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New space III\New Excel\"/>
    </mc:Choice>
  </mc:AlternateContent>
  <xr:revisionPtr revIDLastSave="0" documentId="8_{81781E4C-F8BF-4D74-A891-E60D2C5F7673}" xr6:coauthVersionLast="47" xr6:coauthVersionMax="47" xr10:uidLastSave="{00000000-0000-0000-0000-000000000000}"/>
  <bookViews>
    <workbookView xWindow="-120" yWindow="-120" windowWidth="29040" windowHeight="15720" tabRatio="758" xr2:uid="{00000000-000D-0000-FFFF-FFFF00000000}"/>
  </bookViews>
  <sheets>
    <sheet name="BimagicSquare Order 25" sheetId="36" r:id="rId1"/>
    <sheet name="BimagicSquare Order 25 A1" sheetId="30" r:id="rId2"/>
    <sheet name="BimagicSquare Order 25 A2" sheetId="34" r:id="rId3"/>
    <sheet name="BimagicSquare Order 25 B1" sheetId="35" r:id="rId4"/>
    <sheet name="BimagicSquare Order 26" sheetId="37" r:id="rId5"/>
    <sheet name="Print Order 25 pdf-xps" sheetId="38" r:id="rId6"/>
    <sheet name="The Key Order 25" sheetId="39" r:id="rId7"/>
  </sheets>
  <definedNames>
    <definedName name="a">#REF!</definedName>
    <definedName name="n">#REF!</definedName>
    <definedName name="p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89" i="37" l="1"/>
  <c r="F688" i="37"/>
  <c r="F687" i="37"/>
  <c r="AH56" i="37" s="1"/>
  <c r="F686" i="37"/>
  <c r="F685" i="37"/>
  <c r="AI29" i="37" s="1"/>
  <c r="F684" i="37"/>
  <c r="F683" i="37"/>
  <c r="F682" i="37"/>
  <c r="F681" i="37"/>
  <c r="AE21" i="37" s="1"/>
  <c r="F680" i="37"/>
  <c r="AA55" i="37" s="1"/>
  <c r="F679" i="37"/>
  <c r="S13" i="37" s="1"/>
  <c r="F678" i="37"/>
  <c r="F677" i="37"/>
  <c r="K51" i="37" s="1"/>
  <c r="F676" i="37"/>
  <c r="AH18" i="37" s="1"/>
  <c r="F675" i="37"/>
  <c r="AI58" i="37" s="1"/>
  <c r="F674" i="37"/>
  <c r="F673" i="37"/>
  <c r="F672" i="37"/>
  <c r="U20" i="37" s="1"/>
  <c r="F671" i="37"/>
  <c r="F670" i="37"/>
  <c r="F669" i="37"/>
  <c r="F668" i="37"/>
  <c r="F667" i="37"/>
  <c r="F666" i="37"/>
  <c r="F665" i="37"/>
  <c r="Y20" i="37" s="1"/>
  <c r="F664" i="37"/>
  <c r="F663" i="37"/>
  <c r="X53" i="37" s="1"/>
  <c r="F662" i="37"/>
  <c r="Y62" i="37" s="1"/>
  <c r="F661" i="37"/>
  <c r="F660" i="37"/>
  <c r="Q14" i="37" s="1"/>
  <c r="F659" i="37"/>
  <c r="O52" i="37" s="1"/>
  <c r="F658" i="37"/>
  <c r="F657" i="37"/>
  <c r="Q52" i="37" s="1"/>
  <c r="F656" i="37"/>
  <c r="R46" i="37" s="1"/>
  <c r="F655" i="37"/>
  <c r="V10" i="37" s="1"/>
  <c r="F654" i="37"/>
  <c r="F653" i="37"/>
  <c r="U54" i="37" s="1"/>
  <c r="F652" i="37"/>
  <c r="AI60" i="37" s="1"/>
  <c r="F651" i="37"/>
  <c r="F650" i="37"/>
  <c r="M19" i="37" s="1"/>
  <c r="F649" i="37"/>
  <c r="L49" i="37" s="1"/>
  <c r="F648" i="37"/>
  <c r="Z38" i="37" s="1"/>
  <c r="F647" i="37"/>
  <c r="AA43" i="37" s="1"/>
  <c r="F646" i="37"/>
  <c r="AB45" i="37" s="1"/>
  <c r="F645" i="37"/>
  <c r="AD21" i="37" s="1"/>
  <c r="F644" i="37"/>
  <c r="F643" i="37"/>
  <c r="AE57" i="37" s="1"/>
  <c r="F642" i="37"/>
  <c r="F641" i="37"/>
  <c r="AG59" i="37" s="1"/>
  <c r="F640" i="37"/>
  <c r="AH43" i="37" s="1"/>
  <c r="F639" i="37"/>
  <c r="V62" i="37" s="1"/>
  <c r="F638" i="37"/>
  <c r="F637" i="37"/>
  <c r="X51" i="37" s="1"/>
  <c r="F636" i="37"/>
  <c r="F635" i="37"/>
  <c r="F634" i="37"/>
  <c r="Q5" i="37" s="1"/>
  <c r="F633" i="37"/>
  <c r="O39" i="37" s="1"/>
  <c r="F632" i="37"/>
  <c r="F631" i="37"/>
  <c r="F630" i="37"/>
  <c r="F629" i="37"/>
  <c r="F628" i="37"/>
  <c r="T47" i="37" s="1"/>
  <c r="F627" i="37"/>
  <c r="X25" i="37" s="1"/>
  <c r="F626" i="37"/>
  <c r="F625" i="37"/>
  <c r="AJ56" i="37" s="1"/>
  <c r="F624" i="37"/>
  <c r="K40" i="37" s="1"/>
  <c r="F623" i="37"/>
  <c r="L61" i="37" s="1"/>
  <c r="F622" i="37"/>
  <c r="Z28" i="37" s="1"/>
  <c r="F621" i="37"/>
  <c r="F620" i="37"/>
  <c r="F619" i="37"/>
  <c r="AH27" i="37" s="1"/>
  <c r="F618" i="37"/>
  <c r="F617" i="37"/>
  <c r="F616" i="37"/>
  <c r="AJ29" i="37" s="1"/>
  <c r="F615" i="37"/>
  <c r="AI6" i="37" s="1"/>
  <c r="F614" i="37"/>
  <c r="AC4" i="37" s="1"/>
  <c r="F613" i="37"/>
  <c r="F612" i="37"/>
  <c r="F611" i="37"/>
  <c r="F610" i="37"/>
  <c r="T27" i="37" s="1"/>
  <c r="F609" i="37"/>
  <c r="F608" i="37"/>
  <c r="AG55" i="37" s="1"/>
  <c r="F607" i="37"/>
  <c r="F606" i="37"/>
  <c r="F605" i="37"/>
  <c r="AD44" i="37" s="1"/>
  <c r="F604" i="37"/>
  <c r="F603" i="37"/>
  <c r="AB63" i="37" s="1"/>
  <c r="F602" i="37"/>
  <c r="F601" i="37"/>
  <c r="Z48" i="37" s="1"/>
  <c r="F600" i="37"/>
  <c r="F599" i="37"/>
  <c r="L27" i="37" s="1"/>
  <c r="F598" i="37"/>
  <c r="AJ53" i="37" s="1"/>
  <c r="F597" i="37"/>
  <c r="AI47" i="37" s="1"/>
  <c r="F596" i="37"/>
  <c r="F595" i="37"/>
  <c r="T62" i="37" s="1"/>
  <c r="F594" i="37"/>
  <c r="F593" i="37"/>
  <c r="V29" i="37" s="1"/>
  <c r="F592" i="37"/>
  <c r="Q41" i="37" s="1"/>
  <c r="F591" i="37"/>
  <c r="P60" i="37" s="1"/>
  <c r="F590" i="37"/>
  <c r="F589" i="37"/>
  <c r="N63" i="37" s="1"/>
  <c r="F588" i="37"/>
  <c r="F587" i="37"/>
  <c r="Y41" i="37" s="1"/>
  <c r="F586" i="37"/>
  <c r="Z19" i="37" s="1"/>
  <c r="F585" i="37"/>
  <c r="W45" i="37" s="1"/>
  <c r="F584" i="37"/>
  <c r="V60" i="37" s="1"/>
  <c r="F583" i="37"/>
  <c r="F582" i="37"/>
  <c r="F581" i="37"/>
  <c r="AF63" i="37" s="1"/>
  <c r="F580" i="37"/>
  <c r="F579" i="37"/>
  <c r="AD56" i="37" s="1"/>
  <c r="F578" i="37"/>
  <c r="AC47" i="37" s="1"/>
  <c r="F577" i="37"/>
  <c r="AB54" i="37" s="1"/>
  <c r="F576" i="37"/>
  <c r="F575" i="37"/>
  <c r="AD24" i="37" s="1"/>
  <c r="F574" i="37"/>
  <c r="M9" i="37" s="1"/>
  <c r="F573" i="37"/>
  <c r="P28" i="37" s="1"/>
  <c r="F572" i="37"/>
  <c r="F571" i="37"/>
  <c r="F570" i="37"/>
  <c r="S9" i="37" s="1"/>
  <c r="F569" i="37"/>
  <c r="W9" i="37" s="1"/>
  <c r="F568" i="37"/>
  <c r="F567" i="37"/>
  <c r="R59" i="37" s="1"/>
  <c r="F566" i="37"/>
  <c r="Q42" i="37" s="1"/>
  <c r="F565" i="37"/>
  <c r="P59" i="37" s="1"/>
  <c r="F564" i="37"/>
  <c r="F563" i="37"/>
  <c r="N59" i="37" s="1"/>
  <c r="F562" i="37"/>
  <c r="M42" i="37" s="1"/>
  <c r="F561" i="37"/>
  <c r="Y45" i="37" s="1"/>
  <c r="F560" i="37"/>
  <c r="F559" i="37"/>
  <c r="F558" i="37"/>
  <c r="Y47" i="37" s="1"/>
  <c r="F557" i="37"/>
  <c r="F556" i="37"/>
  <c r="O25" i="37" s="1"/>
  <c r="F555" i="37"/>
  <c r="O43" i="37" s="1"/>
  <c r="F554" i="37"/>
  <c r="P63" i="37" s="1"/>
  <c r="F553" i="37"/>
  <c r="F552" i="37"/>
  <c r="R58" i="37" s="1"/>
  <c r="F551" i="37"/>
  <c r="V25" i="37" s="1"/>
  <c r="F550" i="37"/>
  <c r="U8" i="37" s="1"/>
  <c r="F549" i="37"/>
  <c r="U43" i="37" s="1"/>
  <c r="F548" i="37"/>
  <c r="F547" i="37"/>
  <c r="F546" i="37"/>
  <c r="F545" i="37"/>
  <c r="L58" i="37" s="1"/>
  <c r="F544" i="37"/>
  <c r="F543" i="37"/>
  <c r="F542" i="37"/>
  <c r="AB13" i="37" s="1"/>
  <c r="F541" i="37"/>
  <c r="F540" i="37"/>
  <c r="AH29" i="37" s="1"/>
  <c r="F539" i="37"/>
  <c r="AE62" i="37" s="1"/>
  <c r="F538" i="37"/>
  <c r="F537" i="37"/>
  <c r="AG40" i="37" s="1"/>
  <c r="F536" i="37"/>
  <c r="F535" i="37"/>
  <c r="F534" i="37"/>
  <c r="M8" i="37" s="1"/>
  <c r="F533" i="37"/>
  <c r="X58" i="37" s="1"/>
  <c r="F532" i="37"/>
  <c r="Y48" i="37" s="1"/>
  <c r="F531" i="37"/>
  <c r="P22" i="37" s="1"/>
  <c r="F530" i="37"/>
  <c r="L22" i="37" s="1"/>
  <c r="F529" i="37"/>
  <c r="K11" i="37" s="1"/>
  <c r="F528" i="37"/>
  <c r="N22" i="37" s="1"/>
  <c r="F527" i="37"/>
  <c r="F526" i="37"/>
  <c r="F525" i="37"/>
  <c r="S44" i="37" s="1"/>
  <c r="F524" i="37"/>
  <c r="F523" i="37"/>
  <c r="F522" i="37"/>
  <c r="F521" i="37"/>
  <c r="F520" i="37"/>
  <c r="F519" i="37"/>
  <c r="F518" i="37"/>
  <c r="Z59" i="37" s="1"/>
  <c r="F517" i="37"/>
  <c r="AA38" i="37" s="1"/>
  <c r="F516" i="37"/>
  <c r="F515" i="37"/>
  <c r="AC40" i="37" s="1"/>
  <c r="F514" i="37"/>
  <c r="F513" i="37"/>
  <c r="AE47" i="37" s="1"/>
  <c r="F512" i="37"/>
  <c r="AF52" i="37" s="1"/>
  <c r="F511" i="37"/>
  <c r="F510" i="37"/>
  <c r="AH59" i="37" s="1"/>
  <c r="F509" i="37"/>
  <c r="F508" i="37"/>
  <c r="F507" i="37"/>
  <c r="W46" i="37" s="1"/>
  <c r="F506" i="37"/>
  <c r="V53" i="37" s="1"/>
  <c r="F505" i="37"/>
  <c r="AG14" i="37" s="1"/>
  <c r="F504" i="37"/>
  <c r="AH19" i="37" s="1"/>
  <c r="F503" i="37"/>
  <c r="AF58" i="37" s="1"/>
  <c r="F502" i="37"/>
  <c r="AE50" i="37" s="1"/>
  <c r="F501" i="37"/>
  <c r="AC17" i="37" s="1"/>
  <c r="F500" i="37"/>
  <c r="AC63" i="37" s="1"/>
  <c r="F499" i="37"/>
  <c r="F498" i="37"/>
  <c r="AA42" i="37" s="1"/>
  <c r="F497" i="37"/>
  <c r="F496" i="37"/>
  <c r="F495" i="37"/>
  <c r="F494" i="37"/>
  <c r="AJ42" i="37" s="1"/>
  <c r="F493" i="37"/>
  <c r="AI19" i="37" s="1"/>
  <c r="F492" i="37"/>
  <c r="U50" i="37" s="1"/>
  <c r="F491" i="37"/>
  <c r="W11" i="37" s="1"/>
  <c r="F490" i="37"/>
  <c r="F489" i="37"/>
  <c r="F488" i="37"/>
  <c r="L23" i="37" s="1"/>
  <c r="F487" i="37"/>
  <c r="P56" i="37" s="1"/>
  <c r="F486" i="37"/>
  <c r="P23" i="37" s="1"/>
  <c r="F485" i="37"/>
  <c r="N56" i="37" s="1"/>
  <c r="F484" i="37"/>
  <c r="F483" i="37"/>
  <c r="Y38" i="37" s="1"/>
  <c r="F482" i="37"/>
  <c r="T23" i="37" s="1"/>
  <c r="F481" i="37"/>
  <c r="W47" i="37" s="1"/>
  <c r="F480" i="37"/>
  <c r="F479" i="37"/>
  <c r="AH58" i="37" s="1"/>
  <c r="F478" i="37"/>
  <c r="F477" i="37"/>
  <c r="AF49" i="37" s="1"/>
  <c r="F476" i="37"/>
  <c r="F475" i="37"/>
  <c r="AD54" i="37" s="1"/>
  <c r="F474" i="37"/>
  <c r="AC51" i="37" s="1"/>
  <c r="F473" i="37"/>
  <c r="AB46" i="37" s="1"/>
  <c r="F472" i="37"/>
  <c r="F471" i="37"/>
  <c r="Z54" i="37" s="1"/>
  <c r="F470" i="37"/>
  <c r="K46" i="37" s="1"/>
  <c r="F469" i="37"/>
  <c r="M13" i="37" s="1"/>
  <c r="F468" i="37"/>
  <c r="AJ49" i="37" s="1"/>
  <c r="F467" i="37"/>
  <c r="F466" i="37"/>
  <c r="U49" i="37" s="1"/>
  <c r="F465" i="37"/>
  <c r="F464" i="37"/>
  <c r="F463" i="37"/>
  <c r="R55" i="37" s="1"/>
  <c r="F462" i="37"/>
  <c r="Q49" i="37" s="1"/>
  <c r="F461" i="37"/>
  <c r="O13" i="37" s="1"/>
  <c r="F460" i="37"/>
  <c r="O46" i="37" s="1"/>
  <c r="F459" i="37"/>
  <c r="L20" i="37" s="1"/>
  <c r="F458" i="37"/>
  <c r="M46" i="37" s="1"/>
  <c r="F457" i="37"/>
  <c r="F456" i="37"/>
  <c r="F455" i="37"/>
  <c r="F454" i="37"/>
  <c r="Y46" i="37" s="1"/>
  <c r="F453" i="37"/>
  <c r="M47" i="37" s="1"/>
  <c r="F452" i="37"/>
  <c r="L21" i="37" s="1"/>
  <c r="F451" i="37"/>
  <c r="F450" i="37"/>
  <c r="F449" i="37"/>
  <c r="R21" i="37" s="1"/>
  <c r="F448" i="37"/>
  <c r="F447" i="37"/>
  <c r="S51" i="37" s="1"/>
  <c r="F446" i="37"/>
  <c r="F445" i="37"/>
  <c r="U51" i="37" s="1"/>
  <c r="F444" i="37"/>
  <c r="AJ15" i="37" s="1"/>
  <c r="F443" i="37"/>
  <c r="F442" i="37"/>
  <c r="K47" i="37" s="1"/>
  <c r="F441" i="37"/>
  <c r="L54" i="37" s="1"/>
  <c r="F440" i="37"/>
  <c r="F439" i="37"/>
  <c r="F438" i="37"/>
  <c r="F437" i="37"/>
  <c r="AC48" i="37" s="1"/>
  <c r="F436" i="37"/>
  <c r="F435" i="37"/>
  <c r="AE51" i="37" s="1"/>
  <c r="F434" i="37"/>
  <c r="AE18" i="37" s="1"/>
  <c r="F433" i="37"/>
  <c r="AH5" i="37" s="1"/>
  <c r="F432" i="37"/>
  <c r="F431" i="37"/>
  <c r="V51" i="37" s="1"/>
  <c r="F430" i="37"/>
  <c r="F429" i="37"/>
  <c r="W19" i="37" s="1"/>
  <c r="F428" i="37"/>
  <c r="F427" i="37"/>
  <c r="M48" i="37" s="1"/>
  <c r="F426" i="37"/>
  <c r="N53" i="37" s="1"/>
  <c r="F425" i="37"/>
  <c r="F424" i="37"/>
  <c r="F423" i="37"/>
  <c r="R18" i="37" s="1"/>
  <c r="F422" i="37"/>
  <c r="F421" i="37"/>
  <c r="F420" i="37"/>
  <c r="F419" i="37"/>
  <c r="F418" i="37"/>
  <c r="F417" i="37"/>
  <c r="F416" i="37"/>
  <c r="F415" i="37"/>
  <c r="L18" i="37" s="1"/>
  <c r="F414" i="37"/>
  <c r="Z57" i="37" s="1"/>
  <c r="F413" i="37"/>
  <c r="AB16" i="37" s="1"/>
  <c r="F412" i="37"/>
  <c r="F411" i="37"/>
  <c r="AD19" i="37" s="1"/>
  <c r="F410" i="37"/>
  <c r="AC18" i="37" s="1"/>
  <c r="F409" i="37"/>
  <c r="F408" i="37"/>
  <c r="AF50" i="37" s="1"/>
  <c r="F407" i="37"/>
  <c r="AG46" i="37" s="1"/>
  <c r="F406" i="37"/>
  <c r="F405" i="37"/>
  <c r="F404" i="37"/>
  <c r="F403" i="37"/>
  <c r="W53" i="37" s="1"/>
  <c r="F402" i="37"/>
  <c r="U14" i="37" s="1"/>
  <c r="F401" i="37"/>
  <c r="F400" i="37"/>
  <c r="F399" i="37"/>
  <c r="AF43" i="37" s="1"/>
  <c r="F398" i="37"/>
  <c r="F397" i="37"/>
  <c r="AD43" i="37" s="1"/>
  <c r="F396" i="37"/>
  <c r="F395" i="37"/>
  <c r="F394" i="37"/>
  <c r="F393" i="37"/>
  <c r="F392" i="37"/>
  <c r="K62" i="37" s="1"/>
  <c r="F391" i="37"/>
  <c r="F390" i="37"/>
  <c r="F389" i="37"/>
  <c r="AI63" i="37" s="1"/>
  <c r="F388" i="37"/>
  <c r="U53" i="37" s="1"/>
  <c r="F387" i="37"/>
  <c r="T39" i="37" s="1"/>
  <c r="F386" i="37"/>
  <c r="S61" i="37" s="1"/>
  <c r="F385" i="37"/>
  <c r="F384" i="37"/>
  <c r="F383" i="37"/>
  <c r="F382" i="37"/>
  <c r="O62" i="37" s="1"/>
  <c r="F381" i="37"/>
  <c r="N39" i="37" s="1"/>
  <c r="F380" i="37"/>
  <c r="F379" i="37"/>
  <c r="Z4" i="37" s="1"/>
  <c r="F378" i="37"/>
  <c r="X41" i="37" s="1"/>
  <c r="F377" i="37"/>
  <c r="W60" i="37" s="1"/>
  <c r="F376" i="37"/>
  <c r="U24" i="37" s="1"/>
  <c r="F375" i="37"/>
  <c r="AG5" i="37" s="1"/>
  <c r="F374" i="37"/>
  <c r="AG54" i="37" s="1"/>
  <c r="F373" i="37"/>
  <c r="AE9" i="37" s="1"/>
  <c r="F372" i="37"/>
  <c r="F371" i="37"/>
  <c r="F370" i="37"/>
  <c r="F369" i="37"/>
  <c r="AA24" i="37" s="1"/>
  <c r="F368" i="37"/>
  <c r="F367" i="37"/>
  <c r="F366" i="37"/>
  <c r="K38" i="37" s="1"/>
  <c r="F365" i="37"/>
  <c r="L28" i="37" s="1"/>
  <c r="F364" i="37"/>
  <c r="AJ50" i="37" s="1"/>
  <c r="F363" i="37"/>
  <c r="F362" i="37"/>
  <c r="F361" i="37"/>
  <c r="S21" i="37" s="1"/>
  <c r="F360" i="37"/>
  <c r="S46" i="37" s="1"/>
  <c r="F359" i="37"/>
  <c r="R39" i="37" s="1"/>
  <c r="F358" i="37"/>
  <c r="F357" i="37"/>
  <c r="P39" i="37" s="1"/>
  <c r="F356" i="37"/>
  <c r="F355" i="37"/>
  <c r="F354" i="37"/>
  <c r="N5" i="37" s="1"/>
  <c r="F353" i="37"/>
  <c r="F352" i="37"/>
  <c r="F351" i="37"/>
  <c r="W4" i="37" s="1"/>
  <c r="F350" i="37"/>
  <c r="F349" i="37"/>
  <c r="M38" i="37" s="1"/>
  <c r="F348" i="37"/>
  <c r="F347" i="37"/>
  <c r="O38" i="37" s="1"/>
  <c r="F346" i="37"/>
  <c r="F345" i="37"/>
  <c r="F344" i="37"/>
  <c r="F343" i="37"/>
  <c r="T13" i="37" s="1"/>
  <c r="F342" i="37"/>
  <c r="S7" i="37" s="1"/>
  <c r="F341" i="37"/>
  <c r="F340" i="37"/>
  <c r="AJ4" i="37" s="1"/>
  <c r="F339" i="37"/>
  <c r="F338" i="37"/>
  <c r="K63" i="37" s="1"/>
  <c r="F337" i="37"/>
  <c r="F336" i="37"/>
  <c r="Z61" i="37" s="1"/>
  <c r="F335" i="37"/>
  <c r="AB23" i="37" s="1"/>
  <c r="F334" i="37"/>
  <c r="F333" i="37"/>
  <c r="AC43" i="37" s="1"/>
  <c r="F332" i="37"/>
  <c r="AD61" i="37" s="1"/>
  <c r="F331" i="37"/>
  <c r="F330" i="37"/>
  <c r="AE6" i="37" s="1"/>
  <c r="F329" i="37"/>
  <c r="AG50" i="37" s="1"/>
  <c r="F328" i="37"/>
  <c r="F327" i="37"/>
  <c r="V59" i="37" s="1"/>
  <c r="F326" i="37"/>
  <c r="F325" i="37"/>
  <c r="W6" i="37" s="1"/>
  <c r="F324" i="37"/>
  <c r="Z14" i="37" s="1"/>
  <c r="F323" i="37"/>
  <c r="F322" i="37"/>
  <c r="F321" i="37"/>
  <c r="O40" i="37" s="1"/>
  <c r="F320" i="37"/>
  <c r="F319" i="37"/>
  <c r="Q39" i="37" s="1"/>
  <c r="F318" i="37"/>
  <c r="Q7" i="37" s="1"/>
  <c r="F317" i="37"/>
  <c r="T26" i="37" s="1"/>
  <c r="F316" i="37"/>
  <c r="T60" i="37" s="1"/>
  <c r="F315" i="37"/>
  <c r="U39" i="37" s="1"/>
  <c r="F314" i="37"/>
  <c r="F313" i="37"/>
  <c r="F312" i="37"/>
  <c r="K29" i="37" s="1"/>
  <c r="F311" i="37"/>
  <c r="L63" i="37" s="1"/>
  <c r="F310" i="37"/>
  <c r="Z52" i="37" s="1"/>
  <c r="F309" i="37"/>
  <c r="F308" i="37"/>
  <c r="F307" i="37"/>
  <c r="AC41" i="37" s="1"/>
  <c r="F306" i="37"/>
  <c r="F305" i="37"/>
  <c r="AF27" i="37" s="1"/>
  <c r="F304" i="37"/>
  <c r="F303" i="37"/>
  <c r="AH28" i="37" s="1"/>
  <c r="F302" i="37"/>
  <c r="F301" i="37"/>
  <c r="V49" i="37" s="1"/>
  <c r="F300" i="37"/>
  <c r="W40" i="37" s="1"/>
  <c r="F299" i="37"/>
  <c r="F298" i="37"/>
  <c r="F297" i="37"/>
  <c r="F296" i="37"/>
  <c r="F295" i="37"/>
  <c r="F294" i="37"/>
  <c r="AF19" i="37" s="1"/>
  <c r="F293" i="37"/>
  <c r="AC16" i="37" s="1"/>
  <c r="F292" i="37"/>
  <c r="F291" i="37"/>
  <c r="AA15" i="37" s="1"/>
  <c r="F290" i="37"/>
  <c r="F289" i="37"/>
  <c r="Z63" i="37" s="1"/>
  <c r="F288" i="37"/>
  <c r="K18" i="37" s="1"/>
  <c r="F287" i="37"/>
  <c r="L48" i="37" s="1"/>
  <c r="F286" i="37"/>
  <c r="AJ59" i="37" s="1"/>
  <c r="F285" i="37"/>
  <c r="AJ17" i="37" s="1"/>
  <c r="F284" i="37"/>
  <c r="F283" i="37"/>
  <c r="F282" i="37"/>
  <c r="F281" i="37"/>
  <c r="R52" i="37" s="1"/>
  <c r="F280" i="37"/>
  <c r="Q53" i="37" s="1"/>
  <c r="F279" i="37"/>
  <c r="F278" i="37"/>
  <c r="F277" i="37"/>
  <c r="N48" i="37" s="1"/>
  <c r="F276" i="37"/>
  <c r="M53" i="37" s="1"/>
  <c r="F275" i="37"/>
  <c r="Y55" i="37" s="1"/>
  <c r="F274" i="37"/>
  <c r="X52" i="37" s="1"/>
  <c r="F273" i="37"/>
  <c r="F272" i="37"/>
  <c r="U16" i="37" s="1"/>
  <c r="F271" i="37"/>
  <c r="AH52" i="37" s="1"/>
  <c r="F270" i="37"/>
  <c r="AG38" i="37" s="1"/>
  <c r="F269" i="37"/>
  <c r="AE20" i="37" s="1"/>
  <c r="F268" i="37"/>
  <c r="AE49" i="37" s="1"/>
  <c r="F267" i="37"/>
  <c r="F266" i="37"/>
  <c r="AD15" i="37" s="1"/>
  <c r="F265" i="37"/>
  <c r="AA17" i="37" s="1"/>
  <c r="F264" i="37"/>
  <c r="F263" i="37"/>
  <c r="Y25" i="37" s="1"/>
  <c r="F262" i="37"/>
  <c r="L47" i="37" s="1"/>
  <c r="F261" i="37"/>
  <c r="F260" i="37"/>
  <c r="F259" i="37"/>
  <c r="F258" i="37"/>
  <c r="V16" i="37" s="1"/>
  <c r="F257" i="37"/>
  <c r="S28" i="37" s="1"/>
  <c r="F256" i="37"/>
  <c r="T16" i="37" s="1"/>
  <c r="F255" i="37"/>
  <c r="Q21" i="37" s="1"/>
  <c r="F254" i="37"/>
  <c r="Q54" i="37" s="1"/>
  <c r="F253" i="37"/>
  <c r="O21" i="37" s="1"/>
  <c r="F252" i="37"/>
  <c r="F251" i="37"/>
  <c r="K54" i="37" s="1"/>
  <c r="F250" i="37"/>
  <c r="F249" i="37"/>
  <c r="F248" i="37"/>
  <c r="F247" i="37"/>
  <c r="Y51" i="37" s="1"/>
  <c r="F246" i="37"/>
  <c r="Z17" i="37" s="1"/>
  <c r="F245" i="37"/>
  <c r="L46" i="37" s="1"/>
  <c r="F244" i="37"/>
  <c r="K55" i="37" s="1"/>
  <c r="F243" i="37"/>
  <c r="P13" i="37" s="1"/>
  <c r="F242" i="37"/>
  <c r="P46" i="37" s="1"/>
  <c r="F241" i="37"/>
  <c r="R14" i="37" s="1"/>
  <c r="F240" i="37"/>
  <c r="F239" i="37"/>
  <c r="F238" i="37"/>
  <c r="S20" i="37" s="1"/>
  <c r="F237" i="37"/>
  <c r="U55" i="37" s="1"/>
  <c r="F236" i="37"/>
  <c r="AI49" i="37" s="1"/>
  <c r="F235" i="37"/>
  <c r="F234" i="37"/>
  <c r="K20" i="37" s="1"/>
  <c r="F233" i="37"/>
  <c r="M55" i="37" s="1"/>
  <c r="F232" i="37"/>
  <c r="F231" i="37"/>
  <c r="AB15" i="37" s="1"/>
  <c r="F230" i="37"/>
  <c r="AB57" i="37" s="1"/>
  <c r="F229" i="37"/>
  <c r="AC53" i="37" s="1"/>
  <c r="F228" i="37"/>
  <c r="F227" i="37"/>
  <c r="F226" i="37"/>
  <c r="AF51" i="37" s="1"/>
  <c r="F225" i="37"/>
  <c r="AG56" i="37" s="1"/>
  <c r="F224" i="37"/>
  <c r="F223" i="37"/>
  <c r="F222" i="37"/>
  <c r="X47" i="37" s="1"/>
  <c r="F221" i="37"/>
  <c r="F220" i="37"/>
  <c r="F219" i="37"/>
  <c r="N10" i="37" s="1"/>
  <c r="F218" i="37"/>
  <c r="P45" i="37" s="1"/>
  <c r="F217" i="37"/>
  <c r="F216" i="37"/>
  <c r="F215" i="37"/>
  <c r="R10" i="37" s="1"/>
  <c r="F214" i="37"/>
  <c r="F213" i="37"/>
  <c r="V45" i="37" s="1"/>
  <c r="F212" i="37"/>
  <c r="F211" i="37"/>
  <c r="R56" i="37" s="1"/>
  <c r="F210" i="37"/>
  <c r="AJ5" i="37" s="1"/>
  <c r="F209" i="37"/>
  <c r="AI9" i="37" s="1"/>
  <c r="F208" i="37"/>
  <c r="F207" i="37"/>
  <c r="L10" i="37" s="1"/>
  <c r="F206" i="37"/>
  <c r="Y27" i="37" s="1"/>
  <c r="F205" i="37"/>
  <c r="AC62" i="37" s="1"/>
  <c r="F204" i="37"/>
  <c r="Y60" i="37" s="1"/>
  <c r="F203" i="37"/>
  <c r="AA60" i="37" s="1"/>
  <c r="F202" i="37"/>
  <c r="AD50" i="37" s="1"/>
  <c r="F201" i="37"/>
  <c r="F200" i="37"/>
  <c r="F199" i="37"/>
  <c r="AG52" i="37" s="1"/>
  <c r="F198" i="37"/>
  <c r="AH49" i="37" s="1"/>
  <c r="F197" i="37"/>
  <c r="U18" i="37" s="1"/>
  <c r="F196" i="37"/>
  <c r="F195" i="37"/>
  <c r="F194" i="37"/>
  <c r="F193" i="37"/>
  <c r="AA58" i="37" s="1"/>
  <c r="F192" i="37"/>
  <c r="AJ44" i="37" s="1"/>
  <c r="F191" i="37"/>
  <c r="F190" i="37"/>
  <c r="AF46" i="37" s="1"/>
  <c r="F189" i="37"/>
  <c r="AG61" i="37" s="1"/>
  <c r="F188" i="37"/>
  <c r="F187" i="37"/>
  <c r="F186" i="37"/>
  <c r="AB38" i="37" s="1"/>
  <c r="F185" i="37"/>
  <c r="R44" i="37" s="1"/>
  <c r="F184" i="37"/>
  <c r="P44" i="37" s="1"/>
  <c r="F183" i="37"/>
  <c r="L11" i="37" s="1"/>
  <c r="F182" i="37"/>
  <c r="F181" i="37"/>
  <c r="AJ7" i="37" s="1"/>
  <c r="F180" i="37"/>
  <c r="F179" i="37"/>
  <c r="F178" i="37"/>
  <c r="F177" i="37"/>
  <c r="V44" i="37" s="1"/>
  <c r="F176" i="37"/>
  <c r="Q63" i="37" s="1"/>
  <c r="F175" i="37"/>
  <c r="O22" i="37" s="1"/>
  <c r="F174" i="37"/>
  <c r="L44" i="37" s="1"/>
  <c r="F173" i="37"/>
  <c r="K57" i="37" s="1"/>
  <c r="F172" i="37"/>
  <c r="F171" i="37"/>
  <c r="F170" i="37"/>
  <c r="F169" i="37"/>
  <c r="X6" i="37" s="1"/>
  <c r="F168" i="37"/>
  <c r="U25" i="37" s="1"/>
  <c r="F167" i="37"/>
  <c r="F166" i="37"/>
  <c r="F165" i="37"/>
  <c r="F164" i="37"/>
  <c r="F163" i="37"/>
  <c r="F162" i="37"/>
  <c r="F161" i="37"/>
  <c r="F160" i="37"/>
  <c r="Z47" i="37" s="1"/>
  <c r="F159" i="37"/>
  <c r="AC60" i="37" s="1"/>
  <c r="F158" i="37"/>
  <c r="F157" i="37"/>
  <c r="L43" i="37" s="1"/>
  <c r="F156" i="37"/>
  <c r="AI53" i="37" s="1"/>
  <c r="F155" i="37"/>
  <c r="AJ58" i="37" s="1"/>
  <c r="F154" i="37"/>
  <c r="F153" i="37"/>
  <c r="F152" i="37"/>
  <c r="F151" i="37"/>
  <c r="Q58" i="37" s="1"/>
  <c r="F150" i="37"/>
  <c r="T43" i="37" s="1"/>
  <c r="F149" i="37"/>
  <c r="O28" i="37" s="1"/>
  <c r="F148" i="37"/>
  <c r="F147" i="37"/>
  <c r="M25" i="37" s="1"/>
  <c r="F146" i="37"/>
  <c r="K58" i="37" s="1"/>
  <c r="F145" i="37"/>
  <c r="F144" i="37"/>
  <c r="W20" i="37" s="1"/>
  <c r="F143" i="37"/>
  <c r="W29" i="37" s="1"/>
  <c r="F142" i="37"/>
  <c r="W59" i="37" s="1"/>
  <c r="F141" i="37"/>
  <c r="M59" i="37" s="1"/>
  <c r="F140" i="37"/>
  <c r="R42" i="37" s="1"/>
  <c r="F139" i="37"/>
  <c r="S59" i="37" s="1"/>
  <c r="F138" i="37"/>
  <c r="P42" i="37" s="1"/>
  <c r="F137" i="37"/>
  <c r="F136" i="37"/>
  <c r="Q24" i="37" s="1"/>
  <c r="F135" i="37"/>
  <c r="U59" i="37" s="1"/>
  <c r="F134" i="37"/>
  <c r="S24" i="37" s="1"/>
  <c r="F133" i="37"/>
  <c r="V9" i="37" s="1"/>
  <c r="F132" i="37"/>
  <c r="F131" i="37"/>
  <c r="F130" i="37"/>
  <c r="F129" i="37"/>
  <c r="F128" i="37"/>
  <c r="AC59" i="37" s="1"/>
  <c r="F127" i="37"/>
  <c r="AB6" i="37" s="1"/>
  <c r="F126" i="37"/>
  <c r="F125" i="37"/>
  <c r="F124" i="37"/>
  <c r="AC23" i="37" s="1"/>
  <c r="F123" i="37"/>
  <c r="AF62" i="37" s="1"/>
  <c r="F122" i="37"/>
  <c r="AE28" i="37" s="1"/>
  <c r="F121" i="37"/>
  <c r="AI61" i="37" s="1"/>
  <c r="F120" i="37"/>
  <c r="F119" i="37"/>
  <c r="F118" i="37"/>
  <c r="X10" i="37" s="1"/>
  <c r="F117" i="37"/>
  <c r="Y52" i="37" s="1"/>
  <c r="F116" i="37"/>
  <c r="Z44" i="37" s="1"/>
  <c r="F115" i="37"/>
  <c r="N6" i="37" s="1"/>
  <c r="F114" i="37"/>
  <c r="F113" i="37"/>
  <c r="F112" i="37"/>
  <c r="F111" i="37"/>
  <c r="T41" i="37" s="1"/>
  <c r="F110" i="37"/>
  <c r="U62" i="37" s="1"/>
  <c r="F109" i="37"/>
  <c r="F108" i="37"/>
  <c r="S29" i="37" s="1"/>
  <c r="F107" i="37"/>
  <c r="F106" i="37"/>
  <c r="AE63" i="37" s="1"/>
  <c r="F105" i="37"/>
  <c r="AG41" i="37" s="1"/>
  <c r="F104" i="37"/>
  <c r="F103" i="37"/>
  <c r="K27" i="37" s="1"/>
  <c r="F102" i="37"/>
  <c r="F101" i="37"/>
  <c r="F100" i="37"/>
  <c r="AA28" i="37" s="1"/>
  <c r="F99" i="37"/>
  <c r="F98" i="37"/>
  <c r="F97" i="37"/>
  <c r="AF7" i="37" s="1"/>
  <c r="F96" i="37"/>
  <c r="X45" i="37" s="1"/>
  <c r="F95" i="37"/>
  <c r="F94" i="37"/>
  <c r="F93" i="37"/>
  <c r="S60" i="37" s="1"/>
  <c r="F92" i="37"/>
  <c r="F91" i="37"/>
  <c r="F90" i="37"/>
  <c r="F89" i="37"/>
  <c r="F88" i="37"/>
  <c r="AJ41" i="37" s="1"/>
  <c r="F87" i="37"/>
  <c r="F86" i="37"/>
  <c r="AF40" i="37" s="1"/>
  <c r="F85" i="37"/>
  <c r="AC22" i="37" s="1"/>
  <c r="F84" i="37"/>
  <c r="AG60" i="37" s="1"/>
  <c r="F83" i="37"/>
  <c r="F82" i="37"/>
  <c r="F81" i="37"/>
  <c r="Y63" i="37" s="1"/>
  <c r="F80" i="37"/>
  <c r="F79" i="37"/>
  <c r="N38" i="37" s="1"/>
  <c r="F78" i="37"/>
  <c r="AB42" i="37" s="1"/>
  <c r="F77" i="37"/>
  <c r="Z39" i="37" s="1"/>
  <c r="F76" i="37"/>
  <c r="F75" i="37"/>
  <c r="F74" i="37"/>
  <c r="F73" i="37"/>
  <c r="Q26" i="37" s="1"/>
  <c r="F72" i="37"/>
  <c r="F71" i="37"/>
  <c r="K61" i="37" s="1"/>
  <c r="F70" i="37"/>
  <c r="P4" i="37" s="1"/>
  <c r="F69" i="37"/>
  <c r="R38" i="37" s="1"/>
  <c r="F68" i="37"/>
  <c r="Q61" i="37" s="1"/>
  <c r="F67" i="37"/>
  <c r="AA54" i="37" s="1"/>
  <c r="F66" i="37"/>
  <c r="F65" i="37"/>
  <c r="X23" i="37" s="1"/>
  <c r="F64" i="37"/>
  <c r="AJ63" i="37"/>
  <c r="AG63" i="37"/>
  <c r="W63" i="37"/>
  <c r="V63" i="37"/>
  <c r="S63" i="37"/>
  <c r="R63" i="37"/>
  <c r="F63" i="37"/>
  <c r="AI62" i="37"/>
  <c r="AH62" i="37"/>
  <c r="AB62" i="37"/>
  <c r="R62" i="37"/>
  <c r="Q62" i="37"/>
  <c r="P62" i="37"/>
  <c r="L62" i="37"/>
  <c r="F62" i="37"/>
  <c r="Y61" i="37"/>
  <c r="T61" i="37"/>
  <c r="P61" i="37"/>
  <c r="F61" i="37"/>
  <c r="AE22" i="37" s="1"/>
  <c r="AH60" i="37"/>
  <c r="Z60" i="37"/>
  <c r="M60" i="37"/>
  <c r="L60" i="37"/>
  <c r="K60" i="37"/>
  <c r="F60" i="37"/>
  <c r="AF22" i="37" s="1"/>
  <c r="AA59" i="37"/>
  <c r="Y59" i="37"/>
  <c r="Q59" i="37"/>
  <c r="L59" i="37"/>
  <c r="K59" i="37"/>
  <c r="F59" i="37"/>
  <c r="AC12" i="37" s="1"/>
  <c r="Y58" i="37"/>
  <c r="V58" i="37"/>
  <c r="U58" i="37"/>
  <c r="F58" i="37"/>
  <c r="AD13" i="37" s="1"/>
  <c r="AJ57" i="37"/>
  <c r="AI57" i="37"/>
  <c r="AH57" i="37"/>
  <c r="AA57" i="37"/>
  <c r="P57" i="37"/>
  <c r="L57" i="37"/>
  <c r="F57" i="37"/>
  <c r="AA56" i="37"/>
  <c r="Y56" i="37"/>
  <c r="X56" i="37"/>
  <c r="T56" i="37"/>
  <c r="O56" i="37"/>
  <c r="M56" i="37"/>
  <c r="L56" i="37"/>
  <c r="K56" i="37"/>
  <c r="F56" i="37"/>
  <c r="AB8" i="37" s="1"/>
  <c r="W55" i="37"/>
  <c r="V55" i="37"/>
  <c r="T55" i="37"/>
  <c r="S55" i="37"/>
  <c r="F55" i="37"/>
  <c r="X38" i="37" s="1"/>
  <c r="AH54" i="37"/>
  <c r="AC54" i="37"/>
  <c r="X54" i="37"/>
  <c r="V54" i="37"/>
  <c r="S54" i="37"/>
  <c r="R54" i="37"/>
  <c r="F54" i="37"/>
  <c r="AD53" i="37"/>
  <c r="AB53" i="37"/>
  <c r="P53" i="37"/>
  <c r="L53" i="37"/>
  <c r="K53" i="37"/>
  <c r="F53" i="37"/>
  <c r="AE52" i="37"/>
  <c r="W52" i="37"/>
  <c r="U52" i="37"/>
  <c r="S52" i="37"/>
  <c r="L52" i="37"/>
  <c r="F52" i="37"/>
  <c r="AG51" i="37"/>
  <c r="AB51" i="37"/>
  <c r="Q51" i="37"/>
  <c r="F51" i="37"/>
  <c r="AH50" i="37"/>
  <c r="AA50" i="37"/>
  <c r="Z50" i="37"/>
  <c r="Y50" i="37"/>
  <c r="R50" i="37"/>
  <c r="Q50" i="37"/>
  <c r="F50" i="37"/>
  <c r="Y57" i="37" s="1"/>
  <c r="AG49" i="37"/>
  <c r="AB49" i="37"/>
  <c r="Z49" i="37"/>
  <c r="X49" i="37"/>
  <c r="F49" i="37"/>
  <c r="AJ48" i="37"/>
  <c r="AF48" i="37"/>
  <c r="AD48" i="37"/>
  <c r="V48" i="37"/>
  <c r="U48" i="37"/>
  <c r="S48" i="37"/>
  <c r="P48" i="37"/>
  <c r="O48" i="37"/>
  <c r="F48" i="37"/>
  <c r="U45" i="37" s="1"/>
  <c r="AJ47" i="37"/>
  <c r="AH47" i="37"/>
  <c r="AG47" i="37"/>
  <c r="AF47" i="37"/>
  <c r="R47" i="37"/>
  <c r="F47" i="37"/>
  <c r="Q13" i="37" s="1"/>
  <c r="AJ46" i="37"/>
  <c r="AH46" i="37"/>
  <c r="AA46" i="37"/>
  <c r="Z46" i="37"/>
  <c r="X46" i="37"/>
  <c r="V46" i="37"/>
  <c r="F46" i="37"/>
  <c r="AH45" i="37"/>
  <c r="AG45" i="37"/>
  <c r="AD45" i="37"/>
  <c r="AA45" i="37"/>
  <c r="R45" i="37"/>
  <c r="Q45" i="37"/>
  <c r="N45" i="37"/>
  <c r="F45" i="37"/>
  <c r="O49" i="37" s="1"/>
  <c r="AG44" i="37"/>
  <c r="AF44" i="37"/>
  <c r="AE44" i="37"/>
  <c r="AB44" i="37"/>
  <c r="AA44" i="37"/>
  <c r="O44" i="37"/>
  <c r="N44" i="37"/>
  <c r="K44" i="37"/>
  <c r="F44" i="37"/>
  <c r="P19" i="37" s="1"/>
  <c r="AI43" i="37"/>
  <c r="V43" i="37"/>
  <c r="S43" i="37"/>
  <c r="Q43" i="37"/>
  <c r="N43" i="37"/>
  <c r="F43" i="37"/>
  <c r="R49" i="37" s="1"/>
  <c r="Z42" i="37"/>
  <c r="S42" i="37"/>
  <c r="N42" i="37"/>
  <c r="F42" i="37"/>
  <c r="Q47" i="37" s="1"/>
  <c r="AE41" i="37"/>
  <c r="AA41" i="37"/>
  <c r="Z41" i="37"/>
  <c r="L41" i="37"/>
  <c r="K41" i="37"/>
  <c r="F41" i="37"/>
  <c r="Z56" i="37" s="1"/>
  <c r="AJ40" i="37"/>
  <c r="AH40" i="37"/>
  <c r="T40" i="37"/>
  <c r="R40" i="37"/>
  <c r="Q40" i="37"/>
  <c r="P40" i="37"/>
  <c r="F40" i="37"/>
  <c r="T48" i="37" s="1"/>
  <c r="AG39" i="37"/>
  <c r="AD39" i="37"/>
  <c r="X39" i="37"/>
  <c r="L39" i="37"/>
  <c r="K39" i="37"/>
  <c r="F39" i="37"/>
  <c r="AH38" i="37"/>
  <c r="V38" i="37"/>
  <c r="Q38" i="37"/>
  <c r="P38" i="37"/>
  <c r="F38" i="37"/>
  <c r="Z55" i="37" s="1"/>
  <c r="F37" i="37"/>
  <c r="P51" i="37" s="1"/>
  <c r="F36" i="37"/>
  <c r="F35" i="37"/>
  <c r="R48" i="37" s="1"/>
  <c r="F34" i="37"/>
  <c r="O50" i="37" s="1"/>
  <c r="F33" i="37"/>
  <c r="S47" i="37" s="1"/>
  <c r="F32" i="37"/>
  <c r="F31" i="37"/>
  <c r="F30" i="37"/>
  <c r="AG29" i="37"/>
  <c r="AC29" i="37"/>
  <c r="AB29" i="37"/>
  <c r="AA29" i="37"/>
  <c r="Y29" i="37"/>
  <c r="R29" i="37"/>
  <c r="Q29" i="37"/>
  <c r="P29" i="37"/>
  <c r="O29" i="37"/>
  <c r="L29" i="37"/>
  <c r="F29" i="37"/>
  <c r="Y53" i="37" s="1"/>
  <c r="AC28" i="37"/>
  <c r="AB28" i="37"/>
  <c r="U28" i="37"/>
  <c r="T28" i="37"/>
  <c r="N28" i="37"/>
  <c r="K28" i="37"/>
  <c r="F28" i="37"/>
  <c r="AI27" i="37"/>
  <c r="AG27" i="37"/>
  <c r="U27" i="37"/>
  <c r="R27" i="37"/>
  <c r="Q27" i="37"/>
  <c r="P27" i="37"/>
  <c r="F27" i="37"/>
  <c r="AG26" i="37"/>
  <c r="AE26" i="37"/>
  <c r="AB26" i="37"/>
  <c r="Y26" i="37"/>
  <c r="X26" i="37"/>
  <c r="P26" i="37"/>
  <c r="O26" i="37"/>
  <c r="L26" i="37"/>
  <c r="F26" i="37"/>
  <c r="L16" i="37" s="1"/>
  <c r="AG25" i="37"/>
  <c r="AE25" i="37"/>
  <c r="S25" i="37"/>
  <c r="R25" i="37"/>
  <c r="Q25" i="37"/>
  <c r="P25" i="37"/>
  <c r="F25" i="37"/>
  <c r="M50" i="37" s="1"/>
  <c r="AJ24" i="37"/>
  <c r="AI24" i="37"/>
  <c r="AH24" i="37"/>
  <c r="AG24" i="37"/>
  <c r="AE24" i="37"/>
  <c r="Z24" i="37"/>
  <c r="Y24" i="37"/>
  <c r="X24" i="37"/>
  <c r="W24" i="37"/>
  <c r="V24" i="37"/>
  <c r="L24" i="37"/>
  <c r="K24" i="37"/>
  <c r="F24" i="37"/>
  <c r="T46" i="37" s="1"/>
  <c r="AI23" i="37"/>
  <c r="W23" i="37"/>
  <c r="R23" i="37"/>
  <c r="Q23" i="37"/>
  <c r="K23" i="37"/>
  <c r="F23" i="37"/>
  <c r="AI22" i="37"/>
  <c r="AA22" i="37"/>
  <c r="Y22" i="37"/>
  <c r="X22" i="37"/>
  <c r="R22" i="37"/>
  <c r="K22" i="37"/>
  <c r="F22" i="37"/>
  <c r="AA18" i="37" s="1"/>
  <c r="AJ21" i="37"/>
  <c r="AH21" i="37"/>
  <c r="Y21" i="37"/>
  <c r="W21" i="37"/>
  <c r="V21" i="37"/>
  <c r="T21" i="37"/>
  <c r="F21" i="37"/>
  <c r="AE54" i="37" s="1"/>
  <c r="AJ20" i="37"/>
  <c r="AH20" i="37"/>
  <c r="AG20" i="37"/>
  <c r="AF20" i="37"/>
  <c r="T20" i="37"/>
  <c r="Q20" i="37"/>
  <c r="M20" i="37"/>
  <c r="F20" i="37"/>
  <c r="AH39" i="37" s="1"/>
  <c r="Y19" i="37"/>
  <c r="V19" i="37"/>
  <c r="O19" i="37"/>
  <c r="N19" i="37"/>
  <c r="F19" i="37"/>
  <c r="AC55" i="37" s="1"/>
  <c r="AI18" i="37"/>
  <c r="AG18" i="37"/>
  <c r="AF18" i="37"/>
  <c r="AB18" i="37"/>
  <c r="Y18" i="37"/>
  <c r="V18" i="37"/>
  <c r="Q18" i="37"/>
  <c r="P18" i="37"/>
  <c r="O18" i="37"/>
  <c r="F18" i="37"/>
  <c r="AH17" i="37"/>
  <c r="AG17" i="37"/>
  <c r="AF17" i="37"/>
  <c r="AE17" i="37"/>
  <c r="AB17" i="37"/>
  <c r="W17" i="37"/>
  <c r="S17" i="37"/>
  <c r="R17" i="37"/>
  <c r="Q17" i="37"/>
  <c r="O17" i="37"/>
  <c r="F17" i="37"/>
  <c r="AD46" i="37" s="1"/>
  <c r="AH16" i="37"/>
  <c r="AG16" i="37"/>
  <c r="Z16" i="37"/>
  <c r="Y16" i="37"/>
  <c r="R16" i="37"/>
  <c r="Q16" i="37"/>
  <c r="N16" i="37"/>
  <c r="M16" i="37"/>
  <c r="F16" i="37"/>
  <c r="AI55" i="37" s="1"/>
  <c r="AH15" i="37"/>
  <c r="AE15" i="37"/>
  <c r="AC15" i="37"/>
  <c r="T15" i="37"/>
  <c r="S15" i="37"/>
  <c r="R15" i="37"/>
  <c r="O15" i="37"/>
  <c r="L15" i="37"/>
  <c r="F15" i="37"/>
  <c r="N51" i="37" s="1"/>
  <c r="Y14" i="37"/>
  <c r="W14" i="37"/>
  <c r="S14" i="37"/>
  <c r="O14" i="37"/>
  <c r="M14" i="37"/>
  <c r="L14" i="37"/>
  <c r="F14" i="37"/>
  <c r="AH13" i="37"/>
  <c r="AE13" i="37"/>
  <c r="Z13" i="37"/>
  <c r="W13" i="37"/>
  <c r="U13" i="37"/>
  <c r="AI12" i="37"/>
  <c r="AH12" i="37"/>
  <c r="AG12" i="37"/>
  <c r="AF12" i="37"/>
  <c r="AE12" i="37"/>
  <c r="Z12" i="37"/>
  <c r="Y12" i="37"/>
  <c r="W12" i="37"/>
  <c r="V12" i="37"/>
  <c r="K12" i="37"/>
  <c r="AI11" i="37"/>
  <c r="AH11" i="37"/>
  <c r="AE11" i="37"/>
  <c r="R11" i="37"/>
  <c r="O11" i="37"/>
  <c r="M11" i="37"/>
  <c r="AH10" i="37"/>
  <c r="AC10" i="37"/>
  <c r="AB10" i="37"/>
  <c r="Z10" i="37"/>
  <c r="Y10" i="37"/>
  <c r="Q10" i="37"/>
  <c r="P10" i="37"/>
  <c r="O10" i="37"/>
  <c r="M10" i="37"/>
  <c r="B10" i="37"/>
  <c r="AH9" i="37"/>
  <c r="AG9" i="37"/>
  <c r="AA9" i="37"/>
  <c r="Y9" i="37"/>
  <c r="T9" i="37"/>
  <c r="R9" i="37"/>
  <c r="T8" i="37"/>
  <c r="S8" i="37"/>
  <c r="R8" i="37"/>
  <c r="O8" i="37"/>
  <c r="AI7" i="37"/>
  <c r="AE7" i="37"/>
  <c r="Z7" i="37"/>
  <c r="T7" i="37"/>
  <c r="P7" i="37"/>
  <c r="O7" i="37"/>
  <c r="L7" i="37"/>
  <c r="S6" i="37"/>
  <c r="P6" i="37"/>
  <c r="L6" i="37"/>
  <c r="K6" i="37"/>
  <c r="AI5" i="37"/>
  <c r="AA5" i="37"/>
  <c r="Y5" i="37"/>
  <c r="X5" i="37"/>
  <c r="W5" i="37"/>
  <c r="U5" i="37"/>
  <c r="M5" i="37"/>
  <c r="L5" i="37"/>
  <c r="AH4" i="37"/>
  <c r="AE4" i="37"/>
  <c r="AD4" i="37"/>
  <c r="R4" i="37"/>
  <c r="Q4" i="37"/>
  <c r="L4" i="37"/>
  <c r="K4" i="37"/>
  <c r="F637" i="36"/>
  <c r="F636" i="36"/>
  <c r="DU528" i="36" s="1"/>
  <c r="F635" i="36"/>
  <c r="F634" i="36"/>
  <c r="F633" i="36"/>
  <c r="ED220" i="36" s="1"/>
  <c r="F632" i="36"/>
  <c r="F631" i="36"/>
  <c r="F630" i="36"/>
  <c r="F629" i="36"/>
  <c r="F628" i="36"/>
  <c r="EN507" i="36" s="1"/>
  <c r="F627" i="36"/>
  <c r="F626" i="36"/>
  <c r="F625" i="36"/>
  <c r="ED430" i="36" s="1"/>
  <c r="F624" i="36"/>
  <c r="DV493" i="36" s="1"/>
  <c r="F623" i="36"/>
  <c r="F622" i="36"/>
  <c r="F621" i="36"/>
  <c r="F620" i="36"/>
  <c r="EI534" i="36" s="1"/>
  <c r="F619" i="36"/>
  <c r="F618" i="36"/>
  <c r="F617" i="36"/>
  <c r="Q414" i="36" s="1"/>
  <c r="F616" i="36"/>
  <c r="DR274" i="36" s="1"/>
  <c r="F615" i="36"/>
  <c r="F614" i="36"/>
  <c r="F613" i="36"/>
  <c r="F612" i="36"/>
  <c r="F611" i="36"/>
  <c r="F610" i="36"/>
  <c r="F609" i="36"/>
  <c r="F608" i="36"/>
  <c r="V198" i="36" s="1"/>
  <c r="F607" i="36"/>
  <c r="F606" i="36"/>
  <c r="F605" i="36"/>
  <c r="F604" i="36"/>
  <c r="DY532" i="36" s="1"/>
  <c r="F603" i="36"/>
  <c r="F602" i="36"/>
  <c r="F601" i="36"/>
  <c r="F600" i="36"/>
  <c r="DZ417" i="36" s="1"/>
  <c r="F599" i="36"/>
  <c r="F598" i="36"/>
  <c r="F597" i="36"/>
  <c r="F596" i="36"/>
  <c r="F595" i="36"/>
  <c r="F594" i="36"/>
  <c r="F593" i="36"/>
  <c r="Z347" i="36" s="1"/>
  <c r="F592" i="36"/>
  <c r="BS373" i="36" s="1"/>
  <c r="F591" i="36"/>
  <c r="F590" i="36"/>
  <c r="F589" i="36"/>
  <c r="F588" i="36"/>
  <c r="DQ489" i="36" s="1"/>
  <c r="F587" i="36"/>
  <c r="F586" i="36"/>
  <c r="F585" i="36"/>
  <c r="F584" i="36"/>
  <c r="Q380" i="36" s="1"/>
  <c r="F583" i="36"/>
  <c r="F582" i="36"/>
  <c r="F581" i="36"/>
  <c r="EE522" i="36" s="1"/>
  <c r="F580" i="36"/>
  <c r="F579" i="36"/>
  <c r="F578" i="36"/>
  <c r="F577" i="36"/>
  <c r="R232" i="36" s="1"/>
  <c r="F576" i="36"/>
  <c r="U273" i="36" s="1"/>
  <c r="F575" i="36"/>
  <c r="F574" i="36"/>
  <c r="F573" i="36"/>
  <c r="EM530" i="36" s="1"/>
  <c r="F572" i="36"/>
  <c r="F571" i="36"/>
  <c r="F570" i="36"/>
  <c r="F569" i="36"/>
  <c r="CA366" i="36" s="1"/>
  <c r="F568" i="36"/>
  <c r="EB308" i="36" s="1"/>
  <c r="F567" i="36"/>
  <c r="F566" i="36"/>
  <c r="F565" i="36"/>
  <c r="DT523" i="36" s="1"/>
  <c r="F564" i="36"/>
  <c r="ED524" i="36" s="1"/>
  <c r="F563" i="36"/>
  <c r="F562" i="36"/>
  <c r="F561" i="36"/>
  <c r="Q321" i="36" s="1"/>
  <c r="F560" i="36"/>
  <c r="BR398" i="36" s="1"/>
  <c r="F559" i="36"/>
  <c r="F558" i="36"/>
  <c r="F557" i="36"/>
  <c r="F556" i="36"/>
  <c r="F555" i="36"/>
  <c r="F554" i="36"/>
  <c r="F553" i="36"/>
  <c r="DQ368" i="36" s="1"/>
  <c r="F552" i="36"/>
  <c r="CH294" i="36" s="1"/>
  <c r="F551" i="36"/>
  <c r="F550" i="36"/>
  <c r="F549" i="36"/>
  <c r="F548" i="36"/>
  <c r="DT522" i="36" s="1"/>
  <c r="F547" i="36"/>
  <c r="F546" i="36"/>
  <c r="F545" i="36"/>
  <c r="CB340" i="36" s="1"/>
  <c r="F544" i="36"/>
  <c r="DS343" i="36" s="1"/>
  <c r="F543" i="36"/>
  <c r="F542" i="36"/>
  <c r="F541" i="36"/>
  <c r="F540" i="36"/>
  <c r="DU515" i="36" s="1"/>
  <c r="F539" i="36"/>
  <c r="AH475" i="36" s="1"/>
  <c r="F538" i="36"/>
  <c r="EN537" i="36"/>
  <c r="EJ537" i="36"/>
  <c r="DX537" i="36"/>
  <c r="F537" i="36"/>
  <c r="EM536" i="36"/>
  <c r="EI536" i="36"/>
  <c r="DZ536" i="36"/>
  <c r="DX536" i="36"/>
  <c r="F536" i="36"/>
  <c r="CC461" i="36" s="1"/>
  <c r="EM535" i="36"/>
  <c r="F535" i="36"/>
  <c r="ED517" i="36" s="1"/>
  <c r="EL534" i="36"/>
  <c r="EK534" i="36"/>
  <c r="DU534" i="36"/>
  <c r="F534" i="36"/>
  <c r="EK533" i="36"/>
  <c r="EJ533" i="36"/>
  <c r="EH533" i="36"/>
  <c r="EA533" i="36"/>
  <c r="DY533" i="36"/>
  <c r="DQ533" i="36"/>
  <c r="F533" i="36"/>
  <c r="EJ532" i="36"/>
  <c r="F532" i="36"/>
  <c r="EN531" i="36"/>
  <c r="EK531" i="36"/>
  <c r="EH531" i="36"/>
  <c r="DS531" i="36"/>
  <c r="DQ531" i="36"/>
  <c r="F531" i="36"/>
  <c r="EN530" i="36"/>
  <c r="ED530" i="36"/>
  <c r="DX530" i="36"/>
  <c r="F530" i="36"/>
  <c r="ED529" i="36"/>
  <c r="EC529" i="36"/>
  <c r="DV529" i="36"/>
  <c r="DU529" i="36"/>
  <c r="F529" i="36"/>
  <c r="DS491" i="36" s="1"/>
  <c r="DT528" i="36"/>
  <c r="F528" i="36"/>
  <c r="EI527" i="36"/>
  <c r="EB527" i="36"/>
  <c r="DS527" i="36"/>
  <c r="DR527" i="36"/>
  <c r="F527" i="36"/>
  <c r="DU526" i="36"/>
  <c r="DR526" i="36"/>
  <c r="F526" i="36"/>
  <c r="DP536" i="36" s="1"/>
  <c r="EJ525" i="36"/>
  <c r="EI525" i="36"/>
  <c r="EG525" i="36"/>
  <c r="DZ525" i="36"/>
  <c r="DY525" i="36"/>
  <c r="F525" i="36"/>
  <c r="EJ524" i="36"/>
  <c r="DZ524" i="36"/>
  <c r="DX524" i="36"/>
  <c r="DP524" i="36"/>
  <c r="F524" i="36"/>
  <c r="EL523" i="36"/>
  <c r="DV523" i="36"/>
  <c r="F523" i="36"/>
  <c r="DZ522" i="36"/>
  <c r="DU522" i="36"/>
  <c r="F522" i="36"/>
  <c r="EI521" i="36"/>
  <c r="EE521" i="36"/>
  <c r="EB521" i="36"/>
  <c r="DV521" i="36"/>
  <c r="DU521" i="36"/>
  <c r="DT521" i="36"/>
  <c r="F521" i="36"/>
  <c r="DS521" i="36" s="1"/>
  <c r="EH520" i="36"/>
  <c r="DY520" i="36"/>
  <c r="DR520" i="36"/>
  <c r="F520" i="36"/>
  <c r="EC522" i="36" s="1"/>
  <c r="EJ519" i="36"/>
  <c r="EA519" i="36"/>
  <c r="DY519" i="36"/>
  <c r="DQ519" i="36"/>
  <c r="F519" i="36"/>
  <c r="EN518" i="36"/>
  <c r="DQ518" i="36"/>
  <c r="DP518" i="36"/>
  <c r="F518" i="36"/>
  <c r="EH517" i="36"/>
  <c r="EG517" i="36"/>
  <c r="EC517" i="36"/>
  <c r="DR517" i="36"/>
  <c r="DP517" i="36"/>
  <c r="F517" i="36"/>
  <c r="EF516" i="36"/>
  <c r="EE516" i="36"/>
  <c r="DW516" i="36"/>
  <c r="DV516" i="36"/>
  <c r="DT516" i="36"/>
  <c r="F516" i="36"/>
  <c r="EM515" i="36"/>
  <c r="EL515" i="36"/>
  <c r="EI515" i="36"/>
  <c r="DS515" i="36"/>
  <c r="DP515" i="36"/>
  <c r="F515" i="36"/>
  <c r="EJ514" i="36"/>
  <c r="EH514" i="36"/>
  <c r="EB514" i="36"/>
  <c r="DY514" i="36"/>
  <c r="F514" i="36"/>
  <c r="EK528" i="36" s="1"/>
  <c r="EN513" i="36"/>
  <c r="EG513" i="36"/>
  <c r="EA513" i="36"/>
  <c r="DZ513" i="36"/>
  <c r="F513" i="36"/>
  <c r="F512" i="36"/>
  <c r="F511" i="36"/>
  <c r="F510" i="36"/>
  <c r="F509" i="36"/>
  <c r="F508" i="36"/>
  <c r="EB507" i="36"/>
  <c r="EA507" i="36"/>
  <c r="DR507" i="36"/>
  <c r="F507" i="36"/>
  <c r="DQ506" i="36"/>
  <c r="DP506" i="36"/>
  <c r="F506" i="36"/>
  <c r="EM505" i="36"/>
  <c r="EJ505" i="36"/>
  <c r="EE505" i="36"/>
  <c r="F505" i="36"/>
  <c r="EN504" i="36"/>
  <c r="EI504" i="36"/>
  <c r="EH504" i="36"/>
  <c r="EB504" i="36"/>
  <c r="DV504" i="36"/>
  <c r="F504" i="36"/>
  <c r="EJ503" i="36"/>
  <c r="EH503" i="36"/>
  <c r="EF503" i="36"/>
  <c r="DY503" i="36"/>
  <c r="DS503" i="36"/>
  <c r="DR503" i="36"/>
  <c r="F503" i="36"/>
  <c r="EE527" i="36" s="1"/>
  <c r="EJ502" i="36"/>
  <c r="EH502" i="36"/>
  <c r="EA502" i="36"/>
  <c r="DY502" i="36"/>
  <c r="DR502" i="36"/>
  <c r="F502" i="36"/>
  <c r="EG501" i="36"/>
  <c r="DX501" i="36"/>
  <c r="DT501" i="36"/>
  <c r="DQ501" i="36"/>
  <c r="DP501" i="36"/>
  <c r="F501" i="36"/>
  <c r="EN500" i="36"/>
  <c r="EF500" i="36"/>
  <c r="F500" i="36"/>
  <c r="EM499" i="36"/>
  <c r="ED499" i="36"/>
  <c r="DZ499" i="36"/>
  <c r="DV499" i="36"/>
  <c r="F499" i="36"/>
  <c r="EC504" i="36" s="1"/>
  <c r="EK498" i="36"/>
  <c r="EI498" i="36"/>
  <c r="EC498" i="36"/>
  <c r="DZ498" i="36"/>
  <c r="DU498" i="36"/>
  <c r="DT498" i="36"/>
  <c r="F498" i="36"/>
  <c r="EH537" i="36" s="1"/>
  <c r="EL497" i="36"/>
  <c r="EB497" i="36"/>
  <c r="DU497" i="36"/>
  <c r="DS497" i="36"/>
  <c r="F497" i="36"/>
  <c r="EJ496" i="36"/>
  <c r="EI496" i="36"/>
  <c r="EH496" i="36"/>
  <c r="DU496" i="36"/>
  <c r="DR496" i="36"/>
  <c r="DQ496" i="36"/>
  <c r="F496" i="36"/>
  <c r="EJ495" i="36"/>
  <c r="EI495" i="36"/>
  <c r="DZ495" i="36"/>
  <c r="DY495" i="36"/>
  <c r="F495" i="36"/>
  <c r="EK520" i="36" s="1"/>
  <c r="EN494" i="36"/>
  <c r="EM494" i="36"/>
  <c r="DW494" i="36"/>
  <c r="F494" i="36"/>
  <c r="DZ494" i="36" s="1"/>
  <c r="EL493" i="36"/>
  <c r="EC493" i="36"/>
  <c r="F493" i="36"/>
  <c r="EC492" i="36"/>
  <c r="DZ492" i="36"/>
  <c r="DW492" i="36"/>
  <c r="F492" i="36"/>
  <c r="EK491" i="36"/>
  <c r="EB491" i="36"/>
  <c r="DV491" i="36"/>
  <c r="DP491" i="36"/>
  <c r="F491" i="36"/>
  <c r="EJ490" i="36"/>
  <c r="EC490" i="36"/>
  <c r="EA490" i="36"/>
  <c r="DY490" i="36"/>
  <c r="DR490" i="36"/>
  <c r="F490" i="36"/>
  <c r="EN489" i="36"/>
  <c r="EJ489" i="36"/>
  <c r="EI489" i="36"/>
  <c r="ED489" i="36"/>
  <c r="EB489" i="36"/>
  <c r="DX489" i="36"/>
  <c r="F489" i="36"/>
  <c r="EM488" i="36"/>
  <c r="EI488" i="36"/>
  <c r="EE488" i="36"/>
  <c r="ED488" i="36"/>
  <c r="DZ488" i="36"/>
  <c r="DV488" i="36"/>
  <c r="DQ488" i="36"/>
  <c r="F488" i="36"/>
  <c r="BO473" i="36" s="1"/>
  <c r="EN487" i="36"/>
  <c r="EJ487" i="36"/>
  <c r="EG487" i="36"/>
  <c r="DZ487" i="36"/>
  <c r="DX487" i="36"/>
  <c r="DQ487" i="36"/>
  <c r="F487" i="36"/>
  <c r="EC486" i="36"/>
  <c r="EA486" i="36"/>
  <c r="DW486" i="36"/>
  <c r="DT486" i="36"/>
  <c r="F486" i="36"/>
  <c r="EL485" i="36"/>
  <c r="EK485" i="36"/>
  <c r="EJ485" i="36"/>
  <c r="EI485" i="36"/>
  <c r="DV485" i="36"/>
  <c r="DT485" i="36"/>
  <c r="DS485" i="36"/>
  <c r="F485" i="36"/>
  <c r="EH484" i="36"/>
  <c r="EB484" i="36"/>
  <c r="EA484" i="36"/>
  <c r="DV484" i="36"/>
  <c r="DU484" i="36"/>
  <c r="DR484" i="36"/>
  <c r="F484" i="36"/>
  <c r="EN483" i="36"/>
  <c r="EJ483" i="36"/>
  <c r="DZ483" i="36"/>
  <c r="DR483" i="36"/>
  <c r="DQ483" i="36"/>
  <c r="F483" i="36"/>
  <c r="F482" i="36"/>
  <c r="DV515" i="36" s="1"/>
  <c r="F481" i="36"/>
  <c r="EB503" i="36" s="1"/>
  <c r="F480" i="36"/>
  <c r="F479" i="36"/>
  <c r="F478" i="36"/>
  <c r="EJ477" i="36"/>
  <c r="EG477" i="36"/>
  <c r="ED477" i="36"/>
  <c r="DZ477" i="36"/>
  <c r="DY477" i="36"/>
  <c r="DU477" i="36"/>
  <c r="DT477" i="36"/>
  <c r="CI477" i="36"/>
  <c r="CH477" i="36"/>
  <c r="CF477" i="36"/>
  <c r="BQ477" i="36"/>
  <c r="AG477" i="36"/>
  <c r="AF477" i="36"/>
  <c r="AE477" i="36"/>
  <c r="AD477" i="36"/>
  <c r="S477" i="36"/>
  <c r="M477" i="36"/>
  <c r="F477" i="36"/>
  <c r="EN476" i="36"/>
  <c r="EM476" i="36"/>
  <c r="EI476" i="36"/>
  <c r="EH476" i="36"/>
  <c r="ED476" i="36"/>
  <c r="DY476" i="36"/>
  <c r="DS476" i="36"/>
  <c r="CI476" i="36"/>
  <c r="CH476" i="36"/>
  <c r="CG476" i="36"/>
  <c r="BP476" i="36"/>
  <c r="BO476" i="36"/>
  <c r="BN476" i="36"/>
  <c r="BM476" i="36"/>
  <c r="AH476" i="36"/>
  <c r="AE476" i="36"/>
  <c r="R476" i="36"/>
  <c r="Q476" i="36"/>
  <c r="P476" i="36"/>
  <c r="J476" i="36"/>
  <c r="F476" i="36"/>
  <c r="EL475" i="36"/>
  <c r="EK475" i="36"/>
  <c r="EG475" i="36"/>
  <c r="EC475" i="36"/>
  <c r="DV475" i="36"/>
  <c r="DS475" i="36"/>
  <c r="DR475" i="36"/>
  <c r="CK475" i="36"/>
  <c r="CJ475" i="36"/>
  <c r="BQ475" i="36"/>
  <c r="BO475" i="36"/>
  <c r="BN475" i="36"/>
  <c r="AE475" i="36"/>
  <c r="O475" i="36"/>
  <c r="F475" i="36"/>
  <c r="EL474" i="36"/>
  <c r="EG474" i="36"/>
  <c r="EF474" i="36"/>
  <c r="EB474" i="36"/>
  <c r="EA474" i="36"/>
  <c r="DY474" i="36"/>
  <c r="DX474" i="36"/>
  <c r="DV474" i="36"/>
  <c r="CK474" i="36"/>
  <c r="CJ474" i="36"/>
  <c r="CG474" i="36"/>
  <c r="CE474" i="36"/>
  <c r="CD474" i="36"/>
  <c r="CA474" i="36"/>
  <c r="BT474" i="36"/>
  <c r="BP474" i="36"/>
  <c r="AH474" i="36"/>
  <c r="AF474" i="36"/>
  <c r="AD474" i="36"/>
  <c r="AC474" i="36"/>
  <c r="X474" i="36"/>
  <c r="U474" i="36"/>
  <c r="Q474" i="36"/>
  <c r="O474" i="36"/>
  <c r="F474" i="36"/>
  <c r="ED523" i="36" s="1"/>
  <c r="EL473" i="36"/>
  <c r="EJ473" i="36"/>
  <c r="EF473" i="36"/>
  <c r="EE473" i="36"/>
  <c r="DZ473" i="36"/>
  <c r="DV473" i="36"/>
  <c r="DU473" i="36"/>
  <c r="DP473" i="36"/>
  <c r="CK473" i="36"/>
  <c r="CH473" i="36"/>
  <c r="CG473" i="36"/>
  <c r="BN473" i="36"/>
  <c r="AE473" i="36"/>
  <c r="AD473" i="36"/>
  <c r="AA473" i="36"/>
  <c r="Q473" i="36"/>
  <c r="F473" i="36"/>
  <c r="EN524" i="36" s="1"/>
  <c r="EH472" i="36"/>
  <c r="ED472" i="36"/>
  <c r="DX472" i="36"/>
  <c r="DS472" i="36"/>
  <c r="CI472" i="36"/>
  <c r="CE472" i="36"/>
  <c r="CC472" i="36"/>
  <c r="CB472" i="36"/>
  <c r="BP472" i="36"/>
  <c r="BO472" i="36"/>
  <c r="BM472" i="36"/>
  <c r="AC472" i="36"/>
  <c r="Z472" i="36"/>
  <c r="S472" i="36"/>
  <c r="R472" i="36"/>
  <c r="Q472" i="36"/>
  <c r="P472" i="36"/>
  <c r="O472" i="36"/>
  <c r="F472" i="36"/>
  <c r="EL471" i="36"/>
  <c r="DW471" i="36"/>
  <c r="DR471" i="36"/>
  <c r="CE471" i="36"/>
  <c r="CC471" i="36"/>
  <c r="CB471" i="36"/>
  <c r="BQ471" i="36"/>
  <c r="BP471" i="36"/>
  <c r="AB471" i="36"/>
  <c r="T471" i="36"/>
  <c r="S471" i="36"/>
  <c r="L471" i="36"/>
  <c r="F471" i="36"/>
  <c r="EL470" i="36"/>
  <c r="EK470" i="36"/>
  <c r="EG470" i="36"/>
  <c r="EF470" i="36"/>
  <c r="EA470" i="36"/>
  <c r="DW470" i="36"/>
  <c r="DS470" i="36"/>
  <c r="DR470" i="36"/>
  <c r="CF470" i="36"/>
  <c r="BR470" i="36"/>
  <c r="BQ470" i="36"/>
  <c r="BP470" i="36"/>
  <c r="BN470" i="36"/>
  <c r="BM470" i="36"/>
  <c r="AB470" i="36"/>
  <c r="Y470" i="36"/>
  <c r="S470" i="36"/>
  <c r="P470" i="36"/>
  <c r="F470" i="36"/>
  <c r="DR537" i="36" s="1"/>
  <c r="EK469" i="36"/>
  <c r="EJ469" i="36"/>
  <c r="EB469" i="36"/>
  <c r="EA469" i="36"/>
  <c r="DX469" i="36"/>
  <c r="DP469" i="36"/>
  <c r="CD469" i="36"/>
  <c r="CB469" i="36"/>
  <c r="BO469" i="36"/>
  <c r="AC469" i="36"/>
  <c r="AA469" i="36"/>
  <c r="Y469" i="36"/>
  <c r="S469" i="36"/>
  <c r="R469" i="36"/>
  <c r="Q469" i="36"/>
  <c r="O469" i="36"/>
  <c r="F469" i="36"/>
  <c r="EI468" i="36"/>
  <c r="ED468" i="36"/>
  <c r="DZ468" i="36"/>
  <c r="DY468" i="36"/>
  <c r="DX468" i="36"/>
  <c r="DP468" i="36"/>
  <c r="CD468" i="36"/>
  <c r="BX468" i="36"/>
  <c r="BP468" i="36"/>
  <c r="BO468" i="36"/>
  <c r="BM468" i="36"/>
  <c r="AC468" i="36"/>
  <c r="P468" i="36"/>
  <c r="O468" i="36"/>
  <c r="F468" i="36"/>
  <c r="EM467" i="36"/>
  <c r="EE467" i="36"/>
  <c r="EC467" i="36"/>
  <c r="EB467" i="36"/>
  <c r="DS467" i="36"/>
  <c r="DR467" i="36"/>
  <c r="CH467" i="36"/>
  <c r="CE467" i="36"/>
  <c r="BX467" i="36"/>
  <c r="BU467" i="36"/>
  <c r="BT467" i="36"/>
  <c r="BR467" i="36"/>
  <c r="BM467" i="36"/>
  <c r="AG467" i="36"/>
  <c r="AF467" i="36"/>
  <c r="AA467" i="36"/>
  <c r="N467" i="36"/>
  <c r="L467" i="36"/>
  <c r="K467" i="36"/>
  <c r="F467" i="36"/>
  <c r="DU520" i="36" s="1"/>
  <c r="EL466" i="36"/>
  <c r="EH466" i="36"/>
  <c r="EF466" i="36"/>
  <c r="EC466" i="36"/>
  <c r="DQ466" i="36"/>
  <c r="DP466" i="36"/>
  <c r="CJ466" i="36"/>
  <c r="CG466" i="36"/>
  <c r="BV466" i="36"/>
  <c r="BU466" i="36"/>
  <c r="BS466" i="36"/>
  <c r="AC466" i="36"/>
  <c r="AB466" i="36"/>
  <c r="AA466" i="36"/>
  <c r="U466" i="36"/>
  <c r="R466" i="36"/>
  <c r="M466" i="36"/>
  <c r="F466" i="36"/>
  <c r="EI465" i="36"/>
  <c r="EG465" i="36"/>
  <c r="EF465" i="36"/>
  <c r="DQ465" i="36"/>
  <c r="CK465" i="36"/>
  <c r="CH465" i="36"/>
  <c r="CE465" i="36"/>
  <c r="CC465" i="36"/>
  <c r="BU465" i="36"/>
  <c r="BS465" i="36"/>
  <c r="BR465" i="36"/>
  <c r="AB465" i="36"/>
  <c r="Y465" i="36"/>
  <c r="M465" i="36"/>
  <c r="L465" i="36"/>
  <c r="F465" i="36"/>
  <c r="EN464" i="36"/>
  <c r="EJ464" i="36"/>
  <c r="EI464" i="36"/>
  <c r="EH464" i="36"/>
  <c r="DV464" i="36"/>
  <c r="DU464" i="36"/>
  <c r="DT464" i="36"/>
  <c r="CJ464" i="36"/>
  <c r="CI464" i="36"/>
  <c r="BW464" i="36"/>
  <c r="BV464" i="36"/>
  <c r="BS464" i="36"/>
  <c r="BM464" i="36"/>
  <c r="AB464" i="36"/>
  <c r="Z464" i="36"/>
  <c r="U464" i="36"/>
  <c r="T464" i="36"/>
  <c r="S464" i="36"/>
  <c r="K464" i="36"/>
  <c r="J464" i="36"/>
  <c r="F464" i="36"/>
  <c r="X278" i="36" s="1"/>
  <c r="EN463" i="36"/>
  <c r="EI463" i="36"/>
  <c r="EC463" i="36"/>
  <c r="DY463" i="36"/>
  <c r="DT463" i="36"/>
  <c r="CG463" i="36"/>
  <c r="CD463" i="36"/>
  <c r="CA463" i="36"/>
  <c r="BU463" i="36"/>
  <c r="BT463" i="36"/>
  <c r="BN463" i="36"/>
  <c r="AC463" i="36"/>
  <c r="AB463" i="36"/>
  <c r="AA463" i="36"/>
  <c r="Z463" i="36"/>
  <c r="Y463" i="36"/>
  <c r="M463" i="36"/>
  <c r="L463" i="36"/>
  <c r="F463" i="36"/>
  <c r="EN462" i="36"/>
  <c r="EK462" i="36"/>
  <c r="DX462" i="36"/>
  <c r="DW462" i="36"/>
  <c r="DR462" i="36"/>
  <c r="DQ462" i="36"/>
  <c r="CF462" i="36"/>
  <c r="CD462" i="36"/>
  <c r="CC462" i="36"/>
  <c r="CA462" i="36"/>
  <c r="BX462" i="36"/>
  <c r="BW462" i="36"/>
  <c r="AH462" i="36"/>
  <c r="AE462" i="36"/>
  <c r="X462" i="36"/>
  <c r="V462" i="36"/>
  <c r="R462" i="36"/>
  <c r="L462" i="36"/>
  <c r="F462" i="36"/>
  <c r="EN461" i="36"/>
  <c r="EH461" i="36"/>
  <c r="EG461" i="36"/>
  <c r="DZ461" i="36"/>
  <c r="CD461" i="36"/>
  <c r="CB461" i="36"/>
  <c r="CA461" i="36"/>
  <c r="BZ461" i="36"/>
  <c r="BR461" i="36"/>
  <c r="BP461" i="36"/>
  <c r="BN461" i="36"/>
  <c r="AE461" i="36"/>
  <c r="Z461" i="36"/>
  <c r="W461" i="36"/>
  <c r="U461" i="36"/>
  <c r="R461" i="36"/>
  <c r="N461" i="36"/>
  <c r="M461" i="36"/>
  <c r="L461" i="36"/>
  <c r="J461" i="36"/>
  <c r="F461" i="36"/>
  <c r="EN460" i="36"/>
  <c r="EI460" i="36"/>
  <c r="EA460" i="36"/>
  <c r="DZ460" i="36"/>
  <c r="DT460" i="36"/>
  <c r="DP460" i="36"/>
  <c r="CF460" i="36"/>
  <c r="CE460" i="36"/>
  <c r="CA460" i="36"/>
  <c r="BX460" i="36"/>
  <c r="BW460" i="36"/>
  <c r="AH460" i="36"/>
  <c r="U460" i="36"/>
  <c r="T460" i="36"/>
  <c r="R460" i="36"/>
  <c r="M460" i="36"/>
  <c r="K460" i="36"/>
  <c r="J460" i="36"/>
  <c r="F460" i="36"/>
  <c r="EE477" i="36" s="1"/>
  <c r="EM459" i="36"/>
  <c r="EH459" i="36"/>
  <c r="ED459" i="36"/>
  <c r="DX459" i="36"/>
  <c r="DT459" i="36"/>
  <c r="CF459" i="36"/>
  <c r="CE459" i="36"/>
  <c r="CB459" i="36"/>
  <c r="BY459" i="36"/>
  <c r="AD459" i="36"/>
  <c r="W459" i="36"/>
  <c r="V459" i="36"/>
  <c r="T459" i="36"/>
  <c r="F459" i="36"/>
  <c r="EH458" i="36"/>
  <c r="EG458" i="36"/>
  <c r="EF458" i="36"/>
  <c r="DZ458" i="36"/>
  <c r="DS458" i="36"/>
  <c r="DQ458" i="36"/>
  <c r="CF458" i="36"/>
  <c r="CC458" i="36"/>
  <c r="CB458" i="36"/>
  <c r="BY458" i="36"/>
  <c r="BX458" i="36"/>
  <c r="BW458" i="36"/>
  <c r="AC458" i="36"/>
  <c r="AB458" i="36"/>
  <c r="V458" i="36"/>
  <c r="T458" i="36"/>
  <c r="S458" i="36"/>
  <c r="N458" i="36"/>
  <c r="M458" i="36"/>
  <c r="L458" i="36"/>
  <c r="K458" i="36"/>
  <c r="J458" i="36"/>
  <c r="F458" i="36"/>
  <c r="EJ457" i="36"/>
  <c r="EE457" i="36"/>
  <c r="EC457" i="36"/>
  <c r="DW457" i="36"/>
  <c r="DV457" i="36"/>
  <c r="DU457" i="36"/>
  <c r="DQ457" i="36"/>
  <c r="CH457" i="36"/>
  <c r="CD457" i="36"/>
  <c r="BZ457" i="36"/>
  <c r="BW457" i="36"/>
  <c r="BV457" i="36"/>
  <c r="BT457" i="36"/>
  <c r="BS457" i="36"/>
  <c r="BO457" i="36"/>
  <c r="AH457" i="36"/>
  <c r="AE457" i="36"/>
  <c r="V457" i="36"/>
  <c r="F457" i="36"/>
  <c r="BY310" i="36" s="1"/>
  <c r="EN456" i="36"/>
  <c r="EF456" i="36"/>
  <c r="EE456" i="36"/>
  <c r="DW456" i="36"/>
  <c r="DT456" i="36"/>
  <c r="DP456" i="36"/>
  <c r="CI456" i="36"/>
  <c r="BX456" i="36"/>
  <c r="BV456" i="36"/>
  <c r="BU456" i="36"/>
  <c r="BT456" i="36"/>
  <c r="BR456" i="36"/>
  <c r="BQ456" i="36"/>
  <c r="AE456" i="36"/>
  <c r="Z456" i="36"/>
  <c r="W456" i="36"/>
  <c r="V456" i="36"/>
  <c r="T456" i="36"/>
  <c r="O456" i="36"/>
  <c r="F456" i="36"/>
  <c r="EM455" i="36"/>
  <c r="EK455" i="36"/>
  <c r="EI455" i="36"/>
  <c r="EH455" i="36"/>
  <c r="ED455" i="36"/>
  <c r="EC455" i="36"/>
  <c r="DY455" i="36"/>
  <c r="DX455" i="36"/>
  <c r="DP455" i="36"/>
  <c r="BZ455" i="36"/>
  <c r="BX455" i="36"/>
  <c r="BW455" i="36"/>
  <c r="BV455" i="36"/>
  <c r="BU455" i="36"/>
  <c r="BT455" i="36"/>
  <c r="BS455" i="36"/>
  <c r="BR455" i="36"/>
  <c r="BQ455" i="36"/>
  <c r="AH455" i="36"/>
  <c r="AG455" i="36"/>
  <c r="AF455" i="36"/>
  <c r="AE455" i="36"/>
  <c r="AD455" i="36"/>
  <c r="Z455" i="36"/>
  <c r="W455" i="36"/>
  <c r="U455" i="36"/>
  <c r="R455" i="36"/>
  <c r="O455" i="36"/>
  <c r="L455" i="36"/>
  <c r="F455" i="36"/>
  <c r="EM454" i="36"/>
  <c r="EL454" i="36"/>
  <c r="EK454" i="36"/>
  <c r="EJ454" i="36"/>
  <c r="EG454" i="36"/>
  <c r="EC454" i="36"/>
  <c r="EB454" i="36"/>
  <c r="DX454" i="36"/>
  <c r="DS454" i="36"/>
  <c r="DR454" i="36"/>
  <c r="DQ454" i="36"/>
  <c r="CE454" i="36"/>
  <c r="CD454" i="36"/>
  <c r="CA454" i="36"/>
  <c r="BY454" i="36"/>
  <c r="BX454" i="36"/>
  <c r="BU454" i="36"/>
  <c r="BT454" i="36"/>
  <c r="BR454" i="36"/>
  <c r="AH454" i="36"/>
  <c r="AF454" i="36"/>
  <c r="AD454" i="36"/>
  <c r="W454" i="36"/>
  <c r="V454" i="36"/>
  <c r="Q454" i="36"/>
  <c r="P454" i="36"/>
  <c r="F454" i="36"/>
  <c r="EL453" i="36"/>
  <c r="EG453" i="36"/>
  <c r="EF453" i="36"/>
  <c r="EA453" i="36"/>
  <c r="DV453" i="36"/>
  <c r="DQ453" i="36"/>
  <c r="CE453" i="36"/>
  <c r="CD453" i="36"/>
  <c r="CA453" i="36"/>
  <c r="BZ453" i="36"/>
  <c r="BY453" i="36"/>
  <c r="BW453" i="36"/>
  <c r="BV453" i="36"/>
  <c r="BS453" i="36"/>
  <c r="BQ453" i="36"/>
  <c r="BO453" i="36"/>
  <c r="AG453" i="36"/>
  <c r="AF453" i="36"/>
  <c r="AE453" i="36"/>
  <c r="X453" i="36"/>
  <c r="W453" i="36"/>
  <c r="V453" i="36"/>
  <c r="U453" i="36"/>
  <c r="T453" i="36"/>
  <c r="R453" i="36"/>
  <c r="F453" i="36"/>
  <c r="F452" i="36"/>
  <c r="F451" i="36"/>
  <c r="F450" i="36"/>
  <c r="F449" i="36"/>
  <c r="F448" i="36"/>
  <c r="EH454" i="36" s="1"/>
  <c r="EL447" i="36"/>
  <c r="EJ447" i="36"/>
  <c r="ED447" i="36"/>
  <c r="EA447" i="36"/>
  <c r="DY447" i="36"/>
  <c r="DU447" i="36"/>
  <c r="CI447" i="36"/>
  <c r="CH447" i="36"/>
  <c r="CD447" i="36"/>
  <c r="CA447" i="36"/>
  <c r="BZ447" i="36"/>
  <c r="BQ447" i="36"/>
  <c r="BN447" i="36"/>
  <c r="BM447" i="36"/>
  <c r="AG447" i="36"/>
  <c r="AE447" i="36"/>
  <c r="AB447" i="36"/>
  <c r="Q447" i="36"/>
  <c r="P447" i="36"/>
  <c r="J447" i="36"/>
  <c r="F447" i="36"/>
  <c r="EH446" i="36"/>
  <c r="ED446" i="36"/>
  <c r="EA446" i="36"/>
  <c r="DZ446" i="36"/>
  <c r="DY446" i="36"/>
  <c r="DX446" i="36"/>
  <c r="DS446" i="36"/>
  <c r="CJ446" i="36"/>
  <c r="CI446" i="36"/>
  <c r="CH446" i="36"/>
  <c r="CG446" i="36"/>
  <c r="BW446" i="36"/>
  <c r="BQ446" i="36"/>
  <c r="BP446" i="36"/>
  <c r="BO446" i="36"/>
  <c r="BM446" i="36"/>
  <c r="AH446" i="36"/>
  <c r="AG446" i="36"/>
  <c r="AF446" i="36"/>
  <c r="X446" i="36"/>
  <c r="S446" i="36"/>
  <c r="Q446" i="36"/>
  <c r="P446" i="36"/>
  <c r="F446" i="36"/>
  <c r="AG307" i="36" s="1"/>
  <c r="EN445" i="36"/>
  <c r="EM445" i="36"/>
  <c r="EE445" i="36"/>
  <c r="DZ445" i="36"/>
  <c r="DY445" i="36"/>
  <c r="DW445" i="36"/>
  <c r="DR445" i="36"/>
  <c r="CH445" i="36"/>
  <c r="CG445" i="36"/>
  <c r="CF445" i="36"/>
  <c r="BV445" i="36"/>
  <c r="BU445" i="36"/>
  <c r="BS445" i="36"/>
  <c r="BQ445" i="36"/>
  <c r="BO445" i="36"/>
  <c r="BN445" i="36"/>
  <c r="BM445" i="36"/>
  <c r="AH445" i="36"/>
  <c r="AG445" i="36"/>
  <c r="AE445" i="36"/>
  <c r="AD445" i="36"/>
  <c r="Z445" i="36"/>
  <c r="T445" i="36"/>
  <c r="R445" i="36"/>
  <c r="P445" i="36"/>
  <c r="O445" i="36"/>
  <c r="L445" i="36"/>
  <c r="J445" i="36"/>
  <c r="F445" i="36"/>
  <c r="DW499" i="36" s="1"/>
  <c r="EM444" i="36"/>
  <c r="EK444" i="36"/>
  <c r="EG444" i="36"/>
  <c r="EF444" i="36"/>
  <c r="EB444" i="36"/>
  <c r="EA444" i="36"/>
  <c r="DZ444" i="36"/>
  <c r="DX444" i="36"/>
  <c r="DV444" i="36"/>
  <c r="DR444" i="36"/>
  <c r="DQ444" i="36"/>
  <c r="CK444" i="36"/>
  <c r="CI444" i="36"/>
  <c r="CH444" i="36"/>
  <c r="CG444" i="36"/>
  <c r="CA444" i="36"/>
  <c r="BX444" i="36"/>
  <c r="BW444" i="36"/>
  <c r="BR444" i="36"/>
  <c r="BP444" i="36"/>
  <c r="BO444" i="36"/>
  <c r="BN444" i="36"/>
  <c r="BM444" i="36"/>
  <c r="AH444" i="36"/>
  <c r="AG444" i="36"/>
  <c r="AD444" i="36"/>
  <c r="AB444" i="36"/>
  <c r="V444" i="36"/>
  <c r="U444" i="36"/>
  <c r="Q444" i="36"/>
  <c r="O444" i="36"/>
  <c r="F444" i="36"/>
  <c r="EH443" i="36"/>
  <c r="EG443" i="36"/>
  <c r="EF443" i="36"/>
  <c r="EE443" i="36"/>
  <c r="EC443" i="36"/>
  <c r="DW443" i="36"/>
  <c r="DV443" i="36"/>
  <c r="DU443" i="36"/>
  <c r="DS443" i="36"/>
  <c r="CK443" i="36"/>
  <c r="CJ443" i="36"/>
  <c r="CI443" i="36"/>
  <c r="CH443" i="36"/>
  <c r="CG443" i="36"/>
  <c r="BU443" i="36"/>
  <c r="BT443" i="36"/>
  <c r="BQ443" i="36"/>
  <c r="BP443" i="36"/>
  <c r="BN443" i="36"/>
  <c r="AF443" i="36"/>
  <c r="AE443" i="36"/>
  <c r="AD443" i="36"/>
  <c r="AC443" i="36"/>
  <c r="AB443" i="36"/>
  <c r="S443" i="36"/>
  <c r="Q443" i="36"/>
  <c r="L443" i="36"/>
  <c r="K443" i="36"/>
  <c r="F443" i="36"/>
  <c r="EN442" i="36"/>
  <c r="EM442" i="36"/>
  <c r="EJ442" i="36"/>
  <c r="EI442" i="36"/>
  <c r="EH442" i="36"/>
  <c r="EG442" i="36"/>
  <c r="ED442" i="36"/>
  <c r="EC442" i="36"/>
  <c r="DX442" i="36"/>
  <c r="DT442" i="36"/>
  <c r="CK442" i="36"/>
  <c r="CG442" i="36"/>
  <c r="CB442" i="36"/>
  <c r="BP442" i="36"/>
  <c r="BO442" i="36"/>
  <c r="BN442" i="36"/>
  <c r="AH442" i="36"/>
  <c r="AC442" i="36"/>
  <c r="Z442" i="36"/>
  <c r="W442" i="36"/>
  <c r="V442" i="36"/>
  <c r="T442" i="36"/>
  <c r="Q442" i="36"/>
  <c r="P442" i="36"/>
  <c r="N442" i="36"/>
  <c r="K442" i="36"/>
  <c r="J442" i="36"/>
  <c r="F442" i="36"/>
  <c r="DT491" i="36" s="1"/>
  <c r="EH441" i="36"/>
  <c r="EG441" i="36"/>
  <c r="EB441" i="36"/>
  <c r="DX441" i="36"/>
  <c r="DW441" i="36"/>
  <c r="CD441" i="36"/>
  <c r="CC441" i="36"/>
  <c r="CB441" i="36"/>
  <c r="BX441" i="36"/>
  <c r="BW441" i="36"/>
  <c r="BQ441" i="36"/>
  <c r="BO441" i="36"/>
  <c r="BN441" i="36"/>
  <c r="AG441" i="36"/>
  <c r="AB441" i="36"/>
  <c r="Z441" i="36"/>
  <c r="Y441" i="36"/>
  <c r="S441" i="36"/>
  <c r="R441" i="36"/>
  <c r="F441" i="36"/>
  <c r="EN440" i="36"/>
  <c r="EK440" i="36"/>
  <c r="EJ440" i="36"/>
  <c r="EA440" i="36"/>
  <c r="DW440" i="36"/>
  <c r="DQ440" i="36"/>
  <c r="DP440" i="36"/>
  <c r="CK440" i="36"/>
  <c r="CD440" i="36"/>
  <c r="CC440" i="36"/>
  <c r="BT440" i="36"/>
  <c r="BS440" i="36"/>
  <c r="BQ440" i="36"/>
  <c r="BP440" i="36"/>
  <c r="AF440" i="36"/>
  <c r="AC440" i="36"/>
  <c r="AB440" i="36"/>
  <c r="AA440" i="36"/>
  <c r="T440" i="36"/>
  <c r="S440" i="36"/>
  <c r="R440" i="36"/>
  <c r="P440" i="36"/>
  <c r="F440" i="36"/>
  <c r="BQ326" i="36" s="1"/>
  <c r="EJ439" i="36"/>
  <c r="EG439" i="36"/>
  <c r="EE439" i="36"/>
  <c r="EC439" i="36"/>
  <c r="EB439" i="36"/>
  <c r="DZ439" i="36"/>
  <c r="DW439" i="36"/>
  <c r="DS439" i="36"/>
  <c r="DQ439" i="36"/>
  <c r="DP439" i="36"/>
  <c r="CJ439" i="36"/>
  <c r="CE439" i="36"/>
  <c r="CB439" i="36"/>
  <c r="BQ439" i="36"/>
  <c r="BN439" i="36"/>
  <c r="AG439" i="36"/>
  <c r="AB439" i="36"/>
  <c r="AA439" i="36"/>
  <c r="Y439" i="36"/>
  <c r="X439" i="36"/>
  <c r="U439" i="36"/>
  <c r="S439" i="36"/>
  <c r="R439" i="36"/>
  <c r="O439" i="36"/>
  <c r="L439" i="36"/>
  <c r="F439" i="36"/>
  <c r="EN438" i="36"/>
  <c r="EJ438" i="36"/>
  <c r="EI438" i="36"/>
  <c r="DY438" i="36"/>
  <c r="DP438" i="36"/>
  <c r="CH438" i="36"/>
  <c r="CD438" i="36"/>
  <c r="CC438" i="36"/>
  <c r="CB438" i="36"/>
  <c r="BT438" i="36"/>
  <c r="BP438" i="36"/>
  <c r="BO438" i="36"/>
  <c r="BM438" i="36"/>
  <c r="AG438" i="36"/>
  <c r="AC438" i="36"/>
  <c r="AA438" i="36"/>
  <c r="R438" i="36"/>
  <c r="Q438" i="36"/>
  <c r="O438" i="36"/>
  <c r="F438" i="36"/>
  <c r="EM437" i="36"/>
  <c r="EK437" i="36"/>
  <c r="EI437" i="36"/>
  <c r="EG437" i="36"/>
  <c r="EC437" i="36"/>
  <c r="EB437" i="36"/>
  <c r="DX437" i="36"/>
  <c r="DW437" i="36"/>
  <c r="DR437" i="36"/>
  <c r="CK437" i="36"/>
  <c r="CI437" i="36"/>
  <c r="CH437" i="36"/>
  <c r="CG437" i="36"/>
  <c r="CB437" i="36"/>
  <c r="CA437" i="36"/>
  <c r="BZ437" i="36"/>
  <c r="BY437" i="36"/>
  <c r="BW437" i="36"/>
  <c r="BV437" i="36"/>
  <c r="BU437" i="36"/>
  <c r="BT437" i="36"/>
  <c r="BS437" i="36"/>
  <c r="AD437" i="36"/>
  <c r="AC437" i="36"/>
  <c r="AA437" i="36"/>
  <c r="Y437" i="36"/>
  <c r="X437" i="36"/>
  <c r="V437" i="36"/>
  <c r="Q437" i="36"/>
  <c r="O437" i="36"/>
  <c r="N437" i="36"/>
  <c r="K437" i="36"/>
  <c r="F437" i="36"/>
  <c r="EI436" i="36"/>
  <c r="EH436" i="36"/>
  <c r="EF436" i="36"/>
  <c r="EB436" i="36"/>
  <c r="DW436" i="36"/>
  <c r="DV436" i="36"/>
  <c r="DT436" i="36"/>
  <c r="DR436" i="36"/>
  <c r="DQ436" i="36"/>
  <c r="CK436" i="36"/>
  <c r="CJ436" i="36"/>
  <c r="CG436" i="36"/>
  <c r="BY436" i="36"/>
  <c r="BX436" i="36"/>
  <c r="BV436" i="36"/>
  <c r="BU436" i="36"/>
  <c r="BT436" i="36"/>
  <c r="BS436" i="36"/>
  <c r="BR436" i="36"/>
  <c r="AC436" i="36"/>
  <c r="Z436" i="36"/>
  <c r="Y436" i="36"/>
  <c r="X436" i="36"/>
  <c r="V436" i="36"/>
  <c r="O436" i="36"/>
  <c r="M436" i="36"/>
  <c r="K436" i="36"/>
  <c r="F436" i="36"/>
  <c r="EK435" i="36"/>
  <c r="EI435" i="36"/>
  <c r="EH435" i="36"/>
  <c r="EF435" i="36"/>
  <c r="EC435" i="36"/>
  <c r="DZ435" i="36"/>
  <c r="DY435" i="36"/>
  <c r="DU435" i="36"/>
  <c r="DR435" i="36"/>
  <c r="DQ435" i="36"/>
  <c r="DP435" i="36"/>
  <c r="CH435" i="36"/>
  <c r="CG435" i="36"/>
  <c r="CF435" i="36"/>
  <c r="BY435" i="36"/>
  <c r="BW435" i="36"/>
  <c r="BV435" i="36"/>
  <c r="BU435" i="36"/>
  <c r="BS435" i="36"/>
  <c r="BR435" i="36"/>
  <c r="BM435" i="36"/>
  <c r="AG435" i="36"/>
  <c r="AE435" i="36"/>
  <c r="AD435" i="36"/>
  <c r="AB435" i="36"/>
  <c r="Z435" i="36"/>
  <c r="Y435" i="36"/>
  <c r="X435" i="36"/>
  <c r="W435" i="36"/>
  <c r="V435" i="36"/>
  <c r="M435" i="36"/>
  <c r="L435" i="36"/>
  <c r="K435" i="36"/>
  <c r="J435" i="36"/>
  <c r="F435" i="36"/>
  <c r="EN434" i="36"/>
  <c r="EK434" i="36"/>
  <c r="EJ434" i="36"/>
  <c r="EF434" i="36"/>
  <c r="EE434" i="36"/>
  <c r="EB434" i="36"/>
  <c r="DZ434" i="36"/>
  <c r="DU434" i="36"/>
  <c r="DT434" i="36"/>
  <c r="DP434" i="36"/>
  <c r="CJ434" i="36"/>
  <c r="CI434" i="36"/>
  <c r="CG434" i="36"/>
  <c r="CA434" i="36"/>
  <c r="BV434" i="36"/>
  <c r="BT434" i="36"/>
  <c r="BS434" i="36"/>
  <c r="BO434" i="36"/>
  <c r="BM434" i="36"/>
  <c r="AE434" i="36"/>
  <c r="AD434" i="36"/>
  <c r="AB434" i="36"/>
  <c r="T434" i="36"/>
  <c r="P434" i="36"/>
  <c r="N434" i="36"/>
  <c r="L434" i="36"/>
  <c r="J434" i="36"/>
  <c r="F434" i="36"/>
  <c r="DR495" i="36" s="1"/>
  <c r="EN433" i="36"/>
  <c r="EJ433" i="36"/>
  <c r="EH433" i="36"/>
  <c r="EE433" i="36"/>
  <c r="ED433" i="36"/>
  <c r="EC433" i="36"/>
  <c r="EA433" i="36"/>
  <c r="DV433" i="36"/>
  <c r="DT433" i="36"/>
  <c r="DS433" i="36"/>
  <c r="CI433" i="36"/>
  <c r="CH433" i="36"/>
  <c r="CD433" i="36"/>
  <c r="CC433" i="36"/>
  <c r="BX433" i="36"/>
  <c r="BV433" i="36"/>
  <c r="BU433" i="36"/>
  <c r="BP433" i="36"/>
  <c r="BN433" i="36"/>
  <c r="AE433" i="36"/>
  <c r="AC433" i="36"/>
  <c r="AB433" i="36"/>
  <c r="AA433" i="36"/>
  <c r="Y433" i="36"/>
  <c r="Q433" i="36"/>
  <c r="O433" i="36"/>
  <c r="M433" i="36"/>
  <c r="K433" i="36"/>
  <c r="J433" i="36"/>
  <c r="F433" i="36"/>
  <c r="EM432" i="36"/>
  <c r="EK432" i="36"/>
  <c r="EI432" i="36"/>
  <c r="EG432" i="36"/>
  <c r="EF432" i="36"/>
  <c r="DW432" i="36"/>
  <c r="DV432" i="36"/>
  <c r="DR432" i="36"/>
  <c r="DP432" i="36"/>
  <c r="CD432" i="36"/>
  <c r="CA432" i="36"/>
  <c r="BY432" i="36"/>
  <c r="BW432" i="36"/>
  <c r="BR432" i="36"/>
  <c r="AH432" i="36"/>
  <c r="AF432" i="36"/>
  <c r="AC432" i="36"/>
  <c r="AB432" i="36"/>
  <c r="AA432" i="36"/>
  <c r="X432" i="36"/>
  <c r="S432" i="36"/>
  <c r="Q432" i="36"/>
  <c r="P432" i="36"/>
  <c r="M432" i="36"/>
  <c r="L432" i="36"/>
  <c r="F432" i="36"/>
  <c r="EK431" i="36"/>
  <c r="EI431" i="36"/>
  <c r="EE431" i="36"/>
  <c r="ED431" i="36"/>
  <c r="EC431" i="36"/>
  <c r="DZ431" i="36"/>
  <c r="DW431" i="36"/>
  <c r="DV431" i="36"/>
  <c r="DU431" i="36"/>
  <c r="CJ431" i="36"/>
  <c r="CE431" i="36"/>
  <c r="CC431" i="36"/>
  <c r="CB431" i="36"/>
  <c r="BZ431" i="36"/>
  <c r="BU431" i="36"/>
  <c r="BM431" i="36"/>
  <c r="AC431" i="36"/>
  <c r="X431" i="36"/>
  <c r="W431" i="36"/>
  <c r="U431" i="36"/>
  <c r="T431" i="36"/>
  <c r="J431" i="36"/>
  <c r="F431" i="36"/>
  <c r="EN430" i="36"/>
  <c r="EK430" i="36"/>
  <c r="EJ430" i="36"/>
  <c r="DZ430" i="36"/>
  <c r="DY430" i="36"/>
  <c r="DU430" i="36"/>
  <c r="DT430" i="36"/>
  <c r="CH430" i="36"/>
  <c r="CG430" i="36"/>
  <c r="CE430" i="36"/>
  <c r="CC430" i="36"/>
  <c r="CA430" i="36"/>
  <c r="BX430" i="36"/>
  <c r="BS430" i="36"/>
  <c r="BR430" i="36"/>
  <c r="AH430" i="36"/>
  <c r="AF430" i="36"/>
  <c r="W430" i="36"/>
  <c r="T430" i="36"/>
  <c r="N430" i="36"/>
  <c r="K430" i="36"/>
  <c r="F430" i="36"/>
  <c r="EN429" i="36"/>
  <c r="EM429" i="36"/>
  <c r="EH429" i="36"/>
  <c r="EF429" i="36"/>
  <c r="ED429" i="36"/>
  <c r="DW429" i="36"/>
  <c r="DT429" i="36"/>
  <c r="CI429" i="36"/>
  <c r="CG429" i="36"/>
  <c r="CF429" i="36"/>
  <c r="CB429" i="36"/>
  <c r="BZ429" i="36"/>
  <c r="BY429" i="36"/>
  <c r="BW429" i="36"/>
  <c r="BT429" i="36"/>
  <c r="BP429" i="36"/>
  <c r="BO429" i="36"/>
  <c r="AD429" i="36"/>
  <c r="AB429" i="36"/>
  <c r="AA429" i="36"/>
  <c r="Z429" i="36"/>
  <c r="X429" i="36"/>
  <c r="U429" i="36"/>
  <c r="T429" i="36"/>
  <c r="S429" i="36"/>
  <c r="P429" i="36"/>
  <c r="O429" i="36"/>
  <c r="M429" i="36"/>
  <c r="L429" i="36"/>
  <c r="K429" i="36"/>
  <c r="F429" i="36"/>
  <c r="EN428" i="36"/>
  <c r="EL428" i="36"/>
  <c r="EI428" i="36"/>
  <c r="EF428" i="36"/>
  <c r="EC428" i="36"/>
  <c r="DX428" i="36"/>
  <c r="DW428" i="36"/>
  <c r="DV428" i="36"/>
  <c r="DT428" i="36"/>
  <c r="DS428" i="36"/>
  <c r="CK428" i="36"/>
  <c r="CF428" i="36"/>
  <c r="CE428" i="36"/>
  <c r="CD428" i="36"/>
  <c r="CC428" i="36"/>
  <c r="CB428" i="36"/>
  <c r="CA428" i="36"/>
  <c r="BZ428" i="36"/>
  <c r="BY428" i="36"/>
  <c r="BX428" i="36"/>
  <c r="BW428" i="36"/>
  <c r="BV428" i="36"/>
  <c r="BS428" i="36"/>
  <c r="BO428" i="36"/>
  <c r="BN428" i="36"/>
  <c r="AD428" i="36"/>
  <c r="AC428" i="36"/>
  <c r="AB428" i="36"/>
  <c r="Z428" i="36"/>
  <c r="Y428" i="36"/>
  <c r="X428" i="36"/>
  <c r="V428" i="36"/>
  <c r="S428" i="36"/>
  <c r="Q428" i="36"/>
  <c r="O428" i="36"/>
  <c r="M428" i="36"/>
  <c r="K428" i="36"/>
  <c r="J428" i="36"/>
  <c r="F428" i="36"/>
  <c r="EK427" i="36"/>
  <c r="EF427" i="36"/>
  <c r="EE427" i="36"/>
  <c r="EA427" i="36"/>
  <c r="DZ427" i="36"/>
  <c r="DV427" i="36"/>
  <c r="DR427" i="36"/>
  <c r="DQ427" i="36"/>
  <c r="CG427" i="36"/>
  <c r="CE427" i="36"/>
  <c r="CD427" i="36"/>
  <c r="CC427" i="36"/>
  <c r="CA427" i="36"/>
  <c r="BZ427" i="36"/>
  <c r="BY427" i="36"/>
  <c r="BW427" i="36"/>
  <c r="BV427" i="36"/>
  <c r="BU427" i="36"/>
  <c r="BS427" i="36"/>
  <c r="BR427" i="36"/>
  <c r="AH427" i="36"/>
  <c r="AG427" i="36"/>
  <c r="AE427" i="36"/>
  <c r="AD427" i="36"/>
  <c r="AC427" i="36"/>
  <c r="AB427" i="36"/>
  <c r="X427" i="36"/>
  <c r="W427" i="36"/>
  <c r="V427" i="36"/>
  <c r="T427" i="36"/>
  <c r="S427" i="36"/>
  <c r="R427" i="36"/>
  <c r="J427" i="36"/>
  <c r="F427" i="36"/>
  <c r="EJ426" i="36"/>
  <c r="EE426" i="36"/>
  <c r="ED426" i="36"/>
  <c r="DZ426" i="36"/>
  <c r="DY426" i="36"/>
  <c r="DW426" i="36"/>
  <c r="DU426" i="36"/>
  <c r="DT426" i="36"/>
  <c r="DP426" i="36"/>
  <c r="CK426" i="36"/>
  <c r="CH426" i="36"/>
  <c r="CF426" i="36"/>
  <c r="CA426" i="36"/>
  <c r="BX426" i="36"/>
  <c r="BV426" i="36"/>
  <c r="BU426" i="36"/>
  <c r="BT426" i="36"/>
  <c r="BS426" i="36"/>
  <c r="BR426" i="36"/>
  <c r="BM426" i="36"/>
  <c r="AG426" i="36"/>
  <c r="AF426" i="36"/>
  <c r="AE426" i="36"/>
  <c r="AD426" i="36"/>
  <c r="AA426" i="36"/>
  <c r="Y426" i="36"/>
  <c r="X426" i="36"/>
  <c r="W426" i="36"/>
  <c r="V426" i="36"/>
  <c r="T426" i="36"/>
  <c r="P426" i="36"/>
  <c r="M426" i="36"/>
  <c r="L426" i="36"/>
  <c r="J426" i="36"/>
  <c r="F426" i="36"/>
  <c r="EM425" i="36"/>
  <c r="EI425" i="36"/>
  <c r="EH425" i="36"/>
  <c r="EB425" i="36"/>
  <c r="DY425" i="36"/>
  <c r="DT425" i="36"/>
  <c r="DS425" i="36"/>
  <c r="DQ425" i="36"/>
  <c r="DP425" i="36"/>
  <c r="CE425" i="36"/>
  <c r="CC425" i="36"/>
  <c r="CB425" i="36"/>
  <c r="CA425" i="36"/>
  <c r="BZ425" i="36"/>
  <c r="BV425" i="36"/>
  <c r="BU425" i="36"/>
  <c r="BT425" i="36"/>
  <c r="BS425" i="36"/>
  <c r="BQ425" i="36"/>
  <c r="BO425" i="36"/>
  <c r="AH425" i="36"/>
  <c r="AG425" i="36"/>
  <c r="AF425" i="36"/>
  <c r="AE425" i="36"/>
  <c r="AD425" i="36"/>
  <c r="AA425" i="36"/>
  <c r="Z425" i="36"/>
  <c r="X425" i="36"/>
  <c r="U425" i="36"/>
  <c r="T425" i="36"/>
  <c r="S425" i="36"/>
  <c r="R425" i="36"/>
  <c r="P425" i="36"/>
  <c r="N425" i="36"/>
  <c r="F425" i="36"/>
  <c r="DU318" i="36" s="1"/>
  <c r="EM424" i="36"/>
  <c r="EL424" i="36"/>
  <c r="EH424" i="36"/>
  <c r="EG424" i="36"/>
  <c r="EF424" i="36"/>
  <c r="EC424" i="36"/>
  <c r="EB424" i="36"/>
  <c r="EA424" i="36"/>
  <c r="DX424" i="36"/>
  <c r="DS424" i="36"/>
  <c r="DR424" i="36"/>
  <c r="DQ424" i="36"/>
  <c r="CF424" i="36"/>
  <c r="CE424" i="36"/>
  <c r="CD424" i="36"/>
  <c r="CB424" i="36"/>
  <c r="CA424" i="36"/>
  <c r="BZ424" i="36"/>
  <c r="BV424" i="36"/>
  <c r="BU424" i="36"/>
  <c r="BT424" i="36"/>
  <c r="BQ424" i="36"/>
  <c r="BP424" i="36"/>
  <c r="AH424" i="36"/>
  <c r="AF424" i="36"/>
  <c r="AE424" i="36"/>
  <c r="AD424" i="36"/>
  <c r="AA424" i="36"/>
  <c r="Y424" i="36"/>
  <c r="X424" i="36"/>
  <c r="W424" i="36"/>
  <c r="V424" i="36"/>
  <c r="U424" i="36"/>
  <c r="J424" i="36"/>
  <c r="F424" i="36"/>
  <c r="EN423" i="36"/>
  <c r="EL423" i="36"/>
  <c r="EK423" i="36"/>
  <c r="EI423" i="36"/>
  <c r="EH423" i="36"/>
  <c r="EF423" i="36"/>
  <c r="EE423" i="36"/>
  <c r="EB423" i="36"/>
  <c r="EA423" i="36"/>
  <c r="DX423" i="36"/>
  <c r="DS423" i="36"/>
  <c r="DR423" i="36"/>
  <c r="DQ423" i="36"/>
  <c r="DP423" i="36"/>
  <c r="CK423" i="36"/>
  <c r="CF423" i="36"/>
  <c r="BZ423" i="36"/>
  <c r="BY423" i="36"/>
  <c r="BW423" i="36"/>
  <c r="BT423" i="36"/>
  <c r="BS423" i="36"/>
  <c r="BO423" i="36"/>
  <c r="BM423" i="36"/>
  <c r="AH423" i="36"/>
  <c r="AG423" i="36"/>
  <c r="AF423" i="36"/>
  <c r="AE423" i="36"/>
  <c r="Z423" i="36"/>
  <c r="W423" i="36"/>
  <c r="V423" i="36"/>
  <c r="U423" i="36"/>
  <c r="T423" i="36"/>
  <c r="R423" i="36"/>
  <c r="Q423" i="36"/>
  <c r="O423" i="36"/>
  <c r="J423" i="36"/>
  <c r="F423" i="36"/>
  <c r="CC401" i="36" s="1"/>
  <c r="F422" i="36"/>
  <c r="S407" i="36" s="1"/>
  <c r="F421" i="36"/>
  <c r="F420" i="36"/>
  <c r="F419" i="36"/>
  <c r="BW250" i="36" s="1"/>
  <c r="F418" i="36"/>
  <c r="EN417" i="36"/>
  <c r="EM417" i="36"/>
  <c r="EE417" i="36"/>
  <c r="ED417" i="36"/>
  <c r="EB417" i="36"/>
  <c r="DY417" i="36"/>
  <c r="DX417" i="36"/>
  <c r="DW417" i="36"/>
  <c r="DV417" i="36"/>
  <c r="DS417" i="36"/>
  <c r="DQ417" i="36"/>
  <c r="DP417" i="36"/>
  <c r="CJ417" i="36"/>
  <c r="CI417" i="36"/>
  <c r="CH417" i="36"/>
  <c r="CG417" i="36"/>
  <c r="CF417" i="36"/>
  <c r="CC417" i="36"/>
  <c r="CB417" i="36"/>
  <c r="BW417" i="36"/>
  <c r="BU417" i="36"/>
  <c r="BS417" i="36"/>
  <c r="BQ417" i="36"/>
  <c r="BO417" i="36"/>
  <c r="AH417" i="36"/>
  <c r="AF417" i="36"/>
  <c r="AC417" i="36"/>
  <c r="V417" i="36"/>
  <c r="U417" i="36"/>
  <c r="S417" i="36"/>
  <c r="Q417" i="36"/>
  <c r="O417" i="36"/>
  <c r="F417" i="36"/>
  <c r="EM416" i="36"/>
  <c r="EI416" i="36"/>
  <c r="EH416" i="36"/>
  <c r="EF416" i="36"/>
  <c r="EE416" i="36"/>
  <c r="EC416" i="36"/>
  <c r="DW416" i="36"/>
  <c r="DV416" i="36"/>
  <c r="DT416" i="36"/>
  <c r="DS416" i="36"/>
  <c r="DR416" i="36"/>
  <c r="DQ416" i="36"/>
  <c r="CK416" i="36"/>
  <c r="CJ416" i="36"/>
  <c r="CG416" i="36"/>
  <c r="CF416" i="36"/>
  <c r="CD416" i="36"/>
  <c r="BZ416" i="36"/>
  <c r="BY416" i="36"/>
  <c r="BX416" i="36"/>
  <c r="BW416" i="36"/>
  <c r="BV416" i="36"/>
  <c r="BR416" i="36"/>
  <c r="BQ416" i="36"/>
  <c r="BP416" i="36"/>
  <c r="BO416" i="36"/>
  <c r="BN416" i="36"/>
  <c r="BM416" i="36"/>
  <c r="AD416" i="36"/>
  <c r="AB416" i="36"/>
  <c r="AA416" i="36"/>
  <c r="X416" i="36"/>
  <c r="W416" i="36"/>
  <c r="V416" i="36"/>
  <c r="T416" i="36"/>
  <c r="R416" i="36"/>
  <c r="Q416" i="36"/>
  <c r="P416" i="36"/>
  <c r="O416" i="36"/>
  <c r="N416" i="36"/>
  <c r="F416" i="36"/>
  <c r="EL415" i="36"/>
  <c r="EK415" i="36"/>
  <c r="EJ415" i="36"/>
  <c r="EI415" i="36"/>
  <c r="ED415" i="36"/>
  <c r="EC415" i="36"/>
  <c r="EB415" i="36"/>
  <c r="DW415" i="36"/>
  <c r="DV415" i="36"/>
  <c r="DT415" i="36"/>
  <c r="DQ415" i="36"/>
  <c r="CK415" i="36"/>
  <c r="CJ415" i="36"/>
  <c r="CI415" i="36"/>
  <c r="CH415" i="36"/>
  <c r="CG415" i="36"/>
  <c r="CF415" i="36"/>
  <c r="CB415" i="36"/>
  <c r="CA415" i="36"/>
  <c r="BX415" i="36"/>
  <c r="BV415" i="36"/>
  <c r="BT415" i="36"/>
  <c r="BO415" i="36"/>
  <c r="AF415" i="36"/>
  <c r="AD415" i="36"/>
  <c r="AC415" i="36"/>
  <c r="AB415" i="36"/>
  <c r="AA415" i="36"/>
  <c r="X415" i="36"/>
  <c r="W415" i="36"/>
  <c r="V415" i="36"/>
  <c r="U415" i="36"/>
  <c r="T415" i="36"/>
  <c r="S415" i="36"/>
  <c r="P415" i="36"/>
  <c r="N415" i="36"/>
  <c r="F415" i="36"/>
  <c r="EN414" i="36"/>
  <c r="EK414" i="36"/>
  <c r="EG414" i="36"/>
  <c r="EE414" i="36"/>
  <c r="ED414" i="36"/>
  <c r="EC414" i="36"/>
  <c r="EB414" i="36"/>
  <c r="EA414" i="36"/>
  <c r="DY414" i="36"/>
  <c r="DU414" i="36"/>
  <c r="DT414" i="36"/>
  <c r="DS414" i="36"/>
  <c r="DQ414" i="36"/>
  <c r="CJ414" i="36"/>
  <c r="CH414" i="36"/>
  <c r="CF414" i="36"/>
  <c r="CE414" i="36"/>
  <c r="CD414" i="36"/>
  <c r="CC414" i="36"/>
  <c r="BZ414" i="36"/>
  <c r="BX414" i="36"/>
  <c r="BU414" i="36"/>
  <c r="BR414" i="36"/>
  <c r="BN414" i="36"/>
  <c r="AH414" i="36"/>
  <c r="AE414" i="36"/>
  <c r="Y414" i="36"/>
  <c r="X414" i="36"/>
  <c r="W414" i="36"/>
  <c r="V414" i="36"/>
  <c r="T414" i="36"/>
  <c r="S414" i="36"/>
  <c r="P414" i="36"/>
  <c r="O414" i="36"/>
  <c r="N414" i="36"/>
  <c r="F414" i="36"/>
  <c r="AA381" i="36" s="1"/>
  <c r="EN413" i="36"/>
  <c r="EM413" i="36"/>
  <c r="EJ413" i="36"/>
  <c r="EF413" i="36"/>
  <c r="EC413" i="36"/>
  <c r="EB413" i="36"/>
  <c r="DZ413" i="36"/>
  <c r="DX413" i="36"/>
  <c r="DS413" i="36"/>
  <c r="DR413" i="36"/>
  <c r="CK413" i="36"/>
  <c r="CI413" i="36"/>
  <c r="CH413" i="36"/>
  <c r="CF413" i="36"/>
  <c r="CD413" i="36"/>
  <c r="CC413" i="36"/>
  <c r="CB413" i="36"/>
  <c r="BZ413" i="36"/>
  <c r="BV413" i="36"/>
  <c r="BR413" i="36"/>
  <c r="BO413" i="36"/>
  <c r="AF413" i="36"/>
  <c r="AB413" i="36"/>
  <c r="AA413" i="36"/>
  <c r="Y413" i="36"/>
  <c r="V413" i="36"/>
  <c r="U413" i="36"/>
  <c r="T413" i="36"/>
  <c r="S413" i="36"/>
  <c r="R413" i="36"/>
  <c r="Q413" i="36"/>
  <c r="P413" i="36"/>
  <c r="J413" i="36"/>
  <c r="F413" i="36"/>
  <c r="EL412" i="36"/>
  <c r="EK412" i="36"/>
  <c r="EI412" i="36"/>
  <c r="EE412" i="36"/>
  <c r="DY412" i="36"/>
  <c r="DV412" i="36"/>
  <c r="DU412" i="36"/>
  <c r="CJ412" i="36"/>
  <c r="CG412" i="36"/>
  <c r="CA412" i="36"/>
  <c r="BX412" i="36"/>
  <c r="BW412" i="36"/>
  <c r="BV412" i="36"/>
  <c r="BU412" i="36"/>
  <c r="BT412" i="36"/>
  <c r="BQ412" i="36"/>
  <c r="BP412" i="36"/>
  <c r="BN412" i="36"/>
  <c r="BM412" i="36"/>
  <c r="AH412" i="36"/>
  <c r="AG412" i="36"/>
  <c r="AF412" i="36"/>
  <c r="AE412" i="36"/>
  <c r="AC412" i="36"/>
  <c r="AA412" i="36"/>
  <c r="Z412" i="36"/>
  <c r="Y412" i="36"/>
  <c r="W412" i="36"/>
  <c r="T412" i="36"/>
  <c r="Q412" i="36"/>
  <c r="O412" i="36"/>
  <c r="M412" i="36"/>
  <c r="K412" i="36"/>
  <c r="J412" i="36"/>
  <c r="F412" i="36"/>
  <c r="EL411" i="36"/>
  <c r="EK411" i="36"/>
  <c r="EI411" i="36"/>
  <c r="EH411" i="36"/>
  <c r="EG411" i="36"/>
  <c r="DX411" i="36"/>
  <c r="DV411" i="36"/>
  <c r="DU411" i="36"/>
  <c r="DS411" i="36"/>
  <c r="DR411" i="36"/>
  <c r="CJ411" i="36"/>
  <c r="CI411" i="36"/>
  <c r="CH411" i="36"/>
  <c r="BZ411" i="36"/>
  <c r="BX411" i="36"/>
  <c r="BS411" i="36"/>
  <c r="BQ411" i="36"/>
  <c r="BP411" i="36"/>
  <c r="BO411" i="36"/>
  <c r="BN411" i="36"/>
  <c r="BM411" i="36"/>
  <c r="AH411" i="36"/>
  <c r="AG411" i="36"/>
  <c r="AF411" i="36"/>
  <c r="AE411" i="36"/>
  <c r="AB411" i="36"/>
  <c r="AA411" i="36"/>
  <c r="Z411" i="36"/>
  <c r="Y411" i="36"/>
  <c r="V411" i="36"/>
  <c r="R411" i="36"/>
  <c r="P411" i="36"/>
  <c r="O411" i="36"/>
  <c r="L411" i="36"/>
  <c r="F411" i="36"/>
  <c r="EN410" i="36"/>
  <c r="EK410" i="36"/>
  <c r="EI410" i="36"/>
  <c r="EH410" i="36"/>
  <c r="EG410" i="36"/>
  <c r="EF410" i="36"/>
  <c r="EB410" i="36"/>
  <c r="DZ410" i="36"/>
  <c r="DX410" i="36"/>
  <c r="DU410" i="36"/>
  <c r="DT410" i="36"/>
  <c r="DS410" i="36"/>
  <c r="DR410" i="36"/>
  <c r="DQ410" i="36"/>
  <c r="CH410" i="36"/>
  <c r="CG410" i="36"/>
  <c r="CF410" i="36"/>
  <c r="CE410" i="36"/>
  <c r="CA410" i="36"/>
  <c r="BV410" i="36"/>
  <c r="BS410" i="36"/>
  <c r="BQ410" i="36"/>
  <c r="BO410" i="36"/>
  <c r="BN410" i="36"/>
  <c r="BM410" i="36"/>
  <c r="AH410" i="36"/>
  <c r="AG410" i="36"/>
  <c r="AF410" i="36"/>
  <c r="AE410" i="36"/>
  <c r="AD410" i="36"/>
  <c r="AC410" i="36"/>
  <c r="Z410" i="36"/>
  <c r="Y410" i="36"/>
  <c r="X410" i="36"/>
  <c r="V410" i="36"/>
  <c r="R410" i="36"/>
  <c r="N410" i="36"/>
  <c r="M410" i="36"/>
  <c r="K410" i="36"/>
  <c r="J410" i="36"/>
  <c r="F410" i="36"/>
  <c r="EM409" i="36"/>
  <c r="EG409" i="36"/>
  <c r="ED409" i="36"/>
  <c r="EB409" i="36"/>
  <c r="EA409" i="36"/>
  <c r="DX409" i="36"/>
  <c r="DT409" i="36"/>
  <c r="DQ409" i="36"/>
  <c r="DP409" i="36"/>
  <c r="CI409" i="36"/>
  <c r="CH409" i="36"/>
  <c r="CE409" i="36"/>
  <c r="CD409" i="36"/>
  <c r="CA409" i="36"/>
  <c r="BZ409" i="36"/>
  <c r="BY409" i="36"/>
  <c r="BV409" i="36"/>
  <c r="BS409" i="36"/>
  <c r="BP409" i="36"/>
  <c r="BN409" i="36"/>
  <c r="BM409" i="36"/>
  <c r="AH409" i="36"/>
  <c r="AG409" i="36"/>
  <c r="AF409" i="36"/>
  <c r="AD409" i="36"/>
  <c r="AC409" i="36"/>
  <c r="AB409" i="36"/>
  <c r="Z409" i="36"/>
  <c r="T409" i="36"/>
  <c r="R409" i="36"/>
  <c r="M409" i="36"/>
  <c r="L409" i="36"/>
  <c r="F409" i="36"/>
  <c r="EL408" i="36"/>
  <c r="EI408" i="36"/>
  <c r="EG408" i="36"/>
  <c r="EF408" i="36"/>
  <c r="ED408" i="36"/>
  <c r="EC408" i="36"/>
  <c r="DW408" i="36"/>
  <c r="DV408" i="36"/>
  <c r="DQ408" i="36"/>
  <c r="DP408" i="36"/>
  <c r="CK408" i="36"/>
  <c r="CJ408" i="36"/>
  <c r="CD408" i="36"/>
  <c r="CA408" i="36"/>
  <c r="BZ408" i="36"/>
  <c r="BX408" i="36"/>
  <c r="BW408" i="36"/>
  <c r="BV408" i="36"/>
  <c r="BQ408" i="36"/>
  <c r="BO408" i="36"/>
  <c r="BN408" i="36"/>
  <c r="AH408" i="36"/>
  <c r="AG408" i="36"/>
  <c r="AF408" i="36"/>
  <c r="AE408" i="36"/>
  <c r="AD408" i="36"/>
  <c r="AC408" i="36"/>
  <c r="AB408" i="36"/>
  <c r="AA408" i="36"/>
  <c r="Z408" i="36"/>
  <c r="S408" i="36"/>
  <c r="F408" i="36"/>
  <c r="EN407" i="36"/>
  <c r="EM407" i="36"/>
  <c r="EK407" i="36"/>
  <c r="EG407" i="36"/>
  <c r="EF407" i="36"/>
  <c r="EB407" i="36"/>
  <c r="EA407" i="36"/>
  <c r="DY407" i="36"/>
  <c r="DX407" i="36"/>
  <c r="DW407" i="36"/>
  <c r="DT407" i="36"/>
  <c r="DR407" i="36"/>
  <c r="DQ407" i="36"/>
  <c r="DP407" i="36"/>
  <c r="CJ407" i="36"/>
  <c r="CF407" i="36"/>
  <c r="BW407" i="36"/>
  <c r="BV407" i="36"/>
  <c r="BU407" i="36"/>
  <c r="BT407" i="36"/>
  <c r="BO407" i="36"/>
  <c r="BM407" i="36"/>
  <c r="AA407" i="36"/>
  <c r="Z407" i="36"/>
  <c r="W407" i="36"/>
  <c r="V407" i="36"/>
  <c r="P407" i="36"/>
  <c r="O407" i="36"/>
  <c r="N407" i="36"/>
  <c r="L407" i="36"/>
  <c r="J407" i="36"/>
  <c r="F407" i="36"/>
  <c r="EN406" i="36"/>
  <c r="EM406" i="36"/>
  <c r="EL406" i="36"/>
  <c r="EG406" i="36"/>
  <c r="EF406" i="36"/>
  <c r="EC406" i="36"/>
  <c r="DZ406" i="36"/>
  <c r="DX406" i="36"/>
  <c r="DW406" i="36"/>
  <c r="DQ406" i="36"/>
  <c r="DP406" i="36"/>
  <c r="CJ406" i="36"/>
  <c r="CI406" i="36"/>
  <c r="CD406" i="36"/>
  <c r="CA406" i="36"/>
  <c r="BZ406" i="36"/>
  <c r="BW406" i="36"/>
  <c r="BV406" i="36"/>
  <c r="BU406" i="36"/>
  <c r="BT406" i="36"/>
  <c r="BS406" i="36"/>
  <c r="BR406" i="36"/>
  <c r="BQ406" i="36"/>
  <c r="BP406" i="36"/>
  <c r="BO406" i="36"/>
  <c r="BN406" i="36"/>
  <c r="AE406" i="36"/>
  <c r="AC406" i="36"/>
  <c r="AB406" i="36"/>
  <c r="Z406" i="36"/>
  <c r="Y406" i="36"/>
  <c r="S406" i="36"/>
  <c r="R406" i="36"/>
  <c r="Q406" i="36"/>
  <c r="O406" i="36"/>
  <c r="M406" i="36"/>
  <c r="L406" i="36"/>
  <c r="J406" i="36"/>
  <c r="F406" i="36"/>
  <c r="EN405" i="36"/>
  <c r="EM405" i="36"/>
  <c r="EL405" i="36"/>
  <c r="EK405" i="36"/>
  <c r="EF405" i="36"/>
  <c r="EE405" i="36"/>
  <c r="ED405" i="36"/>
  <c r="EC405" i="36"/>
  <c r="EB405" i="36"/>
  <c r="DZ405" i="36"/>
  <c r="DW405" i="36"/>
  <c r="DV405" i="36"/>
  <c r="DU405" i="36"/>
  <c r="DT405" i="36"/>
  <c r="DP405" i="36"/>
  <c r="CJ405" i="36"/>
  <c r="CI405" i="36"/>
  <c r="BY405" i="36"/>
  <c r="BW405" i="36"/>
  <c r="BU405" i="36"/>
  <c r="BS405" i="36"/>
  <c r="BR405" i="36"/>
  <c r="BQ405" i="36"/>
  <c r="AH405" i="36"/>
  <c r="AD405" i="36"/>
  <c r="AB405" i="36"/>
  <c r="V405" i="36"/>
  <c r="T405" i="36"/>
  <c r="Q405" i="36"/>
  <c r="P405" i="36"/>
  <c r="O405" i="36"/>
  <c r="N405" i="36"/>
  <c r="M405" i="36"/>
  <c r="F405" i="36"/>
  <c r="EM404" i="36"/>
  <c r="EL404" i="36"/>
  <c r="EK404" i="36"/>
  <c r="EE404" i="36"/>
  <c r="EB404" i="36"/>
  <c r="EA404" i="36"/>
  <c r="DZ404" i="36"/>
  <c r="DS404" i="36"/>
  <c r="DR404" i="36"/>
  <c r="DQ404" i="36"/>
  <c r="CJ404" i="36"/>
  <c r="CI404" i="36"/>
  <c r="CB404" i="36"/>
  <c r="CA404" i="36"/>
  <c r="BZ404" i="36"/>
  <c r="BX404" i="36"/>
  <c r="BV404" i="36"/>
  <c r="BU404" i="36"/>
  <c r="BS404" i="36"/>
  <c r="BR404" i="36"/>
  <c r="BQ404" i="36"/>
  <c r="BP404" i="36"/>
  <c r="BO404" i="36"/>
  <c r="BN404" i="36"/>
  <c r="BM404" i="36"/>
  <c r="AC404" i="36"/>
  <c r="Y404" i="36"/>
  <c r="W404" i="36"/>
  <c r="T404" i="36"/>
  <c r="S404" i="36"/>
  <c r="R404" i="36"/>
  <c r="Q404" i="36"/>
  <c r="P404" i="36"/>
  <c r="O404" i="36"/>
  <c r="M404" i="36"/>
  <c r="K404" i="36"/>
  <c r="F404" i="36"/>
  <c r="EJ403" i="36"/>
  <c r="ED403" i="36"/>
  <c r="EB403" i="36"/>
  <c r="EA403" i="36"/>
  <c r="DZ403" i="36"/>
  <c r="DX403" i="36"/>
  <c r="DS403" i="36"/>
  <c r="DR403" i="36"/>
  <c r="DQ403" i="36"/>
  <c r="CI403" i="36"/>
  <c r="CH403" i="36"/>
  <c r="CE403" i="36"/>
  <c r="BZ403" i="36"/>
  <c r="BX403" i="36"/>
  <c r="BW403" i="36"/>
  <c r="BT403" i="36"/>
  <c r="BS403" i="36"/>
  <c r="BR403" i="36"/>
  <c r="BO403" i="36"/>
  <c r="BN403" i="36"/>
  <c r="AH403" i="36"/>
  <c r="Y403" i="36"/>
  <c r="W403" i="36"/>
  <c r="V403" i="36"/>
  <c r="T403" i="36"/>
  <c r="S403" i="36"/>
  <c r="R403" i="36"/>
  <c r="P403" i="36"/>
  <c r="O403" i="36"/>
  <c r="N403" i="36"/>
  <c r="M403" i="36"/>
  <c r="K403" i="36"/>
  <c r="F403" i="36"/>
  <c r="EL402" i="36"/>
  <c r="EK402" i="36"/>
  <c r="EJ402" i="36"/>
  <c r="EI402" i="36"/>
  <c r="EH402" i="36"/>
  <c r="EE402" i="36"/>
  <c r="EC402" i="36"/>
  <c r="EB402" i="36"/>
  <c r="EA402" i="36"/>
  <c r="DZ402" i="36"/>
  <c r="DY402" i="36"/>
  <c r="DX402" i="36"/>
  <c r="DU402" i="36"/>
  <c r="DT402" i="36"/>
  <c r="DR402" i="36"/>
  <c r="DQ402" i="36"/>
  <c r="DP402" i="36"/>
  <c r="CI402" i="36"/>
  <c r="CH402" i="36"/>
  <c r="CF402" i="36"/>
  <c r="CE402" i="36"/>
  <c r="CD402" i="36"/>
  <c r="CC402" i="36"/>
  <c r="CA402" i="36"/>
  <c r="BZ402" i="36"/>
  <c r="BY402" i="36"/>
  <c r="BW402" i="36"/>
  <c r="BU402" i="36"/>
  <c r="BT402" i="36"/>
  <c r="BR402" i="36"/>
  <c r="BQ402" i="36"/>
  <c r="BO402" i="36"/>
  <c r="BN402" i="36"/>
  <c r="AC402" i="36"/>
  <c r="AB402" i="36"/>
  <c r="Z402" i="36"/>
  <c r="Y402" i="36"/>
  <c r="X402" i="36"/>
  <c r="V402" i="36"/>
  <c r="T402" i="36"/>
  <c r="S402" i="36"/>
  <c r="Q402" i="36"/>
  <c r="P402" i="36"/>
  <c r="N402" i="36"/>
  <c r="F402" i="36"/>
  <c r="EN401" i="36"/>
  <c r="EM401" i="36"/>
  <c r="EK401" i="36"/>
  <c r="EJ401" i="36"/>
  <c r="EI401" i="36"/>
  <c r="EG401" i="36"/>
  <c r="EF401" i="36"/>
  <c r="ED401" i="36"/>
  <c r="EC401" i="36"/>
  <c r="EB401" i="36"/>
  <c r="DY401" i="36"/>
  <c r="DU401" i="36"/>
  <c r="DP401" i="36"/>
  <c r="CK401" i="36"/>
  <c r="CF401" i="36"/>
  <c r="CD401" i="36"/>
  <c r="CB401" i="36"/>
  <c r="BU401" i="36"/>
  <c r="BS401" i="36"/>
  <c r="BR401" i="36"/>
  <c r="BQ401" i="36"/>
  <c r="BN401" i="36"/>
  <c r="AG401" i="36"/>
  <c r="AF401" i="36"/>
  <c r="AD401" i="36"/>
  <c r="AC401" i="36"/>
  <c r="AB401" i="36"/>
  <c r="Z401" i="36"/>
  <c r="W401" i="36"/>
  <c r="V401" i="36"/>
  <c r="T401" i="36"/>
  <c r="R401" i="36"/>
  <c r="Q401" i="36"/>
  <c r="O401" i="36"/>
  <c r="N401" i="36"/>
  <c r="F401" i="36"/>
  <c r="EN400" i="36"/>
  <c r="EL400" i="36"/>
  <c r="EK400" i="36"/>
  <c r="EH400" i="36"/>
  <c r="EC400" i="36"/>
  <c r="EA400" i="36"/>
  <c r="DZ400" i="36"/>
  <c r="DY400" i="36"/>
  <c r="DU400" i="36"/>
  <c r="DS400" i="36"/>
  <c r="DR400" i="36"/>
  <c r="DQ400" i="36"/>
  <c r="CK400" i="36"/>
  <c r="CJ400" i="36"/>
  <c r="CE400" i="36"/>
  <c r="CD400" i="36"/>
  <c r="CC400" i="36"/>
  <c r="CB400" i="36"/>
  <c r="BZ400" i="36"/>
  <c r="BV400" i="36"/>
  <c r="BU400" i="36"/>
  <c r="BQ400" i="36"/>
  <c r="BN400" i="36"/>
  <c r="AG400" i="36"/>
  <c r="AF400" i="36"/>
  <c r="AD400" i="36"/>
  <c r="Z400" i="36"/>
  <c r="Y400" i="36"/>
  <c r="X400" i="36"/>
  <c r="W400" i="36"/>
  <c r="V400" i="36"/>
  <c r="S400" i="36"/>
  <c r="P400" i="36"/>
  <c r="L400" i="36"/>
  <c r="K400" i="36"/>
  <c r="F400" i="36"/>
  <c r="EL399" i="36"/>
  <c r="EJ399" i="36"/>
  <c r="EH399" i="36"/>
  <c r="EG399" i="36"/>
  <c r="ED399" i="36"/>
  <c r="EB399" i="36"/>
  <c r="EA399" i="36"/>
  <c r="DY399" i="36"/>
  <c r="DW399" i="36"/>
  <c r="DU399" i="36"/>
  <c r="DT399" i="36"/>
  <c r="DR399" i="36"/>
  <c r="CJ399" i="36"/>
  <c r="CF399" i="36"/>
  <c r="CE399" i="36"/>
  <c r="CD399" i="36"/>
  <c r="CC399" i="36"/>
  <c r="CB399" i="36"/>
  <c r="BV399" i="36"/>
  <c r="BU399" i="36"/>
  <c r="BT399" i="36"/>
  <c r="BS399" i="36"/>
  <c r="BR399" i="36"/>
  <c r="BQ399" i="36"/>
  <c r="BO399" i="36"/>
  <c r="BN399" i="36"/>
  <c r="AF399" i="36"/>
  <c r="AE399" i="36"/>
  <c r="AB399" i="36"/>
  <c r="AA399" i="36"/>
  <c r="W399" i="36"/>
  <c r="V399" i="36"/>
  <c r="U399" i="36"/>
  <c r="T399" i="36"/>
  <c r="R399" i="36"/>
  <c r="O399" i="36"/>
  <c r="M399" i="36"/>
  <c r="F399" i="36"/>
  <c r="EL398" i="36"/>
  <c r="EG398" i="36"/>
  <c r="EF398" i="36"/>
  <c r="ED398" i="36"/>
  <c r="EC398" i="36"/>
  <c r="EB398" i="36"/>
  <c r="DZ398" i="36"/>
  <c r="DX398" i="36"/>
  <c r="DW398" i="36"/>
  <c r="DU398" i="36"/>
  <c r="DS398" i="36"/>
  <c r="DQ398" i="36"/>
  <c r="DP398" i="36"/>
  <c r="CH398" i="36"/>
  <c r="CF398" i="36"/>
  <c r="CE398" i="36"/>
  <c r="CD398" i="36"/>
  <c r="CB398" i="36"/>
  <c r="BW398" i="36"/>
  <c r="BV398" i="36"/>
  <c r="BU398" i="36"/>
  <c r="BT398" i="36"/>
  <c r="BS398" i="36"/>
  <c r="BN398" i="36"/>
  <c r="AG398" i="36"/>
  <c r="AC398" i="36"/>
  <c r="AB398" i="36"/>
  <c r="Z398" i="36"/>
  <c r="Y398" i="36"/>
  <c r="W398" i="36"/>
  <c r="U398" i="36"/>
  <c r="T398" i="36"/>
  <c r="S398" i="36"/>
  <c r="R398" i="36"/>
  <c r="N398" i="36"/>
  <c r="J398" i="36"/>
  <c r="F398" i="36"/>
  <c r="EN397" i="36"/>
  <c r="EK397" i="36"/>
  <c r="EJ397" i="36"/>
  <c r="EI397" i="36"/>
  <c r="EH397" i="36"/>
  <c r="EC397" i="36"/>
  <c r="EB397" i="36"/>
  <c r="EA397" i="36"/>
  <c r="DZ397" i="36"/>
  <c r="DV397" i="36"/>
  <c r="DU397" i="36"/>
  <c r="DT397" i="36"/>
  <c r="DR397" i="36"/>
  <c r="CK397" i="36"/>
  <c r="CJ397" i="36"/>
  <c r="CG397" i="36"/>
  <c r="CD397" i="36"/>
  <c r="CC397" i="36"/>
  <c r="CA397" i="36"/>
  <c r="BZ397" i="36"/>
  <c r="BX397" i="36"/>
  <c r="BO397" i="36"/>
  <c r="BN397" i="36"/>
  <c r="BM397" i="36"/>
  <c r="AH397" i="36"/>
  <c r="AF397" i="36"/>
  <c r="AD397" i="36"/>
  <c r="AA397" i="36"/>
  <c r="Y397" i="36"/>
  <c r="S397" i="36"/>
  <c r="Q397" i="36"/>
  <c r="N397" i="36"/>
  <c r="L397" i="36"/>
  <c r="K397" i="36"/>
  <c r="F397" i="36"/>
  <c r="EN396" i="36"/>
  <c r="EM396" i="36"/>
  <c r="EK396" i="36"/>
  <c r="EH396" i="36"/>
  <c r="EG396" i="36"/>
  <c r="EE396" i="36"/>
  <c r="EA396" i="36"/>
  <c r="DZ396" i="36"/>
  <c r="DY396" i="36"/>
  <c r="DW396" i="36"/>
  <c r="DR396" i="36"/>
  <c r="CJ396" i="36"/>
  <c r="CI396" i="36"/>
  <c r="CH396" i="36"/>
  <c r="CG396" i="36"/>
  <c r="CD396" i="36"/>
  <c r="CB396" i="36"/>
  <c r="CA396" i="36"/>
  <c r="BZ396" i="36"/>
  <c r="BY396" i="36"/>
  <c r="BV396" i="36"/>
  <c r="BS396" i="36"/>
  <c r="BM396" i="36"/>
  <c r="AG396" i="36"/>
  <c r="AF396" i="36"/>
  <c r="AE396" i="36"/>
  <c r="AA396" i="36"/>
  <c r="Y396" i="36"/>
  <c r="X396" i="36"/>
  <c r="R396" i="36"/>
  <c r="N396" i="36"/>
  <c r="M396" i="36"/>
  <c r="J396" i="36"/>
  <c r="F396" i="36"/>
  <c r="EN395" i="36"/>
  <c r="EM395" i="36"/>
  <c r="EG395" i="36"/>
  <c r="EF395" i="36"/>
  <c r="ED395" i="36"/>
  <c r="EC395" i="36"/>
  <c r="EA395" i="36"/>
  <c r="DZ395" i="36"/>
  <c r="DW395" i="36"/>
  <c r="DV395" i="36"/>
  <c r="DU395" i="36"/>
  <c r="DS395" i="36"/>
  <c r="DR395" i="36"/>
  <c r="DP395" i="36"/>
  <c r="CK395" i="36"/>
  <c r="CH395" i="36"/>
  <c r="CF395" i="36"/>
  <c r="CC395" i="36"/>
  <c r="CB395" i="36"/>
  <c r="BX395" i="36"/>
  <c r="BW395" i="36"/>
  <c r="BU395" i="36"/>
  <c r="AF395" i="36"/>
  <c r="AE395" i="36"/>
  <c r="AB395" i="36"/>
  <c r="AA395" i="36"/>
  <c r="X395" i="36"/>
  <c r="V395" i="36"/>
  <c r="Q395" i="36"/>
  <c r="P395" i="36"/>
  <c r="O395" i="36"/>
  <c r="K395" i="36"/>
  <c r="J395" i="36"/>
  <c r="F395" i="36"/>
  <c r="V432" i="36" s="1"/>
  <c r="EM394" i="36"/>
  <c r="EL394" i="36"/>
  <c r="EH394" i="36"/>
  <c r="EG394" i="36"/>
  <c r="EE394" i="36"/>
  <c r="DW394" i="36"/>
  <c r="DV394" i="36"/>
  <c r="DU394" i="36"/>
  <c r="DT394" i="36"/>
  <c r="DR394" i="36"/>
  <c r="CI394" i="36"/>
  <c r="CH394" i="36"/>
  <c r="CB394" i="36"/>
  <c r="BZ394" i="36"/>
  <c r="BY394" i="36"/>
  <c r="BX394" i="36"/>
  <c r="BW394" i="36"/>
  <c r="AF394" i="36"/>
  <c r="AE394" i="36"/>
  <c r="AD394" i="36"/>
  <c r="AA394" i="36"/>
  <c r="V394" i="36"/>
  <c r="R394" i="36"/>
  <c r="Q394" i="36"/>
  <c r="O394" i="36"/>
  <c r="N394" i="36"/>
  <c r="M394" i="36"/>
  <c r="L394" i="36"/>
  <c r="F394" i="36"/>
  <c r="CD292" i="36" s="1"/>
  <c r="EN393" i="36"/>
  <c r="EL393" i="36"/>
  <c r="EI393" i="36"/>
  <c r="EH393" i="36"/>
  <c r="EG393" i="36"/>
  <c r="ED393" i="36"/>
  <c r="EB393" i="36"/>
  <c r="DX393" i="36"/>
  <c r="DV393" i="36"/>
  <c r="DU393" i="36"/>
  <c r="DT393" i="36"/>
  <c r="DS393" i="36"/>
  <c r="DP393" i="36"/>
  <c r="CK393" i="36"/>
  <c r="CJ393" i="36"/>
  <c r="CH393" i="36"/>
  <c r="CF393" i="36"/>
  <c r="CA393" i="36"/>
  <c r="BY393" i="36"/>
  <c r="BW393" i="36"/>
  <c r="BV393" i="36"/>
  <c r="BR393" i="36"/>
  <c r="BQ393" i="36"/>
  <c r="BM393" i="36"/>
  <c r="AH393" i="36"/>
  <c r="AG393" i="36"/>
  <c r="AE393" i="36"/>
  <c r="AD393" i="36"/>
  <c r="Z393" i="36"/>
  <c r="V393" i="36"/>
  <c r="R393" i="36"/>
  <c r="Q393" i="36"/>
  <c r="O393" i="36"/>
  <c r="N393" i="36"/>
  <c r="M393" i="36"/>
  <c r="L393" i="36"/>
  <c r="F393" i="36"/>
  <c r="F392" i="36"/>
  <c r="F391" i="36"/>
  <c r="F390" i="36"/>
  <c r="F389" i="36"/>
  <c r="F388" i="36"/>
  <c r="EN387" i="36"/>
  <c r="EM387" i="36"/>
  <c r="EL387" i="36"/>
  <c r="EJ387" i="36"/>
  <c r="EH387" i="36"/>
  <c r="EG387" i="36"/>
  <c r="EF387" i="36"/>
  <c r="EA387" i="36"/>
  <c r="DY387" i="36"/>
  <c r="DX387" i="36"/>
  <c r="DW387" i="36"/>
  <c r="DR387" i="36"/>
  <c r="DQ387" i="36"/>
  <c r="DP387" i="36"/>
  <c r="CK387" i="36"/>
  <c r="CI387" i="36"/>
  <c r="CG387" i="36"/>
  <c r="CD387" i="36"/>
  <c r="CA387" i="36"/>
  <c r="BV387" i="36"/>
  <c r="BU387" i="36"/>
  <c r="BS387" i="36"/>
  <c r="BQ387" i="36"/>
  <c r="BP387" i="36"/>
  <c r="BO387" i="36"/>
  <c r="BN387" i="36"/>
  <c r="BM387" i="36"/>
  <c r="AH387" i="36"/>
  <c r="AG387" i="36"/>
  <c r="AD387" i="36"/>
  <c r="AC387" i="36"/>
  <c r="Y387" i="36"/>
  <c r="X387" i="36"/>
  <c r="U387" i="36"/>
  <c r="S387" i="36"/>
  <c r="R387" i="36"/>
  <c r="P387" i="36"/>
  <c r="O387" i="36"/>
  <c r="M387" i="36"/>
  <c r="L387" i="36"/>
  <c r="J387" i="36"/>
  <c r="F387" i="36"/>
  <c r="EL386" i="36"/>
  <c r="EI386" i="36"/>
  <c r="EF386" i="36"/>
  <c r="EE386" i="36"/>
  <c r="ED386" i="36"/>
  <c r="EC386" i="36"/>
  <c r="EA386" i="36"/>
  <c r="DZ386" i="36"/>
  <c r="DY386" i="36"/>
  <c r="DX386" i="36"/>
  <c r="DW386" i="36"/>
  <c r="DT386" i="36"/>
  <c r="DP386" i="36"/>
  <c r="CK386" i="36"/>
  <c r="CJ386" i="36"/>
  <c r="CH386" i="36"/>
  <c r="CG386" i="36"/>
  <c r="CE386" i="36"/>
  <c r="CD386" i="36"/>
  <c r="CC386" i="36"/>
  <c r="BZ386" i="36"/>
  <c r="BW386" i="36"/>
  <c r="BV386" i="36"/>
  <c r="BT386" i="36"/>
  <c r="BR386" i="36"/>
  <c r="BP386" i="36"/>
  <c r="BO386" i="36"/>
  <c r="BN386" i="36"/>
  <c r="BM386" i="36"/>
  <c r="AH386" i="36"/>
  <c r="AE386" i="36"/>
  <c r="AD386" i="36"/>
  <c r="AC386" i="36"/>
  <c r="AB386" i="36"/>
  <c r="AA386" i="36"/>
  <c r="S386" i="36"/>
  <c r="R386" i="36"/>
  <c r="P386" i="36"/>
  <c r="O386" i="36"/>
  <c r="F386" i="36"/>
  <c r="EN385" i="36"/>
  <c r="EK385" i="36"/>
  <c r="EI385" i="36"/>
  <c r="EE385" i="36"/>
  <c r="EC385" i="36"/>
  <c r="EB385" i="36"/>
  <c r="DW385" i="36"/>
  <c r="DT385" i="36"/>
  <c r="DR385" i="36"/>
  <c r="DQ385" i="36"/>
  <c r="CK385" i="36"/>
  <c r="CG385" i="36"/>
  <c r="CF385" i="36"/>
  <c r="CE385" i="36"/>
  <c r="CD385" i="36"/>
  <c r="CA385" i="36"/>
  <c r="BX385" i="36"/>
  <c r="BU385" i="36"/>
  <c r="BS385" i="36"/>
  <c r="BQ385" i="36"/>
  <c r="BO385" i="36"/>
  <c r="BN385" i="36"/>
  <c r="AH385" i="36"/>
  <c r="AG385" i="36"/>
  <c r="AF385" i="36"/>
  <c r="AE385" i="36"/>
  <c r="AD385" i="36"/>
  <c r="AA385" i="36"/>
  <c r="Z385" i="36"/>
  <c r="U385" i="36"/>
  <c r="T385" i="36"/>
  <c r="S385" i="36"/>
  <c r="R385" i="36"/>
  <c r="Q385" i="36"/>
  <c r="P385" i="36"/>
  <c r="O385" i="36"/>
  <c r="M385" i="36"/>
  <c r="L385" i="36"/>
  <c r="F385" i="36"/>
  <c r="EJ384" i="36"/>
  <c r="EI384" i="36"/>
  <c r="EG384" i="36"/>
  <c r="EF384" i="36"/>
  <c r="EB384" i="36"/>
  <c r="DY384" i="36"/>
  <c r="DX384" i="36"/>
  <c r="DW384" i="36"/>
  <c r="DV384" i="36"/>
  <c r="DT384" i="36"/>
  <c r="DS384" i="36"/>
  <c r="DQ384" i="36"/>
  <c r="CK384" i="36"/>
  <c r="CJ384" i="36"/>
  <c r="CI384" i="36"/>
  <c r="CH384" i="36"/>
  <c r="CF384" i="36"/>
  <c r="BW384" i="36"/>
  <c r="BV384" i="36"/>
  <c r="BU384" i="36"/>
  <c r="BS384" i="36"/>
  <c r="BO384" i="36"/>
  <c r="BM384" i="36"/>
  <c r="AH384" i="36"/>
  <c r="AG384" i="36"/>
  <c r="AE384" i="36"/>
  <c r="AB384" i="36"/>
  <c r="T384" i="36"/>
  <c r="S384" i="36"/>
  <c r="Q384" i="36"/>
  <c r="O384" i="36"/>
  <c r="N384" i="36"/>
  <c r="M384" i="36"/>
  <c r="J384" i="36"/>
  <c r="F384" i="36"/>
  <c r="EN383" i="36"/>
  <c r="EM383" i="36"/>
  <c r="EL383" i="36"/>
  <c r="EK383" i="36"/>
  <c r="EJ383" i="36"/>
  <c r="EG383" i="36"/>
  <c r="EE383" i="36"/>
  <c r="EC383" i="36"/>
  <c r="EA383" i="36"/>
  <c r="DZ383" i="36"/>
  <c r="DX383" i="36"/>
  <c r="DV383" i="36"/>
  <c r="DU383" i="36"/>
  <c r="DR383" i="36"/>
  <c r="DQ383" i="36"/>
  <c r="CK383" i="36"/>
  <c r="CJ383" i="36"/>
  <c r="CH383" i="36"/>
  <c r="CG383" i="36"/>
  <c r="CC383" i="36"/>
  <c r="CB383" i="36"/>
  <c r="CA383" i="36"/>
  <c r="BZ383" i="36"/>
  <c r="BT383" i="36"/>
  <c r="BS383" i="36"/>
  <c r="BQ383" i="36"/>
  <c r="BO383" i="36"/>
  <c r="BN383" i="36"/>
  <c r="BM383" i="36"/>
  <c r="AG383" i="36"/>
  <c r="AD383" i="36"/>
  <c r="AB383" i="36"/>
  <c r="AA383" i="36"/>
  <c r="Z383" i="36"/>
  <c r="S383" i="36"/>
  <c r="Q383" i="36"/>
  <c r="P383" i="36"/>
  <c r="F383" i="36"/>
  <c r="CG381" i="36" s="1"/>
  <c r="EL382" i="36"/>
  <c r="EK382" i="36"/>
  <c r="EG382" i="36"/>
  <c r="ED382" i="36"/>
  <c r="EB382" i="36"/>
  <c r="DV382" i="36"/>
  <c r="DU382" i="36"/>
  <c r="DT382" i="36"/>
  <c r="DS382" i="36"/>
  <c r="DR382" i="36"/>
  <c r="CI382" i="36"/>
  <c r="CH382" i="36"/>
  <c r="CG382" i="36"/>
  <c r="CF382" i="36"/>
  <c r="CC382" i="36"/>
  <c r="CB382" i="36"/>
  <c r="BV382" i="36"/>
  <c r="BT382" i="36"/>
  <c r="BR382" i="36"/>
  <c r="BQ382" i="36"/>
  <c r="BP382" i="36"/>
  <c r="BO382" i="36"/>
  <c r="BN382" i="36"/>
  <c r="AH382" i="36"/>
  <c r="AF382" i="36"/>
  <c r="AC382" i="36"/>
  <c r="AB382" i="36"/>
  <c r="Z382" i="36"/>
  <c r="Y382" i="36"/>
  <c r="S382" i="36"/>
  <c r="Q382" i="36"/>
  <c r="P382" i="36"/>
  <c r="O382" i="36"/>
  <c r="M382" i="36"/>
  <c r="J382" i="36"/>
  <c r="F382" i="36"/>
  <c r="EN381" i="36"/>
  <c r="EC381" i="36"/>
  <c r="EB381" i="36"/>
  <c r="EA381" i="36"/>
  <c r="DZ381" i="36"/>
  <c r="DY381" i="36"/>
  <c r="DU381" i="36"/>
  <c r="DS381" i="36"/>
  <c r="DR381" i="36"/>
  <c r="DQ381" i="36"/>
  <c r="DP381" i="36"/>
  <c r="CJ381" i="36"/>
  <c r="CH381" i="36"/>
  <c r="CF381" i="36"/>
  <c r="CE381" i="36"/>
  <c r="CD381" i="36"/>
  <c r="CB381" i="36"/>
  <c r="CA381" i="36"/>
  <c r="BY381" i="36"/>
  <c r="BW381" i="36"/>
  <c r="BR381" i="36"/>
  <c r="BP381" i="36"/>
  <c r="BO381" i="36"/>
  <c r="BM381" i="36"/>
  <c r="AF381" i="36"/>
  <c r="AB381" i="36"/>
  <c r="Z381" i="36"/>
  <c r="Y381" i="36"/>
  <c r="V381" i="36"/>
  <c r="S381" i="36"/>
  <c r="R381" i="36"/>
  <c r="Q381" i="36"/>
  <c r="P381" i="36"/>
  <c r="N381" i="36"/>
  <c r="L381" i="36"/>
  <c r="K381" i="36"/>
  <c r="F381" i="36"/>
  <c r="EK380" i="36"/>
  <c r="EI380" i="36"/>
  <c r="EH380" i="36"/>
  <c r="EA380" i="36"/>
  <c r="DZ380" i="36"/>
  <c r="DX380" i="36"/>
  <c r="DS380" i="36"/>
  <c r="DR380" i="36"/>
  <c r="DQ380" i="36"/>
  <c r="CH380" i="36"/>
  <c r="CG380" i="36"/>
  <c r="CF380" i="36"/>
  <c r="CE380" i="36"/>
  <c r="CD380" i="36"/>
  <c r="CC380" i="36"/>
  <c r="CB380" i="36"/>
  <c r="BX380" i="36"/>
  <c r="BV380" i="36"/>
  <c r="BT380" i="36"/>
  <c r="BQ380" i="36"/>
  <c r="BP380" i="36"/>
  <c r="BN380" i="36"/>
  <c r="AH380" i="36"/>
  <c r="AG380" i="36"/>
  <c r="AE380" i="36"/>
  <c r="AD380" i="36"/>
  <c r="AC380" i="36"/>
  <c r="AB380" i="36"/>
  <c r="V380" i="36"/>
  <c r="U380" i="36"/>
  <c r="S380" i="36"/>
  <c r="P380" i="36"/>
  <c r="O380" i="36"/>
  <c r="K380" i="36"/>
  <c r="J380" i="36"/>
  <c r="F380" i="36"/>
  <c r="EM379" i="36"/>
  <c r="EL379" i="36"/>
  <c r="EJ379" i="36"/>
  <c r="EH379" i="36"/>
  <c r="EG379" i="36"/>
  <c r="EF379" i="36"/>
  <c r="ED379" i="36"/>
  <c r="EB379" i="36"/>
  <c r="DY379" i="36"/>
  <c r="DQ379" i="36"/>
  <c r="DP379" i="36"/>
  <c r="CF379" i="36"/>
  <c r="CE379" i="36"/>
  <c r="CD379" i="36"/>
  <c r="CB379" i="36"/>
  <c r="BQ379" i="36"/>
  <c r="BP379" i="36"/>
  <c r="BM379" i="36"/>
  <c r="AC379" i="36"/>
  <c r="AB379" i="36"/>
  <c r="AA379" i="36"/>
  <c r="Z379" i="36"/>
  <c r="Y379" i="36"/>
  <c r="T379" i="36"/>
  <c r="S379" i="36"/>
  <c r="R379" i="36"/>
  <c r="Q379" i="36"/>
  <c r="J379" i="36"/>
  <c r="F379" i="36"/>
  <c r="EM378" i="36"/>
  <c r="EL378" i="36"/>
  <c r="EF378" i="36"/>
  <c r="EE378" i="36"/>
  <c r="ED378" i="36"/>
  <c r="EC378" i="36"/>
  <c r="DY378" i="36"/>
  <c r="DV378" i="36"/>
  <c r="DS378" i="36"/>
  <c r="DQ378" i="36"/>
  <c r="DP378" i="36"/>
  <c r="CK378" i="36"/>
  <c r="CJ378" i="36"/>
  <c r="CF378" i="36"/>
  <c r="CE378" i="36"/>
  <c r="CD378" i="36"/>
  <c r="CC378" i="36"/>
  <c r="CB378" i="36"/>
  <c r="BX378" i="36"/>
  <c r="BU378" i="36"/>
  <c r="BQ378" i="36"/>
  <c r="BO378" i="36"/>
  <c r="BM378" i="36"/>
  <c r="AG378" i="36"/>
  <c r="AC378" i="36"/>
  <c r="AB378" i="36"/>
  <c r="AA378" i="36"/>
  <c r="Y378" i="36"/>
  <c r="X378" i="36"/>
  <c r="W378" i="36"/>
  <c r="V378" i="36"/>
  <c r="Q378" i="36"/>
  <c r="P378" i="36"/>
  <c r="O378" i="36"/>
  <c r="N378" i="36"/>
  <c r="M378" i="36"/>
  <c r="K378" i="36"/>
  <c r="F378" i="36"/>
  <c r="EN377" i="36"/>
  <c r="EL377" i="36"/>
  <c r="EJ377" i="36"/>
  <c r="EF377" i="36"/>
  <c r="ED377" i="36"/>
  <c r="EA377" i="36"/>
  <c r="DZ377" i="36"/>
  <c r="DX377" i="36"/>
  <c r="DW377" i="36"/>
  <c r="DV377" i="36"/>
  <c r="DR377" i="36"/>
  <c r="DP377" i="36"/>
  <c r="CK377" i="36"/>
  <c r="CI377" i="36"/>
  <c r="CG377" i="36"/>
  <c r="CE377" i="36"/>
  <c r="CB377" i="36"/>
  <c r="CA377" i="36"/>
  <c r="BX377" i="36"/>
  <c r="BV377" i="36"/>
  <c r="BU377" i="36"/>
  <c r="BT377" i="36"/>
  <c r="BR377" i="36"/>
  <c r="BN377" i="36"/>
  <c r="BM377" i="36"/>
  <c r="AH377" i="36"/>
  <c r="AA377" i="36"/>
  <c r="Z377" i="36"/>
  <c r="Y377" i="36"/>
  <c r="X377" i="36"/>
  <c r="T377" i="36"/>
  <c r="P377" i="36"/>
  <c r="N377" i="36"/>
  <c r="M377" i="36"/>
  <c r="K377" i="36"/>
  <c r="F377" i="36"/>
  <c r="EN376" i="36"/>
  <c r="EM376" i="36"/>
  <c r="EL376" i="36"/>
  <c r="EG376" i="36"/>
  <c r="EF376" i="36"/>
  <c r="EE376" i="36"/>
  <c r="ED376" i="36"/>
  <c r="DZ376" i="36"/>
  <c r="DY376" i="36"/>
  <c r="DX376" i="36"/>
  <c r="DW376" i="36"/>
  <c r="DU376" i="36"/>
  <c r="CK376" i="36"/>
  <c r="CJ376" i="36"/>
  <c r="CI376" i="36"/>
  <c r="CH376" i="36"/>
  <c r="CG376" i="36"/>
  <c r="CC376" i="36"/>
  <c r="CB376" i="36"/>
  <c r="CA376" i="36"/>
  <c r="BX376" i="36"/>
  <c r="BW376" i="36"/>
  <c r="BV376" i="36"/>
  <c r="BU376" i="36"/>
  <c r="BS376" i="36"/>
  <c r="BR376" i="36"/>
  <c r="BN376" i="36"/>
  <c r="AG376" i="36"/>
  <c r="AC376" i="36"/>
  <c r="AB376" i="36"/>
  <c r="AA376" i="36"/>
  <c r="Z376" i="36"/>
  <c r="W376" i="36"/>
  <c r="V376" i="36"/>
  <c r="T376" i="36"/>
  <c r="R376" i="36"/>
  <c r="M376" i="36"/>
  <c r="L376" i="36"/>
  <c r="K376" i="36"/>
  <c r="J376" i="36"/>
  <c r="F376" i="36"/>
  <c r="EN375" i="36"/>
  <c r="EH375" i="36"/>
  <c r="EE375" i="36"/>
  <c r="ED375" i="36"/>
  <c r="EB375" i="36"/>
  <c r="DW375" i="36"/>
  <c r="DV375" i="36"/>
  <c r="DU375" i="36"/>
  <c r="DT375" i="36"/>
  <c r="DP375" i="36"/>
  <c r="CK375" i="36"/>
  <c r="CJ375" i="36"/>
  <c r="CH375" i="36"/>
  <c r="CG375" i="36"/>
  <c r="CA375" i="36"/>
  <c r="BU375" i="36"/>
  <c r="BO375" i="36"/>
  <c r="BN375" i="36"/>
  <c r="AG375" i="36"/>
  <c r="AF375" i="36"/>
  <c r="AB375" i="36"/>
  <c r="AA375" i="36"/>
  <c r="Z375" i="36"/>
  <c r="Y375" i="36"/>
  <c r="X375" i="36"/>
  <c r="V375" i="36"/>
  <c r="S375" i="36"/>
  <c r="P375" i="36"/>
  <c r="N375" i="36"/>
  <c r="M375" i="36"/>
  <c r="L375" i="36"/>
  <c r="K375" i="36"/>
  <c r="J375" i="36"/>
  <c r="F375" i="36"/>
  <c r="EL374" i="36"/>
  <c r="EJ374" i="36"/>
  <c r="EE374" i="36"/>
  <c r="EC374" i="36"/>
  <c r="EB374" i="36"/>
  <c r="EA374" i="36"/>
  <c r="DV374" i="36"/>
  <c r="DU374" i="36"/>
  <c r="DS374" i="36"/>
  <c r="DR374" i="36"/>
  <c r="DQ374" i="36"/>
  <c r="CJ374" i="36"/>
  <c r="CI374" i="36"/>
  <c r="CG374" i="36"/>
  <c r="CF374" i="36"/>
  <c r="CC374" i="36"/>
  <c r="CA374" i="36"/>
  <c r="BZ374" i="36"/>
  <c r="BV374" i="36"/>
  <c r="BT374" i="36"/>
  <c r="BS374" i="36"/>
  <c r="BR374" i="36"/>
  <c r="BN374" i="36"/>
  <c r="AF374" i="36"/>
  <c r="AC374" i="36"/>
  <c r="AB374" i="36"/>
  <c r="AA374" i="36"/>
  <c r="Z374" i="36"/>
  <c r="Y374" i="36"/>
  <c r="T374" i="36"/>
  <c r="M374" i="36"/>
  <c r="L374" i="36"/>
  <c r="K374" i="36"/>
  <c r="J374" i="36"/>
  <c r="F374" i="36"/>
  <c r="EJ373" i="36"/>
  <c r="EI373" i="36"/>
  <c r="EH373" i="36"/>
  <c r="EA373" i="36"/>
  <c r="DZ373" i="36"/>
  <c r="DY373" i="36"/>
  <c r="DX373" i="36"/>
  <c r="DV373" i="36"/>
  <c r="DS373" i="36"/>
  <c r="DR373" i="36"/>
  <c r="DQ373" i="36"/>
  <c r="CK373" i="36"/>
  <c r="CJ373" i="36"/>
  <c r="CI373" i="36"/>
  <c r="CF373" i="36"/>
  <c r="CC373" i="36"/>
  <c r="BZ373" i="36"/>
  <c r="BX373" i="36"/>
  <c r="BW373" i="36"/>
  <c r="BV373" i="36"/>
  <c r="BU373" i="36"/>
  <c r="BR373" i="36"/>
  <c r="BO373" i="36"/>
  <c r="AG373" i="36"/>
  <c r="AF373" i="36"/>
  <c r="AB373" i="36"/>
  <c r="Z373" i="36"/>
  <c r="Y373" i="36"/>
  <c r="X373" i="36"/>
  <c r="W373" i="36"/>
  <c r="T373" i="36"/>
  <c r="S373" i="36"/>
  <c r="Q373" i="36"/>
  <c r="O373" i="36"/>
  <c r="N373" i="36"/>
  <c r="L373" i="36"/>
  <c r="K373" i="36"/>
  <c r="J373" i="36"/>
  <c r="F373" i="36"/>
  <c r="EM372" i="36"/>
  <c r="EL372" i="36"/>
  <c r="ED372" i="36"/>
  <c r="EC372" i="36"/>
  <c r="EB372" i="36"/>
  <c r="DY372" i="36"/>
  <c r="DU372" i="36"/>
  <c r="DS372" i="36"/>
  <c r="DR372" i="36"/>
  <c r="DQ372" i="36"/>
  <c r="DP372" i="36"/>
  <c r="CJ372" i="36"/>
  <c r="CG372" i="36"/>
  <c r="CD372" i="36"/>
  <c r="CC372" i="36"/>
  <c r="BZ372" i="36"/>
  <c r="BY372" i="36"/>
  <c r="BX372" i="36"/>
  <c r="BW372" i="36"/>
  <c r="BV372" i="36"/>
  <c r="BU372" i="36"/>
  <c r="BN372" i="36"/>
  <c r="AH372" i="36"/>
  <c r="AF372" i="36"/>
  <c r="AA372" i="36"/>
  <c r="X372" i="36"/>
  <c r="W372" i="36"/>
  <c r="U372" i="36"/>
  <c r="N372" i="36"/>
  <c r="L372" i="36"/>
  <c r="K372" i="36"/>
  <c r="J372" i="36"/>
  <c r="F372" i="36"/>
  <c r="EL371" i="36"/>
  <c r="EK371" i="36"/>
  <c r="EJ371" i="36"/>
  <c r="EI371" i="36"/>
  <c r="EF371" i="36"/>
  <c r="EC371" i="36"/>
  <c r="EB371" i="36"/>
  <c r="EA371" i="36"/>
  <c r="DW371" i="36"/>
  <c r="DV371" i="36"/>
  <c r="DU371" i="36"/>
  <c r="DS371" i="36"/>
  <c r="DP371" i="36"/>
  <c r="CI371" i="36"/>
  <c r="CF371" i="36"/>
  <c r="CD371" i="36"/>
  <c r="CC371" i="36"/>
  <c r="CB371" i="36"/>
  <c r="BZ371" i="36"/>
  <c r="BW371" i="36"/>
  <c r="BR371" i="36"/>
  <c r="BP371" i="36"/>
  <c r="BN371" i="36"/>
  <c r="BM371" i="36"/>
  <c r="AH371" i="36"/>
  <c r="AE371" i="36"/>
  <c r="AD371" i="36"/>
  <c r="AB371" i="36"/>
  <c r="Z371" i="36"/>
  <c r="W371" i="36"/>
  <c r="V371" i="36"/>
  <c r="U371" i="36"/>
  <c r="R371" i="36"/>
  <c r="Q371" i="36"/>
  <c r="N371" i="36"/>
  <c r="L371" i="36"/>
  <c r="K371" i="36"/>
  <c r="F371" i="36"/>
  <c r="EN370" i="36"/>
  <c r="EK370" i="36"/>
  <c r="EJ370" i="36"/>
  <c r="EI370" i="36"/>
  <c r="EH370" i="36"/>
  <c r="EF370" i="36"/>
  <c r="ED370" i="36"/>
  <c r="EB370" i="36"/>
  <c r="DY370" i="36"/>
  <c r="DV370" i="36"/>
  <c r="DU370" i="36"/>
  <c r="DS370" i="36"/>
  <c r="DP370" i="36"/>
  <c r="CF370" i="36"/>
  <c r="CE370" i="36"/>
  <c r="CD370" i="36"/>
  <c r="CC370" i="36"/>
  <c r="CB370" i="36"/>
  <c r="CA370" i="36"/>
  <c r="BZ370" i="36"/>
  <c r="BX370" i="36"/>
  <c r="BW370" i="36"/>
  <c r="BV370" i="36"/>
  <c r="BU370" i="36"/>
  <c r="BT370" i="36"/>
  <c r="BS370" i="36"/>
  <c r="BN370" i="36"/>
  <c r="AH370" i="36"/>
  <c r="AG370" i="36"/>
  <c r="AF370" i="36"/>
  <c r="AD370" i="36"/>
  <c r="AA370" i="36"/>
  <c r="X370" i="36"/>
  <c r="W370" i="36"/>
  <c r="V370" i="36"/>
  <c r="T370" i="36"/>
  <c r="Q370" i="36"/>
  <c r="K370" i="36"/>
  <c r="J370" i="36"/>
  <c r="F370" i="36"/>
  <c r="EM369" i="36"/>
  <c r="EL369" i="36"/>
  <c r="EJ369" i="36"/>
  <c r="EI369" i="36"/>
  <c r="EG369" i="36"/>
  <c r="EE369" i="36"/>
  <c r="EA369" i="36"/>
  <c r="DZ369" i="36"/>
  <c r="DY369" i="36"/>
  <c r="DT369" i="36"/>
  <c r="DQ369" i="36"/>
  <c r="CF369" i="36"/>
  <c r="CE369" i="36"/>
  <c r="CC369" i="36"/>
  <c r="CA369" i="36"/>
  <c r="BZ369" i="36"/>
  <c r="BY369" i="36"/>
  <c r="BX369" i="36"/>
  <c r="BT369" i="36"/>
  <c r="BR369" i="36"/>
  <c r="BP369" i="36"/>
  <c r="BN369" i="36"/>
  <c r="Z369" i="36"/>
  <c r="Y369" i="36"/>
  <c r="X369" i="36"/>
  <c r="W369" i="36"/>
  <c r="V369" i="36"/>
  <c r="T369" i="36"/>
  <c r="S369" i="36"/>
  <c r="Q369" i="36"/>
  <c r="P369" i="36"/>
  <c r="M369" i="36"/>
  <c r="L369" i="36"/>
  <c r="K369" i="36"/>
  <c r="F369" i="36"/>
  <c r="Y234" i="36" s="1"/>
  <c r="EN368" i="36"/>
  <c r="EK368" i="36"/>
  <c r="EG368" i="36"/>
  <c r="EF368" i="36"/>
  <c r="ED368" i="36"/>
  <c r="EC368" i="36"/>
  <c r="EA368" i="36"/>
  <c r="DX368" i="36"/>
  <c r="DW368" i="36"/>
  <c r="DU368" i="36"/>
  <c r="DP368" i="36"/>
  <c r="CE368" i="36"/>
  <c r="CC368" i="36"/>
  <c r="CB368" i="36"/>
  <c r="CA368" i="36"/>
  <c r="BZ368" i="36"/>
  <c r="BY368" i="36"/>
  <c r="BX368" i="36"/>
  <c r="BU368" i="36"/>
  <c r="BS368" i="36"/>
  <c r="BR368" i="36"/>
  <c r="BQ368" i="36"/>
  <c r="BP368" i="36"/>
  <c r="AF368" i="36"/>
  <c r="AD368" i="36"/>
  <c r="AB368" i="36"/>
  <c r="Z368" i="36"/>
  <c r="X368" i="36"/>
  <c r="W368" i="36"/>
  <c r="V368" i="36"/>
  <c r="U368" i="36"/>
  <c r="T368" i="36"/>
  <c r="Q368" i="36"/>
  <c r="O368" i="36"/>
  <c r="M368" i="36"/>
  <c r="L368" i="36"/>
  <c r="J368" i="36"/>
  <c r="F368" i="36"/>
  <c r="EN367" i="36"/>
  <c r="EM367" i="36"/>
  <c r="EJ367" i="36"/>
  <c r="EI367" i="36"/>
  <c r="EH367" i="36"/>
  <c r="EG367" i="36"/>
  <c r="EA367" i="36"/>
  <c r="DZ367" i="36"/>
  <c r="DX367" i="36"/>
  <c r="DW367" i="36"/>
  <c r="DU367" i="36"/>
  <c r="DS367" i="36"/>
  <c r="DR367" i="36"/>
  <c r="CH367" i="36"/>
  <c r="CG367" i="36"/>
  <c r="CE367" i="36"/>
  <c r="CD367" i="36"/>
  <c r="BZ367" i="36"/>
  <c r="BY367" i="36"/>
  <c r="BX367" i="36"/>
  <c r="BV367" i="36"/>
  <c r="BT367" i="36"/>
  <c r="BS367" i="36"/>
  <c r="BR367" i="36"/>
  <c r="BP367" i="36"/>
  <c r="BO367" i="36"/>
  <c r="AH367" i="36"/>
  <c r="AG367" i="36"/>
  <c r="AF367" i="36"/>
  <c r="AE367" i="36"/>
  <c r="AD367" i="36"/>
  <c r="AC367" i="36"/>
  <c r="X367" i="36"/>
  <c r="V367" i="36"/>
  <c r="U367" i="36"/>
  <c r="T367" i="36"/>
  <c r="R367" i="36"/>
  <c r="P367" i="36"/>
  <c r="M367" i="36"/>
  <c r="K367" i="36"/>
  <c r="F367" i="36"/>
  <c r="EN366" i="36"/>
  <c r="EM366" i="36"/>
  <c r="EJ366" i="36"/>
  <c r="EF366" i="36"/>
  <c r="DZ366" i="36"/>
  <c r="DY366" i="36"/>
  <c r="DX366" i="36"/>
  <c r="DW366" i="36"/>
  <c r="DS366" i="36"/>
  <c r="DR366" i="36"/>
  <c r="DQ366" i="36"/>
  <c r="DP366" i="36"/>
  <c r="CK366" i="36"/>
  <c r="CI366" i="36"/>
  <c r="BZ366" i="36"/>
  <c r="BY366" i="36"/>
  <c r="BX366" i="36"/>
  <c r="BW366" i="36"/>
  <c r="BV366" i="36"/>
  <c r="BR366" i="36"/>
  <c r="BO366" i="36"/>
  <c r="BM366" i="36"/>
  <c r="AH366" i="36"/>
  <c r="AG366" i="36"/>
  <c r="AE366" i="36"/>
  <c r="AD366" i="36"/>
  <c r="AC366" i="36"/>
  <c r="X366" i="36"/>
  <c r="W366" i="36"/>
  <c r="V366" i="36"/>
  <c r="U366" i="36"/>
  <c r="T366" i="36"/>
  <c r="Q366" i="36"/>
  <c r="P366" i="36"/>
  <c r="O366" i="36"/>
  <c r="J366" i="36"/>
  <c r="F366" i="36"/>
  <c r="EN365" i="36"/>
  <c r="EM365" i="36"/>
  <c r="EL365" i="36"/>
  <c r="EK365" i="36"/>
  <c r="EG365" i="36"/>
  <c r="EF365" i="36"/>
  <c r="ED365" i="36"/>
  <c r="EC365" i="36"/>
  <c r="DY365" i="36"/>
  <c r="DX365" i="36"/>
  <c r="DW365" i="36"/>
  <c r="DV365" i="36"/>
  <c r="DP365" i="36"/>
  <c r="CJ365" i="36"/>
  <c r="CE365" i="36"/>
  <c r="CB365" i="36"/>
  <c r="CA365" i="36"/>
  <c r="BZ365" i="36"/>
  <c r="BY365" i="36"/>
  <c r="BX365" i="36"/>
  <c r="BW365" i="36"/>
  <c r="BV365" i="36"/>
  <c r="BT365" i="36"/>
  <c r="BO365" i="36"/>
  <c r="BN365" i="36"/>
  <c r="BM365" i="36"/>
  <c r="AH365" i="36"/>
  <c r="AG365" i="36"/>
  <c r="AE365" i="36"/>
  <c r="AD365" i="36"/>
  <c r="AA365" i="36"/>
  <c r="Y365" i="36"/>
  <c r="U365" i="36"/>
  <c r="T365" i="36"/>
  <c r="Q365" i="36"/>
  <c r="P365" i="36"/>
  <c r="O365" i="36"/>
  <c r="M365" i="36"/>
  <c r="F365" i="36"/>
  <c r="EN364" i="36"/>
  <c r="EM364" i="36"/>
  <c r="EL364" i="36"/>
  <c r="EK364" i="36"/>
  <c r="EJ364" i="36"/>
  <c r="EF364" i="36"/>
  <c r="EE364" i="36"/>
  <c r="ED364" i="36"/>
  <c r="EB364" i="36"/>
  <c r="DW364" i="36"/>
  <c r="DV364" i="36"/>
  <c r="DR364" i="36"/>
  <c r="DQ364" i="36"/>
  <c r="CJ364" i="36"/>
  <c r="CF364" i="36"/>
  <c r="CE364" i="36"/>
  <c r="CD364" i="36"/>
  <c r="CC364" i="36"/>
  <c r="CB364" i="36"/>
  <c r="CA364" i="36"/>
  <c r="BZ364" i="36"/>
  <c r="BV364" i="36"/>
  <c r="BU364" i="36"/>
  <c r="BT364" i="36"/>
  <c r="BS364" i="36"/>
  <c r="BN364" i="36"/>
  <c r="AF364" i="36"/>
  <c r="AE364" i="36"/>
  <c r="AD364" i="36"/>
  <c r="AC364" i="36"/>
  <c r="AB364" i="36"/>
  <c r="AA364" i="36"/>
  <c r="X364" i="36"/>
  <c r="W364" i="36"/>
  <c r="V364" i="36"/>
  <c r="R364" i="36"/>
  <c r="P364" i="36"/>
  <c r="O364" i="36"/>
  <c r="F364" i="36"/>
  <c r="EN363" i="36"/>
  <c r="EL363" i="36"/>
  <c r="EK363" i="36"/>
  <c r="EJ363" i="36"/>
  <c r="EI363" i="36"/>
  <c r="EG363" i="36"/>
  <c r="EE363" i="36"/>
  <c r="ED363" i="36"/>
  <c r="DY363" i="36"/>
  <c r="DV363" i="36"/>
  <c r="DU363" i="36"/>
  <c r="DS363" i="36"/>
  <c r="CK363" i="36"/>
  <c r="CI363" i="36"/>
  <c r="CH363" i="36"/>
  <c r="CE363" i="36"/>
  <c r="CD363" i="36"/>
  <c r="BZ363" i="36"/>
  <c r="BW363" i="36"/>
  <c r="BU363" i="36"/>
  <c r="BT363" i="36"/>
  <c r="BS363" i="36"/>
  <c r="BM363" i="36"/>
  <c r="AH363" i="36"/>
  <c r="AF363" i="36"/>
  <c r="AE363" i="36"/>
  <c r="AA363" i="36"/>
  <c r="Y363" i="36"/>
  <c r="U363" i="36"/>
  <c r="T363" i="36"/>
  <c r="Q363" i="36"/>
  <c r="O363" i="36"/>
  <c r="N363" i="36"/>
  <c r="L363" i="36"/>
  <c r="J363" i="36"/>
  <c r="F363" i="36"/>
  <c r="F362" i="36"/>
  <c r="F361" i="36"/>
  <c r="F360" i="36"/>
  <c r="BM282" i="36" s="1"/>
  <c r="F359" i="36"/>
  <c r="EN437" i="36" s="1"/>
  <c r="F358" i="36"/>
  <c r="EK357" i="36"/>
  <c r="EJ357" i="36"/>
  <c r="EI357" i="36"/>
  <c r="EE357" i="36"/>
  <c r="ED357" i="36"/>
  <c r="DY357" i="36"/>
  <c r="DU357" i="36"/>
  <c r="DT357" i="36"/>
  <c r="CK357" i="36"/>
  <c r="CI357" i="36"/>
  <c r="CH357" i="36"/>
  <c r="CG357" i="36"/>
  <c r="CB357" i="36"/>
  <c r="BW357" i="36"/>
  <c r="BV357" i="36"/>
  <c r="BT357" i="36"/>
  <c r="BR357" i="36"/>
  <c r="BQ357" i="36"/>
  <c r="BP357" i="36"/>
  <c r="BN357" i="36"/>
  <c r="BM357" i="36"/>
  <c r="AH357" i="36"/>
  <c r="AG357" i="36"/>
  <c r="AF357" i="36"/>
  <c r="AC357" i="36"/>
  <c r="AA357" i="36"/>
  <c r="Z357" i="36"/>
  <c r="S357" i="36"/>
  <c r="R357" i="36"/>
  <c r="Q357" i="36"/>
  <c r="P357" i="36"/>
  <c r="O357" i="36"/>
  <c r="N357" i="36"/>
  <c r="J357" i="36"/>
  <c r="F357" i="36"/>
  <c r="EN356" i="36"/>
  <c r="EM356" i="36"/>
  <c r="EK356" i="36"/>
  <c r="EE356" i="36"/>
  <c r="ED356" i="36"/>
  <c r="EC356" i="36"/>
  <c r="EA356" i="36"/>
  <c r="DZ356" i="36"/>
  <c r="DU356" i="36"/>
  <c r="DT356" i="36"/>
  <c r="DS356" i="36"/>
  <c r="DR356" i="36"/>
  <c r="CK356" i="36"/>
  <c r="CH356" i="36"/>
  <c r="CG356" i="36"/>
  <c r="CE356" i="36"/>
  <c r="BZ356" i="36"/>
  <c r="BT356" i="36"/>
  <c r="BS356" i="36"/>
  <c r="BR356" i="36"/>
  <c r="BQ356" i="36"/>
  <c r="BP356" i="36"/>
  <c r="BN356" i="36"/>
  <c r="BM356" i="36"/>
  <c r="AH356" i="36"/>
  <c r="AF356" i="36"/>
  <c r="AE356" i="36"/>
  <c r="AD356" i="36"/>
  <c r="V356" i="36"/>
  <c r="S356" i="36"/>
  <c r="R356" i="36"/>
  <c r="Q356" i="36"/>
  <c r="P356" i="36"/>
  <c r="O356" i="36"/>
  <c r="J356" i="36"/>
  <c r="F356" i="36"/>
  <c r="EL355" i="36"/>
  <c r="EK355" i="36"/>
  <c r="EJ355" i="36"/>
  <c r="EH355" i="36"/>
  <c r="EG355" i="36"/>
  <c r="EE355" i="36"/>
  <c r="EC355" i="36"/>
  <c r="EA355" i="36"/>
  <c r="DY355" i="36"/>
  <c r="DX355" i="36"/>
  <c r="DW355" i="36"/>
  <c r="DT355" i="36"/>
  <c r="DS355" i="36"/>
  <c r="DQ355" i="36"/>
  <c r="CK355" i="36"/>
  <c r="CJ355" i="36"/>
  <c r="CI355" i="36"/>
  <c r="CG355" i="36"/>
  <c r="BZ355" i="36"/>
  <c r="BX355" i="36"/>
  <c r="BV355" i="36"/>
  <c r="BU355" i="36"/>
  <c r="BS355" i="36"/>
  <c r="BP355" i="36"/>
  <c r="BN355" i="36"/>
  <c r="AG355" i="36"/>
  <c r="AE355" i="36"/>
  <c r="AD355" i="36"/>
  <c r="AC355" i="36"/>
  <c r="AB355" i="36"/>
  <c r="AA355" i="36"/>
  <c r="W355" i="36"/>
  <c r="U355" i="36"/>
  <c r="T355" i="36"/>
  <c r="R355" i="36"/>
  <c r="Q355" i="36"/>
  <c r="O355" i="36"/>
  <c r="L355" i="36"/>
  <c r="F355" i="36"/>
  <c r="Y295" i="36" s="1"/>
  <c r="EN354" i="36"/>
  <c r="EL354" i="36"/>
  <c r="EK354" i="36"/>
  <c r="EH354" i="36"/>
  <c r="EG354" i="36"/>
  <c r="EF354" i="36"/>
  <c r="ED354" i="36"/>
  <c r="EB354" i="36"/>
  <c r="DX354" i="36"/>
  <c r="DV354" i="36"/>
  <c r="DU354" i="36"/>
  <c r="DT354" i="36"/>
  <c r="DR354" i="36"/>
  <c r="DQ354" i="36"/>
  <c r="CK354" i="36"/>
  <c r="CJ354" i="36"/>
  <c r="CI354" i="36"/>
  <c r="CH354" i="36"/>
  <c r="CG354" i="36"/>
  <c r="CE354" i="36"/>
  <c r="BZ354" i="36"/>
  <c r="BR354" i="36"/>
  <c r="BQ354" i="36"/>
  <c r="BP354" i="36"/>
  <c r="BO354" i="36"/>
  <c r="BN354" i="36"/>
  <c r="BM354" i="36"/>
  <c r="AG354" i="36"/>
  <c r="AF354" i="36"/>
  <c r="AE354" i="36"/>
  <c r="AD354" i="36"/>
  <c r="AB354" i="36"/>
  <c r="AA354" i="36"/>
  <c r="Y354" i="36"/>
  <c r="W354" i="36"/>
  <c r="S354" i="36"/>
  <c r="R354" i="36"/>
  <c r="Q354" i="36"/>
  <c r="P354" i="36"/>
  <c r="O354" i="36"/>
  <c r="L354" i="36"/>
  <c r="K354" i="36"/>
  <c r="F354" i="36"/>
  <c r="EJ287" i="36" s="1"/>
  <c r="EN353" i="36"/>
  <c r="EM353" i="36"/>
  <c r="EJ353" i="36"/>
  <c r="EI353" i="36"/>
  <c r="EG353" i="36"/>
  <c r="EF353" i="36"/>
  <c r="EC353" i="36"/>
  <c r="DY353" i="36"/>
  <c r="DU353" i="36"/>
  <c r="DQ353" i="36"/>
  <c r="DP353" i="36"/>
  <c r="CI353" i="36"/>
  <c r="CG353" i="36"/>
  <c r="CF353" i="36"/>
  <c r="CD353" i="36"/>
  <c r="BT353" i="36"/>
  <c r="BS353" i="36"/>
  <c r="BQ353" i="36"/>
  <c r="BP353" i="36"/>
  <c r="BO353" i="36"/>
  <c r="BN353" i="36"/>
  <c r="AH353" i="36"/>
  <c r="AE353" i="36"/>
  <c r="AD353" i="36"/>
  <c r="AC353" i="36"/>
  <c r="AA353" i="36"/>
  <c r="Z353" i="36"/>
  <c r="X353" i="36"/>
  <c r="S353" i="36"/>
  <c r="Q353" i="36"/>
  <c r="P353" i="36"/>
  <c r="F353" i="36"/>
  <c r="BY374" i="36" s="1"/>
  <c r="EN352" i="36"/>
  <c r="EM352" i="36"/>
  <c r="EJ352" i="36"/>
  <c r="EI352" i="36"/>
  <c r="EG352" i="36"/>
  <c r="EF352" i="36"/>
  <c r="EE352" i="36"/>
  <c r="ED352" i="36"/>
  <c r="EA352" i="36"/>
  <c r="DZ352" i="36"/>
  <c r="DY352" i="36"/>
  <c r="DX352" i="36"/>
  <c r="DV352" i="36"/>
  <c r="DT352" i="36"/>
  <c r="DS352" i="36"/>
  <c r="DR352" i="36"/>
  <c r="DQ352" i="36"/>
  <c r="DP352" i="36"/>
  <c r="CK352" i="36"/>
  <c r="CF352" i="36"/>
  <c r="CD352" i="36"/>
  <c r="CC352" i="36"/>
  <c r="CB352" i="36"/>
  <c r="BW352" i="36"/>
  <c r="BV352" i="36"/>
  <c r="BQ352" i="36"/>
  <c r="BP352" i="36"/>
  <c r="BO352" i="36"/>
  <c r="BN352" i="36"/>
  <c r="BM352" i="36"/>
  <c r="AH352" i="36"/>
  <c r="AG352" i="36"/>
  <c r="AC352" i="36"/>
  <c r="AB352" i="36"/>
  <c r="Z352" i="36"/>
  <c r="X352" i="36"/>
  <c r="W352" i="36"/>
  <c r="S352" i="36"/>
  <c r="R352" i="36"/>
  <c r="Q352" i="36"/>
  <c r="N352" i="36"/>
  <c r="J352" i="36"/>
  <c r="F352" i="36"/>
  <c r="EL351" i="36"/>
  <c r="EH351" i="36"/>
  <c r="EE351" i="36"/>
  <c r="ED351" i="36"/>
  <c r="EC351" i="36"/>
  <c r="EB351" i="36"/>
  <c r="DX351" i="36"/>
  <c r="DW351" i="36"/>
  <c r="DU351" i="36"/>
  <c r="DQ351" i="36"/>
  <c r="CK351" i="36"/>
  <c r="CH351" i="36"/>
  <c r="CE351" i="36"/>
  <c r="CB351" i="36"/>
  <c r="BY351" i="36"/>
  <c r="BW351" i="36"/>
  <c r="BV351" i="36"/>
  <c r="BU351" i="36"/>
  <c r="BN351" i="36"/>
  <c r="AF351" i="36"/>
  <c r="AD351" i="36"/>
  <c r="AC351" i="36"/>
  <c r="AA351" i="36"/>
  <c r="Z351" i="36"/>
  <c r="Y351" i="36"/>
  <c r="X351" i="36"/>
  <c r="V351" i="36"/>
  <c r="T351" i="36"/>
  <c r="S351" i="36"/>
  <c r="P351" i="36"/>
  <c r="O351" i="36"/>
  <c r="N351" i="36"/>
  <c r="L351" i="36"/>
  <c r="K351" i="36"/>
  <c r="F351" i="36"/>
  <c r="CF365" i="36" s="1"/>
  <c r="EN350" i="36"/>
  <c r="EL350" i="36"/>
  <c r="EG350" i="36"/>
  <c r="EF350" i="36"/>
  <c r="EA350" i="36"/>
  <c r="DZ350" i="36"/>
  <c r="DY350" i="36"/>
  <c r="DX350" i="36"/>
  <c r="DW350" i="36"/>
  <c r="DT350" i="36"/>
  <c r="DR350" i="36"/>
  <c r="DP350" i="36"/>
  <c r="CK350" i="36"/>
  <c r="CH350" i="36"/>
  <c r="CG350" i="36"/>
  <c r="CF350" i="36"/>
  <c r="CE350" i="36"/>
  <c r="CC350" i="36"/>
  <c r="CB350" i="36"/>
  <c r="CA350" i="36"/>
  <c r="BY350" i="36"/>
  <c r="BV350" i="36"/>
  <c r="BQ350" i="36"/>
  <c r="BP350" i="36"/>
  <c r="AH350" i="36"/>
  <c r="AF350" i="36"/>
  <c r="AE350" i="36"/>
  <c r="AB350" i="36"/>
  <c r="Y350" i="36"/>
  <c r="X350" i="36"/>
  <c r="W350" i="36"/>
  <c r="V350" i="36"/>
  <c r="T350" i="36"/>
  <c r="S350" i="36"/>
  <c r="Q350" i="36"/>
  <c r="O350" i="36"/>
  <c r="N350" i="36"/>
  <c r="L350" i="36"/>
  <c r="K350" i="36"/>
  <c r="J350" i="36"/>
  <c r="F350" i="36"/>
  <c r="EK349" i="36"/>
  <c r="EJ349" i="36"/>
  <c r="EI349" i="36"/>
  <c r="EG349" i="36"/>
  <c r="EF349" i="36"/>
  <c r="EE349" i="36"/>
  <c r="EB349" i="36"/>
  <c r="EA349" i="36"/>
  <c r="DZ349" i="36"/>
  <c r="DX349" i="36"/>
  <c r="DW349" i="36"/>
  <c r="DV349" i="36"/>
  <c r="DP349" i="36"/>
  <c r="CK349" i="36"/>
  <c r="CJ349" i="36"/>
  <c r="CF349" i="36"/>
  <c r="CE349" i="36"/>
  <c r="CD349" i="36"/>
  <c r="CC349" i="36"/>
  <c r="CB349" i="36"/>
  <c r="CA349" i="36"/>
  <c r="BR349" i="36"/>
  <c r="BQ349" i="36"/>
  <c r="BP349" i="36"/>
  <c r="BO349" i="36"/>
  <c r="BN349" i="36"/>
  <c r="AC349" i="36"/>
  <c r="AA349" i="36"/>
  <c r="Z349" i="36"/>
  <c r="Y349" i="36"/>
  <c r="U349" i="36"/>
  <c r="S349" i="36"/>
  <c r="R349" i="36"/>
  <c r="Q349" i="36"/>
  <c r="P349" i="36"/>
  <c r="K349" i="36"/>
  <c r="J349" i="36"/>
  <c r="F349" i="36"/>
  <c r="EN348" i="36"/>
  <c r="EJ348" i="36"/>
  <c r="EI348" i="36"/>
  <c r="EF348" i="36"/>
  <c r="ED348" i="36"/>
  <c r="EB348" i="36"/>
  <c r="EA348" i="36"/>
  <c r="DZ348" i="36"/>
  <c r="DX348" i="36"/>
  <c r="DR348" i="36"/>
  <c r="DP348" i="36"/>
  <c r="CK348" i="36"/>
  <c r="CI348" i="36"/>
  <c r="CE348" i="36"/>
  <c r="CD348" i="36"/>
  <c r="CC348" i="36"/>
  <c r="CB348" i="36"/>
  <c r="CA348" i="36"/>
  <c r="BZ348" i="36"/>
  <c r="BU348" i="36"/>
  <c r="BS348" i="36"/>
  <c r="BQ348" i="36"/>
  <c r="BM348" i="36"/>
  <c r="AF348" i="36"/>
  <c r="AD348" i="36"/>
  <c r="AC348" i="36"/>
  <c r="AB348" i="36"/>
  <c r="AA348" i="36"/>
  <c r="Z348" i="36"/>
  <c r="V348" i="36"/>
  <c r="U348" i="36"/>
  <c r="R348" i="36"/>
  <c r="Q348" i="36"/>
  <c r="O348" i="36"/>
  <c r="N348" i="36"/>
  <c r="L348" i="36"/>
  <c r="K348" i="36"/>
  <c r="F348" i="36"/>
  <c r="DX200" i="36" s="1"/>
  <c r="EM347" i="36"/>
  <c r="EL347" i="36"/>
  <c r="EI347" i="36"/>
  <c r="EG347" i="36"/>
  <c r="EE347" i="36"/>
  <c r="EC347" i="36"/>
  <c r="EB347" i="36"/>
  <c r="DZ347" i="36"/>
  <c r="DS347" i="36"/>
  <c r="DR347" i="36"/>
  <c r="CK347" i="36"/>
  <c r="CJ347" i="36"/>
  <c r="CI347" i="36"/>
  <c r="CH347" i="36"/>
  <c r="CG347" i="36"/>
  <c r="CD347" i="36"/>
  <c r="CB347" i="36"/>
  <c r="BZ347" i="36"/>
  <c r="BW347" i="36"/>
  <c r="BV347" i="36"/>
  <c r="BU347" i="36"/>
  <c r="BT347" i="36"/>
  <c r="BS347" i="36"/>
  <c r="BR347" i="36"/>
  <c r="BM347" i="36"/>
  <c r="AH347" i="36"/>
  <c r="AG347" i="36"/>
  <c r="AF347" i="36"/>
  <c r="AE347" i="36"/>
  <c r="AB347" i="36"/>
  <c r="AA347" i="36"/>
  <c r="X347" i="36"/>
  <c r="U347" i="36"/>
  <c r="P347" i="36"/>
  <c r="O347" i="36"/>
  <c r="N347" i="36"/>
  <c r="M347" i="36"/>
  <c r="L347" i="36"/>
  <c r="K347" i="36"/>
  <c r="F347" i="36"/>
  <c r="EL346" i="36"/>
  <c r="EK346" i="36"/>
  <c r="EJ346" i="36"/>
  <c r="EF346" i="36"/>
  <c r="EC346" i="36"/>
  <c r="EB346" i="36"/>
  <c r="EA346" i="36"/>
  <c r="DX346" i="36"/>
  <c r="DU346" i="36"/>
  <c r="DS346" i="36"/>
  <c r="DR346" i="36"/>
  <c r="CK346" i="36"/>
  <c r="CJ346" i="36"/>
  <c r="CI346" i="36"/>
  <c r="CH346" i="36"/>
  <c r="CG346" i="36"/>
  <c r="CC346" i="36"/>
  <c r="BZ346" i="36"/>
  <c r="BX346" i="36"/>
  <c r="BW346" i="36"/>
  <c r="BV346" i="36"/>
  <c r="BT346" i="36"/>
  <c r="BS346" i="36"/>
  <c r="BO346" i="36"/>
  <c r="AH346" i="36"/>
  <c r="AC346" i="36"/>
  <c r="AA346" i="36"/>
  <c r="Z346" i="36"/>
  <c r="Y346" i="36"/>
  <c r="X346" i="36"/>
  <c r="W346" i="36"/>
  <c r="V346" i="36"/>
  <c r="R346" i="36"/>
  <c r="P346" i="36"/>
  <c r="O346" i="36"/>
  <c r="N346" i="36"/>
  <c r="M346" i="36"/>
  <c r="J346" i="36"/>
  <c r="F346" i="36"/>
  <c r="EN345" i="36"/>
  <c r="EM345" i="36"/>
  <c r="EK345" i="36"/>
  <c r="EJ345" i="36"/>
  <c r="EH345" i="36"/>
  <c r="EF345" i="36"/>
  <c r="EE345" i="36"/>
  <c r="EC345" i="36"/>
  <c r="EB345" i="36"/>
  <c r="EA345" i="36"/>
  <c r="DZ345" i="36"/>
  <c r="DV345" i="36"/>
  <c r="DU345" i="36"/>
  <c r="DT345" i="36"/>
  <c r="DS345" i="36"/>
  <c r="DR345" i="36"/>
  <c r="DQ345" i="36"/>
  <c r="DP345" i="36"/>
  <c r="CK345" i="36"/>
  <c r="CJ345" i="36"/>
  <c r="CI345" i="36"/>
  <c r="CH345" i="36"/>
  <c r="CG345" i="36"/>
  <c r="CF345" i="36"/>
  <c r="CD345" i="36"/>
  <c r="BY345" i="36"/>
  <c r="BX345" i="36"/>
  <c r="BW345" i="36"/>
  <c r="BV345" i="36"/>
  <c r="BT345" i="36"/>
  <c r="BP345" i="36"/>
  <c r="BN345" i="36"/>
  <c r="AG345" i="36"/>
  <c r="AF345" i="36"/>
  <c r="AE345" i="36"/>
  <c r="AC345" i="36"/>
  <c r="Z345" i="36"/>
  <c r="X345" i="36"/>
  <c r="W345" i="36"/>
  <c r="V345" i="36"/>
  <c r="P345" i="36"/>
  <c r="N345" i="36"/>
  <c r="M345" i="36"/>
  <c r="L345" i="36"/>
  <c r="J345" i="36"/>
  <c r="F345" i="36"/>
  <c r="EN344" i="36"/>
  <c r="EL344" i="36"/>
  <c r="EG344" i="36"/>
  <c r="EE344" i="36"/>
  <c r="ED344" i="36"/>
  <c r="DZ344" i="36"/>
  <c r="DY344" i="36"/>
  <c r="DX344" i="36"/>
  <c r="DW344" i="36"/>
  <c r="DV344" i="36"/>
  <c r="DQ344" i="36"/>
  <c r="DP344" i="36"/>
  <c r="CK344" i="36"/>
  <c r="CI344" i="36"/>
  <c r="CA344" i="36"/>
  <c r="BZ344" i="36"/>
  <c r="BX344" i="36"/>
  <c r="BV344" i="36"/>
  <c r="BS344" i="36"/>
  <c r="BQ344" i="36"/>
  <c r="BO344" i="36"/>
  <c r="AF344" i="36"/>
  <c r="AD344" i="36"/>
  <c r="AC344" i="36"/>
  <c r="AB344" i="36"/>
  <c r="AA344" i="36"/>
  <c r="Z344" i="36"/>
  <c r="Y344" i="36"/>
  <c r="W344" i="36"/>
  <c r="V344" i="36"/>
  <c r="U344" i="36"/>
  <c r="T344" i="36"/>
  <c r="P344" i="36"/>
  <c r="N344" i="36"/>
  <c r="L344" i="36"/>
  <c r="J344" i="36"/>
  <c r="F344" i="36"/>
  <c r="EN343" i="36"/>
  <c r="EM343" i="36"/>
  <c r="EL343" i="36"/>
  <c r="EK343" i="36"/>
  <c r="EI343" i="36"/>
  <c r="EH343" i="36"/>
  <c r="ED343" i="36"/>
  <c r="EC343" i="36"/>
  <c r="DZ343" i="36"/>
  <c r="DY343" i="36"/>
  <c r="DX343" i="36"/>
  <c r="DQ343" i="36"/>
  <c r="CK343" i="36"/>
  <c r="CJ343" i="36"/>
  <c r="CI343" i="36"/>
  <c r="CH343" i="36"/>
  <c r="CG343" i="36"/>
  <c r="CC343" i="36"/>
  <c r="CB343" i="36"/>
  <c r="BX343" i="36"/>
  <c r="BV343" i="36"/>
  <c r="BR343" i="36"/>
  <c r="BP343" i="36"/>
  <c r="AE343" i="36"/>
  <c r="AD343" i="36"/>
  <c r="AC343" i="36"/>
  <c r="AA343" i="36"/>
  <c r="Y343" i="36"/>
  <c r="X343" i="36"/>
  <c r="W343" i="36"/>
  <c r="V343" i="36"/>
  <c r="T343" i="36"/>
  <c r="Q343" i="36"/>
  <c r="N343" i="36"/>
  <c r="M343" i="36"/>
  <c r="L343" i="36"/>
  <c r="K343" i="36"/>
  <c r="F343" i="36"/>
  <c r="EL342" i="36"/>
  <c r="EK342" i="36"/>
  <c r="EG342" i="36"/>
  <c r="EA342" i="36"/>
  <c r="DZ342" i="36"/>
  <c r="DX342" i="36"/>
  <c r="DW342" i="36"/>
  <c r="DV342" i="36"/>
  <c r="DT342" i="36"/>
  <c r="DR342" i="36"/>
  <c r="DQ342" i="36"/>
  <c r="CG342" i="36"/>
  <c r="CF342" i="36"/>
  <c r="CE342" i="36"/>
  <c r="CD342" i="36"/>
  <c r="CC342" i="36"/>
  <c r="CA342" i="36"/>
  <c r="BZ342" i="36"/>
  <c r="BY342" i="36"/>
  <c r="BX342" i="36"/>
  <c r="BW342" i="36"/>
  <c r="BS342" i="36"/>
  <c r="BM342" i="36"/>
  <c r="AF342" i="36"/>
  <c r="AE342" i="36"/>
  <c r="Z342" i="36"/>
  <c r="X342" i="36"/>
  <c r="W342" i="36"/>
  <c r="V342" i="36"/>
  <c r="U342" i="36"/>
  <c r="T342" i="36"/>
  <c r="N342" i="36"/>
  <c r="M342" i="36"/>
  <c r="L342" i="36"/>
  <c r="J342" i="36"/>
  <c r="F342" i="36"/>
  <c r="EL341" i="36"/>
  <c r="EK341" i="36"/>
  <c r="EJ341" i="36"/>
  <c r="EI341" i="36"/>
  <c r="EE341" i="36"/>
  <c r="EC341" i="36"/>
  <c r="EA341" i="36"/>
  <c r="DZ341" i="36"/>
  <c r="DY341" i="36"/>
  <c r="DV341" i="36"/>
  <c r="DU341" i="36"/>
  <c r="DQ341" i="36"/>
  <c r="CI341" i="36"/>
  <c r="CF341" i="36"/>
  <c r="CC341" i="36"/>
  <c r="CA341" i="36"/>
  <c r="BZ341" i="36"/>
  <c r="BX341" i="36"/>
  <c r="BW341" i="36"/>
  <c r="BV341" i="36"/>
  <c r="BR341" i="36"/>
  <c r="BP341" i="36"/>
  <c r="BO341" i="36"/>
  <c r="BM341" i="36"/>
  <c r="AH341" i="36"/>
  <c r="AG341" i="36"/>
  <c r="AB341" i="36"/>
  <c r="AA341" i="36"/>
  <c r="Z341" i="36"/>
  <c r="V341" i="36"/>
  <c r="T341" i="36"/>
  <c r="Q341" i="36"/>
  <c r="O341" i="36"/>
  <c r="N341" i="36"/>
  <c r="M341" i="36"/>
  <c r="K341" i="36"/>
  <c r="F341" i="36"/>
  <c r="EK340" i="36"/>
  <c r="EJ340" i="36"/>
  <c r="EI340" i="36"/>
  <c r="EE340" i="36"/>
  <c r="ED340" i="36"/>
  <c r="EA340" i="36"/>
  <c r="DZ340" i="36"/>
  <c r="DT340" i="36"/>
  <c r="DS340" i="36"/>
  <c r="DP340" i="36"/>
  <c r="CK340" i="36"/>
  <c r="CI340" i="36"/>
  <c r="CF340" i="36"/>
  <c r="CE340" i="36"/>
  <c r="CD340" i="36"/>
  <c r="CC340" i="36"/>
  <c r="CA340" i="36"/>
  <c r="BY340" i="36"/>
  <c r="BX340" i="36"/>
  <c r="BV340" i="36"/>
  <c r="BT340" i="36"/>
  <c r="BS340" i="36"/>
  <c r="BO340" i="36"/>
  <c r="AH340" i="36"/>
  <c r="AG340" i="36"/>
  <c r="AF340" i="36"/>
  <c r="AC340" i="36"/>
  <c r="AB340" i="36"/>
  <c r="X340" i="36"/>
  <c r="W340" i="36"/>
  <c r="V340" i="36"/>
  <c r="U340" i="36"/>
  <c r="T340" i="36"/>
  <c r="S340" i="36"/>
  <c r="M340" i="36"/>
  <c r="K340" i="36"/>
  <c r="J340" i="36"/>
  <c r="F340" i="36"/>
  <c r="EH339" i="36"/>
  <c r="EG339" i="36"/>
  <c r="EE339" i="36"/>
  <c r="ED339" i="36"/>
  <c r="DX339" i="36"/>
  <c r="DW339" i="36"/>
  <c r="DV339" i="36"/>
  <c r="DT339" i="36"/>
  <c r="DR339" i="36"/>
  <c r="CJ339" i="36"/>
  <c r="CH339" i="36"/>
  <c r="CF339" i="36"/>
  <c r="CE339" i="36"/>
  <c r="CD339" i="36"/>
  <c r="CC339" i="36"/>
  <c r="BZ339" i="36"/>
  <c r="BY339" i="36"/>
  <c r="BV339" i="36"/>
  <c r="BQ339" i="36"/>
  <c r="BN339" i="36"/>
  <c r="BM339" i="36"/>
  <c r="AH339" i="36"/>
  <c r="AE339" i="36"/>
  <c r="AD339" i="36"/>
  <c r="AA339" i="36"/>
  <c r="Z339" i="36"/>
  <c r="Y339" i="36"/>
  <c r="W339" i="36"/>
  <c r="V339" i="36"/>
  <c r="T339" i="36"/>
  <c r="Q339" i="36"/>
  <c r="O339" i="36"/>
  <c r="M339" i="36"/>
  <c r="L339" i="36"/>
  <c r="K339" i="36"/>
  <c r="F339" i="36"/>
  <c r="EN338" i="36"/>
  <c r="EK338" i="36"/>
  <c r="EI338" i="36"/>
  <c r="EH338" i="36"/>
  <c r="EC338" i="36"/>
  <c r="EB338" i="36"/>
  <c r="EA338" i="36"/>
  <c r="DY338" i="36"/>
  <c r="DX338" i="36"/>
  <c r="DW338" i="36"/>
  <c r="DS338" i="36"/>
  <c r="DR338" i="36"/>
  <c r="DP338" i="36"/>
  <c r="CI338" i="36"/>
  <c r="CE338" i="36"/>
  <c r="CB338" i="36"/>
  <c r="BZ338" i="36"/>
  <c r="BY338" i="36"/>
  <c r="BX338" i="36"/>
  <c r="BW338" i="36"/>
  <c r="BR338" i="36"/>
  <c r="BO338" i="36"/>
  <c r="BM338" i="36"/>
  <c r="AE338" i="36"/>
  <c r="AD338" i="36"/>
  <c r="AB338" i="36"/>
  <c r="Z338" i="36"/>
  <c r="X338" i="36"/>
  <c r="W338" i="36"/>
  <c r="V338" i="36"/>
  <c r="U338" i="36"/>
  <c r="T338" i="36"/>
  <c r="S338" i="36"/>
  <c r="Q338" i="36"/>
  <c r="O338" i="36"/>
  <c r="M338" i="36"/>
  <c r="L338" i="36"/>
  <c r="K338" i="36"/>
  <c r="J338" i="36"/>
  <c r="F338" i="36"/>
  <c r="EN337" i="36"/>
  <c r="EM337" i="36"/>
  <c r="EK337" i="36"/>
  <c r="EJ337" i="36"/>
  <c r="EI337" i="36"/>
  <c r="EE337" i="36"/>
  <c r="EB337" i="36"/>
  <c r="EA337" i="36"/>
  <c r="DZ337" i="36"/>
  <c r="DY337" i="36"/>
  <c r="DV337" i="36"/>
  <c r="DU337" i="36"/>
  <c r="DR337" i="36"/>
  <c r="DQ337" i="36"/>
  <c r="DP337" i="36"/>
  <c r="CI337" i="36"/>
  <c r="CH337" i="36"/>
  <c r="CF337" i="36"/>
  <c r="CE337" i="36"/>
  <c r="CD337" i="36"/>
  <c r="CA337" i="36"/>
  <c r="BY337" i="36"/>
  <c r="BX337" i="36"/>
  <c r="BW337" i="36"/>
  <c r="BV337" i="36"/>
  <c r="BT337" i="36"/>
  <c r="BR337" i="36"/>
  <c r="BQ337" i="36"/>
  <c r="BP337" i="36"/>
  <c r="BO337" i="36"/>
  <c r="BN337" i="36"/>
  <c r="AH337" i="36"/>
  <c r="AG337" i="36"/>
  <c r="AF337" i="36"/>
  <c r="AE337" i="36"/>
  <c r="AD337" i="36"/>
  <c r="X337" i="36"/>
  <c r="W337" i="36"/>
  <c r="V337" i="36"/>
  <c r="U337" i="36"/>
  <c r="S337" i="36"/>
  <c r="R337" i="36"/>
  <c r="Q337" i="36"/>
  <c r="N337" i="36"/>
  <c r="M337" i="36"/>
  <c r="K337" i="36"/>
  <c r="J337" i="36"/>
  <c r="F337" i="36"/>
  <c r="EL336" i="36"/>
  <c r="EJ336" i="36"/>
  <c r="EF336" i="36"/>
  <c r="EE336" i="36"/>
  <c r="EA336" i="36"/>
  <c r="DZ336" i="36"/>
  <c r="DY336" i="36"/>
  <c r="DW336" i="36"/>
  <c r="DV336" i="36"/>
  <c r="DT336" i="36"/>
  <c r="DR336" i="36"/>
  <c r="DQ336" i="36"/>
  <c r="DP336" i="36"/>
  <c r="CK336" i="36"/>
  <c r="CI336" i="36"/>
  <c r="CD336" i="36"/>
  <c r="CC336" i="36"/>
  <c r="CA336" i="36"/>
  <c r="BZ336" i="36"/>
  <c r="BY336" i="36"/>
  <c r="BX336" i="36"/>
  <c r="BV336" i="36"/>
  <c r="BU336" i="36"/>
  <c r="BS336" i="36"/>
  <c r="BR336" i="36"/>
  <c r="BQ336" i="36"/>
  <c r="AG336" i="36"/>
  <c r="AF336" i="36"/>
  <c r="AE336" i="36"/>
  <c r="AD336" i="36"/>
  <c r="AC336" i="36"/>
  <c r="AB336" i="36"/>
  <c r="X336" i="36"/>
  <c r="W336" i="36"/>
  <c r="T336" i="36"/>
  <c r="P336" i="36"/>
  <c r="N336" i="36"/>
  <c r="F336" i="36"/>
  <c r="EK416" i="36" s="1"/>
  <c r="EN335" i="36"/>
  <c r="EM335" i="36"/>
  <c r="EI335" i="36"/>
  <c r="EH335" i="36"/>
  <c r="EG335" i="36"/>
  <c r="EF335" i="36"/>
  <c r="EC335" i="36"/>
  <c r="EA335" i="36"/>
  <c r="DZ335" i="36"/>
  <c r="DY335" i="36"/>
  <c r="DX335" i="36"/>
  <c r="DV335" i="36"/>
  <c r="DT335" i="36"/>
  <c r="DS335" i="36"/>
  <c r="DP335" i="36"/>
  <c r="CK335" i="36"/>
  <c r="CE335" i="36"/>
  <c r="CD335" i="36"/>
  <c r="CC335" i="36"/>
  <c r="CA335" i="36"/>
  <c r="BZ335" i="36"/>
  <c r="BV335" i="36"/>
  <c r="BU335" i="36"/>
  <c r="BT335" i="36"/>
  <c r="BS335" i="36"/>
  <c r="BR335" i="36"/>
  <c r="BQ335" i="36"/>
  <c r="BN335" i="36"/>
  <c r="AG335" i="36"/>
  <c r="AD335" i="36"/>
  <c r="AA335" i="36"/>
  <c r="Y335" i="36"/>
  <c r="X335" i="36"/>
  <c r="W335" i="36"/>
  <c r="V335" i="36"/>
  <c r="U335" i="36"/>
  <c r="R335" i="36"/>
  <c r="Q335" i="36"/>
  <c r="P335" i="36"/>
  <c r="N335" i="36"/>
  <c r="L335" i="36"/>
  <c r="F335" i="36"/>
  <c r="EN334" i="36"/>
  <c r="EM334" i="36"/>
  <c r="EJ334" i="36"/>
  <c r="EH334" i="36"/>
  <c r="EE334" i="36"/>
  <c r="ED334" i="36"/>
  <c r="EC334" i="36"/>
  <c r="EB334" i="36"/>
  <c r="DX334" i="36"/>
  <c r="DT334" i="36"/>
  <c r="DQ334" i="36"/>
  <c r="DP334" i="36"/>
  <c r="CJ334" i="36"/>
  <c r="CE334" i="36"/>
  <c r="CC334" i="36"/>
  <c r="CA334" i="36"/>
  <c r="BZ334" i="36"/>
  <c r="BX334" i="36"/>
  <c r="BV334" i="36"/>
  <c r="BU334" i="36"/>
  <c r="BT334" i="36"/>
  <c r="BR334" i="36"/>
  <c r="BQ334" i="36"/>
  <c r="BN334" i="36"/>
  <c r="AH334" i="36"/>
  <c r="AG334" i="36"/>
  <c r="AE334" i="36"/>
  <c r="AD334" i="36"/>
  <c r="AA334" i="36"/>
  <c r="Z334" i="36"/>
  <c r="W334" i="36"/>
  <c r="V334" i="36"/>
  <c r="U334" i="36"/>
  <c r="T334" i="36"/>
  <c r="L334" i="36"/>
  <c r="K334" i="36"/>
  <c r="J334" i="36"/>
  <c r="F334" i="36"/>
  <c r="EN333" i="36"/>
  <c r="EM333" i="36"/>
  <c r="EL333" i="36"/>
  <c r="EK333" i="36"/>
  <c r="EJ333" i="36"/>
  <c r="EI333" i="36"/>
  <c r="EG333" i="36"/>
  <c r="EF333" i="36"/>
  <c r="EB333" i="36"/>
  <c r="EA333" i="36"/>
  <c r="DX333" i="36"/>
  <c r="DW333" i="36"/>
  <c r="DV333" i="36"/>
  <c r="DU333" i="36"/>
  <c r="DS333" i="36"/>
  <c r="DQ333" i="36"/>
  <c r="CK333" i="36"/>
  <c r="CJ333" i="36"/>
  <c r="CI333" i="36"/>
  <c r="CD333" i="36"/>
  <c r="CB333" i="36"/>
  <c r="BW333" i="36"/>
  <c r="BV333" i="36"/>
  <c r="BU333" i="36"/>
  <c r="BT333" i="36"/>
  <c r="BS333" i="36"/>
  <c r="BR333" i="36"/>
  <c r="BN333" i="36"/>
  <c r="AH333" i="36"/>
  <c r="AG333" i="36"/>
  <c r="AF333" i="36"/>
  <c r="AE333" i="36"/>
  <c r="AC333" i="36"/>
  <c r="X333" i="36"/>
  <c r="W333" i="36"/>
  <c r="U333" i="36"/>
  <c r="T333" i="36"/>
  <c r="S333" i="36"/>
  <c r="R333" i="36"/>
  <c r="Q333" i="36"/>
  <c r="L333" i="36"/>
  <c r="K333" i="36"/>
  <c r="J333" i="36"/>
  <c r="F333" i="36"/>
  <c r="O306" i="36" s="1"/>
  <c r="F332" i="36"/>
  <c r="F331" i="36"/>
  <c r="F330" i="36"/>
  <c r="F329" i="36"/>
  <c r="F328" i="36"/>
  <c r="EN327" i="36"/>
  <c r="EL327" i="36"/>
  <c r="EK327" i="36"/>
  <c r="EJ327" i="36"/>
  <c r="EF327" i="36"/>
  <c r="EE327" i="36"/>
  <c r="ED327" i="36"/>
  <c r="EC327" i="36"/>
  <c r="DY327" i="36"/>
  <c r="DU327" i="36"/>
  <c r="DT327" i="36"/>
  <c r="DP327" i="36"/>
  <c r="CK327" i="36"/>
  <c r="CJ327" i="36"/>
  <c r="CI327" i="36"/>
  <c r="CH327" i="36"/>
  <c r="CF327" i="36"/>
  <c r="CD327" i="36"/>
  <c r="CC327" i="36"/>
  <c r="CB327" i="36"/>
  <c r="BZ327" i="36"/>
  <c r="BS327" i="36"/>
  <c r="BR327" i="36"/>
  <c r="BQ327" i="36"/>
  <c r="BP327" i="36"/>
  <c r="BO327" i="36"/>
  <c r="BM327" i="36"/>
  <c r="AH327" i="36"/>
  <c r="AG327" i="36"/>
  <c r="AF327" i="36"/>
  <c r="AB327" i="36"/>
  <c r="AA327" i="36"/>
  <c r="Z327" i="36"/>
  <c r="W327" i="36"/>
  <c r="V327" i="36"/>
  <c r="U327" i="36"/>
  <c r="S327" i="36"/>
  <c r="R327" i="36"/>
  <c r="Q327" i="36"/>
  <c r="P327" i="36"/>
  <c r="M327" i="36"/>
  <c r="F327" i="36"/>
  <c r="EN326" i="36"/>
  <c r="EM326" i="36"/>
  <c r="EL326" i="36"/>
  <c r="EK326" i="36"/>
  <c r="EI326" i="36"/>
  <c r="EH326" i="36"/>
  <c r="EF326" i="36"/>
  <c r="EE326" i="36"/>
  <c r="ED326" i="36"/>
  <c r="EC326" i="36"/>
  <c r="EB326" i="36"/>
  <c r="DZ326" i="36"/>
  <c r="DX326" i="36"/>
  <c r="DT326" i="36"/>
  <c r="DS326" i="36"/>
  <c r="DP326" i="36"/>
  <c r="CI326" i="36"/>
  <c r="CH326" i="36"/>
  <c r="CD326" i="36"/>
  <c r="CC326" i="36"/>
  <c r="CB326" i="36"/>
  <c r="BU326" i="36"/>
  <c r="BT326" i="36"/>
  <c r="BS326" i="36"/>
  <c r="BN326" i="36"/>
  <c r="BM326" i="36"/>
  <c r="AH326" i="36"/>
  <c r="AG326" i="36"/>
  <c r="AF326" i="36"/>
  <c r="AE326" i="36"/>
  <c r="AC326" i="36"/>
  <c r="AB326" i="36"/>
  <c r="Z326" i="36"/>
  <c r="V326" i="36"/>
  <c r="S326" i="36"/>
  <c r="R326" i="36"/>
  <c r="Q326" i="36"/>
  <c r="P326" i="36"/>
  <c r="O326" i="36"/>
  <c r="N326" i="36"/>
  <c r="F326" i="36"/>
  <c r="EM325" i="36"/>
  <c r="EL325" i="36"/>
  <c r="EK325" i="36"/>
  <c r="EG325" i="36"/>
  <c r="EE325" i="36"/>
  <c r="ED325" i="36"/>
  <c r="EC325" i="36"/>
  <c r="EB325" i="36"/>
  <c r="EA325" i="36"/>
  <c r="DY325" i="36"/>
  <c r="DT325" i="36"/>
  <c r="DS325" i="36"/>
  <c r="DR325" i="36"/>
  <c r="CK325" i="36"/>
  <c r="CJ325" i="36"/>
  <c r="CI325" i="36"/>
  <c r="CH325" i="36"/>
  <c r="CF325" i="36"/>
  <c r="CB325" i="36"/>
  <c r="BX325" i="36"/>
  <c r="BU325" i="36"/>
  <c r="BT325" i="36"/>
  <c r="BS325" i="36"/>
  <c r="BQ325" i="36"/>
  <c r="BP325" i="36"/>
  <c r="BO325" i="36"/>
  <c r="BN325" i="36"/>
  <c r="AH325" i="36"/>
  <c r="AF325" i="36"/>
  <c r="AE325" i="36"/>
  <c r="AC325" i="36"/>
  <c r="AB325" i="36"/>
  <c r="Y325" i="36"/>
  <c r="X325" i="36"/>
  <c r="W325" i="36"/>
  <c r="S325" i="36"/>
  <c r="R325" i="36"/>
  <c r="Q325" i="36"/>
  <c r="P325" i="36"/>
  <c r="O325" i="36"/>
  <c r="L325" i="36"/>
  <c r="J325" i="36"/>
  <c r="F325" i="36"/>
  <c r="EN324" i="36"/>
  <c r="EL324" i="36"/>
  <c r="EK324" i="36"/>
  <c r="EG324" i="36"/>
  <c r="EF324" i="36"/>
  <c r="ED324" i="36"/>
  <c r="EC324" i="36"/>
  <c r="EB324" i="36"/>
  <c r="EA324" i="36"/>
  <c r="DV324" i="36"/>
  <c r="DU324" i="36"/>
  <c r="DT324" i="36"/>
  <c r="DS324" i="36"/>
  <c r="DR324" i="36"/>
  <c r="DQ324" i="36"/>
  <c r="CK324" i="36"/>
  <c r="CJ324" i="36"/>
  <c r="CI324" i="36"/>
  <c r="CH324" i="36"/>
  <c r="CF324" i="36"/>
  <c r="CC324" i="36"/>
  <c r="CA324" i="36"/>
  <c r="BZ324" i="36"/>
  <c r="BX324" i="36"/>
  <c r="BW324" i="36"/>
  <c r="BU324" i="36"/>
  <c r="BQ324" i="36"/>
  <c r="BP324" i="36"/>
  <c r="BO324" i="36"/>
  <c r="BN324" i="36"/>
  <c r="BM324" i="36"/>
  <c r="AG324" i="36"/>
  <c r="AF324" i="36"/>
  <c r="AE324" i="36"/>
  <c r="AA324" i="36"/>
  <c r="X324" i="36"/>
  <c r="W324" i="36"/>
  <c r="R324" i="36"/>
  <c r="Q324" i="36"/>
  <c r="P324" i="36"/>
  <c r="O324" i="36"/>
  <c r="K324" i="36"/>
  <c r="J324" i="36"/>
  <c r="F324" i="36"/>
  <c r="EK323" i="36"/>
  <c r="EH323" i="36"/>
  <c r="EG323" i="36"/>
  <c r="EF323" i="36"/>
  <c r="EC323" i="36"/>
  <c r="DY323" i="36"/>
  <c r="DX323" i="36"/>
  <c r="DW323" i="36"/>
  <c r="DV323" i="36"/>
  <c r="DU323" i="36"/>
  <c r="DT323" i="36"/>
  <c r="DS323" i="36"/>
  <c r="DQ323" i="36"/>
  <c r="DP323" i="36"/>
  <c r="CG323" i="36"/>
  <c r="CF323" i="36"/>
  <c r="CB323" i="36"/>
  <c r="BZ323" i="36"/>
  <c r="BX323" i="36"/>
  <c r="BT323" i="36"/>
  <c r="BQ323" i="36"/>
  <c r="BP323" i="36"/>
  <c r="BO323" i="36"/>
  <c r="BN323" i="36"/>
  <c r="AG323" i="36"/>
  <c r="AD323" i="36"/>
  <c r="AC323" i="36"/>
  <c r="AA323" i="36"/>
  <c r="Y323" i="36"/>
  <c r="X323" i="36"/>
  <c r="S323" i="36"/>
  <c r="R323" i="36"/>
  <c r="Q323" i="36"/>
  <c r="P323" i="36"/>
  <c r="O323" i="36"/>
  <c r="F323" i="36"/>
  <c r="EN322" i="36"/>
  <c r="EM322" i="36"/>
  <c r="EJ322" i="36"/>
  <c r="EI322" i="36"/>
  <c r="EF322" i="36"/>
  <c r="EE322" i="36"/>
  <c r="ED322" i="36"/>
  <c r="EA322" i="36"/>
  <c r="DZ322" i="36"/>
  <c r="DY322" i="36"/>
  <c r="DX322" i="36"/>
  <c r="DV322" i="36"/>
  <c r="DT322" i="36"/>
  <c r="DS322" i="36"/>
  <c r="CK322" i="36"/>
  <c r="CI322" i="36"/>
  <c r="CF322" i="36"/>
  <c r="CE322" i="36"/>
  <c r="CC322" i="36"/>
  <c r="CB322" i="36"/>
  <c r="CA322" i="36"/>
  <c r="BX322" i="36"/>
  <c r="BW322" i="36"/>
  <c r="BV322" i="36"/>
  <c r="BU322" i="36"/>
  <c r="BQ322" i="36"/>
  <c r="BP322" i="36"/>
  <c r="BO322" i="36"/>
  <c r="BN322" i="36"/>
  <c r="BM322" i="36"/>
  <c r="AH322" i="36"/>
  <c r="AG322" i="36"/>
  <c r="AC322" i="36"/>
  <c r="AB322" i="36"/>
  <c r="Z322" i="36"/>
  <c r="Y322" i="36"/>
  <c r="X322" i="36"/>
  <c r="W322" i="36"/>
  <c r="S322" i="36"/>
  <c r="R322" i="36"/>
  <c r="Q322" i="36"/>
  <c r="O322" i="36"/>
  <c r="N322" i="36"/>
  <c r="F322" i="36"/>
  <c r="EN321" i="36"/>
  <c r="EM321" i="36"/>
  <c r="EL321" i="36"/>
  <c r="EH321" i="36"/>
  <c r="EE321" i="36"/>
  <c r="EC321" i="36"/>
  <c r="EB321" i="36"/>
  <c r="EA321" i="36"/>
  <c r="DY321" i="36"/>
  <c r="DX321" i="36"/>
  <c r="DW321" i="36"/>
  <c r="DV321" i="36"/>
  <c r="DU321" i="36"/>
  <c r="DS321" i="36"/>
  <c r="DR321" i="36"/>
  <c r="DQ321" i="36"/>
  <c r="DP321" i="36"/>
  <c r="CH321" i="36"/>
  <c r="CF321" i="36"/>
  <c r="CE321" i="36"/>
  <c r="CB321" i="36"/>
  <c r="BZ321" i="36"/>
  <c r="BY321" i="36"/>
  <c r="BW321" i="36"/>
  <c r="BU321" i="36"/>
  <c r="BQ321" i="36"/>
  <c r="BP321" i="36"/>
  <c r="BN321" i="36"/>
  <c r="AG321" i="36"/>
  <c r="AB321" i="36"/>
  <c r="AA321" i="36"/>
  <c r="Z321" i="36"/>
  <c r="Y321" i="36"/>
  <c r="S321" i="36"/>
  <c r="P321" i="36"/>
  <c r="O321" i="36"/>
  <c r="N321" i="36"/>
  <c r="L321" i="36"/>
  <c r="K321" i="36"/>
  <c r="F321" i="36"/>
  <c r="EN320" i="36"/>
  <c r="EM320" i="36"/>
  <c r="EL320" i="36"/>
  <c r="EF320" i="36"/>
  <c r="EE320" i="36"/>
  <c r="ED320" i="36"/>
  <c r="EC320" i="36"/>
  <c r="EB320" i="36"/>
  <c r="EA320" i="36"/>
  <c r="DY320" i="36"/>
  <c r="DX320" i="36"/>
  <c r="DW320" i="36"/>
  <c r="DV320" i="36"/>
  <c r="DU320" i="36"/>
  <c r="DT320" i="36"/>
  <c r="DR320" i="36"/>
  <c r="DP320" i="36"/>
  <c r="CK320" i="36"/>
  <c r="CJ320" i="36"/>
  <c r="CI320" i="36"/>
  <c r="CG320" i="36"/>
  <c r="CF320" i="36"/>
  <c r="CE320" i="36"/>
  <c r="CD320" i="36"/>
  <c r="CC320" i="36"/>
  <c r="CB320" i="36"/>
  <c r="CA320" i="36"/>
  <c r="BY320" i="36"/>
  <c r="BU320" i="36"/>
  <c r="BQ320" i="36"/>
  <c r="BP320" i="36"/>
  <c r="BM320" i="36"/>
  <c r="AF320" i="36"/>
  <c r="AE320" i="36"/>
  <c r="AD320" i="36"/>
  <c r="AB320" i="36"/>
  <c r="AA320" i="36"/>
  <c r="Y320" i="36"/>
  <c r="W320" i="36"/>
  <c r="V320" i="36"/>
  <c r="U320" i="36"/>
  <c r="S320" i="36"/>
  <c r="P320" i="36"/>
  <c r="N320" i="36"/>
  <c r="M320" i="36"/>
  <c r="L320" i="36"/>
  <c r="F320" i="36"/>
  <c r="EL319" i="36"/>
  <c r="EK319" i="36"/>
  <c r="EI319" i="36"/>
  <c r="EF319" i="36"/>
  <c r="EE319" i="36"/>
  <c r="ED319" i="36"/>
  <c r="EA319" i="36"/>
  <c r="DZ319" i="36"/>
  <c r="DX319" i="36"/>
  <c r="DW319" i="36"/>
  <c r="DV319" i="36"/>
  <c r="DU319" i="36"/>
  <c r="DT319" i="36"/>
  <c r="DQ319" i="36"/>
  <c r="DP319" i="36"/>
  <c r="CK319" i="36"/>
  <c r="CJ319" i="36"/>
  <c r="CH319" i="36"/>
  <c r="CG319" i="36"/>
  <c r="CF319" i="36"/>
  <c r="CE319" i="36"/>
  <c r="CD319" i="36"/>
  <c r="CB319" i="36"/>
  <c r="BU319" i="36"/>
  <c r="BS319" i="36"/>
  <c r="BR319" i="36"/>
  <c r="BQ319" i="36"/>
  <c r="BP319" i="36"/>
  <c r="BO319" i="36"/>
  <c r="BN319" i="36"/>
  <c r="BM319" i="36"/>
  <c r="AH319" i="36"/>
  <c r="AG319" i="36"/>
  <c r="AC319" i="36"/>
  <c r="AA319" i="36"/>
  <c r="Y319" i="36"/>
  <c r="V319" i="36"/>
  <c r="R319" i="36"/>
  <c r="Q319" i="36"/>
  <c r="P319" i="36"/>
  <c r="O319" i="36"/>
  <c r="N319" i="36"/>
  <c r="L319" i="36"/>
  <c r="K319" i="36"/>
  <c r="F319" i="36"/>
  <c r="EN318" i="36"/>
  <c r="EM318" i="36"/>
  <c r="EJ318" i="36"/>
  <c r="EI318" i="36"/>
  <c r="EE318" i="36"/>
  <c r="EC318" i="36"/>
  <c r="EA318" i="36"/>
  <c r="DZ318" i="36"/>
  <c r="DY318" i="36"/>
  <c r="DS318" i="36"/>
  <c r="DR318" i="36"/>
  <c r="DP318" i="36"/>
  <c r="CI318" i="36"/>
  <c r="CG318" i="36"/>
  <c r="CF318" i="36"/>
  <c r="CE318" i="36"/>
  <c r="CD318" i="36"/>
  <c r="CC318" i="36"/>
  <c r="BW318" i="36"/>
  <c r="BV318" i="36"/>
  <c r="BU318" i="36"/>
  <c r="BT318" i="36"/>
  <c r="BS318" i="36"/>
  <c r="BM318" i="36"/>
  <c r="AH318" i="36"/>
  <c r="AG318" i="36"/>
  <c r="AF318" i="36"/>
  <c r="AC318" i="36"/>
  <c r="AB318" i="36"/>
  <c r="AA318" i="36"/>
  <c r="Z318" i="36"/>
  <c r="Y318" i="36"/>
  <c r="X318" i="36"/>
  <c r="V318" i="36"/>
  <c r="T318" i="36"/>
  <c r="P318" i="36"/>
  <c r="O318" i="36"/>
  <c r="L318" i="36"/>
  <c r="K318" i="36"/>
  <c r="F318" i="36"/>
  <c r="EM317" i="36"/>
  <c r="EL317" i="36"/>
  <c r="EI317" i="36"/>
  <c r="EH317" i="36"/>
  <c r="ED317" i="36"/>
  <c r="EC317" i="36"/>
  <c r="EB317" i="36"/>
  <c r="DY317" i="36"/>
  <c r="DX317" i="36"/>
  <c r="DW317" i="36"/>
  <c r="DS317" i="36"/>
  <c r="DR317" i="36"/>
  <c r="CK317" i="36"/>
  <c r="CJ317" i="36"/>
  <c r="CI317" i="36"/>
  <c r="CH317" i="36"/>
  <c r="CG317" i="36"/>
  <c r="CF317" i="36"/>
  <c r="CD317" i="36"/>
  <c r="CC317" i="36"/>
  <c r="CA317" i="36"/>
  <c r="BZ317" i="36"/>
  <c r="BV317" i="36"/>
  <c r="BU317" i="36"/>
  <c r="BT317" i="36"/>
  <c r="BS317" i="36"/>
  <c r="BR317" i="36"/>
  <c r="BQ317" i="36"/>
  <c r="BN317" i="36"/>
  <c r="BM317" i="36"/>
  <c r="AH317" i="36"/>
  <c r="AG317" i="36"/>
  <c r="AF317" i="36"/>
  <c r="AA317" i="36"/>
  <c r="Z317" i="36"/>
  <c r="Y317" i="36"/>
  <c r="X317" i="36"/>
  <c r="U317" i="36"/>
  <c r="P317" i="36"/>
  <c r="N317" i="36"/>
  <c r="M317" i="36"/>
  <c r="K317" i="36"/>
  <c r="F317" i="36"/>
  <c r="EM316" i="36"/>
  <c r="EL316" i="36"/>
  <c r="EI316" i="36"/>
  <c r="EF316" i="36"/>
  <c r="ED316" i="36"/>
  <c r="EC316" i="36"/>
  <c r="EB316" i="36"/>
  <c r="EA316" i="36"/>
  <c r="DZ316" i="36"/>
  <c r="DW316" i="36"/>
  <c r="DV316" i="36"/>
  <c r="DU316" i="36"/>
  <c r="DS316" i="36"/>
  <c r="DR316" i="36"/>
  <c r="DQ316" i="36"/>
  <c r="DP316" i="36"/>
  <c r="CK316" i="36"/>
  <c r="CJ316" i="36"/>
  <c r="CI316" i="36"/>
  <c r="CG316" i="36"/>
  <c r="CF316" i="36"/>
  <c r="CC316" i="36"/>
  <c r="BZ316" i="36"/>
  <c r="BY316" i="36"/>
  <c r="BW316" i="36"/>
  <c r="BV316" i="36"/>
  <c r="BU316" i="36"/>
  <c r="BT316" i="36"/>
  <c r="BS316" i="36"/>
  <c r="BO316" i="36"/>
  <c r="AH316" i="36"/>
  <c r="AD316" i="36"/>
  <c r="AC316" i="36"/>
  <c r="AB316" i="36"/>
  <c r="Z316" i="36"/>
  <c r="Y316" i="36"/>
  <c r="W316" i="36"/>
  <c r="T316" i="36"/>
  <c r="S316" i="36"/>
  <c r="Q316" i="36"/>
  <c r="P316" i="36"/>
  <c r="N316" i="36"/>
  <c r="M316" i="36"/>
  <c r="L316" i="36"/>
  <c r="K316" i="36"/>
  <c r="J316" i="36"/>
  <c r="F316" i="36"/>
  <c r="EG315" i="36"/>
  <c r="EF315" i="36"/>
  <c r="EE315" i="36"/>
  <c r="EB315" i="36"/>
  <c r="DU315" i="36"/>
  <c r="DQ315" i="36"/>
  <c r="CK315" i="36"/>
  <c r="CJ315" i="36"/>
  <c r="CH315" i="36"/>
  <c r="CG315" i="36"/>
  <c r="CB315" i="36"/>
  <c r="CA315" i="36"/>
  <c r="BY315" i="36"/>
  <c r="BX315" i="36"/>
  <c r="BW315" i="36"/>
  <c r="BV315" i="36"/>
  <c r="BU315" i="36"/>
  <c r="BT315" i="36"/>
  <c r="BS315" i="36"/>
  <c r="BQ315" i="36"/>
  <c r="BO315" i="36"/>
  <c r="BN315" i="36"/>
  <c r="AC315" i="36"/>
  <c r="Z315" i="36"/>
  <c r="X315" i="36"/>
  <c r="V315" i="36"/>
  <c r="U315" i="36"/>
  <c r="Q315" i="36"/>
  <c r="P315" i="36"/>
  <c r="M315" i="36"/>
  <c r="K315" i="36"/>
  <c r="J315" i="36"/>
  <c r="F315" i="36"/>
  <c r="EN314" i="36"/>
  <c r="EM314" i="36"/>
  <c r="EH314" i="36"/>
  <c r="EG314" i="36"/>
  <c r="EF314" i="36"/>
  <c r="EE314" i="36"/>
  <c r="ED314" i="36"/>
  <c r="DY314" i="36"/>
  <c r="DW314" i="36"/>
  <c r="DV314" i="36"/>
  <c r="DU314" i="36"/>
  <c r="DT314" i="36"/>
  <c r="DS314" i="36"/>
  <c r="DQ314" i="36"/>
  <c r="DP314" i="36"/>
  <c r="CK314" i="36"/>
  <c r="CI314" i="36"/>
  <c r="CG314" i="36"/>
  <c r="CA314" i="36"/>
  <c r="BZ314" i="36"/>
  <c r="BX314" i="36"/>
  <c r="BW314" i="36"/>
  <c r="BV314" i="36"/>
  <c r="BT314" i="36"/>
  <c r="BS314" i="36"/>
  <c r="BR314" i="36"/>
  <c r="BP314" i="36"/>
  <c r="BO314" i="36"/>
  <c r="BN314" i="36"/>
  <c r="BM314" i="36"/>
  <c r="AG314" i="36"/>
  <c r="AD314" i="36"/>
  <c r="AC314" i="36"/>
  <c r="AB314" i="36"/>
  <c r="AA314" i="36"/>
  <c r="Z314" i="36"/>
  <c r="V314" i="36"/>
  <c r="U314" i="36"/>
  <c r="T314" i="36"/>
  <c r="P314" i="36"/>
  <c r="J314" i="36"/>
  <c r="F314" i="36"/>
  <c r="EN313" i="36"/>
  <c r="EI313" i="36"/>
  <c r="EG313" i="36"/>
  <c r="EE313" i="36"/>
  <c r="ED313" i="36"/>
  <c r="EC313" i="36"/>
  <c r="DZ313" i="36"/>
  <c r="DY313" i="36"/>
  <c r="DX313" i="36"/>
  <c r="DV313" i="36"/>
  <c r="DU313" i="36"/>
  <c r="DS313" i="36"/>
  <c r="CK313" i="36"/>
  <c r="CJ313" i="36"/>
  <c r="CI313" i="36"/>
  <c r="CH313" i="36"/>
  <c r="CG313" i="36"/>
  <c r="CD313" i="36"/>
  <c r="CC313" i="36"/>
  <c r="BX313" i="36"/>
  <c r="BU313" i="36"/>
  <c r="BT313" i="36"/>
  <c r="BR313" i="36"/>
  <c r="BQ313" i="36"/>
  <c r="BO313" i="36"/>
  <c r="BM313" i="36"/>
  <c r="AC313" i="36"/>
  <c r="AA313" i="36"/>
  <c r="Y313" i="36"/>
  <c r="X313" i="36"/>
  <c r="W313" i="36"/>
  <c r="Q313" i="36"/>
  <c r="P313" i="36"/>
  <c r="N313" i="36"/>
  <c r="L313" i="36"/>
  <c r="K313" i="36"/>
  <c r="F313" i="36"/>
  <c r="AH399" i="36" s="1"/>
  <c r="EL312" i="36"/>
  <c r="EK312" i="36"/>
  <c r="EH312" i="36"/>
  <c r="EG312" i="36"/>
  <c r="EE312" i="36"/>
  <c r="ED312" i="36"/>
  <c r="EB312" i="36"/>
  <c r="DX312" i="36"/>
  <c r="DW312" i="36"/>
  <c r="DV312" i="36"/>
  <c r="DQ312" i="36"/>
  <c r="CK312" i="36"/>
  <c r="CJ312" i="36"/>
  <c r="CI312" i="36"/>
  <c r="CG312" i="36"/>
  <c r="CF312" i="36"/>
  <c r="CD312" i="36"/>
  <c r="CC312" i="36"/>
  <c r="CA312" i="36"/>
  <c r="BY312" i="36"/>
  <c r="BX312" i="36"/>
  <c r="BW312" i="36"/>
  <c r="BT312" i="36"/>
  <c r="BQ312" i="36"/>
  <c r="BO312" i="36"/>
  <c r="BN312" i="36"/>
  <c r="AF312" i="36"/>
  <c r="AE312" i="36"/>
  <c r="AC312" i="36"/>
  <c r="Z312" i="36"/>
  <c r="X312" i="36"/>
  <c r="W312" i="36"/>
  <c r="V312" i="36"/>
  <c r="U312" i="36"/>
  <c r="T312" i="36"/>
  <c r="P312" i="36"/>
  <c r="O312" i="36"/>
  <c r="N312" i="36"/>
  <c r="L312" i="36"/>
  <c r="J312" i="36"/>
  <c r="F312" i="36"/>
  <c r="EM311" i="36"/>
  <c r="EL311" i="36"/>
  <c r="EK311" i="36"/>
  <c r="EF311" i="36"/>
  <c r="EE311" i="36"/>
  <c r="EC311" i="36"/>
  <c r="DZ311" i="36"/>
  <c r="DX311" i="36"/>
  <c r="DW311" i="36"/>
  <c r="DV311" i="36"/>
  <c r="DU311" i="36"/>
  <c r="DT311" i="36"/>
  <c r="DQ311" i="36"/>
  <c r="DP311" i="36"/>
  <c r="CK311" i="36"/>
  <c r="CJ311" i="36"/>
  <c r="CI311" i="36"/>
  <c r="CH311" i="36"/>
  <c r="CF311" i="36"/>
  <c r="CC311" i="36"/>
  <c r="CB311" i="36"/>
  <c r="CA311" i="36"/>
  <c r="BZ311" i="36"/>
  <c r="BX311" i="36"/>
  <c r="BW311" i="36"/>
  <c r="BR311" i="36"/>
  <c r="BP311" i="36"/>
  <c r="BO311" i="36"/>
  <c r="BN311" i="36"/>
  <c r="BM311" i="36"/>
  <c r="AD311" i="36"/>
  <c r="AB311" i="36"/>
  <c r="W311" i="36"/>
  <c r="V311" i="36"/>
  <c r="U311" i="36"/>
  <c r="T311" i="36"/>
  <c r="S311" i="36"/>
  <c r="R311" i="36"/>
  <c r="O311" i="36"/>
  <c r="N311" i="36"/>
  <c r="L311" i="36"/>
  <c r="K311" i="36"/>
  <c r="J311" i="36"/>
  <c r="F311" i="36"/>
  <c r="EC288" i="36" s="1"/>
  <c r="EM310" i="36"/>
  <c r="EL310" i="36"/>
  <c r="EK310" i="36"/>
  <c r="EH310" i="36"/>
  <c r="ED310" i="36"/>
  <c r="EC310" i="36"/>
  <c r="EB310" i="36"/>
  <c r="EA310" i="36"/>
  <c r="DU310" i="36"/>
  <c r="DT310" i="36"/>
  <c r="DP310" i="36"/>
  <c r="CI310" i="36"/>
  <c r="CH310" i="36"/>
  <c r="CG310" i="36"/>
  <c r="CF310" i="36"/>
  <c r="CE310" i="36"/>
  <c r="CD310" i="36"/>
  <c r="BZ310" i="36"/>
  <c r="BX310" i="36"/>
  <c r="BW310" i="36"/>
  <c r="BV310" i="36"/>
  <c r="BU310" i="36"/>
  <c r="BR310" i="36"/>
  <c r="BO310" i="36"/>
  <c r="BN310" i="36"/>
  <c r="BM310" i="36"/>
  <c r="AH310" i="36"/>
  <c r="AG310" i="36"/>
  <c r="AB310" i="36"/>
  <c r="AA310" i="36"/>
  <c r="X310" i="36"/>
  <c r="W310" i="36"/>
  <c r="U310" i="36"/>
  <c r="T310" i="36"/>
  <c r="R310" i="36"/>
  <c r="P310" i="36"/>
  <c r="N310" i="36"/>
  <c r="K310" i="36"/>
  <c r="J310" i="36"/>
  <c r="F310" i="36"/>
  <c r="DY371" i="36" s="1"/>
  <c r="EM309" i="36"/>
  <c r="EL309" i="36"/>
  <c r="EK309" i="36"/>
  <c r="EI309" i="36"/>
  <c r="EH309" i="36"/>
  <c r="ED309" i="36"/>
  <c r="EC309" i="36"/>
  <c r="EB309" i="36"/>
  <c r="EA309" i="36"/>
  <c r="DZ309" i="36"/>
  <c r="DY309" i="36"/>
  <c r="DX309" i="36"/>
  <c r="DT309" i="36"/>
  <c r="DS309" i="36"/>
  <c r="DP309" i="36"/>
  <c r="CJ309" i="36"/>
  <c r="CG309" i="36"/>
  <c r="CF309" i="36"/>
  <c r="CE309" i="36"/>
  <c r="CC309" i="36"/>
  <c r="CA309" i="36"/>
  <c r="BZ309" i="36"/>
  <c r="BY309" i="36"/>
  <c r="BX309" i="36"/>
  <c r="BQ309" i="36"/>
  <c r="BN309" i="36"/>
  <c r="BM309" i="36"/>
  <c r="AH309" i="36"/>
  <c r="AG309" i="36"/>
  <c r="AC309" i="36"/>
  <c r="X309" i="36"/>
  <c r="V309" i="36"/>
  <c r="T309" i="36"/>
  <c r="Q309" i="36"/>
  <c r="P309" i="36"/>
  <c r="O309" i="36"/>
  <c r="M309" i="36"/>
  <c r="L309" i="36"/>
  <c r="K309" i="36"/>
  <c r="J309" i="36"/>
  <c r="F309" i="36"/>
  <c r="EN308" i="36"/>
  <c r="EL308" i="36"/>
  <c r="EI308" i="36"/>
  <c r="EH308" i="36"/>
  <c r="EF308" i="36"/>
  <c r="ED308" i="36"/>
  <c r="EC308" i="36"/>
  <c r="DZ308" i="36"/>
  <c r="DY308" i="36"/>
  <c r="DW308" i="36"/>
  <c r="DV308" i="36"/>
  <c r="DU308" i="36"/>
  <c r="DT308" i="36"/>
  <c r="DS308" i="36"/>
  <c r="CK308" i="36"/>
  <c r="CJ308" i="36"/>
  <c r="CI308" i="36"/>
  <c r="CF308" i="36"/>
  <c r="CB308" i="36"/>
  <c r="BZ308" i="36"/>
  <c r="BY308" i="36"/>
  <c r="BX308" i="36"/>
  <c r="BW308" i="36"/>
  <c r="BU308" i="36"/>
  <c r="BO308" i="36"/>
  <c r="BM308" i="36"/>
  <c r="AF308" i="36"/>
  <c r="AB308" i="36"/>
  <c r="Z308" i="36"/>
  <c r="X308" i="36"/>
  <c r="W308" i="36"/>
  <c r="V308" i="36"/>
  <c r="T308" i="36"/>
  <c r="S308" i="36"/>
  <c r="R308" i="36"/>
  <c r="N308" i="36"/>
  <c r="M308" i="36"/>
  <c r="J308" i="36"/>
  <c r="F308" i="36"/>
  <c r="EN307" i="36"/>
  <c r="EK307" i="36"/>
  <c r="EJ307" i="36"/>
  <c r="EE307" i="36"/>
  <c r="EC307" i="36"/>
  <c r="EB307" i="36"/>
  <c r="EA307" i="36"/>
  <c r="DZ307" i="36"/>
  <c r="DY307" i="36"/>
  <c r="DT307" i="36"/>
  <c r="DR307" i="36"/>
  <c r="DQ307" i="36"/>
  <c r="DP307" i="36"/>
  <c r="CH307" i="36"/>
  <c r="CG307" i="36"/>
  <c r="CF307" i="36"/>
  <c r="CE307" i="36"/>
  <c r="CD307" i="36"/>
  <c r="CB307" i="36"/>
  <c r="BX307" i="36"/>
  <c r="BW307" i="36"/>
  <c r="BV307" i="36"/>
  <c r="BT307" i="36"/>
  <c r="BS307" i="36"/>
  <c r="BR307" i="36"/>
  <c r="BO307" i="36"/>
  <c r="AH307" i="36"/>
  <c r="AF307" i="36"/>
  <c r="AE307" i="36"/>
  <c r="AD307" i="36"/>
  <c r="Z307" i="36"/>
  <c r="Y307" i="36"/>
  <c r="X307" i="36"/>
  <c r="W307" i="36"/>
  <c r="V307" i="36"/>
  <c r="S307" i="36"/>
  <c r="Q307" i="36"/>
  <c r="P307" i="36"/>
  <c r="K307" i="36"/>
  <c r="F307" i="36"/>
  <c r="EN306" i="36"/>
  <c r="EM306" i="36"/>
  <c r="EJ306" i="36"/>
  <c r="EI306" i="36"/>
  <c r="EF306" i="36"/>
  <c r="EE306" i="36"/>
  <c r="ED306" i="36"/>
  <c r="EA306" i="36"/>
  <c r="DZ306" i="36"/>
  <c r="DY306" i="36"/>
  <c r="DT306" i="36"/>
  <c r="DR306" i="36"/>
  <c r="DQ306" i="36"/>
  <c r="DP306" i="36"/>
  <c r="CD306" i="36"/>
  <c r="CC306" i="36"/>
  <c r="CB306" i="36"/>
  <c r="CA306" i="36"/>
  <c r="BX306" i="36"/>
  <c r="BW306" i="36"/>
  <c r="BV306" i="36"/>
  <c r="BU306" i="36"/>
  <c r="BT306" i="36"/>
  <c r="BS306" i="36"/>
  <c r="BR306" i="36"/>
  <c r="AH306" i="36"/>
  <c r="AG306" i="36"/>
  <c r="AF306" i="36"/>
  <c r="AE306" i="36"/>
  <c r="AC306" i="36"/>
  <c r="AB306" i="36"/>
  <c r="Y306" i="36"/>
  <c r="X306" i="36"/>
  <c r="W306" i="36"/>
  <c r="T306" i="36"/>
  <c r="Q306" i="36"/>
  <c r="P306" i="36"/>
  <c r="N306" i="36"/>
  <c r="F306" i="36"/>
  <c r="EN305" i="36"/>
  <c r="EM305" i="36"/>
  <c r="EL305" i="36"/>
  <c r="EI305" i="36"/>
  <c r="EH305" i="36"/>
  <c r="EE305" i="36"/>
  <c r="ED305" i="36"/>
  <c r="DZ305" i="36"/>
  <c r="DY305" i="36"/>
  <c r="DX305" i="36"/>
  <c r="DU305" i="36"/>
  <c r="DT305" i="36"/>
  <c r="DP305" i="36"/>
  <c r="CJ305" i="36"/>
  <c r="CH305" i="36"/>
  <c r="CF305" i="36"/>
  <c r="CE305" i="36"/>
  <c r="CD305" i="36"/>
  <c r="CC305" i="36"/>
  <c r="CA305" i="36"/>
  <c r="BX305" i="36"/>
  <c r="BW305" i="36"/>
  <c r="BV305" i="36"/>
  <c r="BU305" i="36"/>
  <c r="BT305" i="36"/>
  <c r="BS305" i="36"/>
  <c r="BN305" i="36"/>
  <c r="AG305" i="36"/>
  <c r="AF305" i="36"/>
  <c r="AD305" i="36"/>
  <c r="AA305" i="36"/>
  <c r="Y305" i="36"/>
  <c r="X305" i="36"/>
  <c r="W305" i="36"/>
  <c r="V305" i="36"/>
  <c r="U305" i="36"/>
  <c r="T305" i="36"/>
  <c r="Q305" i="36"/>
  <c r="P305" i="36"/>
  <c r="O305" i="36"/>
  <c r="F305" i="36"/>
  <c r="EN304" i="36"/>
  <c r="EM304" i="36"/>
  <c r="EL304" i="36"/>
  <c r="EI304" i="36"/>
  <c r="EH304" i="36"/>
  <c r="EE304" i="36"/>
  <c r="ED304" i="36"/>
  <c r="EB304" i="36"/>
  <c r="DZ304" i="36"/>
  <c r="DY304" i="36"/>
  <c r="DX304" i="36"/>
  <c r="DW304" i="36"/>
  <c r="DV304" i="36"/>
  <c r="DU304" i="36"/>
  <c r="DT304" i="36"/>
  <c r="DR304" i="36"/>
  <c r="DQ304" i="36"/>
  <c r="DP304" i="36"/>
  <c r="CJ304" i="36"/>
  <c r="CI304" i="36"/>
  <c r="CF304" i="36"/>
  <c r="CE304" i="36"/>
  <c r="CD304" i="36"/>
  <c r="CC304" i="36"/>
  <c r="CA304" i="36"/>
  <c r="BZ304" i="36"/>
  <c r="BX304" i="36"/>
  <c r="BW304" i="36"/>
  <c r="BV304" i="36"/>
  <c r="BU304" i="36"/>
  <c r="BT304" i="36"/>
  <c r="BS304" i="36"/>
  <c r="BN304" i="36"/>
  <c r="BM304" i="36"/>
  <c r="AH304" i="36"/>
  <c r="AG304" i="36"/>
  <c r="AF304" i="36"/>
  <c r="AE304" i="36"/>
  <c r="AD304" i="36"/>
  <c r="AC304" i="36"/>
  <c r="AB304" i="36"/>
  <c r="AA304" i="36"/>
  <c r="Z304" i="36"/>
  <c r="W304" i="36"/>
  <c r="V304" i="36"/>
  <c r="U304" i="36"/>
  <c r="T304" i="36"/>
  <c r="S304" i="36"/>
  <c r="R304" i="36"/>
  <c r="P304" i="36"/>
  <c r="O304" i="36"/>
  <c r="L304" i="36"/>
  <c r="K304" i="36"/>
  <c r="J304" i="36"/>
  <c r="F304" i="36"/>
  <c r="EI303" i="36"/>
  <c r="EG303" i="36"/>
  <c r="EF303" i="36"/>
  <c r="EC303" i="36"/>
  <c r="EB303" i="36"/>
  <c r="DY303" i="36"/>
  <c r="DW303" i="36"/>
  <c r="DV303" i="36"/>
  <c r="DS303" i="36"/>
  <c r="DQ303" i="36"/>
  <c r="CE303" i="36"/>
  <c r="CA303" i="36"/>
  <c r="BZ303" i="36"/>
  <c r="BW303" i="36"/>
  <c r="BU303" i="36"/>
  <c r="BT303" i="36"/>
  <c r="BS303" i="36"/>
  <c r="BR303" i="36"/>
  <c r="BN303" i="36"/>
  <c r="BM303" i="36"/>
  <c r="AH303" i="36"/>
  <c r="AG303" i="36"/>
  <c r="AF303" i="36"/>
  <c r="AE303" i="36"/>
  <c r="AC303" i="36"/>
  <c r="AB303" i="36"/>
  <c r="Y303" i="36"/>
  <c r="X303" i="36"/>
  <c r="W303" i="36"/>
  <c r="U303" i="36"/>
  <c r="T303" i="36"/>
  <c r="S303" i="36"/>
  <c r="R303" i="36"/>
  <c r="Q303" i="36"/>
  <c r="P303" i="36"/>
  <c r="L303" i="36"/>
  <c r="J303" i="36"/>
  <c r="F303" i="36"/>
  <c r="F302" i="36"/>
  <c r="F301" i="36"/>
  <c r="O307" i="36" s="1"/>
  <c r="F300" i="36"/>
  <c r="F299" i="36"/>
  <c r="F298" i="36"/>
  <c r="EN297" i="36"/>
  <c r="EM297" i="36"/>
  <c r="EK297" i="36"/>
  <c r="EJ297" i="36"/>
  <c r="EG297" i="36"/>
  <c r="EF297" i="36"/>
  <c r="EE297" i="36"/>
  <c r="ED297" i="36"/>
  <c r="EC297" i="36"/>
  <c r="DW297" i="36"/>
  <c r="DV297" i="36"/>
  <c r="DU297" i="36"/>
  <c r="DT297" i="36"/>
  <c r="DS297" i="36"/>
  <c r="DR297" i="36"/>
  <c r="DQ297" i="36"/>
  <c r="DP297" i="36"/>
  <c r="CK297" i="36"/>
  <c r="CJ297" i="36"/>
  <c r="CI297" i="36"/>
  <c r="CF297" i="36"/>
  <c r="CC297" i="36"/>
  <c r="CB297" i="36"/>
  <c r="BW297" i="36"/>
  <c r="BV297" i="36"/>
  <c r="BU297" i="36"/>
  <c r="BR297" i="36"/>
  <c r="BQ297" i="36"/>
  <c r="BO297" i="36"/>
  <c r="BN297" i="36"/>
  <c r="BM297" i="36"/>
  <c r="AH297" i="36"/>
  <c r="AF297" i="36"/>
  <c r="AE297" i="36"/>
  <c r="AD297" i="36"/>
  <c r="AC297" i="36"/>
  <c r="Y297" i="36"/>
  <c r="U297" i="36"/>
  <c r="S297" i="36"/>
  <c r="R297" i="36"/>
  <c r="Q297" i="36"/>
  <c r="P297" i="36"/>
  <c r="K297" i="36"/>
  <c r="J297" i="36"/>
  <c r="F297" i="36"/>
  <c r="DT424" i="36" s="1"/>
  <c r="EN296" i="36"/>
  <c r="EM296" i="36"/>
  <c r="EJ296" i="36"/>
  <c r="EH296" i="36"/>
  <c r="EF296" i="36"/>
  <c r="EE296" i="36"/>
  <c r="ED296" i="36"/>
  <c r="EC296" i="36"/>
  <c r="EA296" i="36"/>
  <c r="DZ296" i="36"/>
  <c r="DY296" i="36"/>
  <c r="DV296" i="36"/>
  <c r="DU296" i="36"/>
  <c r="DT296" i="36"/>
  <c r="DR296" i="36"/>
  <c r="DQ296" i="36"/>
  <c r="CH296" i="36"/>
  <c r="CG296" i="36"/>
  <c r="CE296" i="36"/>
  <c r="CD296" i="36"/>
  <c r="CC296" i="36"/>
  <c r="CB296" i="36"/>
  <c r="BZ296" i="36"/>
  <c r="BW296" i="36"/>
  <c r="BT296" i="36"/>
  <c r="BS296" i="36"/>
  <c r="BQ296" i="36"/>
  <c r="BP296" i="36"/>
  <c r="BN296" i="36"/>
  <c r="BM296" i="36"/>
  <c r="AH296" i="36"/>
  <c r="AF296" i="36"/>
  <c r="AE296" i="36"/>
  <c r="AD296" i="36"/>
  <c r="AA296" i="36"/>
  <c r="X296" i="36"/>
  <c r="V296" i="36"/>
  <c r="U296" i="36"/>
  <c r="T296" i="36"/>
  <c r="S296" i="36"/>
  <c r="R296" i="36"/>
  <c r="Q296" i="36"/>
  <c r="P296" i="36"/>
  <c r="F296" i="36"/>
  <c r="EN295" i="36"/>
  <c r="EM295" i="36"/>
  <c r="EL295" i="36"/>
  <c r="EK295" i="36"/>
  <c r="EJ295" i="36"/>
  <c r="EI295" i="36"/>
  <c r="EG295" i="36"/>
  <c r="EF295" i="36"/>
  <c r="EE295" i="36"/>
  <c r="ED295" i="36"/>
  <c r="EC295" i="36"/>
  <c r="DZ295" i="36"/>
  <c r="DY295" i="36"/>
  <c r="DU295" i="36"/>
  <c r="DT295" i="36"/>
  <c r="DS295" i="36"/>
  <c r="DQ295" i="36"/>
  <c r="CJ295" i="36"/>
  <c r="CI295" i="36"/>
  <c r="CH295" i="36"/>
  <c r="CG295" i="36"/>
  <c r="CF295" i="36"/>
  <c r="CD295" i="36"/>
  <c r="BV295" i="36"/>
  <c r="BQ295" i="36"/>
  <c r="BP295" i="36"/>
  <c r="BO295" i="36"/>
  <c r="BN295" i="36"/>
  <c r="AG295" i="36"/>
  <c r="AE295" i="36"/>
  <c r="AD295" i="36"/>
  <c r="AC295" i="36"/>
  <c r="AB295" i="36"/>
  <c r="X295" i="36"/>
  <c r="W295" i="36"/>
  <c r="S295" i="36"/>
  <c r="R295" i="36"/>
  <c r="Q295" i="36"/>
  <c r="P295" i="36"/>
  <c r="O295" i="36"/>
  <c r="M295" i="36"/>
  <c r="F295" i="36"/>
  <c r="BR355" i="36" s="1"/>
  <c r="EN294" i="36"/>
  <c r="EL294" i="36"/>
  <c r="EK294" i="36"/>
  <c r="EI294" i="36"/>
  <c r="EH294" i="36"/>
  <c r="EB294" i="36"/>
  <c r="EA294" i="36"/>
  <c r="DY294" i="36"/>
  <c r="DX294" i="36"/>
  <c r="DT294" i="36"/>
  <c r="DR294" i="36"/>
  <c r="DQ294" i="36"/>
  <c r="DP294" i="36"/>
  <c r="CK294" i="36"/>
  <c r="CJ294" i="36"/>
  <c r="CI294" i="36"/>
  <c r="CG294" i="36"/>
  <c r="CF294" i="36"/>
  <c r="CE294" i="36"/>
  <c r="CB294" i="36"/>
  <c r="BZ294" i="36"/>
  <c r="BY294" i="36"/>
  <c r="BU294" i="36"/>
  <c r="BT294" i="36"/>
  <c r="BQ294" i="36"/>
  <c r="BP294" i="36"/>
  <c r="BO294" i="36"/>
  <c r="BN294" i="36"/>
  <c r="AH294" i="36"/>
  <c r="AG294" i="36"/>
  <c r="AD294" i="36"/>
  <c r="AB294" i="36"/>
  <c r="AA294" i="36"/>
  <c r="Z294" i="36"/>
  <c r="Y294" i="36"/>
  <c r="R294" i="36"/>
  <c r="Q294" i="36"/>
  <c r="P294" i="36"/>
  <c r="O294" i="36"/>
  <c r="J294" i="36"/>
  <c r="F294" i="36"/>
  <c r="EJ293" i="36"/>
  <c r="EI293" i="36"/>
  <c r="EG293" i="36"/>
  <c r="EF293" i="36"/>
  <c r="EE293" i="36"/>
  <c r="EA293" i="36"/>
  <c r="DZ293" i="36"/>
  <c r="DY293" i="36"/>
  <c r="DW293" i="36"/>
  <c r="DU293" i="36"/>
  <c r="DS293" i="36"/>
  <c r="DR293" i="36"/>
  <c r="DQ293" i="36"/>
  <c r="CJ293" i="36"/>
  <c r="CI293" i="36"/>
  <c r="CH293" i="36"/>
  <c r="CG293" i="36"/>
  <c r="CE293" i="36"/>
  <c r="CD293" i="36"/>
  <c r="CA293" i="36"/>
  <c r="BZ293" i="36"/>
  <c r="BW293" i="36"/>
  <c r="BV293" i="36"/>
  <c r="BT293" i="36"/>
  <c r="BQ293" i="36"/>
  <c r="BP293" i="36"/>
  <c r="BO293" i="36"/>
  <c r="BN293" i="36"/>
  <c r="BM293" i="36"/>
  <c r="AF293" i="36"/>
  <c r="AD293" i="36"/>
  <c r="AC293" i="36"/>
  <c r="AA293" i="36"/>
  <c r="Z293" i="36"/>
  <c r="W293" i="36"/>
  <c r="S293" i="36"/>
  <c r="R293" i="36"/>
  <c r="Q293" i="36"/>
  <c r="P293" i="36"/>
  <c r="O293" i="36"/>
  <c r="J293" i="36"/>
  <c r="F293" i="36"/>
  <c r="EM292" i="36"/>
  <c r="EL292" i="36"/>
  <c r="EI292" i="36"/>
  <c r="EF292" i="36"/>
  <c r="EE292" i="36"/>
  <c r="ED292" i="36"/>
  <c r="EB292" i="36"/>
  <c r="DZ292" i="36"/>
  <c r="DY292" i="36"/>
  <c r="DX292" i="36"/>
  <c r="DV292" i="36"/>
  <c r="DT292" i="36"/>
  <c r="DS292" i="36"/>
  <c r="DP292" i="36"/>
  <c r="CK292" i="36"/>
  <c r="CI292" i="36"/>
  <c r="CG292" i="36"/>
  <c r="CF292" i="36"/>
  <c r="CE292" i="36"/>
  <c r="CB292" i="36"/>
  <c r="BW292" i="36"/>
  <c r="BV292" i="36"/>
  <c r="BU292" i="36"/>
  <c r="BQ292" i="36"/>
  <c r="BP292" i="36"/>
  <c r="BO292" i="36"/>
  <c r="BN292" i="36"/>
  <c r="BM292" i="36"/>
  <c r="AD292" i="36"/>
  <c r="AC292" i="36"/>
  <c r="AB292" i="36"/>
  <c r="Z292" i="36"/>
  <c r="U292" i="36"/>
  <c r="S292" i="36"/>
  <c r="R292" i="36"/>
  <c r="Q292" i="36"/>
  <c r="P292" i="36"/>
  <c r="O292" i="36"/>
  <c r="N292" i="36"/>
  <c r="K292" i="36"/>
  <c r="J292" i="36"/>
  <c r="F292" i="36"/>
  <c r="CF213" i="36" s="1"/>
  <c r="EN291" i="36"/>
  <c r="EJ291" i="36"/>
  <c r="EI291" i="36"/>
  <c r="EH291" i="36"/>
  <c r="EG291" i="36"/>
  <c r="EE291" i="36"/>
  <c r="ED291" i="36"/>
  <c r="EA291" i="36"/>
  <c r="DZ291" i="36"/>
  <c r="DX291" i="36"/>
  <c r="DW291" i="36"/>
  <c r="DV291" i="36"/>
  <c r="DU291" i="36"/>
  <c r="DT291" i="36"/>
  <c r="DQ291" i="36"/>
  <c r="DP291" i="36"/>
  <c r="CK291" i="36"/>
  <c r="CJ291" i="36"/>
  <c r="CH291" i="36"/>
  <c r="CF291" i="36"/>
  <c r="CE291" i="36"/>
  <c r="CD291" i="36"/>
  <c r="CC291" i="36"/>
  <c r="CB291" i="36"/>
  <c r="BZ291" i="36"/>
  <c r="BU291" i="36"/>
  <c r="BR291" i="36"/>
  <c r="BQ291" i="36"/>
  <c r="BO291" i="36"/>
  <c r="BN291" i="36"/>
  <c r="AG291" i="36"/>
  <c r="AE291" i="36"/>
  <c r="AC291" i="36"/>
  <c r="AB291" i="36"/>
  <c r="Z291" i="36"/>
  <c r="Y291" i="36"/>
  <c r="X291" i="36"/>
  <c r="U291" i="36"/>
  <c r="T291" i="36"/>
  <c r="S291" i="36"/>
  <c r="R291" i="36"/>
  <c r="P291" i="36"/>
  <c r="O291" i="36"/>
  <c r="M291" i="36"/>
  <c r="K291" i="36"/>
  <c r="F291" i="36"/>
  <c r="AG308" i="36" s="1"/>
  <c r="EM290" i="36"/>
  <c r="EJ290" i="36"/>
  <c r="EH290" i="36"/>
  <c r="EG290" i="36"/>
  <c r="EF290" i="36"/>
  <c r="EC290" i="36"/>
  <c r="EB290" i="36"/>
  <c r="DZ290" i="36"/>
  <c r="DX290" i="36"/>
  <c r="DW290" i="36"/>
  <c r="DV290" i="36"/>
  <c r="DU290" i="36"/>
  <c r="DT290" i="36"/>
  <c r="DS290" i="36"/>
  <c r="DR290" i="36"/>
  <c r="DQ290" i="36"/>
  <c r="DP290" i="36"/>
  <c r="CK290" i="36"/>
  <c r="CF290" i="36"/>
  <c r="CD290" i="36"/>
  <c r="CC290" i="36"/>
  <c r="CB290" i="36"/>
  <c r="CA290" i="36"/>
  <c r="BX290" i="36"/>
  <c r="BW290" i="36"/>
  <c r="BU290" i="36"/>
  <c r="BT290" i="36"/>
  <c r="BP290" i="36"/>
  <c r="BM290" i="36"/>
  <c r="AH290" i="36"/>
  <c r="AF290" i="36"/>
  <c r="AB290" i="36"/>
  <c r="AA290" i="36"/>
  <c r="Z290" i="36"/>
  <c r="Y290" i="36"/>
  <c r="X290" i="36"/>
  <c r="U290" i="36"/>
  <c r="T290" i="36"/>
  <c r="R290" i="36"/>
  <c r="P290" i="36"/>
  <c r="O290" i="36"/>
  <c r="N290" i="36"/>
  <c r="L290" i="36"/>
  <c r="K290" i="36"/>
  <c r="J290" i="36"/>
  <c r="F290" i="36"/>
  <c r="EN289" i="36"/>
  <c r="EM289" i="36"/>
  <c r="EJ289" i="36"/>
  <c r="EI289" i="36"/>
  <c r="EF289" i="36"/>
  <c r="EE289" i="36"/>
  <c r="EC289" i="36"/>
  <c r="EB289" i="36"/>
  <c r="EA289" i="36"/>
  <c r="DY289" i="36"/>
  <c r="DX289" i="36"/>
  <c r="DV289" i="36"/>
  <c r="DU289" i="36"/>
  <c r="DS289" i="36"/>
  <c r="DP289" i="36"/>
  <c r="CJ289" i="36"/>
  <c r="CI289" i="36"/>
  <c r="CF289" i="36"/>
  <c r="CE289" i="36"/>
  <c r="CD289" i="36"/>
  <c r="CC289" i="36"/>
  <c r="CB289" i="36"/>
  <c r="BW289" i="36"/>
  <c r="BV289" i="36"/>
  <c r="BU289" i="36"/>
  <c r="BS289" i="36"/>
  <c r="BQ289" i="36"/>
  <c r="BM289" i="36"/>
  <c r="AH289" i="36"/>
  <c r="AE289" i="36"/>
  <c r="AB289" i="36"/>
  <c r="AA289" i="36"/>
  <c r="Z289" i="36"/>
  <c r="Y289" i="36"/>
  <c r="W289" i="36"/>
  <c r="V289" i="36"/>
  <c r="T289" i="36"/>
  <c r="S289" i="36"/>
  <c r="R289" i="36"/>
  <c r="Q289" i="36"/>
  <c r="P289" i="36"/>
  <c r="O289" i="36"/>
  <c r="M289" i="36"/>
  <c r="L289" i="36"/>
  <c r="F289" i="36"/>
  <c r="EN288" i="36"/>
  <c r="EM288" i="36"/>
  <c r="EL288" i="36"/>
  <c r="EJ288" i="36"/>
  <c r="EI288" i="36"/>
  <c r="EF288" i="36"/>
  <c r="EE288" i="36"/>
  <c r="ED288" i="36"/>
  <c r="EB288" i="36"/>
  <c r="EA288" i="36"/>
  <c r="DY288" i="36"/>
  <c r="DV288" i="36"/>
  <c r="DU288" i="36"/>
  <c r="DS288" i="36"/>
  <c r="DQ288" i="36"/>
  <c r="CK288" i="36"/>
  <c r="CJ288" i="36"/>
  <c r="CH288" i="36"/>
  <c r="CG288" i="36"/>
  <c r="CE288" i="36"/>
  <c r="CD288" i="36"/>
  <c r="CC288" i="36"/>
  <c r="CB288" i="36"/>
  <c r="CA288" i="36"/>
  <c r="BW288" i="36"/>
  <c r="BV288" i="36"/>
  <c r="BU288" i="36"/>
  <c r="BQ288" i="36"/>
  <c r="BO288" i="36"/>
  <c r="BM288" i="36"/>
  <c r="AH288" i="36"/>
  <c r="AC288" i="36"/>
  <c r="AB288" i="36"/>
  <c r="AA288" i="36"/>
  <c r="Z288" i="36"/>
  <c r="Y288" i="36"/>
  <c r="V288" i="36"/>
  <c r="S288" i="36"/>
  <c r="R288" i="36"/>
  <c r="P288" i="36"/>
  <c r="O288" i="36"/>
  <c r="N288" i="36"/>
  <c r="J288" i="36"/>
  <c r="F288" i="36"/>
  <c r="EM287" i="36"/>
  <c r="EL287" i="36"/>
  <c r="EF287" i="36"/>
  <c r="EE287" i="36"/>
  <c r="ED287" i="36"/>
  <c r="EB287" i="36"/>
  <c r="EA287" i="36"/>
  <c r="DW287" i="36"/>
  <c r="DV287" i="36"/>
  <c r="DU287" i="36"/>
  <c r="DR287" i="36"/>
  <c r="DQ287" i="36"/>
  <c r="CK287" i="36"/>
  <c r="CI287" i="36"/>
  <c r="CH287" i="36"/>
  <c r="CD287" i="36"/>
  <c r="CB287" i="36"/>
  <c r="CA287" i="36"/>
  <c r="BZ287" i="36"/>
  <c r="BY287" i="36"/>
  <c r="BX287" i="36"/>
  <c r="BV287" i="36"/>
  <c r="BU287" i="36"/>
  <c r="BT287" i="36"/>
  <c r="BR287" i="36"/>
  <c r="BQ287" i="36"/>
  <c r="BN287" i="36"/>
  <c r="AF287" i="36"/>
  <c r="AE287" i="36"/>
  <c r="AC287" i="36"/>
  <c r="AB287" i="36"/>
  <c r="AA287" i="36"/>
  <c r="Z287" i="36"/>
  <c r="Y287" i="36"/>
  <c r="U287" i="36"/>
  <c r="Q287" i="36"/>
  <c r="O287" i="36"/>
  <c r="N287" i="36"/>
  <c r="M287" i="36"/>
  <c r="L287" i="36"/>
  <c r="K287" i="36"/>
  <c r="J287" i="36"/>
  <c r="F287" i="36"/>
  <c r="Y293" i="36" s="1"/>
  <c r="EL286" i="36"/>
  <c r="EI286" i="36"/>
  <c r="EE286" i="36"/>
  <c r="ED286" i="36"/>
  <c r="DZ286" i="36"/>
  <c r="DY286" i="36"/>
  <c r="DX286" i="36"/>
  <c r="DR286" i="36"/>
  <c r="CK286" i="36"/>
  <c r="CJ286" i="36"/>
  <c r="CI286" i="36"/>
  <c r="CH286" i="36"/>
  <c r="CG286" i="36"/>
  <c r="CB286" i="36"/>
  <c r="CA286" i="36"/>
  <c r="BZ286" i="36"/>
  <c r="BY286" i="36"/>
  <c r="BW286" i="36"/>
  <c r="BS286" i="36"/>
  <c r="BQ286" i="36"/>
  <c r="BM286" i="36"/>
  <c r="AF286" i="36"/>
  <c r="AD286" i="36"/>
  <c r="AC286" i="36"/>
  <c r="AB286" i="36"/>
  <c r="AA286" i="36"/>
  <c r="Y286" i="36"/>
  <c r="X286" i="36"/>
  <c r="W286" i="36"/>
  <c r="V286" i="36"/>
  <c r="S286" i="36"/>
  <c r="R286" i="36"/>
  <c r="Q286" i="36"/>
  <c r="N286" i="36"/>
  <c r="M286" i="36"/>
  <c r="K286" i="36"/>
  <c r="J286" i="36"/>
  <c r="F286" i="36"/>
  <c r="BN341" i="36" s="1"/>
  <c r="EL285" i="36"/>
  <c r="EK285" i="36"/>
  <c r="EI285" i="36"/>
  <c r="EH285" i="36"/>
  <c r="EG285" i="36"/>
  <c r="EC285" i="36"/>
  <c r="EB285" i="36"/>
  <c r="EA285" i="36"/>
  <c r="DZ285" i="36"/>
  <c r="DY285" i="36"/>
  <c r="DX285" i="36"/>
  <c r="DW285" i="36"/>
  <c r="DT285" i="36"/>
  <c r="DR285" i="36"/>
  <c r="CK285" i="36"/>
  <c r="CJ285" i="36"/>
  <c r="CH285" i="36"/>
  <c r="CG285" i="36"/>
  <c r="CF285" i="36"/>
  <c r="CB285" i="36"/>
  <c r="BZ285" i="36"/>
  <c r="BY285" i="36"/>
  <c r="BX285" i="36"/>
  <c r="BW285" i="36"/>
  <c r="BV285" i="36"/>
  <c r="BU285" i="36"/>
  <c r="BN285" i="36"/>
  <c r="AH285" i="36"/>
  <c r="AG285" i="36"/>
  <c r="AC285" i="36"/>
  <c r="Z285" i="36"/>
  <c r="Y285" i="36"/>
  <c r="X285" i="36"/>
  <c r="W285" i="36"/>
  <c r="V285" i="36"/>
  <c r="U285" i="36"/>
  <c r="S285" i="36"/>
  <c r="P285" i="36"/>
  <c r="O285" i="36"/>
  <c r="N285" i="36"/>
  <c r="M285" i="36"/>
  <c r="J285" i="36"/>
  <c r="F285" i="36"/>
  <c r="EN284" i="36"/>
  <c r="EL284" i="36"/>
  <c r="EJ284" i="36"/>
  <c r="EI284" i="36"/>
  <c r="EH284" i="36"/>
  <c r="EG284" i="36"/>
  <c r="EE284" i="36"/>
  <c r="ED284" i="36"/>
  <c r="EB284" i="36"/>
  <c r="DZ284" i="36"/>
  <c r="DX284" i="36"/>
  <c r="DW284" i="36"/>
  <c r="DV284" i="36"/>
  <c r="DT284" i="36"/>
  <c r="DS284" i="36"/>
  <c r="DQ284" i="36"/>
  <c r="CK284" i="36"/>
  <c r="CI284" i="36"/>
  <c r="CH284" i="36"/>
  <c r="CG284" i="36"/>
  <c r="BZ284" i="36"/>
  <c r="BX284" i="36"/>
  <c r="BW284" i="36"/>
  <c r="BV284" i="36"/>
  <c r="BU284" i="36"/>
  <c r="BP284" i="36"/>
  <c r="BO284" i="36"/>
  <c r="AH284" i="36"/>
  <c r="AG284" i="36"/>
  <c r="AF284" i="36"/>
  <c r="AD284" i="36"/>
  <c r="AC284" i="36"/>
  <c r="AB284" i="36"/>
  <c r="Z284" i="36"/>
  <c r="X284" i="36"/>
  <c r="W284" i="36"/>
  <c r="U284" i="36"/>
  <c r="T284" i="36"/>
  <c r="O284" i="36"/>
  <c r="N284" i="36"/>
  <c r="L284" i="36"/>
  <c r="J284" i="36"/>
  <c r="F284" i="36"/>
  <c r="EN283" i="36"/>
  <c r="EM283" i="36"/>
  <c r="EH283" i="36"/>
  <c r="EG283" i="36"/>
  <c r="EF283" i="36"/>
  <c r="EE283" i="36"/>
  <c r="ED283" i="36"/>
  <c r="EC283" i="36"/>
  <c r="DW283" i="36"/>
  <c r="DV283" i="36"/>
  <c r="DU283" i="36"/>
  <c r="DS283" i="36"/>
  <c r="DR283" i="36"/>
  <c r="CK283" i="36"/>
  <c r="CJ283" i="36"/>
  <c r="CH283" i="36"/>
  <c r="CG283" i="36"/>
  <c r="CD283" i="36"/>
  <c r="BZ283" i="36"/>
  <c r="BY283" i="36"/>
  <c r="BX283" i="36"/>
  <c r="BW283" i="36"/>
  <c r="BP283" i="36"/>
  <c r="BO283" i="36"/>
  <c r="BN283" i="36"/>
  <c r="BM283" i="36"/>
  <c r="AF283" i="36"/>
  <c r="AC283" i="36"/>
  <c r="AB283" i="36"/>
  <c r="Z283" i="36"/>
  <c r="Y283" i="36"/>
  <c r="X283" i="36"/>
  <c r="W283" i="36"/>
  <c r="V283" i="36"/>
  <c r="U283" i="36"/>
  <c r="T283" i="36"/>
  <c r="S283" i="36"/>
  <c r="Q283" i="36"/>
  <c r="O283" i="36"/>
  <c r="N283" i="36"/>
  <c r="M283" i="36"/>
  <c r="L283" i="36"/>
  <c r="K283" i="36"/>
  <c r="F283" i="36"/>
  <c r="CC393" i="36" s="1"/>
  <c r="EM282" i="36"/>
  <c r="EL282" i="36"/>
  <c r="EK282" i="36"/>
  <c r="EJ282" i="36"/>
  <c r="EH282" i="36"/>
  <c r="EG282" i="36"/>
  <c r="EF282" i="36"/>
  <c r="ED282" i="36"/>
  <c r="EC282" i="36"/>
  <c r="EB282" i="36"/>
  <c r="DZ282" i="36"/>
  <c r="DX282" i="36"/>
  <c r="DW282" i="36"/>
  <c r="DV282" i="36"/>
  <c r="DT282" i="36"/>
  <c r="DR282" i="36"/>
  <c r="DQ282" i="36"/>
  <c r="CK282" i="36"/>
  <c r="CG282" i="36"/>
  <c r="CF282" i="36"/>
  <c r="CE282" i="36"/>
  <c r="CD282" i="36"/>
  <c r="CB282" i="36"/>
  <c r="CA282" i="36"/>
  <c r="BZ282" i="36"/>
  <c r="BX282" i="36"/>
  <c r="BW282" i="36"/>
  <c r="BU282" i="36"/>
  <c r="BQ282" i="36"/>
  <c r="BP282" i="36"/>
  <c r="BO282" i="36"/>
  <c r="BN282" i="36"/>
  <c r="AH282" i="36"/>
  <c r="AG282" i="36"/>
  <c r="AF282" i="36"/>
  <c r="AE282" i="36"/>
  <c r="AC282" i="36"/>
  <c r="AA282" i="36"/>
  <c r="W282" i="36"/>
  <c r="V282" i="36"/>
  <c r="U282" i="36"/>
  <c r="T282" i="36"/>
  <c r="S282" i="36"/>
  <c r="R282" i="36"/>
  <c r="P282" i="36"/>
  <c r="M282" i="36"/>
  <c r="L282" i="36"/>
  <c r="J282" i="36"/>
  <c r="F282" i="36"/>
  <c r="EN281" i="36"/>
  <c r="EL281" i="36"/>
  <c r="EK281" i="36"/>
  <c r="EJ281" i="36"/>
  <c r="EI281" i="36"/>
  <c r="EG281" i="36"/>
  <c r="EF281" i="36"/>
  <c r="ED281" i="36"/>
  <c r="EC281" i="36"/>
  <c r="EB281" i="36"/>
  <c r="EA281" i="36"/>
  <c r="DY281" i="36"/>
  <c r="DX281" i="36"/>
  <c r="DW281" i="36"/>
  <c r="DU281" i="36"/>
  <c r="DT281" i="36"/>
  <c r="CI281" i="36"/>
  <c r="CF281" i="36"/>
  <c r="CE281" i="36"/>
  <c r="CC281" i="36"/>
  <c r="CB281" i="36"/>
  <c r="BZ281" i="36"/>
  <c r="BX281" i="36"/>
  <c r="BW281" i="36"/>
  <c r="BV281" i="36"/>
  <c r="BS281" i="36"/>
  <c r="BP281" i="36"/>
  <c r="BO281" i="36"/>
  <c r="BN281" i="36"/>
  <c r="BM281" i="36"/>
  <c r="AG281" i="36"/>
  <c r="AE281" i="36"/>
  <c r="AD281" i="36"/>
  <c r="AC281" i="36"/>
  <c r="AB281" i="36"/>
  <c r="Z281" i="36"/>
  <c r="W281" i="36"/>
  <c r="U281" i="36"/>
  <c r="T281" i="36"/>
  <c r="R281" i="36"/>
  <c r="Q281" i="36"/>
  <c r="O281" i="36"/>
  <c r="N281" i="36"/>
  <c r="F281" i="36"/>
  <c r="BO372" i="36" s="1"/>
  <c r="EN280" i="36"/>
  <c r="EM280" i="36"/>
  <c r="EL280" i="36"/>
  <c r="EG280" i="36"/>
  <c r="EF280" i="36"/>
  <c r="EC280" i="36"/>
  <c r="EB280" i="36"/>
  <c r="DZ280" i="36"/>
  <c r="DW280" i="36"/>
  <c r="DU280" i="36"/>
  <c r="DS280" i="36"/>
  <c r="DR280" i="36"/>
  <c r="DQ280" i="36"/>
  <c r="CK280" i="36"/>
  <c r="CJ280" i="36"/>
  <c r="CG280" i="36"/>
  <c r="CF280" i="36"/>
  <c r="CE280" i="36"/>
  <c r="CD280" i="36"/>
  <c r="CB280" i="36"/>
  <c r="CA280" i="36"/>
  <c r="BZ280" i="36"/>
  <c r="BY280" i="36"/>
  <c r="BX280" i="36"/>
  <c r="BV280" i="36"/>
  <c r="BR280" i="36"/>
  <c r="BO280" i="36"/>
  <c r="AH280" i="36"/>
  <c r="AG280" i="36"/>
  <c r="AF280" i="36"/>
  <c r="AA280" i="36"/>
  <c r="Z280" i="36"/>
  <c r="Y280" i="36"/>
  <c r="X280" i="36"/>
  <c r="V280" i="36"/>
  <c r="U280" i="36"/>
  <c r="T280" i="36"/>
  <c r="N280" i="36"/>
  <c r="M280" i="36"/>
  <c r="K280" i="36"/>
  <c r="F280" i="36"/>
  <c r="EM279" i="36"/>
  <c r="EK279" i="36"/>
  <c r="EJ279" i="36"/>
  <c r="EI279" i="36"/>
  <c r="EH279" i="36"/>
  <c r="EF279" i="36"/>
  <c r="EE279" i="36"/>
  <c r="EC279" i="36"/>
  <c r="EB279" i="36"/>
  <c r="DZ279" i="36"/>
  <c r="DY279" i="36"/>
  <c r="DX279" i="36"/>
  <c r="DU279" i="36"/>
  <c r="DT279" i="36"/>
  <c r="DR279" i="36"/>
  <c r="DQ279" i="36"/>
  <c r="DP279" i="36"/>
  <c r="CI279" i="36"/>
  <c r="CH279" i="36"/>
  <c r="CG279" i="36"/>
  <c r="CF279" i="36"/>
  <c r="CE279" i="36"/>
  <c r="CD279" i="36"/>
  <c r="CC279" i="36"/>
  <c r="CB279" i="36"/>
  <c r="CA279" i="36"/>
  <c r="BZ279" i="36"/>
  <c r="BY279" i="36"/>
  <c r="BX279" i="36"/>
  <c r="BP279" i="36"/>
  <c r="BN279" i="36"/>
  <c r="BM279" i="36"/>
  <c r="AG279" i="36"/>
  <c r="AB279" i="36"/>
  <c r="Z279" i="36"/>
  <c r="X279" i="36"/>
  <c r="W279" i="36"/>
  <c r="V279" i="36"/>
  <c r="T279" i="36"/>
  <c r="R279" i="36"/>
  <c r="P279" i="36"/>
  <c r="O279" i="36"/>
  <c r="N279" i="36"/>
  <c r="M279" i="36"/>
  <c r="K279" i="36"/>
  <c r="J279" i="36"/>
  <c r="F279" i="36"/>
  <c r="EN278" i="36"/>
  <c r="EL278" i="36"/>
  <c r="EI278" i="36"/>
  <c r="EH278" i="36"/>
  <c r="EF278" i="36"/>
  <c r="ED278" i="36"/>
  <c r="EB278" i="36"/>
  <c r="EA278" i="36"/>
  <c r="DZ278" i="36"/>
  <c r="DX278" i="36"/>
  <c r="DW278" i="36"/>
  <c r="DV278" i="36"/>
  <c r="DT278" i="36"/>
  <c r="DQ278" i="36"/>
  <c r="DP278" i="36"/>
  <c r="CK278" i="36"/>
  <c r="CI278" i="36"/>
  <c r="CH278" i="36"/>
  <c r="CF278" i="36"/>
  <c r="CE278" i="36"/>
  <c r="CD278" i="36"/>
  <c r="CC278" i="36"/>
  <c r="CB278" i="36"/>
  <c r="CA278" i="36"/>
  <c r="BZ278" i="36"/>
  <c r="BY278" i="36"/>
  <c r="BX278" i="36"/>
  <c r="BT278" i="36"/>
  <c r="BS278" i="36"/>
  <c r="BR278" i="36"/>
  <c r="BP278" i="36"/>
  <c r="BO278" i="36"/>
  <c r="BN278" i="36"/>
  <c r="AF278" i="36"/>
  <c r="AD278" i="36"/>
  <c r="Z278" i="36"/>
  <c r="V278" i="36"/>
  <c r="U278" i="36"/>
  <c r="T278" i="36"/>
  <c r="R278" i="36"/>
  <c r="P278" i="36"/>
  <c r="M278" i="36"/>
  <c r="J278" i="36"/>
  <c r="F278" i="36"/>
  <c r="EN277" i="36"/>
  <c r="EM277" i="36"/>
  <c r="EL277" i="36"/>
  <c r="EI277" i="36"/>
  <c r="EF277" i="36"/>
  <c r="EE277" i="36"/>
  <c r="EC277" i="36"/>
  <c r="EB277" i="36"/>
  <c r="EA277" i="36"/>
  <c r="DZ277" i="36"/>
  <c r="DY277" i="36"/>
  <c r="DX277" i="36"/>
  <c r="DW277" i="36"/>
  <c r="DU277" i="36"/>
  <c r="DT277" i="36"/>
  <c r="DS277" i="36"/>
  <c r="DR277" i="36"/>
  <c r="DQ277" i="36"/>
  <c r="DP277" i="36"/>
  <c r="CI277" i="36"/>
  <c r="CG277" i="36"/>
  <c r="CE277" i="36"/>
  <c r="CD277" i="36"/>
  <c r="CC277" i="36"/>
  <c r="CA277" i="36"/>
  <c r="BZ277" i="36"/>
  <c r="BY277" i="36"/>
  <c r="BX277" i="36"/>
  <c r="BW277" i="36"/>
  <c r="BV277" i="36"/>
  <c r="BT277" i="36"/>
  <c r="BS277" i="36"/>
  <c r="BR277" i="36"/>
  <c r="BP277" i="36"/>
  <c r="BN277" i="36"/>
  <c r="AH277" i="36"/>
  <c r="AG277" i="36"/>
  <c r="AE277" i="36"/>
  <c r="AD277" i="36"/>
  <c r="AA277" i="36"/>
  <c r="Z277" i="36"/>
  <c r="X277" i="36"/>
  <c r="W277" i="36"/>
  <c r="V277" i="36"/>
  <c r="R277" i="36"/>
  <c r="Q277" i="36"/>
  <c r="O277" i="36"/>
  <c r="N277" i="36"/>
  <c r="M277" i="36"/>
  <c r="F277" i="36"/>
  <c r="EL276" i="36"/>
  <c r="EK276" i="36"/>
  <c r="EJ276" i="36"/>
  <c r="EF276" i="36"/>
  <c r="EE276" i="36"/>
  <c r="EB276" i="36"/>
  <c r="EA276" i="36"/>
  <c r="DZ276" i="36"/>
  <c r="DY276" i="36"/>
  <c r="DX276" i="36"/>
  <c r="DW276" i="36"/>
  <c r="DV276" i="36"/>
  <c r="DT276" i="36"/>
  <c r="DR276" i="36"/>
  <c r="DP276" i="36"/>
  <c r="CI276" i="36"/>
  <c r="CH276" i="36"/>
  <c r="CF276" i="36"/>
  <c r="CD276" i="36"/>
  <c r="CA276" i="36"/>
  <c r="BZ276" i="36"/>
  <c r="BY276" i="36"/>
  <c r="BX276" i="36"/>
  <c r="BW276" i="36"/>
  <c r="BU276" i="36"/>
  <c r="BS276" i="36"/>
  <c r="BR276" i="36"/>
  <c r="BN276" i="36"/>
  <c r="AH276" i="36"/>
  <c r="AG276" i="36"/>
  <c r="AF276" i="36"/>
  <c r="AE276" i="36"/>
  <c r="AD276" i="36"/>
  <c r="X276" i="36"/>
  <c r="W276" i="36"/>
  <c r="U276" i="36"/>
  <c r="P276" i="36"/>
  <c r="O276" i="36"/>
  <c r="F276" i="36"/>
  <c r="EM275" i="36"/>
  <c r="EL275" i="36"/>
  <c r="EK275" i="36"/>
  <c r="EI275" i="36"/>
  <c r="EH275" i="36"/>
  <c r="EC275" i="36"/>
  <c r="DZ275" i="36"/>
  <c r="DY275" i="36"/>
  <c r="DX275" i="36"/>
  <c r="DW275" i="36"/>
  <c r="DU275" i="36"/>
  <c r="DT275" i="36"/>
  <c r="DS275" i="36"/>
  <c r="DR275" i="36"/>
  <c r="DQ275" i="36"/>
  <c r="DP275" i="36"/>
  <c r="CK275" i="36"/>
  <c r="CF275" i="36"/>
  <c r="CE275" i="36"/>
  <c r="BZ275" i="36"/>
  <c r="BW275" i="36"/>
  <c r="BV275" i="36"/>
  <c r="BT275" i="36"/>
  <c r="BS275" i="36"/>
  <c r="BR275" i="36"/>
  <c r="BO275" i="36"/>
  <c r="BN275" i="36"/>
  <c r="BM275" i="36"/>
  <c r="AG275" i="36"/>
  <c r="AF275" i="36"/>
  <c r="AE275" i="36"/>
  <c r="AD275" i="36"/>
  <c r="AB275" i="36"/>
  <c r="AA275" i="36"/>
  <c r="X275" i="36"/>
  <c r="W275" i="36"/>
  <c r="V275" i="36"/>
  <c r="U275" i="36"/>
  <c r="R275" i="36"/>
  <c r="M275" i="36"/>
  <c r="L275" i="36"/>
  <c r="F275" i="36"/>
  <c r="EN274" i="36"/>
  <c r="EM274" i="36"/>
  <c r="EL274" i="36"/>
  <c r="EJ274" i="36"/>
  <c r="EH274" i="36"/>
  <c r="EG274" i="36"/>
  <c r="EF274" i="36"/>
  <c r="EB274" i="36"/>
  <c r="DZ274" i="36"/>
  <c r="DY274" i="36"/>
  <c r="DU274" i="36"/>
  <c r="DT274" i="36"/>
  <c r="DS274" i="36"/>
  <c r="DQ274" i="36"/>
  <c r="DP274" i="36"/>
  <c r="CG274" i="36"/>
  <c r="CF274" i="36"/>
  <c r="CE274" i="36"/>
  <c r="CC274" i="36"/>
  <c r="CA274" i="36"/>
  <c r="BY274" i="36"/>
  <c r="BX274" i="36"/>
  <c r="BW274" i="36"/>
  <c r="BV274" i="36"/>
  <c r="BU274" i="36"/>
  <c r="BT274" i="36"/>
  <c r="BS274" i="36"/>
  <c r="BO274" i="36"/>
  <c r="AF274" i="36"/>
  <c r="AE274" i="36"/>
  <c r="AD274" i="36"/>
  <c r="AC274" i="36"/>
  <c r="AA274" i="36"/>
  <c r="W274" i="36"/>
  <c r="V274" i="36"/>
  <c r="P274" i="36"/>
  <c r="M274" i="36"/>
  <c r="L274" i="36"/>
  <c r="J274" i="36"/>
  <c r="F274" i="36"/>
  <c r="EN273" i="36"/>
  <c r="EM273" i="36"/>
  <c r="EK273" i="36"/>
  <c r="EG273" i="36"/>
  <c r="EF273" i="36"/>
  <c r="ED273" i="36"/>
  <c r="EB273" i="36"/>
  <c r="EA273" i="36"/>
  <c r="DY273" i="36"/>
  <c r="DW273" i="36"/>
  <c r="DU273" i="36"/>
  <c r="DT273" i="36"/>
  <c r="DS273" i="36"/>
  <c r="CK273" i="36"/>
  <c r="CI273" i="36"/>
  <c r="CH273" i="36"/>
  <c r="CF273" i="36"/>
  <c r="CE273" i="36"/>
  <c r="CD273" i="36"/>
  <c r="CB273" i="36"/>
  <c r="CA273" i="36"/>
  <c r="BZ273" i="36"/>
  <c r="BW273" i="36"/>
  <c r="BV273" i="36"/>
  <c r="BU273" i="36"/>
  <c r="BT273" i="36"/>
  <c r="BS273" i="36"/>
  <c r="BN273" i="36"/>
  <c r="AH273" i="36"/>
  <c r="AG273" i="36"/>
  <c r="AF273" i="36"/>
  <c r="AE273" i="36"/>
  <c r="AD273" i="36"/>
  <c r="AC273" i="36"/>
  <c r="Z273" i="36"/>
  <c r="Y273" i="36"/>
  <c r="W273" i="36"/>
  <c r="T273" i="36"/>
  <c r="R273" i="36"/>
  <c r="Q273" i="36"/>
  <c r="O273" i="36"/>
  <c r="L273" i="36"/>
  <c r="F273" i="36"/>
  <c r="Z414" i="36" s="1"/>
  <c r="F272" i="36"/>
  <c r="F271" i="36"/>
  <c r="CH408" i="36" s="1"/>
  <c r="F270" i="36"/>
  <c r="F269" i="36"/>
  <c r="CK199" i="36" s="1"/>
  <c r="F268" i="36"/>
  <c r="EN267" i="36"/>
  <c r="EM267" i="36"/>
  <c r="EK267" i="36"/>
  <c r="EJ267" i="36"/>
  <c r="EF267" i="36"/>
  <c r="ED267" i="36"/>
  <c r="EC267" i="36"/>
  <c r="EA267" i="36"/>
  <c r="DY267" i="36"/>
  <c r="DU267" i="36"/>
  <c r="DT267" i="36"/>
  <c r="DR267" i="36"/>
  <c r="DQ267" i="36"/>
  <c r="DP267" i="36"/>
  <c r="CJ267" i="36"/>
  <c r="CI267" i="36"/>
  <c r="CG267" i="36"/>
  <c r="CF267" i="36"/>
  <c r="CE267" i="36"/>
  <c r="CD267" i="36"/>
  <c r="CA267" i="36"/>
  <c r="BW267" i="36"/>
  <c r="BU267" i="36"/>
  <c r="BT267" i="36"/>
  <c r="BQ267" i="36"/>
  <c r="BO267" i="36"/>
  <c r="BN267" i="36"/>
  <c r="BM267" i="36"/>
  <c r="AG267" i="36"/>
  <c r="AE267" i="36"/>
  <c r="AD267" i="36"/>
  <c r="U267" i="36"/>
  <c r="T267" i="36"/>
  <c r="S267" i="36"/>
  <c r="R267" i="36"/>
  <c r="N267" i="36"/>
  <c r="L267" i="36"/>
  <c r="K267" i="36"/>
  <c r="J267" i="36"/>
  <c r="F267" i="36"/>
  <c r="EN266" i="36"/>
  <c r="EM266" i="36"/>
  <c r="EL266" i="36"/>
  <c r="EJ266" i="36"/>
  <c r="EH266" i="36"/>
  <c r="EF266" i="36"/>
  <c r="EE266" i="36"/>
  <c r="ED266" i="36"/>
  <c r="EC266" i="36"/>
  <c r="DZ266" i="36"/>
  <c r="DW266" i="36"/>
  <c r="DV266" i="36"/>
  <c r="DU266" i="36"/>
  <c r="DR266" i="36"/>
  <c r="DQ266" i="36"/>
  <c r="CK266" i="36"/>
  <c r="CH266" i="36"/>
  <c r="CG266" i="36"/>
  <c r="CE266" i="36"/>
  <c r="CC266" i="36"/>
  <c r="CB266" i="36"/>
  <c r="CA266" i="36"/>
  <c r="BZ266" i="36"/>
  <c r="BW266" i="36"/>
  <c r="BV266" i="36"/>
  <c r="BU266" i="36"/>
  <c r="BR266" i="36"/>
  <c r="BQ266" i="36"/>
  <c r="BP266" i="36"/>
  <c r="BO266" i="36"/>
  <c r="BN266" i="36"/>
  <c r="BM266" i="36"/>
  <c r="AF266" i="36"/>
  <c r="AE266" i="36"/>
  <c r="AD266" i="36"/>
  <c r="AC266" i="36"/>
  <c r="X266" i="36"/>
  <c r="S266" i="36"/>
  <c r="R266" i="36"/>
  <c r="Q266" i="36"/>
  <c r="P266" i="36"/>
  <c r="O266" i="36"/>
  <c r="N266" i="36"/>
  <c r="M266" i="36"/>
  <c r="L266" i="36"/>
  <c r="K266" i="36"/>
  <c r="J266" i="36"/>
  <c r="F266" i="36"/>
  <c r="EM265" i="36"/>
  <c r="EJ265" i="36"/>
  <c r="EI265" i="36"/>
  <c r="EG265" i="36"/>
  <c r="EF265" i="36"/>
  <c r="EE265" i="36"/>
  <c r="EC265" i="36"/>
  <c r="EB265" i="36"/>
  <c r="EA265" i="36"/>
  <c r="DZ265" i="36"/>
  <c r="DY265" i="36"/>
  <c r="DX265" i="36"/>
  <c r="DW265" i="36"/>
  <c r="DU265" i="36"/>
  <c r="DS265" i="36"/>
  <c r="DR265" i="36"/>
  <c r="DQ265" i="36"/>
  <c r="CK265" i="36"/>
  <c r="CJ265" i="36"/>
  <c r="CH265" i="36"/>
  <c r="CF265" i="36"/>
  <c r="CD265" i="36"/>
  <c r="BY265" i="36"/>
  <c r="BX265" i="36"/>
  <c r="BV265" i="36"/>
  <c r="BU265" i="36"/>
  <c r="BT265" i="36"/>
  <c r="BS265" i="36"/>
  <c r="BR265" i="36"/>
  <c r="BQ265" i="36"/>
  <c r="BN265" i="36"/>
  <c r="BM265" i="36"/>
  <c r="AH265" i="36"/>
  <c r="AE265" i="36"/>
  <c r="AA265" i="36"/>
  <c r="Y265" i="36"/>
  <c r="X265" i="36"/>
  <c r="U265" i="36"/>
  <c r="T265" i="36"/>
  <c r="S265" i="36"/>
  <c r="R265" i="36"/>
  <c r="O265" i="36"/>
  <c r="L265" i="36"/>
  <c r="K265" i="36"/>
  <c r="J265" i="36"/>
  <c r="F265" i="36"/>
  <c r="EL264" i="36"/>
  <c r="EK264" i="36"/>
  <c r="EJ264" i="36"/>
  <c r="EI264" i="36"/>
  <c r="EH264" i="36"/>
  <c r="ED264" i="36"/>
  <c r="EA264" i="36"/>
  <c r="DY264" i="36"/>
  <c r="DX264" i="36"/>
  <c r="DW264" i="36"/>
  <c r="DV264" i="36"/>
  <c r="DU264" i="36"/>
  <c r="DT264" i="36"/>
  <c r="DS264" i="36"/>
  <c r="DR264" i="36"/>
  <c r="DQ264" i="36"/>
  <c r="DP264" i="36"/>
  <c r="CK264" i="36"/>
  <c r="CI264" i="36"/>
  <c r="CG264" i="36"/>
  <c r="CF264" i="36"/>
  <c r="CC264" i="36"/>
  <c r="BX264" i="36"/>
  <c r="BW264" i="36"/>
  <c r="BU264" i="36"/>
  <c r="BS264" i="36"/>
  <c r="BR264" i="36"/>
  <c r="BP264" i="36"/>
  <c r="BO264" i="36"/>
  <c r="BM264" i="36"/>
  <c r="AH264" i="36"/>
  <c r="AG264" i="36"/>
  <c r="AF264" i="36"/>
  <c r="AA264" i="36"/>
  <c r="Z264" i="36"/>
  <c r="X264" i="36"/>
  <c r="W264" i="36"/>
  <c r="V264" i="36"/>
  <c r="N264" i="36"/>
  <c r="M264" i="36"/>
  <c r="L264" i="36"/>
  <c r="F264" i="36"/>
  <c r="EK263" i="36"/>
  <c r="EJ263" i="36"/>
  <c r="EH263" i="36"/>
  <c r="EF263" i="36"/>
  <c r="EE263" i="36"/>
  <c r="ED263" i="36"/>
  <c r="EA263" i="36"/>
  <c r="DZ263" i="36"/>
  <c r="DX263" i="36"/>
  <c r="DW263" i="36"/>
  <c r="DU263" i="36"/>
  <c r="DT263" i="36"/>
  <c r="DR263" i="36"/>
  <c r="DQ263" i="36"/>
  <c r="CK263" i="36"/>
  <c r="CI263" i="36"/>
  <c r="CG263" i="36"/>
  <c r="CF263" i="36"/>
  <c r="CE263" i="36"/>
  <c r="CB263" i="36"/>
  <c r="BW263" i="36"/>
  <c r="BV263" i="36"/>
  <c r="BT263" i="36"/>
  <c r="BS263" i="36"/>
  <c r="BO263" i="36"/>
  <c r="BN263" i="36"/>
  <c r="AH263" i="36"/>
  <c r="AG263" i="36"/>
  <c r="AD263" i="36"/>
  <c r="AC263" i="36"/>
  <c r="S263" i="36"/>
  <c r="Q263" i="36"/>
  <c r="P263" i="36"/>
  <c r="O263" i="36"/>
  <c r="M263" i="36"/>
  <c r="L263" i="36"/>
  <c r="K263" i="36"/>
  <c r="F263" i="36"/>
  <c r="AB157" i="36" s="1"/>
  <c r="EM262" i="36"/>
  <c r="EL262" i="36"/>
  <c r="EI262" i="36"/>
  <c r="EH262" i="36"/>
  <c r="EG262" i="36"/>
  <c r="EF262" i="36"/>
  <c r="EB262" i="36"/>
  <c r="DY262" i="36"/>
  <c r="DX262" i="36"/>
  <c r="DV262" i="36"/>
  <c r="DT262" i="36"/>
  <c r="DS262" i="36"/>
  <c r="DQ262" i="36"/>
  <c r="DP262" i="36"/>
  <c r="CK262" i="36"/>
  <c r="CI262" i="36"/>
  <c r="CH262" i="36"/>
  <c r="CF262" i="36"/>
  <c r="CE262" i="36"/>
  <c r="CD262" i="36"/>
  <c r="CB262" i="36"/>
  <c r="CA262" i="36"/>
  <c r="BW262" i="36"/>
  <c r="BV262" i="36"/>
  <c r="BR262" i="36"/>
  <c r="BQ262" i="36"/>
  <c r="BP262" i="36"/>
  <c r="BN262" i="36"/>
  <c r="BM262" i="36"/>
  <c r="AF262" i="36"/>
  <c r="AE262" i="36"/>
  <c r="AD262" i="36"/>
  <c r="AC262" i="36"/>
  <c r="AB262" i="36"/>
  <c r="AA262" i="36"/>
  <c r="Z262" i="36"/>
  <c r="Y262" i="36"/>
  <c r="W262" i="36"/>
  <c r="V262" i="36"/>
  <c r="U262" i="36"/>
  <c r="T262" i="36"/>
  <c r="R262" i="36"/>
  <c r="Q262" i="36"/>
  <c r="O262" i="36"/>
  <c r="N262" i="36"/>
  <c r="M262" i="36"/>
  <c r="J262" i="36"/>
  <c r="F262" i="36"/>
  <c r="EN261" i="36"/>
  <c r="EK261" i="36"/>
  <c r="EH261" i="36"/>
  <c r="EG261" i="36"/>
  <c r="EE261" i="36"/>
  <c r="ED261" i="36"/>
  <c r="EA261" i="36"/>
  <c r="DZ261" i="36"/>
  <c r="DX261" i="36"/>
  <c r="DW261" i="36"/>
  <c r="DV261" i="36"/>
  <c r="DU261" i="36"/>
  <c r="DT261" i="36"/>
  <c r="DP261" i="36"/>
  <c r="CK261" i="36"/>
  <c r="CJ261" i="36"/>
  <c r="CH261" i="36"/>
  <c r="CE261" i="36"/>
  <c r="CD261" i="36"/>
  <c r="CC261" i="36"/>
  <c r="CB261" i="36"/>
  <c r="BY261" i="36"/>
  <c r="BT261" i="36"/>
  <c r="BR261" i="36"/>
  <c r="BQ261" i="36"/>
  <c r="BP261" i="36"/>
  <c r="BO261" i="36"/>
  <c r="BN261" i="36"/>
  <c r="AG261" i="36"/>
  <c r="AF261" i="36"/>
  <c r="AE261" i="36"/>
  <c r="AD261" i="36"/>
  <c r="AC261" i="36"/>
  <c r="AB261" i="36"/>
  <c r="AA261" i="36"/>
  <c r="Y261" i="36"/>
  <c r="V261" i="36"/>
  <c r="U261" i="36"/>
  <c r="T261" i="36"/>
  <c r="P261" i="36"/>
  <c r="O261" i="36"/>
  <c r="N261" i="36"/>
  <c r="M261" i="36"/>
  <c r="L261" i="36"/>
  <c r="K261" i="36"/>
  <c r="F261" i="36"/>
  <c r="EK260" i="36"/>
  <c r="EJ260" i="36"/>
  <c r="EH260" i="36"/>
  <c r="EG260" i="36"/>
  <c r="EF260" i="36"/>
  <c r="ED260" i="36"/>
  <c r="DW260" i="36"/>
  <c r="DV260" i="36"/>
  <c r="DU260" i="36"/>
  <c r="DT260" i="36"/>
  <c r="DR260" i="36"/>
  <c r="DP260" i="36"/>
  <c r="CK260" i="36"/>
  <c r="CF260" i="36"/>
  <c r="CE260" i="36"/>
  <c r="CD260" i="36"/>
  <c r="CB260" i="36"/>
  <c r="CA260" i="36"/>
  <c r="BX260" i="36"/>
  <c r="BU260" i="36"/>
  <c r="BS260" i="36"/>
  <c r="BQ260" i="36"/>
  <c r="BP260" i="36"/>
  <c r="BN260" i="36"/>
  <c r="AH260" i="36"/>
  <c r="AG260" i="36"/>
  <c r="AF260" i="36"/>
  <c r="AE260" i="36"/>
  <c r="AD260" i="36"/>
  <c r="AC260" i="36"/>
  <c r="AB260" i="36"/>
  <c r="AA260" i="36"/>
  <c r="Z260" i="36"/>
  <c r="X260" i="36"/>
  <c r="W260" i="36"/>
  <c r="V260" i="36"/>
  <c r="U260" i="36"/>
  <c r="R260" i="36"/>
  <c r="O260" i="36"/>
  <c r="N260" i="36"/>
  <c r="L260" i="36"/>
  <c r="K260" i="36"/>
  <c r="J260" i="36"/>
  <c r="F260" i="36"/>
  <c r="EN259" i="36"/>
  <c r="EM259" i="36"/>
  <c r="EL259" i="36"/>
  <c r="EK259" i="36"/>
  <c r="EJ259" i="36"/>
  <c r="EI259" i="36"/>
  <c r="EG259" i="36"/>
  <c r="EF259" i="36"/>
  <c r="EE259" i="36"/>
  <c r="ED259" i="36"/>
  <c r="EC259" i="36"/>
  <c r="EB259" i="36"/>
  <c r="DY259" i="36"/>
  <c r="DX259" i="36"/>
  <c r="DV259" i="36"/>
  <c r="DT259" i="36"/>
  <c r="DQ259" i="36"/>
  <c r="DP259" i="36"/>
  <c r="CJ259" i="36"/>
  <c r="CF259" i="36"/>
  <c r="CE259" i="36"/>
  <c r="CD259" i="36"/>
  <c r="CB259" i="36"/>
  <c r="BW259" i="36"/>
  <c r="BV259" i="36"/>
  <c r="BU259" i="36"/>
  <c r="BT259" i="36"/>
  <c r="BR259" i="36"/>
  <c r="BQ259" i="36"/>
  <c r="BP259" i="36"/>
  <c r="BN259" i="36"/>
  <c r="BM259" i="36"/>
  <c r="AH259" i="36"/>
  <c r="AG259" i="36"/>
  <c r="AE259" i="36"/>
  <c r="AC259" i="36"/>
  <c r="AB259" i="36"/>
  <c r="AA259" i="36"/>
  <c r="Z259" i="36"/>
  <c r="X259" i="36"/>
  <c r="W259" i="36"/>
  <c r="V259" i="36"/>
  <c r="U259" i="36"/>
  <c r="T259" i="36"/>
  <c r="S259" i="36"/>
  <c r="R259" i="36"/>
  <c r="O259" i="36"/>
  <c r="N259" i="36"/>
  <c r="M259" i="36"/>
  <c r="L259" i="36"/>
  <c r="F259" i="36"/>
  <c r="EM258" i="36"/>
  <c r="EK258" i="36"/>
  <c r="EJ258" i="36"/>
  <c r="EI258" i="36"/>
  <c r="EC258" i="36"/>
  <c r="EB258" i="36"/>
  <c r="EA258" i="36"/>
  <c r="DZ258" i="36"/>
  <c r="DY258" i="36"/>
  <c r="DX258" i="36"/>
  <c r="DV258" i="36"/>
  <c r="DU258" i="36"/>
  <c r="DS258" i="36"/>
  <c r="DQ258" i="36"/>
  <c r="DP258" i="36"/>
  <c r="CJ258" i="36"/>
  <c r="CI258" i="36"/>
  <c r="CH258" i="36"/>
  <c r="CG258" i="36"/>
  <c r="CF258" i="36"/>
  <c r="CD258" i="36"/>
  <c r="CC258" i="36"/>
  <c r="CA258" i="36"/>
  <c r="BZ258" i="36"/>
  <c r="BY258" i="36"/>
  <c r="BV258" i="36"/>
  <c r="BR258" i="36"/>
  <c r="BQ258" i="36"/>
  <c r="BO258" i="36"/>
  <c r="BN258" i="36"/>
  <c r="BM258" i="36"/>
  <c r="AG258" i="36"/>
  <c r="AC258" i="36"/>
  <c r="AB258" i="36"/>
  <c r="AA258" i="36"/>
  <c r="Z258" i="36"/>
  <c r="Y258" i="36"/>
  <c r="X258" i="36"/>
  <c r="U258" i="36"/>
  <c r="T258" i="36"/>
  <c r="S258" i="36"/>
  <c r="P258" i="36"/>
  <c r="N258" i="36"/>
  <c r="M258" i="36"/>
  <c r="K258" i="36"/>
  <c r="J258" i="36"/>
  <c r="F258" i="36"/>
  <c r="EM257" i="36"/>
  <c r="EL257" i="36"/>
  <c r="EK257" i="36"/>
  <c r="EJ257" i="36"/>
  <c r="EH257" i="36"/>
  <c r="EG257" i="36"/>
  <c r="EF257" i="36"/>
  <c r="EE257" i="36"/>
  <c r="ED257" i="36"/>
  <c r="EC257" i="36"/>
  <c r="DZ257" i="36"/>
  <c r="DY257" i="36"/>
  <c r="DV257" i="36"/>
  <c r="DU257" i="36"/>
  <c r="DR257" i="36"/>
  <c r="CK257" i="36"/>
  <c r="CJ257" i="36"/>
  <c r="CI257" i="36"/>
  <c r="CH257" i="36"/>
  <c r="CG257" i="36"/>
  <c r="CA257" i="36"/>
  <c r="BZ257" i="36"/>
  <c r="BY257" i="36"/>
  <c r="BV257" i="36"/>
  <c r="BU257" i="36"/>
  <c r="BT257" i="36"/>
  <c r="BP257" i="36"/>
  <c r="BN257" i="36"/>
  <c r="BM257" i="36"/>
  <c r="AH257" i="36"/>
  <c r="AC257" i="36"/>
  <c r="AA257" i="36"/>
  <c r="Z257" i="36"/>
  <c r="Y257" i="36"/>
  <c r="W257" i="36"/>
  <c r="U257" i="36"/>
  <c r="T257" i="36"/>
  <c r="S257" i="36"/>
  <c r="R257" i="36"/>
  <c r="Q257" i="36"/>
  <c r="P257" i="36"/>
  <c r="O257" i="36"/>
  <c r="M257" i="36"/>
  <c r="J257" i="36"/>
  <c r="F257" i="36"/>
  <c r="EM256" i="36"/>
  <c r="EF256" i="36"/>
  <c r="EE256" i="36"/>
  <c r="EC256" i="36"/>
  <c r="EA256" i="36"/>
  <c r="DZ256" i="36"/>
  <c r="DY256" i="36"/>
  <c r="DX256" i="36"/>
  <c r="DU256" i="36"/>
  <c r="DT256" i="36"/>
  <c r="DR256" i="36"/>
  <c r="DQ256" i="36"/>
  <c r="CK256" i="36"/>
  <c r="CJ256" i="36"/>
  <c r="CI256" i="36"/>
  <c r="CH256" i="36"/>
  <c r="CG256" i="36"/>
  <c r="CF256" i="36"/>
  <c r="CE256" i="36"/>
  <c r="CB256" i="36"/>
  <c r="BY256" i="36"/>
  <c r="BX256" i="36"/>
  <c r="BW256" i="36"/>
  <c r="BU256" i="36"/>
  <c r="BS256" i="36"/>
  <c r="BR256" i="36"/>
  <c r="BQ256" i="36"/>
  <c r="BP256" i="36"/>
  <c r="BO256" i="36"/>
  <c r="AH256" i="36"/>
  <c r="AD256" i="36"/>
  <c r="AB256" i="36"/>
  <c r="Y256" i="36"/>
  <c r="V256" i="36"/>
  <c r="T256" i="36"/>
  <c r="S256" i="36"/>
  <c r="R256" i="36"/>
  <c r="Q256" i="36"/>
  <c r="O256" i="36"/>
  <c r="M256" i="36"/>
  <c r="L256" i="36"/>
  <c r="K256" i="36"/>
  <c r="J256" i="36"/>
  <c r="F256" i="36"/>
  <c r="EK255" i="36"/>
  <c r="EI255" i="36"/>
  <c r="EH255" i="36"/>
  <c r="EG255" i="36"/>
  <c r="EE255" i="36"/>
  <c r="ED255" i="36"/>
  <c r="EC255" i="36"/>
  <c r="EB255" i="36"/>
  <c r="EA255" i="36"/>
  <c r="DZ255" i="36"/>
  <c r="DY255" i="36"/>
  <c r="DW255" i="36"/>
  <c r="DS255" i="36"/>
  <c r="DQ255" i="36"/>
  <c r="DP255" i="36"/>
  <c r="CK255" i="36"/>
  <c r="CJ255" i="36"/>
  <c r="CI255" i="36"/>
  <c r="CH255" i="36"/>
  <c r="CG255" i="36"/>
  <c r="CF255" i="36"/>
  <c r="CE255" i="36"/>
  <c r="CC255" i="36"/>
  <c r="CB255" i="36"/>
  <c r="BZ255" i="36"/>
  <c r="BY255" i="36"/>
  <c r="BX255" i="36"/>
  <c r="BW255" i="36"/>
  <c r="BU255" i="36"/>
  <c r="BT255" i="36"/>
  <c r="BS255" i="36"/>
  <c r="BR255" i="36"/>
  <c r="BP255" i="36"/>
  <c r="BM255" i="36"/>
  <c r="AH255" i="36"/>
  <c r="AG255" i="36"/>
  <c r="AF255" i="36"/>
  <c r="AE255" i="36"/>
  <c r="AD255" i="36"/>
  <c r="AB255" i="36"/>
  <c r="Y255" i="36"/>
  <c r="X255" i="36"/>
  <c r="V255" i="36"/>
  <c r="T255" i="36"/>
  <c r="S255" i="36"/>
  <c r="Q255" i="36"/>
  <c r="P255" i="36"/>
  <c r="O255" i="36"/>
  <c r="N255" i="36"/>
  <c r="M255" i="36"/>
  <c r="L255" i="36"/>
  <c r="J255" i="36"/>
  <c r="F255" i="36"/>
  <c r="X393" i="36" s="1"/>
  <c r="EN254" i="36"/>
  <c r="EK254" i="36"/>
  <c r="EJ254" i="36"/>
  <c r="EI254" i="36"/>
  <c r="EH254" i="36"/>
  <c r="EG254" i="36"/>
  <c r="ED254" i="36"/>
  <c r="EC254" i="36"/>
  <c r="EB254" i="36"/>
  <c r="DZ254" i="36"/>
  <c r="DY254" i="36"/>
  <c r="DX254" i="36"/>
  <c r="DT254" i="36"/>
  <c r="DS254" i="36"/>
  <c r="DR254" i="36"/>
  <c r="DQ254" i="36"/>
  <c r="CJ254" i="36"/>
  <c r="CI254" i="36"/>
  <c r="CH254" i="36"/>
  <c r="CG254" i="36"/>
  <c r="CF254" i="36"/>
  <c r="CE254" i="36"/>
  <c r="CD254" i="36"/>
  <c r="BZ254" i="36"/>
  <c r="BY254" i="36"/>
  <c r="BX254" i="36"/>
  <c r="BW254" i="36"/>
  <c r="BV254" i="36"/>
  <c r="BT254" i="36"/>
  <c r="BN254" i="36"/>
  <c r="AH254" i="36"/>
  <c r="AG254" i="36"/>
  <c r="AD254" i="36"/>
  <c r="AC254" i="36"/>
  <c r="Z254" i="36"/>
  <c r="X254" i="36"/>
  <c r="W254" i="36"/>
  <c r="V254" i="36"/>
  <c r="U254" i="36"/>
  <c r="S254" i="36"/>
  <c r="R254" i="36"/>
  <c r="P254" i="36"/>
  <c r="O254" i="36"/>
  <c r="N254" i="36"/>
  <c r="L254" i="36"/>
  <c r="K254" i="36"/>
  <c r="J254" i="36"/>
  <c r="F254" i="36"/>
  <c r="EN253" i="36"/>
  <c r="EM253" i="36"/>
  <c r="EL253" i="36"/>
  <c r="EJ253" i="36"/>
  <c r="EI253" i="36"/>
  <c r="EH253" i="36"/>
  <c r="EG253" i="36"/>
  <c r="EF253" i="36"/>
  <c r="EC253" i="36"/>
  <c r="EB253" i="36"/>
  <c r="EA253" i="36"/>
  <c r="DZ253" i="36"/>
  <c r="DX253" i="36"/>
  <c r="DW253" i="36"/>
  <c r="DV253" i="36"/>
  <c r="DU253" i="36"/>
  <c r="DT253" i="36"/>
  <c r="DS253" i="36"/>
  <c r="DR253" i="36"/>
  <c r="CK253" i="36"/>
  <c r="CJ253" i="36"/>
  <c r="CI253" i="36"/>
  <c r="CH253" i="36"/>
  <c r="CG253" i="36"/>
  <c r="CF253" i="36"/>
  <c r="CD253" i="36"/>
  <c r="BZ253" i="36"/>
  <c r="BY253" i="36"/>
  <c r="BX253" i="36"/>
  <c r="BW253" i="36"/>
  <c r="BV253" i="36"/>
  <c r="BU253" i="36"/>
  <c r="BS253" i="36"/>
  <c r="BR253" i="36"/>
  <c r="BQ253" i="36"/>
  <c r="BP253" i="36"/>
  <c r="BO253" i="36"/>
  <c r="BN253" i="36"/>
  <c r="BM253" i="36"/>
  <c r="AH253" i="36"/>
  <c r="AG253" i="36"/>
  <c r="AE253" i="36"/>
  <c r="AD253" i="36"/>
  <c r="AC253" i="36"/>
  <c r="AB253" i="36"/>
  <c r="Z253" i="36"/>
  <c r="Y253" i="36"/>
  <c r="V253" i="36"/>
  <c r="U253" i="36"/>
  <c r="S253" i="36"/>
  <c r="R253" i="36"/>
  <c r="Q253" i="36"/>
  <c r="P253" i="36"/>
  <c r="O253" i="36"/>
  <c r="N253" i="36"/>
  <c r="L253" i="36"/>
  <c r="K253" i="36"/>
  <c r="J253" i="36"/>
  <c r="F253" i="36"/>
  <c r="EM38" i="36" s="1"/>
  <c r="EL252" i="36"/>
  <c r="EK252" i="36"/>
  <c r="EI252" i="36"/>
  <c r="EH252" i="36"/>
  <c r="EG252" i="36"/>
  <c r="ED252" i="36"/>
  <c r="EC252" i="36"/>
  <c r="EA252" i="36"/>
  <c r="DZ252" i="36"/>
  <c r="DW252" i="36"/>
  <c r="DV252" i="36"/>
  <c r="DU252" i="36"/>
  <c r="DS252" i="36"/>
  <c r="DR252" i="36"/>
  <c r="DQ252" i="36"/>
  <c r="DP252" i="36"/>
  <c r="CE252" i="36"/>
  <c r="CD252" i="36"/>
  <c r="CC252" i="36"/>
  <c r="CA252" i="36"/>
  <c r="BZ252" i="36"/>
  <c r="BY252" i="36"/>
  <c r="BX252" i="36"/>
  <c r="BW252" i="36"/>
  <c r="BR252" i="36"/>
  <c r="BQ252" i="36"/>
  <c r="BP252" i="36"/>
  <c r="BN252" i="36"/>
  <c r="AH252" i="36"/>
  <c r="AG252" i="36"/>
  <c r="AE252" i="36"/>
  <c r="AD252" i="36"/>
  <c r="AB252" i="36"/>
  <c r="AA252" i="36"/>
  <c r="W252" i="36"/>
  <c r="V252" i="36"/>
  <c r="U252" i="36"/>
  <c r="T252" i="36"/>
  <c r="Q252" i="36"/>
  <c r="P252" i="36"/>
  <c r="O252" i="36"/>
  <c r="N252" i="36"/>
  <c r="M252" i="36"/>
  <c r="L252" i="36"/>
  <c r="K252" i="36"/>
  <c r="F252" i="36"/>
  <c r="EB340" i="36" s="1"/>
  <c r="EL251" i="36"/>
  <c r="EK251" i="36"/>
  <c r="EJ251" i="36"/>
  <c r="EH251" i="36"/>
  <c r="EG251" i="36"/>
  <c r="ED251" i="36"/>
  <c r="EC251" i="36"/>
  <c r="DY251" i="36"/>
  <c r="DX251" i="36"/>
  <c r="DV251" i="36"/>
  <c r="DU251" i="36"/>
  <c r="DT251" i="36"/>
  <c r="DR251" i="36"/>
  <c r="DQ251" i="36"/>
  <c r="DP251" i="36"/>
  <c r="CE251" i="36"/>
  <c r="CD251" i="36"/>
  <c r="CC251" i="36"/>
  <c r="CB251" i="36"/>
  <c r="CA251" i="36"/>
  <c r="BZ251" i="36"/>
  <c r="BY251" i="36"/>
  <c r="BX251" i="36"/>
  <c r="BW251" i="36"/>
  <c r="BV251" i="36"/>
  <c r="BT251" i="36"/>
  <c r="BP251" i="36"/>
  <c r="BN251" i="36"/>
  <c r="BM251" i="36"/>
  <c r="AH251" i="36"/>
  <c r="AF251" i="36"/>
  <c r="AD251" i="36"/>
  <c r="AC251" i="36"/>
  <c r="AB251" i="36"/>
  <c r="AA251" i="36"/>
  <c r="Z251" i="36"/>
  <c r="Y251" i="36"/>
  <c r="U251" i="36"/>
  <c r="T251" i="36"/>
  <c r="S251" i="36"/>
  <c r="M251" i="36"/>
  <c r="L251" i="36"/>
  <c r="K251" i="36"/>
  <c r="J251" i="36"/>
  <c r="F251" i="36"/>
  <c r="EN250" i="36"/>
  <c r="EK250" i="36"/>
  <c r="EJ250" i="36"/>
  <c r="EI250" i="36"/>
  <c r="EG250" i="36"/>
  <c r="EF250" i="36"/>
  <c r="EE250" i="36"/>
  <c r="EC250" i="36"/>
  <c r="EB250" i="36"/>
  <c r="DZ250" i="36"/>
  <c r="DV250" i="36"/>
  <c r="DU250" i="36"/>
  <c r="DT250" i="36"/>
  <c r="DR250" i="36"/>
  <c r="DP250" i="36"/>
  <c r="CI250" i="36"/>
  <c r="CH250" i="36"/>
  <c r="CF250" i="36"/>
  <c r="CE250" i="36"/>
  <c r="CC250" i="36"/>
  <c r="CB250" i="36"/>
  <c r="CA250" i="36"/>
  <c r="BZ250" i="36"/>
  <c r="BY250" i="36"/>
  <c r="BX250" i="36"/>
  <c r="BP250" i="36"/>
  <c r="BO250" i="36"/>
  <c r="BN250" i="36"/>
  <c r="BM250" i="36"/>
  <c r="AH250" i="36"/>
  <c r="AG250" i="36"/>
  <c r="AF250" i="36"/>
  <c r="AE250" i="36"/>
  <c r="AD250" i="36"/>
  <c r="AC250" i="36"/>
  <c r="AB250" i="36"/>
  <c r="Z250" i="36"/>
  <c r="Y250" i="36"/>
  <c r="V250" i="36"/>
  <c r="U250" i="36"/>
  <c r="T250" i="36"/>
  <c r="S250" i="36"/>
  <c r="O250" i="36"/>
  <c r="N250" i="36"/>
  <c r="J250" i="36"/>
  <c r="F250" i="36"/>
  <c r="EN249" i="36"/>
  <c r="EM249" i="36"/>
  <c r="EK249" i="36"/>
  <c r="EJ249" i="36"/>
  <c r="EE249" i="36"/>
  <c r="ED249" i="36"/>
  <c r="EC249" i="36"/>
  <c r="EB249" i="36"/>
  <c r="EA249" i="36"/>
  <c r="DX249" i="36"/>
  <c r="DV249" i="36"/>
  <c r="DU249" i="36"/>
  <c r="DT249" i="36"/>
  <c r="DS249" i="36"/>
  <c r="DQ249" i="36"/>
  <c r="DP249" i="36"/>
  <c r="CJ249" i="36"/>
  <c r="CI249" i="36"/>
  <c r="CH249" i="36"/>
  <c r="CG249" i="36"/>
  <c r="CF249" i="36"/>
  <c r="CD249" i="36"/>
  <c r="CB249" i="36"/>
  <c r="CA249" i="36"/>
  <c r="BZ249" i="36"/>
  <c r="BY249" i="36"/>
  <c r="BW249" i="36"/>
  <c r="BV249" i="36"/>
  <c r="BU249" i="36"/>
  <c r="BS249" i="36"/>
  <c r="BR249" i="36"/>
  <c r="BQ249" i="36"/>
  <c r="BO249" i="36"/>
  <c r="AH249" i="36"/>
  <c r="AG249" i="36"/>
  <c r="AF249" i="36"/>
  <c r="AD249" i="36"/>
  <c r="AA249" i="36"/>
  <c r="Y249" i="36"/>
  <c r="S249" i="36"/>
  <c r="R249" i="36"/>
  <c r="P249" i="36"/>
  <c r="N249" i="36"/>
  <c r="M249" i="36"/>
  <c r="L249" i="36"/>
  <c r="K249" i="36"/>
  <c r="J249" i="36"/>
  <c r="F249" i="36"/>
  <c r="BU279" i="36" s="1"/>
  <c r="EL248" i="36"/>
  <c r="EK248" i="36"/>
  <c r="EJ248" i="36"/>
  <c r="EI248" i="36"/>
  <c r="EH248" i="36"/>
  <c r="EG248" i="36"/>
  <c r="EB248" i="36"/>
  <c r="EA248" i="36"/>
  <c r="DZ248" i="36"/>
  <c r="DY248" i="36"/>
  <c r="DX248" i="36"/>
  <c r="DV248" i="36"/>
  <c r="DT248" i="36"/>
  <c r="DS248" i="36"/>
  <c r="DR248" i="36"/>
  <c r="DQ248" i="36"/>
  <c r="DP248" i="36"/>
  <c r="CE248" i="36"/>
  <c r="CB248" i="36"/>
  <c r="CA248" i="36"/>
  <c r="BZ248" i="36"/>
  <c r="BY248" i="36"/>
  <c r="BX248" i="36"/>
  <c r="BW248" i="36"/>
  <c r="BU248" i="36"/>
  <c r="BT248" i="36"/>
  <c r="BS248" i="36"/>
  <c r="BR248" i="36"/>
  <c r="BQ248" i="36"/>
  <c r="BM248" i="36"/>
  <c r="AH248" i="36"/>
  <c r="AG248" i="36"/>
  <c r="AF248" i="36"/>
  <c r="AE248" i="36"/>
  <c r="AC248" i="36"/>
  <c r="AA248" i="36"/>
  <c r="Y248" i="36"/>
  <c r="W248" i="36"/>
  <c r="U248" i="36"/>
  <c r="T248" i="36"/>
  <c r="P248" i="36"/>
  <c r="M248" i="36"/>
  <c r="L248" i="36"/>
  <c r="K248" i="36"/>
  <c r="J248" i="36"/>
  <c r="F248" i="36"/>
  <c r="EN247" i="36"/>
  <c r="EM247" i="36"/>
  <c r="EL247" i="36"/>
  <c r="EK247" i="36"/>
  <c r="EJ247" i="36"/>
  <c r="EI247" i="36"/>
  <c r="EF247" i="36"/>
  <c r="EE247" i="36"/>
  <c r="ED247" i="36"/>
  <c r="EC247" i="36"/>
  <c r="EB247" i="36"/>
  <c r="DZ247" i="36"/>
  <c r="DY247" i="36"/>
  <c r="DX247" i="36"/>
  <c r="DV247" i="36"/>
  <c r="CK247" i="36"/>
  <c r="CI247" i="36"/>
  <c r="CH247" i="36"/>
  <c r="CG247" i="36"/>
  <c r="BZ247" i="36"/>
  <c r="BY247" i="36"/>
  <c r="BX247" i="36"/>
  <c r="BW247" i="36"/>
  <c r="BV247" i="36"/>
  <c r="BT247" i="36"/>
  <c r="BS247" i="36"/>
  <c r="BR247" i="36"/>
  <c r="BQ247" i="36"/>
  <c r="BP247" i="36"/>
  <c r="BM247" i="36"/>
  <c r="AH247" i="36"/>
  <c r="AC247" i="36"/>
  <c r="Y247" i="36"/>
  <c r="X247" i="36"/>
  <c r="W247" i="36"/>
  <c r="V247" i="36"/>
  <c r="U247" i="36"/>
  <c r="T247" i="36"/>
  <c r="S247" i="36"/>
  <c r="R247" i="36"/>
  <c r="Q247" i="36"/>
  <c r="P247" i="36"/>
  <c r="O247" i="36"/>
  <c r="N247" i="36"/>
  <c r="J247" i="36"/>
  <c r="F247" i="36"/>
  <c r="DV396" i="36" s="1"/>
  <c r="EN246" i="36"/>
  <c r="EM246" i="36"/>
  <c r="EL246" i="36"/>
  <c r="EK246" i="36"/>
  <c r="EI246" i="36"/>
  <c r="EH246" i="36"/>
  <c r="EG246" i="36"/>
  <c r="EF246" i="36"/>
  <c r="EE246" i="36"/>
  <c r="EC246" i="36"/>
  <c r="EA246" i="36"/>
  <c r="DZ246" i="36"/>
  <c r="DY246" i="36"/>
  <c r="DW246" i="36"/>
  <c r="DU246" i="36"/>
  <c r="DT246" i="36"/>
  <c r="DR246" i="36"/>
  <c r="DP246" i="36"/>
  <c r="CJ246" i="36"/>
  <c r="CH246" i="36"/>
  <c r="CG246" i="36"/>
  <c r="CF246" i="36"/>
  <c r="CD246" i="36"/>
  <c r="CB246" i="36"/>
  <c r="CA246" i="36"/>
  <c r="BY246" i="36"/>
  <c r="BX246" i="36"/>
  <c r="BW246" i="36"/>
  <c r="BV246" i="36"/>
  <c r="BS246" i="36"/>
  <c r="BR246" i="36"/>
  <c r="BO246" i="36"/>
  <c r="AH246" i="36"/>
  <c r="AG246" i="36"/>
  <c r="AF246" i="36"/>
  <c r="AC246" i="36"/>
  <c r="AB246" i="36"/>
  <c r="AA246" i="36"/>
  <c r="Z246" i="36"/>
  <c r="Y246" i="36"/>
  <c r="X246" i="36"/>
  <c r="W246" i="36"/>
  <c r="V246" i="36"/>
  <c r="U246" i="36"/>
  <c r="S246" i="36"/>
  <c r="Q246" i="36"/>
  <c r="P246" i="36"/>
  <c r="O246" i="36"/>
  <c r="F246" i="36"/>
  <c r="EN245" i="36"/>
  <c r="EM245" i="36"/>
  <c r="EL245" i="36"/>
  <c r="EJ245" i="36"/>
  <c r="EI245" i="36"/>
  <c r="EH245" i="36"/>
  <c r="EG245" i="36"/>
  <c r="EF245" i="36"/>
  <c r="EE245" i="36"/>
  <c r="ED245" i="36"/>
  <c r="DZ245" i="36"/>
  <c r="DV245" i="36"/>
  <c r="DT245" i="36"/>
  <c r="DS245" i="36"/>
  <c r="DR245" i="36"/>
  <c r="DQ245" i="36"/>
  <c r="DP245" i="36"/>
  <c r="CK245" i="36"/>
  <c r="CG245" i="36"/>
  <c r="CF245" i="36"/>
  <c r="CE245" i="36"/>
  <c r="CC245" i="36"/>
  <c r="CA245" i="36"/>
  <c r="BZ245" i="36"/>
  <c r="BY245" i="36"/>
  <c r="BW245" i="36"/>
  <c r="BV245" i="36"/>
  <c r="BT245" i="36"/>
  <c r="BS245" i="36"/>
  <c r="BR245" i="36"/>
  <c r="BQ245" i="36"/>
  <c r="BO245" i="36"/>
  <c r="BN245" i="36"/>
  <c r="AH245" i="36"/>
  <c r="AG245" i="36"/>
  <c r="AE245" i="36"/>
  <c r="AB245" i="36"/>
  <c r="Y245" i="36"/>
  <c r="X245" i="36"/>
  <c r="W245" i="36"/>
  <c r="V245" i="36"/>
  <c r="U245" i="36"/>
  <c r="T245" i="36"/>
  <c r="S245" i="36"/>
  <c r="P245" i="36"/>
  <c r="O245" i="36"/>
  <c r="J245" i="36"/>
  <c r="F245" i="36"/>
  <c r="EM244" i="36"/>
  <c r="EK244" i="36"/>
  <c r="EI244" i="36"/>
  <c r="EG244" i="36"/>
  <c r="EF244" i="36"/>
  <c r="ED244" i="36"/>
  <c r="EA244" i="36"/>
  <c r="DZ244" i="36"/>
  <c r="DY244" i="36"/>
  <c r="DV244" i="36"/>
  <c r="DU244" i="36"/>
  <c r="DS244" i="36"/>
  <c r="DR244" i="36"/>
  <c r="DQ244" i="36"/>
  <c r="DP244" i="36"/>
  <c r="CJ244" i="36"/>
  <c r="CE244" i="36"/>
  <c r="CD244" i="36"/>
  <c r="CA244" i="36"/>
  <c r="BZ244" i="36"/>
  <c r="BY244" i="36"/>
  <c r="BX244" i="36"/>
  <c r="BW244" i="36"/>
  <c r="BV244" i="36"/>
  <c r="BU244" i="36"/>
  <c r="BT244" i="36"/>
  <c r="BR244" i="36"/>
  <c r="BQ244" i="36"/>
  <c r="BP244" i="36"/>
  <c r="BM244" i="36"/>
  <c r="AG244" i="36"/>
  <c r="AF244" i="36"/>
  <c r="AD244" i="36"/>
  <c r="AC244" i="36"/>
  <c r="AB244" i="36"/>
  <c r="AA244" i="36"/>
  <c r="Y244" i="36"/>
  <c r="X244" i="36"/>
  <c r="W244" i="36"/>
  <c r="V244" i="36"/>
  <c r="U244" i="36"/>
  <c r="T244" i="36"/>
  <c r="R244" i="36"/>
  <c r="O244" i="36"/>
  <c r="M244" i="36"/>
  <c r="K244" i="36"/>
  <c r="F244" i="36"/>
  <c r="EN243" i="36"/>
  <c r="EL243" i="36"/>
  <c r="EJ243" i="36"/>
  <c r="EH243" i="36"/>
  <c r="EG243" i="36"/>
  <c r="EF243" i="36"/>
  <c r="ED243" i="36"/>
  <c r="EC243" i="36"/>
  <c r="DZ243" i="36"/>
  <c r="DY243" i="36"/>
  <c r="DV243" i="36"/>
  <c r="DU243" i="36"/>
  <c r="DR243" i="36"/>
  <c r="DP243" i="36"/>
  <c r="CI243" i="36"/>
  <c r="CG243" i="36"/>
  <c r="CF243" i="36"/>
  <c r="CE243" i="36"/>
  <c r="CD243" i="36"/>
  <c r="CC243" i="36"/>
  <c r="CA243" i="36"/>
  <c r="BZ243" i="36"/>
  <c r="BY243" i="36"/>
  <c r="BX243" i="36"/>
  <c r="BW243" i="36"/>
  <c r="BV243" i="36"/>
  <c r="BU243" i="36"/>
  <c r="BT243" i="36"/>
  <c r="BS243" i="36"/>
  <c r="AE243" i="36"/>
  <c r="AD243" i="36"/>
  <c r="AB243" i="36"/>
  <c r="AA243" i="36"/>
  <c r="Z243" i="36"/>
  <c r="X243" i="36"/>
  <c r="W243" i="36"/>
  <c r="V243" i="36"/>
  <c r="U243" i="36"/>
  <c r="T243" i="36"/>
  <c r="S243" i="36"/>
  <c r="R243" i="36"/>
  <c r="P243" i="36"/>
  <c r="O243" i="36"/>
  <c r="K243" i="36"/>
  <c r="J243" i="36"/>
  <c r="F243" i="36"/>
  <c r="F242" i="36"/>
  <c r="F241" i="36"/>
  <c r="F240" i="36"/>
  <c r="F239" i="36"/>
  <c r="F238" i="36"/>
  <c r="EL237" i="36"/>
  <c r="EK237" i="36"/>
  <c r="EJ237" i="36"/>
  <c r="EH237" i="36"/>
  <c r="EG237" i="36"/>
  <c r="EF237" i="36"/>
  <c r="EE237" i="36"/>
  <c r="ED237" i="36"/>
  <c r="EC237" i="36"/>
  <c r="DY237" i="36"/>
  <c r="DW237" i="36"/>
  <c r="DU237" i="36"/>
  <c r="DR237" i="36"/>
  <c r="DQ237" i="36"/>
  <c r="DP237" i="36"/>
  <c r="CK237" i="36"/>
  <c r="CJ237" i="36"/>
  <c r="CI237" i="36"/>
  <c r="CG237" i="36"/>
  <c r="CD237" i="36"/>
  <c r="CB237" i="36"/>
  <c r="CA237" i="36"/>
  <c r="BY237" i="36"/>
  <c r="BX237" i="36"/>
  <c r="BV237" i="36"/>
  <c r="BT237" i="36"/>
  <c r="BS237" i="36"/>
  <c r="BR237" i="36"/>
  <c r="BQ237" i="36"/>
  <c r="BP237" i="36"/>
  <c r="BM237" i="36"/>
  <c r="AF237" i="36"/>
  <c r="AE237" i="36"/>
  <c r="AD237" i="36"/>
  <c r="AC237" i="36"/>
  <c r="AA237" i="36"/>
  <c r="Z237" i="36"/>
  <c r="X237" i="36"/>
  <c r="W237" i="36"/>
  <c r="V237" i="36"/>
  <c r="S237" i="36"/>
  <c r="R237" i="36"/>
  <c r="Q237" i="36"/>
  <c r="N237" i="36"/>
  <c r="K237" i="36"/>
  <c r="F237" i="36"/>
  <c r="EN236" i="36"/>
  <c r="EM236" i="36"/>
  <c r="EL236" i="36"/>
  <c r="EJ236" i="36"/>
  <c r="EI236" i="36"/>
  <c r="EF236" i="36"/>
  <c r="EE236" i="36"/>
  <c r="ED236" i="36"/>
  <c r="EC236" i="36"/>
  <c r="DZ236" i="36"/>
  <c r="DY236" i="36"/>
  <c r="DX236" i="36"/>
  <c r="DW236" i="36"/>
  <c r="DV236" i="36"/>
  <c r="DT236" i="36"/>
  <c r="DS236" i="36"/>
  <c r="CK236" i="36"/>
  <c r="CJ236" i="36"/>
  <c r="CI236" i="36"/>
  <c r="CH236" i="36"/>
  <c r="CF236" i="36"/>
  <c r="CD236" i="36"/>
  <c r="CC236" i="36"/>
  <c r="CB236" i="36"/>
  <c r="CA236" i="36"/>
  <c r="BZ236" i="36"/>
  <c r="BT236" i="36"/>
  <c r="BS236" i="36"/>
  <c r="BR236" i="36"/>
  <c r="BP236" i="36"/>
  <c r="BO236" i="36"/>
  <c r="BM236" i="36"/>
  <c r="AH236" i="36"/>
  <c r="AF236" i="36"/>
  <c r="AE236" i="36"/>
  <c r="AB236" i="36"/>
  <c r="AA236" i="36"/>
  <c r="Z236" i="36"/>
  <c r="W236" i="36"/>
  <c r="V236" i="36"/>
  <c r="U236" i="36"/>
  <c r="S236" i="36"/>
  <c r="R236" i="36"/>
  <c r="Q236" i="36"/>
  <c r="O236" i="36"/>
  <c r="K236" i="36"/>
  <c r="J236" i="36"/>
  <c r="F236" i="36"/>
  <c r="AD315" i="36" s="1"/>
  <c r="EN235" i="36"/>
  <c r="EM235" i="36"/>
  <c r="EL235" i="36"/>
  <c r="EI235" i="36"/>
  <c r="EH235" i="36"/>
  <c r="EG235" i="36"/>
  <c r="EF235" i="36"/>
  <c r="EE235" i="36"/>
  <c r="ED235" i="36"/>
  <c r="EC235" i="36"/>
  <c r="EA235" i="36"/>
  <c r="DZ235" i="36"/>
  <c r="DW235" i="36"/>
  <c r="DT235" i="36"/>
  <c r="DS235" i="36"/>
  <c r="DR235" i="36"/>
  <c r="CJ235" i="36"/>
  <c r="CI235" i="36"/>
  <c r="CH235" i="36"/>
  <c r="CG235" i="36"/>
  <c r="CE235" i="36"/>
  <c r="CD235" i="36"/>
  <c r="CC235" i="36"/>
  <c r="CB235" i="36"/>
  <c r="CA235" i="36"/>
  <c r="BY235" i="36"/>
  <c r="BU235" i="36"/>
  <c r="BT235" i="36"/>
  <c r="BS235" i="36"/>
  <c r="BR235" i="36"/>
  <c r="BQ235" i="36"/>
  <c r="BP235" i="36"/>
  <c r="BO235" i="36"/>
  <c r="BN235" i="36"/>
  <c r="BM235" i="36"/>
  <c r="AG235" i="36"/>
  <c r="AF235" i="36"/>
  <c r="AE235" i="36"/>
  <c r="AD235" i="36"/>
  <c r="AC235" i="36"/>
  <c r="AB235" i="36"/>
  <c r="AA235" i="36"/>
  <c r="Z235" i="36"/>
  <c r="Y235" i="36"/>
  <c r="V235" i="36"/>
  <c r="S235" i="36"/>
  <c r="R235" i="36"/>
  <c r="Q235" i="36"/>
  <c r="P235" i="36"/>
  <c r="F235" i="36"/>
  <c r="CF475" i="36" s="1"/>
  <c r="EM234" i="36"/>
  <c r="EL234" i="36"/>
  <c r="EK234" i="36"/>
  <c r="EG234" i="36"/>
  <c r="ED234" i="36"/>
  <c r="EC234" i="36"/>
  <c r="EB234" i="36"/>
  <c r="DY234" i="36"/>
  <c r="DW234" i="36"/>
  <c r="DV234" i="36"/>
  <c r="DU234" i="36"/>
  <c r="DT234" i="36"/>
  <c r="DS234" i="36"/>
  <c r="DR234" i="36"/>
  <c r="CK234" i="36"/>
  <c r="CJ234" i="36"/>
  <c r="CI234" i="36"/>
  <c r="CC234" i="36"/>
  <c r="CB234" i="36"/>
  <c r="CA234" i="36"/>
  <c r="BZ234" i="36"/>
  <c r="BX234" i="36"/>
  <c r="BU234" i="36"/>
  <c r="BT234" i="36"/>
  <c r="BS234" i="36"/>
  <c r="BR234" i="36"/>
  <c r="BQ234" i="36"/>
  <c r="BP234" i="36"/>
  <c r="BO234" i="36"/>
  <c r="AG234" i="36"/>
  <c r="AF234" i="36"/>
  <c r="AE234" i="36"/>
  <c r="AC234" i="36"/>
  <c r="AB234" i="36"/>
  <c r="W234" i="36"/>
  <c r="S234" i="36"/>
  <c r="R234" i="36"/>
  <c r="P234" i="36"/>
  <c r="O234" i="36"/>
  <c r="L234" i="36"/>
  <c r="F234" i="36"/>
  <c r="EK233" i="36"/>
  <c r="EJ233" i="36"/>
  <c r="EI233" i="36"/>
  <c r="EH233" i="36"/>
  <c r="EF233" i="36"/>
  <c r="ED233" i="36"/>
  <c r="EB233" i="36"/>
  <c r="DW233" i="36"/>
  <c r="DV233" i="36"/>
  <c r="DU233" i="36"/>
  <c r="DT233" i="36"/>
  <c r="DS233" i="36"/>
  <c r="DR233" i="36"/>
  <c r="CK233" i="36"/>
  <c r="CJ233" i="36"/>
  <c r="CI233" i="36"/>
  <c r="CH233" i="36"/>
  <c r="CG233" i="36"/>
  <c r="CF233" i="36"/>
  <c r="CB233" i="36"/>
  <c r="CA233" i="36"/>
  <c r="BX233" i="36"/>
  <c r="BW233" i="36"/>
  <c r="BS233" i="36"/>
  <c r="BR233" i="36"/>
  <c r="BQ233" i="36"/>
  <c r="BP233" i="36"/>
  <c r="BO233" i="36"/>
  <c r="BN233" i="36"/>
  <c r="BM233" i="36"/>
  <c r="AH233" i="36"/>
  <c r="AG233" i="36"/>
  <c r="AF233" i="36"/>
  <c r="AE233" i="36"/>
  <c r="AD233" i="36"/>
  <c r="AC233" i="36"/>
  <c r="AA233" i="36"/>
  <c r="Z233" i="36"/>
  <c r="Y233" i="36"/>
  <c r="X233" i="36"/>
  <c r="W233" i="36"/>
  <c r="T233" i="36"/>
  <c r="S233" i="36"/>
  <c r="R233" i="36"/>
  <c r="Q233" i="36"/>
  <c r="P233" i="36"/>
  <c r="O233" i="36"/>
  <c r="N233" i="36"/>
  <c r="F233" i="36"/>
  <c r="EN232" i="36"/>
  <c r="EK232" i="36"/>
  <c r="EJ232" i="36"/>
  <c r="EI232" i="36"/>
  <c r="EH232" i="36"/>
  <c r="EE232" i="36"/>
  <c r="EA232" i="36"/>
  <c r="DY232" i="36"/>
  <c r="DX232" i="36"/>
  <c r="DU232" i="36"/>
  <c r="DT232" i="36"/>
  <c r="DS232" i="36"/>
  <c r="DR232" i="36"/>
  <c r="DQ232" i="36"/>
  <c r="DP232" i="36"/>
  <c r="CJ232" i="36"/>
  <c r="CI232" i="36"/>
  <c r="CF232" i="36"/>
  <c r="CE232" i="36"/>
  <c r="CD232" i="36"/>
  <c r="CB232" i="36"/>
  <c r="CA232" i="36"/>
  <c r="BZ232" i="36"/>
  <c r="BY232" i="36"/>
  <c r="BX232" i="36"/>
  <c r="BW232" i="36"/>
  <c r="BV232" i="36"/>
  <c r="BR232" i="36"/>
  <c r="BQ232" i="36"/>
  <c r="BP232" i="36"/>
  <c r="BO232" i="36"/>
  <c r="BN232" i="36"/>
  <c r="BM232" i="36"/>
  <c r="AF232" i="36"/>
  <c r="AE232" i="36"/>
  <c r="AC232" i="36"/>
  <c r="AA232" i="36"/>
  <c r="Z232" i="36"/>
  <c r="W232" i="36"/>
  <c r="V232" i="36"/>
  <c r="U232" i="36"/>
  <c r="Q232" i="36"/>
  <c r="O232" i="36"/>
  <c r="N232" i="36"/>
  <c r="K232" i="36"/>
  <c r="J232" i="36"/>
  <c r="F232" i="36"/>
  <c r="EN231" i="36"/>
  <c r="EM231" i="36"/>
  <c r="EL231" i="36"/>
  <c r="EI231" i="36"/>
  <c r="EH231" i="36"/>
  <c r="EG231" i="36"/>
  <c r="EF231" i="36"/>
  <c r="EE231" i="36"/>
  <c r="EB231" i="36"/>
  <c r="EA231" i="36"/>
  <c r="DZ231" i="36"/>
  <c r="DY231" i="36"/>
  <c r="DX231" i="36"/>
  <c r="DW231" i="36"/>
  <c r="DU231" i="36"/>
  <c r="DT231" i="36"/>
  <c r="DS231" i="36"/>
  <c r="DP231" i="36"/>
  <c r="CI231" i="36"/>
  <c r="CH231" i="36"/>
  <c r="CG231" i="36"/>
  <c r="CE231" i="36"/>
  <c r="CB231" i="36"/>
  <c r="CA231" i="36"/>
  <c r="BZ231" i="36"/>
  <c r="BY231" i="36"/>
  <c r="BV231" i="36"/>
  <c r="BR231" i="36"/>
  <c r="BQ231" i="36"/>
  <c r="BP231" i="36"/>
  <c r="BO231" i="36"/>
  <c r="BN231" i="36"/>
  <c r="AC231" i="36"/>
  <c r="AB231" i="36"/>
  <c r="AA231" i="36"/>
  <c r="Z231" i="36"/>
  <c r="W231" i="36"/>
  <c r="V231" i="36"/>
  <c r="U231" i="36"/>
  <c r="S231" i="36"/>
  <c r="R231" i="36"/>
  <c r="Q231" i="36"/>
  <c r="P231" i="36"/>
  <c r="N231" i="36"/>
  <c r="L231" i="36"/>
  <c r="J231" i="36"/>
  <c r="F231" i="36"/>
  <c r="EM230" i="36"/>
  <c r="EL230" i="36"/>
  <c r="EK230" i="36"/>
  <c r="EI230" i="36"/>
  <c r="EH230" i="36"/>
  <c r="EF230" i="36"/>
  <c r="EE230" i="36"/>
  <c r="EA230" i="36"/>
  <c r="DZ230" i="36"/>
  <c r="DY230" i="36"/>
  <c r="DU230" i="36"/>
  <c r="DS230" i="36"/>
  <c r="DR230" i="36"/>
  <c r="DQ230" i="36"/>
  <c r="DP230" i="36"/>
  <c r="CJ230" i="36"/>
  <c r="CH230" i="36"/>
  <c r="CG230" i="36"/>
  <c r="CF230" i="36"/>
  <c r="CE230" i="36"/>
  <c r="CD230" i="36"/>
  <c r="CC230" i="36"/>
  <c r="CB230" i="36"/>
  <c r="BY230" i="36"/>
  <c r="BX230" i="36"/>
  <c r="BW230" i="36"/>
  <c r="BV230" i="36"/>
  <c r="BQ230" i="36"/>
  <c r="BP230" i="36"/>
  <c r="BN230" i="36"/>
  <c r="BM230" i="36"/>
  <c r="AF230" i="36"/>
  <c r="AD230" i="36"/>
  <c r="AB230" i="36"/>
  <c r="AA230" i="36"/>
  <c r="Z230" i="36"/>
  <c r="Y230" i="36"/>
  <c r="V230" i="36"/>
  <c r="U230" i="36"/>
  <c r="Q230" i="36"/>
  <c r="P230" i="36"/>
  <c r="N230" i="36"/>
  <c r="M230" i="36"/>
  <c r="K230" i="36"/>
  <c r="F230" i="36"/>
  <c r="W441" i="36" s="1"/>
  <c r="EM229" i="36"/>
  <c r="EL229" i="36"/>
  <c r="EK229" i="36"/>
  <c r="EJ229" i="36"/>
  <c r="EC229" i="36"/>
  <c r="EB229" i="36"/>
  <c r="EA229" i="36"/>
  <c r="DZ229" i="36"/>
  <c r="DY229" i="36"/>
  <c r="DW229" i="36"/>
  <c r="DV229" i="36"/>
  <c r="DU229" i="36"/>
  <c r="DT229" i="36"/>
  <c r="DR229" i="36"/>
  <c r="DQ229" i="36"/>
  <c r="DP229" i="36"/>
  <c r="CJ229" i="36"/>
  <c r="CG229" i="36"/>
  <c r="CF229" i="36"/>
  <c r="CE229" i="36"/>
  <c r="CD229" i="36"/>
  <c r="CC229" i="36"/>
  <c r="BY229" i="36"/>
  <c r="BX229" i="36"/>
  <c r="BW229" i="36"/>
  <c r="BV229" i="36"/>
  <c r="BQ229" i="36"/>
  <c r="BP229" i="36"/>
  <c r="BO229" i="36"/>
  <c r="BN229" i="36"/>
  <c r="BM229" i="36"/>
  <c r="AC229" i="36"/>
  <c r="AB229" i="36"/>
  <c r="AA229" i="36"/>
  <c r="Y229" i="36"/>
  <c r="V229" i="36"/>
  <c r="S229" i="36"/>
  <c r="R229" i="36"/>
  <c r="P229" i="36"/>
  <c r="N229" i="36"/>
  <c r="M229" i="36"/>
  <c r="L229" i="36"/>
  <c r="J229" i="36"/>
  <c r="F229" i="36"/>
  <c r="EL228" i="36"/>
  <c r="EJ228" i="36"/>
  <c r="EI228" i="36"/>
  <c r="EG228" i="36"/>
  <c r="EF228" i="36"/>
  <c r="EE228" i="36"/>
  <c r="ED228" i="36"/>
  <c r="EB228" i="36"/>
  <c r="EA228" i="36"/>
  <c r="DZ228" i="36"/>
  <c r="DX228" i="36"/>
  <c r="DV228" i="36"/>
  <c r="DU228" i="36"/>
  <c r="DS228" i="36"/>
  <c r="DQ228" i="36"/>
  <c r="DP228" i="36"/>
  <c r="CI228" i="36"/>
  <c r="CH228" i="36"/>
  <c r="CF228" i="36"/>
  <c r="CE228" i="36"/>
  <c r="CD228" i="36"/>
  <c r="CC228" i="36"/>
  <c r="BZ228" i="36"/>
  <c r="BW228" i="36"/>
  <c r="BV228" i="36"/>
  <c r="BU228" i="36"/>
  <c r="BT228" i="36"/>
  <c r="BP228" i="36"/>
  <c r="BO228" i="36"/>
  <c r="BM228" i="36"/>
  <c r="AH228" i="36"/>
  <c r="AD228" i="36"/>
  <c r="AC228" i="36"/>
  <c r="AB228" i="36"/>
  <c r="AA228" i="36"/>
  <c r="Z228" i="36"/>
  <c r="Y228" i="36"/>
  <c r="U228" i="36"/>
  <c r="T228" i="36"/>
  <c r="S228" i="36"/>
  <c r="Q228" i="36"/>
  <c r="P228" i="36"/>
  <c r="O228" i="36"/>
  <c r="M228" i="36"/>
  <c r="L228" i="36"/>
  <c r="K228" i="36"/>
  <c r="J228" i="36"/>
  <c r="F228" i="36"/>
  <c r="EN227" i="36"/>
  <c r="EM227" i="36"/>
  <c r="EJ227" i="36"/>
  <c r="EI227" i="36"/>
  <c r="EH227" i="36"/>
  <c r="EG227" i="36"/>
  <c r="EF227" i="36"/>
  <c r="ED227" i="36"/>
  <c r="EC227" i="36"/>
  <c r="EB227" i="36"/>
  <c r="EA227" i="36"/>
  <c r="DZ227" i="36"/>
  <c r="DX227" i="36"/>
  <c r="DW227" i="36"/>
  <c r="DT227" i="36"/>
  <c r="DS227" i="36"/>
  <c r="DR227" i="36"/>
  <c r="DP227" i="36"/>
  <c r="CK227" i="36"/>
  <c r="CI227" i="36"/>
  <c r="CH227" i="36"/>
  <c r="CG227" i="36"/>
  <c r="CD227" i="36"/>
  <c r="CB227" i="36"/>
  <c r="CA227" i="36"/>
  <c r="BZ227" i="36"/>
  <c r="BY227" i="36"/>
  <c r="BX227" i="36"/>
  <c r="BW227" i="36"/>
  <c r="BV227" i="36"/>
  <c r="BU227" i="36"/>
  <c r="BT227" i="36"/>
  <c r="BQ227" i="36"/>
  <c r="BO227" i="36"/>
  <c r="BN227" i="36"/>
  <c r="AH227" i="36"/>
  <c r="AG227" i="36"/>
  <c r="AD227" i="36"/>
  <c r="AC227" i="36"/>
  <c r="AB227" i="36"/>
  <c r="AA227" i="36"/>
  <c r="Z227" i="36"/>
  <c r="Y227" i="36"/>
  <c r="X227" i="36"/>
  <c r="W227" i="36"/>
  <c r="U227" i="36"/>
  <c r="T227" i="36"/>
  <c r="S227" i="36"/>
  <c r="N227" i="36"/>
  <c r="M227" i="36"/>
  <c r="L227" i="36"/>
  <c r="K227" i="36"/>
  <c r="J227" i="36"/>
  <c r="F227" i="36"/>
  <c r="EA416" i="36" s="1"/>
  <c r="EK226" i="36"/>
  <c r="EJ226" i="36"/>
  <c r="EI226" i="36"/>
  <c r="EH226" i="36"/>
  <c r="EG226" i="36"/>
  <c r="EF226" i="36"/>
  <c r="ED226" i="36"/>
  <c r="EB226" i="36"/>
  <c r="DZ226" i="36"/>
  <c r="DX226" i="36"/>
  <c r="DW226" i="36"/>
  <c r="DV226" i="36"/>
  <c r="DT226" i="36"/>
  <c r="DS226" i="36"/>
  <c r="DR226" i="36"/>
  <c r="DQ226" i="36"/>
  <c r="CK226" i="36"/>
  <c r="CJ226" i="36"/>
  <c r="CI226" i="36"/>
  <c r="CH226" i="36"/>
  <c r="CG226" i="36"/>
  <c r="CF226" i="36"/>
  <c r="CC226" i="36"/>
  <c r="BZ226" i="36"/>
  <c r="BY226" i="36"/>
  <c r="BX226" i="36"/>
  <c r="BW226" i="36"/>
  <c r="BV226" i="36"/>
  <c r="BS226" i="36"/>
  <c r="BR226" i="36"/>
  <c r="BQ226" i="36"/>
  <c r="BP226" i="36"/>
  <c r="BM226" i="36"/>
  <c r="AE226" i="36"/>
  <c r="AC226" i="36"/>
  <c r="AB226" i="36"/>
  <c r="AA226" i="36"/>
  <c r="Y226" i="36"/>
  <c r="X226" i="36"/>
  <c r="W226" i="36"/>
  <c r="U226" i="36"/>
  <c r="S226" i="36"/>
  <c r="R226" i="36"/>
  <c r="P226" i="36"/>
  <c r="N226" i="36"/>
  <c r="M226" i="36"/>
  <c r="L226" i="36"/>
  <c r="K226" i="36"/>
  <c r="J226" i="36"/>
  <c r="F226" i="36"/>
  <c r="EN225" i="36"/>
  <c r="EL225" i="36"/>
  <c r="EK225" i="36"/>
  <c r="EI225" i="36"/>
  <c r="EG225" i="36"/>
  <c r="EF225" i="36"/>
  <c r="EB225" i="36"/>
  <c r="EA225" i="36"/>
  <c r="DZ225" i="36"/>
  <c r="DX225" i="36"/>
  <c r="DU225" i="36"/>
  <c r="DR225" i="36"/>
  <c r="DQ225" i="36"/>
  <c r="DP225" i="36"/>
  <c r="CK225" i="36"/>
  <c r="CH225" i="36"/>
  <c r="CG225" i="36"/>
  <c r="CF225" i="36"/>
  <c r="CB225" i="36"/>
  <c r="BY225" i="36"/>
  <c r="BX225" i="36"/>
  <c r="BW225" i="36"/>
  <c r="BV225" i="36"/>
  <c r="BU225" i="36"/>
  <c r="BT225" i="36"/>
  <c r="BQ225" i="36"/>
  <c r="BO225" i="36"/>
  <c r="BM225" i="36"/>
  <c r="AH225" i="36"/>
  <c r="AE225" i="36"/>
  <c r="AD225" i="36"/>
  <c r="AC225" i="36"/>
  <c r="AB225" i="36"/>
  <c r="AA225" i="36"/>
  <c r="Z225" i="36"/>
  <c r="Y225" i="36"/>
  <c r="W225" i="36"/>
  <c r="V225" i="36"/>
  <c r="T225" i="36"/>
  <c r="S225" i="36"/>
  <c r="Q225" i="36"/>
  <c r="N225" i="36"/>
  <c r="M225" i="36"/>
  <c r="L225" i="36"/>
  <c r="K225" i="36"/>
  <c r="J225" i="36"/>
  <c r="F225" i="36"/>
  <c r="EN224" i="36"/>
  <c r="EM224" i="36"/>
  <c r="EK224" i="36"/>
  <c r="EJ224" i="36"/>
  <c r="EI224" i="36"/>
  <c r="EH224" i="36"/>
  <c r="EE224" i="36"/>
  <c r="EC224" i="36"/>
  <c r="EB224" i="36"/>
  <c r="EA224" i="36"/>
  <c r="DZ224" i="36"/>
  <c r="DY224" i="36"/>
  <c r="DX224" i="36"/>
  <c r="DW224" i="36"/>
  <c r="DV224" i="36"/>
  <c r="DU224" i="36"/>
  <c r="DT224" i="36"/>
  <c r="DR224" i="36"/>
  <c r="DP224" i="36"/>
  <c r="CJ224" i="36"/>
  <c r="CI224" i="36"/>
  <c r="CH224" i="36"/>
  <c r="CG224" i="36"/>
  <c r="CE224" i="36"/>
  <c r="CD224" i="36"/>
  <c r="CA224" i="36"/>
  <c r="BZ224" i="36"/>
  <c r="BY224" i="36"/>
  <c r="BX224" i="36"/>
  <c r="BW224" i="36"/>
  <c r="BV224" i="36"/>
  <c r="BU224" i="36"/>
  <c r="BS224" i="36"/>
  <c r="BR224" i="36"/>
  <c r="BP224" i="36"/>
  <c r="BO224" i="36"/>
  <c r="AF224" i="36"/>
  <c r="AE224" i="36"/>
  <c r="AD224" i="36"/>
  <c r="AC224" i="36"/>
  <c r="AA224" i="36"/>
  <c r="W224" i="36"/>
  <c r="U224" i="36"/>
  <c r="T224" i="36"/>
  <c r="S224" i="36"/>
  <c r="P224" i="36"/>
  <c r="N224" i="36"/>
  <c r="M224" i="36"/>
  <c r="K224" i="36"/>
  <c r="J224" i="36"/>
  <c r="F224" i="36"/>
  <c r="EN223" i="36"/>
  <c r="EM223" i="36"/>
  <c r="EL223" i="36"/>
  <c r="EK223" i="36"/>
  <c r="EJ223" i="36"/>
  <c r="EI223" i="36"/>
  <c r="EH223" i="36"/>
  <c r="EF223" i="36"/>
  <c r="EE223" i="36"/>
  <c r="ED223" i="36"/>
  <c r="EC223" i="36"/>
  <c r="EB223" i="36"/>
  <c r="EA223" i="36"/>
  <c r="DZ223" i="36"/>
  <c r="DY223" i="36"/>
  <c r="DX223" i="36"/>
  <c r="DW223" i="36"/>
  <c r="DV223" i="36"/>
  <c r="DT223" i="36"/>
  <c r="DS223" i="36"/>
  <c r="DR223" i="36"/>
  <c r="DQ223" i="36"/>
  <c r="CK223" i="36"/>
  <c r="CJ223" i="36"/>
  <c r="CI223" i="36"/>
  <c r="CH223" i="36"/>
  <c r="CG223" i="36"/>
  <c r="CF223" i="36"/>
  <c r="CE223" i="36"/>
  <c r="CC223" i="36"/>
  <c r="CA223" i="36"/>
  <c r="BZ223" i="36"/>
  <c r="BY223" i="36"/>
  <c r="BX223" i="36"/>
  <c r="BW223" i="36"/>
  <c r="BV223" i="36"/>
  <c r="BS223" i="36"/>
  <c r="BR223" i="36"/>
  <c r="BQ223" i="36"/>
  <c r="BP223" i="36"/>
  <c r="BO223" i="36"/>
  <c r="BN223" i="36"/>
  <c r="AH223" i="36"/>
  <c r="AG223" i="36"/>
  <c r="AE223" i="36"/>
  <c r="AD223" i="36"/>
  <c r="AC223" i="36"/>
  <c r="AB223" i="36"/>
  <c r="AA223" i="36"/>
  <c r="Z223" i="36"/>
  <c r="X223" i="36"/>
  <c r="W223" i="36"/>
  <c r="V223" i="36"/>
  <c r="U223" i="36"/>
  <c r="T223" i="36"/>
  <c r="R223" i="36"/>
  <c r="P223" i="36"/>
  <c r="O223" i="36"/>
  <c r="N223" i="36"/>
  <c r="M223" i="36"/>
  <c r="L223" i="36"/>
  <c r="K223" i="36"/>
  <c r="J223" i="36"/>
  <c r="F223" i="36"/>
  <c r="EN222" i="36"/>
  <c r="EM222" i="36"/>
  <c r="EL222" i="36"/>
  <c r="EK222" i="36"/>
  <c r="EI222" i="36"/>
  <c r="EG222" i="36"/>
  <c r="EE222" i="36"/>
  <c r="ED222" i="36"/>
  <c r="EC222" i="36"/>
  <c r="EA222" i="36"/>
  <c r="DZ222" i="36"/>
  <c r="DW222" i="36"/>
  <c r="DV222" i="36"/>
  <c r="DS222" i="36"/>
  <c r="DR222" i="36"/>
  <c r="DQ222" i="36"/>
  <c r="CK222" i="36"/>
  <c r="CJ222" i="36"/>
  <c r="CH222" i="36"/>
  <c r="CD222" i="36"/>
  <c r="CA222" i="36"/>
  <c r="BZ222" i="36"/>
  <c r="BY222" i="36"/>
  <c r="BX222" i="36"/>
  <c r="BW222" i="36"/>
  <c r="BT222" i="36"/>
  <c r="BQ222" i="36"/>
  <c r="BP222" i="36"/>
  <c r="BO222" i="36"/>
  <c r="BN222" i="36"/>
  <c r="AH222" i="36"/>
  <c r="AF222" i="36"/>
  <c r="AC222" i="36"/>
  <c r="Y222" i="36"/>
  <c r="X222" i="36"/>
  <c r="W222" i="36"/>
  <c r="V222" i="36"/>
  <c r="U222" i="36"/>
  <c r="T222" i="36"/>
  <c r="Q222" i="36"/>
  <c r="P222" i="36"/>
  <c r="O222" i="36"/>
  <c r="N222" i="36"/>
  <c r="M222" i="36"/>
  <c r="L222" i="36"/>
  <c r="K222" i="36"/>
  <c r="J222" i="36"/>
  <c r="F222" i="36"/>
  <c r="EN221" i="36"/>
  <c r="EM221" i="36"/>
  <c r="EL221" i="36"/>
  <c r="EK221" i="36"/>
  <c r="EJ221" i="36"/>
  <c r="EF221" i="36"/>
  <c r="EE221" i="36"/>
  <c r="ED221" i="36"/>
  <c r="EC221" i="36"/>
  <c r="EB221" i="36"/>
  <c r="DZ221" i="36"/>
  <c r="DV221" i="36"/>
  <c r="DU221" i="36"/>
  <c r="DQ221" i="36"/>
  <c r="DP221" i="36"/>
  <c r="CJ221" i="36"/>
  <c r="CI221" i="36"/>
  <c r="CE221" i="36"/>
  <c r="CC221" i="36"/>
  <c r="CB221" i="36"/>
  <c r="CA221" i="36"/>
  <c r="BZ221" i="36"/>
  <c r="BY221" i="36"/>
  <c r="BX221" i="36"/>
  <c r="BW221" i="36"/>
  <c r="BT221" i="36"/>
  <c r="BS221" i="36"/>
  <c r="BQ221" i="36"/>
  <c r="BP221" i="36"/>
  <c r="BO221" i="36"/>
  <c r="BN221" i="36"/>
  <c r="BM221" i="36"/>
  <c r="AG221" i="36"/>
  <c r="AF221" i="36"/>
  <c r="AE221" i="36"/>
  <c r="AD221" i="36"/>
  <c r="AC221" i="36"/>
  <c r="X221" i="36"/>
  <c r="W221" i="36"/>
  <c r="V221" i="36"/>
  <c r="U221" i="36"/>
  <c r="T221" i="36"/>
  <c r="P221" i="36"/>
  <c r="O221" i="36"/>
  <c r="M221" i="36"/>
  <c r="L221" i="36"/>
  <c r="K221" i="36"/>
  <c r="F221" i="36"/>
  <c r="EN220" i="36"/>
  <c r="EJ220" i="36"/>
  <c r="EI220" i="36"/>
  <c r="EG220" i="36"/>
  <c r="EF220" i="36"/>
  <c r="EE220" i="36"/>
  <c r="EB220" i="36"/>
  <c r="EA220" i="36"/>
  <c r="DZ220" i="36"/>
  <c r="DX220" i="36"/>
  <c r="DW220" i="36"/>
  <c r="DU220" i="36"/>
  <c r="DT220" i="36"/>
  <c r="DP220" i="36"/>
  <c r="CK220" i="36"/>
  <c r="CJ220" i="36"/>
  <c r="CI220" i="36"/>
  <c r="CF220" i="36"/>
  <c r="CE220" i="36"/>
  <c r="CC220" i="36"/>
  <c r="CB220" i="36"/>
  <c r="CA220" i="36"/>
  <c r="BZ220" i="36"/>
  <c r="BY220" i="36"/>
  <c r="BX220" i="36"/>
  <c r="BU220" i="36"/>
  <c r="BT220" i="36"/>
  <c r="BS220" i="36"/>
  <c r="BP220" i="36"/>
  <c r="BO220" i="36"/>
  <c r="BN220" i="36"/>
  <c r="AH220" i="36"/>
  <c r="AG220" i="36"/>
  <c r="AE220" i="36"/>
  <c r="AD220" i="36"/>
  <c r="AC220" i="36"/>
  <c r="Z220" i="36"/>
  <c r="X220" i="36"/>
  <c r="W220" i="36"/>
  <c r="V220" i="36"/>
  <c r="U220" i="36"/>
  <c r="R220" i="36"/>
  <c r="Q220" i="36"/>
  <c r="O220" i="36"/>
  <c r="N220" i="36"/>
  <c r="M220" i="36"/>
  <c r="K220" i="36"/>
  <c r="F220" i="36"/>
  <c r="EN219" i="36"/>
  <c r="EM219" i="36"/>
  <c r="EL219" i="36"/>
  <c r="EI219" i="36"/>
  <c r="EH219" i="36"/>
  <c r="EF219" i="36"/>
  <c r="EE219" i="36"/>
  <c r="ED219" i="36"/>
  <c r="EC219" i="36"/>
  <c r="EA219" i="36"/>
  <c r="DZ219" i="36"/>
  <c r="DX219" i="36"/>
  <c r="DW219" i="36"/>
  <c r="DV219" i="36"/>
  <c r="DU219" i="36"/>
  <c r="DT219" i="36"/>
  <c r="DS219" i="36"/>
  <c r="DR219" i="36"/>
  <c r="DQ219" i="36"/>
  <c r="CJ219" i="36"/>
  <c r="CI219" i="36"/>
  <c r="CF219" i="36"/>
  <c r="CC219" i="36"/>
  <c r="CB219" i="36"/>
  <c r="CA219" i="36"/>
  <c r="BZ219" i="36"/>
  <c r="BY219" i="36"/>
  <c r="BX219" i="36"/>
  <c r="BW219" i="36"/>
  <c r="BV219" i="36"/>
  <c r="BU219" i="36"/>
  <c r="BT219" i="36"/>
  <c r="BR219" i="36"/>
  <c r="BQ219" i="36"/>
  <c r="AG219" i="36"/>
  <c r="AF219" i="36"/>
  <c r="AD219" i="36"/>
  <c r="AA219" i="36"/>
  <c r="Y219" i="36"/>
  <c r="X219" i="36"/>
  <c r="V219" i="36"/>
  <c r="U219" i="36"/>
  <c r="T219" i="36"/>
  <c r="R219" i="36"/>
  <c r="Q219" i="36"/>
  <c r="N219" i="36"/>
  <c r="M219" i="36"/>
  <c r="L219" i="36"/>
  <c r="J219" i="36"/>
  <c r="F219" i="36"/>
  <c r="M356" i="36" s="1"/>
  <c r="EM218" i="36"/>
  <c r="EL218" i="36"/>
  <c r="EI218" i="36"/>
  <c r="EH218" i="36"/>
  <c r="EG218" i="36"/>
  <c r="EE218" i="36"/>
  <c r="ED218" i="36"/>
  <c r="EC218" i="36"/>
  <c r="EB218" i="36"/>
  <c r="DY218" i="36"/>
  <c r="DW218" i="36"/>
  <c r="DT218" i="36"/>
  <c r="DS218" i="36"/>
  <c r="DR218" i="36"/>
  <c r="CI218" i="36"/>
  <c r="CG218" i="36"/>
  <c r="CF218" i="36"/>
  <c r="CE218" i="36"/>
  <c r="CC218" i="36"/>
  <c r="CB218" i="36"/>
  <c r="CA218" i="36"/>
  <c r="BZ218" i="36"/>
  <c r="BY218" i="36"/>
  <c r="BX218" i="36"/>
  <c r="BT218" i="36"/>
  <c r="BS218" i="36"/>
  <c r="BP218" i="36"/>
  <c r="BO218" i="36"/>
  <c r="AH218" i="36"/>
  <c r="AG218" i="36"/>
  <c r="AF218" i="36"/>
  <c r="AE218" i="36"/>
  <c r="AA218" i="36"/>
  <c r="X218" i="36"/>
  <c r="W218" i="36"/>
  <c r="U218" i="36"/>
  <c r="T218" i="36"/>
  <c r="Q218" i="36"/>
  <c r="O218" i="36"/>
  <c r="L218" i="36"/>
  <c r="K218" i="36"/>
  <c r="J218" i="36"/>
  <c r="F218" i="36"/>
  <c r="EN217" i="36"/>
  <c r="EL217" i="36"/>
  <c r="EK217" i="36"/>
  <c r="EJ217" i="36"/>
  <c r="EF217" i="36"/>
  <c r="EE217" i="36"/>
  <c r="ED217" i="36"/>
  <c r="EB217" i="36"/>
  <c r="EA217" i="36"/>
  <c r="DW217" i="36"/>
  <c r="DV217" i="36"/>
  <c r="DU217" i="36"/>
  <c r="DQ217" i="36"/>
  <c r="DP217" i="36"/>
  <c r="CK217" i="36"/>
  <c r="CJ217" i="36"/>
  <c r="CI217" i="36"/>
  <c r="CG217" i="36"/>
  <c r="CE217" i="36"/>
  <c r="CC217" i="36"/>
  <c r="CB217" i="36"/>
  <c r="CA217" i="36"/>
  <c r="BZ217" i="36"/>
  <c r="BY217" i="36"/>
  <c r="BX217" i="36"/>
  <c r="BV217" i="36"/>
  <c r="BT217" i="36"/>
  <c r="BS217" i="36"/>
  <c r="BR217" i="36"/>
  <c r="BQ217" i="36"/>
  <c r="BP217" i="36"/>
  <c r="AH217" i="36"/>
  <c r="AF217" i="36"/>
  <c r="AE217" i="36"/>
  <c r="AD217" i="36"/>
  <c r="AA217" i="36"/>
  <c r="Z217" i="36"/>
  <c r="Y217" i="36"/>
  <c r="X217" i="36"/>
  <c r="W217" i="36"/>
  <c r="V217" i="36"/>
  <c r="T217" i="36"/>
  <c r="R217" i="36"/>
  <c r="Q217" i="36"/>
  <c r="P217" i="36"/>
  <c r="L217" i="36"/>
  <c r="K217" i="36"/>
  <c r="F217" i="36"/>
  <c r="EN216" i="36"/>
  <c r="EM216" i="36"/>
  <c r="EK216" i="36"/>
  <c r="EJ216" i="36"/>
  <c r="EF216" i="36"/>
  <c r="EE216" i="36"/>
  <c r="EC216" i="36"/>
  <c r="EB216" i="36"/>
  <c r="EA216" i="36"/>
  <c r="DZ216" i="36"/>
  <c r="DY216" i="36"/>
  <c r="DX216" i="36"/>
  <c r="DW216" i="36"/>
  <c r="DU216" i="36"/>
  <c r="DT216" i="36"/>
  <c r="DS216" i="36"/>
  <c r="DP216" i="36"/>
  <c r="CG216" i="36"/>
  <c r="CF216" i="36"/>
  <c r="CE216" i="36"/>
  <c r="CD216" i="36"/>
  <c r="CB216" i="36"/>
  <c r="BY216" i="36"/>
  <c r="BX216" i="36"/>
  <c r="BW216" i="36"/>
  <c r="BV216" i="36"/>
  <c r="BU216" i="36"/>
  <c r="BT216" i="36"/>
  <c r="BS216" i="36"/>
  <c r="BR216" i="36"/>
  <c r="BP216" i="36"/>
  <c r="BO216" i="36"/>
  <c r="BN216" i="36"/>
  <c r="AH216" i="36"/>
  <c r="AG216" i="36"/>
  <c r="AF216" i="36"/>
  <c r="AE216" i="36"/>
  <c r="AD216" i="36"/>
  <c r="AC216" i="36"/>
  <c r="AA216" i="36"/>
  <c r="Z216" i="36"/>
  <c r="X216" i="36"/>
  <c r="W216" i="36"/>
  <c r="T216" i="36"/>
  <c r="S216" i="36"/>
  <c r="R216" i="36"/>
  <c r="Q216" i="36"/>
  <c r="P216" i="36"/>
  <c r="O216" i="36"/>
  <c r="N216" i="36"/>
  <c r="M216" i="36"/>
  <c r="K216" i="36"/>
  <c r="F216" i="36"/>
  <c r="EN215" i="36"/>
  <c r="EM215" i="36"/>
  <c r="EJ215" i="36"/>
  <c r="EH215" i="36"/>
  <c r="EE215" i="36"/>
  <c r="ED215" i="36"/>
  <c r="EC215" i="36"/>
  <c r="EB215" i="36"/>
  <c r="DY215" i="36"/>
  <c r="DW215" i="36"/>
  <c r="DT215" i="36"/>
  <c r="DS215" i="36"/>
  <c r="DP215" i="36"/>
  <c r="CK215" i="36"/>
  <c r="CI215" i="36"/>
  <c r="CH215" i="36"/>
  <c r="CG215" i="36"/>
  <c r="CF215" i="36"/>
  <c r="CE215" i="36"/>
  <c r="CC215" i="36"/>
  <c r="CB215" i="36"/>
  <c r="CA215" i="36"/>
  <c r="BZ215" i="36"/>
  <c r="BY215" i="36"/>
  <c r="BX215" i="36"/>
  <c r="BW215" i="36"/>
  <c r="BV215" i="36"/>
  <c r="BU215" i="36"/>
  <c r="BT215" i="36"/>
  <c r="BS215" i="36"/>
  <c r="BQ215" i="36"/>
  <c r="BP215" i="36"/>
  <c r="BO215" i="36"/>
  <c r="BM215" i="36"/>
  <c r="AH215" i="36"/>
  <c r="AG215" i="36"/>
  <c r="AF215" i="36"/>
  <c r="AE215" i="36"/>
  <c r="AD215" i="36"/>
  <c r="AC215" i="36"/>
  <c r="AB215" i="36"/>
  <c r="X215" i="36"/>
  <c r="W215" i="36"/>
  <c r="V215" i="36"/>
  <c r="T215" i="36"/>
  <c r="S215" i="36"/>
  <c r="R215" i="36"/>
  <c r="N215" i="36"/>
  <c r="M215" i="36"/>
  <c r="L215" i="36"/>
  <c r="F215" i="36"/>
  <c r="EM214" i="36"/>
  <c r="EL214" i="36"/>
  <c r="EK214" i="36"/>
  <c r="EE214" i="36"/>
  <c r="ED214" i="36"/>
  <c r="EC214" i="36"/>
  <c r="EB214" i="36"/>
  <c r="DZ214" i="36"/>
  <c r="DX214" i="36"/>
  <c r="DW214" i="36"/>
  <c r="DV214" i="36"/>
  <c r="DU214" i="36"/>
  <c r="DS214" i="36"/>
  <c r="DR214" i="36"/>
  <c r="CK214" i="36"/>
  <c r="CJ214" i="36"/>
  <c r="CG214" i="36"/>
  <c r="CF214" i="36"/>
  <c r="CB214" i="36"/>
  <c r="CA214" i="36"/>
  <c r="BY214" i="36"/>
  <c r="BV214" i="36"/>
  <c r="BU214" i="36"/>
  <c r="BT214" i="36"/>
  <c r="BR214" i="36"/>
  <c r="BQ214" i="36"/>
  <c r="BP214" i="36"/>
  <c r="BO214" i="36"/>
  <c r="AG214" i="36"/>
  <c r="AF214" i="36"/>
  <c r="AD214" i="36"/>
  <c r="AC214" i="36"/>
  <c r="AA214" i="36"/>
  <c r="Y214" i="36"/>
  <c r="X214" i="36"/>
  <c r="W214" i="36"/>
  <c r="V214" i="36"/>
  <c r="U214" i="36"/>
  <c r="T214" i="36"/>
  <c r="O214" i="36"/>
  <c r="M214" i="36"/>
  <c r="L214" i="36"/>
  <c r="K214" i="36"/>
  <c r="F214" i="36"/>
  <c r="EN213" i="36"/>
  <c r="EM213" i="36"/>
  <c r="EL213" i="36"/>
  <c r="EK213" i="36"/>
  <c r="EJ213" i="36"/>
  <c r="EH213" i="36"/>
  <c r="EE213" i="36"/>
  <c r="ED213" i="36"/>
  <c r="EC213" i="36"/>
  <c r="EB213" i="36"/>
  <c r="DY213" i="36"/>
  <c r="DX213" i="36"/>
  <c r="DW213" i="36"/>
  <c r="DV213" i="36"/>
  <c r="DS213" i="36"/>
  <c r="DR213" i="36"/>
  <c r="DQ213" i="36"/>
  <c r="CJ213" i="36"/>
  <c r="CE213" i="36"/>
  <c r="CD213" i="36"/>
  <c r="CC213" i="36"/>
  <c r="CB213" i="36"/>
  <c r="CA213" i="36"/>
  <c r="BY213" i="36"/>
  <c r="BX213" i="36"/>
  <c r="BW213" i="36"/>
  <c r="BV213" i="36"/>
  <c r="BU213" i="36"/>
  <c r="BT213" i="36"/>
  <c r="BS213" i="36"/>
  <c r="BQ213" i="36"/>
  <c r="BP213" i="36"/>
  <c r="BN213" i="36"/>
  <c r="BM213" i="36"/>
  <c r="AH213" i="36"/>
  <c r="AG213" i="36"/>
  <c r="AF213" i="36"/>
  <c r="AE213" i="36"/>
  <c r="AD213" i="36"/>
  <c r="AB213" i="36"/>
  <c r="AA213" i="36"/>
  <c r="X213" i="36"/>
  <c r="W213" i="36"/>
  <c r="V213" i="36"/>
  <c r="U213" i="36"/>
  <c r="T213" i="36"/>
  <c r="S213" i="36"/>
  <c r="Q213" i="36"/>
  <c r="P213" i="36"/>
  <c r="O213" i="36"/>
  <c r="N213" i="36"/>
  <c r="M213" i="36"/>
  <c r="L213" i="36"/>
  <c r="K213" i="36"/>
  <c r="J213" i="36"/>
  <c r="F213" i="36"/>
  <c r="F212" i="36"/>
  <c r="DT312" i="36" s="1"/>
  <c r="F211" i="36"/>
  <c r="BS432" i="36" s="1"/>
  <c r="F210" i="36"/>
  <c r="K233" i="36" s="1"/>
  <c r="F209" i="36"/>
  <c r="F208" i="36"/>
  <c r="DU317" i="36" s="1"/>
  <c r="EL207" i="36"/>
  <c r="EK207" i="36"/>
  <c r="EJ207" i="36"/>
  <c r="EI207" i="36"/>
  <c r="EG207" i="36"/>
  <c r="EF207" i="36"/>
  <c r="EE207" i="36"/>
  <c r="ED207" i="36"/>
  <c r="DZ207" i="36"/>
  <c r="DY207" i="36"/>
  <c r="DX207" i="36"/>
  <c r="DU207" i="36"/>
  <c r="DT207" i="36"/>
  <c r="DR207" i="36"/>
  <c r="CI207" i="36"/>
  <c r="CG207" i="36"/>
  <c r="CF207" i="36"/>
  <c r="CE207" i="36"/>
  <c r="CD207" i="36"/>
  <c r="BW207" i="36"/>
  <c r="BV207" i="36"/>
  <c r="BU207" i="36"/>
  <c r="BT207" i="36"/>
  <c r="BQ207" i="36"/>
  <c r="BO207" i="36"/>
  <c r="BN207" i="36"/>
  <c r="BM207" i="36"/>
  <c r="AH207" i="36"/>
  <c r="AG207" i="36"/>
  <c r="AE207" i="36"/>
  <c r="AD207" i="36"/>
  <c r="U207" i="36"/>
  <c r="T207" i="36"/>
  <c r="S207" i="36"/>
  <c r="P207" i="36"/>
  <c r="N207" i="36"/>
  <c r="M207" i="36"/>
  <c r="L207" i="36"/>
  <c r="K207" i="36"/>
  <c r="J207" i="36"/>
  <c r="F207" i="36"/>
  <c r="EN206" i="36"/>
  <c r="EM206" i="36"/>
  <c r="EL206" i="36"/>
  <c r="EK206" i="36"/>
  <c r="EJ206" i="36"/>
  <c r="EI206" i="36"/>
  <c r="EH206" i="36"/>
  <c r="EE206" i="36"/>
  <c r="ED206" i="36"/>
  <c r="EC206" i="36"/>
  <c r="EB206" i="36"/>
  <c r="EA206" i="36"/>
  <c r="DZ206" i="36"/>
  <c r="DY206" i="36"/>
  <c r="DX206" i="36"/>
  <c r="DV206" i="36"/>
  <c r="DT206" i="36"/>
  <c r="DS206" i="36"/>
  <c r="DQ206" i="36"/>
  <c r="DP206" i="36"/>
  <c r="CK206" i="36"/>
  <c r="CJ206" i="36"/>
  <c r="CH206" i="36"/>
  <c r="CG206" i="36"/>
  <c r="CE206" i="36"/>
  <c r="CC206" i="36"/>
  <c r="CB206" i="36"/>
  <c r="BW206" i="36"/>
  <c r="BS206" i="36"/>
  <c r="BR206" i="36"/>
  <c r="BP206" i="36"/>
  <c r="BO206" i="36"/>
  <c r="BN206" i="36"/>
  <c r="BM206" i="36"/>
  <c r="AG206" i="36"/>
  <c r="AE206" i="36"/>
  <c r="AD206" i="36"/>
  <c r="AA206" i="36"/>
  <c r="V206" i="36"/>
  <c r="T206" i="36"/>
  <c r="S206" i="36"/>
  <c r="R206" i="36"/>
  <c r="P206" i="36"/>
  <c r="O206" i="36"/>
  <c r="N206" i="36"/>
  <c r="M206" i="36"/>
  <c r="L206" i="36"/>
  <c r="K206" i="36"/>
  <c r="J206" i="36"/>
  <c r="F206" i="36"/>
  <c r="EN205" i="36"/>
  <c r="EM205" i="36"/>
  <c r="EL205" i="36"/>
  <c r="EK205" i="36"/>
  <c r="EJ205" i="36"/>
  <c r="EI205" i="36"/>
  <c r="EH205" i="36"/>
  <c r="EG205" i="36"/>
  <c r="EC205" i="36"/>
  <c r="EA205" i="36"/>
  <c r="DZ205" i="36"/>
  <c r="DV205" i="36"/>
  <c r="DU205" i="36"/>
  <c r="DT205" i="36"/>
  <c r="DS205" i="36"/>
  <c r="DR205" i="36"/>
  <c r="DP205" i="36"/>
  <c r="CJ205" i="36"/>
  <c r="CI205" i="36"/>
  <c r="CH205" i="36"/>
  <c r="CG205" i="36"/>
  <c r="CE205" i="36"/>
  <c r="CD205" i="36"/>
  <c r="BY205" i="36"/>
  <c r="BV205" i="36"/>
  <c r="BU205" i="36"/>
  <c r="BS205" i="36"/>
  <c r="BR205" i="36"/>
  <c r="BQ205" i="36"/>
  <c r="BP205" i="36"/>
  <c r="BO205" i="36"/>
  <c r="BN205" i="36"/>
  <c r="BM205" i="36"/>
  <c r="AG205" i="36"/>
  <c r="AF205" i="36"/>
  <c r="AD205" i="36"/>
  <c r="AC205" i="36"/>
  <c r="AA205" i="36"/>
  <c r="V205" i="36"/>
  <c r="U205" i="36"/>
  <c r="T205" i="36"/>
  <c r="S205" i="36"/>
  <c r="P205" i="36"/>
  <c r="N205" i="36"/>
  <c r="M205" i="36"/>
  <c r="L205" i="36"/>
  <c r="K205" i="36"/>
  <c r="J205" i="36"/>
  <c r="F205" i="36"/>
  <c r="EK204" i="36"/>
  <c r="EH204" i="36"/>
  <c r="EG204" i="36"/>
  <c r="EB204" i="36"/>
  <c r="DZ204" i="36"/>
  <c r="DW204" i="36"/>
  <c r="DV204" i="36"/>
  <c r="DT204" i="36"/>
  <c r="DS204" i="36"/>
  <c r="DR204" i="36"/>
  <c r="CK204" i="36"/>
  <c r="CH204" i="36"/>
  <c r="CG204" i="36"/>
  <c r="CF204" i="36"/>
  <c r="CE204" i="36"/>
  <c r="CD204" i="36"/>
  <c r="CC204" i="36"/>
  <c r="BZ204" i="36"/>
  <c r="BX204" i="36"/>
  <c r="BV204" i="36"/>
  <c r="BU204" i="36"/>
  <c r="BR204" i="36"/>
  <c r="BQ204" i="36"/>
  <c r="BP204" i="36"/>
  <c r="BO204" i="36"/>
  <c r="BN204" i="36"/>
  <c r="BM204" i="36"/>
  <c r="AH204" i="36"/>
  <c r="AF204" i="36"/>
  <c r="AE204" i="36"/>
  <c r="Z204" i="36"/>
  <c r="X204" i="36"/>
  <c r="T204" i="36"/>
  <c r="S204" i="36"/>
  <c r="R204" i="36"/>
  <c r="Q204" i="36"/>
  <c r="P204" i="36"/>
  <c r="O204" i="36"/>
  <c r="M204" i="36"/>
  <c r="L204" i="36"/>
  <c r="K204" i="36"/>
  <c r="J204" i="36"/>
  <c r="F204" i="36"/>
  <c r="CJ303" i="36" s="1"/>
  <c r="EK203" i="36"/>
  <c r="EJ203" i="36"/>
  <c r="EH203" i="36"/>
  <c r="EG203" i="36"/>
  <c r="EF203" i="36"/>
  <c r="EA203" i="36"/>
  <c r="DZ203" i="36"/>
  <c r="DY203" i="36"/>
  <c r="DX203" i="36"/>
  <c r="DV203" i="36"/>
  <c r="DT203" i="36"/>
  <c r="DS203" i="36"/>
  <c r="DR203" i="36"/>
  <c r="DQ203" i="36"/>
  <c r="DP203" i="36"/>
  <c r="CK203" i="36"/>
  <c r="CH203" i="36"/>
  <c r="CG203" i="36"/>
  <c r="CF203" i="36"/>
  <c r="CE203" i="36"/>
  <c r="CC203" i="36"/>
  <c r="CB203" i="36"/>
  <c r="BX203" i="36"/>
  <c r="BW203" i="36"/>
  <c r="BU203" i="36"/>
  <c r="BT203" i="36"/>
  <c r="BR203" i="36"/>
  <c r="BQ203" i="36"/>
  <c r="BP203" i="36"/>
  <c r="BO203" i="36"/>
  <c r="BM203" i="36"/>
  <c r="AH203" i="36"/>
  <c r="AG203" i="36"/>
  <c r="AF203" i="36"/>
  <c r="AE203" i="36"/>
  <c r="AD203" i="36"/>
  <c r="Y203" i="36"/>
  <c r="X203" i="36"/>
  <c r="S203" i="36"/>
  <c r="R203" i="36"/>
  <c r="Q203" i="36"/>
  <c r="P203" i="36"/>
  <c r="N203" i="36"/>
  <c r="L203" i="36"/>
  <c r="K203" i="36"/>
  <c r="J203" i="36"/>
  <c r="F203" i="36"/>
  <c r="EN202" i="36"/>
  <c r="EM202" i="36"/>
  <c r="EK202" i="36"/>
  <c r="EI202" i="36"/>
  <c r="EH202" i="36"/>
  <c r="EG202" i="36"/>
  <c r="EF202" i="36"/>
  <c r="EE202" i="36"/>
  <c r="EC202" i="36"/>
  <c r="DY202" i="36"/>
  <c r="DX202" i="36"/>
  <c r="DW202" i="36"/>
  <c r="DU202" i="36"/>
  <c r="DT202" i="36"/>
  <c r="DS202" i="36"/>
  <c r="DQ202" i="36"/>
  <c r="CI202" i="36"/>
  <c r="CH202" i="36"/>
  <c r="CG202" i="36"/>
  <c r="CF202" i="36"/>
  <c r="CE202" i="36"/>
  <c r="CD202" i="36"/>
  <c r="CC202" i="36"/>
  <c r="CB202" i="36"/>
  <c r="BZ202" i="36"/>
  <c r="BY202" i="36"/>
  <c r="BX202" i="36"/>
  <c r="BW202" i="36"/>
  <c r="BR202" i="36"/>
  <c r="BQ202" i="36"/>
  <c r="BP202" i="36"/>
  <c r="BO202" i="36"/>
  <c r="AH202" i="36"/>
  <c r="AE202" i="36"/>
  <c r="AD202" i="36"/>
  <c r="AC202" i="36"/>
  <c r="AA202" i="36"/>
  <c r="Z202" i="36"/>
  <c r="Y202" i="36"/>
  <c r="W202" i="36"/>
  <c r="V202" i="36"/>
  <c r="U202" i="36"/>
  <c r="Q202" i="36"/>
  <c r="P202" i="36"/>
  <c r="M202" i="36"/>
  <c r="K202" i="36"/>
  <c r="F202" i="36"/>
  <c r="EN201" i="36"/>
  <c r="EM201" i="36"/>
  <c r="EL201" i="36"/>
  <c r="EH201" i="36"/>
  <c r="EF201" i="36"/>
  <c r="EE201" i="36"/>
  <c r="ED201" i="36"/>
  <c r="EC201" i="36"/>
  <c r="EB201" i="36"/>
  <c r="DY201" i="36"/>
  <c r="DX201" i="36"/>
  <c r="DW201" i="36"/>
  <c r="DV201" i="36"/>
  <c r="DS201" i="36"/>
  <c r="CK201" i="36"/>
  <c r="CI201" i="36"/>
  <c r="CH201" i="36"/>
  <c r="CG201" i="36"/>
  <c r="CF201" i="36"/>
  <c r="CE201" i="36"/>
  <c r="CD201" i="36"/>
  <c r="CB201" i="36"/>
  <c r="BZ201" i="36"/>
  <c r="BQ201" i="36"/>
  <c r="BP201" i="36"/>
  <c r="BO201" i="36"/>
  <c r="BN201" i="36"/>
  <c r="AF201" i="36"/>
  <c r="AE201" i="36"/>
  <c r="AC201" i="36"/>
  <c r="AB201" i="36"/>
  <c r="AA201" i="36"/>
  <c r="Z201" i="36"/>
  <c r="Y201" i="36"/>
  <c r="X201" i="36"/>
  <c r="V201" i="36"/>
  <c r="U201" i="36"/>
  <c r="Q201" i="36"/>
  <c r="P201" i="36"/>
  <c r="O201" i="36"/>
  <c r="M201" i="36"/>
  <c r="F201" i="36"/>
  <c r="EN200" i="36"/>
  <c r="EM200" i="36"/>
  <c r="EL200" i="36"/>
  <c r="EK200" i="36"/>
  <c r="EE200" i="36"/>
  <c r="ED200" i="36"/>
  <c r="EC200" i="36"/>
  <c r="EB200" i="36"/>
  <c r="EA200" i="36"/>
  <c r="DZ200" i="36"/>
  <c r="DW200" i="36"/>
  <c r="DS200" i="36"/>
  <c r="DR200" i="36"/>
  <c r="DQ200" i="36"/>
  <c r="DP200" i="36"/>
  <c r="CK200" i="36"/>
  <c r="CJ200" i="36"/>
  <c r="CH200" i="36"/>
  <c r="CG200" i="36"/>
  <c r="CF200" i="36"/>
  <c r="CE200" i="36"/>
  <c r="CD200" i="36"/>
  <c r="CC200" i="36"/>
  <c r="CB200" i="36"/>
  <c r="BY200" i="36"/>
  <c r="BX200" i="36"/>
  <c r="BW200" i="36"/>
  <c r="BV200" i="36"/>
  <c r="BT200" i="36"/>
  <c r="BQ200" i="36"/>
  <c r="BP200" i="36"/>
  <c r="BN200" i="36"/>
  <c r="BM200" i="36"/>
  <c r="AG200" i="36"/>
  <c r="AE200" i="36"/>
  <c r="AD200" i="36"/>
  <c r="AC200" i="36"/>
  <c r="AB200" i="36"/>
  <c r="AA200" i="36"/>
  <c r="Z200" i="36"/>
  <c r="Y200" i="36"/>
  <c r="X200" i="36"/>
  <c r="W200" i="36"/>
  <c r="U200" i="36"/>
  <c r="Q200" i="36"/>
  <c r="P200" i="36"/>
  <c r="O200" i="36"/>
  <c r="N200" i="36"/>
  <c r="L200" i="36"/>
  <c r="F200" i="36"/>
  <c r="EN199" i="36"/>
  <c r="EM199" i="36"/>
  <c r="EL199" i="36"/>
  <c r="EK199" i="36"/>
  <c r="EJ199" i="36"/>
  <c r="EF199" i="36"/>
  <c r="EE199" i="36"/>
  <c r="EC199" i="36"/>
  <c r="EB199" i="36"/>
  <c r="EA199" i="36"/>
  <c r="DZ199" i="36"/>
  <c r="DW199" i="36"/>
  <c r="DV199" i="36"/>
  <c r="DU199" i="36"/>
  <c r="DR199" i="36"/>
  <c r="DQ199" i="36"/>
  <c r="DP199" i="36"/>
  <c r="CJ199" i="36"/>
  <c r="CI199" i="36"/>
  <c r="CH199" i="36"/>
  <c r="CG199" i="36"/>
  <c r="CF199" i="36"/>
  <c r="CE199" i="36"/>
  <c r="CD199" i="36"/>
  <c r="CC199" i="36"/>
  <c r="CB199" i="36"/>
  <c r="CA199" i="36"/>
  <c r="BY199" i="36"/>
  <c r="BW199" i="36"/>
  <c r="BT199" i="36"/>
  <c r="BQ199" i="36"/>
  <c r="BP199" i="36"/>
  <c r="BO199" i="36"/>
  <c r="BN199" i="36"/>
  <c r="BM199" i="36"/>
  <c r="AH199" i="36"/>
  <c r="AG199" i="36"/>
  <c r="AF199" i="36"/>
  <c r="AE199" i="36"/>
  <c r="AD199" i="36"/>
  <c r="AC199" i="36"/>
  <c r="AB199" i="36"/>
  <c r="Z199" i="36"/>
  <c r="Y199" i="36"/>
  <c r="X199" i="36"/>
  <c r="W199" i="36"/>
  <c r="V199" i="36"/>
  <c r="O199" i="36"/>
  <c r="N199" i="36"/>
  <c r="M199" i="36"/>
  <c r="L199" i="36"/>
  <c r="J199" i="36"/>
  <c r="F199" i="36"/>
  <c r="EN198" i="36"/>
  <c r="EM198" i="36"/>
  <c r="EL198" i="36"/>
  <c r="EK198" i="36"/>
  <c r="EJ198" i="36"/>
  <c r="EI198" i="36"/>
  <c r="EG198" i="36"/>
  <c r="EE198" i="36"/>
  <c r="ED198" i="36"/>
  <c r="EC198" i="36"/>
  <c r="EB198" i="36"/>
  <c r="EA198" i="36"/>
  <c r="DY198" i="36"/>
  <c r="DX198" i="36"/>
  <c r="DV198" i="36"/>
  <c r="DU198" i="36"/>
  <c r="DT198" i="36"/>
  <c r="DS198" i="36"/>
  <c r="DP198" i="36"/>
  <c r="CK198" i="36"/>
  <c r="CI198" i="36"/>
  <c r="CH198" i="36"/>
  <c r="CF198" i="36"/>
  <c r="CE198" i="36"/>
  <c r="CD198" i="36"/>
  <c r="CC198" i="36"/>
  <c r="CB198" i="36"/>
  <c r="CA198" i="36"/>
  <c r="BZ198" i="36"/>
  <c r="BX198" i="36"/>
  <c r="BW198" i="36"/>
  <c r="BT198" i="36"/>
  <c r="BS198" i="36"/>
  <c r="BR198" i="36"/>
  <c r="BP198" i="36"/>
  <c r="BO198" i="36"/>
  <c r="BM198" i="36"/>
  <c r="AH198" i="36"/>
  <c r="AG198" i="36"/>
  <c r="AE198" i="36"/>
  <c r="AD198" i="36"/>
  <c r="AB198" i="36"/>
  <c r="AA198" i="36"/>
  <c r="Z198" i="36"/>
  <c r="Y198" i="36"/>
  <c r="X198" i="36"/>
  <c r="U198" i="36"/>
  <c r="T198" i="36"/>
  <c r="Q198" i="36"/>
  <c r="O198" i="36"/>
  <c r="N198" i="36"/>
  <c r="M198" i="36"/>
  <c r="L198" i="36"/>
  <c r="K198" i="36"/>
  <c r="J198" i="36"/>
  <c r="F198" i="36"/>
  <c r="EN197" i="36"/>
  <c r="EM197" i="36"/>
  <c r="EL197" i="36"/>
  <c r="EK197" i="36"/>
  <c r="EJ197" i="36"/>
  <c r="EI197" i="36"/>
  <c r="EH197" i="36"/>
  <c r="EE197" i="36"/>
  <c r="ED197" i="36"/>
  <c r="EC197" i="36"/>
  <c r="EB197" i="36"/>
  <c r="EA197" i="36"/>
  <c r="DZ197" i="36"/>
  <c r="DX197" i="36"/>
  <c r="DU197" i="36"/>
  <c r="DT197" i="36"/>
  <c r="DR197" i="36"/>
  <c r="DP197" i="36"/>
  <c r="CK197" i="36"/>
  <c r="CJ197" i="36"/>
  <c r="CH197" i="36"/>
  <c r="CG197" i="36"/>
  <c r="CE197" i="36"/>
  <c r="CD197" i="36"/>
  <c r="CA197" i="36"/>
  <c r="BZ197" i="36"/>
  <c r="BY197" i="36"/>
  <c r="BV197" i="36"/>
  <c r="BU197" i="36"/>
  <c r="BT197" i="36"/>
  <c r="BR197" i="36"/>
  <c r="BQ197" i="36"/>
  <c r="BM197" i="36"/>
  <c r="AG197" i="36"/>
  <c r="AF197" i="36"/>
  <c r="AD197" i="36"/>
  <c r="AC197" i="36"/>
  <c r="AB197" i="36"/>
  <c r="X197" i="36"/>
  <c r="V197" i="36"/>
  <c r="U197" i="36"/>
  <c r="T197" i="36"/>
  <c r="S197" i="36"/>
  <c r="P197" i="36"/>
  <c r="O197" i="36"/>
  <c r="N197" i="36"/>
  <c r="M197" i="36"/>
  <c r="L197" i="36"/>
  <c r="K197" i="36"/>
  <c r="F197" i="36"/>
  <c r="EJ196" i="36"/>
  <c r="EI196" i="36"/>
  <c r="EH196" i="36"/>
  <c r="EG196" i="36"/>
  <c r="EF196" i="36"/>
  <c r="ED196" i="36"/>
  <c r="EC196" i="36"/>
  <c r="EB196" i="36"/>
  <c r="EA196" i="36"/>
  <c r="DZ196" i="36"/>
  <c r="DY196" i="36"/>
  <c r="DU196" i="36"/>
  <c r="DS196" i="36"/>
  <c r="DR196" i="36"/>
  <c r="CJ196" i="36"/>
  <c r="CI196" i="36"/>
  <c r="CH196" i="36"/>
  <c r="CG196" i="36"/>
  <c r="CC196" i="36"/>
  <c r="CA196" i="36"/>
  <c r="BZ196" i="36"/>
  <c r="BY196" i="36"/>
  <c r="BX196" i="36"/>
  <c r="BW196" i="36"/>
  <c r="BU196" i="36"/>
  <c r="BT196" i="36"/>
  <c r="BS196" i="36"/>
  <c r="BQ196" i="36"/>
  <c r="BP196" i="36"/>
  <c r="BN196" i="36"/>
  <c r="AF196" i="36"/>
  <c r="AE196" i="36"/>
  <c r="AC196" i="36"/>
  <c r="AB196" i="36"/>
  <c r="AA196" i="36"/>
  <c r="Z196" i="36"/>
  <c r="W196" i="36"/>
  <c r="V196" i="36"/>
  <c r="T196" i="36"/>
  <c r="S196" i="36"/>
  <c r="R196" i="36"/>
  <c r="Q196" i="36"/>
  <c r="P196" i="36"/>
  <c r="O196" i="36"/>
  <c r="M196" i="36"/>
  <c r="L196" i="36"/>
  <c r="K196" i="36"/>
  <c r="J196" i="36"/>
  <c r="F196" i="36"/>
  <c r="EL195" i="36"/>
  <c r="EK195" i="36"/>
  <c r="EJ195" i="36"/>
  <c r="EH195" i="36"/>
  <c r="EG195" i="36"/>
  <c r="EF195" i="36"/>
  <c r="EC195" i="36"/>
  <c r="EB195" i="36"/>
  <c r="EA195" i="36"/>
  <c r="DZ195" i="36"/>
  <c r="DY195" i="36"/>
  <c r="DX195" i="36"/>
  <c r="DW195" i="36"/>
  <c r="DV195" i="36"/>
  <c r="DU195" i="36"/>
  <c r="DT195" i="36"/>
  <c r="DR195" i="36"/>
  <c r="DQ195" i="36"/>
  <c r="DP195" i="36"/>
  <c r="CK195" i="36"/>
  <c r="CI195" i="36"/>
  <c r="CH195" i="36"/>
  <c r="CG195" i="36"/>
  <c r="CF195" i="36"/>
  <c r="CE195" i="36"/>
  <c r="CC195" i="36"/>
  <c r="BZ195" i="36"/>
  <c r="BY195" i="36"/>
  <c r="BX195" i="36"/>
  <c r="BW195" i="36"/>
  <c r="BU195" i="36"/>
  <c r="BT195" i="36"/>
  <c r="BQ195" i="36"/>
  <c r="BO195" i="36"/>
  <c r="AH195" i="36"/>
  <c r="AE195" i="36"/>
  <c r="AA195" i="36"/>
  <c r="Z195" i="36"/>
  <c r="Y195" i="36"/>
  <c r="X195" i="36"/>
  <c r="V195" i="36"/>
  <c r="T195" i="36"/>
  <c r="S195" i="36"/>
  <c r="Q195" i="36"/>
  <c r="P195" i="36"/>
  <c r="O195" i="36"/>
  <c r="N195" i="36"/>
  <c r="L195" i="36"/>
  <c r="K195" i="36"/>
  <c r="F195" i="36"/>
  <c r="DS353" i="36" s="1"/>
  <c r="EN194" i="36"/>
  <c r="EM194" i="36"/>
  <c r="EK194" i="36"/>
  <c r="EJ194" i="36"/>
  <c r="EI194" i="36"/>
  <c r="EG194" i="36"/>
  <c r="EE194" i="36"/>
  <c r="ED194" i="36"/>
  <c r="EC194" i="36"/>
  <c r="EB194" i="36"/>
  <c r="EA194" i="36"/>
  <c r="DY194" i="36"/>
  <c r="DV194" i="36"/>
  <c r="DU194" i="36"/>
  <c r="DT194" i="36"/>
  <c r="DS194" i="36"/>
  <c r="DP194" i="36"/>
  <c r="CJ194" i="36"/>
  <c r="CI194" i="36"/>
  <c r="CH194" i="36"/>
  <c r="CG194" i="36"/>
  <c r="CF194" i="36"/>
  <c r="CD194" i="36"/>
  <c r="CB194" i="36"/>
  <c r="BY194" i="36"/>
  <c r="BX194" i="36"/>
  <c r="BW194" i="36"/>
  <c r="BV194" i="36"/>
  <c r="BT194" i="36"/>
  <c r="BR194" i="36"/>
  <c r="BP194" i="36"/>
  <c r="BN194" i="36"/>
  <c r="AH194" i="36"/>
  <c r="AC194" i="36"/>
  <c r="AB194" i="36"/>
  <c r="Z194" i="36"/>
  <c r="Y194" i="36"/>
  <c r="X194" i="36"/>
  <c r="V194" i="36"/>
  <c r="S194" i="36"/>
  <c r="R194" i="36"/>
  <c r="N194" i="36"/>
  <c r="M194" i="36"/>
  <c r="L194" i="36"/>
  <c r="J194" i="36"/>
  <c r="F194" i="36"/>
  <c r="EH405" i="36" s="1"/>
  <c r="EN193" i="36"/>
  <c r="EM193" i="36"/>
  <c r="EL193" i="36"/>
  <c r="EI193" i="36"/>
  <c r="EG193" i="36"/>
  <c r="EF193" i="36"/>
  <c r="ED193" i="36"/>
  <c r="EC193" i="36"/>
  <c r="EB193" i="36"/>
  <c r="DY193" i="36"/>
  <c r="DX193" i="36"/>
  <c r="DS193" i="36"/>
  <c r="DR193" i="36"/>
  <c r="DQ193" i="36"/>
  <c r="DP193" i="36"/>
  <c r="CK193" i="36"/>
  <c r="CI193" i="36"/>
  <c r="CH193" i="36"/>
  <c r="CG193" i="36"/>
  <c r="CF193" i="36"/>
  <c r="CC193" i="36"/>
  <c r="BY193" i="36"/>
  <c r="BX193" i="36"/>
  <c r="BV193" i="36"/>
  <c r="BU193" i="36"/>
  <c r="BS193" i="36"/>
  <c r="BR193" i="36"/>
  <c r="BP193" i="36"/>
  <c r="BO193" i="36"/>
  <c r="BN193" i="36"/>
  <c r="BM193" i="36"/>
  <c r="AH193" i="36"/>
  <c r="AG193" i="36"/>
  <c r="AD193" i="36"/>
  <c r="Y193" i="36"/>
  <c r="X193" i="36"/>
  <c r="W193" i="36"/>
  <c r="U193" i="36"/>
  <c r="T193" i="36"/>
  <c r="S193" i="36"/>
  <c r="Q193" i="36"/>
  <c r="P193" i="36"/>
  <c r="O193" i="36"/>
  <c r="N193" i="36"/>
  <c r="M193" i="36"/>
  <c r="L193" i="36"/>
  <c r="J193" i="36"/>
  <c r="F193" i="36"/>
  <c r="EK192" i="36"/>
  <c r="EI192" i="36"/>
  <c r="EH192" i="36"/>
  <c r="EG192" i="36"/>
  <c r="EE192" i="36"/>
  <c r="EC192" i="36"/>
  <c r="DY192" i="36"/>
  <c r="DX192" i="36"/>
  <c r="DW192" i="36"/>
  <c r="DR192" i="36"/>
  <c r="CK192" i="36"/>
  <c r="CJ192" i="36"/>
  <c r="CF192" i="36"/>
  <c r="CE192" i="36"/>
  <c r="CD192" i="36"/>
  <c r="CC192" i="36"/>
  <c r="CB192" i="36"/>
  <c r="CA192" i="36"/>
  <c r="BZ192" i="36"/>
  <c r="BX192" i="36"/>
  <c r="BW192" i="36"/>
  <c r="BU192" i="36"/>
  <c r="BT192" i="36"/>
  <c r="BQ192" i="36"/>
  <c r="BP192" i="36"/>
  <c r="BO192" i="36"/>
  <c r="BN192" i="36"/>
  <c r="AH192" i="36"/>
  <c r="AG192" i="36"/>
  <c r="AF192" i="36"/>
  <c r="AE192" i="36"/>
  <c r="AD192" i="36"/>
  <c r="AC192" i="36"/>
  <c r="AB192" i="36"/>
  <c r="AA192" i="36"/>
  <c r="Y192" i="36"/>
  <c r="X192" i="36"/>
  <c r="T192" i="36"/>
  <c r="S192" i="36"/>
  <c r="Q192" i="36"/>
  <c r="P192" i="36"/>
  <c r="N192" i="36"/>
  <c r="L192" i="36"/>
  <c r="F192" i="36"/>
  <c r="CB354" i="36" s="1"/>
  <c r="EN191" i="36"/>
  <c r="EL191" i="36"/>
  <c r="EK191" i="36"/>
  <c r="EH191" i="36"/>
  <c r="EG191" i="36"/>
  <c r="EF191" i="36"/>
  <c r="EE191" i="36"/>
  <c r="DZ191" i="36"/>
  <c r="DY191" i="36"/>
  <c r="DX191" i="36"/>
  <c r="DW191" i="36"/>
  <c r="DV191" i="36"/>
  <c r="DU191" i="36"/>
  <c r="DQ191" i="36"/>
  <c r="DP191" i="36"/>
  <c r="CE191" i="36"/>
  <c r="CD191" i="36"/>
  <c r="CC191" i="36"/>
  <c r="CB191" i="36"/>
  <c r="BZ191" i="36"/>
  <c r="BY191" i="36"/>
  <c r="BX191" i="36"/>
  <c r="BW191" i="36"/>
  <c r="BV191" i="36"/>
  <c r="BU191" i="36"/>
  <c r="BT191" i="36"/>
  <c r="BQ191" i="36"/>
  <c r="BN191" i="36"/>
  <c r="BM191" i="36"/>
  <c r="AH191" i="36"/>
  <c r="AG191" i="36"/>
  <c r="AF191" i="36"/>
  <c r="AE191" i="36"/>
  <c r="AC191" i="36"/>
  <c r="AB191" i="36"/>
  <c r="AA191" i="36"/>
  <c r="Z191" i="36"/>
  <c r="Y191" i="36"/>
  <c r="X191" i="36"/>
  <c r="S191" i="36"/>
  <c r="R191" i="36"/>
  <c r="O191" i="36"/>
  <c r="L191" i="36"/>
  <c r="K191" i="36"/>
  <c r="J191" i="36"/>
  <c r="F191" i="36"/>
  <c r="EN190" i="36"/>
  <c r="EL190" i="36"/>
  <c r="EK190" i="36"/>
  <c r="EJ190" i="36"/>
  <c r="EI190" i="36"/>
  <c r="EG190" i="36"/>
  <c r="EF190" i="36"/>
  <c r="EE190" i="36"/>
  <c r="EB190" i="36"/>
  <c r="EA190" i="36"/>
  <c r="DZ190" i="36"/>
  <c r="DY190" i="36"/>
  <c r="DX190" i="36"/>
  <c r="DW190" i="36"/>
  <c r="DU190" i="36"/>
  <c r="DT190" i="36"/>
  <c r="DS190" i="36"/>
  <c r="DP190" i="36"/>
  <c r="CK190" i="36"/>
  <c r="CI190" i="36"/>
  <c r="CE190" i="36"/>
  <c r="CD190" i="36"/>
  <c r="CC190" i="36"/>
  <c r="CB190" i="36"/>
  <c r="CA190" i="36"/>
  <c r="BZ190" i="36"/>
  <c r="BY190" i="36"/>
  <c r="BX190" i="36"/>
  <c r="BW190" i="36"/>
  <c r="BV190" i="36"/>
  <c r="BU190" i="36"/>
  <c r="BT190" i="36"/>
  <c r="BS190" i="36"/>
  <c r="BR190" i="36"/>
  <c r="BQ190" i="36"/>
  <c r="BP190" i="36"/>
  <c r="BO190" i="36"/>
  <c r="BM190" i="36"/>
  <c r="AF190" i="36"/>
  <c r="AE190" i="36"/>
  <c r="AD190" i="36"/>
  <c r="AC190" i="36"/>
  <c r="AB190" i="36"/>
  <c r="AA190" i="36"/>
  <c r="V190" i="36"/>
  <c r="T190" i="36"/>
  <c r="R190" i="36"/>
  <c r="O190" i="36"/>
  <c r="N190" i="36"/>
  <c r="L190" i="36"/>
  <c r="K190" i="36"/>
  <c r="J190" i="36"/>
  <c r="F190" i="36"/>
  <c r="DY453" i="36" s="1"/>
  <c r="EN189" i="36"/>
  <c r="EM189" i="36"/>
  <c r="EL189" i="36"/>
  <c r="EJ189" i="36"/>
  <c r="EI189" i="36"/>
  <c r="EH189" i="36"/>
  <c r="EF189" i="36"/>
  <c r="EE189" i="36"/>
  <c r="ED189" i="36"/>
  <c r="EC189" i="36"/>
  <c r="EB189" i="36"/>
  <c r="EA189" i="36"/>
  <c r="DZ189" i="36"/>
  <c r="DY189" i="36"/>
  <c r="DU189" i="36"/>
  <c r="DT189" i="36"/>
  <c r="DS189" i="36"/>
  <c r="DR189" i="36"/>
  <c r="DP189" i="36"/>
  <c r="CH189" i="36"/>
  <c r="CF189" i="36"/>
  <c r="CA189" i="36"/>
  <c r="BZ189" i="36"/>
  <c r="BY189" i="36"/>
  <c r="BX189" i="36"/>
  <c r="BW189" i="36"/>
  <c r="BV189" i="36"/>
  <c r="BT189" i="36"/>
  <c r="BS189" i="36"/>
  <c r="BR189" i="36"/>
  <c r="BQ189" i="36"/>
  <c r="BP189" i="36"/>
  <c r="BO189" i="36"/>
  <c r="BN189" i="36"/>
  <c r="AH189" i="36"/>
  <c r="AG189" i="36"/>
  <c r="AF189" i="36"/>
  <c r="AD189" i="36"/>
  <c r="AC189" i="36"/>
  <c r="AA189" i="36"/>
  <c r="Y189" i="36"/>
  <c r="X189" i="36"/>
  <c r="V189" i="36"/>
  <c r="U189" i="36"/>
  <c r="T189" i="36"/>
  <c r="S189" i="36"/>
  <c r="P189" i="36"/>
  <c r="N189" i="36"/>
  <c r="M189" i="36"/>
  <c r="L189" i="36"/>
  <c r="K189" i="36"/>
  <c r="F189" i="36"/>
  <c r="EM188" i="36"/>
  <c r="EI188" i="36"/>
  <c r="EH188" i="36"/>
  <c r="EG188" i="36"/>
  <c r="EE188" i="36"/>
  <c r="EA188" i="36"/>
  <c r="DY188" i="36"/>
  <c r="DW188" i="36"/>
  <c r="DU188" i="36"/>
  <c r="DT188" i="36"/>
  <c r="DS188" i="36"/>
  <c r="DR188" i="36"/>
  <c r="DQ188" i="36"/>
  <c r="CI188" i="36"/>
  <c r="CG188" i="36"/>
  <c r="CF188" i="36"/>
  <c r="CE188" i="36"/>
  <c r="CD188" i="36"/>
  <c r="CC188" i="36"/>
  <c r="CB188" i="36"/>
  <c r="CA188" i="36"/>
  <c r="BZ188" i="36"/>
  <c r="BY188" i="36"/>
  <c r="BX188" i="36"/>
  <c r="BR188" i="36"/>
  <c r="BQ188" i="36"/>
  <c r="BP188" i="36"/>
  <c r="BN188" i="36"/>
  <c r="AE188" i="36"/>
  <c r="AB188" i="36"/>
  <c r="Z188" i="36"/>
  <c r="Y188" i="36"/>
  <c r="W188" i="36"/>
  <c r="U188" i="36"/>
  <c r="T188" i="36"/>
  <c r="R188" i="36"/>
  <c r="Q188" i="36"/>
  <c r="N188" i="36"/>
  <c r="M188" i="36"/>
  <c r="L188" i="36"/>
  <c r="J188" i="36"/>
  <c r="F188" i="36"/>
  <c r="DP441" i="36" s="1"/>
  <c r="EN187" i="36"/>
  <c r="EL187" i="36"/>
  <c r="EK187" i="36"/>
  <c r="EJ187" i="36"/>
  <c r="EI187" i="36"/>
  <c r="EG187" i="36"/>
  <c r="EF187" i="36"/>
  <c r="EE187" i="36"/>
  <c r="EC187" i="36"/>
  <c r="EB187" i="36"/>
  <c r="EA187" i="36"/>
  <c r="DY187" i="36"/>
  <c r="DU187" i="36"/>
  <c r="DT187" i="36"/>
  <c r="DS187" i="36"/>
  <c r="DR187" i="36"/>
  <c r="DQ187" i="36"/>
  <c r="DP187" i="36"/>
  <c r="CK187" i="36"/>
  <c r="CJ187" i="36"/>
  <c r="CG187" i="36"/>
  <c r="CF187" i="36"/>
  <c r="CE187" i="36"/>
  <c r="CD187" i="36"/>
  <c r="BY187" i="36"/>
  <c r="BX187" i="36"/>
  <c r="BW187" i="36"/>
  <c r="BV187" i="36"/>
  <c r="BT187" i="36"/>
  <c r="BS187" i="36"/>
  <c r="BR187" i="36"/>
  <c r="BP187" i="36"/>
  <c r="BO187" i="36"/>
  <c r="BM187" i="36"/>
  <c r="AH187" i="36"/>
  <c r="AF187" i="36"/>
  <c r="AE187" i="36"/>
  <c r="AD187" i="36"/>
  <c r="AB187" i="36"/>
  <c r="AA187" i="36"/>
  <c r="X187" i="36"/>
  <c r="W187" i="36"/>
  <c r="V187" i="36"/>
  <c r="T187" i="36"/>
  <c r="S187" i="36"/>
  <c r="R187" i="36"/>
  <c r="P187" i="36"/>
  <c r="O187" i="36"/>
  <c r="L187" i="36"/>
  <c r="K187" i="36"/>
  <c r="J187" i="36"/>
  <c r="F187" i="36"/>
  <c r="EI186" i="36"/>
  <c r="EH186" i="36"/>
  <c r="EG186" i="36"/>
  <c r="EE186" i="36"/>
  <c r="ED186" i="36"/>
  <c r="EB186" i="36"/>
  <c r="EA186" i="36"/>
  <c r="DZ186" i="36"/>
  <c r="DY186" i="36"/>
  <c r="DU186" i="36"/>
  <c r="DT186" i="36"/>
  <c r="DP186" i="36"/>
  <c r="CJ186" i="36"/>
  <c r="CH186" i="36"/>
  <c r="CG186" i="36"/>
  <c r="CD186" i="36"/>
  <c r="BY186" i="36"/>
  <c r="BX186" i="36"/>
  <c r="BW186" i="36"/>
  <c r="BV186" i="36"/>
  <c r="BU186" i="36"/>
  <c r="BT186" i="36"/>
  <c r="BS186" i="36"/>
  <c r="BR186" i="36"/>
  <c r="BQ186" i="36"/>
  <c r="BP186" i="36"/>
  <c r="BO186" i="36"/>
  <c r="AG186" i="36"/>
  <c r="AF186" i="36"/>
  <c r="AD186" i="36"/>
  <c r="AC186" i="36"/>
  <c r="AA186" i="36"/>
  <c r="Z186" i="36"/>
  <c r="W186" i="36"/>
  <c r="V186" i="36"/>
  <c r="U186" i="36"/>
  <c r="T186" i="36"/>
  <c r="S186" i="36"/>
  <c r="R186" i="36"/>
  <c r="Q186" i="36"/>
  <c r="P186" i="36"/>
  <c r="O186" i="36"/>
  <c r="M186" i="36"/>
  <c r="J186" i="36"/>
  <c r="F186" i="36"/>
  <c r="DX109" i="36" s="1"/>
  <c r="EN185" i="36"/>
  <c r="EM185" i="36"/>
  <c r="EJ185" i="36"/>
  <c r="EI185" i="36"/>
  <c r="EH185" i="36"/>
  <c r="ED185" i="36"/>
  <c r="EB185" i="36"/>
  <c r="EA185" i="36"/>
  <c r="DZ185" i="36"/>
  <c r="DY185" i="36"/>
  <c r="DX185" i="36"/>
  <c r="DU185" i="36"/>
  <c r="DT185" i="36"/>
  <c r="DS185" i="36"/>
  <c r="DR185" i="36"/>
  <c r="DQ185" i="36"/>
  <c r="DP185" i="36"/>
  <c r="CK185" i="36"/>
  <c r="CI185" i="36"/>
  <c r="CH185" i="36"/>
  <c r="CF185" i="36"/>
  <c r="CE185" i="36"/>
  <c r="CA185" i="36"/>
  <c r="BZ185" i="36"/>
  <c r="BW185" i="36"/>
  <c r="BV185" i="36"/>
  <c r="BU185" i="36"/>
  <c r="BT185" i="36"/>
  <c r="BS185" i="36"/>
  <c r="BQ185" i="36"/>
  <c r="BP185" i="36"/>
  <c r="BO185" i="36"/>
  <c r="BN185" i="36"/>
  <c r="BM185" i="36"/>
  <c r="AF185" i="36"/>
  <c r="AE185" i="36"/>
  <c r="AD185" i="36"/>
  <c r="AC185" i="36"/>
  <c r="AB185" i="36"/>
  <c r="Z185" i="36"/>
  <c r="Y185" i="36"/>
  <c r="X185" i="36"/>
  <c r="W185" i="36"/>
  <c r="V185" i="36"/>
  <c r="U185" i="36"/>
  <c r="T185" i="36"/>
  <c r="R185" i="36"/>
  <c r="O185" i="36"/>
  <c r="N185" i="36"/>
  <c r="M185" i="36"/>
  <c r="L185" i="36"/>
  <c r="F185" i="36"/>
  <c r="BM45" i="36" s="1"/>
  <c r="EN184" i="36"/>
  <c r="EM184" i="36"/>
  <c r="EL184" i="36"/>
  <c r="EK184" i="36"/>
  <c r="EH184" i="36"/>
  <c r="EG184" i="36"/>
  <c r="ED184" i="36"/>
  <c r="EC184" i="36"/>
  <c r="EB184" i="36"/>
  <c r="EA184" i="36"/>
  <c r="DZ184" i="36"/>
  <c r="DX184" i="36"/>
  <c r="DW184" i="36"/>
  <c r="DV184" i="36"/>
  <c r="DS184" i="36"/>
  <c r="DR184" i="36"/>
  <c r="DQ184" i="36"/>
  <c r="DP184" i="36"/>
  <c r="CH184" i="36"/>
  <c r="CG184" i="36"/>
  <c r="CF184" i="36"/>
  <c r="CE184" i="36"/>
  <c r="CD184" i="36"/>
  <c r="CC184" i="36"/>
  <c r="CA184" i="36"/>
  <c r="BZ184" i="36"/>
  <c r="BW184" i="36"/>
  <c r="BV184" i="36"/>
  <c r="BU184" i="36"/>
  <c r="BR184" i="36"/>
  <c r="BQ184" i="36"/>
  <c r="BP184" i="36"/>
  <c r="BO184" i="36"/>
  <c r="BN184" i="36"/>
  <c r="AE184" i="36"/>
  <c r="AC184" i="36"/>
  <c r="AB184" i="36"/>
  <c r="AA184" i="36"/>
  <c r="Z184" i="36"/>
  <c r="X184" i="36"/>
  <c r="W184" i="36"/>
  <c r="V184" i="36"/>
  <c r="U184" i="36"/>
  <c r="T184" i="36"/>
  <c r="R184" i="36"/>
  <c r="Q184" i="36"/>
  <c r="O184" i="36"/>
  <c r="N184" i="36"/>
  <c r="M184" i="36"/>
  <c r="K184" i="36"/>
  <c r="F184" i="36"/>
  <c r="DV309" i="36" s="1"/>
  <c r="EM183" i="36"/>
  <c r="EL183" i="36"/>
  <c r="EJ183" i="36"/>
  <c r="EH183" i="36"/>
  <c r="EG183" i="36"/>
  <c r="ED183" i="36"/>
  <c r="EC183" i="36"/>
  <c r="EB183" i="36"/>
  <c r="DY183" i="36"/>
  <c r="DX183" i="36"/>
  <c r="DW183" i="36"/>
  <c r="DT183" i="36"/>
  <c r="DR183" i="36"/>
  <c r="DQ183" i="36"/>
  <c r="DP183" i="36"/>
  <c r="CI183" i="36"/>
  <c r="CG183" i="36"/>
  <c r="CF183" i="36"/>
  <c r="CD183" i="36"/>
  <c r="CC183" i="36"/>
  <c r="CB183" i="36"/>
  <c r="CA183" i="36"/>
  <c r="BY183" i="36"/>
  <c r="BX183" i="36"/>
  <c r="BW183" i="36"/>
  <c r="BU183" i="36"/>
  <c r="BT183" i="36"/>
  <c r="BS183" i="36"/>
  <c r="BP183" i="36"/>
  <c r="BO183" i="36"/>
  <c r="BN183" i="36"/>
  <c r="AH183" i="36"/>
  <c r="AC183" i="36"/>
  <c r="AB183" i="36"/>
  <c r="AA183" i="36"/>
  <c r="Z183" i="36"/>
  <c r="X183" i="36"/>
  <c r="V183" i="36"/>
  <c r="U183" i="36"/>
  <c r="T183" i="36"/>
  <c r="S183" i="36"/>
  <c r="R183" i="36"/>
  <c r="Q183" i="36"/>
  <c r="P183" i="36"/>
  <c r="O183" i="36"/>
  <c r="M183" i="36"/>
  <c r="L183" i="36"/>
  <c r="K183" i="36"/>
  <c r="J183" i="36"/>
  <c r="F183" i="36"/>
  <c r="F182" i="36"/>
  <c r="F181" i="36"/>
  <c r="F180" i="36"/>
  <c r="F179" i="36"/>
  <c r="BP377" i="36" s="1"/>
  <c r="F178" i="36"/>
  <c r="EM177" i="36"/>
  <c r="EH177" i="36"/>
  <c r="EG177" i="36"/>
  <c r="EF177" i="36"/>
  <c r="EE177" i="36"/>
  <c r="ED177" i="36"/>
  <c r="EC177" i="36"/>
  <c r="EB177" i="36"/>
  <c r="DY177" i="36"/>
  <c r="DX177" i="36"/>
  <c r="DW177" i="36"/>
  <c r="DU177" i="36"/>
  <c r="DT177" i="36"/>
  <c r="DQ177" i="36"/>
  <c r="CK177" i="36"/>
  <c r="CJ177" i="36"/>
  <c r="CI177" i="36"/>
  <c r="CH177" i="36"/>
  <c r="CG177" i="36"/>
  <c r="CD177" i="36"/>
  <c r="CC177" i="36"/>
  <c r="CB177" i="36"/>
  <c r="CA177" i="36"/>
  <c r="BY177" i="36"/>
  <c r="BX177" i="36"/>
  <c r="BW177" i="36"/>
  <c r="BV177" i="36"/>
  <c r="BU177" i="36"/>
  <c r="BT177" i="36"/>
  <c r="BS177" i="36"/>
  <c r="BR177" i="36"/>
  <c r="BQ177" i="36"/>
  <c r="BO177" i="36"/>
  <c r="BN177" i="36"/>
  <c r="BM177" i="36"/>
  <c r="AH177" i="36"/>
  <c r="AG177" i="36"/>
  <c r="AF177" i="36"/>
  <c r="AD177" i="36"/>
  <c r="AC177" i="36"/>
  <c r="AA177" i="36"/>
  <c r="X177" i="36"/>
  <c r="T177" i="36"/>
  <c r="S177" i="36"/>
  <c r="Q177" i="36"/>
  <c r="N177" i="36"/>
  <c r="L177" i="36"/>
  <c r="K177" i="36"/>
  <c r="J177" i="36"/>
  <c r="F177" i="36"/>
  <c r="EL176" i="36"/>
  <c r="EK176" i="36"/>
  <c r="EJ176" i="36"/>
  <c r="EI176" i="36"/>
  <c r="EG176" i="36"/>
  <c r="EE176" i="36"/>
  <c r="ED176" i="36"/>
  <c r="EA176" i="36"/>
  <c r="DY176" i="36"/>
  <c r="DX176" i="36"/>
  <c r="DW176" i="36"/>
  <c r="DQ176" i="36"/>
  <c r="DP176" i="36"/>
  <c r="CK176" i="36"/>
  <c r="CJ176" i="36"/>
  <c r="CI176" i="36"/>
  <c r="CH176" i="36"/>
  <c r="CE176" i="36"/>
  <c r="CD176" i="36"/>
  <c r="CC176" i="36"/>
  <c r="CB176" i="36"/>
  <c r="CA176" i="36"/>
  <c r="BZ176" i="36"/>
  <c r="BV176" i="36"/>
  <c r="BU176" i="36"/>
  <c r="BT176" i="36"/>
  <c r="BS176" i="36"/>
  <c r="BR176" i="36"/>
  <c r="BP176" i="36"/>
  <c r="BO176" i="36"/>
  <c r="BN176" i="36"/>
  <c r="BM176" i="36"/>
  <c r="AH176" i="36"/>
  <c r="AF176" i="36"/>
  <c r="AE176" i="36"/>
  <c r="AC176" i="36"/>
  <c r="Z176" i="36"/>
  <c r="Y176" i="36"/>
  <c r="W176" i="36"/>
  <c r="T176" i="36"/>
  <c r="S176" i="36"/>
  <c r="R176" i="36"/>
  <c r="O176" i="36"/>
  <c r="N176" i="36"/>
  <c r="M176" i="36"/>
  <c r="L176" i="36"/>
  <c r="K176" i="36"/>
  <c r="J176" i="36"/>
  <c r="F176" i="36"/>
  <c r="EL175" i="36"/>
  <c r="EK175" i="36"/>
  <c r="EI175" i="36"/>
  <c r="EH175" i="36"/>
  <c r="EG175" i="36"/>
  <c r="EE175" i="36"/>
  <c r="ED175" i="36"/>
  <c r="EC175" i="36"/>
  <c r="DZ175" i="36"/>
  <c r="DX175" i="36"/>
  <c r="DW175" i="36"/>
  <c r="DV175" i="36"/>
  <c r="DT175" i="36"/>
  <c r="DP175" i="36"/>
  <c r="CJ175" i="36"/>
  <c r="CI175" i="36"/>
  <c r="CE175" i="36"/>
  <c r="CD175" i="36"/>
  <c r="CB175" i="36"/>
  <c r="BZ175" i="36"/>
  <c r="BY175" i="36"/>
  <c r="BV175" i="36"/>
  <c r="BT175" i="36"/>
  <c r="BS175" i="36"/>
  <c r="BR175" i="36"/>
  <c r="BQ175" i="36"/>
  <c r="BP175" i="36"/>
  <c r="BO175" i="36"/>
  <c r="BN175" i="36"/>
  <c r="AH175" i="36"/>
  <c r="AF175" i="36"/>
  <c r="AB175" i="36"/>
  <c r="AA175" i="36"/>
  <c r="Z175" i="36"/>
  <c r="V175" i="36"/>
  <c r="T175" i="36"/>
  <c r="S175" i="36"/>
  <c r="R175" i="36"/>
  <c r="P175" i="36"/>
  <c r="N175" i="36"/>
  <c r="L175" i="36"/>
  <c r="K175" i="36"/>
  <c r="J175" i="36"/>
  <c r="F175" i="36"/>
  <c r="EE410" i="36" s="1"/>
  <c r="EM174" i="36"/>
  <c r="EJ174" i="36"/>
  <c r="EH174" i="36"/>
  <c r="EG174" i="36"/>
  <c r="EE174" i="36"/>
  <c r="ED174" i="36"/>
  <c r="EC174" i="36"/>
  <c r="DZ174" i="36"/>
  <c r="DY174" i="36"/>
  <c r="DW174" i="36"/>
  <c r="DV174" i="36"/>
  <c r="DT174" i="36"/>
  <c r="DS174" i="36"/>
  <c r="DR174" i="36"/>
  <c r="CK174" i="36"/>
  <c r="CI174" i="36"/>
  <c r="CH174" i="36"/>
  <c r="CG174" i="36"/>
  <c r="CC174" i="36"/>
  <c r="CB174" i="36"/>
  <c r="BZ174" i="36"/>
  <c r="BY174" i="36"/>
  <c r="BX174" i="36"/>
  <c r="BT174" i="36"/>
  <c r="BS174" i="36"/>
  <c r="BR174" i="36"/>
  <c r="BQ174" i="36"/>
  <c r="BP174" i="36"/>
  <c r="BO174" i="36"/>
  <c r="AH174" i="36"/>
  <c r="AG174" i="36"/>
  <c r="AF174" i="36"/>
  <c r="AE174" i="36"/>
  <c r="X174" i="36"/>
  <c r="W174" i="36"/>
  <c r="T174" i="36"/>
  <c r="S174" i="36"/>
  <c r="Q174" i="36"/>
  <c r="P174" i="36"/>
  <c r="N174" i="36"/>
  <c r="M174" i="36"/>
  <c r="L174" i="36"/>
  <c r="F174" i="36"/>
  <c r="EN173" i="36"/>
  <c r="EJ173" i="36"/>
  <c r="EG173" i="36"/>
  <c r="EF173" i="36"/>
  <c r="ED173" i="36"/>
  <c r="EC173" i="36"/>
  <c r="EA173" i="36"/>
  <c r="DY173" i="36"/>
  <c r="DV173" i="36"/>
  <c r="DU173" i="36"/>
  <c r="DT173" i="36"/>
  <c r="DS173" i="36"/>
  <c r="DR173" i="36"/>
  <c r="DQ173" i="36"/>
  <c r="CK173" i="36"/>
  <c r="CI173" i="36"/>
  <c r="CH173" i="36"/>
  <c r="CG173" i="36"/>
  <c r="CF173" i="36"/>
  <c r="CD173" i="36"/>
  <c r="CC173" i="36"/>
  <c r="CB173" i="36"/>
  <c r="CA173" i="36"/>
  <c r="BY173" i="36"/>
  <c r="BX173" i="36"/>
  <c r="BU173" i="36"/>
  <c r="BT173" i="36"/>
  <c r="BS173" i="36"/>
  <c r="BR173" i="36"/>
  <c r="BO173" i="36"/>
  <c r="BN173" i="36"/>
  <c r="AH173" i="36"/>
  <c r="AG173" i="36"/>
  <c r="AF173" i="36"/>
  <c r="AE173" i="36"/>
  <c r="AD173" i="36"/>
  <c r="Y173" i="36"/>
  <c r="X173" i="36"/>
  <c r="V173" i="36"/>
  <c r="R173" i="36"/>
  <c r="Q173" i="36"/>
  <c r="P173" i="36"/>
  <c r="O173" i="36"/>
  <c r="N173" i="36"/>
  <c r="L173" i="36"/>
  <c r="K173" i="36"/>
  <c r="F173" i="36"/>
  <c r="EN172" i="36"/>
  <c r="EM172" i="36"/>
  <c r="EK172" i="36"/>
  <c r="EJ172" i="36"/>
  <c r="EI172" i="36"/>
  <c r="EH172" i="36"/>
  <c r="EE172" i="36"/>
  <c r="ED172" i="36"/>
  <c r="EB172" i="36"/>
  <c r="EA172" i="36"/>
  <c r="DY172" i="36"/>
  <c r="DX172" i="36"/>
  <c r="DW172" i="36"/>
  <c r="DT172" i="36"/>
  <c r="DS172" i="36"/>
  <c r="DR172" i="36"/>
  <c r="CI172" i="36"/>
  <c r="CH172" i="36"/>
  <c r="CG172" i="36"/>
  <c r="CF172" i="36"/>
  <c r="CE172" i="36"/>
  <c r="CD172" i="36"/>
  <c r="CB172" i="36"/>
  <c r="BZ172" i="36"/>
  <c r="BX172" i="36"/>
  <c r="BW172" i="36"/>
  <c r="BT172" i="36"/>
  <c r="BS172" i="36"/>
  <c r="BR172" i="36"/>
  <c r="BQ172" i="36"/>
  <c r="BP172" i="36"/>
  <c r="BO172" i="36"/>
  <c r="BN172" i="36"/>
  <c r="AG172" i="36"/>
  <c r="AF172" i="36"/>
  <c r="AE172" i="36"/>
  <c r="AD172" i="36"/>
  <c r="AC172" i="36"/>
  <c r="AB172" i="36"/>
  <c r="AA172" i="36"/>
  <c r="Z172" i="36"/>
  <c r="Y172" i="36"/>
  <c r="X172" i="36"/>
  <c r="W172" i="36"/>
  <c r="V172" i="36"/>
  <c r="U172" i="36"/>
  <c r="R172" i="36"/>
  <c r="Q172" i="36"/>
  <c r="O172" i="36"/>
  <c r="N172" i="36"/>
  <c r="M172" i="36"/>
  <c r="K172" i="36"/>
  <c r="F172" i="36"/>
  <c r="EM171" i="36"/>
  <c r="EL171" i="36"/>
  <c r="EJ171" i="36"/>
  <c r="EI171" i="36"/>
  <c r="EH171" i="36"/>
  <c r="EC171" i="36"/>
  <c r="EB171" i="36"/>
  <c r="EA171" i="36"/>
  <c r="DZ171" i="36"/>
  <c r="DW171" i="36"/>
  <c r="DV171" i="36"/>
  <c r="DT171" i="36"/>
  <c r="DS171" i="36"/>
  <c r="DR171" i="36"/>
  <c r="CI171" i="36"/>
  <c r="CH171" i="36"/>
  <c r="CG171" i="36"/>
  <c r="CF171" i="36"/>
  <c r="CE171" i="36"/>
  <c r="CD171" i="36"/>
  <c r="CC171" i="36"/>
  <c r="CA171" i="36"/>
  <c r="BZ171" i="36"/>
  <c r="BY171" i="36"/>
  <c r="BW171" i="36"/>
  <c r="BS171" i="36"/>
  <c r="BR171" i="36"/>
  <c r="BQ171" i="36"/>
  <c r="BP171" i="36"/>
  <c r="BO171" i="36"/>
  <c r="BN171" i="36"/>
  <c r="AG171" i="36"/>
  <c r="AF171" i="36"/>
  <c r="AE171" i="36"/>
  <c r="AD171" i="36"/>
  <c r="AC171" i="36"/>
  <c r="AB171" i="36"/>
  <c r="AA171" i="36"/>
  <c r="Z171" i="36"/>
  <c r="Y171" i="36"/>
  <c r="V171" i="36"/>
  <c r="U171" i="36"/>
  <c r="T171" i="36"/>
  <c r="P171" i="36"/>
  <c r="O171" i="36"/>
  <c r="N171" i="36"/>
  <c r="M171" i="36"/>
  <c r="L171" i="36"/>
  <c r="J171" i="36"/>
  <c r="F171" i="36"/>
  <c r="EM170" i="36"/>
  <c r="EL170" i="36"/>
  <c r="EK170" i="36"/>
  <c r="EJ170" i="36"/>
  <c r="EH170" i="36"/>
  <c r="EG170" i="36"/>
  <c r="EE170" i="36"/>
  <c r="ED170" i="36"/>
  <c r="EC170" i="36"/>
  <c r="EA170" i="36"/>
  <c r="DZ170" i="36"/>
  <c r="DY170" i="36"/>
  <c r="DW170" i="36"/>
  <c r="DV170" i="36"/>
  <c r="DU170" i="36"/>
  <c r="DT170" i="36"/>
  <c r="DS170" i="36"/>
  <c r="DR170" i="36"/>
  <c r="DQ170" i="36"/>
  <c r="CK170" i="36"/>
  <c r="CJ170" i="36"/>
  <c r="CH170" i="36"/>
  <c r="CG170" i="36"/>
  <c r="CF170" i="36"/>
  <c r="CE170" i="36"/>
  <c r="CD170" i="36"/>
  <c r="CC170" i="36"/>
  <c r="CB170" i="36"/>
  <c r="BY170" i="36"/>
  <c r="BX170" i="36"/>
  <c r="BV170" i="36"/>
  <c r="BR170" i="36"/>
  <c r="BQ170" i="36"/>
  <c r="BP170" i="36"/>
  <c r="BN170" i="36"/>
  <c r="BM170" i="36"/>
  <c r="AG170" i="36"/>
  <c r="AF170" i="36"/>
  <c r="AD170" i="36"/>
  <c r="AC170" i="36"/>
  <c r="AB170" i="36"/>
  <c r="AA170" i="36"/>
  <c r="Z170" i="36"/>
  <c r="Y170" i="36"/>
  <c r="X170" i="36"/>
  <c r="W170" i="36"/>
  <c r="V170" i="36"/>
  <c r="U170" i="36"/>
  <c r="T170" i="36"/>
  <c r="S170" i="36"/>
  <c r="O170" i="36"/>
  <c r="N170" i="36"/>
  <c r="M170" i="36"/>
  <c r="L170" i="36"/>
  <c r="K170" i="36"/>
  <c r="F170" i="36"/>
  <c r="EN169" i="36"/>
  <c r="EM169" i="36"/>
  <c r="EL169" i="36"/>
  <c r="EK169" i="36"/>
  <c r="EH169" i="36"/>
  <c r="EG169" i="36"/>
  <c r="EE169" i="36"/>
  <c r="EC169" i="36"/>
  <c r="EB169" i="36"/>
  <c r="EA169" i="36"/>
  <c r="DZ169" i="36"/>
  <c r="DY169" i="36"/>
  <c r="DV169" i="36"/>
  <c r="DU169" i="36"/>
  <c r="DR169" i="36"/>
  <c r="DQ169" i="36"/>
  <c r="CJ169" i="36"/>
  <c r="CI169" i="36"/>
  <c r="CG169" i="36"/>
  <c r="CF169" i="36"/>
  <c r="CE169" i="36"/>
  <c r="CD169" i="36"/>
  <c r="CC169" i="36"/>
  <c r="CB169" i="36"/>
  <c r="BY169" i="36"/>
  <c r="BW169" i="36"/>
  <c r="BV169" i="36"/>
  <c r="BU169" i="36"/>
  <c r="BQ169" i="36"/>
  <c r="BP169" i="36"/>
  <c r="BO169" i="36"/>
  <c r="BM169" i="36"/>
  <c r="AH169" i="36"/>
  <c r="AF169" i="36"/>
  <c r="AE169" i="36"/>
  <c r="AD169" i="36"/>
  <c r="AC169" i="36"/>
  <c r="AB169" i="36"/>
  <c r="AA169" i="36"/>
  <c r="Z169" i="36"/>
  <c r="X169" i="36"/>
  <c r="V169" i="36"/>
  <c r="U169" i="36"/>
  <c r="T169" i="36"/>
  <c r="S169" i="36"/>
  <c r="R169" i="36"/>
  <c r="P169" i="36"/>
  <c r="M169" i="36"/>
  <c r="L169" i="36"/>
  <c r="K169" i="36"/>
  <c r="F169" i="36"/>
  <c r="EM168" i="36"/>
  <c r="EL168" i="36"/>
  <c r="EK168" i="36"/>
  <c r="EJ168" i="36"/>
  <c r="EI168" i="36"/>
  <c r="EG168" i="36"/>
  <c r="ED168" i="36"/>
  <c r="EC168" i="36"/>
  <c r="EA168" i="36"/>
  <c r="DY168" i="36"/>
  <c r="DX168" i="36"/>
  <c r="DW168" i="36"/>
  <c r="DT168" i="36"/>
  <c r="DR168" i="36"/>
  <c r="DP168" i="36"/>
  <c r="CI168" i="36"/>
  <c r="CD168" i="36"/>
  <c r="CC168" i="36"/>
  <c r="BZ168" i="36"/>
  <c r="BX168" i="36"/>
  <c r="BW168" i="36"/>
  <c r="BV168" i="36"/>
  <c r="BR168" i="36"/>
  <c r="BQ168" i="36"/>
  <c r="BP168" i="36"/>
  <c r="BO168" i="36"/>
  <c r="BN168" i="36"/>
  <c r="BM168" i="36"/>
  <c r="AG168" i="36"/>
  <c r="AE168" i="36"/>
  <c r="AD168" i="36"/>
  <c r="AC168" i="36"/>
  <c r="AB168" i="36"/>
  <c r="AA168" i="36"/>
  <c r="Z168" i="36"/>
  <c r="X168" i="36"/>
  <c r="W168" i="36"/>
  <c r="V168" i="36"/>
  <c r="U168" i="36"/>
  <c r="T168" i="36"/>
  <c r="S168" i="36"/>
  <c r="O168" i="36"/>
  <c r="L168" i="36"/>
  <c r="K168" i="36"/>
  <c r="J168" i="36"/>
  <c r="F168" i="36"/>
  <c r="BU342" i="36" s="1"/>
  <c r="EN167" i="36"/>
  <c r="EM167" i="36"/>
  <c r="EK167" i="36"/>
  <c r="EJ167" i="36"/>
  <c r="EI167" i="36"/>
  <c r="EG167" i="36"/>
  <c r="EF167" i="36"/>
  <c r="ED167" i="36"/>
  <c r="DZ167" i="36"/>
  <c r="DV167" i="36"/>
  <c r="DU167" i="36"/>
  <c r="DT167" i="36"/>
  <c r="DS167" i="36"/>
  <c r="DR167" i="36"/>
  <c r="CK167" i="36"/>
  <c r="CJ167" i="36"/>
  <c r="CI167" i="36"/>
  <c r="CH167" i="36"/>
  <c r="CG167" i="36"/>
  <c r="CA167" i="36"/>
  <c r="BZ167" i="36"/>
  <c r="BY167" i="36"/>
  <c r="BW167" i="36"/>
  <c r="BU167" i="36"/>
  <c r="BT167" i="36"/>
  <c r="BQ167" i="36"/>
  <c r="BP167" i="36"/>
  <c r="BN167" i="36"/>
  <c r="BM167" i="36"/>
  <c r="AD167" i="36"/>
  <c r="AC167" i="36"/>
  <c r="AB167" i="36"/>
  <c r="AA167" i="36"/>
  <c r="Z167" i="36"/>
  <c r="X167" i="36"/>
  <c r="T167" i="36"/>
  <c r="S167" i="36"/>
  <c r="R167" i="36"/>
  <c r="Q167" i="36"/>
  <c r="P167" i="36"/>
  <c r="O167" i="36"/>
  <c r="M167" i="36"/>
  <c r="L167" i="36"/>
  <c r="J167" i="36"/>
  <c r="F167" i="36"/>
  <c r="EL166" i="36"/>
  <c r="EK166" i="36"/>
  <c r="EJ166" i="36"/>
  <c r="EI166" i="36"/>
  <c r="EH166" i="36"/>
  <c r="ED166" i="36"/>
  <c r="EC166" i="36"/>
  <c r="EB166" i="36"/>
  <c r="EA166" i="36"/>
  <c r="DZ166" i="36"/>
  <c r="DY166" i="36"/>
  <c r="DX166" i="36"/>
  <c r="DW166" i="36"/>
  <c r="DV166" i="36"/>
  <c r="DT166" i="36"/>
  <c r="DS166" i="36"/>
  <c r="DQ166" i="36"/>
  <c r="DP166" i="36"/>
  <c r="CK166" i="36"/>
  <c r="CJ166" i="36"/>
  <c r="CI166" i="36"/>
  <c r="CH166" i="36"/>
  <c r="CG166" i="36"/>
  <c r="CA166" i="36"/>
  <c r="BZ166" i="36"/>
  <c r="BY166" i="36"/>
  <c r="BX166" i="36"/>
  <c r="BW166" i="36"/>
  <c r="BV166" i="36"/>
  <c r="BS166" i="36"/>
  <c r="BR166" i="36"/>
  <c r="BQ166" i="36"/>
  <c r="BP166" i="36"/>
  <c r="BN166" i="36"/>
  <c r="AG166" i="36"/>
  <c r="AF166" i="36"/>
  <c r="AC166" i="36"/>
  <c r="AB166" i="36"/>
  <c r="Y166" i="36"/>
  <c r="X166" i="36"/>
  <c r="W166" i="36"/>
  <c r="U166" i="36"/>
  <c r="T166" i="36"/>
  <c r="S166" i="36"/>
  <c r="R166" i="36"/>
  <c r="Q166" i="36"/>
  <c r="P166" i="36"/>
  <c r="O166" i="36"/>
  <c r="M166" i="36"/>
  <c r="L166" i="36"/>
  <c r="K166" i="36"/>
  <c r="J166" i="36"/>
  <c r="F166" i="36"/>
  <c r="EL165" i="36"/>
  <c r="EK165" i="36"/>
  <c r="EJ165" i="36"/>
  <c r="EI165" i="36"/>
  <c r="EH165" i="36"/>
  <c r="EF165" i="36"/>
  <c r="EC165" i="36"/>
  <c r="EB165" i="36"/>
  <c r="DZ165" i="36"/>
  <c r="DY165" i="36"/>
  <c r="DX165" i="36"/>
  <c r="DU165" i="36"/>
  <c r="DT165" i="36"/>
  <c r="DR165" i="36"/>
  <c r="DP165" i="36"/>
  <c r="CK165" i="36"/>
  <c r="CJ165" i="36"/>
  <c r="CI165" i="36"/>
  <c r="CH165" i="36"/>
  <c r="CG165" i="36"/>
  <c r="CF165" i="36"/>
  <c r="CE165" i="36"/>
  <c r="CB165" i="36"/>
  <c r="CA165" i="36"/>
  <c r="BY165" i="36"/>
  <c r="BX165" i="36"/>
  <c r="BV165" i="36"/>
  <c r="BU165" i="36"/>
  <c r="BT165" i="36"/>
  <c r="BR165" i="36"/>
  <c r="BQ165" i="36"/>
  <c r="BM165" i="36"/>
  <c r="AH165" i="36"/>
  <c r="AF165" i="36"/>
  <c r="AE165" i="36"/>
  <c r="AD165" i="36"/>
  <c r="AB165" i="36"/>
  <c r="Z165" i="36"/>
  <c r="Y165" i="36"/>
  <c r="V165" i="36"/>
  <c r="T165" i="36"/>
  <c r="S165" i="36"/>
  <c r="R165" i="36"/>
  <c r="Q165" i="36"/>
  <c r="P165" i="36"/>
  <c r="O165" i="36"/>
  <c r="N165" i="36"/>
  <c r="M165" i="36"/>
  <c r="L165" i="36"/>
  <c r="K165" i="36"/>
  <c r="J165" i="36"/>
  <c r="F165" i="36"/>
  <c r="EM164" i="36"/>
  <c r="EL164" i="36"/>
  <c r="EK164" i="36"/>
  <c r="EJ164" i="36"/>
  <c r="EI164" i="36"/>
  <c r="EH164" i="36"/>
  <c r="EF164" i="36"/>
  <c r="EE164" i="36"/>
  <c r="EC164" i="36"/>
  <c r="EB164" i="36"/>
  <c r="EA164" i="36"/>
  <c r="DZ164" i="36"/>
  <c r="DY164" i="36"/>
  <c r="DX164" i="36"/>
  <c r="DU164" i="36"/>
  <c r="DT164" i="36"/>
  <c r="DR164" i="36"/>
  <c r="DQ164" i="36"/>
  <c r="DP164" i="36"/>
  <c r="CJ164" i="36"/>
  <c r="CI164" i="36"/>
  <c r="CH164" i="36"/>
  <c r="CG164" i="36"/>
  <c r="CF164" i="36"/>
  <c r="CE164" i="36"/>
  <c r="CD164" i="36"/>
  <c r="CB164" i="36"/>
  <c r="BZ164" i="36"/>
  <c r="BV164" i="36"/>
  <c r="BU164" i="36"/>
  <c r="BT164" i="36"/>
  <c r="BQ164" i="36"/>
  <c r="BP164" i="36"/>
  <c r="BN164" i="36"/>
  <c r="AH164" i="36"/>
  <c r="AE164" i="36"/>
  <c r="AD164" i="36"/>
  <c r="AC164" i="36"/>
  <c r="Z164" i="36"/>
  <c r="Y164" i="36"/>
  <c r="X164" i="36"/>
  <c r="W164" i="36"/>
  <c r="U164" i="36"/>
  <c r="T164" i="36"/>
  <c r="S164" i="36"/>
  <c r="R164" i="36"/>
  <c r="P164" i="36"/>
  <c r="O164" i="36"/>
  <c r="N164" i="36"/>
  <c r="M164" i="36"/>
  <c r="L164" i="36"/>
  <c r="J164" i="36"/>
  <c r="F164" i="36"/>
  <c r="DS247" i="36" s="1"/>
  <c r="EM163" i="36"/>
  <c r="EL163" i="36"/>
  <c r="EJ163" i="36"/>
  <c r="EH163" i="36"/>
  <c r="EF163" i="36"/>
  <c r="EE163" i="36"/>
  <c r="ED163" i="36"/>
  <c r="EB163" i="36"/>
  <c r="EA163" i="36"/>
  <c r="DZ163" i="36"/>
  <c r="DY163" i="36"/>
  <c r="DV163" i="36"/>
  <c r="DU163" i="36"/>
  <c r="DT163" i="36"/>
  <c r="DS163" i="36"/>
  <c r="DR163" i="36"/>
  <c r="DQ163" i="36"/>
  <c r="DP163" i="36"/>
  <c r="CK163" i="36"/>
  <c r="CJ163" i="36"/>
  <c r="CI163" i="36"/>
  <c r="CH163" i="36"/>
  <c r="CG163" i="36"/>
  <c r="CF163" i="36"/>
  <c r="CE163" i="36"/>
  <c r="CA163" i="36"/>
  <c r="BZ163" i="36"/>
  <c r="BY163" i="36"/>
  <c r="BX163" i="36"/>
  <c r="BW163" i="36"/>
  <c r="BU163" i="36"/>
  <c r="BS163" i="36"/>
  <c r="BR163" i="36"/>
  <c r="BQ163" i="36"/>
  <c r="BP163" i="36"/>
  <c r="BM163" i="36"/>
  <c r="AH163" i="36"/>
  <c r="AF163" i="36"/>
  <c r="AE163" i="36"/>
  <c r="AC163" i="36"/>
  <c r="AB163" i="36"/>
  <c r="W163" i="36"/>
  <c r="V163" i="36"/>
  <c r="U163" i="36"/>
  <c r="T163" i="36"/>
  <c r="S163" i="36"/>
  <c r="R163" i="36"/>
  <c r="Q163" i="36"/>
  <c r="P163" i="36"/>
  <c r="O163" i="36"/>
  <c r="M163" i="36"/>
  <c r="L163" i="36"/>
  <c r="K163" i="36"/>
  <c r="J163" i="36"/>
  <c r="F163" i="36"/>
  <c r="EL162" i="36"/>
  <c r="EK162" i="36"/>
  <c r="EJ162" i="36"/>
  <c r="EI162" i="36"/>
  <c r="EG162" i="36"/>
  <c r="EF162" i="36"/>
  <c r="EE162" i="36"/>
  <c r="EC162" i="36"/>
  <c r="EA162" i="36"/>
  <c r="DZ162" i="36"/>
  <c r="DW162" i="36"/>
  <c r="DU162" i="36"/>
  <c r="DT162" i="36"/>
  <c r="DS162" i="36"/>
  <c r="DR162" i="36"/>
  <c r="CK162" i="36"/>
  <c r="CG162" i="36"/>
  <c r="CF162" i="36"/>
  <c r="CE162" i="36"/>
  <c r="CD162" i="36"/>
  <c r="CC162" i="36"/>
  <c r="CB162" i="36"/>
  <c r="CA162" i="36"/>
  <c r="BY162" i="36"/>
  <c r="BX162" i="36"/>
  <c r="BW162" i="36"/>
  <c r="BV162" i="36"/>
  <c r="BU162" i="36"/>
  <c r="BQ162" i="36"/>
  <c r="BP162" i="36"/>
  <c r="BO162" i="36"/>
  <c r="AH162" i="36"/>
  <c r="AG162" i="36"/>
  <c r="AF162" i="36"/>
  <c r="AE162" i="36"/>
  <c r="AD162" i="36"/>
  <c r="AB162" i="36"/>
  <c r="AA162" i="36"/>
  <c r="X162" i="36"/>
  <c r="W162" i="36"/>
  <c r="V162" i="36"/>
  <c r="U162" i="36"/>
  <c r="T162" i="36"/>
  <c r="S162" i="36"/>
  <c r="Q162" i="36"/>
  <c r="P162" i="36"/>
  <c r="N162" i="36"/>
  <c r="M162" i="36"/>
  <c r="F162" i="36"/>
  <c r="EM161" i="36"/>
  <c r="EL161" i="36"/>
  <c r="EK161" i="36"/>
  <c r="EJ161" i="36"/>
  <c r="EI161" i="36"/>
  <c r="EH161" i="36"/>
  <c r="EG161" i="36"/>
  <c r="EF161" i="36"/>
  <c r="EE161" i="36"/>
  <c r="EC161" i="36"/>
  <c r="EB161" i="36"/>
  <c r="DX161" i="36"/>
  <c r="DU161" i="36"/>
  <c r="DT161" i="36"/>
  <c r="DR161" i="36"/>
  <c r="DQ161" i="36"/>
  <c r="CI161" i="36"/>
  <c r="CD161" i="36"/>
  <c r="CC161" i="36"/>
  <c r="CB161" i="36"/>
  <c r="CA161" i="36"/>
  <c r="BZ161" i="36"/>
  <c r="BY161" i="36"/>
  <c r="BX161" i="36"/>
  <c r="BW161" i="36"/>
  <c r="BV161" i="36"/>
  <c r="BU161" i="36"/>
  <c r="BT161" i="36"/>
  <c r="BQ161" i="36"/>
  <c r="BO161" i="36"/>
  <c r="BN161" i="36"/>
  <c r="AH161" i="36"/>
  <c r="AF161" i="36"/>
  <c r="AE161" i="36"/>
  <c r="AC161" i="36"/>
  <c r="Z161" i="36"/>
  <c r="Y161" i="36"/>
  <c r="X161" i="36"/>
  <c r="W161" i="36"/>
  <c r="V161" i="36"/>
  <c r="R161" i="36"/>
  <c r="O161" i="36"/>
  <c r="N161" i="36"/>
  <c r="M161" i="36"/>
  <c r="L161" i="36"/>
  <c r="F161" i="36"/>
  <c r="EM160" i="36"/>
  <c r="EI160" i="36"/>
  <c r="EF160" i="36"/>
  <c r="EE160" i="36"/>
  <c r="ED160" i="36"/>
  <c r="EC160" i="36"/>
  <c r="EB160" i="36"/>
  <c r="EA160" i="36"/>
  <c r="DX160" i="36"/>
  <c r="DW160" i="36"/>
  <c r="DV160" i="36"/>
  <c r="DU160" i="36"/>
  <c r="DT160" i="36"/>
  <c r="DS160" i="36"/>
  <c r="DR160" i="36"/>
  <c r="DQ160" i="36"/>
  <c r="DP160" i="36"/>
  <c r="CK160" i="36"/>
  <c r="CI160" i="36"/>
  <c r="CF160" i="36"/>
  <c r="CE160" i="36"/>
  <c r="CD160" i="36"/>
  <c r="CC160" i="36"/>
  <c r="CB160" i="36"/>
  <c r="CA160" i="36"/>
  <c r="BZ160" i="36"/>
  <c r="BX160" i="36"/>
  <c r="BU160" i="36"/>
  <c r="BT160" i="36"/>
  <c r="BP160" i="36"/>
  <c r="BN160" i="36"/>
  <c r="BM160" i="36"/>
  <c r="AH160" i="36"/>
  <c r="AG160" i="36"/>
  <c r="AF160" i="36"/>
  <c r="AE160" i="36"/>
  <c r="AD160" i="36"/>
  <c r="AC160" i="36"/>
  <c r="AA160" i="36"/>
  <c r="Z160" i="36"/>
  <c r="Y160" i="36"/>
  <c r="V160" i="36"/>
  <c r="U160" i="36"/>
  <c r="N160" i="36"/>
  <c r="M160" i="36"/>
  <c r="L160" i="36"/>
  <c r="F160" i="36"/>
  <c r="EN159" i="36"/>
  <c r="EM159" i="36"/>
  <c r="EL159" i="36"/>
  <c r="EK159" i="36"/>
  <c r="EJ159" i="36"/>
  <c r="EF159" i="36"/>
  <c r="EE159" i="36"/>
  <c r="ED159" i="36"/>
  <c r="EC159" i="36"/>
  <c r="EB159" i="36"/>
  <c r="DY159" i="36"/>
  <c r="DX159" i="36"/>
  <c r="DW159" i="36"/>
  <c r="DU159" i="36"/>
  <c r="DS159" i="36"/>
  <c r="DR159" i="36"/>
  <c r="DP159" i="36"/>
  <c r="CJ159" i="36"/>
  <c r="CI159" i="36"/>
  <c r="CH159" i="36"/>
  <c r="CF159" i="36"/>
  <c r="CC159" i="36"/>
  <c r="CB159" i="36"/>
  <c r="CA159" i="36"/>
  <c r="BZ159" i="36"/>
  <c r="BY159" i="36"/>
  <c r="BW159" i="36"/>
  <c r="BU159" i="36"/>
  <c r="BT159" i="36"/>
  <c r="BR159" i="36"/>
  <c r="BQ159" i="36"/>
  <c r="BO159" i="36"/>
  <c r="AH159" i="36"/>
  <c r="AG159" i="36"/>
  <c r="AF159" i="36"/>
  <c r="AE159" i="36"/>
  <c r="AD159" i="36"/>
  <c r="AC159" i="36"/>
  <c r="AA159" i="36"/>
  <c r="Z159" i="36"/>
  <c r="X159" i="36"/>
  <c r="V159" i="36"/>
  <c r="U159" i="36"/>
  <c r="S159" i="36"/>
  <c r="R159" i="36"/>
  <c r="N159" i="36"/>
  <c r="M159" i="36"/>
  <c r="F159" i="36"/>
  <c r="EM158" i="36"/>
  <c r="EL158" i="36"/>
  <c r="EK158" i="36"/>
  <c r="EH158" i="36"/>
  <c r="EE158" i="36"/>
  <c r="ED158" i="36"/>
  <c r="EC158" i="36"/>
  <c r="EB158" i="36"/>
  <c r="EA158" i="36"/>
  <c r="DZ158" i="36"/>
  <c r="DW158" i="36"/>
  <c r="DV158" i="36"/>
  <c r="DU158" i="36"/>
  <c r="DT158" i="36"/>
  <c r="DS158" i="36"/>
  <c r="DR158" i="36"/>
  <c r="CK158" i="36"/>
  <c r="CF158" i="36"/>
  <c r="CC158" i="36"/>
  <c r="CB158" i="36"/>
  <c r="CA158" i="36"/>
  <c r="BZ158" i="36"/>
  <c r="BY158" i="36"/>
  <c r="BX158" i="36"/>
  <c r="BS158" i="36"/>
  <c r="BN158" i="36"/>
  <c r="BM158" i="36"/>
  <c r="AG158" i="36"/>
  <c r="AF158" i="36"/>
  <c r="AE158" i="36"/>
  <c r="AC158" i="36"/>
  <c r="AB158" i="36"/>
  <c r="AA158" i="36"/>
  <c r="Y158" i="36"/>
  <c r="R158" i="36"/>
  <c r="Q158" i="36"/>
  <c r="M158" i="36"/>
  <c r="K158" i="36"/>
  <c r="J158" i="36"/>
  <c r="F158" i="36"/>
  <c r="EN157" i="36"/>
  <c r="EL157" i="36"/>
  <c r="EK157" i="36"/>
  <c r="EJ157" i="36"/>
  <c r="EI157" i="36"/>
  <c r="EH157" i="36"/>
  <c r="EG157" i="36"/>
  <c r="EF157" i="36"/>
  <c r="ED157" i="36"/>
  <c r="EC157" i="36"/>
  <c r="EB157" i="36"/>
  <c r="EA157" i="36"/>
  <c r="DZ157" i="36"/>
  <c r="DY157" i="36"/>
  <c r="DX157" i="36"/>
  <c r="DV157" i="36"/>
  <c r="DU157" i="36"/>
  <c r="DT157" i="36"/>
  <c r="DS157" i="36"/>
  <c r="DR157" i="36"/>
  <c r="CK157" i="36"/>
  <c r="CI157" i="36"/>
  <c r="CH157" i="36"/>
  <c r="CG157" i="36"/>
  <c r="CF157" i="36"/>
  <c r="CC157" i="36"/>
  <c r="CB157" i="36"/>
  <c r="CA157" i="36"/>
  <c r="BZ157" i="36"/>
  <c r="BY157" i="36"/>
  <c r="BX157" i="36"/>
  <c r="BV157" i="36"/>
  <c r="BT157" i="36"/>
  <c r="BS157" i="36"/>
  <c r="BR157" i="36"/>
  <c r="BQ157" i="36"/>
  <c r="BP157" i="36"/>
  <c r="AH157" i="36"/>
  <c r="AE157" i="36"/>
  <c r="AD157" i="36"/>
  <c r="AA157" i="36"/>
  <c r="Z157" i="36"/>
  <c r="Y157" i="36"/>
  <c r="X157" i="36"/>
  <c r="V157" i="36"/>
  <c r="U157" i="36"/>
  <c r="T157" i="36"/>
  <c r="S157" i="36"/>
  <c r="R157" i="36"/>
  <c r="Q157" i="36"/>
  <c r="P157" i="36"/>
  <c r="K157" i="36"/>
  <c r="F157" i="36"/>
  <c r="EM156" i="36"/>
  <c r="EJ156" i="36"/>
  <c r="EI156" i="36"/>
  <c r="EG156" i="36"/>
  <c r="EF156" i="36"/>
  <c r="EE156" i="36"/>
  <c r="EB156" i="36"/>
  <c r="EA156" i="36"/>
  <c r="DZ156" i="36"/>
  <c r="DY156" i="36"/>
  <c r="DX156" i="36"/>
  <c r="DU156" i="36"/>
  <c r="DS156" i="36"/>
  <c r="DR156" i="36"/>
  <c r="DQ156" i="36"/>
  <c r="CF156" i="36"/>
  <c r="CE156" i="36"/>
  <c r="CA156" i="36"/>
  <c r="BX156" i="36"/>
  <c r="BW156" i="36"/>
  <c r="BV156" i="36"/>
  <c r="BT156" i="36"/>
  <c r="BS156" i="36"/>
  <c r="BR156" i="36"/>
  <c r="AH156" i="36"/>
  <c r="AF156" i="36"/>
  <c r="AC156" i="36"/>
  <c r="AA156" i="36"/>
  <c r="X156" i="36"/>
  <c r="W156" i="36"/>
  <c r="V156" i="36"/>
  <c r="U156" i="36"/>
  <c r="S156" i="36"/>
  <c r="R156" i="36"/>
  <c r="Q156" i="36"/>
  <c r="P156" i="36"/>
  <c r="O156" i="36"/>
  <c r="J156" i="36"/>
  <c r="F156" i="36"/>
  <c r="EI155" i="36"/>
  <c r="EH155" i="36"/>
  <c r="EG155" i="36"/>
  <c r="EF155" i="36"/>
  <c r="EE155" i="36"/>
  <c r="EC155" i="36"/>
  <c r="DY155" i="36"/>
  <c r="DX155" i="36"/>
  <c r="DW155" i="36"/>
  <c r="DV155" i="36"/>
  <c r="DT155" i="36"/>
  <c r="DQ155" i="36"/>
  <c r="DP155" i="36"/>
  <c r="CK155" i="36"/>
  <c r="CI155" i="36"/>
  <c r="CH155" i="36"/>
  <c r="CE155" i="36"/>
  <c r="CD155" i="36"/>
  <c r="CB155" i="36"/>
  <c r="CA155" i="36"/>
  <c r="BZ155" i="36"/>
  <c r="BW155" i="36"/>
  <c r="BV155" i="36"/>
  <c r="BU155" i="36"/>
  <c r="BT155" i="36"/>
  <c r="BS155" i="36"/>
  <c r="BR155" i="36"/>
  <c r="BN155" i="36"/>
  <c r="BM155" i="36"/>
  <c r="AH155" i="36"/>
  <c r="AG155" i="36"/>
  <c r="AF155" i="36"/>
  <c r="AE155" i="36"/>
  <c r="AD155" i="36"/>
  <c r="AC155" i="36"/>
  <c r="AB155" i="36"/>
  <c r="Z155" i="36"/>
  <c r="Y155" i="36"/>
  <c r="X155" i="36"/>
  <c r="W155" i="36"/>
  <c r="U155" i="36"/>
  <c r="T155" i="36"/>
  <c r="S155" i="36"/>
  <c r="P155" i="36"/>
  <c r="O155" i="36"/>
  <c r="L155" i="36"/>
  <c r="J155" i="36"/>
  <c r="F155" i="36"/>
  <c r="EN154" i="36"/>
  <c r="EM154" i="36"/>
  <c r="EL154" i="36"/>
  <c r="EK154" i="36"/>
  <c r="EI154" i="36"/>
  <c r="EH154" i="36"/>
  <c r="EG154" i="36"/>
  <c r="EE154" i="36"/>
  <c r="ED154" i="36"/>
  <c r="EC154" i="36"/>
  <c r="EA154" i="36"/>
  <c r="DX154" i="36"/>
  <c r="DW154" i="36"/>
  <c r="DV154" i="36"/>
  <c r="DT154" i="36"/>
  <c r="DS154" i="36"/>
  <c r="DR154" i="36"/>
  <c r="DQ154" i="36"/>
  <c r="DP154" i="36"/>
  <c r="CK154" i="36"/>
  <c r="CJ154" i="36"/>
  <c r="CG154" i="36"/>
  <c r="CF154" i="36"/>
  <c r="CE154" i="36"/>
  <c r="CC154" i="36"/>
  <c r="CA154" i="36"/>
  <c r="BY154" i="36"/>
  <c r="BX154" i="36"/>
  <c r="BW154" i="36"/>
  <c r="BV154" i="36"/>
  <c r="BU154" i="36"/>
  <c r="BT154" i="36"/>
  <c r="BS154" i="36"/>
  <c r="BR154" i="36"/>
  <c r="BP154" i="36"/>
  <c r="BO154" i="36"/>
  <c r="BN154" i="36"/>
  <c r="BM154" i="36"/>
  <c r="AH154" i="36"/>
  <c r="AF154" i="36"/>
  <c r="AD154" i="36"/>
  <c r="AB154" i="36"/>
  <c r="AA154" i="36"/>
  <c r="W154" i="36"/>
  <c r="V154" i="36"/>
  <c r="U154" i="36"/>
  <c r="T154" i="36"/>
  <c r="S154" i="36"/>
  <c r="R154" i="36"/>
  <c r="Q154" i="36"/>
  <c r="N154" i="36"/>
  <c r="M154" i="36"/>
  <c r="K154" i="36"/>
  <c r="F154" i="36"/>
  <c r="AB334" i="36" s="1"/>
  <c r="EL153" i="36"/>
  <c r="EK153" i="36"/>
  <c r="EJ153" i="36"/>
  <c r="EH153" i="36"/>
  <c r="EG153" i="36"/>
  <c r="EC153" i="36"/>
  <c r="EB153" i="36"/>
  <c r="DZ153" i="36"/>
  <c r="DY153" i="36"/>
  <c r="DV153" i="36"/>
  <c r="DT153" i="36"/>
  <c r="DS153" i="36"/>
  <c r="DR153" i="36"/>
  <c r="DQ153" i="36"/>
  <c r="DP153" i="36"/>
  <c r="CI153" i="36"/>
  <c r="CH153" i="36"/>
  <c r="CF153" i="36"/>
  <c r="CE153" i="36"/>
  <c r="CD153" i="36"/>
  <c r="CC153" i="36"/>
  <c r="CB153" i="36"/>
  <c r="CA153" i="36"/>
  <c r="BX153" i="36"/>
  <c r="BW153" i="36"/>
  <c r="BV153" i="36"/>
  <c r="BU153" i="36"/>
  <c r="BT153" i="36"/>
  <c r="BS153" i="36"/>
  <c r="BO153" i="36"/>
  <c r="BN153" i="36"/>
  <c r="BM153" i="36"/>
  <c r="AF153" i="36"/>
  <c r="AC153" i="36"/>
  <c r="AA153" i="36"/>
  <c r="Z153" i="36"/>
  <c r="W153" i="36"/>
  <c r="V153" i="36"/>
  <c r="U153" i="36"/>
  <c r="T153" i="36"/>
  <c r="S153" i="36"/>
  <c r="R153" i="36"/>
  <c r="P153" i="36"/>
  <c r="O153" i="36"/>
  <c r="M153" i="36"/>
  <c r="L153" i="36"/>
  <c r="K153" i="36"/>
  <c r="F153" i="36"/>
  <c r="F152" i="36"/>
  <c r="DR460" i="36" s="1"/>
  <c r="F151" i="36"/>
  <c r="F150" i="36"/>
  <c r="F149" i="36"/>
  <c r="AA406" i="36" s="1"/>
  <c r="F148" i="36"/>
  <c r="EH372" i="36" s="1"/>
  <c r="EN147" i="36"/>
  <c r="EM147" i="36"/>
  <c r="EE147" i="36"/>
  <c r="EC147" i="36"/>
  <c r="EB147" i="36"/>
  <c r="EA147" i="36"/>
  <c r="DZ147" i="36"/>
  <c r="DY147" i="36"/>
  <c r="DX147" i="36"/>
  <c r="DW147" i="36"/>
  <c r="DU147" i="36"/>
  <c r="DT147" i="36"/>
  <c r="DQ147" i="36"/>
  <c r="CK147" i="36"/>
  <c r="CI147" i="36"/>
  <c r="CE147" i="36"/>
  <c r="CA147" i="36"/>
  <c r="BY147" i="36"/>
  <c r="BV147" i="36"/>
  <c r="BU147" i="36"/>
  <c r="BT147" i="36"/>
  <c r="BS147" i="36"/>
  <c r="BQ147" i="36"/>
  <c r="BP147" i="36"/>
  <c r="BN147" i="36"/>
  <c r="BM147" i="36"/>
  <c r="AH147" i="36"/>
  <c r="AF147" i="36"/>
  <c r="AD147" i="36"/>
  <c r="AC147" i="36"/>
  <c r="AB147" i="36"/>
  <c r="AA147" i="36"/>
  <c r="Z147" i="36"/>
  <c r="X147" i="36"/>
  <c r="W147" i="36"/>
  <c r="U147" i="36"/>
  <c r="R147" i="36"/>
  <c r="P147" i="36"/>
  <c r="O147" i="36"/>
  <c r="N147" i="36"/>
  <c r="M147" i="36"/>
  <c r="L147" i="36"/>
  <c r="F147" i="36"/>
  <c r="EL146" i="36"/>
  <c r="EK146" i="36"/>
  <c r="EI146" i="36"/>
  <c r="EG146" i="36"/>
  <c r="EE146" i="36"/>
  <c r="ED146" i="36"/>
  <c r="EC146" i="36"/>
  <c r="DZ146" i="36"/>
  <c r="DY146" i="36"/>
  <c r="DX146" i="36"/>
  <c r="DW146" i="36"/>
  <c r="DQ146" i="36"/>
  <c r="DP146" i="36"/>
  <c r="CK146" i="36"/>
  <c r="CH146" i="36"/>
  <c r="CE146" i="36"/>
  <c r="CD146" i="36"/>
  <c r="CC146" i="36"/>
  <c r="CB146" i="36"/>
  <c r="CA146" i="36"/>
  <c r="BU146" i="36"/>
  <c r="BT146" i="36"/>
  <c r="BR146" i="36"/>
  <c r="BQ146" i="36"/>
  <c r="BP146" i="36"/>
  <c r="BO146" i="36"/>
  <c r="BM146" i="36"/>
  <c r="AH146" i="36"/>
  <c r="AE146" i="36"/>
  <c r="AD146" i="36"/>
  <c r="AC146" i="36"/>
  <c r="AB146" i="36"/>
  <c r="AA146" i="36"/>
  <c r="Z146" i="36"/>
  <c r="U146" i="36"/>
  <c r="S146" i="36"/>
  <c r="R146" i="36"/>
  <c r="Q146" i="36"/>
  <c r="P146" i="36"/>
  <c r="O146" i="36"/>
  <c r="N146" i="36"/>
  <c r="M146" i="36"/>
  <c r="F146" i="36"/>
  <c r="AH436" i="36" s="1"/>
  <c r="EL145" i="36"/>
  <c r="EK145" i="36"/>
  <c r="EH145" i="36"/>
  <c r="EG145" i="36"/>
  <c r="EF145" i="36"/>
  <c r="EE145" i="36"/>
  <c r="EA145" i="36"/>
  <c r="DZ145" i="36"/>
  <c r="DX145" i="36"/>
  <c r="DW145" i="36"/>
  <c r="DV145" i="36"/>
  <c r="DU145" i="36"/>
  <c r="DT145" i="36"/>
  <c r="DP145" i="36"/>
  <c r="CK145" i="36"/>
  <c r="CJ145" i="36"/>
  <c r="CI145" i="36"/>
  <c r="CH145" i="36"/>
  <c r="CF145" i="36"/>
  <c r="CD145" i="36"/>
  <c r="CC145" i="36"/>
  <c r="CB145" i="36"/>
  <c r="BZ145" i="36"/>
  <c r="BW145" i="36"/>
  <c r="BV145" i="36"/>
  <c r="BU145" i="36"/>
  <c r="BT145" i="36"/>
  <c r="BS145" i="36"/>
  <c r="BR145" i="36"/>
  <c r="BQ145" i="36"/>
  <c r="BO145" i="36"/>
  <c r="BN145" i="36"/>
  <c r="BM145" i="36"/>
  <c r="AE145" i="36"/>
  <c r="AD145" i="36"/>
  <c r="AB145" i="36"/>
  <c r="AA145" i="36"/>
  <c r="Y145" i="36"/>
  <c r="X145" i="36"/>
  <c r="V145" i="36"/>
  <c r="S145" i="36"/>
  <c r="R145" i="36"/>
  <c r="Q145" i="36"/>
  <c r="P145" i="36"/>
  <c r="O145" i="36"/>
  <c r="N145" i="36"/>
  <c r="L145" i="36"/>
  <c r="K145" i="36"/>
  <c r="J145" i="36"/>
  <c r="F145" i="36"/>
  <c r="EM144" i="36"/>
  <c r="EJ144" i="36"/>
  <c r="EH144" i="36"/>
  <c r="EG144" i="36"/>
  <c r="EE144" i="36"/>
  <c r="ED144" i="36"/>
  <c r="EC144" i="36"/>
  <c r="DZ144" i="36"/>
  <c r="DY144" i="36"/>
  <c r="DW144" i="36"/>
  <c r="DV144" i="36"/>
  <c r="DT144" i="36"/>
  <c r="DS144" i="36"/>
  <c r="DR144" i="36"/>
  <c r="CK144" i="36"/>
  <c r="CJ144" i="36"/>
  <c r="CI144" i="36"/>
  <c r="CH144" i="36"/>
  <c r="CG144" i="36"/>
  <c r="CF144" i="36"/>
  <c r="CD144" i="36"/>
  <c r="CC144" i="36"/>
  <c r="CB144" i="36"/>
  <c r="BZ144" i="36"/>
  <c r="BY144" i="36"/>
  <c r="BV144" i="36"/>
  <c r="BU144" i="36"/>
  <c r="BT144" i="36"/>
  <c r="BQ144" i="36"/>
  <c r="BP144" i="36"/>
  <c r="BO144" i="36"/>
  <c r="BN144" i="36"/>
  <c r="BM144" i="36"/>
  <c r="AH144" i="36"/>
  <c r="AG144" i="36"/>
  <c r="AF144" i="36"/>
  <c r="AE144" i="36"/>
  <c r="AA144" i="36"/>
  <c r="Y144" i="36"/>
  <c r="S144" i="36"/>
  <c r="R144" i="36"/>
  <c r="Q144" i="36"/>
  <c r="P144" i="36"/>
  <c r="O144" i="36"/>
  <c r="F144" i="36"/>
  <c r="S410" i="36" s="1"/>
  <c r="EN143" i="36"/>
  <c r="EK143" i="36"/>
  <c r="EJ143" i="36"/>
  <c r="EG143" i="36"/>
  <c r="EF143" i="36"/>
  <c r="EC143" i="36"/>
  <c r="EB143" i="36"/>
  <c r="EA143" i="36"/>
  <c r="DY143" i="36"/>
  <c r="DX143" i="36"/>
  <c r="DV143" i="36"/>
  <c r="DU143" i="36"/>
  <c r="DT143" i="36"/>
  <c r="DS143" i="36"/>
  <c r="DR143" i="36"/>
  <c r="DQ143" i="36"/>
  <c r="CK143" i="36"/>
  <c r="CJ143" i="36"/>
  <c r="CG143" i="36"/>
  <c r="CF143" i="36"/>
  <c r="CB143" i="36"/>
  <c r="BZ143" i="36"/>
  <c r="BY143" i="36"/>
  <c r="BX143" i="36"/>
  <c r="BW143" i="36"/>
  <c r="BT143" i="36"/>
  <c r="BR143" i="36"/>
  <c r="BQ143" i="36"/>
  <c r="BP143" i="36"/>
  <c r="BO143" i="36"/>
  <c r="BN143" i="36"/>
  <c r="AE143" i="36"/>
  <c r="AD143" i="36"/>
  <c r="AB143" i="36"/>
  <c r="Y143" i="36"/>
  <c r="W143" i="36"/>
  <c r="S143" i="36"/>
  <c r="Q143" i="36"/>
  <c r="P143" i="36"/>
  <c r="O143" i="36"/>
  <c r="N143" i="36"/>
  <c r="L143" i="36"/>
  <c r="J143" i="36"/>
  <c r="F143" i="36"/>
  <c r="EN142" i="36"/>
  <c r="EM142" i="36"/>
  <c r="EK142" i="36"/>
  <c r="EJ142" i="36"/>
  <c r="EI142" i="36"/>
  <c r="EH142" i="36"/>
  <c r="EE142" i="36"/>
  <c r="EC142" i="36"/>
  <c r="EB142" i="36"/>
  <c r="EA142" i="36"/>
  <c r="DZ142" i="36"/>
  <c r="DY142" i="36"/>
  <c r="DX142" i="36"/>
  <c r="DW142" i="36"/>
  <c r="DT142" i="36"/>
  <c r="DS142" i="36"/>
  <c r="DR142" i="36"/>
  <c r="DQ142" i="36"/>
  <c r="DP142" i="36"/>
  <c r="CI142" i="36"/>
  <c r="CG142" i="36"/>
  <c r="CF142" i="36"/>
  <c r="CE142" i="36"/>
  <c r="CD142" i="36"/>
  <c r="CB142" i="36"/>
  <c r="BX142" i="36"/>
  <c r="BV142" i="36"/>
  <c r="BT142" i="36"/>
  <c r="BQ142" i="36"/>
  <c r="BP142" i="36"/>
  <c r="BO142" i="36"/>
  <c r="BN142" i="36"/>
  <c r="AG142" i="36"/>
  <c r="AF142" i="36"/>
  <c r="AD142" i="36"/>
  <c r="AC142" i="36"/>
  <c r="AA142" i="36"/>
  <c r="Z142" i="36"/>
  <c r="Y142" i="36"/>
  <c r="U142" i="36"/>
  <c r="S142" i="36"/>
  <c r="R142" i="36"/>
  <c r="Q142" i="36"/>
  <c r="O142" i="36"/>
  <c r="K142" i="36"/>
  <c r="J142" i="36"/>
  <c r="F142" i="36"/>
  <c r="EI141" i="36"/>
  <c r="EH141" i="36"/>
  <c r="EF141" i="36"/>
  <c r="EE141" i="36"/>
  <c r="EA141" i="36"/>
  <c r="DX141" i="36"/>
  <c r="DV141" i="36"/>
  <c r="DT141" i="36"/>
  <c r="DR141" i="36"/>
  <c r="DP141" i="36"/>
  <c r="CK141" i="36"/>
  <c r="CI141" i="36"/>
  <c r="CG141" i="36"/>
  <c r="CF141" i="36"/>
  <c r="CE141" i="36"/>
  <c r="CD141" i="36"/>
  <c r="CC141" i="36"/>
  <c r="CB141" i="36"/>
  <c r="CA141" i="36"/>
  <c r="BX141" i="36"/>
  <c r="BV141" i="36"/>
  <c r="BU141" i="36"/>
  <c r="BS141" i="36"/>
  <c r="BP141" i="36"/>
  <c r="BO141" i="36"/>
  <c r="BN141" i="36"/>
  <c r="BM141" i="36"/>
  <c r="AG141" i="36"/>
  <c r="AF141" i="36"/>
  <c r="AC141" i="36"/>
  <c r="AB141" i="36"/>
  <c r="Z141" i="36"/>
  <c r="Y141" i="36"/>
  <c r="X141" i="36"/>
  <c r="U141" i="36"/>
  <c r="T141" i="36"/>
  <c r="S141" i="36"/>
  <c r="Q141" i="36"/>
  <c r="P141" i="36"/>
  <c r="N141" i="36"/>
  <c r="M141" i="36"/>
  <c r="L141" i="36"/>
  <c r="J141" i="36"/>
  <c r="F141" i="36"/>
  <c r="EM140" i="36"/>
  <c r="EL140" i="36"/>
  <c r="EJ140" i="36"/>
  <c r="EH140" i="36"/>
  <c r="EG140" i="36"/>
  <c r="EE140" i="36"/>
  <c r="ED140" i="36"/>
  <c r="EA140" i="36"/>
  <c r="DZ140" i="36"/>
  <c r="DY140" i="36"/>
  <c r="DW140" i="36"/>
  <c r="DV140" i="36"/>
  <c r="DU140" i="36"/>
  <c r="DT140" i="36"/>
  <c r="DS140" i="36"/>
  <c r="DR140" i="36"/>
  <c r="DQ140" i="36"/>
  <c r="CH140" i="36"/>
  <c r="CG140" i="36"/>
  <c r="CF140" i="36"/>
  <c r="CE140" i="36"/>
  <c r="CD140" i="36"/>
  <c r="CC140" i="36"/>
  <c r="BZ140" i="36"/>
  <c r="BY140" i="36"/>
  <c r="BX140" i="36"/>
  <c r="BW140" i="36"/>
  <c r="BV140" i="36"/>
  <c r="BU140" i="36"/>
  <c r="BQ140" i="36"/>
  <c r="BP140" i="36"/>
  <c r="BM140" i="36"/>
  <c r="AF140" i="36"/>
  <c r="AC140" i="36"/>
  <c r="AB140" i="36"/>
  <c r="AA140" i="36"/>
  <c r="Z140" i="36"/>
  <c r="Y140" i="36"/>
  <c r="X140" i="36"/>
  <c r="Q140" i="36"/>
  <c r="P140" i="36"/>
  <c r="O140" i="36"/>
  <c r="N140" i="36"/>
  <c r="M140" i="36"/>
  <c r="L140" i="36"/>
  <c r="K140" i="36"/>
  <c r="F140" i="36"/>
  <c r="EN139" i="36"/>
  <c r="EM139" i="36"/>
  <c r="EL139" i="36"/>
  <c r="EK139" i="36"/>
  <c r="EH139" i="36"/>
  <c r="EG139" i="36"/>
  <c r="EE139" i="36"/>
  <c r="ED139" i="36"/>
  <c r="EC139" i="36"/>
  <c r="DZ139" i="36"/>
  <c r="DY139" i="36"/>
  <c r="DV139" i="36"/>
  <c r="DU139" i="36"/>
  <c r="DR139" i="36"/>
  <c r="DQ139" i="36"/>
  <c r="DP139" i="36"/>
  <c r="CK139" i="36"/>
  <c r="CJ139" i="36"/>
  <c r="CF139" i="36"/>
  <c r="CE139" i="36"/>
  <c r="CD139" i="36"/>
  <c r="CC139" i="36"/>
  <c r="BY139" i="36"/>
  <c r="BV139" i="36"/>
  <c r="BT139" i="36"/>
  <c r="BS139" i="36"/>
  <c r="BQ139" i="36"/>
  <c r="BP139" i="36"/>
  <c r="BO139" i="36"/>
  <c r="BM139" i="36"/>
  <c r="AH139" i="36"/>
  <c r="AF139" i="36"/>
  <c r="AE139" i="36"/>
  <c r="AD139" i="36"/>
  <c r="AA139" i="36"/>
  <c r="Z139" i="36"/>
  <c r="Y139" i="36"/>
  <c r="X139" i="36"/>
  <c r="W139" i="36"/>
  <c r="V139" i="36"/>
  <c r="T139" i="36"/>
  <c r="S139" i="36"/>
  <c r="R139" i="36"/>
  <c r="N139" i="36"/>
  <c r="M139" i="36"/>
  <c r="J139" i="36"/>
  <c r="F139" i="36"/>
  <c r="EN138" i="36"/>
  <c r="EM138" i="36"/>
  <c r="EL138" i="36"/>
  <c r="EK138" i="36"/>
  <c r="EI138" i="36"/>
  <c r="EG138" i="36"/>
  <c r="EF138" i="36"/>
  <c r="EE138" i="36"/>
  <c r="EC138" i="36"/>
  <c r="EA138" i="36"/>
  <c r="DY138" i="36"/>
  <c r="DW138" i="36"/>
  <c r="DU138" i="36"/>
  <c r="DT138" i="36"/>
  <c r="DR138" i="36"/>
  <c r="DP138" i="36"/>
  <c r="CK138" i="36"/>
  <c r="CJ138" i="36"/>
  <c r="CI138" i="36"/>
  <c r="CG138" i="36"/>
  <c r="CF138" i="36"/>
  <c r="CD138" i="36"/>
  <c r="CC138" i="36"/>
  <c r="CB138" i="36"/>
  <c r="CA138" i="36"/>
  <c r="BZ138" i="36"/>
  <c r="BY138" i="36"/>
  <c r="BX138" i="36"/>
  <c r="BV138" i="36"/>
  <c r="BT138" i="36"/>
  <c r="BS138" i="36"/>
  <c r="BQ138" i="36"/>
  <c r="BP138" i="36"/>
  <c r="BO138" i="36"/>
  <c r="BM138" i="36"/>
  <c r="AH138" i="36"/>
  <c r="AE138" i="36"/>
  <c r="AD138" i="36"/>
  <c r="AC138" i="36"/>
  <c r="AB138" i="36"/>
  <c r="AA138" i="36"/>
  <c r="Y138" i="36"/>
  <c r="U138" i="36"/>
  <c r="T138" i="36"/>
  <c r="S138" i="36"/>
  <c r="R138" i="36"/>
  <c r="P138" i="36"/>
  <c r="O138" i="36"/>
  <c r="M138" i="36"/>
  <c r="L138" i="36"/>
  <c r="K138" i="36"/>
  <c r="J138" i="36"/>
  <c r="F138" i="36"/>
  <c r="EK137" i="36"/>
  <c r="EJ137" i="36"/>
  <c r="EI137" i="36"/>
  <c r="EH137" i="36"/>
  <c r="EE137" i="36"/>
  <c r="ED137" i="36"/>
  <c r="DZ137" i="36"/>
  <c r="DX137" i="36"/>
  <c r="DW137" i="36"/>
  <c r="DV137" i="36"/>
  <c r="DU137" i="36"/>
  <c r="DS137" i="36"/>
  <c r="DP137" i="36"/>
  <c r="CK137" i="36"/>
  <c r="CH137" i="36"/>
  <c r="CG137" i="36"/>
  <c r="CE137" i="36"/>
  <c r="CC137" i="36"/>
  <c r="CB137" i="36"/>
  <c r="CA137" i="36"/>
  <c r="BZ137" i="36"/>
  <c r="BW137" i="36"/>
  <c r="BV137" i="36"/>
  <c r="BT137" i="36"/>
  <c r="BR137" i="36"/>
  <c r="BN137" i="36"/>
  <c r="BM137" i="36"/>
  <c r="AH137" i="36"/>
  <c r="AF137" i="36"/>
  <c r="AD137" i="36"/>
  <c r="AB137" i="36"/>
  <c r="AA137" i="36"/>
  <c r="Y137" i="36"/>
  <c r="X137" i="36"/>
  <c r="U137" i="36"/>
  <c r="T137" i="36"/>
  <c r="S137" i="36"/>
  <c r="Q137" i="36"/>
  <c r="P137" i="36"/>
  <c r="N137" i="36"/>
  <c r="M137" i="36"/>
  <c r="L137" i="36"/>
  <c r="K137" i="36"/>
  <c r="F137" i="36"/>
  <c r="W445" i="36" s="1"/>
  <c r="EN136" i="36"/>
  <c r="EM136" i="36"/>
  <c r="EH136" i="36"/>
  <c r="EG136" i="36"/>
  <c r="EF136" i="36"/>
  <c r="EE136" i="36"/>
  <c r="ED136" i="36"/>
  <c r="EB136" i="36"/>
  <c r="DZ136" i="36"/>
  <c r="DY136" i="36"/>
  <c r="DV136" i="36"/>
  <c r="DU136" i="36"/>
  <c r="DT136" i="36"/>
  <c r="DS136" i="36"/>
  <c r="DR136" i="36"/>
  <c r="CK136" i="36"/>
  <c r="CJ136" i="36"/>
  <c r="CI136" i="36"/>
  <c r="CH136" i="36"/>
  <c r="CG136" i="36"/>
  <c r="CD136" i="36"/>
  <c r="CB136" i="36"/>
  <c r="CA136" i="36"/>
  <c r="BZ136" i="36"/>
  <c r="BW136" i="36"/>
  <c r="BV136" i="36"/>
  <c r="BU136" i="36"/>
  <c r="BS136" i="36"/>
  <c r="BR136" i="36"/>
  <c r="BN136" i="36"/>
  <c r="BM136" i="36"/>
  <c r="AG136" i="36"/>
  <c r="AE136" i="36"/>
  <c r="AC136" i="36"/>
  <c r="AB136" i="36"/>
  <c r="AA136" i="36"/>
  <c r="Z136" i="36"/>
  <c r="Y136" i="36"/>
  <c r="X136" i="36"/>
  <c r="W136" i="36"/>
  <c r="V136" i="36"/>
  <c r="U136" i="36"/>
  <c r="T136" i="36"/>
  <c r="R136" i="36"/>
  <c r="Q136" i="36"/>
  <c r="M136" i="36"/>
  <c r="K136" i="36"/>
  <c r="J136" i="36"/>
  <c r="F136" i="36"/>
  <c r="CH220" i="36" s="1"/>
  <c r="EN135" i="36"/>
  <c r="EL135" i="36"/>
  <c r="EI135" i="36"/>
  <c r="EH135" i="36"/>
  <c r="EF135" i="36"/>
  <c r="ED135" i="36"/>
  <c r="EC135" i="36"/>
  <c r="EB135" i="36"/>
  <c r="DY135" i="36"/>
  <c r="DX135" i="36"/>
  <c r="DV135" i="36"/>
  <c r="DU135" i="36"/>
  <c r="DT135" i="36"/>
  <c r="DS135" i="36"/>
  <c r="DR135" i="36"/>
  <c r="CK135" i="36"/>
  <c r="CJ135" i="36"/>
  <c r="CH135" i="36"/>
  <c r="CE135" i="36"/>
  <c r="CC135" i="36"/>
  <c r="BZ135" i="36"/>
  <c r="BY135" i="36"/>
  <c r="BX135" i="36"/>
  <c r="BW135" i="36"/>
  <c r="BU135" i="36"/>
  <c r="BT135" i="36"/>
  <c r="BR135" i="36"/>
  <c r="BM135" i="36"/>
  <c r="AH135" i="36"/>
  <c r="AG135" i="36"/>
  <c r="AF135" i="36"/>
  <c r="AD135" i="36"/>
  <c r="AA135" i="36"/>
  <c r="Z135" i="36"/>
  <c r="Y135" i="36"/>
  <c r="X135" i="36"/>
  <c r="W135" i="36"/>
  <c r="V135" i="36"/>
  <c r="T135" i="36"/>
  <c r="R135" i="36"/>
  <c r="P135" i="36"/>
  <c r="O135" i="36"/>
  <c r="N135" i="36"/>
  <c r="M135" i="36"/>
  <c r="L135" i="36"/>
  <c r="K135" i="36"/>
  <c r="J135" i="36"/>
  <c r="F135" i="36"/>
  <c r="R285" i="36" s="1"/>
  <c r="EN134" i="36"/>
  <c r="EM134" i="36"/>
  <c r="EJ134" i="36"/>
  <c r="EI134" i="36"/>
  <c r="EH134" i="36"/>
  <c r="EG134" i="36"/>
  <c r="EF134" i="36"/>
  <c r="EE134" i="36"/>
  <c r="EC134" i="36"/>
  <c r="EB134" i="36"/>
  <c r="EA134" i="36"/>
  <c r="DY134" i="36"/>
  <c r="DX134" i="36"/>
  <c r="DU134" i="36"/>
  <c r="DT134" i="36"/>
  <c r="DS134" i="36"/>
  <c r="DR134" i="36"/>
  <c r="DQ134" i="36"/>
  <c r="CK134" i="36"/>
  <c r="CJ134" i="36"/>
  <c r="CI134" i="36"/>
  <c r="CH134" i="36"/>
  <c r="CG134" i="36"/>
  <c r="CE134" i="36"/>
  <c r="CA134" i="36"/>
  <c r="BZ134" i="36"/>
  <c r="BY134" i="36"/>
  <c r="BV134" i="36"/>
  <c r="BT134" i="36"/>
  <c r="BR134" i="36"/>
  <c r="BQ134" i="36"/>
  <c r="BP134" i="36"/>
  <c r="BO134" i="36"/>
  <c r="BM134" i="36"/>
  <c r="AH134" i="36"/>
  <c r="AG134" i="36"/>
  <c r="AC134" i="36"/>
  <c r="AB134" i="36"/>
  <c r="AA134" i="36"/>
  <c r="Z134" i="36"/>
  <c r="X134" i="36"/>
  <c r="T134" i="36"/>
  <c r="R134" i="36"/>
  <c r="Q134" i="36"/>
  <c r="P134" i="36"/>
  <c r="N134" i="36"/>
  <c r="M134" i="36"/>
  <c r="L134" i="36"/>
  <c r="K134" i="36"/>
  <c r="J134" i="36"/>
  <c r="F134" i="36"/>
  <c r="EN133" i="36"/>
  <c r="EM133" i="36"/>
  <c r="EL133" i="36"/>
  <c r="EI133" i="36"/>
  <c r="EH133" i="36"/>
  <c r="EG133" i="36"/>
  <c r="EF133" i="36"/>
  <c r="EE133" i="36"/>
  <c r="ED133" i="36"/>
  <c r="EB133" i="36"/>
  <c r="EA133" i="36"/>
  <c r="DZ133" i="36"/>
  <c r="DY133" i="36"/>
  <c r="DX133" i="36"/>
  <c r="DT133" i="36"/>
  <c r="DQ133" i="36"/>
  <c r="DP133" i="36"/>
  <c r="CK133" i="36"/>
  <c r="CJ133" i="36"/>
  <c r="CI133" i="36"/>
  <c r="CH133" i="36"/>
  <c r="CF133" i="36"/>
  <c r="CD133" i="36"/>
  <c r="CC133" i="36"/>
  <c r="CA133" i="36"/>
  <c r="BZ133" i="36"/>
  <c r="BX133" i="36"/>
  <c r="BV133" i="36"/>
  <c r="BU133" i="36"/>
  <c r="BT133" i="36"/>
  <c r="BS133" i="36"/>
  <c r="BR133" i="36"/>
  <c r="BO133" i="36"/>
  <c r="BN133" i="36"/>
  <c r="BM133" i="36"/>
  <c r="AF133" i="36"/>
  <c r="AE133" i="36"/>
  <c r="AC133" i="36"/>
  <c r="AB133" i="36"/>
  <c r="AA133" i="36"/>
  <c r="Z133" i="36"/>
  <c r="Y133" i="36"/>
  <c r="X133" i="36"/>
  <c r="W133" i="36"/>
  <c r="V133" i="36"/>
  <c r="R133" i="36"/>
  <c r="P133" i="36"/>
  <c r="O133" i="36"/>
  <c r="N133" i="36"/>
  <c r="M133" i="36"/>
  <c r="L133" i="36"/>
  <c r="K133" i="36"/>
  <c r="J133" i="36"/>
  <c r="F133" i="36"/>
  <c r="EL132" i="36"/>
  <c r="EJ132" i="36"/>
  <c r="EI132" i="36"/>
  <c r="EH132" i="36"/>
  <c r="EG132" i="36"/>
  <c r="EF132" i="36"/>
  <c r="ED132" i="36"/>
  <c r="EA132" i="36"/>
  <c r="DZ132" i="36"/>
  <c r="DY132" i="36"/>
  <c r="DX132" i="36"/>
  <c r="DW132" i="36"/>
  <c r="DU132" i="36"/>
  <c r="DT132" i="36"/>
  <c r="DS132" i="36"/>
  <c r="DR132" i="36"/>
  <c r="DQ132" i="36"/>
  <c r="DP132" i="36"/>
  <c r="CH132" i="36"/>
  <c r="CG132" i="36"/>
  <c r="CF132" i="36"/>
  <c r="CE132" i="36"/>
  <c r="CD132" i="36"/>
  <c r="CC132" i="36"/>
  <c r="BZ132" i="36"/>
  <c r="BY132" i="36"/>
  <c r="BX132" i="36"/>
  <c r="BW132" i="36"/>
  <c r="BV132" i="36"/>
  <c r="BU132" i="36"/>
  <c r="BT132" i="36"/>
  <c r="BP132" i="36"/>
  <c r="BO132" i="36"/>
  <c r="BN132" i="36"/>
  <c r="AG132" i="36"/>
  <c r="AF132" i="36"/>
  <c r="AD132" i="36"/>
  <c r="AC132" i="36"/>
  <c r="AA132" i="36"/>
  <c r="Y132" i="36"/>
  <c r="X132" i="36"/>
  <c r="W132" i="36"/>
  <c r="V132" i="36"/>
  <c r="U132" i="36"/>
  <c r="T132" i="36"/>
  <c r="S132" i="36"/>
  <c r="Q132" i="36"/>
  <c r="P132" i="36"/>
  <c r="O132" i="36"/>
  <c r="N132" i="36"/>
  <c r="L132" i="36"/>
  <c r="J132" i="36"/>
  <c r="F132" i="36"/>
  <c r="EM131" i="36"/>
  <c r="EK131" i="36"/>
  <c r="EJ131" i="36"/>
  <c r="EI131" i="36"/>
  <c r="EH131" i="36"/>
  <c r="EG131" i="36"/>
  <c r="EF131" i="36"/>
  <c r="EC131" i="36"/>
  <c r="EB131" i="36"/>
  <c r="DY131" i="36"/>
  <c r="DX131" i="36"/>
  <c r="DW131" i="36"/>
  <c r="DT131" i="36"/>
  <c r="DR131" i="36"/>
  <c r="DQ131" i="36"/>
  <c r="CK131" i="36"/>
  <c r="CF131" i="36"/>
  <c r="CE131" i="36"/>
  <c r="CD131" i="36"/>
  <c r="CC131" i="36"/>
  <c r="CA131" i="36"/>
  <c r="BZ131" i="36"/>
  <c r="BY131" i="36"/>
  <c r="BX131" i="36"/>
  <c r="BW131" i="36"/>
  <c r="BV131" i="36"/>
  <c r="BU131" i="36"/>
  <c r="BQ131" i="36"/>
  <c r="BP131" i="36"/>
  <c r="BO131" i="36"/>
  <c r="BN131" i="36"/>
  <c r="BM131" i="36"/>
  <c r="AH131" i="36"/>
  <c r="AE131" i="36"/>
  <c r="AD131" i="36"/>
  <c r="AC131" i="36"/>
  <c r="AB131" i="36"/>
  <c r="AA131" i="36"/>
  <c r="Z131" i="36"/>
  <c r="X131" i="36"/>
  <c r="W131" i="36"/>
  <c r="U131" i="36"/>
  <c r="T131" i="36"/>
  <c r="S131" i="36"/>
  <c r="R131" i="36"/>
  <c r="P131" i="36"/>
  <c r="O131" i="36"/>
  <c r="N131" i="36"/>
  <c r="M131" i="36"/>
  <c r="L131" i="36"/>
  <c r="K131" i="36"/>
  <c r="F131" i="36"/>
  <c r="EN130" i="36"/>
  <c r="EM130" i="36"/>
  <c r="EI130" i="36"/>
  <c r="EF130" i="36"/>
  <c r="EE130" i="36"/>
  <c r="EC130" i="36"/>
  <c r="EB130" i="36"/>
  <c r="DX130" i="36"/>
  <c r="DW130" i="36"/>
  <c r="DT130" i="36"/>
  <c r="DS130" i="36"/>
  <c r="DR130" i="36"/>
  <c r="DQ130" i="36"/>
  <c r="DP130" i="36"/>
  <c r="CK130" i="36"/>
  <c r="CJ130" i="36"/>
  <c r="CI130" i="36"/>
  <c r="CH130" i="36"/>
  <c r="CF130" i="36"/>
  <c r="CE130" i="36"/>
  <c r="CD130" i="36"/>
  <c r="CB130" i="36"/>
  <c r="CA130" i="36"/>
  <c r="BZ130" i="36"/>
  <c r="BX130" i="36"/>
  <c r="BW130" i="36"/>
  <c r="BV130" i="36"/>
  <c r="BT130" i="36"/>
  <c r="BP130" i="36"/>
  <c r="BO130" i="36"/>
  <c r="BN130" i="36"/>
  <c r="BM130" i="36"/>
  <c r="AH130" i="36"/>
  <c r="AG130" i="36"/>
  <c r="AF130" i="36"/>
  <c r="AE130" i="36"/>
  <c r="AD130" i="36"/>
  <c r="AC130" i="36"/>
  <c r="AB130" i="36"/>
  <c r="Z130" i="36"/>
  <c r="Y130" i="36"/>
  <c r="X130" i="36"/>
  <c r="W130" i="36"/>
  <c r="V130" i="36"/>
  <c r="U130" i="36"/>
  <c r="T130" i="36"/>
  <c r="R130" i="36"/>
  <c r="Q130" i="36"/>
  <c r="P130" i="36"/>
  <c r="O130" i="36"/>
  <c r="N130" i="36"/>
  <c r="M130" i="36"/>
  <c r="L130" i="36"/>
  <c r="K130" i="36"/>
  <c r="J130" i="36"/>
  <c r="F130" i="36"/>
  <c r="CE194" i="36" s="1"/>
  <c r="EM129" i="36"/>
  <c r="EL129" i="36"/>
  <c r="EK129" i="36"/>
  <c r="EJ129" i="36"/>
  <c r="EI129" i="36"/>
  <c r="EH129" i="36"/>
  <c r="EF129" i="36"/>
  <c r="ED129" i="36"/>
  <c r="EB129" i="36"/>
  <c r="EA129" i="36"/>
  <c r="DZ129" i="36"/>
  <c r="DY129" i="36"/>
  <c r="DX129" i="36"/>
  <c r="DW129" i="36"/>
  <c r="DU129" i="36"/>
  <c r="DS129" i="36"/>
  <c r="DR129" i="36"/>
  <c r="DP129" i="36"/>
  <c r="CI129" i="36"/>
  <c r="CH129" i="36"/>
  <c r="CF129" i="36"/>
  <c r="CE129" i="36"/>
  <c r="CD129" i="36"/>
  <c r="CA129" i="36"/>
  <c r="BZ129" i="36"/>
  <c r="BY129" i="36"/>
  <c r="BX129" i="36"/>
  <c r="BW129" i="36"/>
  <c r="BV129" i="36"/>
  <c r="BT129" i="36"/>
  <c r="BS129" i="36"/>
  <c r="BR129" i="36"/>
  <c r="BQ129" i="36"/>
  <c r="BP129" i="36"/>
  <c r="BO129" i="36"/>
  <c r="AG129" i="36"/>
  <c r="AD129" i="36"/>
  <c r="AC129" i="36"/>
  <c r="X129" i="36"/>
  <c r="V129" i="36"/>
  <c r="U129" i="36"/>
  <c r="T129" i="36"/>
  <c r="S129" i="36"/>
  <c r="Q129" i="36"/>
  <c r="N129" i="36"/>
  <c r="M129" i="36"/>
  <c r="L129" i="36"/>
  <c r="J129" i="36"/>
  <c r="F129" i="36"/>
  <c r="EM128" i="36"/>
  <c r="EL128" i="36"/>
  <c r="EK128" i="36"/>
  <c r="EH128" i="36"/>
  <c r="ED128" i="36"/>
  <c r="EC128" i="36"/>
  <c r="EB128" i="36"/>
  <c r="EA128" i="36"/>
  <c r="DZ128" i="36"/>
  <c r="DY128" i="36"/>
  <c r="DW128" i="36"/>
  <c r="DV128" i="36"/>
  <c r="DU128" i="36"/>
  <c r="DT128" i="36"/>
  <c r="DS128" i="36"/>
  <c r="DR128" i="36"/>
  <c r="CJ128" i="36"/>
  <c r="CI128" i="36"/>
  <c r="CG128" i="36"/>
  <c r="CF128" i="36"/>
  <c r="CE128" i="36"/>
  <c r="CD128" i="36"/>
  <c r="CB128" i="36"/>
  <c r="BZ128" i="36"/>
  <c r="BY128" i="36"/>
  <c r="BX128" i="36"/>
  <c r="BV128" i="36"/>
  <c r="BU128" i="36"/>
  <c r="BT128" i="36"/>
  <c r="BS128" i="36"/>
  <c r="BQ128" i="36"/>
  <c r="BO128" i="36"/>
  <c r="BN128" i="36"/>
  <c r="BM128" i="36"/>
  <c r="AG128" i="36"/>
  <c r="AF128" i="36"/>
  <c r="AB128" i="36"/>
  <c r="AA128" i="36"/>
  <c r="X128" i="36"/>
  <c r="V128" i="36"/>
  <c r="U128" i="36"/>
  <c r="T128" i="36"/>
  <c r="S128" i="36"/>
  <c r="P128" i="36"/>
  <c r="O128" i="36"/>
  <c r="M128" i="36"/>
  <c r="K128" i="36"/>
  <c r="J128" i="36"/>
  <c r="F128" i="36"/>
  <c r="EN127" i="36"/>
  <c r="EL127" i="36"/>
  <c r="EK127" i="36"/>
  <c r="EJ127" i="36"/>
  <c r="EI127" i="36"/>
  <c r="EH127" i="36"/>
  <c r="EF127" i="36"/>
  <c r="ED127" i="36"/>
  <c r="EC127" i="36"/>
  <c r="EB127" i="36"/>
  <c r="EA127" i="36"/>
  <c r="DZ127" i="36"/>
  <c r="DY127" i="36"/>
  <c r="DX127" i="36"/>
  <c r="DV127" i="36"/>
  <c r="DU127" i="36"/>
  <c r="DT127" i="36"/>
  <c r="DS127" i="36"/>
  <c r="DR127" i="36"/>
  <c r="DQ127" i="36"/>
  <c r="CH127" i="36"/>
  <c r="CG127" i="36"/>
  <c r="CF127" i="36"/>
  <c r="CE127" i="36"/>
  <c r="CD127" i="36"/>
  <c r="CB127" i="36"/>
  <c r="BZ127" i="36"/>
  <c r="BY127" i="36"/>
  <c r="BX127" i="36"/>
  <c r="BW127" i="36"/>
  <c r="BU127" i="36"/>
  <c r="BS127" i="36"/>
  <c r="BR127" i="36"/>
  <c r="BP127" i="36"/>
  <c r="BO127" i="36"/>
  <c r="BM127" i="36"/>
  <c r="AH127" i="36"/>
  <c r="AG127" i="36"/>
  <c r="AF127" i="36"/>
  <c r="AE127" i="36"/>
  <c r="AB127" i="36"/>
  <c r="AA127" i="36"/>
  <c r="Z127" i="36"/>
  <c r="Y127" i="36"/>
  <c r="X127" i="36"/>
  <c r="W127" i="36"/>
  <c r="V127" i="36"/>
  <c r="T127" i="36"/>
  <c r="S127" i="36"/>
  <c r="R127" i="36"/>
  <c r="N127" i="36"/>
  <c r="L127" i="36"/>
  <c r="K127" i="36"/>
  <c r="J127" i="36"/>
  <c r="F127" i="36"/>
  <c r="W411" i="36" s="1"/>
  <c r="EM126" i="36"/>
  <c r="EJ126" i="36"/>
  <c r="EI126" i="36"/>
  <c r="EH126" i="36"/>
  <c r="EF126" i="36"/>
  <c r="EE126" i="36"/>
  <c r="EB126" i="36"/>
  <c r="DZ126" i="36"/>
  <c r="DY126" i="36"/>
  <c r="DX126" i="36"/>
  <c r="DU126" i="36"/>
  <c r="DS126" i="36"/>
  <c r="DR126" i="36"/>
  <c r="DQ126" i="36"/>
  <c r="CJ126" i="36"/>
  <c r="CI126" i="36"/>
  <c r="CG126" i="36"/>
  <c r="CF126" i="36"/>
  <c r="CE126" i="36"/>
  <c r="CD126" i="36"/>
  <c r="CB126" i="36"/>
  <c r="CA126" i="36"/>
  <c r="BZ126" i="36"/>
  <c r="BX126" i="36"/>
  <c r="BV126" i="36"/>
  <c r="BU126" i="36"/>
  <c r="BT126" i="36"/>
  <c r="BS126" i="36"/>
  <c r="BR126" i="36"/>
  <c r="BP126" i="36"/>
  <c r="AH126" i="36"/>
  <c r="AG126" i="36"/>
  <c r="AE126" i="36"/>
  <c r="AD126" i="36"/>
  <c r="AC126" i="36"/>
  <c r="AA126" i="36"/>
  <c r="Z126" i="36"/>
  <c r="X126" i="36"/>
  <c r="W126" i="36"/>
  <c r="U126" i="36"/>
  <c r="S126" i="36"/>
  <c r="R126" i="36"/>
  <c r="Q126" i="36"/>
  <c r="P126" i="36"/>
  <c r="O126" i="36"/>
  <c r="K126" i="36"/>
  <c r="J126" i="36"/>
  <c r="F126" i="36"/>
  <c r="S287" i="36" s="1"/>
  <c r="EN125" i="36"/>
  <c r="EI125" i="36"/>
  <c r="EH125" i="36"/>
  <c r="EG125" i="36"/>
  <c r="EF125" i="36"/>
  <c r="EE125" i="36"/>
  <c r="EA125" i="36"/>
  <c r="DY125" i="36"/>
  <c r="DW125" i="36"/>
  <c r="DV125" i="36"/>
  <c r="DT125" i="36"/>
  <c r="DQ125" i="36"/>
  <c r="DP125" i="36"/>
  <c r="CJ125" i="36"/>
  <c r="CI125" i="36"/>
  <c r="CF125" i="36"/>
  <c r="CD125" i="36"/>
  <c r="CC125" i="36"/>
  <c r="CA125" i="36"/>
  <c r="BZ125" i="36"/>
  <c r="BY125" i="36"/>
  <c r="BX125" i="36"/>
  <c r="BW125" i="36"/>
  <c r="BV125" i="36"/>
  <c r="BU125" i="36"/>
  <c r="BT125" i="36"/>
  <c r="BS125" i="36"/>
  <c r="BR125" i="36"/>
  <c r="BN125" i="36"/>
  <c r="AH125" i="36"/>
  <c r="AG125" i="36"/>
  <c r="AF125" i="36"/>
  <c r="AD125" i="36"/>
  <c r="AC125" i="36"/>
  <c r="Y125" i="36"/>
  <c r="X125" i="36"/>
  <c r="W125" i="36"/>
  <c r="T125" i="36"/>
  <c r="R125" i="36"/>
  <c r="Q125" i="36"/>
  <c r="P125" i="36"/>
  <c r="O125" i="36"/>
  <c r="J125" i="36"/>
  <c r="F125" i="36"/>
  <c r="EM124" i="36"/>
  <c r="EL124" i="36"/>
  <c r="EK124" i="36"/>
  <c r="EH124" i="36"/>
  <c r="EG124" i="36"/>
  <c r="EF124" i="36"/>
  <c r="EE124" i="36"/>
  <c r="EC124" i="36"/>
  <c r="EA124" i="36"/>
  <c r="DZ124" i="36"/>
  <c r="DY124" i="36"/>
  <c r="DX124" i="36"/>
  <c r="DW124" i="36"/>
  <c r="DV124" i="36"/>
  <c r="DT124" i="36"/>
  <c r="DS124" i="36"/>
  <c r="DR124" i="36"/>
  <c r="DQ124" i="36"/>
  <c r="DP124" i="36"/>
  <c r="CK124" i="36"/>
  <c r="CI124" i="36"/>
  <c r="CF124" i="36"/>
  <c r="CE124" i="36"/>
  <c r="CD124" i="36"/>
  <c r="CC124" i="36"/>
  <c r="CB124" i="36"/>
  <c r="CA124" i="36"/>
  <c r="BZ124" i="36"/>
  <c r="BY124" i="36"/>
  <c r="BW124" i="36"/>
  <c r="BV124" i="36"/>
  <c r="BU124" i="36"/>
  <c r="BT124" i="36"/>
  <c r="BR124" i="36"/>
  <c r="AH124" i="36"/>
  <c r="AG124" i="36"/>
  <c r="AF124" i="36"/>
  <c r="AE124" i="36"/>
  <c r="AD124" i="36"/>
  <c r="AC124" i="36"/>
  <c r="AB124" i="36"/>
  <c r="AA124" i="36"/>
  <c r="Z124" i="36"/>
  <c r="Y124" i="36"/>
  <c r="X124" i="36"/>
  <c r="W124" i="36"/>
  <c r="V124" i="36"/>
  <c r="T124" i="36"/>
  <c r="Q124" i="36"/>
  <c r="P124" i="36"/>
  <c r="M124" i="36"/>
  <c r="F124" i="36"/>
  <c r="AG440" i="36" s="1"/>
  <c r="EN123" i="36"/>
  <c r="EK123" i="36"/>
  <c r="EJ123" i="36"/>
  <c r="EH123" i="36"/>
  <c r="EG123" i="36"/>
  <c r="ED123" i="36"/>
  <c r="EC123" i="36"/>
  <c r="EB123" i="36"/>
  <c r="DZ123" i="36"/>
  <c r="DY123" i="36"/>
  <c r="DX123" i="36"/>
  <c r="DV123" i="36"/>
  <c r="DT123" i="36"/>
  <c r="DS123" i="36"/>
  <c r="DR123" i="36"/>
  <c r="DQ123" i="36"/>
  <c r="DP123" i="36"/>
  <c r="CK123" i="36"/>
  <c r="CE123" i="36"/>
  <c r="CD123" i="36"/>
  <c r="CC123" i="36"/>
  <c r="CB123" i="36"/>
  <c r="BZ123" i="36"/>
  <c r="BY123" i="36"/>
  <c r="BW123" i="36"/>
  <c r="BV123" i="36"/>
  <c r="BU123" i="36"/>
  <c r="BT123" i="36"/>
  <c r="BS123" i="36"/>
  <c r="BQ123" i="36"/>
  <c r="BN123" i="36"/>
  <c r="AH123" i="36"/>
  <c r="AF123" i="36"/>
  <c r="AE123" i="36"/>
  <c r="AD123" i="36"/>
  <c r="AA123" i="36"/>
  <c r="Z123" i="36"/>
  <c r="X123" i="36"/>
  <c r="U123" i="36"/>
  <c r="T123" i="36"/>
  <c r="S123" i="36"/>
  <c r="R123" i="36"/>
  <c r="Q123" i="36"/>
  <c r="P123" i="36"/>
  <c r="N123" i="36"/>
  <c r="M123" i="36"/>
  <c r="L123" i="36"/>
  <c r="K123" i="36"/>
  <c r="F123" i="36"/>
  <c r="F122" i="36"/>
  <c r="J415" i="36" s="1"/>
  <c r="F121" i="36"/>
  <c r="F120" i="36"/>
  <c r="F119" i="36"/>
  <c r="K426" i="36" s="1"/>
  <c r="F118" i="36"/>
  <c r="BM306" i="36" s="1"/>
  <c r="EN117" i="36"/>
  <c r="EM117" i="36"/>
  <c r="EG117" i="36"/>
  <c r="EF117" i="36"/>
  <c r="EE117" i="36"/>
  <c r="ED117" i="36"/>
  <c r="EC117" i="36"/>
  <c r="EB117" i="36"/>
  <c r="EA117" i="36"/>
  <c r="DY117" i="36"/>
  <c r="DX117" i="36"/>
  <c r="DW117" i="36"/>
  <c r="DV117" i="36"/>
  <c r="DU117" i="36"/>
  <c r="DQ117" i="36"/>
  <c r="CI117" i="36"/>
  <c r="CG117" i="36"/>
  <c r="CE117" i="36"/>
  <c r="CD117" i="36"/>
  <c r="CB117" i="36"/>
  <c r="CA117" i="36"/>
  <c r="BY117" i="36"/>
  <c r="BW117" i="36"/>
  <c r="BV117" i="36"/>
  <c r="BU117" i="36"/>
  <c r="BT117" i="36"/>
  <c r="BS117" i="36"/>
  <c r="BQ117" i="36"/>
  <c r="BP117" i="36"/>
  <c r="BM117" i="36"/>
  <c r="AF117" i="36"/>
  <c r="AE117" i="36"/>
  <c r="X117" i="36"/>
  <c r="U117" i="36"/>
  <c r="S117" i="36"/>
  <c r="R117" i="36"/>
  <c r="P117" i="36"/>
  <c r="O117" i="36"/>
  <c r="M117" i="36"/>
  <c r="L117" i="36"/>
  <c r="J117" i="36"/>
  <c r="F117" i="36"/>
  <c r="EN116" i="36"/>
  <c r="EL116" i="36"/>
  <c r="EK116" i="36"/>
  <c r="EI116" i="36"/>
  <c r="EH116" i="36"/>
  <c r="EE116" i="36"/>
  <c r="EC116" i="36"/>
  <c r="EB116" i="36"/>
  <c r="DY116" i="36"/>
  <c r="DX116" i="36"/>
  <c r="DW116" i="36"/>
  <c r="DP116" i="36"/>
  <c r="CK116" i="36"/>
  <c r="CJ116" i="36"/>
  <c r="CI116" i="36"/>
  <c r="CH116" i="36"/>
  <c r="CE116" i="36"/>
  <c r="CB116" i="36"/>
  <c r="BZ116" i="36"/>
  <c r="BX116" i="36"/>
  <c r="BU116" i="36"/>
  <c r="BS116" i="36"/>
  <c r="BR116" i="36"/>
  <c r="BQ116" i="36"/>
  <c r="BP116" i="36"/>
  <c r="BN116" i="36"/>
  <c r="BM116" i="36"/>
  <c r="AH116" i="36"/>
  <c r="AG116" i="36"/>
  <c r="AF116" i="36"/>
  <c r="AE116" i="36"/>
  <c r="AD116" i="36"/>
  <c r="AC116" i="36"/>
  <c r="AB116" i="36"/>
  <c r="AA116" i="36"/>
  <c r="Y116" i="36"/>
  <c r="V116" i="36"/>
  <c r="U116" i="36"/>
  <c r="T116" i="36"/>
  <c r="S116" i="36"/>
  <c r="R116" i="36"/>
  <c r="Q116" i="36"/>
  <c r="P116" i="36"/>
  <c r="N116" i="36"/>
  <c r="M116" i="36"/>
  <c r="L116" i="36"/>
  <c r="K116" i="36"/>
  <c r="F116" i="36"/>
  <c r="EN311" i="36" s="1"/>
  <c r="EN115" i="36"/>
  <c r="EM115" i="36"/>
  <c r="EL115" i="36"/>
  <c r="EK115" i="36"/>
  <c r="EI115" i="36"/>
  <c r="EH115" i="36"/>
  <c r="EG115" i="36"/>
  <c r="EF115" i="36"/>
  <c r="EE115" i="36"/>
  <c r="ED115" i="36"/>
  <c r="DX115" i="36"/>
  <c r="DW115" i="36"/>
  <c r="DV115" i="36"/>
  <c r="DU115" i="36"/>
  <c r="DT115" i="36"/>
  <c r="DS115" i="36"/>
  <c r="DR115" i="36"/>
  <c r="DP115" i="36"/>
  <c r="CK115" i="36"/>
  <c r="CJ115" i="36"/>
  <c r="CG115" i="36"/>
  <c r="CD115" i="36"/>
  <c r="CC115" i="36"/>
  <c r="CB115" i="36"/>
  <c r="CA115" i="36"/>
  <c r="BV115" i="36"/>
  <c r="BU115" i="36"/>
  <c r="BT115" i="36"/>
  <c r="BS115" i="36"/>
  <c r="BR115" i="36"/>
  <c r="BQ115" i="36"/>
  <c r="BP115" i="36"/>
  <c r="BO115" i="36"/>
  <c r="BN115" i="36"/>
  <c r="AG115" i="36"/>
  <c r="AF115" i="36"/>
  <c r="AE115" i="36"/>
  <c r="AD115" i="36"/>
  <c r="AA115" i="36"/>
  <c r="Y115" i="36"/>
  <c r="X115" i="36"/>
  <c r="T115" i="36"/>
  <c r="S115" i="36"/>
  <c r="R115" i="36"/>
  <c r="Q115" i="36"/>
  <c r="P115" i="36"/>
  <c r="O115" i="36"/>
  <c r="L115" i="36"/>
  <c r="K115" i="36"/>
  <c r="J115" i="36"/>
  <c r="F115" i="36"/>
  <c r="EJ114" i="36"/>
  <c r="EI114" i="36"/>
  <c r="EH114" i="36"/>
  <c r="EG114" i="36"/>
  <c r="EE114" i="36"/>
  <c r="ED114" i="36"/>
  <c r="EB114" i="36"/>
  <c r="EA114" i="36"/>
  <c r="DZ114" i="36"/>
  <c r="DW114" i="36"/>
  <c r="DV114" i="36"/>
  <c r="DU114" i="36"/>
  <c r="DR114" i="36"/>
  <c r="DQ114" i="36"/>
  <c r="CK114" i="36"/>
  <c r="CJ114" i="36"/>
  <c r="CI114" i="36"/>
  <c r="CH114" i="36"/>
  <c r="CF114" i="36"/>
  <c r="CD114" i="36"/>
  <c r="BV114" i="36"/>
  <c r="BU114" i="36"/>
  <c r="BT114" i="36"/>
  <c r="BS114" i="36"/>
  <c r="BQ114" i="36"/>
  <c r="BP114" i="36"/>
  <c r="BO114" i="36"/>
  <c r="BN114" i="36"/>
  <c r="BM114" i="36"/>
  <c r="AG114" i="36"/>
  <c r="AF114" i="36"/>
  <c r="AE114" i="36"/>
  <c r="AB114" i="36"/>
  <c r="AA114" i="36"/>
  <c r="Z114" i="36"/>
  <c r="Y114" i="36"/>
  <c r="W114" i="36"/>
  <c r="S114" i="36"/>
  <c r="R114" i="36"/>
  <c r="Q114" i="36"/>
  <c r="O114" i="36"/>
  <c r="M114" i="36"/>
  <c r="K114" i="36"/>
  <c r="J114" i="36"/>
  <c r="F114" i="36"/>
  <c r="EF363" i="36" s="1"/>
  <c r="EN113" i="36"/>
  <c r="EL113" i="36"/>
  <c r="EJ113" i="36"/>
  <c r="EG113" i="36"/>
  <c r="EC113" i="36"/>
  <c r="EB113" i="36"/>
  <c r="DY113" i="36"/>
  <c r="DX113" i="36"/>
  <c r="DV113" i="36"/>
  <c r="DU113" i="36"/>
  <c r="DS113" i="36"/>
  <c r="CK113" i="36"/>
  <c r="CJ113" i="36"/>
  <c r="CI113" i="36"/>
  <c r="CG113" i="36"/>
  <c r="CC113" i="36"/>
  <c r="CA113" i="36"/>
  <c r="BY113" i="36"/>
  <c r="BX113" i="36"/>
  <c r="BR113" i="36"/>
  <c r="BQ113" i="36"/>
  <c r="BP113" i="36"/>
  <c r="BO113" i="36"/>
  <c r="BN113" i="36"/>
  <c r="BM113" i="36"/>
  <c r="AH113" i="36"/>
  <c r="AF113" i="36"/>
  <c r="AE113" i="36"/>
  <c r="AD113" i="36"/>
  <c r="Z113" i="36"/>
  <c r="Y113" i="36"/>
  <c r="X113" i="36"/>
  <c r="W113" i="36"/>
  <c r="V113" i="36"/>
  <c r="T113" i="36"/>
  <c r="S113" i="36"/>
  <c r="Q113" i="36"/>
  <c r="P113" i="36"/>
  <c r="O113" i="36"/>
  <c r="L113" i="36"/>
  <c r="K113" i="36"/>
  <c r="J113" i="36"/>
  <c r="F113" i="36"/>
  <c r="EN112" i="36"/>
  <c r="EM112" i="36"/>
  <c r="EI112" i="36"/>
  <c r="EH112" i="36"/>
  <c r="EG112" i="36"/>
  <c r="EF112" i="36"/>
  <c r="EE112" i="36"/>
  <c r="EC112" i="36"/>
  <c r="EA112" i="36"/>
  <c r="DZ112" i="36"/>
  <c r="DY112" i="36"/>
  <c r="DX112" i="36"/>
  <c r="DW112" i="36"/>
  <c r="DU112" i="36"/>
  <c r="DT112" i="36"/>
  <c r="DS112" i="36"/>
  <c r="DR112" i="36"/>
  <c r="DQ112" i="36"/>
  <c r="DP112" i="36"/>
  <c r="CK112" i="36"/>
  <c r="CJ112" i="36"/>
  <c r="CI112" i="36"/>
  <c r="CH112" i="36"/>
  <c r="CG112" i="36"/>
  <c r="CF112" i="36"/>
  <c r="CE112" i="36"/>
  <c r="CB112" i="36"/>
  <c r="CA112" i="36"/>
  <c r="BY112" i="36"/>
  <c r="BX112" i="36"/>
  <c r="BW112" i="36"/>
  <c r="BV112" i="36"/>
  <c r="BT112" i="36"/>
  <c r="BQ112" i="36"/>
  <c r="BP112" i="36"/>
  <c r="BO112" i="36"/>
  <c r="BM112" i="36"/>
  <c r="AH112" i="36"/>
  <c r="AF112" i="36"/>
  <c r="AD112" i="36"/>
  <c r="AC112" i="36"/>
  <c r="AA112" i="36"/>
  <c r="Z112" i="36"/>
  <c r="Y112" i="36"/>
  <c r="X112" i="36"/>
  <c r="W112" i="36"/>
  <c r="V112" i="36"/>
  <c r="U112" i="36"/>
  <c r="T112" i="36"/>
  <c r="Q112" i="36"/>
  <c r="N112" i="36"/>
  <c r="M112" i="36"/>
  <c r="K112" i="36"/>
  <c r="F112" i="36"/>
  <c r="EM111" i="36"/>
  <c r="EK111" i="36"/>
  <c r="EJ111" i="36"/>
  <c r="EI111" i="36"/>
  <c r="EH111" i="36"/>
  <c r="EG111" i="36"/>
  <c r="EF111" i="36"/>
  <c r="EE111" i="36"/>
  <c r="ED111" i="36"/>
  <c r="EB111" i="36"/>
  <c r="DZ111" i="36"/>
  <c r="DY111" i="36"/>
  <c r="DX111" i="36"/>
  <c r="DW111" i="36"/>
  <c r="DV111" i="36"/>
  <c r="DT111" i="36"/>
  <c r="DS111" i="36"/>
  <c r="DR111" i="36"/>
  <c r="DP111" i="36"/>
  <c r="CK111" i="36"/>
  <c r="CH111" i="36"/>
  <c r="CG111" i="36"/>
  <c r="CF111" i="36"/>
  <c r="CE111" i="36"/>
  <c r="CC111" i="36"/>
  <c r="CB111" i="36"/>
  <c r="CA111" i="36"/>
  <c r="BY111" i="36"/>
  <c r="BX111" i="36"/>
  <c r="BS111" i="36"/>
  <c r="BR111" i="36"/>
  <c r="BQ111" i="36"/>
  <c r="BP111" i="36"/>
  <c r="BO111" i="36"/>
  <c r="BN111" i="36"/>
  <c r="AF111" i="36"/>
  <c r="AE111" i="36"/>
  <c r="AD111" i="36"/>
  <c r="AC111" i="36"/>
  <c r="AB111" i="36"/>
  <c r="Z111" i="36"/>
  <c r="Y111" i="36"/>
  <c r="X111" i="36"/>
  <c r="V111" i="36"/>
  <c r="U111" i="36"/>
  <c r="T111" i="36"/>
  <c r="S111" i="36"/>
  <c r="Q111" i="36"/>
  <c r="P111" i="36"/>
  <c r="O111" i="36"/>
  <c r="N111" i="36"/>
  <c r="M111" i="36"/>
  <c r="L111" i="36"/>
  <c r="K111" i="36"/>
  <c r="F111" i="36"/>
  <c r="EM110" i="36"/>
  <c r="EL110" i="36"/>
  <c r="EK110" i="36"/>
  <c r="EG110" i="36"/>
  <c r="EE110" i="36"/>
  <c r="ED110" i="36"/>
  <c r="EC110" i="36"/>
  <c r="EB110" i="36"/>
  <c r="DZ110" i="36"/>
  <c r="DY110" i="36"/>
  <c r="DX110" i="36"/>
  <c r="DW110" i="36"/>
  <c r="DV110" i="36"/>
  <c r="DU110" i="36"/>
  <c r="DT110" i="36"/>
  <c r="DS110" i="36"/>
  <c r="DR110" i="36"/>
  <c r="DQ110" i="36"/>
  <c r="DP110" i="36"/>
  <c r="CH110" i="36"/>
  <c r="CF110" i="36"/>
  <c r="CE110" i="36"/>
  <c r="CD110" i="36"/>
  <c r="CC110" i="36"/>
  <c r="CB110" i="36"/>
  <c r="BY110" i="36"/>
  <c r="BX110" i="36"/>
  <c r="BV110" i="36"/>
  <c r="BU110" i="36"/>
  <c r="BR110" i="36"/>
  <c r="BQ110" i="36"/>
  <c r="BP110" i="36"/>
  <c r="BN110" i="36"/>
  <c r="BM110" i="36"/>
  <c r="AG110" i="36"/>
  <c r="AF110" i="36"/>
  <c r="AE110" i="36"/>
  <c r="AD110" i="36"/>
  <c r="AB110" i="36"/>
  <c r="AA110" i="36"/>
  <c r="Y110" i="36"/>
  <c r="X110" i="36"/>
  <c r="V110" i="36"/>
  <c r="U110" i="36"/>
  <c r="T110" i="36"/>
  <c r="Q110" i="36"/>
  <c r="P110" i="36"/>
  <c r="O110" i="36"/>
  <c r="M110" i="36"/>
  <c r="L110" i="36"/>
  <c r="K110" i="36"/>
  <c r="J110" i="36"/>
  <c r="F110" i="36"/>
  <c r="BP366" i="36" s="1"/>
  <c r="EN109" i="36"/>
  <c r="EM109" i="36"/>
  <c r="EL109" i="36"/>
  <c r="EK109" i="36"/>
  <c r="EJ109" i="36"/>
  <c r="EH109" i="36"/>
  <c r="EG109" i="36"/>
  <c r="EF109" i="36"/>
  <c r="EC109" i="36"/>
  <c r="EB109" i="36"/>
  <c r="EA109" i="36"/>
  <c r="DZ109" i="36"/>
  <c r="DY109" i="36"/>
  <c r="DW109" i="36"/>
  <c r="DV109" i="36"/>
  <c r="DU109" i="36"/>
  <c r="DT109" i="36"/>
  <c r="DQ109" i="36"/>
  <c r="DP109" i="36"/>
  <c r="CK109" i="36"/>
  <c r="CJ109" i="36"/>
  <c r="CI109" i="36"/>
  <c r="CH109" i="36"/>
  <c r="CG109" i="36"/>
  <c r="CF109" i="36"/>
  <c r="CE109" i="36"/>
  <c r="CD109" i="36"/>
  <c r="CC109" i="36"/>
  <c r="CB109" i="36"/>
  <c r="BY109" i="36"/>
  <c r="BV109" i="36"/>
  <c r="BU109" i="36"/>
  <c r="BT109" i="36"/>
  <c r="BQ109" i="36"/>
  <c r="BM109" i="36"/>
  <c r="AH109" i="36"/>
  <c r="AF109" i="36"/>
  <c r="AE109" i="36"/>
  <c r="AC109" i="36"/>
  <c r="AB109" i="36"/>
  <c r="AA109" i="36"/>
  <c r="Z109" i="36"/>
  <c r="Y109" i="36"/>
  <c r="X109" i="36"/>
  <c r="T109" i="36"/>
  <c r="S109" i="36"/>
  <c r="R109" i="36"/>
  <c r="P109" i="36"/>
  <c r="O109" i="36"/>
  <c r="N109" i="36"/>
  <c r="M109" i="36"/>
  <c r="K109" i="36"/>
  <c r="J109" i="36"/>
  <c r="F109" i="36"/>
  <c r="EN108" i="36"/>
  <c r="EM108" i="36"/>
  <c r="EL108" i="36"/>
  <c r="EK108" i="36"/>
  <c r="EG108" i="36"/>
  <c r="EF108" i="36"/>
  <c r="EE108" i="36"/>
  <c r="ED108" i="36"/>
  <c r="EC108" i="36"/>
  <c r="EA108" i="36"/>
  <c r="DY108" i="36"/>
  <c r="DX108" i="36"/>
  <c r="DW108" i="36"/>
  <c r="DU108" i="36"/>
  <c r="DT108" i="36"/>
  <c r="DR108" i="36"/>
  <c r="DQ108" i="36"/>
  <c r="DP108" i="36"/>
  <c r="CI108" i="36"/>
  <c r="CE108" i="36"/>
  <c r="CD108" i="36"/>
  <c r="CC108" i="36"/>
  <c r="CB108" i="36"/>
  <c r="BZ108" i="36"/>
  <c r="BV108" i="36"/>
  <c r="BU108" i="36"/>
  <c r="BT108" i="36"/>
  <c r="BS108" i="36"/>
  <c r="BR108" i="36"/>
  <c r="BP108" i="36"/>
  <c r="BO108" i="36"/>
  <c r="BM108" i="36"/>
  <c r="AH108" i="36"/>
  <c r="AG108" i="36"/>
  <c r="AD108" i="36"/>
  <c r="AC108" i="36"/>
  <c r="AB108" i="36"/>
  <c r="AA108" i="36"/>
  <c r="Z108" i="36"/>
  <c r="Y108" i="36"/>
  <c r="V108" i="36"/>
  <c r="U108" i="36"/>
  <c r="S108" i="36"/>
  <c r="R108" i="36"/>
  <c r="Q108" i="36"/>
  <c r="P108" i="36"/>
  <c r="O108" i="36"/>
  <c r="N108" i="36"/>
  <c r="M108" i="36"/>
  <c r="L108" i="36"/>
  <c r="J108" i="36"/>
  <c r="F108" i="36"/>
  <c r="EM107" i="36"/>
  <c r="EL107" i="36"/>
  <c r="EK107" i="36"/>
  <c r="EH107" i="36"/>
  <c r="EG107" i="36"/>
  <c r="EF107" i="36"/>
  <c r="ED107" i="36"/>
  <c r="DX107" i="36"/>
  <c r="DV107" i="36"/>
  <c r="DU107" i="36"/>
  <c r="DT107" i="36"/>
  <c r="DS107" i="36"/>
  <c r="DP107" i="36"/>
  <c r="CK107" i="36"/>
  <c r="CI107" i="36"/>
  <c r="CH107" i="36"/>
  <c r="CG107" i="36"/>
  <c r="CE107" i="36"/>
  <c r="CB107" i="36"/>
  <c r="CA107" i="36"/>
  <c r="BZ107" i="36"/>
  <c r="BY107" i="36"/>
  <c r="BV107" i="36"/>
  <c r="BT107" i="36"/>
  <c r="BR107" i="36"/>
  <c r="BQ107" i="36"/>
  <c r="BO107" i="36"/>
  <c r="BM107" i="36"/>
  <c r="AH107" i="36"/>
  <c r="AC107" i="36"/>
  <c r="AA107" i="36"/>
  <c r="Z107" i="36"/>
  <c r="U107" i="36"/>
  <c r="T107" i="36"/>
  <c r="Q107" i="36"/>
  <c r="P107" i="36"/>
  <c r="N107" i="36"/>
  <c r="M107" i="36"/>
  <c r="L107" i="36"/>
  <c r="K107" i="36"/>
  <c r="F107" i="36"/>
  <c r="EM106" i="36"/>
  <c r="EL106" i="36"/>
  <c r="EK106" i="36"/>
  <c r="EJ106" i="36"/>
  <c r="EI106" i="36"/>
  <c r="EH106" i="36"/>
  <c r="EE106" i="36"/>
  <c r="ED106" i="36"/>
  <c r="EC106" i="36"/>
  <c r="EB106" i="36"/>
  <c r="EA106" i="36"/>
  <c r="DZ106" i="36"/>
  <c r="DX106" i="36"/>
  <c r="DW106" i="36"/>
  <c r="DV106" i="36"/>
  <c r="DT106" i="36"/>
  <c r="DS106" i="36"/>
  <c r="DR106" i="36"/>
  <c r="DQ106" i="36"/>
  <c r="CK106" i="36"/>
  <c r="CJ106" i="36"/>
  <c r="CH106" i="36"/>
  <c r="CG106" i="36"/>
  <c r="CF106" i="36"/>
  <c r="CB106" i="36"/>
  <c r="BX106" i="36"/>
  <c r="BW106" i="36"/>
  <c r="BV106" i="36"/>
  <c r="BU106" i="36"/>
  <c r="BT106" i="36"/>
  <c r="BS106" i="36"/>
  <c r="BR106" i="36"/>
  <c r="BQ106" i="36"/>
  <c r="BM106" i="36"/>
  <c r="AH106" i="36"/>
  <c r="AG106" i="36"/>
  <c r="AF106" i="36"/>
  <c r="AC106" i="36"/>
  <c r="AB106" i="36"/>
  <c r="AA106" i="36"/>
  <c r="Z106" i="36"/>
  <c r="Y106" i="36"/>
  <c r="X106" i="36"/>
  <c r="U106" i="36"/>
  <c r="M106" i="36"/>
  <c r="L106" i="36"/>
  <c r="K106" i="36"/>
  <c r="J106" i="36"/>
  <c r="F106" i="36"/>
  <c r="EN105" i="36"/>
  <c r="EL105" i="36"/>
  <c r="EK105" i="36"/>
  <c r="EJ105" i="36"/>
  <c r="EI105" i="36"/>
  <c r="EH105" i="36"/>
  <c r="EE105" i="36"/>
  <c r="ED105" i="36"/>
  <c r="EC105" i="36"/>
  <c r="EB105" i="36"/>
  <c r="EA105" i="36"/>
  <c r="DZ105" i="36"/>
  <c r="DX105" i="36"/>
  <c r="DV105" i="36"/>
  <c r="DU105" i="36"/>
  <c r="DT105" i="36"/>
  <c r="DR105" i="36"/>
  <c r="DQ105" i="36"/>
  <c r="DP105" i="36"/>
  <c r="CJ105" i="36"/>
  <c r="CH105" i="36"/>
  <c r="CG105" i="36"/>
  <c r="CB105" i="36"/>
  <c r="CA105" i="36"/>
  <c r="BZ105" i="36"/>
  <c r="BY105" i="36"/>
  <c r="BX105" i="36"/>
  <c r="BW105" i="36"/>
  <c r="BU105" i="36"/>
  <c r="BS105" i="36"/>
  <c r="BR105" i="36"/>
  <c r="BQ105" i="36"/>
  <c r="BP105" i="36"/>
  <c r="BM105" i="36"/>
  <c r="AH105" i="36"/>
  <c r="AG105" i="36"/>
  <c r="AF105" i="36"/>
  <c r="AE105" i="36"/>
  <c r="AD105" i="36"/>
  <c r="AB105" i="36"/>
  <c r="AA105" i="36"/>
  <c r="Z105" i="36"/>
  <c r="W105" i="36"/>
  <c r="V105" i="36"/>
  <c r="U105" i="36"/>
  <c r="T105" i="36"/>
  <c r="S105" i="36"/>
  <c r="N105" i="36"/>
  <c r="M105" i="36"/>
  <c r="L105" i="36"/>
  <c r="K105" i="36"/>
  <c r="J105" i="36"/>
  <c r="F105" i="36"/>
  <c r="EM104" i="36"/>
  <c r="EL104" i="36"/>
  <c r="EK104" i="36"/>
  <c r="EJ104" i="36"/>
  <c r="EI104" i="36"/>
  <c r="EG104" i="36"/>
  <c r="EF104" i="36"/>
  <c r="EC104" i="36"/>
  <c r="EB104" i="36"/>
  <c r="EA104" i="36"/>
  <c r="DZ104" i="36"/>
  <c r="DY104" i="36"/>
  <c r="DX104" i="36"/>
  <c r="DW104" i="36"/>
  <c r="DU104" i="36"/>
  <c r="DR104" i="36"/>
  <c r="DQ104" i="36"/>
  <c r="CK104" i="36"/>
  <c r="CJ104" i="36"/>
  <c r="CI104" i="36"/>
  <c r="CG104" i="36"/>
  <c r="CF104" i="36"/>
  <c r="CE104" i="36"/>
  <c r="CB104" i="36"/>
  <c r="CA104" i="36"/>
  <c r="BZ104" i="36"/>
  <c r="BY104" i="36"/>
  <c r="BX104" i="36"/>
  <c r="BV104" i="36"/>
  <c r="BT104" i="36"/>
  <c r="BS104" i="36"/>
  <c r="BR104" i="36"/>
  <c r="BQ104" i="36"/>
  <c r="BP104" i="36"/>
  <c r="BO104" i="36"/>
  <c r="AG104" i="36"/>
  <c r="AE104" i="36"/>
  <c r="AC104" i="36"/>
  <c r="AB104" i="36"/>
  <c r="V104" i="36"/>
  <c r="U104" i="36"/>
  <c r="T104" i="36"/>
  <c r="S104" i="36"/>
  <c r="Q104" i="36"/>
  <c r="N104" i="36"/>
  <c r="M104" i="36"/>
  <c r="L104" i="36"/>
  <c r="J104" i="36"/>
  <c r="F104" i="36"/>
  <c r="EN103" i="36"/>
  <c r="EM103" i="36"/>
  <c r="EL103" i="36"/>
  <c r="EJ103" i="36"/>
  <c r="EG103" i="36"/>
  <c r="EF103" i="36"/>
  <c r="EE103" i="36"/>
  <c r="ED103" i="36"/>
  <c r="EB103" i="36"/>
  <c r="EA103" i="36"/>
  <c r="DZ103" i="36"/>
  <c r="DX103" i="36"/>
  <c r="DW103" i="36"/>
  <c r="DV103" i="36"/>
  <c r="DS103" i="36"/>
  <c r="DR103" i="36"/>
  <c r="DQ103" i="36"/>
  <c r="CK103" i="36"/>
  <c r="CI103" i="36"/>
  <c r="CH103" i="36"/>
  <c r="CG103" i="36"/>
  <c r="CA103" i="36"/>
  <c r="BY103" i="36"/>
  <c r="BX103" i="36"/>
  <c r="BV103" i="36"/>
  <c r="BU103" i="36"/>
  <c r="BT103" i="36"/>
  <c r="BR103" i="36"/>
  <c r="BQ103" i="36"/>
  <c r="BP103" i="36"/>
  <c r="BO103" i="36"/>
  <c r="AH103" i="36"/>
  <c r="AG103" i="36"/>
  <c r="AF103" i="36"/>
  <c r="AE103" i="36"/>
  <c r="AD103" i="36"/>
  <c r="AC103" i="36"/>
  <c r="AB103" i="36"/>
  <c r="AA103" i="36"/>
  <c r="Z103" i="36"/>
  <c r="Y103" i="36"/>
  <c r="X103" i="36"/>
  <c r="W103" i="36"/>
  <c r="V103" i="36"/>
  <c r="Q103" i="36"/>
  <c r="O103" i="36"/>
  <c r="N103" i="36"/>
  <c r="M103" i="36"/>
  <c r="L103" i="36"/>
  <c r="K103" i="36"/>
  <c r="F103" i="36"/>
  <c r="CI369" i="36" s="1"/>
  <c r="EN102" i="36"/>
  <c r="EM102" i="36"/>
  <c r="EL102" i="36"/>
  <c r="EK102" i="36"/>
  <c r="EJ102" i="36"/>
  <c r="EI102" i="36"/>
  <c r="EH102" i="36"/>
  <c r="EG102" i="36"/>
  <c r="EE102" i="36"/>
  <c r="ED102" i="36"/>
  <c r="EB102" i="36"/>
  <c r="EA102" i="36"/>
  <c r="DY102" i="36"/>
  <c r="DX102" i="36"/>
  <c r="DW102" i="36"/>
  <c r="DV102" i="36"/>
  <c r="DS102" i="36"/>
  <c r="DQ102" i="36"/>
  <c r="DP102" i="36"/>
  <c r="CK102" i="36"/>
  <c r="CJ102" i="36"/>
  <c r="CH102" i="36"/>
  <c r="CE102" i="36"/>
  <c r="CD102" i="36"/>
  <c r="CB102" i="36"/>
  <c r="CA102" i="36"/>
  <c r="BZ102" i="36"/>
  <c r="BY102" i="36"/>
  <c r="BX102" i="36"/>
  <c r="BU102" i="36"/>
  <c r="BR102" i="36"/>
  <c r="BQ102" i="36"/>
  <c r="BP102" i="36"/>
  <c r="BN102" i="36"/>
  <c r="AH102" i="36"/>
  <c r="AF102" i="36"/>
  <c r="AC102" i="36"/>
  <c r="AB102" i="36"/>
  <c r="AA102" i="36"/>
  <c r="Y102" i="36"/>
  <c r="X102" i="36"/>
  <c r="W102" i="36"/>
  <c r="U102" i="36"/>
  <c r="T102" i="36"/>
  <c r="S102" i="36"/>
  <c r="Q102" i="36"/>
  <c r="P102" i="36"/>
  <c r="L102" i="36"/>
  <c r="F102" i="36"/>
  <c r="EN101" i="36"/>
  <c r="EM101" i="36"/>
  <c r="EH101" i="36"/>
  <c r="EG101" i="36"/>
  <c r="ED101" i="36"/>
  <c r="EC101" i="36"/>
  <c r="EB101" i="36"/>
  <c r="DZ101" i="36"/>
  <c r="DY101" i="36"/>
  <c r="DX101" i="36"/>
  <c r="DV101" i="36"/>
  <c r="DU101" i="36"/>
  <c r="DT101" i="36"/>
  <c r="DS101" i="36"/>
  <c r="DR101" i="36"/>
  <c r="DQ101" i="36"/>
  <c r="CK101" i="36"/>
  <c r="CI101" i="36"/>
  <c r="CF101" i="36"/>
  <c r="CE101" i="36"/>
  <c r="CC101" i="36"/>
  <c r="CA101" i="36"/>
  <c r="BZ101" i="36"/>
  <c r="BY101" i="36"/>
  <c r="BX101" i="36"/>
  <c r="BW101" i="36"/>
  <c r="BT101" i="36"/>
  <c r="BS101" i="36"/>
  <c r="BQ101" i="36"/>
  <c r="BN101" i="36"/>
  <c r="BM101" i="36"/>
  <c r="AH101" i="36"/>
  <c r="AE101" i="36"/>
  <c r="AD101" i="36"/>
  <c r="AB101" i="36"/>
  <c r="AA101" i="36"/>
  <c r="Z101" i="36"/>
  <c r="X101" i="36"/>
  <c r="W101" i="36"/>
  <c r="V101" i="36"/>
  <c r="U101" i="36"/>
  <c r="T101" i="36"/>
  <c r="S101" i="36"/>
  <c r="R101" i="36"/>
  <c r="P101" i="36"/>
  <c r="N101" i="36"/>
  <c r="M101" i="36"/>
  <c r="L101" i="36"/>
  <c r="J101" i="36"/>
  <c r="F101" i="36"/>
  <c r="EN100" i="36"/>
  <c r="EM100" i="36"/>
  <c r="EL100" i="36"/>
  <c r="EI100" i="36"/>
  <c r="EF100" i="36"/>
  <c r="EE100" i="36"/>
  <c r="ED100" i="36"/>
  <c r="EC100" i="36"/>
  <c r="EB100" i="36"/>
  <c r="DY100" i="36"/>
  <c r="DX100" i="36"/>
  <c r="DW100" i="36"/>
  <c r="DV100" i="36"/>
  <c r="DU100" i="36"/>
  <c r="DS100" i="36"/>
  <c r="DR100" i="36"/>
  <c r="DQ100" i="36"/>
  <c r="DP100" i="36"/>
  <c r="CJ100" i="36"/>
  <c r="CI100" i="36"/>
  <c r="CH100" i="36"/>
  <c r="CE100" i="36"/>
  <c r="CD100" i="36"/>
  <c r="CC100" i="36"/>
  <c r="CB100" i="36"/>
  <c r="CA100" i="36"/>
  <c r="BZ100" i="36"/>
  <c r="BX100" i="36"/>
  <c r="BW100" i="36"/>
  <c r="BV100" i="36"/>
  <c r="BU100" i="36"/>
  <c r="BT100" i="36"/>
  <c r="BS100" i="36"/>
  <c r="BP100" i="36"/>
  <c r="BO100" i="36"/>
  <c r="BN100" i="36"/>
  <c r="AG100" i="36"/>
  <c r="AF100" i="36"/>
  <c r="AD100" i="36"/>
  <c r="AB100" i="36"/>
  <c r="Z100" i="36"/>
  <c r="Y100" i="36"/>
  <c r="W100" i="36"/>
  <c r="T100" i="36"/>
  <c r="S100" i="36"/>
  <c r="R100" i="36"/>
  <c r="Q100" i="36"/>
  <c r="N100" i="36"/>
  <c r="M100" i="36"/>
  <c r="K100" i="36"/>
  <c r="J100" i="36"/>
  <c r="F100" i="36"/>
  <c r="EN99" i="36"/>
  <c r="EM99" i="36"/>
  <c r="EL99" i="36"/>
  <c r="EK99" i="36"/>
  <c r="EI99" i="36"/>
  <c r="EH99" i="36"/>
  <c r="EF99" i="36"/>
  <c r="EE99" i="36"/>
  <c r="ED99" i="36"/>
  <c r="EC99" i="36"/>
  <c r="EB99" i="36"/>
  <c r="DZ99" i="36"/>
  <c r="DX99" i="36"/>
  <c r="DW99" i="36"/>
  <c r="DU99" i="36"/>
  <c r="DT99" i="36"/>
  <c r="DS99" i="36"/>
  <c r="CJ99" i="36"/>
  <c r="CI99" i="36"/>
  <c r="CH99" i="36"/>
  <c r="CG99" i="36"/>
  <c r="CF99" i="36"/>
  <c r="CD99" i="36"/>
  <c r="CC99" i="36"/>
  <c r="CB99" i="36"/>
  <c r="CA99" i="36"/>
  <c r="BZ99" i="36"/>
  <c r="BY99" i="36"/>
  <c r="BW99" i="36"/>
  <c r="BU99" i="36"/>
  <c r="BS99" i="36"/>
  <c r="BR99" i="36"/>
  <c r="BQ99" i="36"/>
  <c r="BO99" i="36"/>
  <c r="AH99" i="36"/>
  <c r="AG99" i="36"/>
  <c r="AD99" i="36"/>
  <c r="Y99" i="36"/>
  <c r="X99" i="36"/>
  <c r="W99" i="36"/>
  <c r="V99" i="36"/>
  <c r="T99" i="36"/>
  <c r="R99" i="36"/>
  <c r="Q99" i="36"/>
  <c r="P99" i="36"/>
  <c r="N99" i="36"/>
  <c r="M99" i="36"/>
  <c r="L99" i="36"/>
  <c r="F99" i="36"/>
  <c r="BN415" i="36" s="1"/>
  <c r="EL98" i="36"/>
  <c r="EK98" i="36"/>
  <c r="EJ98" i="36"/>
  <c r="EH98" i="36"/>
  <c r="EG98" i="36"/>
  <c r="ED98" i="36"/>
  <c r="EB98" i="36"/>
  <c r="EA98" i="36"/>
  <c r="DZ98" i="36"/>
  <c r="DW98" i="36"/>
  <c r="DV98" i="36"/>
  <c r="DR98" i="36"/>
  <c r="CK98" i="36"/>
  <c r="CI98" i="36"/>
  <c r="CH98" i="36"/>
  <c r="CG98" i="36"/>
  <c r="CE98" i="36"/>
  <c r="CB98" i="36"/>
  <c r="CA98" i="36"/>
  <c r="BZ98" i="36"/>
  <c r="BY98" i="36"/>
  <c r="BX98" i="36"/>
  <c r="BU98" i="36"/>
  <c r="BS98" i="36"/>
  <c r="BR98" i="36"/>
  <c r="BQ98" i="36"/>
  <c r="BP98" i="36"/>
  <c r="BO98" i="36"/>
  <c r="BM98" i="36"/>
  <c r="AH98" i="36"/>
  <c r="AG98" i="36"/>
  <c r="AF98" i="36"/>
  <c r="AE98" i="36"/>
  <c r="AC98" i="36"/>
  <c r="Z98" i="36"/>
  <c r="X98" i="36"/>
  <c r="V98" i="36"/>
  <c r="U98" i="36"/>
  <c r="S98" i="36"/>
  <c r="R98" i="36"/>
  <c r="Q98" i="36"/>
  <c r="P98" i="36"/>
  <c r="O98" i="36"/>
  <c r="N98" i="36"/>
  <c r="M98" i="36"/>
  <c r="L98" i="36"/>
  <c r="J98" i="36"/>
  <c r="F98" i="36"/>
  <c r="EN97" i="36"/>
  <c r="EL97" i="36"/>
  <c r="EJ97" i="36"/>
  <c r="EI97" i="36"/>
  <c r="EG97" i="36"/>
  <c r="EF97" i="36"/>
  <c r="EE97" i="36"/>
  <c r="ED97" i="36"/>
  <c r="EC97" i="36"/>
  <c r="EA97" i="36"/>
  <c r="DZ97" i="36"/>
  <c r="DY97" i="36"/>
  <c r="DX97" i="36"/>
  <c r="DV97" i="36"/>
  <c r="DU97" i="36"/>
  <c r="DS97" i="36"/>
  <c r="DQ97" i="36"/>
  <c r="CK97" i="36"/>
  <c r="CJ97" i="36"/>
  <c r="CI97" i="36"/>
  <c r="CH97" i="36"/>
  <c r="CF97" i="36"/>
  <c r="CE97" i="36"/>
  <c r="CC97" i="36"/>
  <c r="CB97" i="36"/>
  <c r="CA97" i="36"/>
  <c r="BZ97" i="36"/>
  <c r="BY97" i="36"/>
  <c r="BW97" i="36"/>
  <c r="BV97" i="36"/>
  <c r="BT97" i="36"/>
  <c r="BS97" i="36"/>
  <c r="BR97" i="36"/>
  <c r="BQ97" i="36"/>
  <c r="BP97" i="36"/>
  <c r="AH97" i="36"/>
  <c r="AG97" i="36"/>
  <c r="AF97" i="36"/>
  <c r="AE97" i="36"/>
  <c r="AD97" i="36"/>
  <c r="AA97" i="36"/>
  <c r="X97" i="36"/>
  <c r="V97" i="36"/>
  <c r="T97" i="36"/>
  <c r="S97" i="36"/>
  <c r="R97" i="36"/>
  <c r="O97" i="36"/>
  <c r="N97" i="36"/>
  <c r="L97" i="36"/>
  <c r="F97" i="36"/>
  <c r="CK370" i="36" s="1"/>
  <c r="EN96" i="36"/>
  <c r="EL96" i="36"/>
  <c r="EH96" i="36"/>
  <c r="EF96" i="36"/>
  <c r="EE96" i="36"/>
  <c r="EC96" i="36"/>
  <c r="EB96" i="36"/>
  <c r="EA96" i="36"/>
  <c r="DZ96" i="36"/>
  <c r="DY96" i="36"/>
  <c r="DX96" i="36"/>
  <c r="DU96" i="36"/>
  <c r="DT96" i="36"/>
  <c r="DR96" i="36"/>
  <c r="DQ96" i="36"/>
  <c r="DP96" i="36"/>
  <c r="CJ96" i="36"/>
  <c r="CH96" i="36"/>
  <c r="CB96" i="36"/>
  <c r="CA96" i="36"/>
  <c r="BZ96" i="36"/>
  <c r="BY96" i="36"/>
  <c r="BX96" i="36"/>
  <c r="BU96" i="36"/>
  <c r="BT96" i="36"/>
  <c r="BS96" i="36"/>
  <c r="BR96" i="36"/>
  <c r="BP96" i="36"/>
  <c r="AH96" i="36"/>
  <c r="AG96" i="36"/>
  <c r="AE96" i="36"/>
  <c r="AD96" i="36"/>
  <c r="AB96" i="36"/>
  <c r="AA96" i="36"/>
  <c r="X96" i="36"/>
  <c r="W96" i="36"/>
  <c r="V96" i="36"/>
  <c r="T96" i="36"/>
  <c r="S96" i="36"/>
  <c r="Q96" i="36"/>
  <c r="P96" i="36"/>
  <c r="F96" i="36"/>
  <c r="EN95" i="36"/>
  <c r="EL95" i="36"/>
  <c r="EH95" i="36"/>
  <c r="EG95" i="36"/>
  <c r="EE95" i="36"/>
  <c r="ED95" i="36"/>
  <c r="EC95" i="36"/>
  <c r="DZ95" i="36"/>
  <c r="DY95" i="36"/>
  <c r="DX95" i="36"/>
  <c r="DW95" i="36"/>
  <c r="DT95" i="36"/>
  <c r="DS95" i="36"/>
  <c r="DQ95" i="36"/>
  <c r="DP95" i="36"/>
  <c r="CI95" i="36"/>
  <c r="CH95" i="36"/>
  <c r="CG95" i="36"/>
  <c r="CD95" i="36"/>
  <c r="CC95" i="36"/>
  <c r="CA95" i="36"/>
  <c r="BZ95" i="36"/>
  <c r="BY95" i="36"/>
  <c r="BX95" i="36"/>
  <c r="BW95" i="36"/>
  <c r="BV95" i="36"/>
  <c r="BU95" i="36"/>
  <c r="BT95" i="36"/>
  <c r="BS95" i="36"/>
  <c r="BR95" i="36"/>
  <c r="BQ95" i="36"/>
  <c r="AH95" i="36"/>
  <c r="AG95" i="36"/>
  <c r="AF95" i="36"/>
  <c r="AE95" i="36"/>
  <c r="AD95" i="36"/>
  <c r="AB95" i="36"/>
  <c r="Y95" i="36"/>
  <c r="W95" i="36"/>
  <c r="V95" i="36"/>
  <c r="U95" i="36"/>
  <c r="T95" i="36"/>
  <c r="R95" i="36"/>
  <c r="Q95" i="36"/>
  <c r="P95" i="36"/>
  <c r="O95" i="36"/>
  <c r="N95" i="36"/>
  <c r="M95" i="36"/>
  <c r="F95" i="36"/>
  <c r="EN94" i="36"/>
  <c r="EM94" i="36"/>
  <c r="EK94" i="36"/>
  <c r="EG94" i="36"/>
  <c r="EF94" i="36"/>
  <c r="EE94" i="36"/>
  <c r="ED94" i="36"/>
  <c r="EC94" i="36"/>
  <c r="EA94" i="36"/>
  <c r="DY94" i="36"/>
  <c r="DX94" i="36"/>
  <c r="DW94" i="36"/>
  <c r="DU94" i="36"/>
  <c r="DS94" i="36"/>
  <c r="DR94" i="36"/>
  <c r="DP94" i="36"/>
  <c r="CK94" i="36"/>
  <c r="CJ94" i="36"/>
  <c r="CH94" i="36"/>
  <c r="CG94" i="36"/>
  <c r="CF94" i="36"/>
  <c r="CE94" i="36"/>
  <c r="CD94" i="36"/>
  <c r="CC94" i="36"/>
  <c r="CB94" i="36"/>
  <c r="CA94" i="36"/>
  <c r="BZ94" i="36"/>
  <c r="BY94" i="36"/>
  <c r="BX94" i="36"/>
  <c r="BV94" i="36"/>
  <c r="BU94" i="36"/>
  <c r="BT94" i="36"/>
  <c r="BR94" i="36"/>
  <c r="BP94" i="36"/>
  <c r="BO94" i="36"/>
  <c r="AH94" i="36"/>
  <c r="AG94" i="36"/>
  <c r="AF94" i="36"/>
  <c r="AE94" i="36"/>
  <c r="AD94" i="36"/>
  <c r="AA94" i="36"/>
  <c r="Y94" i="36"/>
  <c r="X94" i="36"/>
  <c r="W94" i="36"/>
  <c r="U94" i="36"/>
  <c r="Q94" i="36"/>
  <c r="P94" i="36"/>
  <c r="O94" i="36"/>
  <c r="M94" i="36"/>
  <c r="L94" i="36"/>
  <c r="F94" i="36"/>
  <c r="EN93" i="36"/>
  <c r="EL93" i="36"/>
  <c r="EK93" i="36"/>
  <c r="EJ93" i="36"/>
  <c r="EI93" i="36"/>
  <c r="EG93" i="36"/>
  <c r="EF93" i="36"/>
  <c r="ED93" i="36"/>
  <c r="EB93" i="36"/>
  <c r="DZ93" i="36"/>
  <c r="DX93" i="36"/>
  <c r="DW93" i="36"/>
  <c r="DV93" i="36"/>
  <c r="DT93" i="36"/>
  <c r="DR93" i="36"/>
  <c r="CK93" i="36"/>
  <c r="CG93" i="36"/>
  <c r="CF93" i="36"/>
  <c r="CD93" i="36"/>
  <c r="CC93" i="36"/>
  <c r="CB93" i="36"/>
  <c r="CA93" i="36"/>
  <c r="BZ93" i="36"/>
  <c r="BY93" i="36"/>
  <c r="BV93" i="36"/>
  <c r="BU93" i="36"/>
  <c r="BT93" i="36"/>
  <c r="BS93" i="36"/>
  <c r="BQ93" i="36"/>
  <c r="BO93" i="36"/>
  <c r="BM93" i="36"/>
  <c r="AH93" i="36"/>
  <c r="AF93" i="36"/>
  <c r="AE93" i="36"/>
  <c r="AD93" i="36"/>
  <c r="AC93" i="36"/>
  <c r="X93" i="36"/>
  <c r="V93" i="36"/>
  <c r="U93" i="36"/>
  <c r="T93" i="36"/>
  <c r="Q93" i="36"/>
  <c r="O93" i="36"/>
  <c r="M93" i="36"/>
  <c r="J93" i="36"/>
  <c r="F93" i="36"/>
  <c r="F92" i="36"/>
  <c r="F91" i="36"/>
  <c r="EH344" i="36" s="1"/>
  <c r="F90" i="36"/>
  <c r="O202" i="36" s="1"/>
  <c r="F89" i="36"/>
  <c r="AA203" i="36" s="1"/>
  <c r="F88" i="36"/>
  <c r="DZ408" i="36" s="1"/>
  <c r="EL87" i="36"/>
  <c r="EK87" i="36"/>
  <c r="EJ87" i="36"/>
  <c r="EG87" i="36"/>
  <c r="EF87" i="36"/>
  <c r="EE87" i="36"/>
  <c r="EC87" i="36"/>
  <c r="EB87" i="36"/>
  <c r="DZ87" i="36"/>
  <c r="DY87" i="36"/>
  <c r="DX87" i="36"/>
  <c r="DU87" i="36"/>
  <c r="DT87" i="36"/>
  <c r="DQ87" i="36"/>
  <c r="CI87" i="36"/>
  <c r="CH87" i="36"/>
  <c r="CG87" i="36"/>
  <c r="CF87" i="36"/>
  <c r="CB87" i="36"/>
  <c r="CA87" i="36"/>
  <c r="BY87" i="36"/>
  <c r="BX87" i="36"/>
  <c r="BV87" i="36"/>
  <c r="BU87" i="36"/>
  <c r="BS87" i="36"/>
  <c r="BQ87" i="36"/>
  <c r="BP87" i="36"/>
  <c r="BO87" i="36"/>
  <c r="BN87" i="36"/>
  <c r="BM87" i="36"/>
  <c r="AG87" i="36"/>
  <c r="AF87" i="36"/>
  <c r="AE87" i="36"/>
  <c r="AD87" i="36"/>
  <c r="AC87" i="36"/>
  <c r="AB87" i="36"/>
  <c r="Y87" i="36"/>
  <c r="X87" i="36"/>
  <c r="W87" i="36"/>
  <c r="U87" i="36"/>
  <c r="T87" i="36"/>
  <c r="S87" i="36"/>
  <c r="R87" i="36"/>
  <c r="P87" i="36"/>
  <c r="O87" i="36"/>
  <c r="N87" i="36"/>
  <c r="M87" i="36"/>
  <c r="L87" i="36"/>
  <c r="K87" i="36"/>
  <c r="J87" i="36"/>
  <c r="F87" i="36"/>
  <c r="EN86" i="36"/>
  <c r="EL86" i="36"/>
  <c r="EK86" i="36"/>
  <c r="EJ86" i="36"/>
  <c r="EI86" i="36"/>
  <c r="EH86" i="36"/>
  <c r="EE86" i="36"/>
  <c r="ED86" i="36"/>
  <c r="EB86" i="36"/>
  <c r="EA86" i="36"/>
  <c r="DY86" i="36"/>
  <c r="DX86" i="36"/>
  <c r="DW86" i="36"/>
  <c r="DS86" i="36"/>
  <c r="DQ86" i="36"/>
  <c r="DP86" i="36"/>
  <c r="CK86" i="36"/>
  <c r="CJ86" i="36"/>
  <c r="CI86" i="36"/>
  <c r="CH86" i="36"/>
  <c r="CG86" i="36"/>
  <c r="CB86" i="36"/>
  <c r="CA86" i="36"/>
  <c r="BZ86" i="36"/>
  <c r="BX86" i="36"/>
  <c r="BW86" i="36"/>
  <c r="BT86" i="36"/>
  <c r="BS86" i="36"/>
  <c r="BR86" i="36"/>
  <c r="BQ86" i="36"/>
  <c r="BP86" i="36"/>
  <c r="BM86" i="36"/>
  <c r="AH86" i="36"/>
  <c r="AG86" i="36"/>
  <c r="AF86" i="36"/>
  <c r="AE86" i="36"/>
  <c r="AD86" i="36"/>
  <c r="Z86" i="36"/>
  <c r="Y86" i="36"/>
  <c r="W86" i="36"/>
  <c r="V86" i="36"/>
  <c r="U86" i="36"/>
  <c r="S86" i="36"/>
  <c r="R86" i="36"/>
  <c r="P86" i="36"/>
  <c r="O86" i="36"/>
  <c r="N86" i="36"/>
  <c r="M86" i="36"/>
  <c r="J86" i="36"/>
  <c r="F86" i="36"/>
  <c r="EN85" i="36"/>
  <c r="EK85" i="36"/>
  <c r="EH85" i="36"/>
  <c r="EG85" i="36"/>
  <c r="EF85" i="36"/>
  <c r="EE85" i="36"/>
  <c r="ED85" i="36"/>
  <c r="DZ85" i="36"/>
  <c r="DV85" i="36"/>
  <c r="DU85" i="36"/>
  <c r="DT85" i="36"/>
  <c r="DS85" i="36"/>
  <c r="DR85" i="36"/>
  <c r="DP85" i="36"/>
  <c r="CK85" i="36"/>
  <c r="CJ85" i="36"/>
  <c r="CI85" i="36"/>
  <c r="CH85" i="36"/>
  <c r="CG85" i="36"/>
  <c r="CF85" i="36"/>
  <c r="CD85" i="36"/>
  <c r="CC85" i="36"/>
  <c r="CA85" i="36"/>
  <c r="BZ85" i="36"/>
  <c r="BW85" i="36"/>
  <c r="BS85" i="36"/>
  <c r="BR85" i="36"/>
  <c r="BQ85" i="36"/>
  <c r="BO85" i="36"/>
  <c r="BN85" i="36"/>
  <c r="BM85" i="36"/>
  <c r="AH85" i="36"/>
  <c r="AF85" i="36"/>
  <c r="AE85" i="36"/>
  <c r="AB85" i="36"/>
  <c r="Z85" i="36"/>
  <c r="X85" i="36"/>
  <c r="S85" i="36"/>
  <c r="R85" i="36"/>
  <c r="Q85" i="36"/>
  <c r="P85" i="36"/>
  <c r="O85" i="36"/>
  <c r="N85" i="36"/>
  <c r="M85" i="36"/>
  <c r="K85" i="36"/>
  <c r="F85" i="36"/>
  <c r="O376" i="36" s="1"/>
  <c r="EM84" i="36"/>
  <c r="EJ84" i="36"/>
  <c r="EH84" i="36"/>
  <c r="EE84" i="36"/>
  <c r="ED84" i="36"/>
  <c r="EC84" i="36"/>
  <c r="EB84" i="36"/>
  <c r="DZ84" i="36"/>
  <c r="DV84" i="36"/>
  <c r="DU84" i="36"/>
  <c r="DT84" i="36"/>
  <c r="DR84" i="36"/>
  <c r="DQ84" i="36"/>
  <c r="CK84" i="36"/>
  <c r="CH84" i="36"/>
  <c r="CF84" i="36"/>
  <c r="CD84" i="36"/>
  <c r="CA84" i="36"/>
  <c r="BY84" i="36"/>
  <c r="BU84" i="36"/>
  <c r="BT84" i="36"/>
  <c r="BS84" i="36"/>
  <c r="BR84" i="36"/>
  <c r="BQ84" i="36"/>
  <c r="BP84" i="36"/>
  <c r="BO84" i="36"/>
  <c r="BN84" i="36"/>
  <c r="BM84" i="36"/>
  <c r="AH84" i="36"/>
  <c r="AG84" i="36"/>
  <c r="AF84" i="36"/>
  <c r="AE84" i="36"/>
  <c r="AD84" i="36"/>
  <c r="AB84" i="36"/>
  <c r="AA84" i="36"/>
  <c r="Z84" i="36"/>
  <c r="Y84" i="36"/>
  <c r="W84" i="36"/>
  <c r="V84" i="36"/>
  <c r="T84" i="36"/>
  <c r="S84" i="36"/>
  <c r="R84" i="36"/>
  <c r="Q84" i="36"/>
  <c r="P84" i="36"/>
  <c r="O84" i="36"/>
  <c r="N84" i="36"/>
  <c r="L84" i="36"/>
  <c r="F84" i="36"/>
  <c r="EK277" i="36" s="1"/>
  <c r="EN83" i="36"/>
  <c r="EJ83" i="36"/>
  <c r="EG83" i="36"/>
  <c r="ED83" i="36"/>
  <c r="EB83" i="36"/>
  <c r="EA83" i="36"/>
  <c r="DY83" i="36"/>
  <c r="DV83" i="36"/>
  <c r="DU83" i="36"/>
  <c r="DQ83" i="36"/>
  <c r="DP83" i="36"/>
  <c r="CJ83" i="36"/>
  <c r="CF83" i="36"/>
  <c r="CC83" i="36"/>
  <c r="CB83" i="36"/>
  <c r="CA83" i="36"/>
  <c r="BV83" i="36"/>
  <c r="BU83" i="36"/>
  <c r="BT83" i="36"/>
  <c r="BS83" i="36"/>
  <c r="BR83" i="36"/>
  <c r="BP83" i="36"/>
  <c r="BO83" i="36"/>
  <c r="BN83" i="36"/>
  <c r="BM83" i="36"/>
  <c r="AH83" i="36"/>
  <c r="AG83" i="36"/>
  <c r="AE83" i="36"/>
  <c r="AD83" i="36"/>
  <c r="AB83" i="36"/>
  <c r="AA83" i="36"/>
  <c r="Z83" i="36"/>
  <c r="Y83" i="36"/>
  <c r="X83" i="36"/>
  <c r="T83" i="36"/>
  <c r="S83" i="36"/>
  <c r="R83" i="36"/>
  <c r="Q83" i="36"/>
  <c r="O83" i="36"/>
  <c r="L83" i="36"/>
  <c r="K83" i="36"/>
  <c r="J83" i="36"/>
  <c r="F83" i="36"/>
  <c r="ED276" i="36" s="1"/>
  <c r="EN82" i="36"/>
  <c r="EM82" i="36"/>
  <c r="EI82" i="36"/>
  <c r="EH82" i="36"/>
  <c r="EG82" i="36"/>
  <c r="EF82" i="36"/>
  <c r="EE82" i="36"/>
  <c r="EC82" i="36"/>
  <c r="EA82" i="36"/>
  <c r="DZ82" i="36"/>
  <c r="DY82" i="36"/>
  <c r="DX82" i="36"/>
  <c r="DW82" i="36"/>
  <c r="DT82" i="36"/>
  <c r="DS82" i="36"/>
  <c r="DQ82" i="36"/>
  <c r="DP82" i="36"/>
  <c r="CI82" i="36"/>
  <c r="CF82" i="36"/>
  <c r="CE82" i="36"/>
  <c r="CD82" i="36"/>
  <c r="CC82" i="36"/>
  <c r="CB82" i="36"/>
  <c r="CA82" i="36"/>
  <c r="BZ82" i="36"/>
  <c r="BW82" i="36"/>
  <c r="BV82" i="36"/>
  <c r="BT82" i="36"/>
  <c r="BQ82" i="36"/>
  <c r="BP82" i="36"/>
  <c r="BO82" i="36"/>
  <c r="BN82" i="36"/>
  <c r="AH82" i="36"/>
  <c r="AG82" i="36"/>
  <c r="AF82" i="36"/>
  <c r="AC82" i="36"/>
  <c r="AB82" i="36"/>
  <c r="AA82" i="36"/>
  <c r="Z82" i="36"/>
  <c r="Y82" i="36"/>
  <c r="W82" i="36"/>
  <c r="T82" i="36"/>
  <c r="S82" i="36"/>
  <c r="Q82" i="36"/>
  <c r="P82" i="36"/>
  <c r="O82" i="36"/>
  <c r="N82" i="36"/>
  <c r="L82" i="36"/>
  <c r="K82" i="36"/>
  <c r="J82" i="36"/>
  <c r="F82" i="36"/>
  <c r="CE253" i="36" s="1"/>
  <c r="EN81" i="36"/>
  <c r="EM81" i="36"/>
  <c r="EK81" i="36"/>
  <c r="EJ81" i="36"/>
  <c r="EI81" i="36"/>
  <c r="EH81" i="36"/>
  <c r="EG81" i="36"/>
  <c r="EF81" i="36"/>
  <c r="ED81" i="36"/>
  <c r="EB81" i="36"/>
  <c r="DZ81" i="36"/>
  <c r="DY81" i="36"/>
  <c r="DW81" i="36"/>
  <c r="DV81" i="36"/>
  <c r="DT81" i="36"/>
  <c r="DS81" i="36"/>
  <c r="DR81" i="36"/>
  <c r="DQ81" i="36"/>
  <c r="DP81" i="36"/>
  <c r="CK81" i="36"/>
  <c r="CG81" i="36"/>
  <c r="CF81" i="36"/>
  <c r="CE81" i="36"/>
  <c r="CD81" i="36"/>
  <c r="CC81" i="36"/>
  <c r="CB81" i="36"/>
  <c r="CA81" i="36"/>
  <c r="BW81" i="36"/>
  <c r="BV81" i="36"/>
  <c r="BU81" i="36"/>
  <c r="BO81" i="36"/>
  <c r="BN81" i="36"/>
  <c r="BM81" i="36"/>
  <c r="AG81" i="36"/>
  <c r="AE81" i="36"/>
  <c r="AC81" i="36"/>
  <c r="AB81" i="36"/>
  <c r="Z81" i="36"/>
  <c r="Y81" i="36"/>
  <c r="X81" i="36"/>
  <c r="U81" i="36"/>
  <c r="T81" i="36"/>
  <c r="S81" i="36"/>
  <c r="R81" i="36"/>
  <c r="P81" i="36"/>
  <c r="O81" i="36"/>
  <c r="N81" i="36"/>
  <c r="M81" i="36"/>
  <c r="J81" i="36"/>
  <c r="F81" i="36"/>
  <c r="N246" i="36" s="1"/>
  <c r="EN80" i="36"/>
  <c r="EK80" i="36"/>
  <c r="EI80" i="36"/>
  <c r="EH80" i="36"/>
  <c r="EG80" i="36"/>
  <c r="EE80" i="36"/>
  <c r="ED80" i="36"/>
  <c r="EB80" i="36"/>
  <c r="EA80" i="36"/>
  <c r="DZ80" i="36"/>
  <c r="DY80" i="36"/>
  <c r="DW80" i="36"/>
  <c r="DV80" i="36"/>
  <c r="DU80" i="36"/>
  <c r="DT80" i="36"/>
  <c r="DS80" i="36"/>
  <c r="DR80" i="36"/>
  <c r="DQ80" i="36"/>
  <c r="CJ80" i="36"/>
  <c r="CH80" i="36"/>
  <c r="CF80" i="36"/>
  <c r="CE80" i="36"/>
  <c r="CD80" i="36"/>
  <c r="CC80" i="36"/>
  <c r="BY80" i="36"/>
  <c r="BX80" i="36"/>
  <c r="BW80" i="36"/>
  <c r="BV80" i="36"/>
  <c r="BU80" i="36"/>
  <c r="BR80" i="36"/>
  <c r="BQ80" i="36"/>
  <c r="BP80" i="36"/>
  <c r="BM80" i="36"/>
  <c r="AG80" i="36"/>
  <c r="AE80" i="36"/>
  <c r="AC80" i="36"/>
  <c r="AB80" i="36"/>
  <c r="AA80" i="36"/>
  <c r="Y80" i="36"/>
  <c r="X80" i="36"/>
  <c r="W80" i="36"/>
  <c r="U80" i="36"/>
  <c r="T80" i="36"/>
  <c r="Q80" i="36"/>
  <c r="P80" i="36"/>
  <c r="O80" i="36"/>
  <c r="L80" i="36"/>
  <c r="K80" i="36"/>
  <c r="F80" i="36"/>
  <c r="EN79" i="36"/>
  <c r="EM79" i="36"/>
  <c r="EL79" i="36"/>
  <c r="EK79" i="36"/>
  <c r="EJ79" i="36"/>
  <c r="EH79" i="36"/>
  <c r="EG79" i="36"/>
  <c r="EF79" i="36"/>
  <c r="ED79" i="36"/>
  <c r="EC79" i="36"/>
  <c r="DY79" i="36"/>
  <c r="DX79" i="36"/>
  <c r="DW79" i="36"/>
  <c r="DV79" i="36"/>
  <c r="DU79" i="36"/>
  <c r="DQ79" i="36"/>
  <c r="DP79" i="36"/>
  <c r="CK79" i="36"/>
  <c r="CJ79" i="36"/>
  <c r="CH79" i="36"/>
  <c r="CG79" i="36"/>
  <c r="CF79" i="36"/>
  <c r="CE79" i="36"/>
  <c r="CD79" i="36"/>
  <c r="CC79" i="36"/>
  <c r="CB79" i="36"/>
  <c r="CA79" i="36"/>
  <c r="BZ79" i="36"/>
  <c r="BX79" i="36"/>
  <c r="BW79" i="36"/>
  <c r="BV79" i="36"/>
  <c r="BU79" i="36"/>
  <c r="BT79" i="36"/>
  <c r="BQ79" i="36"/>
  <c r="BP79" i="36"/>
  <c r="BO79" i="36"/>
  <c r="BN79" i="36"/>
  <c r="AF79" i="36"/>
  <c r="AC79" i="36"/>
  <c r="AB79" i="36"/>
  <c r="AA79" i="36"/>
  <c r="Z79" i="36"/>
  <c r="Y79" i="36"/>
  <c r="X79" i="36"/>
  <c r="V79" i="36"/>
  <c r="U79" i="36"/>
  <c r="T79" i="36"/>
  <c r="R79" i="36"/>
  <c r="P79" i="36"/>
  <c r="O79" i="36"/>
  <c r="N79" i="36"/>
  <c r="L79" i="36"/>
  <c r="K79" i="36"/>
  <c r="J79" i="36"/>
  <c r="F79" i="36"/>
  <c r="EN78" i="36"/>
  <c r="EM78" i="36"/>
  <c r="EK78" i="36"/>
  <c r="EI78" i="36"/>
  <c r="EG78" i="36"/>
  <c r="EF78" i="36"/>
  <c r="EE78" i="36"/>
  <c r="EC78" i="36"/>
  <c r="EB78" i="36"/>
  <c r="EA78" i="36"/>
  <c r="DY78" i="36"/>
  <c r="DX78" i="36"/>
  <c r="DW78" i="36"/>
  <c r="DU78" i="36"/>
  <c r="DS78" i="36"/>
  <c r="DR78" i="36"/>
  <c r="DQ78" i="36"/>
  <c r="DP78" i="36"/>
  <c r="CK78" i="36"/>
  <c r="CH78" i="36"/>
  <c r="CF78" i="36"/>
  <c r="CE78" i="36"/>
  <c r="CD78" i="36"/>
  <c r="CC78" i="36"/>
  <c r="CB78" i="36"/>
  <c r="CA78" i="36"/>
  <c r="BX78" i="36"/>
  <c r="BW78" i="36"/>
  <c r="BV78" i="36"/>
  <c r="BT78" i="36"/>
  <c r="BS78" i="36"/>
  <c r="BQ78" i="36"/>
  <c r="BP78" i="36"/>
  <c r="BO78" i="36"/>
  <c r="BM78" i="36"/>
  <c r="AE78" i="36"/>
  <c r="AD78" i="36"/>
  <c r="AC78" i="36"/>
  <c r="AB78" i="36"/>
  <c r="AA78" i="36"/>
  <c r="Z78" i="36"/>
  <c r="Y78" i="36"/>
  <c r="U78" i="36"/>
  <c r="T78" i="36"/>
  <c r="S78" i="36"/>
  <c r="R78" i="36"/>
  <c r="Q78" i="36"/>
  <c r="O78" i="36"/>
  <c r="L78" i="36"/>
  <c r="K78" i="36"/>
  <c r="J78" i="36"/>
  <c r="F78" i="36"/>
  <c r="EN77" i="36"/>
  <c r="EM77" i="36"/>
  <c r="EK77" i="36"/>
  <c r="EJ77" i="36"/>
  <c r="EI77" i="36"/>
  <c r="EH77" i="36"/>
  <c r="EF77" i="36"/>
  <c r="EE77" i="36"/>
  <c r="ED77" i="36"/>
  <c r="EA77" i="36"/>
  <c r="DZ77" i="36"/>
  <c r="DX77" i="36"/>
  <c r="DW77" i="36"/>
  <c r="DU77" i="36"/>
  <c r="DR77" i="36"/>
  <c r="DP77" i="36"/>
  <c r="CK77" i="36"/>
  <c r="CI77" i="36"/>
  <c r="CG77" i="36"/>
  <c r="CE77" i="36"/>
  <c r="CD77" i="36"/>
  <c r="CC77" i="36"/>
  <c r="CB77" i="36"/>
  <c r="CA77" i="36"/>
  <c r="BZ77" i="36"/>
  <c r="BW77" i="36"/>
  <c r="BT77" i="36"/>
  <c r="BS77" i="36"/>
  <c r="BR77" i="36"/>
  <c r="BM77" i="36"/>
  <c r="AH77" i="36"/>
  <c r="AG77" i="36"/>
  <c r="AD77" i="36"/>
  <c r="AC77" i="36"/>
  <c r="AA77" i="36"/>
  <c r="Z77" i="36"/>
  <c r="Y77" i="36"/>
  <c r="X77" i="36"/>
  <c r="U77" i="36"/>
  <c r="R77" i="36"/>
  <c r="Q77" i="36"/>
  <c r="P77" i="36"/>
  <c r="N77" i="36"/>
  <c r="L77" i="36"/>
  <c r="K77" i="36"/>
  <c r="F77" i="36"/>
  <c r="EI396" i="36" s="1"/>
  <c r="EM76" i="36"/>
  <c r="EL76" i="36"/>
  <c r="EJ76" i="36"/>
  <c r="EG76" i="36"/>
  <c r="EF76" i="36"/>
  <c r="EE76" i="36"/>
  <c r="ED76" i="36"/>
  <c r="EC76" i="36"/>
  <c r="EB76" i="36"/>
  <c r="DY76" i="36"/>
  <c r="DW76" i="36"/>
  <c r="DV76" i="36"/>
  <c r="DU76" i="36"/>
  <c r="DT76" i="36"/>
  <c r="DS76" i="36"/>
  <c r="CK76" i="36"/>
  <c r="CJ76" i="36"/>
  <c r="CI76" i="36"/>
  <c r="CG76" i="36"/>
  <c r="CC76" i="36"/>
  <c r="CB76" i="36"/>
  <c r="CA76" i="36"/>
  <c r="BZ76" i="36"/>
  <c r="BY76" i="36"/>
  <c r="BW76" i="36"/>
  <c r="BT76" i="36"/>
  <c r="BS76" i="36"/>
  <c r="BR76" i="36"/>
  <c r="BQ76" i="36"/>
  <c r="BM76" i="36"/>
  <c r="AH76" i="36"/>
  <c r="AF76" i="36"/>
  <c r="AE76" i="36"/>
  <c r="AC76" i="36"/>
  <c r="AB76" i="36"/>
  <c r="AA76" i="36"/>
  <c r="Z76" i="36"/>
  <c r="X76" i="36"/>
  <c r="W76" i="36"/>
  <c r="U76" i="36"/>
  <c r="T76" i="36"/>
  <c r="Q76" i="36"/>
  <c r="O76" i="36"/>
  <c r="M76" i="36"/>
  <c r="K76" i="36"/>
  <c r="J76" i="36"/>
  <c r="F76" i="36"/>
  <c r="EN75" i="36"/>
  <c r="EL75" i="36"/>
  <c r="EJ75" i="36"/>
  <c r="EI75" i="36"/>
  <c r="EF75" i="36"/>
  <c r="ED75" i="36"/>
  <c r="EC75" i="36"/>
  <c r="EB75" i="36"/>
  <c r="EA75" i="36"/>
  <c r="DZ75" i="36"/>
  <c r="DY75" i="36"/>
  <c r="DV75" i="36"/>
  <c r="DU75" i="36"/>
  <c r="DT75" i="36"/>
  <c r="DS75" i="36"/>
  <c r="DR75" i="36"/>
  <c r="CK75" i="36"/>
  <c r="CJ75" i="36"/>
  <c r="CI75" i="36"/>
  <c r="CH75" i="36"/>
  <c r="CG75" i="36"/>
  <c r="CF75" i="36"/>
  <c r="BY75" i="36"/>
  <c r="BX75" i="36"/>
  <c r="BW75" i="36"/>
  <c r="BV75" i="36"/>
  <c r="BU75" i="36"/>
  <c r="BR75" i="36"/>
  <c r="BQ75" i="36"/>
  <c r="BO75" i="36"/>
  <c r="BM75" i="36"/>
  <c r="AG75" i="36"/>
  <c r="AF75" i="36"/>
  <c r="AB75" i="36"/>
  <c r="AA75" i="36"/>
  <c r="Z75" i="36"/>
  <c r="Y75" i="36"/>
  <c r="X75" i="36"/>
  <c r="W75" i="36"/>
  <c r="V75" i="36"/>
  <c r="T75" i="36"/>
  <c r="R75" i="36"/>
  <c r="P75" i="36"/>
  <c r="O75" i="36"/>
  <c r="N75" i="36"/>
  <c r="M75" i="36"/>
  <c r="L75" i="36"/>
  <c r="K75" i="36"/>
  <c r="J75" i="36"/>
  <c r="F75" i="36"/>
  <c r="EM74" i="36"/>
  <c r="EL74" i="36"/>
  <c r="EJ74" i="36"/>
  <c r="EI74" i="36"/>
  <c r="EF74" i="36"/>
  <c r="EE74" i="36"/>
  <c r="EC74" i="36"/>
  <c r="EB74" i="36"/>
  <c r="EA74" i="36"/>
  <c r="DZ74" i="36"/>
  <c r="DX74" i="36"/>
  <c r="DW74" i="36"/>
  <c r="DU74" i="36"/>
  <c r="DT74" i="36"/>
  <c r="DS74" i="36"/>
  <c r="DR74" i="36"/>
  <c r="DQ74" i="36"/>
  <c r="CJ74" i="36"/>
  <c r="CI74" i="36"/>
  <c r="CH74" i="36"/>
  <c r="CG74" i="36"/>
  <c r="CE74" i="36"/>
  <c r="CA74" i="36"/>
  <c r="BZ74" i="36"/>
  <c r="BY74" i="36"/>
  <c r="BV74" i="36"/>
  <c r="BU74" i="36"/>
  <c r="BS74" i="36"/>
  <c r="BR74" i="36"/>
  <c r="BQ74" i="36"/>
  <c r="BP74" i="36"/>
  <c r="BO74" i="36"/>
  <c r="BN74" i="36"/>
  <c r="AH74" i="36"/>
  <c r="AF74" i="36"/>
  <c r="AE74" i="36"/>
  <c r="AD74" i="36"/>
  <c r="AC74" i="36"/>
  <c r="AB74" i="36"/>
  <c r="Y74" i="36"/>
  <c r="W74" i="36"/>
  <c r="V74" i="36"/>
  <c r="U74" i="36"/>
  <c r="T74" i="36"/>
  <c r="Q74" i="36"/>
  <c r="O74" i="36"/>
  <c r="N74" i="36"/>
  <c r="M74" i="36"/>
  <c r="L74" i="36"/>
  <c r="J74" i="36"/>
  <c r="F74" i="36"/>
  <c r="EM73" i="36"/>
  <c r="EL73" i="36"/>
  <c r="EG73" i="36"/>
  <c r="EF73" i="36"/>
  <c r="EE73" i="36"/>
  <c r="EB73" i="36"/>
  <c r="EA73" i="36"/>
  <c r="DZ73" i="36"/>
  <c r="DX73" i="36"/>
  <c r="DW73" i="36"/>
  <c r="DV73" i="36"/>
  <c r="DT73" i="36"/>
  <c r="DQ73" i="36"/>
  <c r="DP73" i="36"/>
  <c r="CK73" i="36"/>
  <c r="CJ73" i="36"/>
  <c r="CI73" i="36"/>
  <c r="CG73" i="36"/>
  <c r="CE73" i="36"/>
  <c r="CA73" i="36"/>
  <c r="BY73" i="36"/>
  <c r="BX73" i="36"/>
  <c r="BW73" i="36"/>
  <c r="BV73" i="36"/>
  <c r="BU73" i="36"/>
  <c r="BT73" i="36"/>
  <c r="BS73" i="36"/>
  <c r="BR73" i="36"/>
  <c r="BQ73" i="36"/>
  <c r="BP73" i="36"/>
  <c r="BO73" i="36"/>
  <c r="BM73" i="36"/>
  <c r="AH73" i="36"/>
  <c r="AG73" i="36"/>
  <c r="AF73" i="36"/>
  <c r="AE73" i="36"/>
  <c r="AD73" i="36"/>
  <c r="AA73" i="36"/>
  <c r="Z73" i="36"/>
  <c r="Y73" i="36"/>
  <c r="X73" i="36"/>
  <c r="W73" i="36"/>
  <c r="V73" i="36"/>
  <c r="T73" i="36"/>
  <c r="R73" i="36"/>
  <c r="N73" i="36"/>
  <c r="M73" i="36"/>
  <c r="L73" i="36"/>
  <c r="J73" i="36"/>
  <c r="F73" i="36"/>
  <c r="EL72" i="36"/>
  <c r="EK72" i="36"/>
  <c r="EJ72" i="36"/>
  <c r="EI72" i="36"/>
  <c r="EH72" i="36"/>
  <c r="EG72" i="36"/>
  <c r="EE72" i="36"/>
  <c r="EC72" i="36"/>
  <c r="EB72" i="36"/>
  <c r="DZ72" i="36"/>
  <c r="DY72" i="36"/>
  <c r="DX72" i="36"/>
  <c r="DW72" i="36"/>
  <c r="DV72" i="36"/>
  <c r="DU72" i="36"/>
  <c r="DS72" i="36"/>
  <c r="DQ72" i="36"/>
  <c r="DP72" i="36"/>
  <c r="CK72" i="36"/>
  <c r="CH72" i="36"/>
  <c r="CE72" i="36"/>
  <c r="CD72" i="36"/>
  <c r="CC72" i="36"/>
  <c r="CB72" i="36"/>
  <c r="CA72" i="36"/>
  <c r="BZ72" i="36"/>
  <c r="BW72" i="36"/>
  <c r="BV72" i="36"/>
  <c r="BU72" i="36"/>
  <c r="BT72" i="36"/>
  <c r="BR72" i="36"/>
  <c r="BQ72" i="36"/>
  <c r="BO72" i="36"/>
  <c r="BM72" i="36"/>
  <c r="AH72" i="36"/>
  <c r="AF72" i="36"/>
  <c r="AC72" i="36"/>
  <c r="AB72" i="36"/>
  <c r="Y72" i="36"/>
  <c r="X72" i="36"/>
  <c r="W72" i="36"/>
  <c r="T72" i="36"/>
  <c r="S72" i="36"/>
  <c r="Q72" i="36"/>
  <c r="P72" i="36"/>
  <c r="O72" i="36"/>
  <c r="N72" i="36"/>
  <c r="L72" i="36"/>
  <c r="J72" i="36"/>
  <c r="F72" i="36"/>
  <c r="DY319" i="36" s="1"/>
  <c r="EN71" i="36"/>
  <c r="EM71" i="36"/>
  <c r="EJ71" i="36"/>
  <c r="EH71" i="36"/>
  <c r="EG71" i="36"/>
  <c r="EF71" i="36"/>
  <c r="ED71" i="36"/>
  <c r="EB71" i="36"/>
  <c r="DY71" i="36"/>
  <c r="DX71" i="36"/>
  <c r="DV71" i="36"/>
  <c r="DU71" i="36"/>
  <c r="DT71" i="36"/>
  <c r="DS71" i="36"/>
  <c r="DR71" i="36"/>
  <c r="DQ71" i="36"/>
  <c r="CK71" i="36"/>
  <c r="CJ71" i="36"/>
  <c r="CF71" i="36"/>
  <c r="CE71" i="36"/>
  <c r="CC71" i="36"/>
  <c r="CB71" i="36"/>
  <c r="CA71" i="36"/>
  <c r="BY71" i="36"/>
  <c r="BX71" i="36"/>
  <c r="BW71" i="36"/>
  <c r="BV71" i="36"/>
  <c r="BS71" i="36"/>
  <c r="BQ71" i="36"/>
  <c r="BO71" i="36"/>
  <c r="BN71" i="36"/>
  <c r="BM71" i="36"/>
  <c r="AH71" i="36"/>
  <c r="AE71" i="36"/>
  <c r="AD71" i="36"/>
  <c r="AB71" i="36"/>
  <c r="AA71" i="36"/>
  <c r="Z71" i="36"/>
  <c r="X71" i="36"/>
  <c r="W71" i="36"/>
  <c r="V71" i="36"/>
  <c r="U71" i="36"/>
  <c r="T71" i="36"/>
  <c r="S71" i="36"/>
  <c r="R71" i="36"/>
  <c r="P71" i="36"/>
  <c r="O71" i="36"/>
  <c r="N71" i="36"/>
  <c r="K71" i="36"/>
  <c r="F71" i="36"/>
  <c r="EN70" i="36"/>
  <c r="EM70" i="36"/>
  <c r="EL70" i="36"/>
  <c r="EI70" i="36"/>
  <c r="EF70" i="36"/>
  <c r="EE70" i="36"/>
  <c r="EC70" i="36"/>
  <c r="EB70" i="36"/>
  <c r="DY70" i="36"/>
  <c r="DW70" i="36"/>
  <c r="DV70" i="36"/>
  <c r="DU70" i="36"/>
  <c r="DS70" i="36"/>
  <c r="DR70" i="36"/>
  <c r="DQ70" i="36"/>
  <c r="DP70" i="36"/>
  <c r="CJ70" i="36"/>
  <c r="CI70" i="36"/>
  <c r="CE70" i="36"/>
  <c r="CD70" i="36"/>
  <c r="CC70" i="36"/>
  <c r="CA70" i="36"/>
  <c r="BZ70" i="36"/>
  <c r="BY70" i="36"/>
  <c r="BX70" i="36"/>
  <c r="BW70" i="36"/>
  <c r="BV70" i="36"/>
  <c r="BT70" i="36"/>
  <c r="BR70" i="36"/>
  <c r="BQ70" i="36"/>
  <c r="BP70" i="36"/>
  <c r="BO70" i="36"/>
  <c r="BN70" i="36"/>
  <c r="AH70" i="36"/>
  <c r="AG70" i="36"/>
  <c r="AF70" i="36"/>
  <c r="AE70" i="36"/>
  <c r="AD70" i="36"/>
  <c r="AC70" i="36"/>
  <c r="AB70" i="36"/>
  <c r="Z70" i="36"/>
  <c r="Y70" i="36"/>
  <c r="X70" i="36"/>
  <c r="W70" i="36"/>
  <c r="V70" i="36"/>
  <c r="U70" i="36"/>
  <c r="T70" i="36"/>
  <c r="R70" i="36"/>
  <c r="Q70" i="36"/>
  <c r="O70" i="36"/>
  <c r="M70" i="36"/>
  <c r="L70" i="36"/>
  <c r="K70" i="36"/>
  <c r="J70" i="36"/>
  <c r="F70" i="36"/>
  <c r="BP333" i="36" s="1"/>
  <c r="EN69" i="36"/>
  <c r="EM69" i="36"/>
  <c r="EL69" i="36"/>
  <c r="EK69" i="36"/>
  <c r="EJ69" i="36"/>
  <c r="EI69" i="36"/>
  <c r="EH69" i="36"/>
  <c r="EE69" i="36"/>
  <c r="ED69" i="36"/>
  <c r="EB69" i="36"/>
  <c r="EA69" i="36"/>
  <c r="DZ69" i="36"/>
  <c r="DX69" i="36"/>
  <c r="DW69" i="36"/>
  <c r="DU69" i="36"/>
  <c r="DS69" i="36"/>
  <c r="DR69" i="36"/>
  <c r="DP69" i="36"/>
  <c r="CK69" i="36"/>
  <c r="CJ69" i="36"/>
  <c r="CF69" i="36"/>
  <c r="CE69" i="36"/>
  <c r="CD69" i="36"/>
  <c r="CC69" i="36"/>
  <c r="CB69" i="36"/>
  <c r="BZ69" i="36"/>
  <c r="BY69" i="36"/>
  <c r="BW69" i="36"/>
  <c r="BV69" i="36"/>
  <c r="BU69" i="36"/>
  <c r="BT69" i="36"/>
  <c r="BS69" i="36"/>
  <c r="BQ69" i="36"/>
  <c r="BO69" i="36"/>
  <c r="BM69" i="36"/>
  <c r="AH69" i="36"/>
  <c r="AG69" i="36"/>
  <c r="AF69" i="36"/>
  <c r="AD69" i="36"/>
  <c r="AC69" i="36"/>
  <c r="AA69" i="36"/>
  <c r="X69" i="36"/>
  <c r="V69" i="36"/>
  <c r="U69" i="36"/>
  <c r="T69" i="36"/>
  <c r="R69" i="36"/>
  <c r="P69" i="36"/>
  <c r="M69" i="36"/>
  <c r="L69" i="36"/>
  <c r="K69" i="36"/>
  <c r="F69" i="36"/>
  <c r="BW294" i="36" s="1"/>
  <c r="EL68" i="36"/>
  <c r="EK68" i="36"/>
  <c r="EI68" i="36"/>
  <c r="EH68" i="36"/>
  <c r="ED68" i="36"/>
  <c r="EC68" i="36"/>
  <c r="DZ68" i="36"/>
  <c r="DY68" i="36"/>
  <c r="DW68" i="36"/>
  <c r="DV68" i="36"/>
  <c r="DR68" i="36"/>
  <c r="CK68" i="36"/>
  <c r="CJ68" i="36"/>
  <c r="CI68" i="36"/>
  <c r="CC68" i="36"/>
  <c r="CB68" i="36"/>
  <c r="CA68" i="36"/>
  <c r="BZ68" i="36"/>
  <c r="BY68" i="36"/>
  <c r="BX68" i="36"/>
  <c r="BW68" i="36"/>
  <c r="BV68" i="36"/>
  <c r="BU68" i="36"/>
  <c r="BT68" i="36"/>
  <c r="BS68" i="36"/>
  <c r="BR68" i="36"/>
  <c r="BQ68" i="36"/>
  <c r="BO68" i="36"/>
  <c r="AH68" i="36"/>
  <c r="AF68" i="36"/>
  <c r="AB68" i="36"/>
  <c r="AA68" i="36"/>
  <c r="X68" i="36"/>
  <c r="V68" i="36"/>
  <c r="U68" i="36"/>
  <c r="T68" i="36"/>
  <c r="S68" i="36"/>
  <c r="R68" i="36"/>
  <c r="P68" i="36"/>
  <c r="O68" i="36"/>
  <c r="M68" i="36"/>
  <c r="K68" i="36"/>
  <c r="J68" i="36"/>
  <c r="F68" i="36"/>
  <c r="EN67" i="36"/>
  <c r="EL67" i="36"/>
  <c r="EJ67" i="36"/>
  <c r="EI67" i="36"/>
  <c r="EG67" i="36"/>
  <c r="EF67" i="36"/>
  <c r="EE67" i="36"/>
  <c r="ED67" i="36"/>
  <c r="EC67" i="36"/>
  <c r="EA67" i="36"/>
  <c r="DZ67" i="36"/>
  <c r="DY67" i="36"/>
  <c r="DX67" i="36"/>
  <c r="DV67" i="36"/>
  <c r="DU67" i="36"/>
  <c r="DS67" i="36"/>
  <c r="DR67" i="36"/>
  <c r="DQ67" i="36"/>
  <c r="CK67" i="36"/>
  <c r="CJ67" i="36"/>
  <c r="CI67" i="36"/>
  <c r="CF67" i="36"/>
  <c r="CA67" i="36"/>
  <c r="BZ67" i="36"/>
  <c r="BY67" i="36"/>
  <c r="BW67" i="36"/>
  <c r="BV67" i="36"/>
  <c r="BT67" i="36"/>
  <c r="BS67" i="36"/>
  <c r="BR67" i="36"/>
  <c r="BO67" i="36"/>
  <c r="BM67" i="36"/>
  <c r="AH67" i="36"/>
  <c r="AG67" i="36"/>
  <c r="AF67" i="36"/>
  <c r="AE67" i="36"/>
  <c r="AB67" i="36"/>
  <c r="Z67" i="36"/>
  <c r="Y67" i="36"/>
  <c r="W67" i="36"/>
  <c r="V67" i="36"/>
  <c r="T67" i="36"/>
  <c r="S67" i="36"/>
  <c r="Q67" i="36"/>
  <c r="P67" i="36"/>
  <c r="J67" i="36"/>
  <c r="F67" i="36"/>
  <c r="CG339" i="36" s="1"/>
  <c r="EN66" i="36"/>
  <c r="EM66" i="36"/>
  <c r="EL66" i="36"/>
  <c r="EH66" i="36"/>
  <c r="EF66" i="36"/>
  <c r="EE66" i="36"/>
  <c r="ED66" i="36"/>
  <c r="EC66" i="36"/>
  <c r="EB66" i="36"/>
  <c r="DZ66" i="36"/>
  <c r="DY66" i="36"/>
  <c r="DU66" i="36"/>
  <c r="DR66" i="36"/>
  <c r="DQ66" i="36"/>
  <c r="DP66" i="36"/>
  <c r="CJ66" i="36"/>
  <c r="CI66" i="36"/>
  <c r="CF66" i="36"/>
  <c r="CE66" i="36"/>
  <c r="CD66" i="36"/>
  <c r="CC66" i="36"/>
  <c r="CB66" i="36"/>
  <c r="BZ66" i="36"/>
  <c r="BX66" i="36"/>
  <c r="BW66" i="36"/>
  <c r="BV66" i="36"/>
  <c r="BU66" i="36"/>
  <c r="BT66" i="36"/>
  <c r="BS66" i="36"/>
  <c r="BR66" i="36"/>
  <c r="BO66" i="36"/>
  <c r="BN66" i="36"/>
  <c r="AH66" i="36"/>
  <c r="AG66" i="36"/>
  <c r="AE66" i="36"/>
  <c r="AD66" i="36"/>
  <c r="AC66" i="36"/>
  <c r="Z66" i="36"/>
  <c r="Y66" i="36"/>
  <c r="X66" i="36"/>
  <c r="V66" i="36"/>
  <c r="U66" i="36"/>
  <c r="R66" i="36"/>
  <c r="Q66" i="36"/>
  <c r="P66" i="36"/>
  <c r="O66" i="36"/>
  <c r="K66" i="36"/>
  <c r="J66" i="36"/>
  <c r="F66" i="36"/>
  <c r="CE373" i="36" s="1"/>
  <c r="EN65" i="36"/>
  <c r="EL65" i="36"/>
  <c r="EI65" i="36"/>
  <c r="EH65" i="36"/>
  <c r="EG65" i="36"/>
  <c r="EE65" i="36"/>
  <c r="ED65" i="36"/>
  <c r="EA65" i="36"/>
  <c r="DZ65" i="36"/>
  <c r="DY65" i="36"/>
  <c r="DX65" i="36"/>
  <c r="DW65" i="36"/>
  <c r="DT65" i="36"/>
  <c r="DS65" i="36"/>
  <c r="DQ65" i="36"/>
  <c r="DP65" i="36"/>
  <c r="CK65" i="36"/>
  <c r="CI65" i="36"/>
  <c r="CH65" i="36"/>
  <c r="CD65" i="36"/>
  <c r="CC65" i="36"/>
  <c r="CA65" i="36"/>
  <c r="BZ65" i="36"/>
  <c r="BY65" i="36"/>
  <c r="BX65" i="36"/>
  <c r="BW65" i="36"/>
  <c r="BV65" i="36"/>
  <c r="BU65" i="36"/>
  <c r="BT65" i="36"/>
  <c r="BS65" i="36"/>
  <c r="BQ65" i="36"/>
  <c r="BN65" i="36"/>
  <c r="AG65" i="36"/>
  <c r="AF65" i="36"/>
  <c r="AE65" i="36"/>
  <c r="AD65" i="36"/>
  <c r="Z65" i="36"/>
  <c r="Y65" i="36"/>
  <c r="X65" i="36"/>
  <c r="W65" i="36"/>
  <c r="V65" i="36"/>
  <c r="U65" i="36"/>
  <c r="S65" i="36"/>
  <c r="R65" i="36"/>
  <c r="Q65" i="36"/>
  <c r="N65" i="36"/>
  <c r="M65" i="36"/>
  <c r="J65" i="36"/>
  <c r="F65" i="36"/>
  <c r="EN64" i="36"/>
  <c r="EM64" i="36"/>
  <c r="EK64" i="36"/>
  <c r="EH64" i="36"/>
  <c r="EG64" i="36"/>
  <c r="EF64" i="36"/>
  <c r="EE64" i="36"/>
  <c r="ED64" i="36"/>
  <c r="EA64" i="36"/>
  <c r="DY64" i="36"/>
  <c r="DX64" i="36"/>
  <c r="DW64" i="36"/>
  <c r="DU64" i="36"/>
  <c r="DS64" i="36"/>
  <c r="DR64" i="36"/>
  <c r="DP64" i="36"/>
  <c r="CK64" i="36"/>
  <c r="CH64" i="36"/>
  <c r="CG64" i="36"/>
  <c r="CE64" i="36"/>
  <c r="CC64" i="36"/>
  <c r="CB64" i="36"/>
  <c r="CA64" i="36"/>
  <c r="BZ64" i="36"/>
  <c r="BY64" i="36"/>
  <c r="BW64" i="36"/>
  <c r="BV64" i="36"/>
  <c r="BU64" i="36"/>
  <c r="BT64" i="36"/>
  <c r="BS64" i="36"/>
  <c r="BR64" i="36"/>
  <c r="BQ64" i="36"/>
  <c r="BN64" i="36"/>
  <c r="BM64" i="36"/>
  <c r="AH64" i="36"/>
  <c r="AG64" i="36"/>
  <c r="AF64" i="36"/>
  <c r="AE64" i="36"/>
  <c r="AD64" i="36"/>
  <c r="AC64" i="36"/>
  <c r="AB64" i="36"/>
  <c r="AA64" i="36"/>
  <c r="Y64" i="36"/>
  <c r="X64" i="36"/>
  <c r="W64" i="36"/>
  <c r="V64" i="36"/>
  <c r="T64" i="36"/>
  <c r="S64" i="36"/>
  <c r="R64" i="36"/>
  <c r="Q64" i="36"/>
  <c r="P64" i="36"/>
  <c r="O64" i="36"/>
  <c r="L64" i="36"/>
  <c r="F64" i="36"/>
  <c r="BZ443" i="36" s="1"/>
  <c r="EN63" i="36"/>
  <c r="EM63" i="36"/>
  <c r="EK63" i="36"/>
  <c r="EJ63" i="36"/>
  <c r="EI63" i="36"/>
  <c r="EH63" i="36"/>
  <c r="EG63" i="36"/>
  <c r="EF63" i="36"/>
  <c r="EE63" i="36"/>
  <c r="ED63" i="36"/>
  <c r="EB63" i="36"/>
  <c r="DX63" i="36"/>
  <c r="DW63" i="36"/>
  <c r="DV63" i="36"/>
  <c r="DR63" i="36"/>
  <c r="DQ63" i="36"/>
  <c r="CK63" i="36"/>
  <c r="CJ63" i="36"/>
  <c r="CI63" i="36"/>
  <c r="CG63" i="36"/>
  <c r="CE63" i="36"/>
  <c r="CC63" i="36"/>
  <c r="CB63" i="36"/>
  <c r="CA63" i="36"/>
  <c r="BX63" i="36"/>
  <c r="BW63" i="36"/>
  <c r="BV63" i="36"/>
  <c r="BU63" i="36"/>
  <c r="BT63" i="36"/>
  <c r="BS63" i="36"/>
  <c r="BQ63" i="36"/>
  <c r="BO63" i="36"/>
  <c r="BN63" i="36"/>
  <c r="BM63" i="36"/>
  <c r="AH63" i="36"/>
  <c r="AF63" i="36"/>
  <c r="AE63" i="36"/>
  <c r="AD63" i="36"/>
  <c r="AC63" i="36"/>
  <c r="AA63" i="36"/>
  <c r="Z63" i="36"/>
  <c r="X63" i="36"/>
  <c r="U63" i="36"/>
  <c r="T63" i="36"/>
  <c r="S63" i="36"/>
  <c r="R63" i="36"/>
  <c r="P63" i="36"/>
  <c r="O63" i="36"/>
  <c r="N63" i="36"/>
  <c r="J63" i="36"/>
  <c r="F63" i="36"/>
  <c r="F62" i="36"/>
  <c r="CD412" i="36" s="1"/>
  <c r="F61" i="36"/>
  <c r="F60" i="36"/>
  <c r="F59" i="36"/>
  <c r="BU352" i="36" s="1"/>
  <c r="F58" i="36"/>
  <c r="EN57" i="36"/>
  <c r="EM57" i="36"/>
  <c r="EL57" i="36"/>
  <c r="EJ57" i="36"/>
  <c r="EI57" i="36"/>
  <c r="EF57" i="36"/>
  <c r="EE57" i="36"/>
  <c r="ED57" i="36"/>
  <c r="EC57" i="36"/>
  <c r="EA57" i="36"/>
  <c r="DY57" i="36"/>
  <c r="DX57" i="36"/>
  <c r="DW57" i="36"/>
  <c r="DV57" i="36"/>
  <c r="DU57" i="36"/>
  <c r="DT57" i="36"/>
  <c r="DS57" i="36"/>
  <c r="DQ57" i="36"/>
  <c r="DP57" i="36"/>
  <c r="CK57" i="36"/>
  <c r="CJ57" i="36"/>
  <c r="CI57" i="36"/>
  <c r="CH57" i="36"/>
  <c r="CG57" i="36"/>
  <c r="CD57" i="36"/>
  <c r="CC57" i="36"/>
  <c r="CB57" i="36"/>
  <c r="CA57" i="36"/>
  <c r="BY57" i="36"/>
  <c r="BV57" i="36"/>
  <c r="BU57" i="36"/>
  <c r="BQ57" i="36"/>
  <c r="BO57" i="36"/>
  <c r="BN57" i="36"/>
  <c r="BM57" i="36"/>
  <c r="AH57" i="36"/>
  <c r="AG57" i="36"/>
  <c r="AF57" i="36"/>
  <c r="AD57" i="36"/>
  <c r="AC57" i="36"/>
  <c r="AA57" i="36"/>
  <c r="S57" i="36"/>
  <c r="R57" i="36"/>
  <c r="P57" i="36"/>
  <c r="O57" i="36"/>
  <c r="M57" i="36"/>
  <c r="L57" i="36"/>
  <c r="K57" i="36"/>
  <c r="J57" i="36"/>
  <c r="F57" i="36"/>
  <c r="EN56" i="36"/>
  <c r="EJ56" i="36"/>
  <c r="EG56" i="36"/>
  <c r="EF56" i="36"/>
  <c r="ED56" i="36"/>
  <c r="EC56" i="36"/>
  <c r="DY56" i="36"/>
  <c r="DX56" i="36"/>
  <c r="DW56" i="36"/>
  <c r="DV56" i="36"/>
  <c r="DU56" i="36"/>
  <c r="DQ56" i="36"/>
  <c r="DP56" i="36"/>
  <c r="CK56" i="36"/>
  <c r="CJ56" i="36"/>
  <c r="CI56" i="36"/>
  <c r="CH56" i="36"/>
  <c r="CE56" i="36"/>
  <c r="CD56" i="36"/>
  <c r="CC56" i="36"/>
  <c r="CB56" i="36"/>
  <c r="BZ56" i="36"/>
  <c r="BX56" i="36"/>
  <c r="BU56" i="36"/>
  <c r="BT56" i="36"/>
  <c r="BS56" i="36"/>
  <c r="BR56" i="36"/>
  <c r="BQ56" i="36"/>
  <c r="BP56" i="36"/>
  <c r="BN56" i="36"/>
  <c r="BM56" i="36"/>
  <c r="AH56" i="36"/>
  <c r="AG56" i="36"/>
  <c r="AE56" i="36"/>
  <c r="AD56" i="36"/>
  <c r="AC56" i="36"/>
  <c r="AA56" i="36"/>
  <c r="Z56" i="36"/>
  <c r="Y56" i="36"/>
  <c r="U56" i="36"/>
  <c r="S56" i="36"/>
  <c r="R56" i="36"/>
  <c r="Q56" i="36"/>
  <c r="P56" i="36"/>
  <c r="O56" i="36"/>
  <c r="N56" i="36"/>
  <c r="F56" i="36"/>
  <c r="CG403" i="36" s="1"/>
  <c r="EN55" i="36"/>
  <c r="EM55" i="36"/>
  <c r="EL55" i="36"/>
  <c r="EK55" i="36"/>
  <c r="EI55" i="36"/>
  <c r="EH55" i="36"/>
  <c r="ED55" i="36"/>
  <c r="EC55" i="36"/>
  <c r="EB55" i="36"/>
  <c r="EA55" i="36"/>
  <c r="DZ55" i="36"/>
  <c r="DW55" i="36"/>
  <c r="DU55" i="36"/>
  <c r="DT55" i="36"/>
  <c r="DS55" i="36"/>
  <c r="DQ55" i="36"/>
  <c r="DP55" i="36"/>
  <c r="CK55" i="36"/>
  <c r="CJ55" i="36"/>
  <c r="CI55" i="36"/>
  <c r="CD55" i="36"/>
  <c r="CC55" i="36"/>
  <c r="CB55" i="36"/>
  <c r="CA55" i="36"/>
  <c r="BU55" i="36"/>
  <c r="BT55" i="36"/>
  <c r="BS55" i="36"/>
  <c r="BR55" i="36"/>
  <c r="BQ55" i="36"/>
  <c r="BN55" i="36"/>
  <c r="AH55" i="36"/>
  <c r="AG55" i="36"/>
  <c r="AF55" i="36"/>
  <c r="AE55" i="36"/>
  <c r="AD55" i="36"/>
  <c r="AC55" i="36"/>
  <c r="AB55" i="36"/>
  <c r="AA55" i="36"/>
  <c r="Z55" i="36"/>
  <c r="Y55" i="36"/>
  <c r="X55" i="36"/>
  <c r="V55" i="36"/>
  <c r="T55" i="36"/>
  <c r="S55" i="36"/>
  <c r="R55" i="36"/>
  <c r="Q55" i="36"/>
  <c r="P55" i="36"/>
  <c r="M55" i="36"/>
  <c r="J55" i="36"/>
  <c r="F55" i="36"/>
  <c r="BT351" i="36" s="1"/>
  <c r="EM54" i="36"/>
  <c r="EL54" i="36"/>
  <c r="EK54" i="36"/>
  <c r="EJ54" i="36"/>
  <c r="EH54" i="36"/>
  <c r="EF54" i="36"/>
  <c r="EE54" i="36"/>
  <c r="ED54" i="36"/>
  <c r="EB54" i="36"/>
  <c r="DZ54" i="36"/>
  <c r="DY54" i="36"/>
  <c r="DU54" i="36"/>
  <c r="DS54" i="36"/>
  <c r="CK54" i="36"/>
  <c r="CJ54" i="36"/>
  <c r="CI54" i="36"/>
  <c r="CH54" i="36"/>
  <c r="CG54" i="36"/>
  <c r="CC54" i="36"/>
  <c r="CB54" i="36"/>
  <c r="CA54" i="36"/>
  <c r="BZ54" i="36"/>
  <c r="BV54" i="36"/>
  <c r="BU54" i="36"/>
  <c r="BS54" i="36"/>
  <c r="BQ54" i="36"/>
  <c r="BP54" i="36"/>
  <c r="BO54" i="36"/>
  <c r="BN54" i="36"/>
  <c r="BM54" i="36"/>
  <c r="AH54" i="36"/>
  <c r="AG54" i="36"/>
  <c r="AF54" i="36"/>
  <c r="AE54" i="36"/>
  <c r="AB54" i="36"/>
  <c r="Z54" i="36"/>
  <c r="Y54" i="36"/>
  <c r="X54" i="36"/>
  <c r="W54" i="36"/>
  <c r="U54" i="36"/>
  <c r="S54" i="36"/>
  <c r="Q54" i="36"/>
  <c r="P54" i="36"/>
  <c r="O54" i="36"/>
  <c r="L54" i="36"/>
  <c r="K54" i="36"/>
  <c r="J54" i="36"/>
  <c r="F54" i="36"/>
  <c r="EN53" i="36"/>
  <c r="EL53" i="36"/>
  <c r="EK53" i="36"/>
  <c r="EJ53" i="36"/>
  <c r="EI53" i="36"/>
  <c r="EF53" i="36"/>
  <c r="EE53" i="36"/>
  <c r="ED53" i="36"/>
  <c r="EC53" i="36"/>
  <c r="EB53" i="36"/>
  <c r="EA53" i="36"/>
  <c r="DY53" i="36"/>
  <c r="DX53" i="36"/>
  <c r="DW53" i="36"/>
  <c r="DU53" i="36"/>
  <c r="DT53" i="36"/>
  <c r="DS53" i="36"/>
  <c r="DR53" i="36"/>
  <c r="DP53" i="36"/>
  <c r="CK53" i="36"/>
  <c r="CI53" i="36"/>
  <c r="CG53" i="36"/>
  <c r="CC53" i="36"/>
  <c r="CA53" i="36"/>
  <c r="BZ53" i="36"/>
  <c r="BX53" i="36"/>
  <c r="BU53" i="36"/>
  <c r="BT53" i="36"/>
  <c r="BR53" i="36"/>
  <c r="BQ53" i="36"/>
  <c r="BP53" i="36"/>
  <c r="BO53" i="36"/>
  <c r="BN53" i="36"/>
  <c r="BM53" i="36"/>
  <c r="AH53" i="36"/>
  <c r="AG53" i="36"/>
  <c r="AF53" i="36"/>
  <c r="AE53" i="36"/>
  <c r="AD53" i="36"/>
  <c r="AB53" i="36"/>
  <c r="Z53" i="36"/>
  <c r="Y53" i="36"/>
  <c r="W53" i="36"/>
  <c r="V53" i="36"/>
  <c r="T53" i="36"/>
  <c r="S53" i="36"/>
  <c r="Q53" i="36"/>
  <c r="P53" i="36"/>
  <c r="O53" i="36"/>
  <c r="N53" i="36"/>
  <c r="L53" i="36"/>
  <c r="K53" i="36"/>
  <c r="F53" i="36"/>
  <c r="EN52" i="36"/>
  <c r="EM52" i="36"/>
  <c r="EJ52" i="36"/>
  <c r="EI52" i="36"/>
  <c r="EG52" i="36"/>
  <c r="EE52" i="36"/>
  <c r="EC52" i="36"/>
  <c r="EB52" i="36"/>
  <c r="EA52" i="36"/>
  <c r="DZ52" i="36"/>
  <c r="DX52" i="36"/>
  <c r="DW52" i="36"/>
  <c r="DV52" i="36"/>
  <c r="DU52" i="36"/>
  <c r="DS52" i="36"/>
  <c r="DP52" i="36"/>
  <c r="CJ52" i="36"/>
  <c r="CI52" i="36"/>
  <c r="CG52" i="36"/>
  <c r="CF52" i="36"/>
  <c r="CE52" i="36"/>
  <c r="CD52" i="36"/>
  <c r="CB52" i="36"/>
  <c r="CA52" i="36"/>
  <c r="BZ52" i="36"/>
  <c r="BX52" i="36"/>
  <c r="BQ52" i="36"/>
  <c r="BP52" i="36"/>
  <c r="BO52" i="36"/>
  <c r="BN52" i="36"/>
  <c r="BM52" i="36"/>
  <c r="AH52" i="36"/>
  <c r="AG52" i="36"/>
  <c r="AF52" i="36"/>
  <c r="AD52" i="36"/>
  <c r="AC52" i="36"/>
  <c r="Z52" i="36"/>
  <c r="Y52" i="36"/>
  <c r="X52" i="36"/>
  <c r="W52" i="36"/>
  <c r="V52" i="36"/>
  <c r="U52" i="36"/>
  <c r="S52" i="36"/>
  <c r="R52" i="36"/>
  <c r="Q52" i="36"/>
  <c r="O52" i="36"/>
  <c r="N52" i="36"/>
  <c r="L52" i="36"/>
  <c r="K52" i="36"/>
  <c r="F52" i="36"/>
  <c r="EN51" i="36"/>
  <c r="EM51" i="36"/>
  <c r="EI51" i="36"/>
  <c r="EH51" i="36"/>
  <c r="EG51" i="36"/>
  <c r="EC51" i="36"/>
  <c r="EB51" i="36"/>
  <c r="EA51" i="36"/>
  <c r="DX51" i="36"/>
  <c r="DW51" i="36"/>
  <c r="DV51" i="36"/>
  <c r="DS51" i="36"/>
  <c r="DQ51" i="36"/>
  <c r="DP51" i="36"/>
  <c r="CK51" i="36"/>
  <c r="CH51" i="36"/>
  <c r="CG51" i="36"/>
  <c r="CF51" i="36"/>
  <c r="CE51" i="36"/>
  <c r="CC51" i="36"/>
  <c r="CB51" i="36"/>
  <c r="CA51" i="36"/>
  <c r="BZ51" i="36"/>
  <c r="BY51" i="36"/>
  <c r="BX51" i="36"/>
  <c r="BV51" i="36"/>
  <c r="BS51" i="36"/>
  <c r="BR51" i="36"/>
  <c r="BQ51" i="36"/>
  <c r="BP51" i="36"/>
  <c r="BO51" i="36"/>
  <c r="BN51" i="36"/>
  <c r="AG51" i="36"/>
  <c r="AF51" i="36"/>
  <c r="AE51" i="36"/>
  <c r="AD51" i="36"/>
  <c r="AC51" i="36"/>
  <c r="AB51" i="36"/>
  <c r="AA51" i="36"/>
  <c r="Z51" i="36"/>
  <c r="Y51" i="36"/>
  <c r="X51" i="36"/>
  <c r="W51" i="36"/>
  <c r="V51" i="36"/>
  <c r="S51" i="36"/>
  <c r="R51" i="36"/>
  <c r="O51" i="36"/>
  <c r="N51" i="36"/>
  <c r="M51" i="36"/>
  <c r="J51" i="36"/>
  <c r="F51" i="36"/>
  <c r="EC434" i="36" s="1"/>
  <c r="EN50" i="36"/>
  <c r="EL50" i="36"/>
  <c r="EK50" i="36"/>
  <c r="EJ50" i="36"/>
  <c r="EG50" i="36"/>
  <c r="EF50" i="36"/>
  <c r="EE50" i="36"/>
  <c r="ED50" i="36"/>
  <c r="EC50" i="36"/>
  <c r="EA50" i="36"/>
  <c r="DY50" i="36"/>
  <c r="DX50" i="36"/>
  <c r="DV50" i="36"/>
  <c r="DT50" i="36"/>
  <c r="DQ50" i="36"/>
  <c r="DP50" i="36"/>
  <c r="CK50" i="36"/>
  <c r="CJ50" i="36"/>
  <c r="CI50" i="36"/>
  <c r="CH50" i="36"/>
  <c r="CF50" i="36"/>
  <c r="CE50" i="36"/>
  <c r="CD50" i="36"/>
  <c r="CC50" i="36"/>
  <c r="CB50" i="36"/>
  <c r="BX50" i="36"/>
  <c r="BW50" i="36"/>
  <c r="BU50" i="36"/>
  <c r="BT50" i="36"/>
  <c r="BS50" i="36"/>
  <c r="BQ50" i="36"/>
  <c r="BP50" i="36"/>
  <c r="BN50" i="36"/>
  <c r="BM50" i="36"/>
  <c r="AG50" i="36"/>
  <c r="AF50" i="36"/>
  <c r="AD50" i="36"/>
  <c r="AB50" i="36"/>
  <c r="AA50" i="36"/>
  <c r="Z50" i="36"/>
  <c r="Y50" i="36"/>
  <c r="X50" i="36"/>
  <c r="V50" i="36"/>
  <c r="S50" i="36"/>
  <c r="P50" i="36"/>
  <c r="O50" i="36"/>
  <c r="M50" i="36"/>
  <c r="L50" i="36"/>
  <c r="F50" i="36"/>
  <c r="BV394" i="36" s="1"/>
  <c r="EN49" i="36"/>
  <c r="EM49" i="36"/>
  <c r="EL49" i="36"/>
  <c r="EK49" i="36"/>
  <c r="EH49" i="36"/>
  <c r="EG49" i="36"/>
  <c r="EE49" i="36"/>
  <c r="DZ49" i="36"/>
  <c r="DY49" i="36"/>
  <c r="DX49" i="36"/>
  <c r="DW49" i="36"/>
  <c r="DV49" i="36"/>
  <c r="DU49" i="36"/>
  <c r="DS49" i="36"/>
  <c r="DR49" i="36"/>
  <c r="DQ49" i="36"/>
  <c r="DP49" i="36"/>
  <c r="CK49" i="36"/>
  <c r="CJ49" i="36"/>
  <c r="CF49" i="36"/>
  <c r="CE49" i="36"/>
  <c r="CD49" i="36"/>
  <c r="CC49" i="36"/>
  <c r="CB49" i="36"/>
  <c r="BX49" i="36"/>
  <c r="BV49" i="36"/>
  <c r="BU49" i="36"/>
  <c r="BT49" i="36"/>
  <c r="BS49" i="36"/>
  <c r="BQ49" i="36"/>
  <c r="BN49" i="36"/>
  <c r="BM49" i="36"/>
  <c r="AH49" i="36"/>
  <c r="AF49" i="36"/>
  <c r="AE49" i="36"/>
  <c r="AC49" i="36"/>
  <c r="AB49" i="36"/>
  <c r="AA49" i="36"/>
  <c r="Z49" i="36"/>
  <c r="Y49" i="36"/>
  <c r="X49" i="36"/>
  <c r="T49" i="36"/>
  <c r="S49" i="36"/>
  <c r="R49" i="36"/>
  <c r="Q49" i="36"/>
  <c r="O49" i="36"/>
  <c r="M49" i="36"/>
  <c r="L49" i="36"/>
  <c r="K49" i="36"/>
  <c r="J49" i="36"/>
  <c r="F49" i="36"/>
  <c r="EM48" i="36"/>
  <c r="EL48" i="36"/>
  <c r="EK48" i="36"/>
  <c r="EJ48" i="36"/>
  <c r="EI48" i="36"/>
  <c r="EG48" i="36"/>
  <c r="EF48" i="36"/>
  <c r="EE48" i="36"/>
  <c r="ED48" i="36"/>
  <c r="EA48" i="36"/>
  <c r="DY48" i="36"/>
  <c r="DX48" i="36"/>
  <c r="DW48" i="36"/>
  <c r="DV48" i="36"/>
  <c r="DT48" i="36"/>
  <c r="DS48" i="36"/>
  <c r="DQ48" i="36"/>
  <c r="DP48" i="36"/>
  <c r="CK48" i="36"/>
  <c r="CJ48" i="36"/>
  <c r="CI48" i="36"/>
  <c r="CF48" i="36"/>
  <c r="CE48" i="36"/>
  <c r="CD48" i="36"/>
  <c r="CC48" i="36"/>
  <c r="CB48" i="36"/>
  <c r="BX48" i="36"/>
  <c r="BT48" i="36"/>
  <c r="BS48" i="36"/>
  <c r="BO48" i="36"/>
  <c r="BN48" i="36"/>
  <c r="BM48" i="36"/>
  <c r="AH48" i="36"/>
  <c r="AG48" i="36"/>
  <c r="AE48" i="36"/>
  <c r="AC48" i="36"/>
  <c r="AB48" i="36"/>
  <c r="AA48" i="36"/>
  <c r="Z48" i="36"/>
  <c r="Y48" i="36"/>
  <c r="X48" i="36"/>
  <c r="W48" i="36"/>
  <c r="V48" i="36"/>
  <c r="T48" i="36"/>
  <c r="S48" i="36"/>
  <c r="R48" i="36"/>
  <c r="Q48" i="36"/>
  <c r="O48" i="36"/>
  <c r="N48" i="36"/>
  <c r="L48" i="36"/>
  <c r="J48" i="36"/>
  <c r="F48" i="36"/>
  <c r="EN47" i="36"/>
  <c r="EL47" i="36"/>
  <c r="EK47" i="36"/>
  <c r="EJ47" i="36"/>
  <c r="EH47" i="36"/>
  <c r="EF47" i="36"/>
  <c r="EE47" i="36"/>
  <c r="ED47" i="36"/>
  <c r="EC47" i="36"/>
  <c r="DZ47" i="36"/>
  <c r="DW47" i="36"/>
  <c r="DV47" i="36"/>
  <c r="DU47" i="36"/>
  <c r="DT47" i="36"/>
  <c r="DR47" i="36"/>
  <c r="DP47" i="36"/>
  <c r="CK47" i="36"/>
  <c r="CJ47" i="36"/>
  <c r="CI47" i="36"/>
  <c r="CH47" i="36"/>
  <c r="CG47" i="36"/>
  <c r="CE47" i="36"/>
  <c r="CA47" i="36"/>
  <c r="BZ47" i="36"/>
  <c r="BY47" i="36"/>
  <c r="BU47" i="36"/>
  <c r="BT47" i="36"/>
  <c r="BS47" i="36"/>
  <c r="BR47" i="36"/>
  <c r="BQ47" i="36"/>
  <c r="BM47" i="36"/>
  <c r="AH47" i="36"/>
  <c r="AC47" i="36"/>
  <c r="AA47" i="36"/>
  <c r="Y47" i="36"/>
  <c r="X47" i="36"/>
  <c r="U47" i="36"/>
  <c r="T47" i="36"/>
  <c r="S47" i="36"/>
  <c r="Q47" i="36"/>
  <c r="P47" i="36"/>
  <c r="N47" i="36"/>
  <c r="M47" i="36"/>
  <c r="L47" i="36"/>
  <c r="K47" i="36"/>
  <c r="F47" i="36"/>
  <c r="EM46" i="36"/>
  <c r="EL46" i="36"/>
  <c r="EK46" i="36"/>
  <c r="EJ46" i="36"/>
  <c r="EI46" i="36"/>
  <c r="EH46" i="36"/>
  <c r="EG46" i="36"/>
  <c r="EE46" i="36"/>
  <c r="ED46" i="36"/>
  <c r="EC46" i="36"/>
  <c r="EB46" i="36"/>
  <c r="EA46" i="36"/>
  <c r="DZ46" i="36"/>
  <c r="DX46" i="36"/>
  <c r="DV46" i="36"/>
  <c r="DU46" i="36"/>
  <c r="DS46" i="36"/>
  <c r="DR46" i="36"/>
  <c r="CK46" i="36"/>
  <c r="CJ46" i="36"/>
  <c r="CI46" i="36"/>
  <c r="CH46" i="36"/>
  <c r="CG46" i="36"/>
  <c r="CF46" i="36"/>
  <c r="CD46" i="36"/>
  <c r="CB46" i="36"/>
  <c r="BZ46" i="36"/>
  <c r="BY46" i="36"/>
  <c r="BX46" i="36"/>
  <c r="BW46" i="36"/>
  <c r="BU46" i="36"/>
  <c r="BT46" i="36"/>
  <c r="BS46" i="36"/>
  <c r="BR46" i="36"/>
  <c r="BP46" i="36"/>
  <c r="BM46" i="36"/>
  <c r="AH46" i="36"/>
  <c r="AG46" i="36"/>
  <c r="AF46" i="36"/>
  <c r="AE46" i="36"/>
  <c r="AC46" i="36"/>
  <c r="AB46" i="36"/>
  <c r="Y46" i="36"/>
  <c r="X46" i="36"/>
  <c r="W46" i="36"/>
  <c r="U46" i="36"/>
  <c r="T46" i="36"/>
  <c r="S46" i="36"/>
  <c r="R46" i="36"/>
  <c r="P46" i="36"/>
  <c r="M46" i="36"/>
  <c r="L46" i="36"/>
  <c r="K46" i="36"/>
  <c r="J46" i="36"/>
  <c r="F46" i="36"/>
  <c r="EL45" i="36"/>
  <c r="EK45" i="36"/>
  <c r="EJ45" i="36"/>
  <c r="EI45" i="36"/>
  <c r="EH45" i="36"/>
  <c r="EG45" i="36"/>
  <c r="EB45" i="36"/>
  <c r="DZ45" i="36"/>
  <c r="DY45" i="36"/>
  <c r="DV45" i="36"/>
  <c r="DU45" i="36"/>
  <c r="DT45" i="36"/>
  <c r="DQ45" i="36"/>
  <c r="DP45" i="36"/>
  <c r="CK45" i="36"/>
  <c r="CJ45" i="36"/>
  <c r="CI45" i="36"/>
  <c r="CH45" i="36"/>
  <c r="CG45" i="36"/>
  <c r="CF45" i="36"/>
  <c r="CC45" i="36"/>
  <c r="CA45" i="36"/>
  <c r="BZ45" i="36"/>
  <c r="BY45" i="36"/>
  <c r="BX45" i="36"/>
  <c r="BU45" i="36"/>
  <c r="BS45" i="36"/>
  <c r="BR45" i="36"/>
  <c r="BQ45" i="36"/>
  <c r="BP45" i="36"/>
  <c r="BO45" i="36"/>
  <c r="AH45" i="36"/>
  <c r="AF45" i="36"/>
  <c r="AD45" i="36"/>
  <c r="AC45" i="36"/>
  <c r="AB45" i="36"/>
  <c r="AA45" i="36"/>
  <c r="Z45" i="36"/>
  <c r="X45" i="36"/>
  <c r="W45" i="36"/>
  <c r="V45" i="36"/>
  <c r="T45" i="36"/>
  <c r="S45" i="36"/>
  <c r="M45" i="36"/>
  <c r="L45" i="36"/>
  <c r="K45" i="36"/>
  <c r="J45" i="36"/>
  <c r="F45" i="36"/>
  <c r="EN44" i="36"/>
  <c r="EM44" i="36"/>
  <c r="EK44" i="36"/>
  <c r="EJ44" i="36"/>
  <c r="EH44" i="36"/>
  <c r="EG44" i="36"/>
  <c r="EE44" i="36"/>
  <c r="EA44" i="36"/>
  <c r="DZ44" i="36"/>
  <c r="DX44" i="36"/>
  <c r="DV44" i="36"/>
  <c r="DU44" i="36"/>
  <c r="DT44" i="36"/>
  <c r="DS44" i="36"/>
  <c r="DR44" i="36"/>
  <c r="DQ44" i="36"/>
  <c r="DP44" i="36"/>
  <c r="CJ44" i="36"/>
  <c r="CI44" i="36"/>
  <c r="CH44" i="36"/>
  <c r="CE44" i="36"/>
  <c r="CD44" i="36"/>
  <c r="CA44" i="36"/>
  <c r="BZ44" i="36"/>
  <c r="BY44" i="36"/>
  <c r="BX44" i="36"/>
  <c r="BV44" i="36"/>
  <c r="BR44" i="36"/>
  <c r="BQ44" i="36"/>
  <c r="BP44" i="36"/>
  <c r="BO44" i="36"/>
  <c r="BN44" i="36"/>
  <c r="AG44" i="36"/>
  <c r="AF44" i="36"/>
  <c r="AE44" i="36"/>
  <c r="AD44" i="36"/>
  <c r="AC44" i="36"/>
  <c r="AB44" i="36"/>
  <c r="W44" i="36"/>
  <c r="V44" i="36"/>
  <c r="T44" i="36"/>
  <c r="S44" i="36"/>
  <c r="R44" i="36"/>
  <c r="N44" i="36"/>
  <c r="L44" i="36"/>
  <c r="K44" i="36"/>
  <c r="J44" i="36"/>
  <c r="F44" i="36"/>
  <c r="EN43" i="36"/>
  <c r="EJ43" i="36"/>
  <c r="EI43" i="36"/>
  <c r="EH43" i="36"/>
  <c r="EG43" i="36"/>
  <c r="EF43" i="36"/>
  <c r="ED43" i="36"/>
  <c r="EC43" i="36"/>
  <c r="EB43" i="36"/>
  <c r="DZ43" i="36"/>
  <c r="DW43" i="36"/>
  <c r="DV43" i="36"/>
  <c r="DS43" i="36"/>
  <c r="DR43" i="36"/>
  <c r="DQ43" i="36"/>
  <c r="CI43" i="36"/>
  <c r="CH43" i="36"/>
  <c r="CG43" i="36"/>
  <c r="CE43" i="36"/>
  <c r="CC43" i="36"/>
  <c r="CA43" i="36"/>
  <c r="BZ43" i="36"/>
  <c r="BY43" i="36"/>
  <c r="BX43" i="36"/>
  <c r="BW43" i="36"/>
  <c r="BV43" i="36"/>
  <c r="BT43" i="36"/>
  <c r="BR43" i="36"/>
  <c r="BQ43" i="36"/>
  <c r="BP43" i="36"/>
  <c r="BO43" i="36"/>
  <c r="BN43" i="36"/>
  <c r="BM43" i="36"/>
  <c r="AF43" i="36"/>
  <c r="AD43" i="36"/>
  <c r="AC43" i="36"/>
  <c r="AB43" i="36"/>
  <c r="AA43" i="36"/>
  <c r="Y43" i="36"/>
  <c r="W43" i="36"/>
  <c r="V43" i="36"/>
  <c r="U43" i="36"/>
  <c r="T43" i="36"/>
  <c r="P43" i="36"/>
  <c r="O43" i="36"/>
  <c r="N43" i="36"/>
  <c r="M43" i="36"/>
  <c r="L43" i="36"/>
  <c r="K43" i="36"/>
  <c r="F43" i="36"/>
  <c r="EN42" i="36"/>
  <c r="EM42" i="36"/>
  <c r="EL42" i="36"/>
  <c r="EK42" i="36"/>
  <c r="EJ42" i="36"/>
  <c r="EI42" i="36"/>
  <c r="EG42" i="36"/>
  <c r="EF42" i="36"/>
  <c r="EE42" i="36"/>
  <c r="ED42" i="36"/>
  <c r="EC42" i="36"/>
  <c r="EB42" i="36"/>
  <c r="DX42" i="36"/>
  <c r="DW42" i="36"/>
  <c r="DU42" i="36"/>
  <c r="DS42" i="36"/>
  <c r="DR42" i="36"/>
  <c r="DQ42" i="36"/>
  <c r="CK42" i="36"/>
  <c r="CJ42" i="36"/>
  <c r="CH42" i="36"/>
  <c r="CG42" i="36"/>
  <c r="CF42" i="36"/>
  <c r="CD42" i="36"/>
  <c r="CC42" i="36"/>
  <c r="CB42" i="36"/>
  <c r="CA42" i="36"/>
  <c r="BZ42" i="36"/>
  <c r="BY42" i="36"/>
  <c r="BX42" i="36"/>
  <c r="BW42" i="36"/>
  <c r="BV42" i="36"/>
  <c r="BT42" i="36"/>
  <c r="BQ42" i="36"/>
  <c r="BP42" i="36"/>
  <c r="BM42" i="36"/>
  <c r="AH42" i="36"/>
  <c r="AA42" i="36"/>
  <c r="X42" i="36"/>
  <c r="V42" i="36"/>
  <c r="U42" i="36"/>
  <c r="S42" i="36"/>
  <c r="P42" i="36"/>
  <c r="O42" i="36"/>
  <c r="N42" i="36"/>
  <c r="M42" i="36"/>
  <c r="L42" i="36"/>
  <c r="F42" i="36"/>
  <c r="BZ297" i="36" s="1"/>
  <c r="EN41" i="36"/>
  <c r="EM41" i="36"/>
  <c r="EL41" i="36"/>
  <c r="EK41" i="36"/>
  <c r="EJ41" i="36"/>
  <c r="EH41" i="36"/>
  <c r="EG41" i="36"/>
  <c r="EE41" i="36"/>
  <c r="ED41" i="36"/>
  <c r="EC41" i="36"/>
  <c r="EB41" i="36"/>
  <c r="DX41" i="36"/>
  <c r="DW41" i="36"/>
  <c r="DV41" i="36"/>
  <c r="DU41" i="36"/>
  <c r="DT41" i="36"/>
  <c r="DR41" i="36"/>
  <c r="DP41" i="36"/>
  <c r="CK41" i="36"/>
  <c r="CJ41" i="36"/>
  <c r="CF41" i="36"/>
  <c r="CE41" i="36"/>
  <c r="CD41" i="36"/>
  <c r="CC41" i="36"/>
  <c r="CB41" i="36"/>
  <c r="CA41" i="36"/>
  <c r="BZ41" i="36"/>
  <c r="BW41" i="36"/>
  <c r="BU41" i="36"/>
  <c r="BT41" i="36"/>
  <c r="BS41" i="36"/>
  <c r="BP41" i="36"/>
  <c r="AH41" i="36"/>
  <c r="AF41" i="36"/>
  <c r="AE41" i="36"/>
  <c r="AC41" i="36"/>
  <c r="Z41" i="36"/>
  <c r="Y41" i="36"/>
  <c r="X41" i="36"/>
  <c r="W41" i="36"/>
  <c r="V41" i="36"/>
  <c r="U41" i="36"/>
  <c r="T41" i="36"/>
  <c r="R41" i="36"/>
  <c r="P41" i="36"/>
  <c r="O41" i="36"/>
  <c r="N41" i="36"/>
  <c r="M41" i="36"/>
  <c r="L41" i="36"/>
  <c r="F41" i="36"/>
  <c r="EN40" i="36"/>
  <c r="EM40" i="36"/>
  <c r="EL40" i="36"/>
  <c r="EK40" i="36"/>
  <c r="EG40" i="36"/>
  <c r="EF40" i="36"/>
  <c r="EE40" i="36"/>
  <c r="EC40" i="36"/>
  <c r="EB40" i="36"/>
  <c r="EA40" i="36"/>
  <c r="DW40" i="36"/>
  <c r="DV40" i="36"/>
  <c r="DU40" i="36"/>
  <c r="DT40" i="36"/>
  <c r="DS40" i="36"/>
  <c r="CK40" i="36"/>
  <c r="CJ40" i="36"/>
  <c r="CI40" i="36"/>
  <c r="CH40" i="36"/>
  <c r="CF40" i="36"/>
  <c r="CE40" i="36"/>
  <c r="CC40" i="36"/>
  <c r="CA40" i="36"/>
  <c r="BZ40" i="36"/>
  <c r="BY40" i="36"/>
  <c r="BX40" i="36"/>
  <c r="BW40" i="36"/>
  <c r="BV40" i="36"/>
  <c r="BT40" i="36"/>
  <c r="BQ40" i="36"/>
  <c r="BP40" i="36"/>
  <c r="BN40" i="36"/>
  <c r="AG40" i="36"/>
  <c r="AE40" i="36"/>
  <c r="AD40" i="36"/>
  <c r="AB40" i="36"/>
  <c r="AA40" i="36"/>
  <c r="Y40" i="36"/>
  <c r="X40" i="36"/>
  <c r="W40" i="36"/>
  <c r="V40" i="36"/>
  <c r="T40" i="36"/>
  <c r="S40" i="36"/>
  <c r="R40" i="36"/>
  <c r="Q40" i="36"/>
  <c r="P40" i="36"/>
  <c r="N40" i="36"/>
  <c r="M40" i="36"/>
  <c r="K40" i="36"/>
  <c r="J40" i="36"/>
  <c r="F40" i="36"/>
  <c r="EM39" i="36"/>
  <c r="EL39" i="36"/>
  <c r="EJ39" i="36"/>
  <c r="EI39" i="36"/>
  <c r="EF39" i="36"/>
  <c r="EE39" i="36"/>
  <c r="ED39" i="36"/>
  <c r="DZ39" i="36"/>
  <c r="DY39" i="36"/>
  <c r="DX39" i="36"/>
  <c r="DW39" i="36"/>
  <c r="DV39" i="36"/>
  <c r="DU39" i="36"/>
  <c r="DR39" i="36"/>
  <c r="DP39" i="36"/>
  <c r="CJ39" i="36"/>
  <c r="CI39" i="36"/>
  <c r="CG39" i="36"/>
  <c r="CF39" i="36"/>
  <c r="CD39" i="36"/>
  <c r="CB39" i="36"/>
  <c r="CA39" i="36"/>
  <c r="BZ39" i="36"/>
  <c r="BY39" i="36"/>
  <c r="BX39" i="36"/>
  <c r="BW39" i="36"/>
  <c r="BU39" i="36"/>
  <c r="BS39" i="36"/>
  <c r="BR39" i="36"/>
  <c r="BQ39" i="36"/>
  <c r="BP39" i="36"/>
  <c r="BO39" i="36"/>
  <c r="BM39" i="36"/>
  <c r="AH39" i="36"/>
  <c r="AF39" i="36"/>
  <c r="AD39" i="36"/>
  <c r="AC39" i="36"/>
  <c r="Z39" i="36"/>
  <c r="Y39" i="36"/>
  <c r="V39" i="36"/>
  <c r="U39" i="36"/>
  <c r="T39" i="36"/>
  <c r="S39" i="36"/>
  <c r="R39" i="36"/>
  <c r="Q39" i="36"/>
  <c r="M39" i="36"/>
  <c r="L39" i="36"/>
  <c r="K39" i="36"/>
  <c r="J39" i="36"/>
  <c r="F39" i="36"/>
  <c r="EL38" i="36"/>
  <c r="EK38" i="36"/>
  <c r="EJ38" i="36"/>
  <c r="EI38" i="36"/>
  <c r="EH38" i="36"/>
  <c r="EG38" i="36"/>
  <c r="EE38" i="36"/>
  <c r="ED38" i="36"/>
  <c r="EC38" i="36"/>
  <c r="EA38" i="36"/>
  <c r="DY38" i="36"/>
  <c r="DX38" i="36"/>
  <c r="DW38" i="36"/>
  <c r="DV38" i="36"/>
  <c r="DT38" i="36"/>
  <c r="DS38" i="36"/>
  <c r="DR38" i="36"/>
  <c r="DQ38" i="36"/>
  <c r="CK38" i="36"/>
  <c r="CJ38" i="36"/>
  <c r="CF38" i="36"/>
  <c r="CD38" i="36"/>
  <c r="CB38" i="36"/>
  <c r="CA38" i="36"/>
  <c r="BZ38" i="36"/>
  <c r="BY38" i="36"/>
  <c r="BX38" i="36"/>
  <c r="BU38" i="36"/>
  <c r="BT38" i="36"/>
  <c r="BS38" i="36"/>
  <c r="BR38" i="36"/>
  <c r="BP38" i="36"/>
  <c r="BN38" i="36"/>
  <c r="BM38" i="36"/>
  <c r="AH38" i="36"/>
  <c r="AG38" i="36"/>
  <c r="AF38" i="36"/>
  <c r="AD38" i="36"/>
  <c r="AC38" i="36"/>
  <c r="AB38" i="36"/>
  <c r="AA38" i="36"/>
  <c r="X38" i="36"/>
  <c r="W38" i="36"/>
  <c r="V38" i="36"/>
  <c r="U38" i="36"/>
  <c r="T38" i="36"/>
  <c r="P38" i="36"/>
  <c r="N38" i="36"/>
  <c r="M38" i="36"/>
  <c r="L38" i="36"/>
  <c r="K38" i="36"/>
  <c r="J38" i="36"/>
  <c r="F38" i="36"/>
  <c r="EK188" i="36" s="1"/>
  <c r="EN37" i="36"/>
  <c r="EK37" i="36"/>
  <c r="EJ37" i="36"/>
  <c r="EI37" i="36"/>
  <c r="EH37" i="36"/>
  <c r="EG37" i="36"/>
  <c r="EA37" i="36"/>
  <c r="DZ37" i="36"/>
  <c r="DY37" i="36"/>
  <c r="DX37" i="36"/>
  <c r="DW37" i="36"/>
  <c r="DS37" i="36"/>
  <c r="DQ37" i="36"/>
  <c r="DP37" i="36"/>
  <c r="CH37" i="36"/>
  <c r="CG37" i="36"/>
  <c r="CF37" i="36"/>
  <c r="CC37" i="36"/>
  <c r="BZ37" i="36"/>
  <c r="BY37" i="36"/>
  <c r="BX37" i="36"/>
  <c r="BW37" i="36"/>
  <c r="BV37" i="36"/>
  <c r="BT37" i="36"/>
  <c r="BS37" i="36"/>
  <c r="BR37" i="36"/>
  <c r="BQ37" i="36"/>
  <c r="BP37" i="36"/>
  <c r="BO37" i="36"/>
  <c r="AH37" i="36"/>
  <c r="AG37" i="36"/>
  <c r="AE37" i="36"/>
  <c r="AD37" i="36"/>
  <c r="AB37" i="36"/>
  <c r="AA37" i="36"/>
  <c r="Y37" i="36"/>
  <c r="W37" i="36"/>
  <c r="V37" i="36"/>
  <c r="T37" i="36"/>
  <c r="S37" i="36"/>
  <c r="R37" i="36"/>
  <c r="Q37" i="36"/>
  <c r="P37" i="36"/>
  <c r="O37" i="36"/>
  <c r="N37" i="36"/>
  <c r="L37" i="36"/>
  <c r="K37" i="36"/>
  <c r="J37" i="36"/>
  <c r="F37" i="36"/>
  <c r="EI36" i="36"/>
  <c r="EH36" i="36"/>
  <c r="EG36" i="36"/>
  <c r="EE36" i="36"/>
  <c r="EA36" i="36"/>
  <c r="DX36" i="36"/>
  <c r="DW36" i="36"/>
  <c r="DU36" i="36"/>
  <c r="DR36" i="36"/>
  <c r="DQ36" i="36"/>
  <c r="DP36" i="36"/>
  <c r="CG36" i="36"/>
  <c r="CE36" i="36"/>
  <c r="CD36" i="36"/>
  <c r="CB36" i="36"/>
  <c r="CA36" i="36"/>
  <c r="BZ36" i="36"/>
  <c r="BY36" i="36"/>
  <c r="BX36" i="36"/>
  <c r="BV36" i="36"/>
  <c r="BU36" i="36"/>
  <c r="BT36" i="36"/>
  <c r="BR36" i="36"/>
  <c r="BN36" i="36"/>
  <c r="AH36" i="36"/>
  <c r="AG36" i="36"/>
  <c r="AF36" i="36"/>
  <c r="AE36" i="36"/>
  <c r="AD36" i="36"/>
  <c r="AC36" i="36"/>
  <c r="AB36" i="36"/>
  <c r="AA36" i="36"/>
  <c r="Z36" i="36"/>
  <c r="Y36" i="36"/>
  <c r="X36" i="36"/>
  <c r="W36" i="36"/>
  <c r="V36" i="36"/>
  <c r="S36" i="36"/>
  <c r="R36" i="36"/>
  <c r="Q36" i="36"/>
  <c r="P36" i="36"/>
  <c r="O36" i="36"/>
  <c r="K36" i="36"/>
  <c r="F36" i="36"/>
  <c r="EN35" i="36"/>
  <c r="EL35" i="36"/>
  <c r="EJ35" i="36"/>
  <c r="EG35" i="36"/>
  <c r="EF35" i="36"/>
  <c r="EE35" i="36"/>
  <c r="ED35" i="36"/>
  <c r="EA35" i="36"/>
  <c r="DZ35" i="36"/>
  <c r="DY35" i="36"/>
  <c r="DX35" i="36"/>
  <c r="DW35" i="36"/>
  <c r="DV35" i="36"/>
  <c r="DU35" i="36"/>
  <c r="DT35" i="36"/>
  <c r="DS35" i="36"/>
  <c r="DR35" i="36"/>
  <c r="DQ35" i="36"/>
  <c r="DP35" i="36"/>
  <c r="CJ35" i="36"/>
  <c r="CG35" i="36"/>
  <c r="CF35" i="36"/>
  <c r="CE35" i="36"/>
  <c r="CD35" i="36"/>
  <c r="BZ35" i="36"/>
  <c r="BY35" i="36"/>
  <c r="BX35" i="36"/>
  <c r="BW35" i="36"/>
  <c r="BV35" i="36"/>
  <c r="BU35" i="36"/>
  <c r="BT35" i="36"/>
  <c r="BS35" i="36"/>
  <c r="BP35" i="36"/>
  <c r="BN35" i="36"/>
  <c r="BM35" i="36"/>
  <c r="AH35" i="36"/>
  <c r="AG35" i="36"/>
  <c r="AE35" i="36"/>
  <c r="AD35" i="36"/>
  <c r="AC35" i="36"/>
  <c r="AB35" i="36"/>
  <c r="Z35" i="36"/>
  <c r="Y35" i="36"/>
  <c r="X35" i="36"/>
  <c r="W35" i="36"/>
  <c r="U35" i="36"/>
  <c r="R35" i="36"/>
  <c r="Q35" i="36"/>
  <c r="P35" i="36"/>
  <c r="O35" i="36"/>
  <c r="L35" i="36"/>
  <c r="F35" i="36"/>
  <c r="EN34" i="36"/>
  <c r="EM34" i="36"/>
  <c r="EL34" i="36"/>
  <c r="EI34" i="36"/>
  <c r="EH34" i="36"/>
  <c r="EG34" i="36"/>
  <c r="EF34" i="36"/>
  <c r="EE34" i="36"/>
  <c r="ED34" i="36"/>
  <c r="EA34" i="36"/>
  <c r="DZ34" i="36"/>
  <c r="DY34" i="36"/>
  <c r="DX34" i="36"/>
  <c r="DV34" i="36"/>
  <c r="DT34" i="36"/>
  <c r="DS34" i="36"/>
  <c r="DR34" i="36"/>
  <c r="DQ34" i="36"/>
  <c r="DP34" i="36"/>
  <c r="CK34" i="36"/>
  <c r="CF34" i="36"/>
  <c r="CE34" i="36"/>
  <c r="CD34" i="36"/>
  <c r="CC34" i="36"/>
  <c r="CB34" i="36"/>
  <c r="CA34" i="36"/>
  <c r="BW34" i="36"/>
  <c r="BV34" i="36"/>
  <c r="BU34" i="36"/>
  <c r="BT34" i="36"/>
  <c r="BR34" i="36"/>
  <c r="BO34" i="36"/>
  <c r="BN34" i="36"/>
  <c r="BM34" i="36"/>
  <c r="AH34" i="36"/>
  <c r="AG34" i="36"/>
  <c r="AF34" i="36"/>
  <c r="AE34" i="36"/>
  <c r="AD34" i="36"/>
  <c r="AA34" i="36"/>
  <c r="Y34" i="36"/>
  <c r="X34" i="36"/>
  <c r="W34" i="36"/>
  <c r="U34" i="36"/>
  <c r="T34" i="36"/>
  <c r="S34" i="36"/>
  <c r="Q34" i="36"/>
  <c r="P34" i="36"/>
  <c r="O34" i="36"/>
  <c r="N34" i="36"/>
  <c r="L34" i="36"/>
  <c r="K34" i="36"/>
  <c r="F34" i="36"/>
  <c r="EK33" i="36"/>
  <c r="EJ33" i="36"/>
  <c r="EI33" i="36"/>
  <c r="EH33" i="36"/>
  <c r="EG33" i="36"/>
  <c r="EF33" i="36"/>
  <c r="EE33" i="36"/>
  <c r="ED33" i="36"/>
  <c r="EB33" i="36"/>
  <c r="DZ33" i="36"/>
  <c r="DY33" i="36"/>
  <c r="DX33" i="36"/>
  <c r="DW33" i="36"/>
  <c r="DV33" i="36"/>
  <c r="DS33" i="36"/>
  <c r="DR33" i="36"/>
  <c r="DQ33" i="36"/>
  <c r="DP33" i="36"/>
  <c r="CK33" i="36"/>
  <c r="CI33" i="36"/>
  <c r="CF33" i="36"/>
  <c r="CE33" i="36"/>
  <c r="CD33" i="36"/>
  <c r="CC33" i="36"/>
  <c r="CB33" i="36"/>
  <c r="CA33" i="36"/>
  <c r="BY33" i="36"/>
  <c r="BW33" i="36"/>
  <c r="BV33" i="36"/>
  <c r="BU33" i="36"/>
  <c r="BT33" i="36"/>
  <c r="BS33" i="36"/>
  <c r="BQ33" i="36"/>
  <c r="BO33" i="36"/>
  <c r="BN33" i="36"/>
  <c r="AH33" i="36"/>
  <c r="AF33" i="36"/>
  <c r="AD33" i="36"/>
  <c r="AC33" i="36"/>
  <c r="AB33" i="36"/>
  <c r="X33" i="36"/>
  <c r="V33" i="36"/>
  <c r="T33" i="36"/>
  <c r="S33" i="36"/>
  <c r="R33" i="36"/>
  <c r="P33" i="36"/>
  <c r="O33" i="36"/>
  <c r="L33" i="36"/>
  <c r="K33" i="36"/>
  <c r="J33" i="36"/>
  <c r="F33" i="36"/>
  <c r="F32" i="36"/>
  <c r="F31" i="36"/>
  <c r="F30" i="36"/>
  <c r="EI413" i="36" s="1"/>
  <c r="F29" i="36"/>
  <c r="EL403" i="36" s="1"/>
  <c r="F28" i="36"/>
  <c r="EN27" i="36"/>
  <c r="EM27" i="36"/>
  <c r="EL27" i="36"/>
  <c r="EK27" i="36"/>
  <c r="EJ27" i="36"/>
  <c r="EI27" i="36"/>
  <c r="EH27" i="36"/>
  <c r="EG27" i="36"/>
  <c r="EF27" i="36"/>
  <c r="ED27" i="36"/>
  <c r="EC27" i="36"/>
  <c r="EB27" i="36"/>
  <c r="EA27" i="36"/>
  <c r="DY27" i="36"/>
  <c r="DX27" i="36"/>
  <c r="DW27" i="36"/>
  <c r="DV27" i="36"/>
  <c r="DU27" i="36"/>
  <c r="DT27" i="36"/>
  <c r="DS27" i="36"/>
  <c r="DR27" i="36"/>
  <c r="DQ27" i="36"/>
  <c r="DP27" i="36"/>
  <c r="CK27" i="36"/>
  <c r="CJ27" i="36"/>
  <c r="CI27" i="36"/>
  <c r="CF27" i="36"/>
  <c r="CE27" i="36"/>
  <c r="CB27" i="36"/>
  <c r="CA27" i="36"/>
  <c r="BY27" i="36"/>
  <c r="BV27" i="36"/>
  <c r="BU27" i="36"/>
  <c r="BT27" i="36"/>
  <c r="BQ27" i="36"/>
  <c r="BO27" i="36"/>
  <c r="BN27" i="36"/>
  <c r="BM27" i="36"/>
  <c r="AH27" i="36"/>
  <c r="AG27" i="36"/>
  <c r="AD27" i="36"/>
  <c r="AC27" i="36"/>
  <c r="AA27" i="36"/>
  <c r="Z27" i="36"/>
  <c r="V27" i="36"/>
  <c r="S27" i="36"/>
  <c r="Q27" i="36"/>
  <c r="P27" i="36"/>
  <c r="O27" i="36"/>
  <c r="N27" i="36"/>
  <c r="K27" i="36"/>
  <c r="J27" i="36"/>
  <c r="F27" i="36"/>
  <c r="EN26" i="36"/>
  <c r="EM26" i="36"/>
  <c r="EJ26" i="36"/>
  <c r="EH26" i="36"/>
  <c r="EG26" i="36"/>
  <c r="EF26" i="36"/>
  <c r="EE26" i="36"/>
  <c r="EC26" i="36"/>
  <c r="EB26" i="36"/>
  <c r="EA26" i="36"/>
  <c r="DW26" i="36"/>
  <c r="DV26" i="36"/>
  <c r="DU26" i="36"/>
  <c r="DS26" i="36"/>
  <c r="DQ26" i="36"/>
  <c r="DP26" i="36"/>
  <c r="CK26" i="36"/>
  <c r="CH26" i="36"/>
  <c r="CE26" i="36"/>
  <c r="CD26" i="36"/>
  <c r="CC26" i="36"/>
  <c r="CB26" i="36"/>
  <c r="BZ26" i="36"/>
  <c r="BU26" i="36"/>
  <c r="BT26" i="36"/>
  <c r="BS26" i="36"/>
  <c r="BR26" i="36"/>
  <c r="BP26" i="36"/>
  <c r="BO26" i="36"/>
  <c r="BN26" i="36"/>
  <c r="BM26" i="36"/>
  <c r="AH26" i="36"/>
  <c r="AG26" i="36"/>
  <c r="AE26" i="36"/>
  <c r="Z26" i="36"/>
  <c r="Y26" i="36"/>
  <c r="W26" i="36"/>
  <c r="V26" i="36"/>
  <c r="S26" i="36"/>
  <c r="R26" i="36"/>
  <c r="P26" i="36"/>
  <c r="N26" i="36"/>
  <c r="M26" i="36"/>
  <c r="L26" i="36"/>
  <c r="K26" i="36"/>
  <c r="J26" i="36"/>
  <c r="F26" i="36"/>
  <c r="DP273" i="36" s="1"/>
  <c r="EN25" i="36"/>
  <c r="EM25" i="36"/>
  <c r="EI25" i="36"/>
  <c r="EH25" i="36"/>
  <c r="EF25" i="36"/>
  <c r="EA25" i="36"/>
  <c r="DZ25" i="36"/>
  <c r="DY25" i="36"/>
  <c r="DX25" i="36"/>
  <c r="DW25" i="36"/>
  <c r="DU25" i="36"/>
  <c r="DS25" i="36"/>
  <c r="DR25" i="36"/>
  <c r="DQ25" i="36"/>
  <c r="DP25" i="36"/>
  <c r="CK25" i="36"/>
  <c r="CJ25" i="36"/>
  <c r="CI25" i="36"/>
  <c r="CG25" i="36"/>
  <c r="CF25" i="36"/>
  <c r="CD25" i="36"/>
  <c r="CC25" i="36"/>
  <c r="CB25" i="36"/>
  <c r="BX25" i="36"/>
  <c r="BU25" i="36"/>
  <c r="BT25" i="36"/>
  <c r="BS25" i="36"/>
  <c r="BR25" i="36"/>
  <c r="BQ25" i="36"/>
  <c r="BN25" i="36"/>
  <c r="AH25" i="36"/>
  <c r="AD25" i="36"/>
  <c r="AC25" i="36"/>
  <c r="AB25" i="36"/>
  <c r="AA25" i="36"/>
  <c r="Y25" i="36"/>
  <c r="U25" i="36"/>
  <c r="T25" i="36"/>
  <c r="S25" i="36"/>
  <c r="R25" i="36"/>
  <c r="Q25" i="36"/>
  <c r="M25" i="36"/>
  <c r="L25" i="36"/>
  <c r="K25" i="36"/>
  <c r="J25" i="36"/>
  <c r="F25" i="36"/>
  <c r="EM24" i="36"/>
  <c r="EL24" i="36"/>
  <c r="EK24" i="36"/>
  <c r="EH24" i="36"/>
  <c r="EG24" i="36"/>
  <c r="EF24" i="36"/>
  <c r="EE24" i="36"/>
  <c r="ED24" i="36"/>
  <c r="DZ24" i="36"/>
  <c r="DY24" i="36"/>
  <c r="DX24" i="36"/>
  <c r="DU24" i="36"/>
  <c r="DS24" i="36"/>
  <c r="DR24" i="36"/>
  <c r="CK24" i="36"/>
  <c r="CJ24" i="36"/>
  <c r="CI24" i="36"/>
  <c r="CG24" i="36"/>
  <c r="CF24" i="36"/>
  <c r="CD24" i="36"/>
  <c r="CC24" i="36"/>
  <c r="CB24" i="36"/>
  <c r="BY24" i="36"/>
  <c r="BV24" i="36"/>
  <c r="BU24" i="36"/>
  <c r="BT24" i="36"/>
  <c r="BQ24" i="36"/>
  <c r="BP24" i="36"/>
  <c r="BO24" i="36"/>
  <c r="AH24" i="36"/>
  <c r="AF24" i="36"/>
  <c r="AE24" i="36"/>
  <c r="AC24" i="36"/>
  <c r="AB24" i="36"/>
  <c r="X24" i="36"/>
  <c r="T24" i="36"/>
  <c r="S24" i="36"/>
  <c r="R24" i="36"/>
  <c r="P24" i="36"/>
  <c r="O24" i="36"/>
  <c r="N24" i="36"/>
  <c r="M24" i="36"/>
  <c r="L24" i="36"/>
  <c r="K24" i="36"/>
  <c r="J24" i="36"/>
  <c r="F24" i="36"/>
  <c r="EJ23" i="36"/>
  <c r="EI23" i="36"/>
  <c r="EH23" i="36"/>
  <c r="EG23" i="36"/>
  <c r="EF23" i="36"/>
  <c r="EB23" i="36"/>
  <c r="DZ23" i="36"/>
  <c r="DX23" i="36"/>
  <c r="DV23" i="36"/>
  <c r="DS23" i="36"/>
  <c r="DR23" i="36"/>
  <c r="CK23" i="36"/>
  <c r="CJ23" i="36"/>
  <c r="CI23" i="36"/>
  <c r="CG23" i="36"/>
  <c r="CF23" i="36"/>
  <c r="CE23" i="36"/>
  <c r="BX23" i="36"/>
  <c r="BW23" i="36"/>
  <c r="BU23" i="36"/>
  <c r="BT23" i="36"/>
  <c r="BS23" i="36"/>
  <c r="BQ23" i="36"/>
  <c r="BP23" i="36"/>
  <c r="BO23" i="36"/>
  <c r="BN23" i="36"/>
  <c r="BM23" i="36"/>
  <c r="AH23" i="36"/>
  <c r="AG23" i="36"/>
  <c r="AF23" i="36"/>
  <c r="AE23" i="36"/>
  <c r="AD23" i="36"/>
  <c r="AA23" i="36"/>
  <c r="Z23" i="36"/>
  <c r="W23" i="36"/>
  <c r="T23" i="36"/>
  <c r="S23" i="36"/>
  <c r="R23" i="36"/>
  <c r="Q23" i="36"/>
  <c r="P23" i="36"/>
  <c r="O23" i="36"/>
  <c r="L23" i="36"/>
  <c r="K23" i="36"/>
  <c r="J23" i="36"/>
  <c r="F23" i="36"/>
  <c r="BY207" i="36" s="1"/>
  <c r="EN22" i="36"/>
  <c r="EM22" i="36"/>
  <c r="EJ22" i="36"/>
  <c r="EI22" i="36"/>
  <c r="EG22" i="36"/>
  <c r="EE22" i="36"/>
  <c r="EC22" i="36"/>
  <c r="EB22" i="36"/>
  <c r="DZ22" i="36"/>
  <c r="DW22" i="36"/>
  <c r="DU22" i="36"/>
  <c r="DQ22" i="36"/>
  <c r="DP22" i="36"/>
  <c r="CJ22" i="36"/>
  <c r="CI22" i="36"/>
  <c r="CH22" i="36"/>
  <c r="CG22" i="36"/>
  <c r="CF22" i="36"/>
  <c r="CE22" i="36"/>
  <c r="CD22" i="36"/>
  <c r="CB22" i="36"/>
  <c r="BY22" i="36"/>
  <c r="BU22" i="36"/>
  <c r="BT22" i="36"/>
  <c r="BS22" i="36"/>
  <c r="BR22" i="36"/>
  <c r="BQ22" i="36"/>
  <c r="BP22" i="36"/>
  <c r="BO22" i="36"/>
  <c r="BN22" i="36"/>
  <c r="AH22" i="36"/>
  <c r="AG22" i="36"/>
  <c r="AF22" i="36"/>
  <c r="AE22" i="36"/>
  <c r="AC22" i="36"/>
  <c r="AA22" i="36"/>
  <c r="Z22" i="36"/>
  <c r="Y22" i="36"/>
  <c r="X22" i="36"/>
  <c r="W22" i="36"/>
  <c r="V22" i="36"/>
  <c r="Q22" i="36"/>
  <c r="O22" i="36"/>
  <c r="M22" i="36"/>
  <c r="K22" i="36"/>
  <c r="F22" i="36"/>
  <c r="EM21" i="36"/>
  <c r="EL21" i="36"/>
  <c r="EJ21" i="36"/>
  <c r="EH21" i="36"/>
  <c r="EG21" i="36"/>
  <c r="EF21" i="36"/>
  <c r="EE21" i="36"/>
  <c r="EC21" i="36"/>
  <c r="EB21" i="36"/>
  <c r="EA21" i="36"/>
  <c r="DZ21" i="36"/>
  <c r="DY21" i="36"/>
  <c r="DX21" i="36"/>
  <c r="DW21" i="36"/>
  <c r="DV21" i="36"/>
  <c r="DU21" i="36"/>
  <c r="DR21" i="36"/>
  <c r="DQ21" i="36"/>
  <c r="DP21" i="36"/>
  <c r="CK21" i="36"/>
  <c r="CH21" i="36"/>
  <c r="CG21" i="36"/>
  <c r="CF21" i="36"/>
  <c r="CE21" i="36"/>
  <c r="CD21" i="36"/>
  <c r="CC21" i="36"/>
  <c r="CB21" i="36"/>
  <c r="CA21" i="36"/>
  <c r="BZ21" i="36"/>
  <c r="BY21" i="36"/>
  <c r="BW21" i="36"/>
  <c r="BV21" i="36"/>
  <c r="BU21" i="36"/>
  <c r="BS21" i="36"/>
  <c r="BN21" i="36"/>
  <c r="AH21" i="36"/>
  <c r="AG21" i="36"/>
  <c r="AF21" i="36"/>
  <c r="AE21" i="36"/>
  <c r="AC21" i="36"/>
  <c r="AB21" i="36"/>
  <c r="AA21" i="36"/>
  <c r="Z21" i="36"/>
  <c r="Y21" i="36"/>
  <c r="X21" i="36"/>
  <c r="W21" i="36"/>
  <c r="U21" i="36"/>
  <c r="T21" i="36"/>
  <c r="R21" i="36"/>
  <c r="Q21" i="36"/>
  <c r="O21" i="36"/>
  <c r="N21" i="36"/>
  <c r="M21" i="36"/>
  <c r="L21" i="36"/>
  <c r="K21" i="36"/>
  <c r="F21" i="36"/>
  <c r="Z394" i="36" s="1"/>
  <c r="EN20" i="36"/>
  <c r="EM20" i="36"/>
  <c r="EK20" i="36"/>
  <c r="EG20" i="36"/>
  <c r="EE20" i="36"/>
  <c r="ED20" i="36"/>
  <c r="EB20" i="36"/>
  <c r="EA20" i="36"/>
  <c r="DZ20" i="36"/>
  <c r="DY20" i="36"/>
  <c r="DX20" i="36"/>
  <c r="DW20" i="36"/>
  <c r="DV20" i="36"/>
  <c r="DT20" i="36"/>
  <c r="DS20" i="36"/>
  <c r="DR20" i="36"/>
  <c r="DQ20" i="36"/>
  <c r="DP20" i="36"/>
  <c r="CK20" i="36"/>
  <c r="CI20" i="36"/>
  <c r="CH20" i="36"/>
  <c r="CG20" i="36"/>
  <c r="CF20" i="36"/>
  <c r="CE20" i="36"/>
  <c r="CD20" i="36"/>
  <c r="CC20" i="36"/>
  <c r="CA20" i="36"/>
  <c r="BZ20" i="36"/>
  <c r="BY20" i="36"/>
  <c r="BX20" i="36"/>
  <c r="BW20" i="36"/>
  <c r="BU20" i="36"/>
  <c r="BQ20" i="36"/>
  <c r="BP20" i="36"/>
  <c r="BN20" i="36"/>
  <c r="BM20" i="36"/>
  <c r="AH20" i="36"/>
  <c r="AD20" i="36"/>
  <c r="AC20" i="36"/>
  <c r="AB20" i="36"/>
  <c r="AA20" i="36"/>
  <c r="Z20" i="36"/>
  <c r="Y20" i="36"/>
  <c r="X20" i="36"/>
  <c r="W20" i="36"/>
  <c r="U20" i="36"/>
  <c r="T20" i="36"/>
  <c r="S20" i="36"/>
  <c r="Q20" i="36"/>
  <c r="P20" i="36"/>
  <c r="N20" i="36"/>
  <c r="M20" i="36"/>
  <c r="L20" i="36"/>
  <c r="K20" i="36"/>
  <c r="F20" i="36"/>
  <c r="EM19" i="36"/>
  <c r="EL19" i="36"/>
  <c r="EK19" i="36"/>
  <c r="EG19" i="36"/>
  <c r="EE19" i="36"/>
  <c r="EC19" i="36"/>
  <c r="EB19" i="36"/>
  <c r="EA19" i="36"/>
  <c r="DZ19" i="36"/>
  <c r="DY19" i="36"/>
  <c r="DV19" i="36"/>
  <c r="DU19" i="36"/>
  <c r="DT19" i="36"/>
  <c r="DR19" i="36"/>
  <c r="DQ19" i="36"/>
  <c r="DP19" i="36"/>
  <c r="CK19" i="36"/>
  <c r="CJ19" i="36"/>
  <c r="CF19" i="36"/>
  <c r="CE19" i="36"/>
  <c r="CD19" i="36"/>
  <c r="CC19" i="36"/>
  <c r="CB19" i="36"/>
  <c r="BY19" i="36"/>
  <c r="BW19" i="36"/>
  <c r="BV19" i="36"/>
  <c r="BU19" i="36"/>
  <c r="BS19" i="36"/>
  <c r="BQ19" i="36"/>
  <c r="BP19" i="36"/>
  <c r="BO19" i="36"/>
  <c r="BN19" i="36"/>
  <c r="AE19" i="36"/>
  <c r="AC19" i="36"/>
  <c r="AB19" i="36"/>
  <c r="AA19" i="36"/>
  <c r="Z19" i="36"/>
  <c r="Y19" i="36"/>
  <c r="W19" i="36"/>
  <c r="V19" i="36"/>
  <c r="T19" i="36"/>
  <c r="O19" i="36"/>
  <c r="N19" i="36"/>
  <c r="M19" i="36"/>
  <c r="L19" i="36"/>
  <c r="F19" i="36"/>
  <c r="EM18" i="36"/>
  <c r="EL18" i="36"/>
  <c r="EK18" i="36"/>
  <c r="EJ18" i="36"/>
  <c r="EI18" i="36"/>
  <c r="EE18" i="36"/>
  <c r="EC18" i="36"/>
  <c r="EB18" i="36"/>
  <c r="EA18" i="36"/>
  <c r="DY18" i="36"/>
  <c r="DX18" i="36"/>
  <c r="DV18" i="36"/>
  <c r="DT18" i="36"/>
  <c r="DS18" i="36"/>
  <c r="DR18" i="36"/>
  <c r="DQ18" i="36"/>
  <c r="DP18" i="36"/>
  <c r="CK18" i="36"/>
  <c r="CJ18" i="36"/>
  <c r="CF18" i="36"/>
  <c r="CE18" i="36"/>
  <c r="CD18" i="36"/>
  <c r="CC18" i="36"/>
  <c r="CB18" i="36"/>
  <c r="CA18" i="36"/>
  <c r="BZ18" i="36"/>
  <c r="BY18" i="36"/>
  <c r="BX18" i="36"/>
  <c r="BW18" i="36"/>
  <c r="BV18" i="36"/>
  <c r="BU18" i="36"/>
  <c r="BT18" i="36"/>
  <c r="BS18" i="36"/>
  <c r="BQ18" i="36"/>
  <c r="BP18" i="36"/>
  <c r="BO18" i="36"/>
  <c r="BN18" i="36"/>
  <c r="BM18" i="36"/>
  <c r="AH18" i="36"/>
  <c r="AG18" i="36"/>
  <c r="AF18" i="36"/>
  <c r="AE18" i="36"/>
  <c r="AC18" i="36"/>
  <c r="AB18" i="36"/>
  <c r="AA18" i="36"/>
  <c r="Z18" i="36"/>
  <c r="Y18" i="36"/>
  <c r="T18" i="36"/>
  <c r="Q18" i="36"/>
  <c r="O18" i="36"/>
  <c r="N18" i="36"/>
  <c r="L18" i="36"/>
  <c r="K18" i="36"/>
  <c r="J18" i="36"/>
  <c r="F18" i="36"/>
  <c r="EM17" i="36"/>
  <c r="EL17" i="36"/>
  <c r="EJ17" i="36"/>
  <c r="EH17" i="36"/>
  <c r="EE17" i="36"/>
  <c r="ED17" i="36"/>
  <c r="EC17" i="36"/>
  <c r="EB17" i="36"/>
  <c r="DZ17" i="36"/>
  <c r="DW17" i="36"/>
  <c r="DU17" i="36"/>
  <c r="DT17" i="36"/>
  <c r="DS17" i="36"/>
  <c r="DR17" i="36"/>
  <c r="DQ17" i="36"/>
  <c r="CK17" i="36"/>
  <c r="CJ17" i="36"/>
  <c r="CI17" i="36"/>
  <c r="CH17" i="36"/>
  <c r="CG17" i="36"/>
  <c r="CF17" i="36"/>
  <c r="CE17" i="36"/>
  <c r="CB17" i="36"/>
  <c r="CA17" i="36"/>
  <c r="BZ17" i="36"/>
  <c r="BY17" i="36"/>
  <c r="BW17" i="36"/>
  <c r="BV17" i="36"/>
  <c r="BT17" i="36"/>
  <c r="BR17" i="36"/>
  <c r="BO17" i="36"/>
  <c r="BN17" i="36"/>
  <c r="AH17" i="36"/>
  <c r="AG17" i="36"/>
  <c r="AF17" i="36"/>
  <c r="AD17" i="36"/>
  <c r="Y17" i="36"/>
  <c r="X17" i="36"/>
  <c r="V17" i="36"/>
  <c r="U17" i="36"/>
  <c r="T17" i="36"/>
  <c r="S17" i="36"/>
  <c r="P17" i="36"/>
  <c r="O17" i="36"/>
  <c r="N17" i="36"/>
  <c r="M17" i="36"/>
  <c r="K17" i="36"/>
  <c r="J17" i="36"/>
  <c r="F17" i="36"/>
  <c r="EN16" i="36"/>
  <c r="EL16" i="36"/>
  <c r="EJ16" i="36"/>
  <c r="EI16" i="36"/>
  <c r="EG16" i="36"/>
  <c r="EE16" i="36"/>
  <c r="ED16" i="36"/>
  <c r="EC16" i="36"/>
  <c r="EB16" i="36"/>
  <c r="EA16" i="36"/>
  <c r="DW16" i="36"/>
  <c r="DV16" i="36"/>
  <c r="DU16" i="36"/>
  <c r="DT16" i="36"/>
  <c r="DS16" i="36"/>
  <c r="DR16" i="36"/>
  <c r="CK16" i="36"/>
  <c r="CJ16" i="36"/>
  <c r="CI16" i="36"/>
  <c r="CH16" i="36"/>
  <c r="CG16" i="36"/>
  <c r="CF16" i="36"/>
  <c r="CA16" i="36"/>
  <c r="BZ16" i="36"/>
  <c r="BY16" i="36"/>
  <c r="BX16" i="36"/>
  <c r="BW16" i="36"/>
  <c r="BU16" i="36"/>
  <c r="BS16" i="36"/>
  <c r="BR16" i="36"/>
  <c r="BN16" i="36"/>
  <c r="BM16" i="36"/>
  <c r="AF16" i="36"/>
  <c r="AE16" i="36"/>
  <c r="AC16" i="36"/>
  <c r="AB16" i="36"/>
  <c r="Z16" i="36"/>
  <c r="Y16" i="36"/>
  <c r="X16" i="36"/>
  <c r="W16" i="36"/>
  <c r="U16" i="36"/>
  <c r="T16" i="36"/>
  <c r="S16" i="36"/>
  <c r="R16" i="36"/>
  <c r="Q16" i="36"/>
  <c r="P16" i="36"/>
  <c r="M16" i="36"/>
  <c r="K16" i="36"/>
  <c r="J16" i="36"/>
  <c r="F16" i="36"/>
  <c r="EN15" i="36"/>
  <c r="EL15" i="36"/>
  <c r="EJ15" i="36"/>
  <c r="EG15" i="36"/>
  <c r="EF15" i="36"/>
  <c r="ED15" i="36"/>
  <c r="EC15" i="36"/>
  <c r="EB15" i="36"/>
  <c r="EA15" i="36"/>
  <c r="DZ15" i="36"/>
  <c r="DY15" i="36"/>
  <c r="DU15" i="36"/>
  <c r="DT15" i="36"/>
  <c r="DS15" i="36"/>
  <c r="DR15" i="36"/>
  <c r="DQ15" i="36"/>
  <c r="CK15" i="36"/>
  <c r="CJ15" i="36"/>
  <c r="CI15" i="36"/>
  <c r="CH15" i="36"/>
  <c r="CG15" i="36"/>
  <c r="CF15" i="36"/>
  <c r="CE15" i="36"/>
  <c r="CC15" i="36"/>
  <c r="BY15" i="36"/>
  <c r="BX15" i="36"/>
  <c r="BW15" i="36"/>
  <c r="BU15" i="36"/>
  <c r="BT15" i="36"/>
  <c r="BR15" i="36"/>
  <c r="BP15" i="36"/>
  <c r="BO15" i="36"/>
  <c r="BM15" i="36"/>
  <c r="AH15" i="36"/>
  <c r="AG15" i="36"/>
  <c r="AE15" i="36"/>
  <c r="AD15" i="36"/>
  <c r="AB15" i="36"/>
  <c r="Y15" i="36"/>
  <c r="V15" i="36"/>
  <c r="T15" i="36"/>
  <c r="S15" i="36"/>
  <c r="P15" i="36"/>
  <c r="O15" i="36"/>
  <c r="N15" i="36"/>
  <c r="L15" i="36"/>
  <c r="K15" i="36"/>
  <c r="F15" i="36"/>
  <c r="EL14" i="36"/>
  <c r="EK14" i="36"/>
  <c r="EJ14" i="36"/>
  <c r="EI14" i="36"/>
  <c r="EH14" i="36"/>
  <c r="EG14" i="36"/>
  <c r="EF14" i="36"/>
  <c r="EE14" i="36"/>
  <c r="DZ14" i="36"/>
  <c r="DY14" i="36"/>
  <c r="DS14" i="36"/>
  <c r="DR14" i="36"/>
  <c r="CJ14" i="36"/>
  <c r="CI14" i="36"/>
  <c r="CG14" i="36"/>
  <c r="CB14" i="36"/>
  <c r="CA14" i="36"/>
  <c r="BX14" i="36"/>
  <c r="BV14" i="36"/>
  <c r="BT14" i="36"/>
  <c r="BR14" i="36"/>
  <c r="BP14" i="36"/>
  <c r="BO14" i="36"/>
  <c r="BN14" i="36"/>
  <c r="BM14" i="36"/>
  <c r="AH14" i="36"/>
  <c r="AG14" i="36"/>
  <c r="AF14" i="36"/>
  <c r="AE14" i="36"/>
  <c r="AD14" i="36"/>
  <c r="AC14" i="36"/>
  <c r="AB14" i="36"/>
  <c r="AA14" i="36"/>
  <c r="Z14" i="36"/>
  <c r="Y14" i="36"/>
  <c r="X14" i="36"/>
  <c r="W14" i="36"/>
  <c r="V14" i="36"/>
  <c r="U14" i="36"/>
  <c r="T14" i="36"/>
  <c r="S14" i="36"/>
  <c r="R14" i="36"/>
  <c r="O14" i="36"/>
  <c r="N14" i="36"/>
  <c r="M14" i="36"/>
  <c r="L14" i="36"/>
  <c r="K14" i="36"/>
  <c r="J14" i="36"/>
  <c r="F14" i="36"/>
  <c r="R434" i="36" s="1"/>
  <c r="EM13" i="36"/>
  <c r="EL13" i="36"/>
  <c r="EJ13" i="36"/>
  <c r="EI13" i="36"/>
  <c r="EH13" i="36"/>
  <c r="EF13" i="36"/>
  <c r="EE13" i="36"/>
  <c r="ED13" i="36"/>
  <c r="EB13" i="36"/>
  <c r="DZ13" i="36"/>
  <c r="DX13" i="36"/>
  <c r="DW13" i="36"/>
  <c r="DS13" i="36"/>
  <c r="DR13" i="36"/>
  <c r="DQ13" i="36"/>
  <c r="DP13" i="36"/>
  <c r="CJ13" i="36"/>
  <c r="CI13" i="36"/>
  <c r="CH13" i="36"/>
  <c r="CG13" i="36"/>
  <c r="CD13" i="36"/>
  <c r="BY13" i="36"/>
  <c r="BX13" i="36"/>
  <c r="BW13" i="36"/>
  <c r="BV13" i="36"/>
  <c r="BU13" i="36"/>
  <c r="BR13" i="36"/>
  <c r="BP13" i="36"/>
  <c r="BN13" i="36"/>
  <c r="AH13" i="36"/>
  <c r="AE13" i="36"/>
  <c r="AD13" i="36"/>
  <c r="AC13" i="36"/>
  <c r="AB13" i="36"/>
  <c r="AA13" i="36"/>
  <c r="Z13" i="36"/>
  <c r="Y13" i="36"/>
  <c r="W13" i="36"/>
  <c r="U13" i="36"/>
  <c r="T13" i="36"/>
  <c r="S13" i="36"/>
  <c r="Q13" i="36"/>
  <c r="P13" i="36"/>
  <c r="O13" i="36"/>
  <c r="N13" i="36"/>
  <c r="M13" i="36"/>
  <c r="L13" i="36"/>
  <c r="J13" i="36"/>
  <c r="F13" i="36"/>
  <c r="EN12" i="36"/>
  <c r="EM12" i="36"/>
  <c r="EL12" i="36"/>
  <c r="EK12" i="36"/>
  <c r="EI12" i="36"/>
  <c r="EH12" i="36"/>
  <c r="EG12" i="36"/>
  <c r="ED12" i="36"/>
  <c r="EC12" i="36"/>
  <c r="EB12" i="36"/>
  <c r="EA12" i="36"/>
  <c r="DZ12" i="36"/>
  <c r="DY12" i="36"/>
  <c r="DW12" i="36"/>
  <c r="DV12" i="36"/>
  <c r="DU12" i="36"/>
  <c r="DS12" i="36"/>
  <c r="DR12" i="36"/>
  <c r="DQ12" i="36"/>
  <c r="CK12" i="36"/>
  <c r="CJ12" i="36"/>
  <c r="CI12" i="36"/>
  <c r="CH12" i="36"/>
  <c r="CF12" i="36"/>
  <c r="CD12" i="36"/>
  <c r="CB12" i="36"/>
  <c r="BZ12" i="36"/>
  <c r="BY12" i="36"/>
  <c r="BX12" i="36"/>
  <c r="BW12" i="36"/>
  <c r="BV12" i="36"/>
  <c r="BQ12" i="36"/>
  <c r="BP12" i="36"/>
  <c r="BO12" i="36"/>
  <c r="BN12" i="36"/>
  <c r="AH12" i="36"/>
  <c r="AG12" i="36"/>
  <c r="AE12" i="36"/>
  <c r="AD12" i="36"/>
  <c r="AC12" i="36"/>
  <c r="AB12" i="36"/>
  <c r="AA12" i="36"/>
  <c r="X12" i="36"/>
  <c r="W12" i="36"/>
  <c r="V12" i="36"/>
  <c r="U12" i="36"/>
  <c r="S12" i="36"/>
  <c r="P12" i="36"/>
  <c r="N12" i="36"/>
  <c r="M12" i="36"/>
  <c r="K12" i="36"/>
  <c r="EN11" i="36"/>
  <c r="EM11" i="36"/>
  <c r="EL11" i="36"/>
  <c r="EJ11" i="36"/>
  <c r="EI11" i="36"/>
  <c r="EG11" i="36"/>
  <c r="EF11" i="36"/>
  <c r="ED11" i="36"/>
  <c r="EC11" i="36"/>
  <c r="EB11" i="36"/>
  <c r="EA11" i="36"/>
  <c r="DX11" i="36"/>
  <c r="DW11" i="36"/>
  <c r="DU11" i="36"/>
  <c r="DT11" i="36"/>
  <c r="DS11" i="36"/>
  <c r="DQ11" i="36"/>
  <c r="DP11" i="36"/>
  <c r="CK11" i="36"/>
  <c r="CI11" i="36"/>
  <c r="CH11" i="36"/>
  <c r="CF11" i="36"/>
  <c r="CE11" i="36"/>
  <c r="CD11" i="36"/>
  <c r="CC11" i="36"/>
  <c r="CB11" i="36"/>
  <c r="BZ11" i="36"/>
  <c r="BY11" i="36"/>
  <c r="BX11" i="36"/>
  <c r="BW11" i="36"/>
  <c r="BV11" i="36"/>
  <c r="BU11" i="36"/>
  <c r="BP11" i="36"/>
  <c r="BO11" i="36"/>
  <c r="BM11" i="36"/>
  <c r="AH11" i="36"/>
  <c r="AF11" i="36"/>
  <c r="AE11" i="36"/>
  <c r="AC11" i="36"/>
  <c r="AB11" i="36"/>
  <c r="AA11" i="36"/>
  <c r="Z11" i="36"/>
  <c r="W11" i="36"/>
  <c r="V11" i="36"/>
  <c r="T11" i="36"/>
  <c r="S11" i="36"/>
  <c r="O11" i="36"/>
  <c r="M11" i="36"/>
  <c r="L11" i="36"/>
  <c r="J11" i="36"/>
  <c r="EM10" i="36"/>
  <c r="EL10" i="36"/>
  <c r="EJ10" i="36"/>
  <c r="EI10" i="36"/>
  <c r="EH10" i="36"/>
  <c r="EG10" i="36"/>
  <c r="EF10" i="36"/>
  <c r="EE10" i="36"/>
  <c r="EC10" i="36"/>
  <c r="EB10" i="36"/>
  <c r="EA10" i="36"/>
  <c r="DZ10" i="36"/>
  <c r="DY10" i="36"/>
  <c r="DW10" i="36"/>
  <c r="DV10" i="36"/>
  <c r="DS10" i="36"/>
  <c r="DR10" i="36"/>
  <c r="DQ10" i="36"/>
  <c r="CK10" i="36"/>
  <c r="CJ10" i="36"/>
  <c r="CI10" i="36"/>
  <c r="CG10" i="36"/>
  <c r="CF10" i="36"/>
  <c r="CE10" i="36"/>
  <c r="CD10" i="36"/>
  <c r="CC10" i="36"/>
  <c r="CB10" i="36"/>
  <c r="CA10" i="36"/>
  <c r="BZ10" i="36"/>
  <c r="BY10" i="36"/>
  <c r="BX10" i="36"/>
  <c r="BW10" i="36"/>
  <c r="BV10" i="36"/>
  <c r="BU10" i="36"/>
  <c r="BT10" i="36"/>
  <c r="BR10" i="36"/>
  <c r="BP10" i="36"/>
  <c r="BN10" i="36"/>
  <c r="BM10" i="36"/>
  <c r="AH10" i="36"/>
  <c r="AF10" i="36"/>
  <c r="AE10" i="36"/>
  <c r="AD10" i="36"/>
  <c r="AC10" i="36"/>
  <c r="AB10" i="36"/>
  <c r="AA10" i="36"/>
  <c r="Z10" i="36"/>
  <c r="W10" i="36"/>
  <c r="U10" i="36"/>
  <c r="T10" i="36"/>
  <c r="R10" i="36"/>
  <c r="M10" i="36"/>
  <c r="K10" i="36"/>
  <c r="J10" i="36"/>
  <c r="EL9" i="36"/>
  <c r="EK9" i="36"/>
  <c r="EJ9" i="36"/>
  <c r="EI9" i="36"/>
  <c r="EH9" i="36"/>
  <c r="EG9" i="36"/>
  <c r="EF9" i="36"/>
  <c r="EB9" i="36"/>
  <c r="DZ9" i="36"/>
  <c r="DY9" i="36"/>
  <c r="DX9" i="36"/>
  <c r="DW9" i="36"/>
  <c r="DS9" i="36"/>
  <c r="DR9" i="36"/>
  <c r="DP9" i="36"/>
  <c r="CJ9" i="36"/>
  <c r="CF9" i="36"/>
  <c r="CE9" i="36"/>
  <c r="CD9" i="36"/>
  <c r="CB9" i="36"/>
  <c r="CA9" i="36"/>
  <c r="BZ9" i="36"/>
  <c r="BY9" i="36"/>
  <c r="BX9" i="36"/>
  <c r="BW9" i="36"/>
  <c r="BU9" i="36"/>
  <c r="BT9" i="36"/>
  <c r="BS9" i="36"/>
  <c r="BQ9" i="36"/>
  <c r="BP9" i="36"/>
  <c r="BO9" i="36"/>
  <c r="BN9" i="36"/>
  <c r="AH9" i="36"/>
  <c r="AG9" i="36"/>
  <c r="AF9" i="36"/>
  <c r="AE9" i="36"/>
  <c r="AD9" i="36"/>
  <c r="AC9" i="36"/>
  <c r="AB9" i="36"/>
  <c r="AA9" i="36"/>
  <c r="Z9" i="36"/>
  <c r="Y9" i="36"/>
  <c r="V9" i="36"/>
  <c r="S9" i="36"/>
  <c r="R9" i="36"/>
  <c r="Q9" i="36"/>
  <c r="P9" i="36"/>
  <c r="O9" i="36"/>
  <c r="M9" i="36"/>
  <c r="L9" i="36"/>
  <c r="K9" i="36"/>
  <c r="B9" i="36"/>
  <c r="EL8" i="36"/>
  <c r="EK8" i="36"/>
  <c r="EJ8" i="36"/>
  <c r="EI8" i="36"/>
  <c r="EG8" i="36"/>
  <c r="EE8" i="36"/>
  <c r="ED8" i="36"/>
  <c r="EC8" i="36"/>
  <c r="DY8" i="36"/>
  <c r="DX8" i="36"/>
  <c r="DV8" i="36"/>
  <c r="DT8" i="36"/>
  <c r="DS8" i="36"/>
  <c r="CK8" i="36"/>
  <c r="CJ8" i="36"/>
  <c r="CI8" i="36"/>
  <c r="CH8" i="36"/>
  <c r="CG8" i="36"/>
  <c r="CF8" i="36"/>
  <c r="CE8" i="36"/>
  <c r="CB8" i="36"/>
  <c r="BZ8" i="36"/>
  <c r="BY8" i="36"/>
  <c r="BX8" i="36"/>
  <c r="BW8" i="36"/>
  <c r="BU8" i="36"/>
  <c r="BS8" i="36"/>
  <c r="BR8" i="36"/>
  <c r="BQ8" i="36"/>
  <c r="BO8" i="36"/>
  <c r="BN8" i="36"/>
  <c r="AG8" i="36"/>
  <c r="AF8" i="36"/>
  <c r="AE8" i="36"/>
  <c r="AD8" i="36"/>
  <c r="AB8" i="36"/>
  <c r="Z8" i="36"/>
  <c r="Y8" i="36"/>
  <c r="X8" i="36"/>
  <c r="U8" i="36"/>
  <c r="S8" i="36"/>
  <c r="Q8" i="36"/>
  <c r="P8" i="36"/>
  <c r="O8" i="36"/>
  <c r="N8" i="36"/>
  <c r="L8" i="36"/>
  <c r="J8" i="36"/>
  <c r="EM7" i="36"/>
  <c r="EL7" i="36"/>
  <c r="EK7" i="36"/>
  <c r="EJ7" i="36"/>
  <c r="EH7" i="36"/>
  <c r="EG7" i="36"/>
  <c r="EC7" i="36"/>
  <c r="EB7" i="36"/>
  <c r="DY7" i="36"/>
  <c r="DW7" i="36"/>
  <c r="DU7" i="36"/>
  <c r="DT7" i="36"/>
  <c r="DR7" i="36"/>
  <c r="DP7" i="36"/>
  <c r="CF7" i="36"/>
  <c r="CE7" i="36"/>
  <c r="CD7" i="36"/>
  <c r="CC7" i="36"/>
  <c r="BZ7" i="36"/>
  <c r="BY7" i="36"/>
  <c r="BX7" i="36"/>
  <c r="BW7" i="36"/>
  <c r="BV7" i="36"/>
  <c r="BS7" i="36"/>
  <c r="BR7" i="36"/>
  <c r="BQ7" i="36"/>
  <c r="BP7" i="36"/>
  <c r="BO7" i="36"/>
  <c r="BN7" i="36"/>
  <c r="BM7" i="36"/>
  <c r="AH7" i="36"/>
  <c r="AF7" i="36"/>
  <c r="AE7" i="36"/>
  <c r="AD7" i="36"/>
  <c r="AC7" i="36"/>
  <c r="AB7" i="36"/>
  <c r="AA7" i="36"/>
  <c r="Y7" i="36"/>
  <c r="X7" i="36"/>
  <c r="W7" i="36"/>
  <c r="V7" i="36"/>
  <c r="U7" i="36"/>
  <c r="T7" i="36"/>
  <c r="S7" i="36"/>
  <c r="R7" i="36"/>
  <c r="P7" i="36"/>
  <c r="O7" i="36"/>
  <c r="N7" i="36"/>
  <c r="M7" i="36"/>
  <c r="L7" i="36"/>
  <c r="K7" i="36"/>
  <c r="J7" i="36"/>
  <c r="EN6" i="36"/>
  <c r="EM6" i="36"/>
  <c r="EK6" i="36"/>
  <c r="EJ6" i="36"/>
  <c r="EI6" i="36"/>
  <c r="EH6" i="36"/>
  <c r="EG6" i="36"/>
  <c r="EF6" i="36"/>
  <c r="EE6" i="36"/>
  <c r="ED6" i="36"/>
  <c r="EC6" i="36"/>
  <c r="EB6" i="36"/>
  <c r="EA6" i="36"/>
  <c r="DY6" i="36"/>
  <c r="DV6" i="36"/>
  <c r="DU6" i="36"/>
  <c r="DT6" i="36"/>
  <c r="DS6" i="36"/>
  <c r="DQ6" i="36"/>
  <c r="DP6" i="36"/>
  <c r="CJ6" i="36"/>
  <c r="CI6" i="36"/>
  <c r="CH6" i="36"/>
  <c r="CG6" i="36"/>
  <c r="CF6" i="36"/>
  <c r="CE6" i="36"/>
  <c r="CB6" i="36"/>
  <c r="CA6" i="36"/>
  <c r="BZ6" i="36"/>
  <c r="BX6" i="36"/>
  <c r="BW6" i="36"/>
  <c r="BV6" i="36"/>
  <c r="BU6" i="36"/>
  <c r="BT6" i="36"/>
  <c r="BS6" i="36"/>
  <c r="BR6" i="36"/>
  <c r="BP6" i="36"/>
  <c r="BO6" i="36"/>
  <c r="BN6" i="36"/>
  <c r="AH6" i="36"/>
  <c r="AG6" i="36"/>
  <c r="AC6" i="36"/>
  <c r="AB6" i="36"/>
  <c r="AA6" i="36"/>
  <c r="Z6" i="36"/>
  <c r="W6" i="36"/>
  <c r="V6" i="36"/>
  <c r="U6" i="36"/>
  <c r="T6" i="36"/>
  <c r="S6" i="36"/>
  <c r="R6" i="36"/>
  <c r="Q6" i="36"/>
  <c r="O6" i="36"/>
  <c r="N6" i="36"/>
  <c r="M6" i="36"/>
  <c r="K6" i="36"/>
  <c r="J6" i="36"/>
  <c r="EM5" i="36"/>
  <c r="EJ5" i="36"/>
  <c r="EH5" i="36"/>
  <c r="EG5" i="36"/>
  <c r="EC5" i="36"/>
  <c r="EB5" i="36"/>
  <c r="EA5" i="36"/>
  <c r="DZ5" i="36"/>
  <c r="DX5" i="36"/>
  <c r="DU5" i="36"/>
  <c r="DT5" i="36"/>
  <c r="DS5" i="36"/>
  <c r="DQ5" i="36"/>
  <c r="DP5" i="36"/>
  <c r="CI5" i="36"/>
  <c r="CH5" i="36"/>
  <c r="CG5" i="36"/>
  <c r="CF5" i="36"/>
  <c r="CD5" i="36"/>
  <c r="CC5" i="36"/>
  <c r="CB5" i="36"/>
  <c r="BZ5" i="36"/>
  <c r="BY5" i="36"/>
  <c r="BW5" i="36"/>
  <c r="BV5" i="36"/>
  <c r="BU5" i="36"/>
  <c r="BT5" i="36"/>
  <c r="BS5" i="36"/>
  <c r="BQ5" i="36"/>
  <c r="BP5" i="36"/>
  <c r="BN5" i="36"/>
  <c r="BM5" i="36"/>
  <c r="AE5" i="36"/>
  <c r="AC5" i="36"/>
  <c r="AB5" i="36"/>
  <c r="Z5" i="36"/>
  <c r="Y5" i="36"/>
  <c r="X5" i="36"/>
  <c r="W5" i="36"/>
  <c r="U5" i="36"/>
  <c r="T5" i="36"/>
  <c r="S5" i="36"/>
  <c r="R5" i="36"/>
  <c r="Q5" i="36"/>
  <c r="P5" i="36"/>
  <c r="O5" i="36"/>
  <c r="M5" i="36"/>
  <c r="L5" i="36"/>
  <c r="K5" i="36"/>
  <c r="J5" i="36"/>
  <c r="EN4" i="36"/>
  <c r="EJ4" i="36"/>
  <c r="EH4" i="36"/>
  <c r="EG4" i="36"/>
  <c r="EF4" i="36"/>
  <c r="EE4" i="36"/>
  <c r="EB4" i="36"/>
  <c r="EA4" i="36"/>
  <c r="DZ4" i="36"/>
  <c r="DY4" i="36"/>
  <c r="DX4" i="36"/>
  <c r="DV4" i="36"/>
  <c r="DS4" i="36"/>
  <c r="DR4" i="36"/>
  <c r="DQ4" i="36"/>
  <c r="DP4" i="36"/>
  <c r="CI4" i="36"/>
  <c r="CG4" i="36"/>
  <c r="CF4" i="36"/>
  <c r="CE4" i="36"/>
  <c r="CD4" i="36"/>
  <c r="CA4" i="36"/>
  <c r="BZ4" i="36"/>
  <c r="BY4" i="36"/>
  <c r="BW4" i="36"/>
  <c r="BV4" i="36"/>
  <c r="BU4" i="36"/>
  <c r="BT4" i="36"/>
  <c r="BS4" i="36"/>
  <c r="BR4" i="36"/>
  <c r="BP4" i="36"/>
  <c r="BO4" i="36"/>
  <c r="BN4" i="36"/>
  <c r="AH4" i="36"/>
  <c r="AG4" i="36"/>
  <c r="AE4" i="36"/>
  <c r="AD4" i="36"/>
  <c r="AC4" i="36"/>
  <c r="AB4" i="36"/>
  <c r="AA4" i="36"/>
  <c r="Y4" i="36"/>
  <c r="X4" i="36"/>
  <c r="W4" i="36"/>
  <c r="V4" i="36"/>
  <c r="U4" i="36"/>
  <c r="T4" i="36"/>
  <c r="R4" i="36"/>
  <c r="Q4" i="36"/>
  <c r="N4" i="36"/>
  <c r="M4" i="36"/>
  <c r="K4" i="36"/>
  <c r="EN3" i="36"/>
  <c r="EK3" i="36"/>
  <c r="EI3" i="36"/>
  <c r="EH3" i="36"/>
  <c r="EF3" i="36"/>
  <c r="EE3" i="36"/>
  <c r="ED3" i="36"/>
  <c r="EB3" i="36"/>
  <c r="EA3" i="36"/>
  <c r="DZ3" i="36"/>
  <c r="DY3" i="36"/>
  <c r="DX3" i="36"/>
  <c r="DV3" i="36"/>
  <c r="DS3" i="36"/>
  <c r="DR3" i="36"/>
  <c r="DP3" i="36"/>
  <c r="CK3" i="36"/>
  <c r="CJ3" i="36"/>
  <c r="CI3" i="36"/>
  <c r="CH3" i="36"/>
  <c r="CG3" i="36"/>
  <c r="CE3" i="36"/>
  <c r="CD3" i="36"/>
  <c r="CC3" i="36"/>
  <c r="CB3" i="36"/>
  <c r="CA3" i="36"/>
  <c r="BZ3" i="36"/>
  <c r="BY3" i="36"/>
  <c r="BW3" i="36"/>
  <c r="BV3" i="36"/>
  <c r="BT3" i="36"/>
  <c r="BS3" i="36"/>
  <c r="BR3" i="36"/>
  <c r="BQ3" i="36"/>
  <c r="BO3" i="36"/>
  <c r="BN3" i="36"/>
  <c r="BM3" i="36"/>
  <c r="AG3" i="36"/>
  <c r="AD3" i="36"/>
  <c r="AC3" i="36"/>
  <c r="AB3" i="36"/>
  <c r="AA3" i="36"/>
  <c r="X3" i="36"/>
  <c r="V3" i="36"/>
  <c r="U3" i="36"/>
  <c r="T3" i="36"/>
  <c r="S3" i="36"/>
  <c r="Q3" i="36"/>
  <c r="O3" i="36"/>
  <c r="L3" i="36"/>
  <c r="K3" i="36"/>
  <c r="AA455" i="35"/>
  <c r="Z580" i="35"/>
  <c r="Y580" i="35"/>
  <c r="X580" i="35"/>
  <c r="W580" i="35"/>
  <c r="V580" i="35"/>
  <c r="U580" i="35"/>
  <c r="T580" i="35"/>
  <c r="S580" i="35"/>
  <c r="R580" i="35"/>
  <c r="Q580" i="35"/>
  <c r="P580" i="35"/>
  <c r="O580" i="35"/>
  <c r="N580" i="35"/>
  <c r="M580" i="35"/>
  <c r="L580" i="35"/>
  <c r="K580" i="35"/>
  <c r="J580" i="35"/>
  <c r="I580" i="35"/>
  <c r="H580" i="35"/>
  <c r="G580" i="35"/>
  <c r="F580" i="35"/>
  <c r="E580" i="35"/>
  <c r="D580" i="35"/>
  <c r="C580" i="35"/>
  <c r="B580" i="35"/>
  <c r="Z579" i="35"/>
  <c r="Y579" i="35"/>
  <c r="X579" i="35"/>
  <c r="W579" i="35"/>
  <c r="V579" i="35"/>
  <c r="U579" i="35"/>
  <c r="T579" i="35"/>
  <c r="S579" i="35"/>
  <c r="R579" i="35"/>
  <c r="Q579" i="35"/>
  <c r="P579" i="35"/>
  <c r="O579" i="35"/>
  <c r="N579" i="35"/>
  <c r="M579" i="35"/>
  <c r="L579" i="35"/>
  <c r="K579" i="35"/>
  <c r="J579" i="35"/>
  <c r="I579" i="35"/>
  <c r="H579" i="35"/>
  <c r="G579" i="35"/>
  <c r="F579" i="35"/>
  <c r="E579" i="35"/>
  <c r="D579" i="35"/>
  <c r="C579" i="35"/>
  <c r="B579" i="35"/>
  <c r="N577" i="35"/>
  <c r="Z576" i="35"/>
  <c r="Y576" i="35"/>
  <c r="X576" i="35"/>
  <c r="W576" i="35"/>
  <c r="V576" i="35"/>
  <c r="U576" i="35"/>
  <c r="T576" i="35"/>
  <c r="S576" i="35"/>
  <c r="R576" i="35"/>
  <c r="Q576" i="35"/>
  <c r="P576" i="35"/>
  <c r="O576" i="35"/>
  <c r="N576" i="35"/>
  <c r="M576" i="35"/>
  <c r="L576" i="35"/>
  <c r="K576" i="35"/>
  <c r="J576" i="35"/>
  <c r="I576" i="35"/>
  <c r="H576" i="35"/>
  <c r="G576" i="35"/>
  <c r="F576" i="35"/>
  <c r="E576" i="35"/>
  <c r="D576" i="35"/>
  <c r="C576" i="35"/>
  <c r="B576" i="35"/>
  <c r="AA575" i="35"/>
  <c r="AA574" i="35"/>
  <c r="AA573" i="35"/>
  <c r="AA572" i="35"/>
  <c r="AA571" i="35"/>
  <c r="AA570" i="35"/>
  <c r="AA569" i="35"/>
  <c r="AA568" i="35"/>
  <c r="AA567" i="35"/>
  <c r="AA566" i="35"/>
  <c r="AA565" i="35"/>
  <c r="AA564" i="35"/>
  <c r="AB563" i="35"/>
  <c r="AA563" i="35"/>
  <c r="AA562" i="35"/>
  <c r="AA561" i="35"/>
  <c r="AA560" i="35"/>
  <c r="AA559" i="35"/>
  <c r="AA558" i="35"/>
  <c r="AA557" i="35"/>
  <c r="AA556" i="35"/>
  <c r="AA555" i="35"/>
  <c r="AA554" i="35"/>
  <c r="AA553" i="35"/>
  <c r="AA552" i="35"/>
  <c r="AA551" i="35"/>
  <c r="Z548" i="35"/>
  <c r="Y548" i="35"/>
  <c r="X548" i="35"/>
  <c r="W548" i="35"/>
  <c r="V548" i="35"/>
  <c r="U548" i="35"/>
  <c r="T548" i="35"/>
  <c r="S548" i="35"/>
  <c r="R548" i="35"/>
  <c r="Q548" i="35"/>
  <c r="P548" i="35"/>
  <c r="O548" i="35"/>
  <c r="N548" i="35"/>
  <c r="M548" i="35"/>
  <c r="L548" i="35"/>
  <c r="K548" i="35"/>
  <c r="J548" i="35"/>
  <c r="I548" i="35"/>
  <c r="H548" i="35"/>
  <c r="G548" i="35"/>
  <c r="F548" i="35"/>
  <c r="E548" i="35"/>
  <c r="D548" i="35"/>
  <c r="C548" i="35"/>
  <c r="AB548" i="35" s="1"/>
  <c r="B548" i="35"/>
  <c r="Z547" i="35"/>
  <c r="Y547" i="35"/>
  <c r="X547" i="35"/>
  <c r="W547" i="35"/>
  <c r="V547" i="35"/>
  <c r="U547" i="35"/>
  <c r="T547" i="35"/>
  <c r="S547" i="35"/>
  <c r="R547" i="35"/>
  <c r="Q547" i="35"/>
  <c r="P547" i="35"/>
  <c r="O547" i="35"/>
  <c r="N547" i="35"/>
  <c r="M547" i="35"/>
  <c r="L547" i="35"/>
  <c r="K547" i="35"/>
  <c r="J547" i="35"/>
  <c r="I547" i="35"/>
  <c r="H547" i="35"/>
  <c r="G547" i="35"/>
  <c r="F547" i="35"/>
  <c r="E547" i="35"/>
  <c r="D547" i="35"/>
  <c r="C547" i="35"/>
  <c r="B547" i="35"/>
  <c r="N545" i="35"/>
  <c r="Z544" i="35"/>
  <c r="Y544" i="35"/>
  <c r="X544" i="35"/>
  <c r="W544" i="35"/>
  <c r="V544" i="35"/>
  <c r="U544" i="35"/>
  <c r="T544" i="35"/>
  <c r="S544" i="35"/>
  <c r="R544" i="35"/>
  <c r="Q544" i="35"/>
  <c r="P544" i="35"/>
  <c r="O544" i="35"/>
  <c r="N544" i="35"/>
  <c r="M544" i="35"/>
  <c r="L544" i="35"/>
  <c r="K544" i="35"/>
  <c r="J544" i="35"/>
  <c r="I544" i="35"/>
  <c r="H544" i="35"/>
  <c r="G544" i="35"/>
  <c r="F544" i="35"/>
  <c r="E544" i="35"/>
  <c r="D544" i="35"/>
  <c r="C544" i="35"/>
  <c r="B544" i="35"/>
  <c r="AA543" i="35"/>
  <c r="AA542" i="35"/>
  <c r="AA541" i="35"/>
  <c r="AA540" i="35"/>
  <c r="AA539" i="35"/>
  <c r="AA538" i="35"/>
  <c r="AA537" i="35"/>
  <c r="AA536" i="35"/>
  <c r="AA535" i="35"/>
  <c r="AA534" i="35"/>
  <c r="AA533" i="35"/>
  <c r="AA532" i="35"/>
  <c r="AB531" i="35"/>
  <c r="AA531" i="35"/>
  <c r="AA530" i="35"/>
  <c r="AA529" i="35"/>
  <c r="AA528" i="35"/>
  <c r="AA527" i="35"/>
  <c r="AA526" i="35"/>
  <c r="AA525" i="35"/>
  <c r="AA524" i="35"/>
  <c r="AA523" i="35"/>
  <c r="AA522" i="35"/>
  <c r="AA521" i="35"/>
  <c r="AA520" i="35"/>
  <c r="AA519" i="35"/>
  <c r="Z516" i="35"/>
  <c r="Y516" i="35"/>
  <c r="X516" i="35"/>
  <c r="W516" i="35"/>
  <c r="V516" i="35"/>
  <c r="U516" i="35"/>
  <c r="T516" i="35"/>
  <c r="S516" i="35"/>
  <c r="R516" i="35"/>
  <c r="Q516" i="35"/>
  <c r="P516" i="35"/>
  <c r="O516" i="35"/>
  <c r="N516" i="35"/>
  <c r="M516" i="35"/>
  <c r="L516" i="35"/>
  <c r="K516" i="35"/>
  <c r="J516" i="35"/>
  <c r="I516" i="35"/>
  <c r="H516" i="35"/>
  <c r="G516" i="35"/>
  <c r="F516" i="35"/>
  <c r="E516" i="35"/>
  <c r="D516" i="35"/>
  <c r="C516" i="35"/>
  <c r="B516" i="35"/>
  <c r="Z515" i="35"/>
  <c r="Y515" i="35"/>
  <c r="X515" i="35"/>
  <c r="W515" i="35"/>
  <c r="V515" i="35"/>
  <c r="U515" i="35"/>
  <c r="T515" i="35"/>
  <c r="S515" i="35"/>
  <c r="R515" i="35"/>
  <c r="Q515" i="35"/>
  <c r="P515" i="35"/>
  <c r="O515" i="35"/>
  <c r="N515" i="35"/>
  <c r="M515" i="35"/>
  <c r="L515" i="35"/>
  <c r="K515" i="35"/>
  <c r="J515" i="35"/>
  <c r="I515" i="35"/>
  <c r="H515" i="35"/>
  <c r="G515" i="35"/>
  <c r="F515" i="35"/>
  <c r="E515" i="35"/>
  <c r="D515" i="35"/>
  <c r="C515" i="35"/>
  <c r="B515" i="35"/>
  <c r="AB515" i="35" s="1"/>
  <c r="N513" i="35"/>
  <c r="Z512" i="35"/>
  <c r="Y512" i="35"/>
  <c r="X512" i="35"/>
  <c r="W512" i="35"/>
  <c r="V512" i="35"/>
  <c r="U512" i="35"/>
  <c r="T512" i="35"/>
  <c r="S512" i="35"/>
  <c r="R512" i="35"/>
  <c r="Q512" i="35"/>
  <c r="P512" i="35"/>
  <c r="O512" i="35"/>
  <c r="N512" i="35"/>
  <c r="M512" i="35"/>
  <c r="L512" i="35"/>
  <c r="K512" i="35"/>
  <c r="J512" i="35"/>
  <c r="I512" i="35"/>
  <c r="H512" i="35"/>
  <c r="G512" i="35"/>
  <c r="F512" i="35"/>
  <c r="E512" i="35"/>
  <c r="D512" i="35"/>
  <c r="C512" i="35"/>
  <c r="B512" i="35"/>
  <c r="AA511" i="35"/>
  <c r="AA510" i="35"/>
  <c r="AA509" i="35"/>
  <c r="AA508" i="35"/>
  <c r="AA507" i="35"/>
  <c r="AA506" i="35"/>
  <c r="AA505" i="35"/>
  <c r="AA504" i="35"/>
  <c r="AA503" i="35"/>
  <c r="AA502" i="35"/>
  <c r="AA501" i="35"/>
  <c r="AA500" i="35"/>
  <c r="AB499" i="35"/>
  <c r="AA499" i="35"/>
  <c r="AA498" i="35"/>
  <c r="AA497" i="35"/>
  <c r="AA496" i="35"/>
  <c r="AA495" i="35"/>
  <c r="AA494" i="35"/>
  <c r="AA493" i="35"/>
  <c r="AA492" i="35"/>
  <c r="AA491" i="35"/>
  <c r="AA490" i="35"/>
  <c r="AA489" i="35"/>
  <c r="AA488" i="35"/>
  <c r="AA487" i="35"/>
  <c r="Z484" i="35"/>
  <c r="Y484" i="35"/>
  <c r="X484" i="35"/>
  <c r="W484" i="35"/>
  <c r="V484" i="35"/>
  <c r="U484" i="35"/>
  <c r="T484" i="35"/>
  <c r="S484" i="35"/>
  <c r="R484" i="35"/>
  <c r="Q484" i="35"/>
  <c r="P484" i="35"/>
  <c r="O484" i="35"/>
  <c r="N484" i="35"/>
  <c r="M484" i="35"/>
  <c r="L484" i="35"/>
  <c r="K484" i="35"/>
  <c r="J484" i="35"/>
  <c r="I484" i="35"/>
  <c r="H484" i="35"/>
  <c r="G484" i="35"/>
  <c r="F484" i="35"/>
  <c r="E484" i="35"/>
  <c r="D484" i="35"/>
  <c r="C484" i="35"/>
  <c r="B484" i="35"/>
  <c r="Z483" i="35"/>
  <c r="Y483" i="35"/>
  <c r="X483" i="35"/>
  <c r="W483" i="35"/>
  <c r="V483" i="35"/>
  <c r="U483" i="35"/>
  <c r="T483" i="35"/>
  <c r="S483" i="35"/>
  <c r="R483" i="35"/>
  <c r="Q483" i="35"/>
  <c r="P483" i="35"/>
  <c r="O483" i="35"/>
  <c r="N483" i="35"/>
  <c r="M483" i="35"/>
  <c r="L483" i="35"/>
  <c r="K483" i="35"/>
  <c r="J483" i="35"/>
  <c r="I483" i="35"/>
  <c r="H483" i="35"/>
  <c r="G483" i="35"/>
  <c r="F483" i="35"/>
  <c r="E483" i="35"/>
  <c r="D483" i="35"/>
  <c r="C483" i="35"/>
  <c r="B483" i="35"/>
  <c r="N481" i="35"/>
  <c r="Z480" i="35"/>
  <c r="Y480" i="35"/>
  <c r="X480" i="35"/>
  <c r="W480" i="35"/>
  <c r="V480" i="35"/>
  <c r="U480" i="35"/>
  <c r="T480" i="35"/>
  <c r="S480" i="35"/>
  <c r="R480" i="35"/>
  <c r="Q480" i="35"/>
  <c r="P480" i="35"/>
  <c r="O480" i="35"/>
  <c r="N480" i="35"/>
  <c r="M480" i="35"/>
  <c r="L480" i="35"/>
  <c r="K480" i="35"/>
  <c r="J480" i="35"/>
  <c r="I480" i="35"/>
  <c r="H480" i="35"/>
  <c r="G480" i="35"/>
  <c r="F480" i="35"/>
  <c r="E480" i="35"/>
  <c r="D480" i="35"/>
  <c r="C480" i="35"/>
  <c r="B480" i="35"/>
  <c r="AA479" i="35"/>
  <c r="AA478" i="35"/>
  <c r="AA477" i="35"/>
  <c r="AA476" i="35"/>
  <c r="AA475" i="35"/>
  <c r="AA474" i="35"/>
  <c r="AA473" i="35"/>
  <c r="AA472" i="35"/>
  <c r="AA471" i="35"/>
  <c r="AA470" i="35"/>
  <c r="AA469" i="35"/>
  <c r="AA468" i="35"/>
  <c r="AB467" i="35"/>
  <c r="AA467" i="35"/>
  <c r="AA466" i="35"/>
  <c r="AA465" i="35"/>
  <c r="AA464" i="35"/>
  <c r="AA463" i="35"/>
  <c r="AA462" i="35"/>
  <c r="AA461" i="35"/>
  <c r="AA460" i="35"/>
  <c r="AA459" i="35"/>
  <c r="AA458" i="35"/>
  <c r="AA457" i="35"/>
  <c r="AA456" i="35"/>
  <c r="Z452" i="35"/>
  <c r="Y452" i="35"/>
  <c r="X452" i="35"/>
  <c r="W452" i="35"/>
  <c r="V452" i="35"/>
  <c r="U452" i="35"/>
  <c r="T452" i="35"/>
  <c r="S452" i="35"/>
  <c r="R452" i="35"/>
  <c r="Q452" i="35"/>
  <c r="P452" i="35"/>
  <c r="O452" i="35"/>
  <c r="N452" i="35"/>
  <c r="M452" i="35"/>
  <c r="L452" i="35"/>
  <c r="K452" i="35"/>
  <c r="J452" i="35"/>
  <c r="I452" i="35"/>
  <c r="H452" i="35"/>
  <c r="G452" i="35"/>
  <c r="F452" i="35"/>
  <c r="E452" i="35"/>
  <c r="D452" i="35"/>
  <c r="C452" i="35"/>
  <c r="B452" i="35"/>
  <c r="Z451" i="35"/>
  <c r="Y451" i="35"/>
  <c r="X451" i="35"/>
  <c r="W451" i="35"/>
  <c r="V451" i="35"/>
  <c r="U451" i="35"/>
  <c r="T451" i="35"/>
  <c r="S451" i="35"/>
  <c r="R451" i="35"/>
  <c r="Q451" i="35"/>
  <c r="P451" i="35"/>
  <c r="O451" i="35"/>
  <c r="N451" i="35"/>
  <c r="M451" i="35"/>
  <c r="L451" i="35"/>
  <c r="K451" i="35"/>
  <c r="J451" i="35"/>
  <c r="I451" i="35"/>
  <c r="H451" i="35"/>
  <c r="G451" i="35"/>
  <c r="F451" i="35"/>
  <c r="E451" i="35"/>
  <c r="D451" i="35"/>
  <c r="C451" i="35"/>
  <c r="B451" i="35"/>
  <c r="N449" i="35"/>
  <c r="Z448" i="35"/>
  <c r="Y448" i="35"/>
  <c r="X448" i="35"/>
  <c r="W448" i="35"/>
  <c r="V448" i="35"/>
  <c r="U448" i="35"/>
  <c r="T448" i="35"/>
  <c r="S448" i="35"/>
  <c r="R448" i="35"/>
  <c r="Q448" i="35"/>
  <c r="P448" i="35"/>
  <c r="O448" i="35"/>
  <c r="N448" i="35"/>
  <c r="M448" i="35"/>
  <c r="L448" i="35"/>
  <c r="K448" i="35"/>
  <c r="J448" i="35"/>
  <c r="I448" i="35"/>
  <c r="H448" i="35"/>
  <c r="G448" i="35"/>
  <c r="F448" i="35"/>
  <c r="E448" i="35"/>
  <c r="D448" i="35"/>
  <c r="C448" i="35"/>
  <c r="B448" i="35"/>
  <c r="AA447" i="35"/>
  <c r="AA446" i="35"/>
  <c r="AA445" i="35"/>
  <c r="AA444" i="35"/>
  <c r="AA443" i="35"/>
  <c r="AA442" i="35"/>
  <c r="AA441" i="35"/>
  <c r="AA440" i="35"/>
  <c r="AA439" i="35"/>
  <c r="AA438" i="35"/>
  <c r="AA437" i="35"/>
  <c r="AA436" i="35"/>
  <c r="AB435" i="35"/>
  <c r="AA435" i="35"/>
  <c r="AA434" i="35"/>
  <c r="AA433" i="35"/>
  <c r="AA432" i="35"/>
  <c r="AA431" i="35"/>
  <c r="AA430" i="35"/>
  <c r="AA429" i="35"/>
  <c r="AA428" i="35"/>
  <c r="AA427" i="35"/>
  <c r="AA426" i="35"/>
  <c r="AA425" i="35"/>
  <c r="AA424" i="35"/>
  <c r="AA423" i="35"/>
  <c r="Z420" i="35"/>
  <c r="Y420" i="35"/>
  <c r="X420" i="35"/>
  <c r="W420" i="35"/>
  <c r="V420" i="35"/>
  <c r="U420" i="35"/>
  <c r="T420" i="35"/>
  <c r="S420" i="35"/>
  <c r="R420" i="35"/>
  <c r="Q420" i="35"/>
  <c r="P420" i="35"/>
  <c r="O420" i="35"/>
  <c r="N420" i="35"/>
  <c r="M420" i="35"/>
  <c r="L420" i="35"/>
  <c r="K420" i="35"/>
  <c r="J420" i="35"/>
  <c r="I420" i="35"/>
  <c r="H420" i="35"/>
  <c r="G420" i="35"/>
  <c r="F420" i="35"/>
  <c r="E420" i="35"/>
  <c r="D420" i="35"/>
  <c r="C420" i="35"/>
  <c r="B420" i="35"/>
  <c r="AA420" i="35" s="1"/>
  <c r="Z419" i="35"/>
  <c r="Y419" i="35"/>
  <c r="X419" i="35"/>
  <c r="W419" i="35"/>
  <c r="V419" i="35"/>
  <c r="U419" i="35"/>
  <c r="T419" i="35"/>
  <c r="S419" i="35"/>
  <c r="R419" i="35"/>
  <c r="Q419" i="35"/>
  <c r="P419" i="35"/>
  <c r="O419" i="35"/>
  <c r="N419" i="35"/>
  <c r="M419" i="35"/>
  <c r="L419" i="35"/>
  <c r="K419" i="35"/>
  <c r="J419" i="35"/>
  <c r="I419" i="35"/>
  <c r="H419" i="35"/>
  <c r="G419" i="35"/>
  <c r="F419" i="35"/>
  <c r="E419" i="35"/>
  <c r="D419" i="35"/>
  <c r="C419" i="35"/>
  <c r="B419" i="35"/>
  <c r="N417" i="35"/>
  <c r="Z416" i="35"/>
  <c r="Y416" i="35"/>
  <c r="X416" i="35"/>
  <c r="W416" i="35"/>
  <c r="V416" i="35"/>
  <c r="U416" i="35"/>
  <c r="T416" i="35"/>
  <c r="S416" i="35"/>
  <c r="R416" i="35"/>
  <c r="Q416" i="35"/>
  <c r="P416" i="35"/>
  <c r="O416" i="35"/>
  <c r="N416" i="35"/>
  <c r="M416" i="35"/>
  <c r="L416" i="35"/>
  <c r="K416" i="35"/>
  <c r="J416" i="35"/>
  <c r="I416" i="35"/>
  <c r="H416" i="35"/>
  <c r="G416" i="35"/>
  <c r="F416" i="35"/>
  <c r="E416" i="35"/>
  <c r="D416" i="35"/>
  <c r="C416" i="35"/>
  <c r="B416" i="35"/>
  <c r="AA415" i="35"/>
  <c r="AA414" i="35"/>
  <c r="AA413" i="35"/>
  <c r="AA412" i="35"/>
  <c r="AA411" i="35"/>
  <c r="AA410" i="35"/>
  <c r="AA409" i="35"/>
  <c r="AA408" i="35"/>
  <c r="AA407" i="35"/>
  <c r="AA406" i="35"/>
  <c r="AA405" i="35"/>
  <c r="AA404" i="35"/>
  <c r="AB403" i="35"/>
  <c r="AA403" i="35"/>
  <c r="AA402" i="35"/>
  <c r="AA401" i="35"/>
  <c r="AA400" i="35"/>
  <c r="AA399" i="35"/>
  <c r="AA398" i="35"/>
  <c r="AA397" i="35"/>
  <c r="AA396" i="35"/>
  <c r="AA395" i="35"/>
  <c r="AA394" i="35"/>
  <c r="AA393" i="35"/>
  <c r="AA392" i="35"/>
  <c r="AA391" i="35"/>
  <c r="Z388" i="35"/>
  <c r="Y388" i="35"/>
  <c r="X388" i="35"/>
  <c r="W388" i="35"/>
  <c r="V388" i="35"/>
  <c r="U388" i="35"/>
  <c r="T388" i="35"/>
  <c r="S388" i="35"/>
  <c r="R388" i="35"/>
  <c r="Q388" i="35"/>
  <c r="P388" i="35"/>
  <c r="O388" i="35"/>
  <c r="N388" i="35"/>
  <c r="M388" i="35"/>
  <c r="L388" i="35"/>
  <c r="K388" i="35"/>
  <c r="J388" i="35"/>
  <c r="I388" i="35"/>
  <c r="H388" i="35"/>
  <c r="G388" i="35"/>
  <c r="F388" i="35"/>
  <c r="E388" i="35"/>
  <c r="D388" i="35"/>
  <c r="C388" i="35"/>
  <c r="B388" i="35"/>
  <c r="Z387" i="35"/>
  <c r="Y387" i="35"/>
  <c r="X387" i="35"/>
  <c r="W387" i="35"/>
  <c r="V387" i="35"/>
  <c r="U387" i="35"/>
  <c r="T387" i="35"/>
  <c r="S387" i="35"/>
  <c r="R387" i="35"/>
  <c r="Q387" i="35"/>
  <c r="P387" i="35"/>
  <c r="O387" i="35"/>
  <c r="N387" i="35"/>
  <c r="M387" i="35"/>
  <c r="L387" i="35"/>
  <c r="K387" i="35"/>
  <c r="J387" i="35"/>
  <c r="I387" i="35"/>
  <c r="H387" i="35"/>
  <c r="G387" i="35"/>
  <c r="F387" i="35"/>
  <c r="E387" i="35"/>
  <c r="D387" i="35"/>
  <c r="C387" i="35"/>
  <c r="B387" i="35"/>
  <c r="N385" i="35"/>
  <c r="Z384" i="35"/>
  <c r="Y384" i="35"/>
  <c r="X384" i="35"/>
  <c r="W384" i="35"/>
  <c r="V384" i="35"/>
  <c r="U384" i="35"/>
  <c r="T384" i="35"/>
  <c r="S384" i="35"/>
  <c r="R384" i="35"/>
  <c r="Q384" i="35"/>
  <c r="P384" i="35"/>
  <c r="O384" i="35"/>
  <c r="N384" i="35"/>
  <c r="M384" i="35"/>
  <c r="L384" i="35"/>
  <c r="K384" i="35"/>
  <c r="J384" i="35"/>
  <c r="I384" i="35"/>
  <c r="H384" i="35"/>
  <c r="G384" i="35"/>
  <c r="F384" i="35"/>
  <c r="E384" i="35"/>
  <c r="D384" i="35"/>
  <c r="C384" i="35"/>
  <c r="B384" i="35"/>
  <c r="AA383" i="35"/>
  <c r="AA382" i="35"/>
  <c r="AA381" i="35"/>
  <c r="AA380" i="35"/>
  <c r="AA379" i="35"/>
  <c r="AA378" i="35"/>
  <c r="AA377" i="35"/>
  <c r="AA376" i="35"/>
  <c r="AA375" i="35"/>
  <c r="AA374" i="35"/>
  <c r="AA373" i="35"/>
  <c r="AA372" i="35"/>
  <c r="AB371" i="35"/>
  <c r="AA371" i="35"/>
  <c r="AA370" i="35"/>
  <c r="AA369" i="35"/>
  <c r="AA368" i="35"/>
  <c r="AA367" i="35"/>
  <c r="AA366" i="35"/>
  <c r="AA365" i="35"/>
  <c r="AA364" i="35"/>
  <c r="AA363" i="35"/>
  <c r="AA362" i="35"/>
  <c r="AA361" i="35"/>
  <c r="AA360" i="35"/>
  <c r="AA359" i="35"/>
  <c r="Z356" i="35"/>
  <c r="Y356" i="35"/>
  <c r="X356" i="35"/>
  <c r="W356" i="35"/>
  <c r="V356" i="35"/>
  <c r="U356" i="35"/>
  <c r="T356" i="35"/>
  <c r="S356" i="35"/>
  <c r="R356" i="35"/>
  <c r="Q356" i="35"/>
  <c r="P356" i="35"/>
  <c r="O356" i="35"/>
  <c r="N356" i="35"/>
  <c r="M356" i="35"/>
  <c r="L356" i="35"/>
  <c r="K356" i="35"/>
  <c r="J356" i="35"/>
  <c r="I356" i="35"/>
  <c r="H356" i="35"/>
  <c r="G356" i="35"/>
  <c r="F356" i="35"/>
  <c r="E356" i="35"/>
  <c r="D356" i="35"/>
  <c r="C356" i="35"/>
  <c r="B356" i="35"/>
  <c r="Z355" i="35"/>
  <c r="Y355" i="35"/>
  <c r="X355" i="35"/>
  <c r="W355" i="35"/>
  <c r="V355" i="35"/>
  <c r="U355" i="35"/>
  <c r="T355" i="35"/>
  <c r="S355" i="35"/>
  <c r="R355" i="35"/>
  <c r="Q355" i="35"/>
  <c r="P355" i="35"/>
  <c r="O355" i="35"/>
  <c r="N355" i="35"/>
  <c r="M355" i="35"/>
  <c r="L355" i="35"/>
  <c r="K355" i="35"/>
  <c r="J355" i="35"/>
  <c r="I355" i="35"/>
  <c r="H355" i="35"/>
  <c r="G355" i="35"/>
  <c r="F355" i="35"/>
  <c r="E355" i="35"/>
  <c r="D355" i="35"/>
  <c r="C355" i="35"/>
  <c r="B355" i="35"/>
  <c r="N353" i="35"/>
  <c r="Z352" i="35"/>
  <c r="Y352" i="35"/>
  <c r="X352" i="35"/>
  <c r="W352" i="35"/>
  <c r="V352" i="35"/>
  <c r="U352" i="35"/>
  <c r="T352" i="35"/>
  <c r="S352" i="35"/>
  <c r="R352" i="35"/>
  <c r="Q352" i="35"/>
  <c r="P352" i="35"/>
  <c r="O352" i="35"/>
  <c r="N352" i="35"/>
  <c r="M352" i="35"/>
  <c r="L352" i="35"/>
  <c r="K352" i="35"/>
  <c r="J352" i="35"/>
  <c r="I352" i="35"/>
  <c r="H352" i="35"/>
  <c r="G352" i="35"/>
  <c r="F352" i="35"/>
  <c r="E352" i="35"/>
  <c r="D352" i="35"/>
  <c r="C352" i="35"/>
  <c r="B352" i="35"/>
  <c r="AA351" i="35"/>
  <c r="AA350" i="35"/>
  <c r="AA349" i="35"/>
  <c r="AA348" i="35"/>
  <c r="AA347" i="35"/>
  <c r="AA346" i="35"/>
  <c r="AA345" i="35"/>
  <c r="AA344" i="35"/>
  <c r="AA343" i="35"/>
  <c r="AA342" i="35"/>
  <c r="AA341" i="35"/>
  <c r="AA340" i="35"/>
  <c r="AB339" i="35"/>
  <c r="AA339" i="35"/>
  <c r="AA338" i="35"/>
  <c r="AA337" i="35"/>
  <c r="AA336" i="35"/>
  <c r="AA335" i="35"/>
  <c r="AA334" i="35"/>
  <c r="AA333" i="35"/>
  <c r="AA332" i="35"/>
  <c r="AA331" i="35"/>
  <c r="AA330" i="35"/>
  <c r="AA329" i="35"/>
  <c r="AA328" i="35"/>
  <c r="AA327" i="35"/>
  <c r="Z324" i="35"/>
  <c r="Y324" i="35"/>
  <c r="X324" i="35"/>
  <c r="W324" i="35"/>
  <c r="V324" i="35"/>
  <c r="U324" i="35"/>
  <c r="T324" i="35"/>
  <c r="S324" i="35"/>
  <c r="R324" i="35"/>
  <c r="Q324" i="35"/>
  <c r="P324" i="35"/>
  <c r="O324" i="35"/>
  <c r="N324" i="35"/>
  <c r="M324" i="35"/>
  <c r="L324" i="35"/>
  <c r="K324" i="35"/>
  <c r="J324" i="35"/>
  <c r="I324" i="35"/>
  <c r="H324" i="35"/>
  <c r="G324" i="35"/>
  <c r="F324" i="35"/>
  <c r="E324" i="35"/>
  <c r="D324" i="35"/>
  <c r="C324" i="35"/>
  <c r="B324" i="35"/>
  <c r="Z323" i="35"/>
  <c r="Y323" i="35"/>
  <c r="X323" i="35"/>
  <c r="W323" i="35"/>
  <c r="V323" i="35"/>
  <c r="U323" i="35"/>
  <c r="T323" i="35"/>
  <c r="S323" i="35"/>
  <c r="R323" i="35"/>
  <c r="Q323" i="35"/>
  <c r="P323" i="35"/>
  <c r="O323" i="35"/>
  <c r="N323" i="35"/>
  <c r="M323" i="35"/>
  <c r="L323" i="35"/>
  <c r="K323" i="35"/>
  <c r="J323" i="35"/>
  <c r="I323" i="35"/>
  <c r="H323" i="35"/>
  <c r="G323" i="35"/>
  <c r="F323" i="35"/>
  <c r="E323" i="35"/>
  <c r="D323" i="35"/>
  <c r="C323" i="35"/>
  <c r="B323" i="35"/>
  <c r="N321" i="35"/>
  <c r="Z320" i="35"/>
  <c r="Y320" i="35"/>
  <c r="X320" i="35"/>
  <c r="W320" i="35"/>
  <c r="V320" i="35"/>
  <c r="U320" i="35"/>
  <c r="T320" i="35"/>
  <c r="S320" i="35"/>
  <c r="R320" i="35"/>
  <c r="Q320" i="35"/>
  <c r="P320" i="35"/>
  <c r="O320" i="35"/>
  <c r="N320" i="35"/>
  <c r="M320" i="35"/>
  <c r="L320" i="35"/>
  <c r="K320" i="35"/>
  <c r="J320" i="35"/>
  <c r="I320" i="35"/>
  <c r="H320" i="35"/>
  <c r="G320" i="35"/>
  <c r="F320" i="35"/>
  <c r="E320" i="35"/>
  <c r="D320" i="35"/>
  <c r="C320" i="35"/>
  <c r="B320" i="35"/>
  <c r="AA319" i="35"/>
  <c r="AA318" i="35"/>
  <c r="AA317" i="35"/>
  <c r="AA316" i="35"/>
  <c r="AA315" i="35"/>
  <c r="AA314" i="35"/>
  <c r="AA313" i="35"/>
  <c r="AA312" i="35"/>
  <c r="AA311" i="35"/>
  <c r="AA310" i="35"/>
  <c r="AA309" i="35"/>
  <c r="AA308" i="35"/>
  <c r="AB307" i="35"/>
  <c r="AA307" i="35"/>
  <c r="AA306" i="35"/>
  <c r="AA305" i="35"/>
  <c r="AA304" i="35"/>
  <c r="AA303" i="35"/>
  <c r="AA302" i="35"/>
  <c r="AA301" i="35"/>
  <c r="AA300" i="35"/>
  <c r="AA299" i="35"/>
  <c r="AA298" i="35"/>
  <c r="AA297" i="35"/>
  <c r="AA296" i="35"/>
  <c r="AA295" i="35"/>
  <c r="Z292" i="35"/>
  <c r="Y292" i="35"/>
  <c r="X292" i="35"/>
  <c r="W292" i="35"/>
  <c r="V292" i="35"/>
  <c r="U292" i="35"/>
  <c r="T292" i="35"/>
  <c r="S292" i="35"/>
  <c r="R292" i="35"/>
  <c r="Q292" i="35"/>
  <c r="P292" i="35"/>
  <c r="O292" i="35"/>
  <c r="N292" i="35"/>
  <c r="M292" i="35"/>
  <c r="L292" i="35"/>
  <c r="K292" i="35"/>
  <c r="J292" i="35"/>
  <c r="I292" i="35"/>
  <c r="H292" i="35"/>
  <c r="G292" i="35"/>
  <c r="F292" i="35"/>
  <c r="E292" i="35"/>
  <c r="D292" i="35"/>
  <c r="C292" i="35"/>
  <c r="B292" i="35"/>
  <c r="Z291" i="35"/>
  <c r="Y291" i="35"/>
  <c r="X291" i="35"/>
  <c r="W291" i="35"/>
  <c r="V291" i="35"/>
  <c r="U291" i="35"/>
  <c r="T291" i="35"/>
  <c r="S291" i="35"/>
  <c r="R291" i="35"/>
  <c r="Q291" i="35"/>
  <c r="P291" i="35"/>
  <c r="O291" i="35"/>
  <c r="N291" i="35"/>
  <c r="M291" i="35"/>
  <c r="L291" i="35"/>
  <c r="K291" i="35"/>
  <c r="J291" i="35"/>
  <c r="I291" i="35"/>
  <c r="H291" i="35"/>
  <c r="G291" i="35"/>
  <c r="F291" i="35"/>
  <c r="E291" i="35"/>
  <c r="D291" i="35"/>
  <c r="C291" i="35"/>
  <c r="B291" i="35"/>
  <c r="N289" i="35"/>
  <c r="Z288" i="35"/>
  <c r="Y288" i="35"/>
  <c r="X288" i="35"/>
  <c r="W288" i="35"/>
  <c r="V288" i="35"/>
  <c r="U288" i="35"/>
  <c r="T288" i="35"/>
  <c r="S288" i="35"/>
  <c r="R288" i="35"/>
  <c r="Q288" i="35"/>
  <c r="P288" i="35"/>
  <c r="O288" i="35"/>
  <c r="N288" i="35"/>
  <c r="M288" i="35"/>
  <c r="L288" i="35"/>
  <c r="K288" i="35"/>
  <c r="J288" i="35"/>
  <c r="I288" i="35"/>
  <c r="H288" i="35"/>
  <c r="G288" i="35"/>
  <c r="F288" i="35"/>
  <c r="E288" i="35"/>
  <c r="D288" i="35"/>
  <c r="C288" i="35"/>
  <c r="B288" i="35"/>
  <c r="AA287" i="35"/>
  <c r="AA286" i="35"/>
  <c r="AA285" i="35"/>
  <c r="AA284" i="35"/>
  <c r="AA283" i="35"/>
  <c r="AA282" i="35"/>
  <c r="AA281" i="35"/>
  <c r="AA280" i="35"/>
  <c r="AA279" i="35"/>
  <c r="AA278" i="35"/>
  <c r="AA277" i="35"/>
  <c r="AA276" i="35"/>
  <c r="AB275" i="35"/>
  <c r="AA275" i="35"/>
  <c r="AA274" i="35"/>
  <c r="AA273" i="35"/>
  <c r="AA272" i="35"/>
  <c r="AA271" i="35"/>
  <c r="AA270" i="35"/>
  <c r="AA269" i="35"/>
  <c r="AA268" i="35"/>
  <c r="AA267" i="35"/>
  <c r="AA266" i="35"/>
  <c r="AA265" i="35"/>
  <c r="AA264" i="35"/>
  <c r="AA263" i="35"/>
  <c r="Z260" i="35"/>
  <c r="Y260" i="35"/>
  <c r="X260" i="35"/>
  <c r="W260" i="35"/>
  <c r="V260" i="35"/>
  <c r="U260" i="35"/>
  <c r="T260" i="35"/>
  <c r="S260" i="35"/>
  <c r="R260" i="35"/>
  <c r="Q260" i="35"/>
  <c r="P260" i="35"/>
  <c r="O260" i="35"/>
  <c r="N260" i="35"/>
  <c r="M260" i="35"/>
  <c r="L260" i="35"/>
  <c r="K260" i="35"/>
  <c r="J260" i="35"/>
  <c r="I260" i="35"/>
  <c r="H260" i="35"/>
  <c r="G260" i="35"/>
  <c r="F260" i="35"/>
  <c r="E260" i="35"/>
  <c r="D260" i="35"/>
  <c r="C260" i="35"/>
  <c r="B260" i="35"/>
  <c r="Z259" i="35"/>
  <c r="Y259" i="35"/>
  <c r="X259" i="35"/>
  <c r="W259" i="35"/>
  <c r="V259" i="35"/>
  <c r="U259" i="35"/>
  <c r="T259" i="35"/>
  <c r="S259" i="35"/>
  <c r="R259" i="35"/>
  <c r="Q259" i="35"/>
  <c r="P259" i="35"/>
  <c r="O259" i="35"/>
  <c r="N259" i="35"/>
  <c r="M259" i="35"/>
  <c r="L259" i="35"/>
  <c r="K259" i="35"/>
  <c r="J259" i="35"/>
  <c r="I259" i="35"/>
  <c r="H259" i="35"/>
  <c r="G259" i="35"/>
  <c r="F259" i="35"/>
  <c r="E259" i="35"/>
  <c r="D259" i="35"/>
  <c r="C259" i="35"/>
  <c r="B259" i="35"/>
  <c r="N257" i="35"/>
  <c r="Z256" i="35"/>
  <c r="Y256" i="35"/>
  <c r="X256" i="35"/>
  <c r="W256" i="35"/>
  <c r="V256" i="35"/>
  <c r="U256" i="35"/>
  <c r="T256" i="35"/>
  <c r="S256" i="35"/>
  <c r="R256" i="35"/>
  <c r="Q256" i="35"/>
  <c r="P256" i="35"/>
  <c r="O256" i="35"/>
  <c r="N256" i="35"/>
  <c r="M256" i="35"/>
  <c r="L256" i="35"/>
  <c r="K256" i="35"/>
  <c r="J256" i="35"/>
  <c r="I256" i="35"/>
  <c r="H256" i="35"/>
  <c r="G256" i="35"/>
  <c r="F256" i="35"/>
  <c r="E256" i="35"/>
  <c r="D256" i="35"/>
  <c r="C256" i="35"/>
  <c r="B256" i="35"/>
  <c r="AA255" i="35"/>
  <c r="AA254" i="35"/>
  <c r="AA253" i="35"/>
  <c r="AA252" i="35"/>
  <c r="AA251" i="35"/>
  <c r="AA250" i="35"/>
  <c r="AA249" i="35"/>
  <c r="AA248" i="35"/>
  <c r="AA247" i="35"/>
  <c r="AA246" i="35"/>
  <c r="AA245" i="35"/>
  <c r="AA244" i="35"/>
  <c r="AB243" i="35"/>
  <c r="AA243" i="35"/>
  <c r="AA242" i="35"/>
  <c r="AA241" i="35"/>
  <c r="AA240" i="35"/>
  <c r="AA239" i="35"/>
  <c r="AA238" i="35"/>
  <c r="AA237" i="35"/>
  <c r="AA236" i="35"/>
  <c r="AA235" i="35"/>
  <c r="AA234" i="35"/>
  <c r="AA233" i="35"/>
  <c r="AA232" i="35"/>
  <c r="AA231" i="35"/>
  <c r="Z228" i="35"/>
  <c r="Y228" i="35"/>
  <c r="X228" i="35"/>
  <c r="W228" i="35"/>
  <c r="V228" i="35"/>
  <c r="U228" i="35"/>
  <c r="T228" i="35"/>
  <c r="S228" i="35"/>
  <c r="R228" i="35"/>
  <c r="Q228" i="35"/>
  <c r="P228" i="35"/>
  <c r="O228" i="35"/>
  <c r="N228" i="35"/>
  <c r="M228" i="35"/>
  <c r="L228" i="35"/>
  <c r="K228" i="35"/>
  <c r="J228" i="35"/>
  <c r="I228" i="35"/>
  <c r="H228" i="35"/>
  <c r="G228" i="35"/>
  <c r="F228" i="35"/>
  <c r="E228" i="35"/>
  <c r="D228" i="35"/>
  <c r="C228" i="35"/>
  <c r="B228" i="35"/>
  <c r="Z227" i="35"/>
  <c r="Y227" i="35"/>
  <c r="X227" i="35"/>
  <c r="W227" i="35"/>
  <c r="V227" i="35"/>
  <c r="U227" i="35"/>
  <c r="T227" i="35"/>
  <c r="S227" i="35"/>
  <c r="R227" i="35"/>
  <c r="Q227" i="35"/>
  <c r="P227" i="35"/>
  <c r="O227" i="35"/>
  <c r="N227" i="35"/>
  <c r="M227" i="35"/>
  <c r="L227" i="35"/>
  <c r="K227" i="35"/>
  <c r="J227" i="35"/>
  <c r="I227" i="35"/>
  <c r="H227" i="35"/>
  <c r="G227" i="35"/>
  <c r="F227" i="35"/>
  <c r="E227" i="35"/>
  <c r="D227" i="35"/>
  <c r="C227" i="35"/>
  <c r="B227" i="35"/>
  <c r="N225" i="35"/>
  <c r="Z224" i="35"/>
  <c r="Y224" i="35"/>
  <c r="X224" i="35"/>
  <c r="W224" i="35"/>
  <c r="V224" i="35"/>
  <c r="U224" i="35"/>
  <c r="T224" i="35"/>
  <c r="S224" i="35"/>
  <c r="R224" i="35"/>
  <c r="Q224" i="35"/>
  <c r="P224" i="35"/>
  <c r="O224" i="35"/>
  <c r="N224" i="35"/>
  <c r="M224" i="35"/>
  <c r="L224" i="35"/>
  <c r="K224" i="35"/>
  <c r="J224" i="35"/>
  <c r="I224" i="35"/>
  <c r="H224" i="35"/>
  <c r="G224" i="35"/>
  <c r="F224" i="35"/>
  <c r="E224" i="35"/>
  <c r="D224" i="35"/>
  <c r="C224" i="35"/>
  <c r="B224" i="35"/>
  <c r="AA223" i="35"/>
  <c r="AA222" i="35"/>
  <c r="AA221" i="35"/>
  <c r="AA220" i="35"/>
  <c r="AA219" i="35"/>
  <c r="AA218" i="35"/>
  <c r="AA217" i="35"/>
  <c r="AA216" i="35"/>
  <c r="AA215" i="35"/>
  <c r="AA214" i="35"/>
  <c r="AA213" i="35"/>
  <c r="AA212" i="35"/>
  <c r="AB211" i="35"/>
  <c r="AA211" i="35"/>
  <c r="AA210" i="35"/>
  <c r="AA209" i="35"/>
  <c r="AA208" i="35"/>
  <c r="AA207" i="35"/>
  <c r="AA206" i="35"/>
  <c r="AA205" i="35"/>
  <c r="AA204" i="35"/>
  <c r="AA203" i="35"/>
  <c r="AA202" i="35"/>
  <c r="AA201" i="35"/>
  <c r="AA200" i="35"/>
  <c r="AA199" i="35"/>
  <c r="Z196" i="35"/>
  <c r="Y196" i="35"/>
  <c r="X196" i="35"/>
  <c r="W196" i="35"/>
  <c r="V196" i="35"/>
  <c r="U196" i="35"/>
  <c r="T196" i="35"/>
  <c r="S196" i="35"/>
  <c r="R196" i="35"/>
  <c r="Q196" i="35"/>
  <c r="P196" i="35"/>
  <c r="O196" i="35"/>
  <c r="N196" i="35"/>
  <c r="M196" i="35"/>
  <c r="L196" i="35"/>
  <c r="K196" i="35"/>
  <c r="J196" i="35"/>
  <c r="I196" i="35"/>
  <c r="H196" i="35"/>
  <c r="G196" i="35"/>
  <c r="F196" i="35"/>
  <c r="E196" i="35"/>
  <c r="D196" i="35"/>
  <c r="C196" i="35"/>
  <c r="B196" i="35"/>
  <c r="Z195" i="35"/>
  <c r="Y195" i="35"/>
  <c r="X195" i="35"/>
  <c r="W195" i="35"/>
  <c r="V195" i="35"/>
  <c r="U195" i="35"/>
  <c r="T195" i="35"/>
  <c r="S195" i="35"/>
  <c r="R195" i="35"/>
  <c r="Q195" i="35"/>
  <c r="P195" i="35"/>
  <c r="O195" i="35"/>
  <c r="N195" i="35"/>
  <c r="M195" i="35"/>
  <c r="L195" i="35"/>
  <c r="K195" i="35"/>
  <c r="J195" i="35"/>
  <c r="I195" i="35"/>
  <c r="H195" i="35"/>
  <c r="G195" i="35"/>
  <c r="F195" i="35"/>
  <c r="E195" i="35"/>
  <c r="D195" i="35"/>
  <c r="C195" i="35"/>
  <c r="B195" i="35"/>
  <c r="N193" i="35"/>
  <c r="Z192" i="35"/>
  <c r="Y192" i="35"/>
  <c r="X192" i="35"/>
  <c r="W192" i="35"/>
  <c r="V192" i="35"/>
  <c r="U192" i="35"/>
  <c r="T192" i="35"/>
  <c r="S192" i="35"/>
  <c r="R192" i="35"/>
  <c r="Q192" i="35"/>
  <c r="P192" i="35"/>
  <c r="O192" i="35"/>
  <c r="N192" i="35"/>
  <c r="M192" i="35"/>
  <c r="L192" i="35"/>
  <c r="K192" i="35"/>
  <c r="J192" i="35"/>
  <c r="I192" i="35"/>
  <c r="H192" i="35"/>
  <c r="G192" i="35"/>
  <c r="F192" i="35"/>
  <c r="E192" i="35"/>
  <c r="D192" i="35"/>
  <c r="C192" i="35"/>
  <c r="B192" i="35"/>
  <c r="AA191" i="35"/>
  <c r="AA190" i="35"/>
  <c r="AA189" i="35"/>
  <c r="AA188" i="35"/>
  <c r="AA187" i="35"/>
  <c r="AA186" i="35"/>
  <c r="AA185" i="35"/>
  <c r="AA184" i="35"/>
  <c r="AA183" i="35"/>
  <c r="AA182" i="35"/>
  <c r="AA181" i="35"/>
  <c r="AA180" i="35"/>
  <c r="AB179" i="35"/>
  <c r="AA179" i="35"/>
  <c r="AA178" i="35"/>
  <c r="AA177" i="35"/>
  <c r="AA176" i="35"/>
  <c r="AA175" i="35"/>
  <c r="AA174" i="35"/>
  <c r="AA173" i="35"/>
  <c r="AA172" i="35"/>
  <c r="AA171" i="35"/>
  <c r="AA170" i="35"/>
  <c r="AA169" i="35"/>
  <c r="AA168" i="35"/>
  <c r="AA167" i="35"/>
  <c r="Z164" i="35"/>
  <c r="Y164" i="35"/>
  <c r="X164" i="35"/>
  <c r="W164" i="35"/>
  <c r="V164" i="35"/>
  <c r="U164" i="35"/>
  <c r="T164" i="35"/>
  <c r="S164" i="35"/>
  <c r="R164" i="35"/>
  <c r="Q164" i="35"/>
  <c r="P164" i="35"/>
  <c r="O164" i="35"/>
  <c r="N164" i="35"/>
  <c r="M164" i="35"/>
  <c r="L164" i="35"/>
  <c r="K164" i="35"/>
  <c r="J164" i="35"/>
  <c r="I164" i="35"/>
  <c r="H164" i="35"/>
  <c r="G164" i="35"/>
  <c r="F164" i="35"/>
  <c r="E164" i="35"/>
  <c r="D164" i="35"/>
  <c r="C164" i="35"/>
  <c r="B164" i="35"/>
  <c r="AA164" i="35" s="1"/>
  <c r="Z163" i="35"/>
  <c r="Y163" i="35"/>
  <c r="X163" i="35"/>
  <c r="W163" i="35"/>
  <c r="V163" i="35"/>
  <c r="U163" i="35"/>
  <c r="T163" i="35"/>
  <c r="S163" i="35"/>
  <c r="R163" i="35"/>
  <c r="Q163" i="35"/>
  <c r="P163" i="35"/>
  <c r="O163" i="35"/>
  <c r="N163" i="35"/>
  <c r="M163" i="35"/>
  <c r="L163" i="35"/>
  <c r="K163" i="35"/>
  <c r="J163" i="35"/>
  <c r="I163" i="35"/>
  <c r="H163" i="35"/>
  <c r="G163" i="35"/>
  <c r="F163" i="35"/>
  <c r="E163" i="35"/>
  <c r="D163" i="35"/>
  <c r="C163" i="35"/>
  <c r="B163" i="35"/>
  <c r="N161" i="35"/>
  <c r="Z160" i="35"/>
  <c r="Y160" i="35"/>
  <c r="X160" i="35"/>
  <c r="W160" i="35"/>
  <c r="V160" i="35"/>
  <c r="U160" i="35"/>
  <c r="T160" i="35"/>
  <c r="S160" i="35"/>
  <c r="R160" i="35"/>
  <c r="Q160" i="35"/>
  <c r="P160" i="35"/>
  <c r="O160" i="35"/>
  <c r="N160" i="35"/>
  <c r="M160" i="35"/>
  <c r="L160" i="35"/>
  <c r="K160" i="35"/>
  <c r="J160" i="35"/>
  <c r="I160" i="35"/>
  <c r="H160" i="35"/>
  <c r="G160" i="35"/>
  <c r="F160" i="35"/>
  <c r="E160" i="35"/>
  <c r="D160" i="35"/>
  <c r="C160" i="35"/>
  <c r="B160" i="35"/>
  <c r="AA159" i="35"/>
  <c r="AA158" i="35"/>
  <c r="AA157" i="35"/>
  <c r="AA156" i="35"/>
  <c r="AA155" i="35"/>
  <c r="AA154" i="35"/>
  <c r="AA153" i="35"/>
  <c r="AA152" i="35"/>
  <c r="AA151" i="35"/>
  <c r="AA150" i="35"/>
  <c r="AA149" i="35"/>
  <c r="AA148" i="35"/>
  <c r="AB147" i="35"/>
  <c r="AA147" i="35"/>
  <c r="AA146" i="35"/>
  <c r="AA145" i="35"/>
  <c r="AA144" i="35"/>
  <c r="AA143" i="35"/>
  <c r="AA142" i="35"/>
  <c r="AA141" i="35"/>
  <c r="AA140" i="35"/>
  <c r="AA139" i="35"/>
  <c r="AA138" i="35"/>
  <c r="AA137" i="35"/>
  <c r="AA136" i="35"/>
  <c r="AA135" i="35"/>
  <c r="Z132" i="35"/>
  <c r="Y132" i="35"/>
  <c r="X132" i="35"/>
  <c r="W132" i="35"/>
  <c r="V132" i="35"/>
  <c r="U132" i="35"/>
  <c r="T132" i="35"/>
  <c r="S132" i="35"/>
  <c r="R132" i="35"/>
  <c r="Q132" i="35"/>
  <c r="P132" i="35"/>
  <c r="O132" i="35"/>
  <c r="N132" i="35"/>
  <c r="M132" i="35"/>
  <c r="L132" i="35"/>
  <c r="K132" i="35"/>
  <c r="J132" i="35"/>
  <c r="I132" i="35"/>
  <c r="H132" i="35"/>
  <c r="G132" i="35"/>
  <c r="F132" i="35"/>
  <c r="E132" i="35"/>
  <c r="D132" i="35"/>
  <c r="C132" i="35"/>
  <c r="B132" i="35"/>
  <c r="Z131" i="35"/>
  <c r="Y131" i="35"/>
  <c r="X131" i="35"/>
  <c r="W131" i="35"/>
  <c r="V131" i="35"/>
  <c r="U131" i="35"/>
  <c r="T131" i="35"/>
  <c r="S131" i="35"/>
  <c r="R131" i="35"/>
  <c r="Q131" i="35"/>
  <c r="P131" i="35"/>
  <c r="O131" i="35"/>
  <c r="N131" i="35"/>
  <c r="M131" i="35"/>
  <c r="L131" i="35"/>
  <c r="K131" i="35"/>
  <c r="J131" i="35"/>
  <c r="I131" i="35"/>
  <c r="H131" i="35"/>
  <c r="G131" i="35"/>
  <c r="F131" i="35"/>
  <c r="E131" i="35"/>
  <c r="D131" i="35"/>
  <c r="C131" i="35"/>
  <c r="B131" i="35"/>
  <c r="N129" i="35"/>
  <c r="Z128" i="35"/>
  <c r="Y128" i="35"/>
  <c r="X128" i="35"/>
  <c r="W128" i="35"/>
  <c r="V128" i="35"/>
  <c r="U128" i="35"/>
  <c r="T128" i="35"/>
  <c r="S128" i="35"/>
  <c r="R128" i="35"/>
  <c r="Q128" i="35"/>
  <c r="P128" i="35"/>
  <c r="O128" i="35"/>
  <c r="N128" i="35"/>
  <c r="M128" i="35"/>
  <c r="L128" i="35"/>
  <c r="K128" i="35"/>
  <c r="J128" i="35"/>
  <c r="I128" i="35"/>
  <c r="H128" i="35"/>
  <c r="G128" i="35"/>
  <c r="F128" i="35"/>
  <c r="E128" i="35"/>
  <c r="D128" i="35"/>
  <c r="C128" i="35"/>
  <c r="B128" i="35"/>
  <c r="AA127" i="35"/>
  <c r="AA126" i="35"/>
  <c r="AA125" i="35"/>
  <c r="AA124" i="35"/>
  <c r="AA123" i="35"/>
  <c r="AA122" i="35"/>
  <c r="AA121" i="35"/>
  <c r="AA120" i="35"/>
  <c r="AA119" i="35"/>
  <c r="AA118" i="35"/>
  <c r="AA117" i="35"/>
  <c r="AA116" i="35"/>
  <c r="AB115" i="35"/>
  <c r="AA115" i="35"/>
  <c r="AA114" i="35"/>
  <c r="AA113" i="35"/>
  <c r="AA112" i="35"/>
  <c r="AA111" i="35"/>
  <c r="AA110" i="35"/>
  <c r="AA109" i="35"/>
  <c r="AA108" i="35"/>
  <c r="AA107" i="35"/>
  <c r="AA106" i="35"/>
  <c r="AA105" i="35"/>
  <c r="AA104" i="35"/>
  <c r="AA103" i="35"/>
  <c r="Z100" i="35"/>
  <c r="Y100" i="35"/>
  <c r="X100" i="35"/>
  <c r="W100" i="35"/>
  <c r="V100" i="35"/>
  <c r="U100" i="35"/>
  <c r="T100" i="35"/>
  <c r="S100" i="35"/>
  <c r="R100" i="35"/>
  <c r="Q100" i="35"/>
  <c r="P100" i="35"/>
  <c r="O100" i="35"/>
  <c r="N100" i="35"/>
  <c r="M100" i="35"/>
  <c r="L100" i="35"/>
  <c r="K100" i="35"/>
  <c r="J100" i="35"/>
  <c r="I100" i="35"/>
  <c r="H100" i="35"/>
  <c r="G100" i="35"/>
  <c r="F100" i="35"/>
  <c r="E100" i="35"/>
  <c r="D100" i="35"/>
  <c r="C100" i="35"/>
  <c r="B100" i="35"/>
  <c r="Z99" i="35"/>
  <c r="Y99" i="35"/>
  <c r="X99" i="35"/>
  <c r="W99" i="35"/>
  <c r="V99" i="35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G99" i="35"/>
  <c r="F99" i="35"/>
  <c r="E99" i="35"/>
  <c r="D99" i="35"/>
  <c r="C99" i="35"/>
  <c r="B99" i="35"/>
  <c r="N97" i="35"/>
  <c r="Z96" i="35"/>
  <c r="Y96" i="35"/>
  <c r="X96" i="35"/>
  <c r="W96" i="35"/>
  <c r="V96" i="35"/>
  <c r="U96" i="35"/>
  <c r="T96" i="35"/>
  <c r="S96" i="35"/>
  <c r="R96" i="35"/>
  <c r="Q96" i="35"/>
  <c r="P96" i="35"/>
  <c r="O96" i="35"/>
  <c r="N96" i="35"/>
  <c r="M96" i="35"/>
  <c r="L96" i="35"/>
  <c r="K96" i="35"/>
  <c r="J96" i="35"/>
  <c r="I96" i="35"/>
  <c r="H96" i="35"/>
  <c r="G96" i="35"/>
  <c r="F96" i="35"/>
  <c r="E96" i="35"/>
  <c r="D96" i="35"/>
  <c r="C96" i="35"/>
  <c r="B96" i="35"/>
  <c r="AA95" i="35"/>
  <c r="AA94" i="35"/>
  <c r="AA93" i="35"/>
  <c r="AA92" i="35"/>
  <c r="AA91" i="35"/>
  <c r="AA90" i="35"/>
  <c r="AA89" i="35"/>
  <c r="AA88" i="35"/>
  <c r="AA87" i="35"/>
  <c r="AA86" i="35"/>
  <c r="AA85" i="35"/>
  <c r="AA84" i="35"/>
  <c r="AB83" i="35"/>
  <c r="AA83" i="35"/>
  <c r="AA82" i="35"/>
  <c r="AA81" i="35"/>
  <c r="AA80" i="35"/>
  <c r="AA79" i="35"/>
  <c r="AA78" i="35"/>
  <c r="AA77" i="35"/>
  <c r="AA76" i="35"/>
  <c r="AA75" i="35"/>
  <c r="AA74" i="35"/>
  <c r="AA73" i="35"/>
  <c r="AA72" i="35"/>
  <c r="AA71" i="35"/>
  <c r="Z68" i="35"/>
  <c r="Y68" i="35"/>
  <c r="X68" i="35"/>
  <c r="W68" i="35"/>
  <c r="V68" i="35"/>
  <c r="U68" i="35"/>
  <c r="T68" i="35"/>
  <c r="S68" i="35"/>
  <c r="R68" i="35"/>
  <c r="Q68" i="35"/>
  <c r="P68" i="35"/>
  <c r="O68" i="35"/>
  <c r="N68" i="35"/>
  <c r="M68" i="35"/>
  <c r="L68" i="35"/>
  <c r="K68" i="35"/>
  <c r="J68" i="35"/>
  <c r="I68" i="35"/>
  <c r="H68" i="35"/>
  <c r="G68" i="35"/>
  <c r="F68" i="35"/>
  <c r="E68" i="35"/>
  <c r="D68" i="35"/>
  <c r="C68" i="35"/>
  <c r="B68" i="35"/>
  <c r="Z67" i="35"/>
  <c r="Y67" i="35"/>
  <c r="X67" i="35"/>
  <c r="W67" i="35"/>
  <c r="V67" i="35"/>
  <c r="U67" i="35"/>
  <c r="T67" i="35"/>
  <c r="S67" i="35"/>
  <c r="R67" i="35"/>
  <c r="Q67" i="35"/>
  <c r="P67" i="35"/>
  <c r="O67" i="35"/>
  <c r="N67" i="35"/>
  <c r="M67" i="35"/>
  <c r="L67" i="35"/>
  <c r="K67" i="35"/>
  <c r="J67" i="35"/>
  <c r="I67" i="35"/>
  <c r="H67" i="35"/>
  <c r="G67" i="35"/>
  <c r="F67" i="35"/>
  <c r="E67" i="35"/>
  <c r="D67" i="35"/>
  <c r="C67" i="35"/>
  <c r="B67" i="35"/>
  <c r="N65" i="35"/>
  <c r="Z64" i="35"/>
  <c r="Y64" i="35"/>
  <c r="X64" i="35"/>
  <c r="W64" i="35"/>
  <c r="V64" i="35"/>
  <c r="U64" i="35"/>
  <c r="T64" i="35"/>
  <c r="S64" i="35"/>
  <c r="R64" i="35"/>
  <c r="Q64" i="35"/>
  <c r="P64" i="35"/>
  <c r="O64" i="35"/>
  <c r="N64" i="35"/>
  <c r="M64" i="35"/>
  <c r="L64" i="35"/>
  <c r="K64" i="35"/>
  <c r="J64" i="35"/>
  <c r="I64" i="35"/>
  <c r="H64" i="35"/>
  <c r="G64" i="35"/>
  <c r="F64" i="35"/>
  <c r="E64" i="35"/>
  <c r="D64" i="35"/>
  <c r="C64" i="35"/>
  <c r="B64" i="35"/>
  <c r="AA63" i="35"/>
  <c r="AA62" i="35"/>
  <c r="AA61" i="35"/>
  <c r="AA60" i="35"/>
  <c r="AA59" i="35"/>
  <c r="AA58" i="35"/>
  <c r="AA57" i="35"/>
  <c r="AA56" i="35"/>
  <c r="AA55" i="35"/>
  <c r="AA54" i="35"/>
  <c r="AA53" i="35"/>
  <c r="AA52" i="35"/>
  <c r="AB51" i="35"/>
  <c r="AA51" i="35"/>
  <c r="AA50" i="35"/>
  <c r="AA49" i="35"/>
  <c r="AA48" i="35"/>
  <c r="AA47" i="35"/>
  <c r="AA46" i="35"/>
  <c r="AA45" i="35"/>
  <c r="AA44" i="35"/>
  <c r="AA43" i="35"/>
  <c r="AA42" i="35"/>
  <c r="AA41" i="35"/>
  <c r="AA40" i="35"/>
  <c r="AA39" i="35"/>
  <c r="Z36" i="35"/>
  <c r="Y36" i="35"/>
  <c r="X36" i="35"/>
  <c r="W36" i="35"/>
  <c r="V36" i="35"/>
  <c r="U36" i="35"/>
  <c r="T36" i="35"/>
  <c r="S36" i="35"/>
  <c r="R36" i="35"/>
  <c r="Q36" i="35"/>
  <c r="P36" i="35"/>
  <c r="O36" i="35"/>
  <c r="N36" i="35"/>
  <c r="M36" i="35"/>
  <c r="L36" i="35"/>
  <c r="K36" i="35"/>
  <c r="J36" i="35"/>
  <c r="I36" i="35"/>
  <c r="H36" i="35"/>
  <c r="G36" i="35"/>
  <c r="F36" i="35"/>
  <c r="E36" i="35"/>
  <c r="D36" i="35"/>
  <c r="C36" i="35"/>
  <c r="B36" i="35"/>
  <c r="AA36" i="35" s="1"/>
  <c r="Z35" i="35"/>
  <c r="Y35" i="35"/>
  <c r="X35" i="35"/>
  <c r="W35" i="35"/>
  <c r="V35" i="35"/>
  <c r="U35" i="35"/>
  <c r="T35" i="35"/>
  <c r="S35" i="35"/>
  <c r="R35" i="35"/>
  <c r="Q35" i="35"/>
  <c r="P35" i="35"/>
  <c r="O35" i="35"/>
  <c r="N35" i="35"/>
  <c r="M35" i="35"/>
  <c r="L35" i="35"/>
  <c r="K35" i="35"/>
  <c r="J35" i="35"/>
  <c r="I35" i="35"/>
  <c r="H35" i="35"/>
  <c r="G35" i="35"/>
  <c r="F35" i="35"/>
  <c r="E35" i="35"/>
  <c r="D35" i="35"/>
  <c r="C35" i="35"/>
  <c r="B35" i="35"/>
  <c r="N33" i="35"/>
  <c r="Z32" i="35"/>
  <c r="Y32" i="35"/>
  <c r="X32" i="35"/>
  <c r="W32" i="35"/>
  <c r="V32" i="35"/>
  <c r="U32" i="35"/>
  <c r="T32" i="35"/>
  <c r="S32" i="35"/>
  <c r="R32" i="35"/>
  <c r="Q32" i="35"/>
  <c r="P32" i="35"/>
  <c r="O32" i="35"/>
  <c r="N32" i="35"/>
  <c r="M32" i="35"/>
  <c r="L32" i="35"/>
  <c r="K32" i="35"/>
  <c r="J32" i="35"/>
  <c r="I32" i="35"/>
  <c r="H32" i="35"/>
  <c r="G32" i="35"/>
  <c r="F32" i="35"/>
  <c r="E32" i="35"/>
  <c r="D32" i="35"/>
  <c r="C32" i="35"/>
  <c r="B32" i="35"/>
  <c r="AA31" i="35"/>
  <c r="AA30" i="35"/>
  <c r="AA29" i="35"/>
  <c r="AA28" i="35"/>
  <c r="AA27" i="35"/>
  <c r="AA26" i="35"/>
  <c r="AA25" i="35"/>
  <c r="AA24" i="35"/>
  <c r="AA23" i="35"/>
  <c r="AA22" i="35"/>
  <c r="AA21" i="35"/>
  <c r="AA20" i="35"/>
  <c r="AB19" i="35"/>
  <c r="AA19" i="35"/>
  <c r="AA18" i="35"/>
  <c r="AA17" i="35"/>
  <c r="AA16" i="35"/>
  <c r="AA15" i="35"/>
  <c r="AA14" i="35"/>
  <c r="AA13" i="35"/>
  <c r="AA12" i="35"/>
  <c r="AA11" i="35"/>
  <c r="AA10" i="35"/>
  <c r="AA9" i="35"/>
  <c r="AA8" i="35"/>
  <c r="AA7" i="35"/>
  <c r="Z452" i="34"/>
  <c r="Y452" i="34"/>
  <c r="X452" i="34"/>
  <c r="W452" i="34"/>
  <c r="V452" i="34"/>
  <c r="U452" i="34"/>
  <c r="T452" i="34"/>
  <c r="S452" i="34"/>
  <c r="R452" i="34"/>
  <c r="Q452" i="34"/>
  <c r="P452" i="34"/>
  <c r="O452" i="34"/>
  <c r="N452" i="34"/>
  <c r="M452" i="34"/>
  <c r="L452" i="34"/>
  <c r="K452" i="34"/>
  <c r="J452" i="34"/>
  <c r="I452" i="34"/>
  <c r="H452" i="34"/>
  <c r="G452" i="34"/>
  <c r="F452" i="34"/>
  <c r="E452" i="34"/>
  <c r="D452" i="34"/>
  <c r="C452" i="34"/>
  <c r="B452" i="34"/>
  <c r="Z451" i="34"/>
  <c r="Y451" i="34"/>
  <c r="X451" i="34"/>
  <c r="W451" i="34"/>
  <c r="V451" i="34"/>
  <c r="U451" i="34"/>
  <c r="T451" i="34"/>
  <c r="S451" i="34"/>
  <c r="R451" i="34"/>
  <c r="Q451" i="34"/>
  <c r="P451" i="34"/>
  <c r="O451" i="34"/>
  <c r="N451" i="34"/>
  <c r="M451" i="34"/>
  <c r="L451" i="34"/>
  <c r="K451" i="34"/>
  <c r="J451" i="34"/>
  <c r="I451" i="34"/>
  <c r="H451" i="34"/>
  <c r="G451" i="34"/>
  <c r="F451" i="34"/>
  <c r="E451" i="34"/>
  <c r="D451" i="34"/>
  <c r="C451" i="34"/>
  <c r="B451" i="34"/>
  <c r="N449" i="34"/>
  <c r="Z448" i="34"/>
  <c r="Y448" i="34"/>
  <c r="X448" i="34"/>
  <c r="W448" i="34"/>
  <c r="V448" i="34"/>
  <c r="U448" i="34"/>
  <c r="T448" i="34"/>
  <c r="S448" i="34"/>
  <c r="R448" i="34"/>
  <c r="Q448" i="34"/>
  <c r="P448" i="34"/>
  <c r="O448" i="34"/>
  <c r="N448" i="34"/>
  <c r="M448" i="34"/>
  <c r="L448" i="34"/>
  <c r="K448" i="34"/>
  <c r="J448" i="34"/>
  <c r="I448" i="34"/>
  <c r="H448" i="34"/>
  <c r="G448" i="34"/>
  <c r="F448" i="34"/>
  <c r="E448" i="34"/>
  <c r="D448" i="34"/>
  <c r="C448" i="34"/>
  <c r="B448" i="34"/>
  <c r="AA447" i="34"/>
  <c r="AA446" i="34"/>
  <c r="AA445" i="34"/>
  <c r="AA444" i="34"/>
  <c r="AA443" i="34"/>
  <c r="AA442" i="34"/>
  <c r="AA441" i="34"/>
  <c r="AA440" i="34"/>
  <c r="AA439" i="34"/>
  <c r="AA438" i="34"/>
  <c r="AA437" i="34"/>
  <c r="AA436" i="34"/>
  <c r="AB435" i="34"/>
  <c r="AA435" i="34"/>
  <c r="AA434" i="34"/>
  <c r="AA433" i="34"/>
  <c r="AA432" i="34"/>
  <c r="AA431" i="34"/>
  <c r="AA430" i="34"/>
  <c r="AA429" i="34"/>
  <c r="AA428" i="34"/>
  <c r="AA427" i="34"/>
  <c r="AA426" i="34"/>
  <c r="AA425" i="34"/>
  <c r="AA424" i="34"/>
  <c r="AA423" i="34"/>
  <c r="Z420" i="34"/>
  <c r="Y420" i="34"/>
  <c r="X420" i="34"/>
  <c r="W420" i="34"/>
  <c r="V420" i="34"/>
  <c r="U420" i="34"/>
  <c r="T420" i="34"/>
  <c r="S420" i="34"/>
  <c r="R420" i="34"/>
  <c r="Q420" i="34"/>
  <c r="P420" i="34"/>
  <c r="O420" i="34"/>
  <c r="N420" i="34"/>
  <c r="M420" i="34"/>
  <c r="L420" i="34"/>
  <c r="K420" i="34"/>
  <c r="J420" i="34"/>
  <c r="I420" i="34"/>
  <c r="H420" i="34"/>
  <c r="G420" i="34"/>
  <c r="F420" i="34"/>
  <c r="E420" i="34"/>
  <c r="D420" i="34"/>
  <c r="C420" i="34"/>
  <c r="B420" i="34"/>
  <c r="Z419" i="34"/>
  <c r="Y419" i="34"/>
  <c r="X419" i="34"/>
  <c r="W419" i="34"/>
  <c r="V419" i="34"/>
  <c r="U419" i="34"/>
  <c r="T419" i="34"/>
  <c r="S419" i="34"/>
  <c r="R419" i="34"/>
  <c r="Q419" i="34"/>
  <c r="P419" i="34"/>
  <c r="O419" i="34"/>
  <c r="N419" i="34"/>
  <c r="M419" i="34"/>
  <c r="L419" i="34"/>
  <c r="K419" i="34"/>
  <c r="J419" i="34"/>
  <c r="I419" i="34"/>
  <c r="H419" i="34"/>
  <c r="G419" i="34"/>
  <c r="F419" i="34"/>
  <c r="E419" i="34"/>
  <c r="D419" i="34"/>
  <c r="C419" i="34"/>
  <c r="B419" i="34"/>
  <c r="N417" i="34"/>
  <c r="Z416" i="34"/>
  <c r="Y416" i="34"/>
  <c r="X416" i="34"/>
  <c r="W416" i="34"/>
  <c r="V416" i="34"/>
  <c r="U416" i="34"/>
  <c r="T416" i="34"/>
  <c r="S416" i="34"/>
  <c r="R416" i="34"/>
  <c r="Q416" i="34"/>
  <c r="P416" i="34"/>
  <c r="O416" i="34"/>
  <c r="N416" i="34"/>
  <c r="M416" i="34"/>
  <c r="L416" i="34"/>
  <c r="K416" i="34"/>
  <c r="J416" i="34"/>
  <c r="I416" i="34"/>
  <c r="H416" i="34"/>
  <c r="G416" i="34"/>
  <c r="F416" i="34"/>
  <c r="E416" i="34"/>
  <c r="D416" i="34"/>
  <c r="C416" i="34"/>
  <c r="B416" i="34"/>
  <c r="AA415" i="34"/>
  <c r="AA414" i="34"/>
  <c r="AA413" i="34"/>
  <c r="AA412" i="34"/>
  <c r="AA411" i="34"/>
  <c r="AA410" i="34"/>
  <c r="AA409" i="34"/>
  <c r="AA408" i="34"/>
  <c r="AA407" i="34"/>
  <c r="AA406" i="34"/>
  <c r="AA405" i="34"/>
  <c r="AA404" i="34"/>
  <c r="AB403" i="34"/>
  <c r="AA403" i="34"/>
  <c r="AA402" i="34"/>
  <c r="AA401" i="34"/>
  <c r="AA400" i="34"/>
  <c r="AA399" i="34"/>
  <c r="AA398" i="34"/>
  <c r="AA397" i="34"/>
  <c r="AA396" i="34"/>
  <c r="AA395" i="34"/>
  <c r="AA394" i="34"/>
  <c r="AA393" i="34"/>
  <c r="AA392" i="34"/>
  <c r="AA391" i="34"/>
  <c r="Z388" i="34"/>
  <c r="Y388" i="34"/>
  <c r="X388" i="34"/>
  <c r="W388" i="34"/>
  <c r="V388" i="34"/>
  <c r="U388" i="34"/>
  <c r="T388" i="34"/>
  <c r="S388" i="34"/>
  <c r="R388" i="34"/>
  <c r="Q388" i="34"/>
  <c r="P388" i="34"/>
  <c r="O388" i="34"/>
  <c r="N388" i="34"/>
  <c r="M388" i="34"/>
  <c r="L388" i="34"/>
  <c r="K388" i="34"/>
  <c r="J388" i="34"/>
  <c r="I388" i="34"/>
  <c r="H388" i="34"/>
  <c r="G388" i="34"/>
  <c r="F388" i="34"/>
  <c r="E388" i="34"/>
  <c r="D388" i="34"/>
  <c r="C388" i="34"/>
  <c r="B388" i="34"/>
  <c r="Z387" i="34"/>
  <c r="Y387" i="34"/>
  <c r="X387" i="34"/>
  <c r="W387" i="34"/>
  <c r="V387" i="34"/>
  <c r="U387" i="34"/>
  <c r="T387" i="34"/>
  <c r="S387" i="34"/>
  <c r="R387" i="34"/>
  <c r="Q387" i="34"/>
  <c r="P387" i="34"/>
  <c r="O387" i="34"/>
  <c r="N387" i="34"/>
  <c r="M387" i="34"/>
  <c r="L387" i="34"/>
  <c r="K387" i="34"/>
  <c r="J387" i="34"/>
  <c r="I387" i="34"/>
  <c r="H387" i="34"/>
  <c r="G387" i="34"/>
  <c r="F387" i="34"/>
  <c r="E387" i="34"/>
  <c r="D387" i="34"/>
  <c r="AB387" i="34" s="1"/>
  <c r="C387" i="34"/>
  <c r="B387" i="34"/>
  <c r="N385" i="34"/>
  <c r="Z384" i="34"/>
  <c r="Y384" i="34"/>
  <c r="X384" i="34"/>
  <c r="W384" i="34"/>
  <c r="V384" i="34"/>
  <c r="U384" i="34"/>
  <c r="T384" i="34"/>
  <c r="S384" i="34"/>
  <c r="R384" i="34"/>
  <c r="Q384" i="34"/>
  <c r="P384" i="34"/>
  <c r="O384" i="34"/>
  <c r="N384" i="34"/>
  <c r="M384" i="34"/>
  <c r="L384" i="34"/>
  <c r="K384" i="34"/>
  <c r="J384" i="34"/>
  <c r="I384" i="34"/>
  <c r="H384" i="34"/>
  <c r="G384" i="34"/>
  <c r="F384" i="34"/>
  <c r="E384" i="34"/>
  <c r="D384" i="34"/>
  <c r="C384" i="34"/>
  <c r="B384" i="34"/>
  <c r="AA383" i="34"/>
  <c r="AA382" i="34"/>
  <c r="AA381" i="34"/>
  <c r="AA380" i="34"/>
  <c r="AA379" i="34"/>
  <c r="AA378" i="34"/>
  <c r="AA377" i="34"/>
  <c r="AA376" i="34"/>
  <c r="AA375" i="34"/>
  <c r="AA374" i="34"/>
  <c r="AA373" i="34"/>
  <c r="AA372" i="34"/>
  <c r="AB371" i="34"/>
  <c r="AA371" i="34"/>
  <c r="AA370" i="34"/>
  <c r="AA369" i="34"/>
  <c r="AA368" i="34"/>
  <c r="AA367" i="34"/>
  <c r="AA366" i="34"/>
  <c r="AA365" i="34"/>
  <c r="AA364" i="34"/>
  <c r="AA363" i="34"/>
  <c r="AA362" i="34"/>
  <c r="AA361" i="34"/>
  <c r="AA360" i="34"/>
  <c r="AA359" i="34"/>
  <c r="Z356" i="34"/>
  <c r="Y356" i="34"/>
  <c r="X356" i="34"/>
  <c r="W356" i="34"/>
  <c r="V356" i="34"/>
  <c r="U356" i="34"/>
  <c r="T356" i="34"/>
  <c r="S356" i="34"/>
  <c r="R356" i="34"/>
  <c r="Q356" i="34"/>
  <c r="P356" i="34"/>
  <c r="O356" i="34"/>
  <c r="N356" i="34"/>
  <c r="M356" i="34"/>
  <c r="L356" i="34"/>
  <c r="K356" i="34"/>
  <c r="J356" i="34"/>
  <c r="I356" i="34"/>
  <c r="H356" i="34"/>
  <c r="G356" i="34"/>
  <c r="F356" i="34"/>
  <c r="E356" i="34"/>
  <c r="D356" i="34"/>
  <c r="C356" i="34"/>
  <c r="B356" i="34"/>
  <c r="Z355" i="34"/>
  <c r="Y355" i="34"/>
  <c r="X355" i="34"/>
  <c r="W355" i="34"/>
  <c r="V355" i="34"/>
  <c r="U355" i="34"/>
  <c r="T355" i="34"/>
  <c r="S355" i="34"/>
  <c r="R355" i="34"/>
  <c r="Q355" i="34"/>
  <c r="P355" i="34"/>
  <c r="O355" i="34"/>
  <c r="N355" i="34"/>
  <c r="M355" i="34"/>
  <c r="L355" i="34"/>
  <c r="K355" i="34"/>
  <c r="J355" i="34"/>
  <c r="I355" i="34"/>
  <c r="H355" i="34"/>
  <c r="G355" i="34"/>
  <c r="F355" i="34"/>
  <c r="E355" i="34"/>
  <c r="D355" i="34"/>
  <c r="C355" i="34"/>
  <c r="B355" i="34"/>
  <c r="AB355" i="34" s="1"/>
  <c r="N353" i="34"/>
  <c r="Z352" i="34"/>
  <c r="Y352" i="34"/>
  <c r="X352" i="34"/>
  <c r="W352" i="34"/>
  <c r="V352" i="34"/>
  <c r="U352" i="34"/>
  <c r="T352" i="34"/>
  <c r="S352" i="34"/>
  <c r="R352" i="34"/>
  <c r="Q352" i="34"/>
  <c r="P352" i="34"/>
  <c r="O352" i="34"/>
  <c r="N352" i="34"/>
  <c r="M352" i="34"/>
  <c r="L352" i="34"/>
  <c r="K352" i="34"/>
  <c r="J352" i="34"/>
  <c r="I352" i="34"/>
  <c r="H352" i="34"/>
  <c r="G352" i="34"/>
  <c r="F352" i="34"/>
  <c r="E352" i="34"/>
  <c r="D352" i="34"/>
  <c r="C352" i="34"/>
  <c r="B352" i="34"/>
  <c r="AA351" i="34"/>
  <c r="AA350" i="34"/>
  <c r="AA349" i="34"/>
  <c r="AA348" i="34"/>
  <c r="AA347" i="34"/>
  <c r="AA346" i="34"/>
  <c r="AA345" i="34"/>
  <c r="AA344" i="34"/>
  <c r="AA343" i="34"/>
  <c r="AA342" i="34"/>
  <c r="AA341" i="34"/>
  <c r="AA340" i="34"/>
  <c r="AB339" i="34"/>
  <c r="AA339" i="34"/>
  <c r="AA338" i="34"/>
  <c r="AA337" i="34"/>
  <c r="AA336" i="34"/>
  <c r="AA335" i="34"/>
  <c r="AA334" i="34"/>
  <c r="AA333" i="34"/>
  <c r="AA332" i="34"/>
  <c r="AA331" i="34"/>
  <c r="AA330" i="34"/>
  <c r="AA329" i="34"/>
  <c r="AA328" i="34"/>
  <c r="AA327" i="34"/>
  <c r="Z324" i="34"/>
  <c r="Y324" i="34"/>
  <c r="X324" i="34"/>
  <c r="W324" i="34"/>
  <c r="V324" i="34"/>
  <c r="U324" i="34"/>
  <c r="T324" i="34"/>
  <c r="S324" i="34"/>
  <c r="R324" i="34"/>
  <c r="Q324" i="34"/>
  <c r="P324" i="34"/>
  <c r="O324" i="34"/>
  <c r="N324" i="34"/>
  <c r="M324" i="34"/>
  <c r="L324" i="34"/>
  <c r="K324" i="34"/>
  <c r="J324" i="34"/>
  <c r="I324" i="34"/>
  <c r="H324" i="34"/>
  <c r="G324" i="34"/>
  <c r="F324" i="34"/>
  <c r="E324" i="34"/>
  <c r="D324" i="34"/>
  <c r="C324" i="34"/>
  <c r="B324" i="34"/>
  <c r="Z323" i="34"/>
  <c r="Y323" i="34"/>
  <c r="X323" i="34"/>
  <c r="W323" i="34"/>
  <c r="V323" i="34"/>
  <c r="U323" i="34"/>
  <c r="T323" i="34"/>
  <c r="S323" i="34"/>
  <c r="R323" i="34"/>
  <c r="Q323" i="34"/>
  <c r="P323" i="34"/>
  <c r="O323" i="34"/>
  <c r="N323" i="34"/>
  <c r="M323" i="34"/>
  <c r="L323" i="34"/>
  <c r="K323" i="34"/>
  <c r="J323" i="34"/>
  <c r="I323" i="34"/>
  <c r="H323" i="34"/>
  <c r="G323" i="34"/>
  <c r="F323" i="34"/>
  <c r="E323" i="34"/>
  <c r="D323" i="34"/>
  <c r="C323" i="34"/>
  <c r="B323" i="34"/>
  <c r="N321" i="34"/>
  <c r="Z320" i="34"/>
  <c r="Y320" i="34"/>
  <c r="X320" i="34"/>
  <c r="W320" i="34"/>
  <c r="V320" i="34"/>
  <c r="U320" i="34"/>
  <c r="T320" i="34"/>
  <c r="S320" i="34"/>
  <c r="R320" i="34"/>
  <c r="Q320" i="34"/>
  <c r="P320" i="34"/>
  <c r="O320" i="34"/>
  <c r="N320" i="34"/>
  <c r="M320" i="34"/>
  <c r="L320" i="34"/>
  <c r="K320" i="34"/>
  <c r="J320" i="34"/>
  <c r="I320" i="34"/>
  <c r="H320" i="34"/>
  <c r="G320" i="34"/>
  <c r="F320" i="34"/>
  <c r="E320" i="34"/>
  <c r="D320" i="34"/>
  <c r="C320" i="34"/>
  <c r="B320" i="34"/>
  <c r="AA319" i="34"/>
  <c r="AA318" i="34"/>
  <c r="AA317" i="34"/>
  <c r="AA316" i="34"/>
  <c r="AA315" i="34"/>
  <c r="AA314" i="34"/>
  <c r="AA313" i="34"/>
  <c r="AA312" i="34"/>
  <c r="AA311" i="34"/>
  <c r="AA310" i="34"/>
  <c r="AA309" i="34"/>
  <c r="AA308" i="34"/>
  <c r="AB307" i="34"/>
  <c r="AA307" i="34"/>
  <c r="AA306" i="34"/>
  <c r="AA305" i="34"/>
  <c r="AA304" i="34"/>
  <c r="AA303" i="34"/>
  <c r="AA302" i="34"/>
  <c r="AA301" i="34"/>
  <c r="AA300" i="34"/>
  <c r="AA299" i="34"/>
  <c r="AA298" i="34"/>
  <c r="AA297" i="34"/>
  <c r="AA296" i="34"/>
  <c r="AA295" i="34"/>
  <c r="Z292" i="34"/>
  <c r="Y292" i="34"/>
  <c r="X292" i="34"/>
  <c r="W292" i="34"/>
  <c r="V292" i="34"/>
  <c r="U292" i="34"/>
  <c r="T292" i="34"/>
  <c r="S292" i="34"/>
  <c r="R292" i="34"/>
  <c r="Q292" i="34"/>
  <c r="P292" i="34"/>
  <c r="O292" i="34"/>
  <c r="N292" i="34"/>
  <c r="M292" i="34"/>
  <c r="L292" i="34"/>
  <c r="K292" i="34"/>
  <c r="J292" i="34"/>
  <c r="I292" i="34"/>
  <c r="H292" i="34"/>
  <c r="G292" i="34"/>
  <c r="F292" i="34"/>
  <c r="E292" i="34"/>
  <c r="D292" i="34"/>
  <c r="C292" i="34"/>
  <c r="B292" i="34"/>
  <c r="Z291" i="34"/>
  <c r="Y291" i="34"/>
  <c r="X291" i="34"/>
  <c r="W291" i="34"/>
  <c r="V291" i="34"/>
  <c r="U291" i="34"/>
  <c r="T291" i="34"/>
  <c r="S291" i="34"/>
  <c r="R291" i="34"/>
  <c r="Q291" i="34"/>
  <c r="P291" i="34"/>
  <c r="O291" i="34"/>
  <c r="N291" i="34"/>
  <c r="M291" i="34"/>
  <c r="L291" i="34"/>
  <c r="K291" i="34"/>
  <c r="J291" i="34"/>
  <c r="I291" i="34"/>
  <c r="H291" i="34"/>
  <c r="G291" i="34"/>
  <c r="F291" i="34"/>
  <c r="E291" i="34"/>
  <c r="D291" i="34"/>
  <c r="C291" i="34"/>
  <c r="B291" i="34"/>
  <c r="N289" i="34"/>
  <c r="Z288" i="34"/>
  <c r="Y288" i="34"/>
  <c r="X288" i="34"/>
  <c r="W288" i="34"/>
  <c r="V288" i="34"/>
  <c r="U288" i="34"/>
  <c r="T288" i="34"/>
  <c r="S288" i="34"/>
  <c r="R288" i="34"/>
  <c r="Q288" i="34"/>
  <c r="P288" i="34"/>
  <c r="O288" i="34"/>
  <c r="N288" i="34"/>
  <c r="M288" i="34"/>
  <c r="L288" i="34"/>
  <c r="K288" i="34"/>
  <c r="J288" i="34"/>
  <c r="I288" i="34"/>
  <c r="H288" i="34"/>
  <c r="G288" i="34"/>
  <c r="F288" i="34"/>
  <c r="E288" i="34"/>
  <c r="D288" i="34"/>
  <c r="C288" i="34"/>
  <c r="B288" i="34"/>
  <c r="AA287" i="34"/>
  <c r="AA286" i="34"/>
  <c r="AA285" i="34"/>
  <c r="AA284" i="34"/>
  <c r="AA283" i="34"/>
  <c r="AA282" i="34"/>
  <c r="AA281" i="34"/>
  <c r="AA280" i="34"/>
  <c r="AA279" i="34"/>
  <c r="AA278" i="34"/>
  <c r="AA277" i="34"/>
  <c r="AA276" i="34"/>
  <c r="AB275" i="34"/>
  <c r="AA275" i="34"/>
  <c r="AA274" i="34"/>
  <c r="AA273" i="34"/>
  <c r="AA272" i="34"/>
  <c r="AA271" i="34"/>
  <c r="AA270" i="34"/>
  <c r="AA269" i="34"/>
  <c r="AA268" i="34"/>
  <c r="AA267" i="34"/>
  <c r="AA266" i="34"/>
  <c r="AA265" i="34"/>
  <c r="AA264" i="34"/>
  <c r="AA263" i="34"/>
  <c r="Z260" i="34"/>
  <c r="Y260" i="34"/>
  <c r="X260" i="34"/>
  <c r="W260" i="34"/>
  <c r="V260" i="34"/>
  <c r="U260" i="34"/>
  <c r="T260" i="34"/>
  <c r="S260" i="34"/>
  <c r="R260" i="34"/>
  <c r="Q260" i="34"/>
  <c r="P260" i="34"/>
  <c r="O260" i="34"/>
  <c r="N260" i="34"/>
  <c r="M260" i="34"/>
  <c r="L260" i="34"/>
  <c r="K260" i="34"/>
  <c r="J260" i="34"/>
  <c r="I260" i="34"/>
  <c r="H260" i="34"/>
  <c r="G260" i="34"/>
  <c r="F260" i="34"/>
  <c r="E260" i="34"/>
  <c r="D260" i="34"/>
  <c r="C260" i="34"/>
  <c r="B260" i="34"/>
  <c r="Z259" i="34"/>
  <c r="Y259" i="34"/>
  <c r="X259" i="34"/>
  <c r="W259" i="34"/>
  <c r="V259" i="34"/>
  <c r="U259" i="34"/>
  <c r="T259" i="34"/>
  <c r="S259" i="34"/>
  <c r="R259" i="34"/>
  <c r="Q259" i="34"/>
  <c r="P259" i="34"/>
  <c r="O259" i="34"/>
  <c r="N259" i="34"/>
  <c r="M259" i="34"/>
  <c r="L259" i="34"/>
  <c r="K259" i="34"/>
  <c r="J259" i="34"/>
  <c r="I259" i="34"/>
  <c r="H259" i="34"/>
  <c r="G259" i="34"/>
  <c r="F259" i="34"/>
  <c r="E259" i="34"/>
  <c r="D259" i="34"/>
  <c r="C259" i="34"/>
  <c r="B259" i="34"/>
  <c r="AB259" i="34" s="1"/>
  <c r="N257" i="34"/>
  <c r="Z256" i="34"/>
  <c r="Y256" i="34"/>
  <c r="X256" i="34"/>
  <c r="W256" i="34"/>
  <c r="V256" i="34"/>
  <c r="U256" i="34"/>
  <c r="T256" i="34"/>
  <c r="S256" i="34"/>
  <c r="R256" i="34"/>
  <c r="Q256" i="34"/>
  <c r="P256" i="34"/>
  <c r="O256" i="34"/>
  <c r="N256" i="34"/>
  <c r="M256" i="34"/>
  <c r="L256" i="34"/>
  <c r="K256" i="34"/>
  <c r="J256" i="34"/>
  <c r="I256" i="34"/>
  <c r="H256" i="34"/>
  <c r="G256" i="34"/>
  <c r="F256" i="34"/>
  <c r="E256" i="34"/>
  <c r="D256" i="34"/>
  <c r="C256" i="34"/>
  <c r="B256" i="34"/>
  <c r="AA255" i="34"/>
  <c r="AA254" i="34"/>
  <c r="AA253" i="34"/>
  <c r="AA252" i="34"/>
  <c r="AA251" i="34"/>
  <c r="AA250" i="34"/>
  <c r="AA249" i="34"/>
  <c r="AA248" i="34"/>
  <c r="AA247" i="34"/>
  <c r="AA246" i="34"/>
  <c r="AA245" i="34"/>
  <c r="AA244" i="34"/>
  <c r="AB243" i="34"/>
  <c r="AA243" i="34"/>
  <c r="AA242" i="34"/>
  <c r="AA241" i="34"/>
  <c r="AA240" i="34"/>
  <c r="AA239" i="34"/>
  <c r="AA238" i="34"/>
  <c r="AA237" i="34"/>
  <c r="AA236" i="34"/>
  <c r="AA235" i="34"/>
  <c r="AA234" i="34"/>
  <c r="AA233" i="34"/>
  <c r="AA232" i="34"/>
  <c r="AA231" i="34"/>
  <c r="Z228" i="34"/>
  <c r="Y228" i="34"/>
  <c r="X228" i="34"/>
  <c r="W228" i="34"/>
  <c r="V228" i="34"/>
  <c r="U228" i="34"/>
  <c r="T228" i="34"/>
  <c r="S228" i="34"/>
  <c r="R228" i="34"/>
  <c r="Q228" i="34"/>
  <c r="P228" i="34"/>
  <c r="O228" i="34"/>
  <c r="N228" i="34"/>
  <c r="M228" i="34"/>
  <c r="L228" i="34"/>
  <c r="K228" i="34"/>
  <c r="J228" i="34"/>
  <c r="I228" i="34"/>
  <c r="H228" i="34"/>
  <c r="G228" i="34"/>
  <c r="F228" i="34"/>
  <c r="E228" i="34"/>
  <c r="D228" i="34"/>
  <c r="C228" i="34"/>
  <c r="B228" i="34"/>
  <c r="Z227" i="34"/>
  <c r="Y227" i="34"/>
  <c r="X227" i="34"/>
  <c r="W227" i="34"/>
  <c r="V227" i="34"/>
  <c r="U227" i="34"/>
  <c r="T227" i="34"/>
  <c r="S227" i="34"/>
  <c r="R227" i="34"/>
  <c r="Q227" i="34"/>
  <c r="P227" i="34"/>
  <c r="O227" i="34"/>
  <c r="N227" i="34"/>
  <c r="M227" i="34"/>
  <c r="L227" i="34"/>
  <c r="K227" i="34"/>
  <c r="J227" i="34"/>
  <c r="I227" i="34"/>
  <c r="H227" i="34"/>
  <c r="G227" i="34"/>
  <c r="F227" i="34"/>
  <c r="E227" i="34"/>
  <c r="D227" i="34"/>
  <c r="C227" i="34"/>
  <c r="B227" i="34"/>
  <c r="N225" i="34"/>
  <c r="Z224" i="34"/>
  <c r="Y224" i="34"/>
  <c r="X224" i="34"/>
  <c r="W224" i="34"/>
  <c r="V224" i="34"/>
  <c r="U224" i="34"/>
  <c r="T224" i="34"/>
  <c r="S224" i="34"/>
  <c r="R224" i="34"/>
  <c r="Q224" i="34"/>
  <c r="P224" i="34"/>
  <c r="O224" i="34"/>
  <c r="N224" i="34"/>
  <c r="M224" i="34"/>
  <c r="L224" i="34"/>
  <c r="K224" i="34"/>
  <c r="J224" i="34"/>
  <c r="I224" i="34"/>
  <c r="H224" i="34"/>
  <c r="G224" i="34"/>
  <c r="F224" i="34"/>
  <c r="E224" i="34"/>
  <c r="D224" i="34"/>
  <c r="C224" i="34"/>
  <c r="B224" i="34"/>
  <c r="AA223" i="34"/>
  <c r="AA222" i="34"/>
  <c r="AA221" i="34"/>
  <c r="AA220" i="34"/>
  <c r="AA219" i="34"/>
  <c r="AA218" i="34"/>
  <c r="AA217" i="34"/>
  <c r="AA216" i="34"/>
  <c r="AA215" i="34"/>
  <c r="AA214" i="34"/>
  <c r="AA213" i="34"/>
  <c r="AA212" i="34"/>
  <c r="AB211" i="34"/>
  <c r="AA211" i="34"/>
  <c r="AA210" i="34"/>
  <c r="AA209" i="34"/>
  <c r="AA208" i="34"/>
  <c r="AA207" i="34"/>
  <c r="AA206" i="34"/>
  <c r="AA205" i="34"/>
  <c r="AA204" i="34"/>
  <c r="AA203" i="34"/>
  <c r="AA202" i="34"/>
  <c r="AA201" i="34"/>
  <c r="AA200" i="34"/>
  <c r="AA199" i="34"/>
  <c r="Z196" i="34"/>
  <c r="Y196" i="34"/>
  <c r="X196" i="34"/>
  <c r="W196" i="34"/>
  <c r="V196" i="34"/>
  <c r="U196" i="34"/>
  <c r="T196" i="34"/>
  <c r="S196" i="34"/>
  <c r="R196" i="34"/>
  <c r="Q196" i="34"/>
  <c r="P196" i="34"/>
  <c r="O196" i="34"/>
  <c r="N196" i="34"/>
  <c r="M196" i="34"/>
  <c r="L196" i="34"/>
  <c r="K196" i="34"/>
  <c r="J196" i="34"/>
  <c r="I196" i="34"/>
  <c r="H196" i="34"/>
  <c r="G196" i="34"/>
  <c r="F196" i="34"/>
  <c r="E196" i="34"/>
  <c r="D196" i="34"/>
  <c r="C196" i="34"/>
  <c r="B196" i="34"/>
  <c r="Z195" i="34"/>
  <c r="Y195" i="34"/>
  <c r="X195" i="34"/>
  <c r="W195" i="34"/>
  <c r="V195" i="34"/>
  <c r="U195" i="34"/>
  <c r="T195" i="34"/>
  <c r="S195" i="34"/>
  <c r="R195" i="34"/>
  <c r="Q195" i="34"/>
  <c r="P195" i="34"/>
  <c r="O195" i="34"/>
  <c r="N195" i="34"/>
  <c r="M195" i="34"/>
  <c r="L195" i="34"/>
  <c r="K195" i="34"/>
  <c r="J195" i="34"/>
  <c r="I195" i="34"/>
  <c r="H195" i="34"/>
  <c r="G195" i="34"/>
  <c r="F195" i="34"/>
  <c r="E195" i="34"/>
  <c r="D195" i="34"/>
  <c r="C195" i="34"/>
  <c r="B195" i="34"/>
  <c r="N193" i="34"/>
  <c r="Z192" i="34"/>
  <c r="Y192" i="34"/>
  <c r="X192" i="34"/>
  <c r="W192" i="34"/>
  <c r="V192" i="34"/>
  <c r="U192" i="34"/>
  <c r="T192" i="34"/>
  <c r="S192" i="34"/>
  <c r="R192" i="34"/>
  <c r="Q192" i="34"/>
  <c r="P192" i="34"/>
  <c r="O192" i="34"/>
  <c r="N192" i="34"/>
  <c r="M192" i="34"/>
  <c r="L192" i="34"/>
  <c r="K192" i="34"/>
  <c r="J192" i="34"/>
  <c r="I192" i="34"/>
  <c r="H192" i="34"/>
  <c r="G192" i="34"/>
  <c r="F192" i="34"/>
  <c r="E192" i="34"/>
  <c r="D192" i="34"/>
  <c r="C192" i="34"/>
  <c r="B192" i="34"/>
  <c r="AA191" i="34"/>
  <c r="AA190" i="34"/>
  <c r="AA189" i="34"/>
  <c r="AA188" i="34"/>
  <c r="AA187" i="34"/>
  <c r="AA186" i="34"/>
  <c r="AA185" i="34"/>
  <c r="AA184" i="34"/>
  <c r="AA183" i="34"/>
  <c r="AA182" i="34"/>
  <c r="AA181" i="34"/>
  <c r="AA180" i="34"/>
  <c r="AB179" i="34"/>
  <c r="AA179" i="34"/>
  <c r="AA178" i="34"/>
  <c r="AA177" i="34"/>
  <c r="AA176" i="34"/>
  <c r="AA175" i="34"/>
  <c r="AA174" i="34"/>
  <c r="AA173" i="34"/>
  <c r="AA172" i="34"/>
  <c r="AA171" i="34"/>
  <c r="AA170" i="34"/>
  <c r="AA169" i="34"/>
  <c r="AA168" i="34"/>
  <c r="AA167" i="34"/>
  <c r="Z164" i="34"/>
  <c r="Y164" i="34"/>
  <c r="X164" i="34"/>
  <c r="W164" i="34"/>
  <c r="V164" i="34"/>
  <c r="U164" i="34"/>
  <c r="T164" i="34"/>
  <c r="S164" i="34"/>
  <c r="R164" i="34"/>
  <c r="Q164" i="34"/>
  <c r="P164" i="34"/>
  <c r="O164" i="34"/>
  <c r="N164" i="34"/>
  <c r="M164" i="34"/>
  <c r="L164" i="34"/>
  <c r="K164" i="34"/>
  <c r="J164" i="34"/>
  <c r="I164" i="34"/>
  <c r="H164" i="34"/>
  <c r="G164" i="34"/>
  <c r="F164" i="34"/>
  <c r="E164" i="34"/>
  <c r="D164" i="34"/>
  <c r="C164" i="34"/>
  <c r="B164" i="34"/>
  <c r="Z163" i="34"/>
  <c r="Y163" i="34"/>
  <c r="X163" i="34"/>
  <c r="W163" i="34"/>
  <c r="V163" i="34"/>
  <c r="U163" i="34"/>
  <c r="T163" i="34"/>
  <c r="S163" i="34"/>
  <c r="R163" i="34"/>
  <c r="Q163" i="34"/>
  <c r="P163" i="34"/>
  <c r="O163" i="34"/>
  <c r="N163" i="34"/>
  <c r="M163" i="34"/>
  <c r="L163" i="34"/>
  <c r="K163" i="34"/>
  <c r="J163" i="34"/>
  <c r="I163" i="34"/>
  <c r="H163" i="34"/>
  <c r="G163" i="34"/>
  <c r="F163" i="34"/>
  <c r="E163" i="34"/>
  <c r="D163" i="34"/>
  <c r="C163" i="34"/>
  <c r="B163" i="34"/>
  <c r="N161" i="34"/>
  <c r="Z160" i="34"/>
  <c r="Y160" i="34"/>
  <c r="X160" i="34"/>
  <c r="W160" i="34"/>
  <c r="V160" i="34"/>
  <c r="U160" i="34"/>
  <c r="T160" i="34"/>
  <c r="S160" i="34"/>
  <c r="R160" i="34"/>
  <c r="Q160" i="34"/>
  <c r="P160" i="34"/>
  <c r="O160" i="34"/>
  <c r="N160" i="34"/>
  <c r="M160" i="34"/>
  <c r="L160" i="34"/>
  <c r="K160" i="34"/>
  <c r="J160" i="34"/>
  <c r="I160" i="34"/>
  <c r="H160" i="34"/>
  <c r="G160" i="34"/>
  <c r="F160" i="34"/>
  <c r="E160" i="34"/>
  <c r="D160" i="34"/>
  <c r="C160" i="34"/>
  <c r="B160" i="34"/>
  <c r="AA159" i="34"/>
  <c r="AA158" i="34"/>
  <c r="AA157" i="34"/>
  <c r="AA156" i="34"/>
  <c r="AA155" i="34"/>
  <c r="AA154" i="34"/>
  <c r="AA153" i="34"/>
  <c r="AA152" i="34"/>
  <c r="AA151" i="34"/>
  <c r="AA150" i="34"/>
  <c r="AA149" i="34"/>
  <c r="AA148" i="34"/>
  <c r="AB147" i="34"/>
  <c r="AA147" i="34"/>
  <c r="AA146" i="34"/>
  <c r="AA145" i="34"/>
  <c r="AA144" i="34"/>
  <c r="AA143" i="34"/>
  <c r="AA142" i="34"/>
  <c r="AA141" i="34"/>
  <c r="AA140" i="34"/>
  <c r="AA139" i="34"/>
  <c r="AA138" i="34"/>
  <c r="AA137" i="34"/>
  <c r="AA136" i="34"/>
  <c r="AA135" i="34"/>
  <c r="Z132" i="34"/>
  <c r="Y132" i="34"/>
  <c r="X132" i="34"/>
  <c r="W132" i="34"/>
  <c r="V132" i="34"/>
  <c r="U132" i="34"/>
  <c r="T132" i="34"/>
  <c r="S132" i="34"/>
  <c r="R132" i="34"/>
  <c r="Q132" i="34"/>
  <c r="P132" i="34"/>
  <c r="O132" i="34"/>
  <c r="N132" i="34"/>
  <c r="M132" i="34"/>
  <c r="L132" i="34"/>
  <c r="K132" i="34"/>
  <c r="J132" i="34"/>
  <c r="I132" i="34"/>
  <c r="H132" i="34"/>
  <c r="G132" i="34"/>
  <c r="F132" i="34"/>
  <c r="E132" i="34"/>
  <c r="D132" i="34"/>
  <c r="C132" i="34"/>
  <c r="B132" i="34"/>
  <c r="Z131" i="34"/>
  <c r="Y131" i="34"/>
  <c r="X131" i="34"/>
  <c r="W131" i="34"/>
  <c r="V131" i="34"/>
  <c r="U131" i="34"/>
  <c r="T131" i="34"/>
  <c r="S131" i="34"/>
  <c r="R131" i="34"/>
  <c r="Q131" i="34"/>
  <c r="P131" i="34"/>
  <c r="O131" i="34"/>
  <c r="N131" i="34"/>
  <c r="M131" i="34"/>
  <c r="L131" i="34"/>
  <c r="K131" i="34"/>
  <c r="J131" i="34"/>
  <c r="I131" i="34"/>
  <c r="H131" i="34"/>
  <c r="G131" i="34"/>
  <c r="F131" i="34"/>
  <c r="E131" i="34"/>
  <c r="D131" i="34"/>
  <c r="C131" i="34"/>
  <c r="B131" i="34"/>
  <c r="N129" i="34"/>
  <c r="Z128" i="34"/>
  <c r="Y128" i="34"/>
  <c r="X128" i="34"/>
  <c r="W128" i="34"/>
  <c r="V128" i="34"/>
  <c r="U128" i="34"/>
  <c r="T128" i="34"/>
  <c r="S128" i="34"/>
  <c r="R128" i="34"/>
  <c r="Q128" i="34"/>
  <c r="P128" i="34"/>
  <c r="O128" i="34"/>
  <c r="N128" i="34"/>
  <c r="M128" i="34"/>
  <c r="L128" i="34"/>
  <c r="K128" i="34"/>
  <c r="J128" i="34"/>
  <c r="I128" i="34"/>
  <c r="H128" i="34"/>
  <c r="G128" i="34"/>
  <c r="F128" i="34"/>
  <c r="E128" i="34"/>
  <c r="D128" i="34"/>
  <c r="C128" i="34"/>
  <c r="B128" i="34"/>
  <c r="AA127" i="34"/>
  <c r="AA126" i="34"/>
  <c r="AA125" i="34"/>
  <c r="AA124" i="34"/>
  <c r="AA123" i="34"/>
  <c r="AA122" i="34"/>
  <c r="AA121" i="34"/>
  <c r="AA120" i="34"/>
  <c r="AA119" i="34"/>
  <c r="AA118" i="34"/>
  <c r="AA117" i="34"/>
  <c r="AA116" i="34"/>
  <c r="AB115" i="34"/>
  <c r="AA115" i="34"/>
  <c r="AA114" i="34"/>
  <c r="AA113" i="34"/>
  <c r="AA112" i="34"/>
  <c r="AA111" i="34"/>
  <c r="AA110" i="34"/>
  <c r="AA109" i="34"/>
  <c r="AA108" i="34"/>
  <c r="AA107" i="34"/>
  <c r="AA106" i="34"/>
  <c r="AA105" i="34"/>
  <c r="AA104" i="34"/>
  <c r="AA103" i="34"/>
  <c r="Z100" i="34"/>
  <c r="Y100" i="34"/>
  <c r="X100" i="34"/>
  <c r="W100" i="34"/>
  <c r="V100" i="34"/>
  <c r="U100" i="34"/>
  <c r="T100" i="34"/>
  <c r="S100" i="34"/>
  <c r="R100" i="34"/>
  <c r="Q100" i="34"/>
  <c r="P100" i="34"/>
  <c r="O100" i="34"/>
  <c r="N100" i="34"/>
  <c r="M100" i="34"/>
  <c r="L100" i="34"/>
  <c r="K100" i="34"/>
  <c r="J100" i="34"/>
  <c r="I100" i="34"/>
  <c r="H100" i="34"/>
  <c r="G100" i="34"/>
  <c r="F100" i="34"/>
  <c r="E100" i="34"/>
  <c r="D100" i="34"/>
  <c r="C100" i="34"/>
  <c r="B100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G99" i="34"/>
  <c r="F99" i="34"/>
  <c r="E99" i="34"/>
  <c r="D99" i="34"/>
  <c r="C99" i="34"/>
  <c r="B99" i="34"/>
  <c r="N97" i="34"/>
  <c r="Z96" i="34"/>
  <c r="Y96" i="34"/>
  <c r="X96" i="34"/>
  <c r="W96" i="34"/>
  <c r="V96" i="34"/>
  <c r="U96" i="34"/>
  <c r="T96" i="34"/>
  <c r="S96" i="34"/>
  <c r="R96" i="34"/>
  <c r="Q96" i="34"/>
  <c r="P96" i="34"/>
  <c r="O96" i="34"/>
  <c r="N96" i="34"/>
  <c r="M96" i="34"/>
  <c r="L96" i="34"/>
  <c r="K96" i="34"/>
  <c r="J96" i="34"/>
  <c r="I96" i="34"/>
  <c r="H96" i="34"/>
  <c r="G96" i="34"/>
  <c r="F96" i="34"/>
  <c r="E96" i="34"/>
  <c r="D96" i="34"/>
  <c r="C96" i="34"/>
  <c r="B96" i="34"/>
  <c r="AA95" i="34"/>
  <c r="AA94" i="34"/>
  <c r="AA93" i="34"/>
  <c r="AA92" i="34"/>
  <c r="AA91" i="34"/>
  <c r="AA90" i="34"/>
  <c r="AA89" i="34"/>
  <c r="AA88" i="34"/>
  <c r="AA87" i="34"/>
  <c r="AA86" i="34"/>
  <c r="AA85" i="34"/>
  <c r="AA84" i="34"/>
  <c r="AB83" i="34"/>
  <c r="AA83" i="34"/>
  <c r="AA82" i="34"/>
  <c r="AA81" i="34"/>
  <c r="AA80" i="34"/>
  <c r="AA79" i="34"/>
  <c r="AA78" i="34"/>
  <c r="AA77" i="34"/>
  <c r="AA76" i="34"/>
  <c r="AA75" i="34"/>
  <c r="AA74" i="34"/>
  <c r="AA73" i="34"/>
  <c r="AA72" i="34"/>
  <c r="AA71" i="34"/>
  <c r="Z68" i="34"/>
  <c r="Y68" i="34"/>
  <c r="X68" i="34"/>
  <c r="W68" i="34"/>
  <c r="V68" i="34"/>
  <c r="U68" i="34"/>
  <c r="T68" i="34"/>
  <c r="S68" i="34"/>
  <c r="R68" i="34"/>
  <c r="Q68" i="34"/>
  <c r="P68" i="34"/>
  <c r="O68" i="34"/>
  <c r="N68" i="34"/>
  <c r="M68" i="34"/>
  <c r="L68" i="34"/>
  <c r="K68" i="34"/>
  <c r="J68" i="34"/>
  <c r="I68" i="34"/>
  <c r="H68" i="34"/>
  <c r="G68" i="34"/>
  <c r="F68" i="34"/>
  <c r="E68" i="34"/>
  <c r="D68" i="34"/>
  <c r="C68" i="34"/>
  <c r="B68" i="34"/>
  <c r="AB68" i="34" s="1"/>
  <c r="Z67" i="34"/>
  <c r="Y67" i="34"/>
  <c r="X67" i="34"/>
  <c r="W67" i="34"/>
  <c r="V67" i="34"/>
  <c r="U67" i="34"/>
  <c r="T67" i="34"/>
  <c r="S67" i="34"/>
  <c r="R67" i="34"/>
  <c r="Q67" i="34"/>
  <c r="P67" i="34"/>
  <c r="O67" i="34"/>
  <c r="N67" i="34"/>
  <c r="M67" i="34"/>
  <c r="L67" i="34"/>
  <c r="K67" i="34"/>
  <c r="J67" i="34"/>
  <c r="I67" i="34"/>
  <c r="H67" i="34"/>
  <c r="G67" i="34"/>
  <c r="F67" i="34"/>
  <c r="E67" i="34"/>
  <c r="D67" i="34"/>
  <c r="C67" i="34"/>
  <c r="B67" i="34"/>
  <c r="N65" i="34"/>
  <c r="Z64" i="34"/>
  <c r="Y64" i="34"/>
  <c r="X64" i="34"/>
  <c r="W64" i="34"/>
  <c r="V64" i="34"/>
  <c r="U64" i="34"/>
  <c r="T64" i="34"/>
  <c r="S64" i="34"/>
  <c r="R64" i="34"/>
  <c r="Q64" i="34"/>
  <c r="P64" i="34"/>
  <c r="O64" i="34"/>
  <c r="N64" i="34"/>
  <c r="M64" i="34"/>
  <c r="L64" i="34"/>
  <c r="K64" i="34"/>
  <c r="J64" i="34"/>
  <c r="I64" i="34"/>
  <c r="H64" i="34"/>
  <c r="G64" i="34"/>
  <c r="F64" i="34"/>
  <c r="E64" i="34"/>
  <c r="D64" i="34"/>
  <c r="C64" i="34"/>
  <c r="B64" i="34"/>
  <c r="AA63" i="34"/>
  <c r="AA62" i="34"/>
  <c r="AA61" i="34"/>
  <c r="AA60" i="34"/>
  <c r="AA59" i="34"/>
  <c r="AA58" i="34"/>
  <c r="AA57" i="34"/>
  <c r="AA56" i="34"/>
  <c r="AA55" i="34"/>
  <c r="AA54" i="34"/>
  <c r="AA53" i="34"/>
  <c r="AA52" i="34"/>
  <c r="AB51" i="34"/>
  <c r="AA51" i="34"/>
  <c r="AA50" i="34"/>
  <c r="AA49" i="34"/>
  <c r="AA48" i="34"/>
  <c r="AA47" i="34"/>
  <c r="AA46" i="34"/>
  <c r="AA45" i="34"/>
  <c r="AA44" i="34"/>
  <c r="AA43" i="34"/>
  <c r="AA42" i="34"/>
  <c r="AA41" i="34"/>
  <c r="AA40" i="34"/>
  <c r="AA39" i="34"/>
  <c r="Z36" i="34"/>
  <c r="Y36" i="34"/>
  <c r="X36" i="34"/>
  <c r="W36" i="34"/>
  <c r="V36" i="34"/>
  <c r="U36" i="34"/>
  <c r="T36" i="34"/>
  <c r="S36" i="34"/>
  <c r="R36" i="34"/>
  <c r="Q36" i="34"/>
  <c r="P36" i="34"/>
  <c r="O36" i="34"/>
  <c r="N36" i="34"/>
  <c r="M36" i="34"/>
  <c r="L36" i="34"/>
  <c r="K36" i="34"/>
  <c r="J36" i="34"/>
  <c r="I36" i="34"/>
  <c r="H36" i="34"/>
  <c r="G36" i="34"/>
  <c r="F36" i="34"/>
  <c r="E36" i="34"/>
  <c r="D36" i="34"/>
  <c r="C36" i="34"/>
  <c r="B36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G35" i="34"/>
  <c r="F35" i="34"/>
  <c r="E35" i="34"/>
  <c r="D35" i="34"/>
  <c r="C35" i="34"/>
  <c r="B35" i="34"/>
  <c r="N33" i="34"/>
  <c r="Z32" i="34"/>
  <c r="Y32" i="34"/>
  <c r="X32" i="34"/>
  <c r="W32" i="34"/>
  <c r="V32" i="34"/>
  <c r="U32" i="34"/>
  <c r="T32" i="34"/>
  <c r="S32" i="34"/>
  <c r="R32" i="34"/>
  <c r="Q32" i="34"/>
  <c r="P32" i="34"/>
  <c r="O32" i="34"/>
  <c r="N32" i="34"/>
  <c r="M32" i="34"/>
  <c r="L32" i="34"/>
  <c r="K32" i="34"/>
  <c r="J32" i="34"/>
  <c r="I32" i="34"/>
  <c r="H32" i="34"/>
  <c r="G32" i="34"/>
  <c r="F32" i="34"/>
  <c r="E32" i="34"/>
  <c r="D32" i="34"/>
  <c r="C32" i="34"/>
  <c r="B32" i="34"/>
  <c r="AA31" i="34"/>
  <c r="AA30" i="34"/>
  <c r="AA29" i="34"/>
  <c r="AA28" i="34"/>
  <c r="AA27" i="34"/>
  <c r="AA26" i="34"/>
  <c r="AA25" i="34"/>
  <c r="AA24" i="34"/>
  <c r="AA23" i="34"/>
  <c r="AA22" i="34"/>
  <c r="AA21" i="34"/>
  <c r="AA20" i="34"/>
  <c r="AB19" i="34"/>
  <c r="AA19" i="34"/>
  <c r="AA18" i="34"/>
  <c r="AA17" i="34"/>
  <c r="AA16" i="34"/>
  <c r="AA15" i="34"/>
  <c r="AA14" i="34"/>
  <c r="AA13" i="34"/>
  <c r="AA12" i="34"/>
  <c r="AA11" i="34"/>
  <c r="AA10" i="34"/>
  <c r="AA9" i="34"/>
  <c r="AA8" i="34"/>
  <c r="AA7" i="34"/>
  <c r="Z452" i="30"/>
  <c r="Y452" i="30"/>
  <c r="X452" i="30"/>
  <c r="W452" i="30"/>
  <c r="V452" i="30"/>
  <c r="U452" i="30"/>
  <c r="T452" i="30"/>
  <c r="S452" i="30"/>
  <c r="R452" i="30"/>
  <c r="Q452" i="30"/>
  <c r="P452" i="30"/>
  <c r="O452" i="30"/>
  <c r="N452" i="30"/>
  <c r="M452" i="30"/>
  <c r="L452" i="30"/>
  <c r="K452" i="30"/>
  <c r="J452" i="30"/>
  <c r="I452" i="30"/>
  <c r="H452" i="30"/>
  <c r="G452" i="30"/>
  <c r="F452" i="30"/>
  <c r="E452" i="30"/>
  <c r="D452" i="30"/>
  <c r="C452" i="30"/>
  <c r="B452" i="30"/>
  <c r="Z451" i="30"/>
  <c r="Y451" i="30"/>
  <c r="X451" i="30"/>
  <c r="W451" i="30"/>
  <c r="V451" i="30"/>
  <c r="U451" i="30"/>
  <c r="T451" i="30"/>
  <c r="S451" i="30"/>
  <c r="R451" i="30"/>
  <c r="Q451" i="30"/>
  <c r="P451" i="30"/>
  <c r="O451" i="30"/>
  <c r="N451" i="30"/>
  <c r="M451" i="30"/>
  <c r="L451" i="30"/>
  <c r="K451" i="30"/>
  <c r="J451" i="30"/>
  <c r="I451" i="30"/>
  <c r="H451" i="30"/>
  <c r="G451" i="30"/>
  <c r="F451" i="30"/>
  <c r="E451" i="30"/>
  <c r="D451" i="30"/>
  <c r="C451" i="30"/>
  <c r="B451" i="30"/>
  <c r="N449" i="30"/>
  <c r="Z448" i="30"/>
  <c r="Y448" i="30"/>
  <c r="X448" i="30"/>
  <c r="W448" i="30"/>
  <c r="V448" i="30"/>
  <c r="U448" i="30"/>
  <c r="T448" i="30"/>
  <c r="S448" i="30"/>
  <c r="R448" i="30"/>
  <c r="Q448" i="30"/>
  <c r="P448" i="30"/>
  <c r="O448" i="30"/>
  <c r="N448" i="30"/>
  <c r="M448" i="30"/>
  <c r="L448" i="30"/>
  <c r="K448" i="30"/>
  <c r="J448" i="30"/>
  <c r="I448" i="30"/>
  <c r="H448" i="30"/>
  <c r="G448" i="30"/>
  <c r="F448" i="30"/>
  <c r="E448" i="30"/>
  <c r="D448" i="30"/>
  <c r="C448" i="30"/>
  <c r="B448" i="30"/>
  <c r="AA447" i="30"/>
  <c r="AA446" i="30"/>
  <c r="AA445" i="30"/>
  <c r="AA444" i="30"/>
  <c r="AA443" i="30"/>
  <c r="AA442" i="30"/>
  <c r="AA441" i="30"/>
  <c r="AA440" i="30"/>
  <c r="AA439" i="30"/>
  <c r="AA438" i="30"/>
  <c r="AA437" i="30"/>
  <c r="AA436" i="30"/>
  <c r="AB435" i="30"/>
  <c r="AA435" i="30"/>
  <c r="AA434" i="30"/>
  <c r="AA433" i="30"/>
  <c r="AA432" i="30"/>
  <c r="AA431" i="30"/>
  <c r="AA430" i="30"/>
  <c r="AA429" i="30"/>
  <c r="AA428" i="30"/>
  <c r="AA427" i="30"/>
  <c r="AA426" i="30"/>
  <c r="AA425" i="30"/>
  <c r="AA424" i="30"/>
  <c r="AA423" i="30"/>
  <c r="Z420" i="30"/>
  <c r="Y420" i="30"/>
  <c r="X420" i="30"/>
  <c r="W420" i="30"/>
  <c r="V420" i="30"/>
  <c r="U420" i="30"/>
  <c r="T420" i="30"/>
  <c r="S420" i="30"/>
  <c r="R420" i="30"/>
  <c r="Q420" i="30"/>
  <c r="P420" i="30"/>
  <c r="O420" i="30"/>
  <c r="N420" i="30"/>
  <c r="M420" i="30"/>
  <c r="L420" i="30"/>
  <c r="K420" i="30"/>
  <c r="J420" i="30"/>
  <c r="I420" i="30"/>
  <c r="H420" i="30"/>
  <c r="G420" i="30"/>
  <c r="F420" i="30"/>
  <c r="E420" i="30"/>
  <c r="D420" i="30"/>
  <c r="C420" i="30"/>
  <c r="B420" i="30"/>
  <c r="Z419" i="30"/>
  <c r="Y419" i="30"/>
  <c r="X419" i="30"/>
  <c r="W419" i="30"/>
  <c r="V419" i="30"/>
  <c r="U419" i="30"/>
  <c r="T419" i="30"/>
  <c r="S419" i="30"/>
  <c r="R419" i="30"/>
  <c r="Q419" i="30"/>
  <c r="P419" i="30"/>
  <c r="O419" i="30"/>
  <c r="N419" i="30"/>
  <c r="M419" i="30"/>
  <c r="L419" i="30"/>
  <c r="K419" i="30"/>
  <c r="J419" i="30"/>
  <c r="I419" i="30"/>
  <c r="H419" i="30"/>
  <c r="G419" i="30"/>
  <c r="F419" i="30"/>
  <c r="E419" i="30"/>
  <c r="D419" i="30"/>
  <c r="C419" i="30"/>
  <c r="B419" i="30"/>
  <c r="N417" i="30"/>
  <c r="Z416" i="30"/>
  <c r="Y416" i="30"/>
  <c r="X416" i="30"/>
  <c r="W416" i="30"/>
  <c r="V416" i="30"/>
  <c r="U416" i="30"/>
  <c r="T416" i="30"/>
  <c r="S416" i="30"/>
  <c r="R416" i="30"/>
  <c r="Q416" i="30"/>
  <c r="P416" i="30"/>
  <c r="O416" i="30"/>
  <c r="N416" i="30"/>
  <c r="M416" i="30"/>
  <c r="L416" i="30"/>
  <c r="K416" i="30"/>
  <c r="J416" i="30"/>
  <c r="I416" i="30"/>
  <c r="H416" i="30"/>
  <c r="G416" i="30"/>
  <c r="F416" i="30"/>
  <c r="E416" i="30"/>
  <c r="D416" i="30"/>
  <c r="C416" i="30"/>
  <c r="B416" i="30"/>
  <c r="AA415" i="30"/>
  <c r="AA414" i="30"/>
  <c r="AA413" i="30"/>
  <c r="AA412" i="30"/>
  <c r="AA411" i="30"/>
  <c r="AA410" i="30"/>
  <c r="AA409" i="30"/>
  <c r="AA408" i="30"/>
  <c r="AA407" i="30"/>
  <c r="AA406" i="30"/>
  <c r="AA405" i="30"/>
  <c r="AA404" i="30"/>
  <c r="AB403" i="30"/>
  <c r="AA403" i="30"/>
  <c r="AA402" i="30"/>
  <c r="AA401" i="30"/>
  <c r="AA400" i="30"/>
  <c r="AA399" i="30"/>
  <c r="AA398" i="30"/>
  <c r="AA397" i="30"/>
  <c r="AA396" i="30"/>
  <c r="AA395" i="30"/>
  <c r="AA394" i="30"/>
  <c r="AA393" i="30"/>
  <c r="AA392" i="30"/>
  <c r="AA391" i="30"/>
  <c r="Z388" i="30"/>
  <c r="Y388" i="30"/>
  <c r="X388" i="30"/>
  <c r="W388" i="30"/>
  <c r="V388" i="30"/>
  <c r="U388" i="30"/>
  <c r="T388" i="30"/>
  <c r="S388" i="30"/>
  <c r="R388" i="30"/>
  <c r="Q388" i="30"/>
  <c r="P388" i="30"/>
  <c r="O388" i="30"/>
  <c r="N388" i="30"/>
  <c r="M388" i="30"/>
  <c r="L388" i="30"/>
  <c r="K388" i="30"/>
  <c r="J388" i="30"/>
  <c r="I388" i="30"/>
  <c r="H388" i="30"/>
  <c r="G388" i="30"/>
  <c r="F388" i="30"/>
  <c r="E388" i="30"/>
  <c r="D388" i="30"/>
  <c r="C388" i="30"/>
  <c r="B388" i="30"/>
  <c r="Z387" i="30"/>
  <c r="Y387" i="30"/>
  <c r="X387" i="30"/>
  <c r="W387" i="30"/>
  <c r="V387" i="30"/>
  <c r="U387" i="30"/>
  <c r="T387" i="30"/>
  <c r="S387" i="30"/>
  <c r="R387" i="30"/>
  <c r="Q387" i="30"/>
  <c r="P387" i="30"/>
  <c r="O387" i="30"/>
  <c r="N387" i="30"/>
  <c r="M387" i="30"/>
  <c r="L387" i="30"/>
  <c r="K387" i="30"/>
  <c r="J387" i="30"/>
  <c r="I387" i="30"/>
  <c r="H387" i="30"/>
  <c r="G387" i="30"/>
  <c r="F387" i="30"/>
  <c r="E387" i="30"/>
  <c r="D387" i="30"/>
  <c r="C387" i="30"/>
  <c r="B387" i="30"/>
  <c r="N385" i="30"/>
  <c r="Z384" i="30"/>
  <c r="Y384" i="30"/>
  <c r="X384" i="30"/>
  <c r="W384" i="30"/>
  <c r="V384" i="30"/>
  <c r="U384" i="30"/>
  <c r="T384" i="30"/>
  <c r="S384" i="30"/>
  <c r="R384" i="30"/>
  <c r="Q384" i="30"/>
  <c r="P384" i="30"/>
  <c r="O384" i="30"/>
  <c r="N384" i="30"/>
  <c r="M384" i="30"/>
  <c r="L384" i="30"/>
  <c r="K384" i="30"/>
  <c r="J384" i="30"/>
  <c r="I384" i="30"/>
  <c r="H384" i="30"/>
  <c r="G384" i="30"/>
  <c r="F384" i="30"/>
  <c r="E384" i="30"/>
  <c r="D384" i="30"/>
  <c r="C384" i="30"/>
  <c r="B384" i="30"/>
  <c r="AA383" i="30"/>
  <c r="AA382" i="30"/>
  <c r="AA381" i="30"/>
  <c r="AA380" i="30"/>
  <c r="AA379" i="30"/>
  <c r="AA378" i="30"/>
  <c r="AA377" i="30"/>
  <c r="AA376" i="30"/>
  <c r="AA375" i="30"/>
  <c r="AA374" i="30"/>
  <c r="AA373" i="30"/>
  <c r="AA372" i="30"/>
  <c r="AB371" i="30"/>
  <c r="AA371" i="30"/>
  <c r="AA370" i="30"/>
  <c r="AA369" i="30"/>
  <c r="AA368" i="30"/>
  <c r="AA367" i="30"/>
  <c r="AA366" i="30"/>
  <c r="AA365" i="30"/>
  <c r="AA364" i="30"/>
  <c r="AA363" i="30"/>
  <c r="AA362" i="30"/>
  <c r="AA361" i="30"/>
  <c r="AA360" i="30"/>
  <c r="AA359" i="30"/>
  <c r="Z356" i="30"/>
  <c r="Y356" i="30"/>
  <c r="X356" i="30"/>
  <c r="W356" i="30"/>
  <c r="V356" i="30"/>
  <c r="U356" i="30"/>
  <c r="T356" i="30"/>
  <c r="S356" i="30"/>
  <c r="R356" i="30"/>
  <c r="Q356" i="30"/>
  <c r="P356" i="30"/>
  <c r="O356" i="30"/>
  <c r="N356" i="30"/>
  <c r="M356" i="30"/>
  <c r="L356" i="30"/>
  <c r="K356" i="30"/>
  <c r="J356" i="30"/>
  <c r="I356" i="30"/>
  <c r="H356" i="30"/>
  <c r="G356" i="30"/>
  <c r="F356" i="30"/>
  <c r="E356" i="30"/>
  <c r="D356" i="30"/>
  <c r="C356" i="30"/>
  <c r="B356" i="30"/>
  <c r="Z355" i="30"/>
  <c r="Y355" i="30"/>
  <c r="X355" i="30"/>
  <c r="W355" i="30"/>
  <c r="V355" i="30"/>
  <c r="U355" i="30"/>
  <c r="T355" i="30"/>
  <c r="S355" i="30"/>
  <c r="R355" i="30"/>
  <c r="Q355" i="30"/>
  <c r="P355" i="30"/>
  <c r="O355" i="30"/>
  <c r="N355" i="30"/>
  <c r="M355" i="30"/>
  <c r="L355" i="30"/>
  <c r="K355" i="30"/>
  <c r="J355" i="30"/>
  <c r="I355" i="30"/>
  <c r="H355" i="30"/>
  <c r="G355" i="30"/>
  <c r="F355" i="30"/>
  <c r="E355" i="30"/>
  <c r="D355" i="30"/>
  <c r="C355" i="30"/>
  <c r="B355" i="30"/>
  <c r="N353" i="30"/>
  <c r="Z352" i="30"/>
  <c r="Y352" i="30"/>
  <c r="X352" i="30"/>
  <c r="W352" i="30"/>
  <c r="V352" i="30"/>
  <c r="U352" i="30"/>
  <c r="T352" i="30"/>
  <c r="S352" i="30"/>
  <c r="R352" i="30"/>
  <c r="Q352" i="30"/>
  <c r="P352" i="30"/>
  <c r="O352" i="30"/>
  <c r="N352" i="30"/>
  <c r="M352" i="30"/>
  <c r="L352" i="30"/>
  <c r="K352" i="30"/>
  <c r="J352" i="30"/>
  <c r="I352" i="30"/>
  <c r="H352" i="30"/>
  <c r="G352" i="30"/>
  <c r="F352" i="30"/>
  <c r="E352" i="30"/>
  <c r="D352" i="30"/>
  <c r="C352" i="30"/>
  <c r="B352" i="30"/>
  <c r="AA351" i="30"/>
  <c r="AA350" i="30"/>
  <c r="AA349" i="30"/>
  <c r="AA348" i="30"/>
  <c r="AA347" i="30"/>
  <c r="AA346" i="30"/>
  <c r="AA345" i="30"/>
  <c r="AA344" i="30"/>
  <c r="AA343" i="30"/>
  <c r="AA342" i="30"/>
  <c r="AA341" i="30"/>
  <c r="AA340" i="30"/>
  <c r="AB339" i="30"/>
  <c r="AA339" i="30"/>
  <c r="AA338" i="30"/>
  <c r="AA337" i="30"/>
  <c r="AA336" i="30"/>
  <c r="AA335" i="30"/>
  <c r="AA334" i="30"/>
  <c r="AA333" i="30"/>
  <c r="AA332" i="30"/>
  <c r="AA331" i="30"/>
  <c r="AA330" i="30"/>
  <c r="AA329" i="30"/>
  <c r="AA328" i="30"/>
  <c r="AA327" i="30"/>
  <c r="Z324" i="30"/>
  <c r="Y324" i="30"/>
  <c r="X324" i="30"/>
  <c r="W324" i="30"/>
  <c r="V324" i="30"/>
  <c r="U324" i="30"/>
  <c r="T324" i="30"/>
  <c r="S324" i="30"/>
  <c r="R324" i="30"/>
  <c r="Q324" i="30"/>
  <c r="P324" i="30"/>
  <c r="O324" i="30"/>
  <c r="N324" i="30"/>
  <c r="M324" i="30"/>
  <c r="L324" i="30"/>
  <c r="K324" i="30"/>
  <c r="J324" i="30"/>
  <c r="I324" i="30"/>
  <c r="H324" i="30"/>
  <c r="G324" i="30"/>
  <c r="F324" i="30"/>
  <c r="E324" i="30"/>
  <c r="D324" i="30"/>
  <c r="C324" i="30"/>
  <c r="B324" i="30"/>
  <c r="Z323" i="30"/>
  <c r="Y323" i="30"/>
  <c r="X323" i="30"/>
  <c r="W323" i="30"/>
  <c r="V323" i="30"/>
  <c r="U323" i="30"/>
  <c r="T323" i="30"/>
  <c r="S323" i="30"/>
  <c r="R323" i="30"/>
  <c r="Q323" i="30"/>
  <c r="P323" i="30"/>
  <c r="O323" i="30"/>
  <c r="N323" i="30"/>
  <c r="M323" i="30"/>
  <c r="L323" i="30"/>
  <c r="K323" i="30"/>
  <c r="J323" i="30"/>
  <c r="I323" i="30"/>
  <c r="H323" i="30"/>
  <c r="G323" i="30"/>
  <c r="F323" i="30"/>
  <c r="E323" i="30"/>
  <c r="D323" i="30"/>
  <c r="C323" i="30"/>
  <c r="B323" i="30"/>
  <c r="N321" i="30"/>
  <c r="Z320" i="30"/>
  <c r="Y320" i="30"/>
  <c r="X320" i="30"/>
  <c r="W320" i="30"/>
  <c r="V320" i="30"/>
  <c r="U320" i="30"/>
  <c r="T320" i="30"/>
  <c r="S320" i="30"/>
  <c r="R320" i="30"/>
  <c r="Q320" i="30"/>
  <c r="P320" i="30"/>
  <c r="O320" i="30"/>
  <c r="N320" i="30"/>
  <c r="M320" i="30"/>
  <c r="L320" i="30"/>
  <c r="K320" i="30"/>
  <c r="J320" i="30"/>
  <c r="I320" i="30"/>
  <c r="H320" i="30"/>
  <c r="G320" i="30"/>
  <c r="F320" i="30"/>
  <c r="E320" i="30"/>
  <c r="D320" i="30"/>
  <c r="C320" i="30"/>
  <c r="B320" i="30"/>
  <c r="AA319" i="30"/>
  <c r="AA318" i="30"/>
  <c r="AA317" i="30"/>
  <c r="AA316" i="30"/>
  <c r="AA315" i="30"/>
  <c r="AA314" i="30"/>
  <c r="AA313" i="30"/>
  <c r="AA312" i="30"/>
  <c r="AA311" i="30"/>
  <c r="AA310" i="30"/>
  <c r="AA309" i="30"/>
  <c r="AA308" i="30"/>
  <c r="AB307" i="30"/>
  <c r="AA307" i="30"/>
  <c r="AA306" i="30"/>
  <c r="AA305" i="30"/>
  <c r="AA304" i="30"/>
  <c r="AA303" i="30"/>
  <c r="AA302" i="30"/>
  <c r="AA301" i="30"/>
  <c r="AA300" i="30"/>
  <c r="AA299" i="30"/>
  <c r="AA298" i="30"/>
  <c r="AA297" i="30"/>
  <c r="AA296" i="30"/>
  <c r="AA295" i="30"/>
  <c r="Z292" i="30"/>
  <c r="Y292" i="30"/>
  <c r="X292" i="30"/>
  <c r="W292" i="30"/>
  <c r="V292" i="30"/>
  <c r="U292" i="30"/>
  <c r="T292" i="30"/>
  <c r="S292" i="30"/>
  <c r="R292" i="30"/>
  <c r="Q292" i="30"/>
  <c r="P292" i="30"/>
  <c r="O292" i="30"/>
  <c r="N292" i="30"/>
  <c r="M292" i="30"/>
  <c r="L292" i="30"/>
  <c r="K292" i="30"/>
  <c r="J292" i="30"/>
  <c r="I292" i="30"/>
  <c r="H292" i="30"/>
  <c r="G292" i="30"/>
  <c r="F292" i="30"/>
  <c r="E292" i="30"/>
  <c r="D292" i="30"/>
  <c r="C292" i="30"/>
  <c r="B292" i="30"/>
  <c r="AB292" i="30" s="1"/>
  <c r="Z291" i="30"/>
  <c r="Y291" i="30"/>
  <c r="X291" i="30"/>
  <c r="W291" i="30"/>
  <c r="V291" i="30"/>
  <c r="U291" i="30"/>
  <c r="T291" i="30"/>
  <c r="S291" i="30"/>
  <c r="R291" i="30"/>
  <c r="Q291" i="30"/>
  <c r="P291" i="30"/>
  <c r="O291" i="30"/>
  <c r="N291" i="30"/>
  <c r="M291" i="30"/>
  <c r="L291" i="30"/>
  <c r="K291" i="30"/>
  <c r="J291" i="30"/>
  <c r="I291" i="30"/>
  <c r="H291" i="30"/>
  <c r="G291" i="30"/>
  <c r="F291" i="30"/>
  <c r="E291" i="30"/>
  <c r="D291" i="30"/>
  <c r="C291" i="30"/>
  <c r="B291" i="30"/>
  <c r="N289" i="30"/>
  <c r="Z288" i="30"/>
  <c r="Y288" i="30"/>
  <c r="X288" i="30"/>
  <c r="W288" i="30"/>
  <c r="V288" i="30"/>
  <c r="U288" i="30"/>
  <c r="T288" i="30"/>
  <c r="S288" i="30"/>
  <c r="R288" i="30"/>
  <c r="Q288" i="30"/>
  <c r="P288" i="30"/>
  <c r="O288" i="30"/>
  <c r="N288" i="30"/>
  <c r="M288" i="30"/>
  <c r="L288" i="30"/>
  <c r="K288" i="30"/>
  <c r="J288" i="30"/>
  <c r="I288" i="30"/>
  <c r="H288" i="30"/>
  <c r="G288" i="30"/>
  <c r="F288" i="30"/>
  <c r="E288" i="30"/>
  <c r="D288" i="30"/>
  <c r="C288" i="30"/>
  <c r="B288" i="30"/>
  <c r="AA287" i="30"/>
  <c r="AA286" i="30"/>
  <c r="AA285" i="30"/>
  <c r="AA284" i="30"/>
  <c r="AA283" i="30"/>
  <c r="AA282" i="30"/>
  <c r="AA281" i="30"/>
  <c r="AA280" i="30"/>
  <c r="AA279" i="30"/>
  <c r="AA278" i="30"/>
  <c r="AA277" i="30"/>
  <c r="AA276" i="30"/>
  <c r="AB275" i="30"/>
  <c r="AA275" i="30"/>
  <c r="AA274" i="30"/>
  <c r="AA273" i="30"/>
  <c r="AA272" i="30"/>
  <c r="AA271" i="30"/>
  <c r="AA270" i="30"/>
  <c r="AA269" i="30"/>
  <c r="AA268" i="30"/>
  <c r="AA267" i="30"/>
  <c r="AA266" i="30"/>
  <c r="AA265" i="30"/>
  <c r="AA264" i="30"/>
  <c r="AA263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M260" i="30"/>
  <c r="L260" i="30"/>
  <c r="K260" i="30"/>
  <c r="J260" i="30"/>
  <c r="I260" i="30"/>
  <c r="H260" i="30"/>
  <c r="G260" i="30"/>
  <c r="F260" i="30"/>
  <c r="E260" i="30"/>
  <c r="D260" i="30"/>
  <c r="C260" i="30"/>
  <c r="B260" i="30"/>
  <c r="Z259" i="30"/>
  <c r="Y259" i="30"/>
  <c r="X259" i="30"/>
  <c r="W259" i="30"/>
  <c r="V259" i="30"/>
  <c r="U259" i="30"/>
  <c r="T259" i="30"/>
  <c r="S259" i="30"/>
  <c r="R259" i="30"/>
  <c r="Q259" i="30"/>
  <c r="P259" i="30"/>
  <c r="O259" i="30"/>
  <c r="N259" i="30"/>
  <c r="M259" i="30"/>
  <c r="L259" i="30"/>
  <c r="K259" i="30"/>
  <c r="J259" i="30"/>
  <c r="I259" i="30"/>
  <c r="H259" i="30"/>
  <c r="G259" i="30"/>
  <c r="F259" i="30"/>
  <c r="E259" i="30"/>
  <c r="D259" i="30"/>
  <c r="C259" i="30"/>
  <c r="B259" i="30"/>
  <c r="N257" i="30"/>
  <c r="Z256" i="30"/>
  <c r="Y256" i="30"/>
  <c r="X256" i="30"/>
  <c r="W256" i="30"/>
  <c r="V256" i="30"/>
  <c r="U256" i="30"/>
  <c r="T256" i="30"/>
  <c r="S256" i="30"/>
  <c r="R256" i="30"/>
  <c r="Q256" i="30"/>
  <c r="P256" i="30"/>
  <c r="O256" i="30"/>
  <c r="N256" i="30"/>
  <c r="M256" i="30"/>
  <c r="L256" i="30"/>
  <c r="K256" i="30"/>
  <c r="J256" i="30"/>
  <c r="I256" i="30"/>
  <c r="H256" i="30"/>
  <c r="G256" i="30"/>
  <c r="F256" i="30"/>
  <c r="E256" i="30"/>
  <c r="D256" i="30"/>
  <c r="C256" i="30"/>
  <c r="B256" i="30"/>
  <c r="AA255" i="30"/>
  <c r="AA254" i="30"/>
  <c r="AA253" i="30"/>
  <c r="AA252" i="30"/>
  <c r="AA251" i="30"/>
  <c r="AA250" i="30"/>
  <c r="AA249" i="30"/>
  <c r="AA248" i="30"/>
  <c r="AA247" i="30"/>
  <c r="AA246" i="30"/>
  <c r="AA245" i="30"/>
  <c r="AA244" i="30"/>
  <c r="AB243" i="30"/>
  <c r="AA243" i="30"/>
  <c r="AA242" i="30"/>
  <c r="AA241" i="30"/>
  <c r="AA240" i="30"/>
  <c r="AA239" i="30"/>
  <c r="AA238" i="30"/>
  <c r="AA237" i="30"/>
  <c r="AA236" i="30"/>
  <c r="AA235" i="30"/>
  <c r="AA234" i="30"/>
  <c r="AA233" i="30"/>
  <c r="AA232" i="30"/>
  <c r="AA231" i="30"/>
  <c r="Z228" i="30"/>
  <c r="Y228" i="30"/>
  <c r="X228" i="30"/>
  <c r="W228" i="30"/>
  <c r="V228" i="30"/>
  <c r="U228" i="30"/>
  <c r="T228" i="30"/>
  <c r="S228" i="30"/>
  <c r="R228" i="30"/>
  <c r="Q228" i="30"/>
  <c r="P228" i="30"/>
  <c r="O228" i="30"/>
  <c r="N228" i="30"/>
  <c r="M228" i="30"/>
  <c r="L228" i="30"/>
  <c r="K228" i="30"/>
  <c r="J228" i="30"/>
  <c r="I228" i="30"/>
  <c r="H228" i="30"/>
  <c r="G228" i="30"/>
  <c r="F228" i="30"/>
  <c r="E228" i="30"/>
  <c r="D228" i="30"/>
  <c r="C228" i="30"/>
  <c r="B228" i="30"/>
  <c r="Z227" i="30"/>
  <c r="Y227" i="30"/>
  <c r="X227" i="30"/>
  <c r="W227" i="30"/>
  <c r="V227" i="30"/>
  <c r="U227" i="30"/>
  <c r="T227" i="30"/>
  <c r="S227" i="30"/>
  <c r="R227" i="30"/>
  <c r="Q227" i="30"/>
  <c r="P227" i="30"/>
  <c r="O227" i="30"/>
  <c r="N227" i="30"/>
  <c r="M227" i="30"/>
  <c r="L227" i="30"/>
  <c r="K227" i="30"/>
  <c r="J227" i="30"/>
  <c r="I227" i="30"/>
  <c r="H227" i="30"/>
  <c r="G227" i="30"/>
  <c r="F227" i="30"/>
  <c r="E227" i="30"/>
  <c r="D227" i="30"/>
  <c r="C227" i="30"/>
  <c r="B227" i="30"/>
  <c r="N225" i="30"/>
  <c r="Z224" i="30"/>
  <c r="Y224" i="30"/>
  <c r="X224" i="30"/>
  <c r="W224" i="30"/>
  <c r="V224" i="30"/>
  <c r="U224" i="30"/>
  <c r="T224" i="30"/>
  <c r="S224" i="30"/>
  <c r="R224" i="30"/>
  <c r="Q224" i="30"/>
  <c r="P224" i="30"/>
  <c r="O224" i="30"/>
  <c r="N224" i="30"/>
  <c r="M224" i="30"/>
  <c r="L224" i="30"/>
  <c r="K224" i="30"/>
  <c r="J224" i="30"/>
  <c r="I224" i="30"/>
  <c r="H224" i="30"/>
  <c r="G224" i="30"/>
  <c r="F224" i="30"/>
  <c r="E224" i="30"/>
  <c r="D224" i="30"/>
  <c r="C224" i="30"/>
  <c r="B224" i="30"/>
  <c r="AA223" i="30"/>
  <c r="AA222" i="30"/>
  <c r="AA221" i="30"/>
  <c r="AA220" i="30"/>
  <c r="AA219" i="30"/>
  <c r="AA218" i="30"/>
  <c r="AA217" i="30"/>
  <c r="AA216" i="30"/>
  <c r="AA215" i="30"/>
  <c r="AA214" i="30"/>
  <c r="AA213" i="30"/>
  <c r="AA212" i="30"/>
  <c r="AB211" i="30"/>
  <c r="AA211" i="30"/>
  <c r="AA210" i="30"/>
  <c r="AA209" i="30"/>
  <c r="AA208" i="30"/>
  <c r="AA207" i="30"/>
  <c r="AA206" i="30"/>
  <c r="AA205" i="30"/>
  <c r="AA204" i="30"/>
  <c r="AA203" i="30"/>
  <c r="AA202" i="30"/>
  <c r="AA201" i="30"/>
  <c r="AA200" i="30"/>
  <c r="AA199" i="30"/>
  <c r="Z196" i="30"/>
  <c r="Y196" i="30"/>
  <c r="X196" i="30"/>
  <c r="W196" i="30"/>
  <c r="V196" i="30"/>
  <c r="U196" i="30"/>
  <c r="T196" i="30"/>
  <c r="S196" i="30"/>
  <c r="R196" i="30"/>
  <c r="Q196" i="30"/>
  <c r="P196" i="30"/>
  <c r="O196" i="30"/>
  <c r="N196" i="30"/>
  <c r="M196" i="30"/>
  <c r="L196" i="30"/>
  <c r="K196" i="30"/>
  <c r="J196" i="30"/>
  <c r="I196" i="30"/>
  <c r="H196" i="30"/>
  <c r="G196" i="30"/>
  <c r="F196" i="30"/>
  <c r="E196" i="30"/>
  <c r="D196" i="30"/>
  <c r="C196" i="30"/>
  <c r="B196" i="30"/>
  <c r="Z195" i="30"/>
  <c r="Y195" i="30"/>
  <c r="X195" i="30"/>
  <c r="W195" i="30"/>
  <c r="V195" i="30"/>
  <c r="U195" i="30"/>
  <c r="T195" i="30"/>
  <c r="S195" i="30"/>
  <c r="R195" i="30"/>
  <c r="Q195" i="30"/>
  <c r="P195" i="30"/>
  <c r="O195" i="30"/>
  <c r="N195" i="30"/>
  <c r="M195" i="30"/>
  <c r="L195" i="30"/>
  <c r="K195" i="30"/>
  <c r="J195" i="30"/>
  <c r="I195" i="30"/>
  <c r="H195" i="30"/>
  <c r="G195" i="30"/>
  <c r="F195" i="30"/>
  <c r="E195" i="30"/>
  <c r="D195" i="30"/>
  <c r="C195" i="30"/>
  <c r="B195" i="30"/>
  <c r="N193" i="30"/>
  <c r="Z192" i="30"/>
  <c r="Y192" i="30"/>
  <c r="X192" i="30"/>
  <c r="W192" i="30"/>
  <c r="V192" i="30"/>
  <c r="U192" i="30"/>
  <c r="T192" i="30"/>
  <c r="S192" i="30"/>
  <c r="R192" i="30"/>
  <c r="Q192" i="30"/>
  <c r="P192" i="30"/>
  <c r="O192" i="30"/>
  <c r="N192" i="30"/>
  <c r="M192" i="30"/>
  <c r="L192" i="30"/>
  <c r="K192" i="30"/>
  <c r="J192" i="30"/>
  <c r="I192" i="30"/>
  <c r="H192" i="30"/>
  <c r="G192" i="30"/>
  <c r="F192" i="30"/>
  <c r="E192" i="30"/>
  <c r="D192" i="30"/>
  <c r="C192" i="30"/>
  <c r="B192" i="30"/>
  <c r="AA191" i="30"/>
  <c r="AA190" i="30"/>
  <c r="AA189" i="30"/>
  <c r="AA188" i="30"/>
  <c r="AA187" i="30"/>
  <c r="AA186" i="30"/>
  <c r="AA185" i="30"/>
  <c r="AA184" i="30"/>
  <c r="AA183" i="30"/>
  <c r="AA182" i="30"/>
  <c r="AA181" i="30"/>
  <c r="AA180" i="30"/>
  <c r="AB179" i="30"/>
  <c r="AA179" i="30"/>
  <c r="AA178" i="30"/>
  <c r="AA177" i="30"/>
  <c r="AA176" i="30"/>
  <c r="AA175" i="30"/>
  <c r="AA174" i="30"/>
  <c r="AA173" i="30"/>
  <c r="AA172" i="30"/>
  <c r="AA171" i="30"/>
  <c r="AA170" i="30"/>
  <c r="AA169" i="30"/>
  <c r="AA168" i="30"/>
  <c r="AA167" i="30"/>
  <c r="Z164" i="30"/>
  <c r="Y164" i="30"/>
  <c r="X164" i="30"/>
  <c r="W164" i="30"/>
  <c r="V164" i="30"/>
  <c r="U164" i="30"/>
  <c r="T164" i="30"/>
  <c r="S164" i="30"/>
  <c r="R164" i="30"/>
  <c r="Q164" i="30"/>
  <c r="P164" i="30"/>
  <c r="O164" i="30"/>
  <c r="N164" i="30"/>
  <c r="M164" i="30"/>
  <c r="L164" i="30"/>
  <c r="K164" i="30"/>
  <c r="J164" i="30"/>
  <c r="I164" i="30"/>
  <c r="H164" i="30"/>
  <c r="G164" i="30"/>
  <c r="F164" i="30"/>
  <c r="E164" i="30"/>
  <c r="D164" i="30"/>
  <c r="C164" i="30"/>
  <c r="B164" i="30"/>
  <c r="AA164" i="30" s="1"/>
  <c r="Z163" i="30"/>
  <c r="Y163" i="30"/>
  <c r="X163" i="30"/>
  <c r="W163" i="30"/>
  <c r="V163" i="30"/>
  <c r="U163" i="30"/>
  <c r="T163" i="30"/>
  <c r="S163" i="30"/>
  <c r="R163" i="30"/>
  <c r="Q163" i="30"/>
  <c r="P163" i="30"/>
  <c r="O163" i="30"/>
  <c r="N163" i="30"/>
  <c r="M163" i="30"/>
  <c r="L163" i="30"/>
  <c r="K163" i="30"/>
  <c r="J163" i="30"/>
  <c r="I163" i="30"/>
  <c r="H163" i="30"/>
  <c r="G163" i="30"/>
  <c r="F163" i="30"/>
  <c r="E163" i="30"/>
  <c r="D163" i="30"/>
  <c r="C163" i="30"/>
  <c r="B163" i="30"/>
  <c r="N161" i="30"/>
  <c r="Z160" i="30"/>
  <c r="Y160" i="30"/>
  <c r="X160" i="30"/>
  <c r="W160" i="30"/>
  <c r="V160" i="30"/>
  <c r="U160" i="30"/>
  <c r="T160" i="30"/>
  <c r="S160" i="30"/>
  <c r="R160" i="30"/>
  <c r="Q160" i="30"/>
  <c r="P160" i="30"/>
  <c r="O160" i="30"/>
  <c r="N160" i="30"/>
  <c r="M160" i="30"/>
  <c r="L160" i="30"/>
  <c r="K160" i="30"/>
  <c r="J160" i="30"/>
  <c r="I160" i="30"/>
  <c r="H160" i="30"/>
  <c r="G160" i="30"/>
  <c r="F160" i="30"/>
  <c r="E160" i="30"/>
  <c r="D160" i="30"/>
  <c r="C160" i="30"/>
  <c r="B160" i="30"/>
  <c r="AA159" i="30"/>
  <c r="AA158" i="30"/>
  <c r="AA157" i="30"/>
  <c r="AA156" i="30"/>
  <c r="AA155" i="30"/>
  <c r="AA154" i="30"/>
  <c r="AA153" i="30"/>
  <c r="AA152" i="30"/>
  <c r="AA151" i="30"/>
  <c r="AA150" i="30"/>
  <c r="AA149" i="30"/>
  <c r="AA148" i="30"/>
  <c r="AB147" i="30"/>
  <c r="AA147" i="30"/>
  <c r="AA146" i="30"/>
  <c r="AA145" i="30"/>
  <c r="AA144" i="30"/>
  <c r="AA143" i="30"/>
  <c r="AA142" i="30"/>
  <c r="AA141" i="30"/>
  <c r="AA140" i="30"/>
  <c r="AA139" i="30"/>
  <c r="AA138" i="30"/>
  <c r="AA137" i="30"/>
  <c r="AA136" i="30"/>
  <c r="AA135" i="30"/>
  <c r="Z132" i="30"/>
  <c r="Y132" i="30"/>
  <c r="X132" i="30"/>
  <c r="W132" i="30"/>
  <c r="V132" i="30"/>
  <c r="U132" i="30"/>
  <c r="T132" i="30"/>
  <c r="S132" i="30"/>
  <c r="R132" i="30"/>
  <c r="Q132" i="30"/>
  <c r="P132" i="30"/>
  <c r="O132" i="30"/>
  <c r="N132" i="30"/>
  <c r="M132" i="30"/>
  <c r="L132" i="30"/>
  <c r="K132" i="30"/>
  <c r="J132" i="30"/>
  <c r="I132" i="30"/>
  <c r="H132" i="30"/>
  <c r="G132" i="30"/>
  <c r="F132" i="30"/>
  <c r="E132" i="30"/>
  <c r="D132" i="30"/>
  <c r="C132" i="30"/>
  <c r="B132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M131" i="30"/>
  <c r="L131" i="30"/>
  <c r="K131" i="30"/>
  <c r="J131" i="30"/>
  <c r="I131" i="30"/>
  <c r="H131" i="30"/>
  <c r="G131" i="30"/>
  <c r="F131" i="30"/>
  <c r="E131" i="30"/>
  <c r="D131" i="30"/>
  <c r="C131" i="30"/>
  <c r="B131" i="30"/>
  <c r="N129" i="30"/>
  <c r="Z128" i="30"/>
  <c r="Y128" i="30"/>
  <c r="X128" i="30"/>
  <c r="W128" i="30"/>
  <c r="V128" i="30"/>
  <c r="U128" i="30"/>
  <c r="T128" i="30"/>
  <c r="S128" i="30"/>
  <c r="R128" i="30"/>
  <c r="Q128" i="30"/>
  <c r="P128" i="30"/>
  <c r="O128" i="30"/>
  <c r="N128" i="30"/>
  <c r="M128" i="30"/>
  <c r="L128" i="30"/>
  <c r="K128" i="30"/>
  <c r="J128" i="30"/>
  <c r="I128" i="30"/>
  <c r="H128" i="30"/>
  <c r="G128" i="30"/>
  <c r="F128" i="30"/>
  <c r="E128" i="30"/>
  <c r="D128" i="30"/>
  <c r="C128" i="30"/>
  <c r="B128" i="30"/>
  <c r="AA127" i="30"/>
  <c r="AA126" i="30"/>
  <c r="AA125" i="30"/>
  <c r="AA124" i="30"/>
  <c r="AA123" i="30"/>
  <c r="AA122" i="30"/>
  <c r="AA121" i="30"/>
  <c r="AA120" i="30"/>
  <c r="AA119" i="30"/>
  <c r="AA118" i="30"/>
  <c r="AA117" i="30"/>
  <c r="AA116" i="30"/>
  <c r="AB115" i="30"/>
  <c r="AA115" i="30"/>
  <c r="AA114" i="30"/>
  <c r="AA113" i="30"/>
  <c r="AA112" i="30"/>
  <c r="AA111" i="30"/>
  <c r="AA110" i="30"/>
  <c r="AA109" i="30"/>
  <c r="AA108" i="30"/>
  <c r="AA107" i="30"/>
  <c r="AA106" i="30"/>
  <c r="AA105" i="30"/>
  <c r="AA104" i="30"/>
  <c r="AA103" i="30"/>
  <c r="Z100" i="30"/>
  <c r="Y100" i="30"/>
  <c r="X100" i="30"/>
  <c r="W100" i="30"/>
  <c r="V100" i="30"/>
  <c r="U100" i="30"/>
  <c r="T100" i="30"/>
  <c r="S100" i="30"/>
  <c r="R100" i="30"/>
  <c r="Q100" i="30"/>
  <c r="P100" i="30"/>
  <c r="O100" i="30"/>
  <c r="N100" i="30"/>
  <c r="M100" i="30"/>
  <c r="L100" i="30"/>
  <c r="K100" i="30"/>
  <c r="J100" i="30"/>
  <c r="I100" i="30"/>
  <c r="H100" i="30"/>
  <c r="G100" i="30"/>
  <c r="F100" i="30"/>
  <c r="E100" i="30"/>
  <c r="D100" i="30"/>
  <c r="C100" i="30"/>
  <c r="B100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M99" i="30"/>
  <c r="L99" i="30"/>
  <c r="K99" i="30"/>
  <c r="J99" i="30"/>
  <c r="I99" i="30"/>
  <c r="H99" i="30"/>
  <c r="G99" i="30"/>
  <c r="F99" i="30"/>
  <c r="E99" i="30"/>
  <c r="D99" i="30"/>
  <c r="C99" i="30"/>
  <c r="B99" i="30"/>
  <c r="N97" i="30"/>
  <c r="Z96" i="30"/>
  <c r="Y96" i="30"/>
  <c r="X96" i="30"/>
  <c r="W96" i="30"/>
  <c r="V96" i="30"/>
  <c r="U96" i="30"/>
  <c r="T96" i="30"/>
  <c r="S96" i="30"/>
  <c r="R96" i="30"/>
  <c r="Q96" i="30"/>
  <c r="P96" i="30"/>
  <c r="O96" i="30"/>
  <c r="N96" i="30"/>
  <c r="M96" i="30"/>
  <c r="L96" i="30"/>
  <c r="K96" i="30"/>
  <c r="J96" i="30"/>
  <c r="I96" i="30"/>
  <c r="H96" i="30"/>
  <c r="G96" i="30"/>
  <c r="F96" i="30"/>
  <c r="E96" i="30"/>
  <c r="D96" i="30"/>
  <c r="C96" i="30"/>
  <c r="B96" i="30"/>
  <c r="AA95" i="30"/>
  <c r="AA94" i="30"/>
  <c r="AA93" i="30"/>
  <c r="AA92" i="30"/>
  <c r="AA91" i="30"/>
  <c r="AA90" i="30"/>
  <c r="AA89" i="30"/>
  <c r="AA88" i="30"/>
  <c r="AA87" i="30"/>
  <c r="AA86" i="30"/>
  <c r="AA85" i="30"/>
  <c r="AA84" i="30"/>
  <c r="AB83" i="30"/>
  <c r="AA83" i="30"/>
  <c r="AA82" i="30"/>
  <c r="AA81" i="30"/>
  <c r="AA80" i="30"/>
  <c r="AA79" i="30"/>
  <c r="AA78" i="30"/>
  <c r="AA77" i="30"/>
  <c r="AA76" i="30"/>
  <c r="AA75" i="30"/>
  <c r="AA74" i="30"/>
  <c r="AA73" i="30"/>
  <c r="AA72" i="30"/>
  <c r="AA71" i="30"/>
  <c r="V13" i="37" l="1"/>
  <c r="N24" i="37"/>
  <c r="W18" i="37"/>
  <c r="AF9" i="37"/>
  <c r="T19" i="37"/>
  <c r="L45" i="37"/>
  <c r="AH8" i="37"/>
  <c r="U19" i="37"/>
  <c r="Z21" i="37"/>
  <c r="AH25" i="37"/>
  <c r="AA27" i="37"/>
  <c r="N49" i="37"/>
  <c r="AE53" i="37"/>
  <c r="AF54" i="37"/>
  <c r="AC7" i="37"/>
  <c r="AJ8" i="37"/>
  <c r="AG15" i="37"/>
  <c r="M18" i="37"/>
  <c r="AJ23" i="37"/>
  <c r="N25" i="37"/>
  <c r="AB27" i="37"/>
  <c r="Y28" i="37"/>
  <c r="AB39" i="37"/>
  <c r="AF41" i="37"/>
  <c r="R43" i="37"/>
  <c r="O45" i="37"/>
  <c r="V47" i="37"/>
  <c r="AI52" i="37"/>
  <c r="AF53" i="37"/>
  <c r="AA4" i="37"/>
  <c r="AJ6" i="37"/>
  <c r="O9" i="37"/>
  <c r="AE16" i="37"/>
  <c r="AI21" i="37"/>
  <c r="K7" i="37"/>
  <c r="N26" i="37"/>
  <c r="AF38" i="37"/>
  <c r="AH48" i="37"/>
  <c r="N52" i="37"/>
  <c r="L19" i="37"/>
  <c r="Q46" i="37"/>
  <c r="M17" i="37"/>
  <c r="M26" i="37"/>
  <c r="W41" i="37"/>
  <c r="T42" i="37"/>
  <c r="L55" i="37"/>
  <c r="T58" i="37"/>
  <c r="AI59" i="37"/>
  <c r="AE19" i="37"/>
  <c r="W57" i="37"/>
  <c r="U15" i="37"/>
  <c r="AA63" i="37"/>
  <c r="AB22" i="37"/>
  <c r="R28" i="37"/>
  <c r="Q57" i="37"/>
  <c r="AA11" i="37"/>
  <c r="X55" i="37"/>
  <c r="W10" i="37"/>
  <c r="AF59" i="37"/>
  <c r="Y13" i="37"/>
  <c r="AB56" i="37"/>
  <c r="AB14" i="37"/>
  <c r="AC56" i="37"/>
  <c r="W50" i="37"/>
  <c r="T4" i="37"/>
  <c r="AB43" i="37"/>
  <c r="AD12" i="37"/>
  <c r="M54" i="37"/>
  <c r="L12" i="37"/>
  <c r="AA40" i="37"/>
  <c r="AB12" i="37"/>
  <c r="U41" i="37"/>
  <c r="V26" i="37"/>
  <c r="U17" i="37"/>
  <c r="V57" i="37"/>
  <c r="V56" i="37"/>
  <c r="Z11" i="37"/>
  <c r="M43" i="37"/>
  <c r="L25" i="37"/>
  <c r="V61" i="37"/>
  <c r="S5" i="37"/>
  <c r="R12" i="37"/>
  <c r="M52" i="37"/>
  <c r="P17" i="37"/>
  <c r="P50" i="37"/>
  <c r="AJ11" i="37"/>
  <c r="V14" i="37"/>
  <c r="Z22" i="37"/>
  <c r="U47" i="37"/>
  <c r="Q12" i="37"/>
  <c r="W48" i="37"/>
  <c r="S10" i="37"/>
  <c r="X61" i="37"/>
  <c r="AH63" i="37"/>
  <c r="AF39" i="37"/>
  <c r="AG7" i="37"/>
  <c r="AA61" i="37"/>
  <c r="Y15" i="37"/>
  <c r="AA62" i="37"/>
  <c r="AA21" i="37"/>
  <c r="O58" i="37"/>
  <c r="K25" i="37"/>
  <c r="AH7" i="37"/>
  <c r="AH42" i="37"/>
  <c r="AD63" i="37"/>
  <c r="AI15" i="37"/>
  <c r="T49" i="37"/>
  <c r="Q28" i="37"/>
  <c r="AG10" i="37"/>
  <c r="AH55" i="37"/>
  <c r="Q44" i="37"/>
  <c r="R7" i="37"/>
  <c r="AH51" i="37"/>
  <c r="AG21" i="37"/>
  <c r="Q19" i="37"/>
  <c r="R53" i="37"/>
  <c r="AA16" i="37"/>
  <c r="AB50" i="37"/>
  <c r="AG42" i="37"/>
  <c r="AH23" i="37"/>
  <c r="R61" i="37"/>
  <c r="V15" i="37"/>
  <c r="W56" i="37"/>
  <c r="AB11" i="37"/>
  <c r="Q48" i="37"/>
  <c r="T12" i="37"/>
  <c r="L50" i="37"/>
  <c r="N17" i="37"/>
  <c r="AG58" i="37"/>
  <c r="AC13" i="37"/>
  <c r="R6" i="37"/>
  <c r="Y7" i="37"/>
  <c r="P11" i="37"/>
  <c r="U12" i="37"/>
  <c r="P16" i="37"/>
  <c r="AG22" i="37"/>
  <c r="Y23" i="37"/>
  <c r="Z25" i="37"/>
  <c r="AG53" i="37"/>
  <c r="AI10" i="37"/>
  <c r="S38" i="37"/>
  <c r="S40" i="37"/>
  <c r="V42" i="37"/>
  <c r="Z45" i="37"/>
  <c r="R51" i="37"/>
  <c r="T54" i="37"/>
  <c r="M57" i="37"/>
  <c r="X59" i="37"/>
  <c r="K49" i="37"/>
  <c r="U29" i="37"/>
  <c r="O61" i="37"/>
  <c r="R5" i="37"/>
  <c r="K26" i="37"/>
  <c r="M63" i="37"/>
  <c r="O60" i="37"/>
  <c r="O27" i="37"/>
  <c r="O23" i="37"/>
  <c r="Q56" i="37"/>
  <c r="AE8" i="37"/>
  <c r="AF61" i="37"/>
  <c r="K15" i="37"/>
  <c r="K48" i="37"/>
  <c r="AG19" i="37"/>
  <c r="AH53" i="37"/>
  <c r="Z58" i="37"/>
  <c r="Y17" i="37"/>
  <c r="AA48" i="37"/>
  <c r="AB24" i="37"/>
  <c r="K45" i="37"/>
  <c r="N23" i="37"/>
  <c r="Z62" i="37"/>
  <c r="AD27" i="37"/>
  <c r="X62" i="37"/>
  <c r="U9" i="37"/>
  <c r="K16" i="37"/>
  <c r="X63" i="37"/>
  <c r="Q11" i="37"/>
  <c r="AC14" i="37"/>
  <c r="N20" i="37"/>
  <c r="AH22" i="37"/>
  <c r="Z23" i="37"/>
  <c r="AD25" i="37"/>
  <c r="AB40" i="37"/>
  <c r="AJ25" i="37"/>
  <c r="Z51" i="37"/>
  <c r="AA52" i="37"/>
  <c r="AD60" i="37"/>
  <c r="T53" i="37"/>
  <c r="X16" i="37"/>
  <c r="O5" i="37"/>
  <c r="Y8" i="37"/>
  <c r="L13" i="37"/>
  <c r="N14" i="37"/>
  <c r="Y54" i="37"/>
  <c r="T59" i="37"/>
  <c r="R60" i="37"/>
  <c r="AG23" i="37"/>
  <c r="R41" i="37"/>
  <c r="AE46" i="37"/>
  <c r="K50" i="37"/>
  <c r="Q55" i="37"/>
  <c r="X9" i="37"/>
  <c r="Q22" i="37"/>
  <c r="X50" i="37"/>
  <c r="X28" i="37"/>
  <c r="B8" i="37"/>
  <c r="W16" i="37"/>
  <c r="L40" i="37"/>
  <c r="AE43" i="37"/>
  <c r="AB4" i="37"/>
  <c r="M51" i="37"/>
  <c r="O16" i="37"/>
  <c r="AJ27" i="37"/>
  <c r="AG43" i="37"/>
  <c r="V39" i="37"/>
  <c r="T6" i="37"/>
  <c r="P14" i="37"/>
  <c r="P49" i="37"/>
  <c r="U46" i="37"/>
  <c r="Z18" i="37"/>
  <c r="AI54" i="37"/>
  <c r="AG8" i="37"/>
  <c r="U26" i="37"/>
  <c r="T38" i="37"/>
  <c r="AH41" i="37"/>
  <c r="AC11" i="37"/>
  <c r="Q60" i="37"/>
  <c r="M28" i="37"/>
  <c r="L9" i="37"/>
  <c r="O63" i="37"/>
  <c r="M58" i="37"/>
  <c r="V8" i="37"/>
  <c r="AE56" i="37"/>
  <c r="AD11" i="37"/>
  <c r="Z40" i="37"/>
  <c r="W25" i="37"/>
  <c r="T44" i="37"/>
  <c r="T11" i="37"/>
  <c r="Y44" i="37"/>
  <c r="U23" i="37"/>
  <c r="N47" i="37"/>
  <c r="N12" i="37"/>
  <c r="S53" i="37"/>
  <c r="T14" i="37"/>
  <c r="AA51" i="37"/>
  <c r="AB19" i="37"/>
  <c r="V50" i="37"/>
  <c r="U22" i="37"/>
  <c r="AD58" i="37"/>
  <c r="AC8" i="37"/>
  <c r="AJ28" i="37"/>
  <c r="AI56" i="37"/>
  <c r="M4" i="37"/>
  <c r="N62" i="37"/>
  <c r="P43" i="37"/>
  <c r="O4" i="37"/>
  <c r="U61" i="37"/>
  <c r="V6" i="37"/>
  <c r="AC61" i="37"/>
  <c r="AD8" i="37"/>
  <c r="AA47" i="37"/>
  <c r="AB7" i="37"/>
  <c r="AI50" i="37"/>
  <c r="AJ19" i="37"/>
  <c r="P54" i="37"/>
  <c r="O12" i="37"/>
  <c r="U10" i="37"/>
  <c r="S50" i="37"/>
  <c r="AH26" i="37"/>
  <c r="AD62" i="37"/>
  <c r="AI40" i="37"/>
  <c r="AG13" i="37"/>
  <c r="X29" i="37"/>
  <c r="AF60" i="37"/>
  <c r="K43" i="37"/>
  <c r="K8" i="37"/>
  <c r="S39" i="37"/>
  <c r="X17" i="37"/>
  <c r="AA49" i="37"/>
  <c r="AD23" i="37"/>
  <c r="AG28" i="37"/>
  <c r="AD57" i="37"/>
  <c r="AI44" i="37"/>
  <c r="Y4" i="37"/>
  <c r="AF57" i="37"/>
  <c r="AE5" i="37"/>
  <c r="AC39" i="37"/>
  <c r="AF21" i="37"/>
  <c r="M44" i="37"/>
  <c r="AD49" i="37"/>
  <c r="AA10" i="37"/>
  <c r="X57" i="37"/>
  <c r="W58" i="37"/>
  <c r="V7" i="37"/>
  <c r="P41" i="37"/>
  <c r="X8" i="37"/>
  <c r="AJ16" i="37"/>
  <c r="AH44" i="37"/>
  <c r="S58" i="37"/>
  <c r="P8" i="37"/>
  <c r="AF29" i="37"/>
  <c r="AF45" i="37"/>
  <c r="N11" i="37"/>
  <c r="O57" i="37"/>
  <c r="U57" i="37"/>
  <c r="V11" i="37"/>
  <c r="AE61" i="37"/>
  <c r="AD7" i="37"/>
  <c r="X13" i="37"/>
  <c r="U56" i="37"/>
  <c r="X44" i="37"/>
  <c r="S23" i="37"/>
  <c r="Z5" i="37"/>
  <c r="AB41" i="37"/>
  <c r="AD41" i="37"/>
  <c r="AC21" i="37"/>
  <c r="O54" i="37"/>
  <c r="P12" i="37"/>
  <c r="AI26" i="37"/>
  <c r="AJ51" i="37"/>
  <c r="U60" i="37"/>
  <c r="V28" i="37"/>
  <c r="AD17" i="37"/>
  <c r="AC52" i="37"/>
  <c r="AB61" i="37"/>
  <c r="AA12" i="37"/>
  <c r="N41" i="37"/>
  <c r="M7" i="37"/>
  <c r="O42" i="37"/>
  <c r="P5" i="37"/>
  <c r="AE58" i="37"/>
  <c r="AF10" i="37"/>
  <c r="M62" i="37"/>
  <c r="N4" i="37"/>
  <c r="AC49" i="37"/>
  <c r="AD6" i="37"/>
  <c r="X21" i="37"/>
  <c r="W49" i="37"/>
  <c r="AB48" i="37"/>
  <c r="AA19" i="37"/>
  <c r="S16" i="37"/>
  <c r="T52" i="37"/>
  <c r="Y43" i="37"/>
  <c r="Z20" i="37"/>
  <c r="AC19" i="37"/>
  <c r="AD55" i="37"/>
  <c r="AE48" i="37"/>
  <c r="AF4" i="37"/>
  <c r="M45" i="37"/>
  <c r="K10" i="37"/>
  <c r="W44" i="37"/>
  <c r="W15" i="37"/>
  <c r="AB58" i="37"/>
  <c r="AD22" i="37"/>
  <c r="T22" i="37"/>
  <c r="T57" i="37"/>
  <c r="AI41" i="37"/>
  <c r="AI25" i="37"/>
  <c r="T24" i="37"/>
  <c r="O59" i="37"/>
  <c r="AJ39" i="37"/>
  <c r="K9" i="37"/>
  <c r="AE42" i="37"/>
  <c r="AE29" i="37"/>
  <c r="M41" i="37"/>
  <c r="M27" i="37"/>
  <c r="U38" i="37"/>
  <c r="U7" i="37"/>
  <c r="AC42" i="37"/>
  <c r="AC9" i="37"/>
  <c r="W39" i="37"/>
  <c r="W7" i="37"/>
  <c r="AB55" i="37"/>
  <c r="AD10" i="37"/>
  <c r="Y42" i="37"/>
  <c r="AB21" i="37"/>
  <c r="AD47" i="37"/>
  <c r="AA23" i="37"/>
  <c r="O51" i="37"/>
  <c r="Q15" i="37"/>
  <c r="AE38" i="37"/>
  <c r="AD20" i="37"/>
  <c r="AB5" i="37"/>
  <c r="Z6" i="37"/>
  <c r="W8" i="37"/>
  <c r="AI8" i="37"/>
  <c r="AE10" i="37"/>
  <c r="M15" i="37"/>
  <c r="AF16" i="37"/>
  <c r="N18" i="37"/>
  <c r="X18" i="37"/>
  <c r="X20" i="37"/>
  <c r="N21" i="37"/>
  <c r="V23" i="37"/>
  <c r="AI42" i="37"/>
  <c r="AI46" i="37"/>
  <c r="AC50" i="37"/>
  <c r="V52" i="37"/>
  <c r="N58" i="37"/>
  <c r="X60" i="37"/>
  <c r="N61" i="37"/>
  <c r="AC5" i="37"/>
  <c r="AA6" i="37"/>
  <c r="AD14" i="37"/>
  <c r="N15" i="37"/>
  <c r="K19" i="37"/>
  <c r="O20" i="37"/>
  <c r="T25" i="37"/>
  <c r="AF26" i="37"/>
  <c r="AD28" i="37"/>
  <c r="AC38" i="37"/>
  <c r="K52" i="37"/>
  <c r="AJ52" i="37"/>
  <c r="N54" i="37"/>
  <c r="N55" i="37"/>
  <c r="P58" i="37"/>
  <c r="K13" i="37"/>
  <c r="S12" i="37"/>
  <c r="S62" i="37"/>
  <c r="X40" i="37"/>
  <c r="X4" i="37"/>
  <c r="V40" i="37"/>
  <c r="V5" i="37"/>
  <c r="AI4" i="37"/>
  <c r="L42" i="37"/>
  <c r="AG62" i="37"/>
  <c r="AC24" i="37"/>
  <c r="S57" i="37"/>
  <c r="S22" i="37"/>
  <c r="AC57" i="37"/>
  <c r="AA25" i="37"/>
  <c r="X48" i="37"/>
  <c r="X11" i="37"/>
  <c r="AF15" i="37"/>
  <c r="AE39" i="37"/>
  <c r="AI14" i="37"/>
  <c r="AJ43" i="37"/>
  <c r="AJ13" i="37"/>
  <c r="AI48" i="37"/>
  <c r="S19" i="37"/>
  <c r="T51" i="37"/>
  <c r="W54" i="37"/>
  <c r="X14" i="37"/>
  <c r="N40" i="37"/>
  <c r="M6" i="37"/>
  <c r="AD38" i="37"/>
  <c r="AC26" i="37"/>
  <c r="AA26" i="37"/>
  <c r="AB47" i="37"/>
  <c r="U63" i="37"/>
  <c r="V27" i="37"/>
  <c r="U44" i="37"/>
  <c r="V22" i="37"/>
  <c r="AJ18" i="37"/>
  <c r="AJ54" i="37"/>
  <c r="O6" i="37"/>
  <c r="W43" i="37"/>
  <c r="N50" i="37"/>
  <c r="R13" i="37"/>
  <c r="M21" i="37"/>
  <c r="S4" i="37"/>
  <c r="T5" i="37"/>
  <c r="AD5" i="37"/>
  <c r="AA7" i="37"/>
  <c r="N8" i="37"/>
  <c r="Z8" i="37"/>
  <c r="AE14" i="37"/>
  <c r="V17" i="37"/>
  <c r="P20" i="37"/>
  <c r="U40" i="37"/>
  <c r="AJ45" i="37"/>
  <c r="O55" i="37"/>
  <c r="N57" i="37"/>
  <c r="AG57" i="37"/>
  <c r="AC58" i="37"/>
  <c r="AD59" i="37"/>
  <c r="AD40" i="37"/>
  <c r="AG4" i="37"/>
  <c r="P24" i="37"/>
  <c r="AC27" i="37"/>
  <c r="Q6" i="37"/>
  <c r="AC6" i="37"/>
  <c r="AA8" i="37"/>
  <c r="P9" i="37"/>
  <c r="Z9" i="37"/>
  <c r="AJ10" i="37"/>
  <c r="Y11" i="37"/>
  <c r="AF14" i="37"/>
  <c r="AD18" i="37"/>
  <c r="M23" i="37"/>
  <c r="AF24" i="37"/>
  <c r="S27" i="37"/>
  <c r="T29" i="37"/>
  <c r="AD29" i="37"/>
  <c r="Y39" i="37"/>
  <c r="Y64" i="37" s="1"/>
  <c r="M40" i="37"/>
  <c r="AK64" i="37" s="1"/>
  <c r="U42" i="37"/>
  <c r="M49" i="37"/>
  <c r="R19" i="37"/>
  <c r="Y49" i="37"/>
  <c r="AB52" i="37"/>
  <c r="AF55" i="37"/>
  <c r="AE59" i="37"/>
  <c r="N60" i="37"/>
  <c r="V20" i="37"/>
  <c r="O24" i="37"/>
  <c r="AF42" i="37"/>
  <c r="AD51" i="37"/>
  <c r="AC45" i="37"/>
  <c r="AA20" i="37"/>
  <c r="AD42" i="37"/>
  <c r="AD9" i="37"/>
  <c r="W61" i="37"/>
  <c r="Z15" i="37"/>
  <c r="AD52" i="37"/>
  <c r="AC20" i="37"/>
  <c r="M39" i="37"/>
  <c r="N29" i="37"/>
  <c r="AE45" i="37"/>
  <c r="AF25" i="37"/>
  <c r="AJ38" i="37"/>
  <c r="AI17" i="37"/>
  <c r="AI39" i="37"/>
  <c r="AJ9" i="37"/>
  <c r="AJ61" i="37"/>
  <c r="AI16" i="37"/>
  <c r="O47" i="37"/>
  <c r="P21" i="37"/>
  <c r="AI45" i="37"/>
  <c r="AJ14" i="37"/>
  <c r="AB60" i="37"/>
  <c r="Z27" i="37"/>
  <c r="AI51" i="37"/>
  <c r="AG11" i="37"/>
  <c r="M61" i="37"/>
  <c r="R26" i="37"/>
  <c r="AJ55" i="37"/>
  <c r="T10" i="37"/>
  <c r="X7" i="37"/>
  <c r="V41" i="37"/>
  <c r="V4" i="37"/>
  <c r="K5" i="37"/>
  <c r="Q8" i="37"/>
  <c r="Q9" i="37"/>
  <c r="AJ12" i="37"/>
  <c r="M24" i="37"/>
  <c r="W26" i="37"/>
  <c r="L51" i="37"/>
  <c r="W28" i="37"/>
  <c r="N46" i="37"/>
  <c r="AF5" i="37"/>
  <c r="AF6" i="37"/>
  <c r="AB9" i="37"/>
  <c r="AF11" i="37"/>
  <c r="X12" i="37"/>
  <c r="N13" i="37"/>
  <c r="AH14" i="37"/>
  <c r="R20" i="37"/>
  <c r="AA53" i="37"/>
  <c r="AB20" i="37"/>
  <c r="R24" i="37"/>
  <c r="AF28" i="37"/>
  <c r="AI38" i="37"/>
  <c r="K42" i="37"/>
  <c r="X42" i="37"/>
  <c r="X43" i="37"/>
  <c r="AC46" i="37"/>
  <c r="T50" i="37"/>
  <c r="AH61" i="37"/>
  <c r="W62" i="37"/>
  <c r="AE27" i="37"/>
  <c r="S56" i="37"/>
  <c r="W27" i="37"/>
  <c r="S49" i="37"/>
  <c r="T18" i="37"/>
  <c r="AF23" i="37"/>
  <c r="AC44" i="37"/>
  <c r="AA39" i="37"/>
  <c r="AF8" i="37"/>
  <c r="S41" i="37"/>
  <c r="U4" i="37"/>
  <c r="U6" i="37"/>
  <c r="S11" i="37"/>
  <c r="M12" i="37"/>
  <c r="M29" i="37"/>
  <c r="P52" i="37"/>
  <c r="K14" i="37"/>
  <c r="P55" i="37"/>
  <c r="AF56" i="37"/>
  <c r="O53" i="37"/>
  <c r="P15" i="37"/>
  <c r="W42" i="37"/>
  <c r="X27" i="37"/>
  <c r="AB59" i="37"/>
  <c r="AA14" i="37"/>
  <c r="Y40" i="37"/>
  <c r="Z26" i="37"/>
  <c r="AI28" i="37"/>
  <c r="AJ60" i="37"/>
  <c r="AE60" i="37"/>
  <c r="AF13" i="37"/>
  <c r="W38" i="37"/>
  <c r="X19" i="37"/>
  <c r="T63" i="37"/>
  <c r="S26" i="37"/>
  <c r="R57" i="37"/>
  <c r="U11" i="37"/>
  <c r="AG48" i="37"/>
  <c r="AJ26" i="37"/>
  <c r="O41" i="37"/>
  <c r="N27" i="37"/>
  <c r="AE40" i="37"/>
  <c r="AJ22" i="37"/>
  <c r="X15" i="37"/>
  <c r="T45" i="37"/>
  <c r="AG6" i="37"/>
  <c r="N7" i="37"/>
  <c r="L8" i="37"/>
  <c r="AI13" i="37"/>
  <c r="K17" i="37"/>
  <c r="T17" i="37"/>
  <c r="K21" i="37"/>
  <c r="U21" i="37"/>
  <c r="AB25" i="37"/>
  <c r="AD26" i="37"/>
  <c r="Z29" i="37"/>
  <c r="L38" i="37"/>
  <c r="P47" i="37"/>
  <c r="Z53" i="37"/>
  <c r="Y6" i="37"/>
  <c r="AH6" i="37"/>
  <c r="N9" i="37"/>
  <c r="AA13" i="37"/>
  <c r="AD16" i="37"/>
  <c r="L17" i="37"/>
  <c r="AJ62" i="37"/>
  <c r="AE23" i="37"/>
  <c r="M22" i="37"/>
  <c r="W22" i="37"/>
  <c r="AC25" i="37"/>
  <c r="W51" i="37"/>
  <c r="S18" i="37"/>
  <c r="Z43" i="37"/>
  <c r="S45" i="37"/>
  <c r="AI20" i="37"/>
  <c r="AE55" i="37"/>
  <c r="EC520" i="36"/>
  <c r="AG432" i="36"/>
  <c r="DV430" i="36"/>
  <c r="DT376" i="36"/>
  <c r="BQ341" i="36"/>
  <c r="J321" i="36"/>
  <c r="CG289" i="36"/>
  <c r="BZ463" i="36"/>
  <c r="BN432" i="36"/>
  <c r="EE343" i="36"/>
  <c r="EN114" i="36"/>
  <c r="EN84" i="36"/>
  <c r="EJ404" i="36"/>
  <c r="BP398" i="36"/>
  <c r="N379" i="36"/>
  <c r="CF366" i="36"/>
  <c r="EH200" i="36"/>
  <c r="BM129" i="36"/>
  <c r="U463" i="36"/>
  <c r="BU113" i="36"/>
  <c r="DT9" i="36"/>
  <c r="EA500" i="36"/>
  <c r="EH470" i="36"/>
  <c r="BP248" i="36"/>
  <c r="DV220" i="36"/>
  <c r="CF186" i="36"/>
  <c r="AB57" i="36"/>
  <c r="M8" i="36"/>
  <c r="CK321" i="36"/>
  <c r="O264" i="36"/>
  <c r="O174" i="36"/>
  <c r="DP156" i="36"/>
  <c r="CC67" i="36"/>
  <c r="CH232" i="36"/>
  <c r="AH129" i="36"/>
  <c r="BS57" i="36"/>
  <c r="AD341" i="36"/>
  <c r="EK290" i="36"/>
  <c r="EJ51" i="36"/>
  <c r="CG19" i="36"/>
  <c r="N289" i="36"/>
  <c r="M232" i="36"/>
  <c r="DP126" i="36"/>
  <c r="DS250" i="36"/>
  <c r="R67" i="36"/>
  <c r="Z413" i="36"/>
  <c r="EN516" i="36"/>
  <c r="DU476" i="36"/>
  <c r="CD455" i="36"/>
  <c r="DP504" i="36"/>
  <c r="CD425" i="36"/>
  <c r="EC387" i="36"/>
  <c r="DT351" i="36"/>
  <c r="EM294" i="36"/>
  <c r="EI424" i="36"/>
  <c r="BO400" i="36"/>
  <c r="EA393" i="36"/>
  <c r="W377" i="36"/>
  <c r="X404" i="36"/>
  <c r="Q275" i="36"/>
  <c r="EJ154" i="36"/>
  <c r="EJ124" i="36"/>
  <c r="BX77" i="36"/>
  <c r="W77" i="36"/>
  <c r="ED22" i="36"/>
  <c r="BX17" i="36"/>
  <c r="BZ343" i="36"/>
  <c r="EJ309" i="36"/>
  <c r="CB184" i="36"/>
  <c r="BN162" i="36"/>
  <c r="Q425" i="36"/>
  <c r="AE308" i="36"/>
  <c r="DQ246" i="36"/>
  <c r="CJ228" i="36"/>
  <c r="BW104" i="36"/>
  <c r="X104" i="36"/>
  <c r="Q455" i="36"/>
  <c r="CH142" i="36"/>
  <c r="DT116" i="36"/>
  <c r="CD365" i="36"/>
  <c r="CD275" i="36"/>
  <c r="Q265" i="36"/>
  <c r="DU206" i="36"/>
  <c r="M142" i="36"/>
  <c r="DT86" i="36"/>
  <c r="EI214" i="36"/>
  <c r="K192" i="36"/>
  <c r="DZ38" i="36"/>
  <c r="CF36" i="36"/>
  <c r="U343" i="36"/>
  <c r="BP308" i="36"/>
  <c r="L10" i="36"/>
  <c r="EG337" i="36"/>
  <c r="CB470" i="36"/>
  <c r="EH519" i="36"/>
  <c r="AA471" i="36"/>
  <c r="EN472" i="36"/>
  <c r="DY483" i="36"/>
  <c r="BZ312" i="36"/>
  <c r="DV307" i="36"/>
  <c r="EG366" i="36"/>
  <c r="N435" i="36"/>
  <c r="EB412" i="36"/>
  <c r="DY339" i="36"/>
  <c r="M265" i="36"/>
  <c r="AG33" i="36"/>
  <c r="EF169" i="36"/>
  <c r="DR113" i="36"/>
  <c r="P14" i="36"/>
  <c r="EI446" i="36"/>
  <c r="O297" i="36"/>
  <c r="J394" i="36"/>
  <c r="M313" i="36"/>
  <c r="W128" i="36"/>
  <c r="R195" i="36"/>
  <c r="BY431" i="36"/>
  <c r="AG363" i="36"/>
  <c r="W98" i="36"/>
  <c r="BP27" i="36"/>
  <c r="CH374" i="36"/>
  <c r="CE352" i="36"/>
  <c r="BQ173" i="36"/>
  <c r="EF139" i="36"/>
  <c r="DX47" i="36"/>
  <c r="DX246" i="36"/>
  <c r="L76" i="36"/>
  <c r="BX396" i="36"/>
  <c r="CJ137" i="36"/>
  <c r="CJ107" i="36"/>
  <c r="DR83" i="36"/>
  <c r="EB295" i="36"/>
  <c r="Z229" i="36"/>
  <c r="BP57" i="36"/>
  <c r="EG532" i="36"/>
  <c r="EE466" i="36"/>
  <c r="DU444" i="36"/>
  <c r="EN490" i="36"/>
  <c r="BU470" i="36"/>
  <c r="U445" i="36"/>
  <c r="AA462" i="36"/>
  <c r="EH406" i="36"/>
  <c r="CD437" i="36"/>
  <c r="AC341" i="36"/>
  <c r="EL296" i="36"/>
  <c r="X190" i="36"/>
  <c r="BW383" i="36"/>
  <c r="DS369" i="36"/>
  <c r="DT349" i="36"/>
  <c r="DS138" i="36"/>
  <c r="EJ96" i="36"/>
  <c r="DS56" i="36"/>
  <c r="N36" i="36"/>
  <c r="BQ34" i="36"/>
  <c r="DZ16" i="36"/>
  <c r="ED248" i="36"/>
  <c r="BR228" i="36"/>
  <c r="K156" i="36"/>
  <c r="EJ66" i="36"/>
  <c r="BQ4" i="36"/>
  <c r="CG407" i="36"/>
  <c r="DS168" i="36"/>
  <c r="CE75" i="36"/>
  <c r="BN156" i="36"/>
  <c r="N366" i="36"/>
  <c r="BP245" i="36"/>
  <c r="BZ205" i="36"/>
  <c r="CA144" i="36"/>
  <c r="CA114" i="36"/>
  <c r="S106" i="36"/>
  <c r="T8" i="36"/>
  <c r="CH281" i="36"/>
  <c r="Y218" i="36"/>
  <c r="V87" i="36"/>
  <c r="CF314" i="36"/>
  <c r="DT199" i="36"/>
  <c r="S136" i="36"/>
  <c r="BV349" i="36"/>
  <c r="DW483" i="36"/>
  <c r="DZ526" i="36"/>
  <c r="K453" i="36"/>
  <c r="BP453" i="36"/>
  <c r="DV437" i="36"/>
  <c r="CC437" i="36"/>
  <c r="DR455" i="36"/>
  <c r="BU393" i="36"/>
  <c r="P343" i="36"/>
  <c r="DR335" i="36"/>
  <c r="DT12" i="36"/>
  <c r="AH404" i="36"/>
  <c r="EI257" i="36"/>
  <c r="CH192" i="36"/>
  <c r="AB173" i="36"/>
  <c r="BS142" i="36"/>
  <c r="W447" i="36"/>
  <c r="ED225" i="36"/>
  <c r="BM94" i="36"/>
  <c r="EK83" i="36"/>
  <c r="ED412" i="36"/>
  <c r="EF385" i="36"/>
  <c r="AC279" i="36"/>
  <c r="EE274" i="36"/>
  <c r="CG219" i="36"/>
  <c r="DU183" i="36"/>
  <c r="CK161" i="36"/>
  <c r="CC17" i="36"/>
  <c r="EN33" i="36"/>
  <c r="BR289" i="36"/>
  <c r="K303" i="36"/>
  <c r="O46" i="36"/>
  <c r="EJ316" i="36"/>
  <c r="Y264" i="36"/>
  <c r="AD231" i="36"/>
  <c r="CA56" i="36"/>
  <c r="AB23" i="36"/>
  <c r="BP303" i="36"/>
  <c r="CK371" i="36"/>
  <c r="BZ353" i="36"/>
  <c r="AA70" i="36"/>
  <c r="EI217" i="36"/>
  <c r="DP527" i="36"/>
  <c r="AH461" i="36"/>
  <c r="BQ459" i="36"/>
  <c r="EN441" i="36"/>
  <c r="BS413" i="36"/>
  <c r="BV264" i="36"/>
  <c r="EG457" i="36"/>
  <c r="CD217" i="36"/>
  <c r="AH170" i="36"/>
  <c r="EH506" i="36"/>
  <c r="U345" i="36"/>
  <c r="AH281" i="36"/>
  <c r="AG262" i="36"/>
  <c r="EM192" i="36"/>
  <c r="T103" i="36"/>
  <c r="BN41" i="36"/>
  <c r="AG39" i="36"/>
  <c r="AH431" i="36"/>
  <c r="X405" i="36"/>
  <c r="BY347" i="36"/>
  <c r="DV306" i="36"/>
  <c r="BU175" i="36"/>
  <c r="V377" i="36"/>
  <c r="BT327" i="36"/>
  <c r="EF286" i="36"/>
  <c r="BQ279" i="36"/>
  <c r="O203" i="36"/>
  <c r="BZ15" i="36"/>
  <c r="DX370" i="36"/>
  <c r="DP236" i="36"/>
  <c r="DT129" i="36"/>
  <c r="V77" i="36"/>
  <c r="BZ75" i="36"/>
  <c r="DV55" i="36"/>
  <c r="Q127" i="36"/>
  <c r="R27" i="36"/>
  <c r="CE125" i="36"/>
  <c r="BW103" i="36"/>
  <c r="P215" i="36"/>
  <c r="EF80" i="36"/>
  <c r="BQ429" i="36"/>
  <c r="AG289" i="36"/>
  <c r="DU501" i="36"/>
  <c r="EN458" i="36"/>
  <c r="Z416" i="36"/>
  <c r="ED380" i="36"/>
  <c r="K379" i="36"/>
  <c r="CB455" i="36"/>
  <c r="AC445" i="36"/>
  <c r="DQ523" i="36"/>
  <c r="CH379" i="36"/>
  <c r="DR341" i="36"/>
  <c r="CA313" i="36"/>
  <c r="EK426" i="36"/>
  <c r="CC396" i="36"/>
  <c r="DX414" i="36"/>
  <c r="T317" i="36"/>
  <c r="CB245" i="36"/>
  <c r="V46" i="36"/>
  <c r="CH19" i="36"/>
  <c r="EE248" i="36"/>
  <c r="AB233" i="36"/>
  <c r="Y186" i="36"/>
  <c r="EG171" i="36"/>
  <c r="U134" i="36"/>
  <c r="BT446" i="36"/>
  <c r="J161" i="36"/>
  <c r="DX43" i="36"/>
  <c r="O67" i="36"/>
  <c r="CE157" i="36"/>
  <c r="BT116" i="36"/>
  <c r="AC115" i="36"/>
  <c r="BW45" i="36"/>
  <c r="BU237" i="36"/>
  <c r="ED231" i="36"/>
  <c r="EB203" i="36"/>
  <c r="CJ202" i="36"/>
  <c r="EG141" i="36"/>
  <c r="EE101" i="36"/>
  <c r="BQ278" i="36"/>
  <c r="BX134" i="36"/>
  <c r="EE71" i="36"/>
  <c r="Q456" i="36"/>
  <c r="BQ338" i="36"/>
  <c r="DU286" i="36"/>
  <c r="M250" i="36"/>
  <c r="EA14" i="36"/>
  <c r="Z4" i="36"/>
  <c r="DS483" i="36"/>
  <c r="T437" i="36"/>
  <c r="Z474" i="36"/>
  <c r="ED471" i="36"/>
  <c r="EL293" i="36"/>
  <c r="AF281" i="36"/>
  <c r="DX516" i="36"/>
  <c r="CA433" i="36"/>
  <c r="AE401" i="36"/>
  <c r="O337" i="36"/>
  <c r="DS266" i="36"/>
  <c r="CH229" i="36"/>
  <c r="EN218" i="36"/>
  <c r="CB185" i="36"/>
  <c r="EM113" i="36"/>
  <c r="EM83" i="36"/>
  <c r="EE37" i="36"/>
  <c r="BS474" i="36"/>
  <c r="Z384" i="36"/>
  <c r="DQ357" i="36"/>
  <c r="EC312" i="36"/>
  <c r="S173" i="36"/>
  <c r="CI81" i="36"/>
  <c r="N80" i="36"/>
  <c r="L51" i="36"/>
  <c r="BM280" i="36"/>
  <c r="DR191" i="36"/>
  <c r="BO101" i="36"/>
  <c r="CG50" i="36"/>
  <c r="CD366" i="36"/>
  <c r="ED124" i="36"/>
  <c r="BS144" i="36"/>
  <c r="DT24" i="36"/>
  <c r="AH100" i="36"/>
  <c r="BP400" i="36"/>
  <c r="CF303" i="36"/>
  <c r="L12" i="36"/>
  <c r="DV438" i="36"/>
  <c r="K229" i="36"/>
  <c r="BS24" i="36"/>
  <c r="DT387" i="36"/>
  <c r="BN249" i="36"/>
  <c r="M190" i="36"/>
  <c r="P264" i="36"/>
  <c r="EH412" i="36"/>
  <c r="DP534" i="36"/>
  <c r="DU446" i="36"/>
  <c r="EI454" i="36"/>
  <c r="EC417" i="36"/>
  <c r="U373" i="36"/>
  <c r="BT475" i="36"/>
  <c r="AA475" i="36"/>
  <c r="DT321" i="36"/>
  <c r="EM264" i="36"/>
  <c r="EN486" i="36"/>
  <c r="AA445" i="36"/>
  <c r="BT445" i="36"/>
  <c r="CI410" i="36"/>
  <c r="T406" i="36"/>
  <c r="BX347" i="36"/>
  <c r="M322" i="36"/>
  <c r="DQ276" i="36"/>
  <c r="AA245" i="36"/>
  <c r="EJ94" i="36"/>
  <c r="EJ64" i="36"/>
  <c r="ED52" i="36"/>
  <c r="EA363" i="36"/>
  <c r="U73" i="36"/>
  <c r="DT176" i="36"/>
  <c r="CJ168" i="36"/>
  <c r="EJ339" i="36"/>
  <c r="BT385" i="36"/>
  <c r="AA295" i="36"/>
  <c r="EI184" i="36"/>
  <c r="Y154" i="36"/>
  <c r="CA106" i="36"/>
  <c r="AF20" i="36"/>
  <c r="AC54" i="36"/>
  <c r="T106" i="36"/>
  <c r="DZ8" i="36"/>
  <c r="DT146" i="36"/>
  <c r="AE128" i="36"/>
  <c r="W347" i="36"/>
  <c r="BT295" i="36"/>
  <c r="CI260" i="36"/>
  <c r="BV206" i="36"/>
  <c r="BP128" i="36"/>
  <c r="AG222" i="36"/>
  <c r="AD342" i="36"/>
  <c r="DW413" i="36"/>
  <c r="EL536" i="36"/>
  <c r="DU436" i="36"/>
  <c r="V476" i="36"/>
  <c r="EN465" i="36"/>
  <c r="DW507" i="36"/>
  <c r="CH406" i="36"/>
  <c r="V386" i="36"/>
  <c r="DS383" i="36"/>
  <c r="BQ273" i="36"/>
  <c r="S345" i="36"/>
  <c r="CB465" i="36"/>
  <c r="AG405" i="36"/>
  <c r="EK288" i="36"/>
  <c r="J277" i="36"/>
  <c r="DZ26" i="36"/>
  <c r="BY356" i="36"/>
  <c r="EH340" i="36"/>
  <c r="EN315" i="36"/>
  <c r="BM245" i="36"/>
  <c r="DQ214" i="36"/>
  <c r="BN94" i="36"/>
  <c r="K94" i="36"/>
  <c r="EK67" i="36"/>
  <c r="DX45" i="36"/>
  <c r="CB15" i="36"/>
  <c r="EJ398" i="36"/>
  <c r="BY326" i="36"/>
  <c r="BR230" i="36"/>
  <c r="AA221" i="36"/>
  <c r="X188" i="36"/>
  <c r="EE183" i="36"/>
  <c r="BX384" i="36"/>
  <c r="AH440" i="36"/>
  <c r="S315" i="36"/>
  <c r="ED262" i="36"/>
  <c r="CB135" i="36"/>
  <c r="BO156" i="36"/>
  <c r="BV48" i="36"/>
  <c r="EK97" i="36"/>
  <c r="Z69" i="36"/>
  <c r="L157" i="36"/>
  <c r="U9" i="36"/>
  <c r="CI431" i="36"/>
  <c r="EI170" i="36"/>
  <c r="V146" i="36"/>
  <c r="BZ73" i="36"/>
  <c r="AD471" i="36"/>
  <c r="CK461" i="36"/>
  <c r="EM537" i="36"/>
  <c r="EN502" i="36"/>
  <c r="J416" i="36"/>
  <c r="DQ471" i="36"/>
  <c r="CC377" i="36"/>
  <c r="K363" i="36"/>
  <c r="EL339" i="36"/>
  <c r="EK399" i="36"/>
  <c r="AB342" i="36"/>
  <c r="DW157" i="36"/>
  <c r="DW127" i="36"/>
  <c r="BW54" i="36"/>
  <c r="DW446" i="36"/>
  <c r="BV261" i="36"/>
  <c r="DY199" i="36"/>
  <c r="CC197" i="36"/>
  <c r="AH196" i="36"/>
  <c r="Z128" i="36"/>
  <c r="BP273" i="36"/>
  <c r="DZ234" i="36"/>
  <c r="BM214" i="36"/>
  <c r="EJ108" i="36"/>
  <c r="CB74" i="36"/>
  <c r="DU37" i="36"/>
  <c r="DP312" i="36"/>
  <c r="M307" i="36"/>
  <c r="K273" i="36"/>
  <c r="EN263" i="36"/>
  <c r="X84" i="36"/>
  <c r="AH16" i="36"/>
  <c r="AC429" i="36"/>
  <c r="BS352" i="36"/>
  <c r="BV171" i="36"/>
  <c r="CA401" i="36"/>
  <c r="R258" i="36"/>
  <c r="EH8" i="36"/>
  <c r="DY368" i="36"/>
  <c r="DZ288" i="36"/>
  <c r="N214" i="36"/>
  <c r="BU138" i="36"/>
  <c r="BR439" i="36"/>
  <c r="CA116" i="36"/>
  <c r="O106" i="36"/>
  <c r="EJ78" i="36"/>
  <c r="BP3" i="36"/>
  <c r="EG490" i="36"/>
  <c r="EN469" i="36"/>
  <c r="CJ461" i="36"/>
  <c r="EH434" i="36"/>
  <c r="BY384" i="36"/>
  <c r="J335" i="36"/>
  <c r="EH515" i="36"/>
  <c r="AG471" i="36"/>
  <c r="BM427" i="36"/>
  <c r="Y310" i="36"/>
  <c r="V188" i="36"/>
  <c r="CE106" i="36"/>
  <c r="S73" i="36"/>
  <c r="N423" i="36"/>
  <c r="EJ406" i="36"/>
  <c r="M156" i="36"/>
  <c r="BQ125" i="36"/>
  <c r="DU350" i="36"/>
  <c r="EK286" i="36"/>
  <c r="BP156" i="36"/>
  <c r="EF142" i="36"/>
  <c r="DS66" i="36"/>
  <c r="EB377" i="36"/>
  <c r="CH405" i="36"/>
  <c r="BO334" i="36"/>
  <c r="BV290" i="36"/>
  <c r="DS96" i="36"/>
  <c r="BW87" i="36"/>
  <c r="AA279" i="36"/>
  <c r="M246" i="36"/>
  <c r="EF172" i="36"/>
  <c r="W116" i="36"/>
  <c r="CB47" i="36"/>
  <c r="AA369" i="36"/>
  <c r="EB251" i="36"/>
  <c r="BY204" i="36"/>
  <c r="ED187" i="36"/>
  <c r="X53" i="36"/>
  <c r="DX40" i="36"/>
  <c r="BT319" i="36"/>
  <c r="BP246" i="36"/>
  <c r="DR322" i="36"/>
  <c r="AC218" i="36"/>
  <c r="V8" i="36"/>
  <c r="L124" i="36"/>
  <c r="DW533" i="36"/>
  <c r="CK454" i="36"/>
  <c r="N446" i="36"/>
  <c r="EJ492" i="36"/>
  <c r="CK424" i="36"/>
  <c r="N476" i="36"/>
  <c r="DX465" i="36"/>
  <c r="EJ351" i="36"/>
  <c r="Z335" i="36"/>
  <c r="DQ401" i="36"/>
  <c r="CD357" i="36"/>
  <c r="N400" i="36"/>
  <c r="CK364" i="36"/>
  <c r="BY322" i="36"/>
  <c r="DS199" i="36"/>
  <c r="Y93" i="36"/>
  <c r="DW45" i="36"/>
  <c r="AG7" i="36"/>
  <c r="CK274" i="36"/>
  <c r="CH36" i="36"/>
  <c r="DZ424" i="36"/>
  <c r="W267" i="36"/>
  <c r="EJ256" i="36"/>
  <c r="DR378" i="36"/>
  <c r="AE315" i="36"/>
  <c r="EC85" i="36"/>
  <c r="DY22" i="36"/>
  <c r="X175" i="36"/>
  <c r="CE85" i="36"/>
  <c r="AD183" i="36"/>
  <c r="DS164" i="36"/>
  <c r="BP135" i="36"/>
  <c r="CB113" i="36"/>
  <c r="DV295" i="36"/>
  <c r="CA259" i="36"/>
  <c r="V142" i="36"/>
  <c r="EA115" i="36"/>
  <c r="CE25" i="36"/>
  <c r="DU218" i="36"/>
  <c r="BZ170" i="36"/>
  <c r="BN393" i="36"/>
  <c r="AA367" i="36"/>
  <c r="DX315" i="36"/>
  <c r="N296" i="36"/>
  <c r="AA67" i="36"/>
  <c r="M54" i="36"/>
  <c r="EH529" i="36"/>
  <c r="AD463" i="36"/>
  <c r="BW468" i="36"/>
  <c r="ED496" i="36"/>
  <c r="EG415" i="36"/>
  <c r="EA364" i="36"/>
  <c r="Q342" i="36"/>
  <c r="CE325" i="36"/>
  <c r="Q282" i="36"/>
  <c r="T263" i="36"/>
  <c r="DY354" i="36"/>
  <c r="EM443" i="36"/>
  <c r="W439" i="36"/>
  <c r="AF416" i="36"/>
  <c r="Y33" i="36"/>
  <c r="DX274" i="36"/>
  <c r="EH217" i="36"/>
  <c r="CK184" i="36"/>
  <c r="AF4" i="36"/>
  <c r="BZ80" i="36"/>
  <c r="EL37" i="36"/>
  <c r="BW258" i="36"/>
  <c r="BQ224" i="36"/>
  <c r="EE205" i="36"/>
  <c r="CD147" i="36"/>
  <c r="CA169" i="36"/>
  <c r="EH117" i="36"/>
  <c r="EJ471" i="36"/>
  <c r="EI5" i="36"/>
  <c r="Z125" i="36"/>
  <c r="BQ395" i="36"/>
  <c r="EN312" i="36"/>
  <c r="DX167" i="36"/>
  <c r="BN106" i="36"/>
  <c r="AF77" i="36"/>
  <c r="CI367" i="36"/>
  <c r="AA307" i="36"/>
  <c r="T231" i="36"/>
  <c r="W177" i="36"/>
  <c r="CB53" i="36"/>
  <c r="BN436" i="36"/>
  <c r="DX528" i="36"/>
  <c r="EN497" i="36"/>
  <c r="M474" i="36"/>
  <c r="DY444" i="36"/>
  <c r="R408" i="36"/>
  <c r="DP317" i="36"/>
  <c r="Z275" i="36"/>
  <c r="ED470" i="36"/>
  <c r="BM433" i="36"/>
  <c r="ED400" i="36"/>
  <c r="BZ380" i="36"/>
  <c r="BQ314" i="36"/>
  <c r="EA251" i="36"/>
  <c r="CJ215" i="36"/>
  <c r="CH456" i="36"/>
  <c r="CK334" i="36"/>
  <c r="CD297" i="36"/>
  <c r="EE275" i="36"/>
  <c r="BS251" i="36"/>
  <c r="L237" i="36"/>
  <c r="EJ99" i="36"/>
  <c r="W79" i="36"/>
  <c r="BN76" i="36"/>
  <c r="X25" i="36"/>
  <c r="CD404" i="36"/>
  <c r="S371" i="36"/>
  <c r="DS349" i="36"/>
  <c r="S41" i="36"/>
  <c r="EI379" i="36"/>
  <c r="N356" i="36"/>
  <c r="CA139" i="36"/>
  <c r="EE51" i="36"/>
  <c r="BV39" i="36"/>
  <c r="DZ155" i="36"/>
  <c r="T438" i="36"/>
  <c r="CA109" i="36"/>
  <c r="U206" i="36"/>
  <c r="DY204" i="36"/>
  <c r="P251" i="36"/>
  <c r="DT213" i="36"/>
  <c r="EK16" i="36"/>
  <c r="EC537" i="36"/>
  <c r="DW484" i="36"/>
  <c r="AG463" i="36"/>
  <c r="BZ442" i="36"/>
  <c r="BZ472" i="36"/>
  <c r="EH469" i="36"/>
  <c r="AG433" i="36"/>
  <c r="AA366" i="36"/>
  <c r="EG340" i="36"/>
  <c r="EK322" i="36"/>
  <c r="EA260" i="36"/>
  <c r="EI368" i="36"/>
  <c r="CD356" i="36"/>
  <c r="AG283" i="36"/>
  <c r="Z94" i="36"/>
  <c r="DY436" i="36"/>
  <c r="CF404" i="36"/>
  <c r="BZ382" i="36"/>
  <c r="AC335" i="36"/>
  <c r="O251" i="36"/>
  <c r="L146" i="36"/>
  <c r="EK100" i="36"/>
  <c r="EK70" i="36"/>
  <c r="EJ40" i="36"/>
  <c r="BT311" i="36"/>
  <c r="EI297" i="36"/>
  <c r="CG125" i="36"/>
  <c r="EK26" i="36"/>
  <c r="T26" i="36"/>
  <c r="EF397" i="36"/>
  <c r="R160" i="36"/>
  <c r="DP127" i="36"/>
  <c r="CC114" i="36"/>
  <c r="EJ188" i="36"/>
  <c r="AD47" i="36"/>
  <c r="BZ292" i="36"/>
  <c r="CI216" i="36"/>
  <c r="DP157" i="36"/>
  <c r="AA66" i="36"/>
  <c r="CB85" i="36"/>
  <c r="S310" i="36"/>
  <c r="BX199" i="36"/>
  <c r="M400" i="36"/>
  <c r="N235" i="36"/>
  <c r="EA215" i="36"/>
  <c r="U204" i="36"/>
  <c r="AG187" i="36"/>
  <c r="BV9" i="36"/>
  <c r="BV20" i="36"/>
  <c r="DX496" i="36"/>
  <c r="DZ470" i="36"/>
  <c r="AH441" i="36"/>
  <c r="AH381" i="36"/>
  <c r="AH351" i="36"/>
  <c r="AH321" i="36"/>
  <c r="AH291" i="36"/>
  <c r="DX526" i="36"/>
  <c r="AH471" i="36"/>
  <c r="CK429" i="36"/>
  <c r="AB393" i="36"/>
  <c r="CK279" i="36"/>
  <c r="CK9" i="36"/>
  <c r="EH247" i="36"/>
  <c r="EN203" i="36"/>
  <c r="CK189" i="36"/>
  <c r="CK129" i="36"/>
  <c r="CK339" i="36"/>
  <c r="CK249" i="36"/>
  <c r="DZ177" i="36"/>
  <c r="DY51" i="36"/>
  <c r="EM415" i="36"/>
  <c r="BS393" i="36"/>
  <c r="CK309" i="36"/>
  <c r="CK459" i="36"/>
  <c r="CK369" i="36"/>
  <c r="DQ347" i="36"/>
  <c r="EN233" i="36"/>
  <c r="AB177" i="36"/>
  <c r="DZ117" i="36"/>
  <c r="AB207" i="36"/>
  <c r="AH111" i="36"/>
  <c r="CK99" i="36"/>
  <c r="ED87" i="36"/>
  <c r="DZ440" i="36"/>
  <c r="EM385" i="36"/>
  <c r="EH277" i="36"/>
  <c r="AH51" i="36"/>
  <c r="CK39" i="36"/>
  <c r="DQ317" i="36"/>
  <c r="CK219" i="36"/>
  <c r="CK159" i="36"/>
  <c r="AD229" i="36"/>
  <c r="AH141" i="36"/>
  <c r="AB267" i="36"/>
  <c r="AB27" i="36"/>
  <c r="DS499" i="36"/>
  <c r="AH470" i="36"/>
  <c r="DQ514" i="36"/>
  <c r="EK458" i="36"/>
  <c r="CI461" i="36"/>
  <c r="U411" i="36"/>
  <c r="DX438" i="36"/>
  <c r="EL367" i="36"/>
  <c r="BQ363" i="36"/>
  <c r="ED323" i="36"/>
  <c r="DV285" i="36"/>
  <c r="CD256" i="36"/>
  <c r="V446" i="36"/>
  <c r="DQ394" i="36"/>
  <c r="CA323" i="36"/>
  <c r="CC134" i="36"/>
  <c r="BT111" i="36"/>
  <c r="DQ107" i="36"/>
  <c r="L66" i="36"/>
  <c r="AF257" i="36"/>
  <c r="BW235" i="36"/>
  <c r="Q224" i="36"/>
  <c r="BQ183" i="36"/>
  <c r="N183" i="36"/>
  <c r="AC100" i="36"/>
  <c r="EA47" i="36"/>
  <c r="AA41" i="36"/>
  <c r="T357" i="36"/>
  <c r="BX294" i="36"/>
  <c r="DT265" i="36"/>
  <c r="BM65" i="36"/>
  <c r="BR50" i="36"/>
  <c r="BX24" i="36"/>
  <c r="N3" i="36"/>
  <c r="AF167" i="36"/>
  <c r="P374" i="36"/>
  <c r="DS357" i="36"/>
  <c r="CF343" i="36"/>
  <c r="U144" i="36"/>
  <c r="EG130" i="36"/>
  <c r="CB435" i="36"/>
  <c r="O317" i="36"/>
  <c r="DT221" i="36"/>
  <c r="BM413" i="36"/>
  <c r="P284" i="36"/>
  <c r="EG206" i="36"/>
  <c r="CD166" i="36"/>
  <c r="EH87" i="36"/>
  <c r="EF110" i="36"/>
  <c r="EO139" i="36"/>
  <c r="R168" i="36"/>
  <c r="DU524" i="36"/>
  <c r="DZ497" i="36"/>
  <c r="EL456" i="36"/>
  <c r="T472" i="36"/>
  <c r="EB365" i="36"/>
  <c r="BQ463" i="36"/>
  <c r="CC444" i="36"/>
  <c r="EM400" i="36"/>
  <c r="T382" i="36"/>
  <c r="AC407" i="36"/>
  <c r="DZ351" i="36"/>
  <c r="BX319" i="36"/>
  <c r="AE314" i="36"/>
  <c r="EB252" i="36"/>
  <c r="DT200" i="36"/>
  <c r="T142" i="36"/>
  <c r="Q101" i="36"/>
  <c r="DP46" i="36"/>
  <c r="W25" i="36"/>
  <c r="DP424" i="36"/>
  <c r="Z424" i="36"/>
  <c r="CD407" i="36"/>
  <c r="DS311" i="36"/>
  <c r="S280" i="36"/>
  <c r="BV248" i="36"/>
  <c r="DW228" i="36"/>
  <c r="EE153" i="36"/>
  <c r="BQ133" i="36"/>
  <c r="L86" i="36"/>
  <c r="CG65" i="36"/>
  <c r="AE344" i="36"/>
  <c r="BT281" i="36"/>
  <c r="BW380" i="36"/>
  <c r="BX349" i="36"/>
  <c r="EH280" i="36"/>
  <c r="CI36" i="36"/>
  <c r="BS159" i="36"/>
  <c r="EF22" i="36"/>
  <c r="BR100" i="36"/>
  <c r="J237" i="36"/>
  <c r="CK213" i="36"/>
  <c r="V207" i="36"/>
  <c r="DV99" i="36"/>
  <c r="EE123" i="36"/>
  <c r="DV69" i="36"/>
  <c r="BX201" i="36"/>
  <c r="DS518" i="36"/>
  <c r="BW472" i="36"/>
  <c r="DY470" i="36"/>
  <c r="T393" i="36"/>
  <c r="EM490" i="36"/>
  <c r="EI406" i="36"/>
  <c r="AB426" i="36"/>
  <c r="W351" i="36"/>
  <c r="AA193" i="36"/>
  <c r="EK51" i="36"/>
  <c r="DU13" i="36"/>
  <c r="BY413" i="36"/>
  <c r="EC337" i="36"/>
  <c r="W321" i="36"/>
  <c r="EA283" i="36"/>
  <c r="S218" i="36"/>
  <c r="EM132" i="36"/>
  <c r="L114" i="36"/>
  <c r="BW22" i="36"/>
  <c r="AH463" i="36"/>
  <c r="AH133" i="36"/>
  <c r="BP316" i="36"/>
  <c r="J295" i="36"/>
  <c r="AI295" i="36" s="1"/>
  <c r="Q69" i="36"/>
  <c r="O40" i="36"/>
  <c r="AD247" i="36"/>
  <c r="BR222" i="36"/>
  <c r="BW142" i="36"/>
  <c r="BT39" i="36"/>
  <c r="CI274" i="36"/>
  <c r="BO194" i="36"/>
  <c r="EM162" i="36"/>
  <c r="CJ156" i="36"/>
  <c r="DW66" i="36"/>
  <c r="Z15" i="36"/>
  <c r="AH373" i="36"/>
  <c r="EG256" i="36"/>
  <c r="DU184" i="36"/>
  <c r="AG156" i="36"/>
  <c r="DW96" i="36"/>
  <c r="BP346" i="36"/>
  <c r="DQ442" i="36"/>
  <c r="DX237" i="36"/>
  <c r="BU252" i="36"/>
  <c r="ED520" i="36"/>
  <c r="DP484" i="36"/>
  <c r="N477" i="36"/>
  <c r="BP434" i="36"/>
  <c r="CK457" i="36"/>
  <c r="EL477" i="36"/>
  <c r="U441" i="36"/>
  <c r="EM397" i="36"/>
  <c r="BY378" i="36"/>
  <c r="O369" i="36"/>
  <c r="DU201" i="36"/>
  <c r="BR41" i="36"/>
  <c r="O39" i="36"/>
  <c r="DV14" i="36"/>
  <c r="EG426" i="36"/>
  <c r="DS376" i="36"/>
  <c r="T319" i="36"/>
  <c r="CC295" i="36"/>
  <c r="X207" i="36"/>
  <c r="BW111" i="36"/>
  <c r="CB405" i="36"/>
  <c r="EM341" i="36"/>
  <c r="EH287" i="36"/>
  <c r="BR11" i="36"/>
  <c r="EJ304" i="36"/>
  <c r="X82" i="36"/>
  <c r="S252" i="36"/>
  <c r="M235" i="36"/>
  <c r="O160" i="36"/>
  <c r="J354" i="36"/>
  <c r="AD134" i="36"/>
  <c r="CG336" i="36"/>
  <c r="BM316" i="36"/>
  <c r="EH156" i="36"/>
  <c r="BW141" i="36"/>
  <c r="AA273" i="36"/>
  <c r="BV252" i="36"/>
  <c r="CA202" i="36"/>
  <c r="BS160" i="36"/>
  <c r="AD104" i="36"/>
  <c r="P412" i="36"/>
  <c r="DP235" i="36"/>
  <c r="DT70" i="36"/>
  <c r="ED258" i="36"/>
  <c r="BU280" i="36"/>
  <c r="EH488" i="36"/>
  <c r="L470" i="36"/>
  <c r="L440" i="36"/>
  <c r="U403" i="36"/>
  <c r="CD395" i="36"/>
  <c r="CI380" i="36"/>
  <c r="X374" i="36"/>
  <c r="EK438" i="36"/>
  <c r="EF357" i="36"/>
  <c r="T346" i="36"/>
  <c r="CI290" i="36"/>
  <c r="CD245" i="36"/>
  <c r="Y184" i="36"/>
  <c r="K162" i="36"/>
  <c r="AC144" i="36"/>
  <c r="EC36" i="36"/>
  <c r="CI440" i="36"/>
  <c r="DS192" i="36"/>
  <c r="CI470" i="36"/>
  <c r="ED369" i="36"/>
  <c r="BV236" i="36"/>
  <c r="Y236" i="36"/>
  <c r="CH52" i="36"/>
  <c r="BW14" i="36"/>
  <c r="EF72" i="36"/>
  <c r="DX303" i="36"/>
  <c r="L250" i="36"/>
  <c r="CB154" i="36"/>
  <c r="BR144" i="36"/>
  <c r="BZ103" i="36"/>
  <c r="BW74" i="36"/>
  <c r="CF306" i="36"/>
  <c r="CJ198" i="36"/>
  <c r="U103" i="36"/>
  <c r="X74" i="36"/>
  <c r="EA24" i="36"/>
  <c r="DS462" i="36"/>
  <c r="DZ411" i="36"/>
  <c r="DY278" i="36"/>
  <c r="DX138" i="36"/>
  <c r="M52" i="36"/>
  <c r="EF102" i="36"/>
  <c r="DV532" i="36"/>
  <c r="CA346" i="36"/>
  <c r="EK228" i="36"/>
  <c r="AA5" i="36"/>
  <c r="EF528" i="36"/>
  <c r="DX492" i="36"/>
  <c r="AH459" i="36"/>
  <c r="BM459" i="36"/>
  <c r="J411" i="36"/>
  <c r="EH401" i="36"/>
  <c r="P363" i="36"/>
  <c r="EL337" i="36"/>
  <c r="P267" i="36"/>
  <c r="ED458" i="36"/>
  <c r="AB357" i="36"/>
  <c r="CK441" i="36"/>
  <c r="CI230" i="36"/>
  <c r="BS357" i="36"/>
  <c r="DR323" i="36"/>
  <c r="BS297" i="36"/>
  <c r="J111" i="36"/>
  <c r="X44" i="36"/>
  <c r="BM399" i="36"/>
  <c r="BX317" i="36"/>
  <c r="AB297" i="36"/>
  <c r="L230" i="36"/>
  <c r="BO160" i="36"/>
  <c r="ED155" i="36"/>
  <c r="DZ125" i="36"/>
  <c r="BN72" i="36"/>
  <c r="BW44" i="36"/>
  <c r="DV379" i="36"/>
  <c r="DR258" i="36"/>
  <c r="DZ442" i="36"/>
  <c r="AG72" i="36"/>
  <c r="J9" i="36"/>
  <c r="J441" i="36"/>
  <c r="U133" i="36"/>
  <c r="DZ115" i="36"/>
  <c r="W317" i="36"/>
  <c r="BU340" i="36"/>
  <c r="EM342" i="36"/>
  <c r="K385" i="36"/>
  <c r="W387" i="36"/>
  <c r="DY13" i="36"/>
  <c r="DP519" i="36"/>
  <c r="CK458" i="36"/>
  <c r="EE453" i="36"/>
  <c r="CI407" i="36"/>
  <c r="DU366" i="36"/>
  <c r="EG326" i="36"/>
  <c r="BR320" i="36"/>
  <c r="DT494" i="36"/>
  <c r="ED443" i="36"/>
  <c r="AC370" i="36"/>
  <c r="Q398" i="36"/>
  <c r="EH395" i="36"/>
  <c r="BW385" i="36"/>
  <c r="L336" i="36"/>
  <c r="EC245" i="36"/>
  <c r="EA63" i="36"/>
  <c r="CC44" i="36"/>
  <c r="DS41" i="36"/>
  <c r="BT21" i="36"/>
  <c r="BN424" i="36"/>
  <c r="EJ354" i="36"/>
  <c r="BS229" i="36"/>
  <c r="DT139" i="36"/>
  <c r="T117" i="36"/>
  <c r="BX84" i="36"/>
  <c r="AD472" i="36"/>
  <c r="N243" i="36"/>
  <c r="N153" i="36"/>
  <c r="K424" i="36"/>
  <c r="BM335" i="36"/>
  <c r="DU226" i="36"/>
  <c r="BO126" i="36"/>
  <c r="BQ153" i="36"/>
  <c r="P74" i="36"/>
  <c r="EA201" i="36"/>
  <c r="BT291" i="36"/>
  <c r="BQ243" i="36"/>
  <c r="N125" i="36"/>
  <c r="BW205" i="36"/>
  <c r="W190" i="36"/>
  <c r="DT169" i="36"/>
  <c r="EC93" i="36"/>
  <c r="AC280" i="36"/>
  <c r="EE5" i="36"/>
  <c r="CA48" i="36"/>
  <c r="EF519" i="36"/>
  <c r="CE463" i="36"/>
  <c r="EA458" i="36"/>
  <c r="AG442" i="36"/>
  <c r="U473" i="36"/>
  <c r="DQ490" i="36"/>
  <c r="CA386" i="36"/>
  <c r="CH432" i="36"/>
  <c r="AD406" i="36"/>
  <c r="CJ403" i="36"/>
  <c r="EL429" i="36"/>
  <c r="R347" i="36"/>
  <c r="J244" i="36"/>
  <c r="BW204" i="36"/>
  <c r="EI191" i="36"/>
  <c r="BN157" i="36"/>
  <c r="U143" i="36"/>
  <c r="Y71" i="36"/>
  <c r="BR49" i="36"/>
  <c r="U383" i="36"/>
  <c r="EM281" i="36"/>
  <c r="DP222" i="36"/>
  <c r="R317" i="36"/>
  <c r="BX327" i="36"/>
  <c r="EM348" i="36"/>
  <c r="EM43" i="36"/>
  <c r="W8" i="36"/>
  <c r="J96" i="36"/>
  <c r="DP23" i="36"/>
  <c r="EI366" i="36"/>
  <c r="EA250" i="36"/>
  <c r="CE133" i="36"/>
  <c r="EG66" i="36"/>
  <c r="BX357" i="36"/>
  <c r="N274" i="36"/>
  <c r="Z218" i="36"/>
  <c r="BQ96" i="36"/>
  <c r="U192" i="36"/>
  <c r="N156" i="36"/>
  <c r="EG96" i="36"/>
  <c r="BM274" i="36"/>
  <c r="BP243" i="36"/>
  <c r="ED169" i="36"/>
  <c r="CE13" i="36"/>
  <c r="DU453" i="36"/>
  <c r="V445" i="36"/>
  <c r="DS434" i="36"/>
  <c r="DR485" i="36"/>
  <c r="EE524" i="36"/>
  <c r="V475" i="36"/>
  <c r="DS407" i="36"/>
  <c r="V295" i="36"/>
  <c r="Q260" i="36"/>
  <c r="CD435" i="36"/>
  <c r="CK341" i="36"/>
  <c r="AH379" i="36"/>
  <c r="BT260" i="36"/>
  <c r="BR169" i="36"/>
  <c r="DW326" i="36"/>
  <c r="DV227" i="36"/>
  <c r="DZ41" i="36"/>
  <c r="EC4" i="36"/>
  <c r="N124" i="36"/>
  <c r="EL123" i="36"/>
  <c r="AF15" i="36"/>
  <c r="CD375" i="36"/>
  <c r="AD194" i="36"/>
  <c r="EC186" i="36"/>
  <c r="CG69" i="36"/>
  <c r="BM124" i="36"/>
  <c r="CC47" i="36"/>
  <c r="CD465" i="36"/>
  <c r="EE350" i="36"/>
  <c r="BV321" i="36"/>
  <c r="EJ255" i="36"/>
  <c r="BQ216" i="36"/>
  <c r="P172" i="36"/>
  <c r="W57" i="36"/>
  <c r="DR365" i="36"/>
  <c r="J216" i="36"/>
  <c r="AE108" i="36"/>
  <c r="CJ98" i="36"/>
  <c r="DU82" i="36"/>
  <c r="AH79" i="36"/>
  <c r="CD285" i="36"/>
  <c r="CG9" i="36"/>
  <c r="CK95" i="36"/>
  <c r="W109" i="36"/>
  <c r="BT162" i="36"/>
  <c r="CD185" i="36"/>
  <c r="BY201" i="36"/>
  <c r="CI213" i="36"/>
  <c r="DR216" i="36"/>
  <c r="EC525" i="36"/>
  <c r="BP397" i="36"/>
  <c r="CG456" i="36"/>
  <c r="DZ393" i="36"/>
  <c r="EA375" i="36"/>
  <c r="EE338" i="36"/>
  <c r="J444" i="36"/>
  <c r="J474" i="36"/>
  <c r="EM431" i="36"/>
  <c r="U263" i="36"/>
  <c r="BW261" i="36"/>
  <c r="BN225" i="36"/>
  <c r="BY168" i="36"/>
  <c r="CE114" i="36"/>
  <c r="CD83" i="36"/>
  <c r="EG47" i="36"/>
  <c r="CD23" i="36"/>
  <c r="DY282" i="36"/>
  <c r="AG184" i="36"/>
  <c r="V176" i="36"/>
  <c r="W140" i="36"/>
  <c r="V228" i="36"/>
  <c r="CJ184" i="36"/>
  <c r="EN165" i="36"/>
  <c r="EG86" i="36"/>
  <c r="CC355" i="36"/>
  <c r="CG426" i="36"/>
  <c r="CG366" i="36"/>
  <c r="DT196" i="36"/>
  <c r="DP135" i="36"/>
  <c r="DQ504" i="36"/>
  <c r="AF313" i="36"/>
  <c r="N57" i="36"/>
  <c r="AA333" i="36"/>
  <c r="AE3" i="36"/>
  <c r="L399" i="36"/>
  <c r="AB365" i="36"/>
  <c r="DS307" i="36"/>
  <c r="CG276" i="36"/>
  <c r="DV215" i="36"/>
  <c r="Z96" i="36"/>
  <c r="EM263" i="36"/>
  <c r="CK37" i="36"/>
  <c r="EF472" i="36"/>
  <c r="S248" i="36"/>
  <c r="CJ248" i="36"/>
  <c r="EM252" i="36"/>
  <c r="BN307" i="36"/>
  <c r="Y311" i="36"/>
  <c r="EM521" i="36"/>
  <c r="DT471" i="36"/>
  <c r="R457" i="36"/>
  <c r="BW374" i="36"/>
  <c r="AE428" i="36"/>
  <c r="DS394" i="36"/>
  <c r="DS312" i="36"/>
  <c r="CC307" i="36"/>
  <c r="M352" i="36"/>
  <c r="BP428" i="36"/>
  <c r="Y296" i="36"/>
  <c r="T194" i="36"/>
  <c r="EG77" i="36"/>
  <c r="DQ499" i="36"/>
  <c r="EJ429" i="36"/>
  <c r="BU143" i="36"/>
  <c r="CF96" i="36"/>
  <c r="N49" i="36"/>
  <c r="CC457" i="36"/>
  <c r="O396" i="36"/>
  <c r="CA226" i="36"/>
  <c r="BZ193" i="36"/>
  <c r="Z143" i="36"/>
  <c r="CG49" i="36"/>
  <c r="EL23" i="36"/>
  <c r="CH352" i="36"/>
  <c r="BV296" i="36"/>
  <c r="EG163" i="36"/>
  <c r="BX407" i="36"/>
  <c r="AE368" i="36"/>
  <c r="ED289" i="36"/>
  <c r="BT85" i="36"/>
  <c r="DR37" i="36"/>
  <c r="EK386" i="36"/>
  <c r="BW164" i="36"/>
  <c r="R307" i="36"/>
  <c r="BP8" i="36"/>
  <c r="BX257" i="36"/>
  <c r="DZ251" i="36"/>
  <c r="T226" i="36"/>
  <c r="DW107" i="36"/>
  <c r="EK348" i="36"/>
  <c r="EJ219" i="36"/>
  <c r="U167" i="36"/>
  <c r="BX320" i="36"/>
  <c r="CF333" i="36"/>
  <c r="DZ486" i="36"/>
  <c r="DR465" i="36"/>
  <c r="DR530" i="36"/>
  <c r="CG472" i="36"/>
  <c r="N468" i="36"/>
  <c r="AG431" i="36"/>
  <c r="CI408" i="36"/>
  <c r="T315" i="36"/>
  <c r="EN265" i="36"/>
  <c r="DY374" i="36"/>
  <c r="DW341" i="36"/>
  <c r="BY314" i="36"/>
  <c r="AG101" i="36"/>
  <c r="J80" i="36"/>
  <c r="AE400" i="36"/>
  <c r="DR315" i="36"/>
  <c r="BN218" i="36"/>
  <c r="BP101" i="36"/>
  <c r="BW47" i="36"/>
  <c r="DU14" i="36"/>
  <c r="DQ426" i="36"/>
  <c r="CD274" i="36"/>
  <c r="EC226" i="36"/>
  <c r="X43" i="36"/>
  <c r="EN45" i="36"/>
  <c r="O275" i="36"/>
  <c r="AE222" i="36"/>
  <c r="V134" i="36"/>
  <c r="BV25" i="36"/>
  <c r="BP431" i="36"/>
  <c r="EL417" i="36"/>
  <c r="O335" i="36"/>
  <c r="CD334" i="36"/>
  <c r="BS203" i="36"/>
  <c r="DU144" i="36"/>
  <c r="CG262" i="36"/>
  <c r="DU174" i="36"/>
  <c r="AC154" i="36"/>
  <c r="DV94" i="36"/>
  <c r="ED205" i="36"/>
  <c r="CA135" i="36"/>
  <c r="AE20" i="36"/>
  <c r="DV64" i="36"/>
  <c r="BV385" i="36"/>
  <c r="AA384" i="36"/>
  <c r="BQ369" i="36"/>
  <c r="BQ375" i="36"/>
  <c r="DX7" i="36"/>
  <c r="EA534" i="36"/>
  <c r="DV458" i="36"/>
  <c r="DP483" i="36"/>
  <c r="BZ475" i="36"/>
  <c r="EF412" i="36"/>
  <c r="Q467" i="36"/>
  <c r="BR397" i="36"/>
  <c r="EI427" i="36"/>
  <c r="K365" i="36"/>
  <c r="EN323" i="36"/>
  <c r="CH221" i="36"/>
  <c r="CI192" i="36"/>
  <c r="X86" i="36"/>
  <c r="DP363" i="36"/>
  <c r="W294" i="36"/>
  <c r="AC265" i="36"/>
  <c r="U145" i="36"/>
  <c r="DT83" i="36"/>
  <c r="AA342" i="36"/>
  <c r="BZ325" i="36"/>
  <c r="EE196" i="36"/>
  <c r="R104" i="36"/>
  <c r="Q317" i="36"/>
  <c r="CD137" i="36"/>
  <c r="ED25" i="36"/>
  <c r="BO427" i="36"/>
  <c r="DX336" i="36"/>
  <c r="CC286" i="36"/>
  <c r="EN176" i="36"/>
  <c r="EN146" i="36"/>
  <c r="DT113" i="36"/>
  <c r="Y38" i="36"/>
  <c r="K425" i="36"/>
  <c r="AE231" i="36"/>
  <c r="DS220" i="36"/>
  <c r="CG158" i="36"/>
  <c r="L416" i="36"/>
  <c r="CG368" i="36"/>
  <c r="CF74" i="36"/>
  <c r="CJ250" i="36"/>
  <c r="AA204" i="36"/>
  <c r="BU350" i="36"/>
  <c r="BR48" i="36"/>
  <c r="DZ514" i="36"/>
  <c r="BX476" i="36"/>
  <c r="DQ503" i="36"/>
  <c r="R464" i="36"/>
  <c r="AG403" i="36"/>
  <c r="DU284" i="36"/>
  <c r="S346" i="36"/>
  <c r="DR326" i="36"/>
  <c r="X56" i="36"/>
  <c r="N5" i="36"/>
  <c r="X386" i="36"/>
  <c r="N126" i="36"/>
  <c r="BQ124" i="36"/>
  <c r="Q223" i="36"/>
  <c r="AF164" i="36"/>
  <c r="EG74" i="36"/>
  <c r="BP365" i="36"/>
  <c r="DP333" i="36"/>
  <c r="CI282" i="36"/>
  <c r="ED191" i="36"/>
  <c r="N96" i="36"/>
  <c r="AB69" i="36"/>
  <c r="BS81" i="36"/>
  <c r="CF44" i="36"/>
  <c r="DX408" i="36"/>
  <c r="CA354" i="36"/>
  <c r="AE290" i="36"/>
  <c r="CC256" i="36"/>
  <c r="CD167" i="36"/>
  <c r="CF14" i="36"/>
  <c r="EL6" i="36"/>
  <c r="BR438" i="36"/>
  <c r="EJ432" i="36"/>
  <c r="BO414" i="36"/>
  <c r="EC367" i="36"/>
  <c r="BV319" i="36"/>
  <c r="K186" i="36"/>
  <c r="EF41" i="36"/>
  <c r="DP453" i="36"/>
  <c r="AC311" i="36"/>
  <c r="DY225" i="36"/>
  <c r="DV130" i="36"/>
  <c r="BQ94" i="36"/>
  <c r="BZ235" i="36"/>
  <c r="DQ260" i="36"/>
  <c r="AE256" i="36"/>
  <c r="EF483" i="36"/>
  <c r="BT471" i="36"/>
  <c r="Q436" i="36"/>
  <c r="EC530" i="36"/>
  <c r="AC460" i="36"/>
  <c r="DP412" i="36"/>
  <c r="EI469" i="36"/>
  <c r="CD346" i="36"/>
  <c r="W410" i="36"/>
  <c r="EL322" i="36"/>
  <c r="CG190" i="36"/>
  <c r="DP174" i="36"/>
  <c r="AC173" i="36"/>
  <c r="DP144" i="36"/>
  <c r="L126" i="36"/>
  <c r="AC23" i="36"/>
  <c r="BT321" i="36"/>
  <c r="K274" i="36"/>
  <c r="X355" i="36"/>
  <c r="CI251" i="36"/>
  <c r="AG231" i="36"/>
  <c r="BP67" i="36"/>
  <c r="T57" i="36"/>
  <c r="DZ432" i="36"/>
  <c r="Q376" i="36"/>
  <c r="EE333" i="36"/>
  <c r="BS109" i="36"/>
  <c r="DZ83" i="36"/>
  <c r="ED40" i="36"/>
  <c r="M63" i="36"/>
  <c r="BW445" i="36"/>
  <c r="AA267" i="36"/>
  <c r="BW25" i="36"/>
  <c r="CK368" i="36"/>
  <c r="AB205" i="36"/>
  <c r="ED113" i="36"/>
  <c r="Z99" i="36"/>
  <c r="EM374" i="36"/>
  <c r="BN274" i="36"/>
  <c r="EH256" i="36"/>
  <c r="DV235" i="36"/>
  <c r="DZ192" i="36"/>
  <c r="BM125" i="36"/>
  <c r="AC310" i="36"/>
  <c r="EG294" i="36"/>
  <c r="EE43" i="36"/>
  <c r="BQ77" i="36"/>
  <c r="AH81" i="36"/>
  <c r="AA85" i="36"/>
  <c r="EE462" i="36"/>
  <c r="BX473" i="36"/>
  <c r="P467" i="36"/>
  <c r="ED507" i="36"/>
  <c r="P437" i="36"/>
  <c r="CG406" i="36"/>
  <c r="EH398" i="36"/>
  <c r="BX383" i="36"/>
  <c r="AH378" i="36"/>
  <c r="CJ341" i="36"/>
  <c r="M306" i="36"/>
  <c r="BU231" i="36"/>
  <c r="AB221" i="36"/>
  <c r="CG72" i="36"/>
  <c r="X9" i="36"/>
  <c r="EK523" i="36"/>
  <c r="BP306" i="36"/>
  <c r="EJ303" i="36"/>
  <c r="BR142" i="36"/>
  <c r="O45" i="36"/>
  <c r="DS36" i="36"/>
  <c r="Y393" i="36"/>
  <c r="EB339" i="36"/>
  <c r="EB219" i="36"/>
  <c r="BY54" i="36"/>
  <c r="BM157" i="36"/>
  <c r="CG12" i="36"/>
  <c r="BX443" i="36"/>
  <c r="BX293" i="36"/>
  <c r="CA205" i="36"/>
  <c r="DP8" i="36"/>
  <c r="EL446" i="36"/>
  <c r="EL273" i="36"/>
  <c r="N244" i="36"/>
  <c r="AH78" i="36"/>
  <c r="P287" i="36"/>
  <c r="DU200" i="36"/>
  <c r="DQ171" i="36"/>
  <c r="AC128" i="36"/>
  <c r="CK100" i="36"/>
  <c r="AG351" i="36"/>
  <c r="EA259" i="36"/>
  <c r="J157" i="36"/>
  <c r="EH97" i="36"/>
  <c r="EH67" i="36"/>
  <c r="DT100" i="36"/>
  <c r="Z144" i="36"/>
  <c r="DV147" i="36"/>
  <c r="ED147" i="36"/>
  <c r="AF148" i="36"/>
  <c r="DZ154" i="36"/>
  <c r="P159" i="36"/>
  <c r="EG160" i="36"/>
  <c r="CH168" i="36"/>
  <c r="Q175" i="36"/>
  <c r="AE464" i="36"/>
  <c r="BZ415" i="36"/>
  <c r="CF443" i="36"/>
  <c r="DZ527" i="36"/>
  <c r="DP454" i="36"/>
  <c r="EL426" i="36"/>
  <c r="EB395" i="36"/>
  <c r="DU494" i="36"/>
  <c r="Y427" i="36"/>
  <c r="BX469" i="36"/>
  <c r="U396" i="36"/>
  <c r="EH250" i="36"/>
  <c r="DT230" i="36"/>
  <c r="Q41" i="36"/>
  <c r="DZ321" i="36"/>
  <c r="CK153" i="36"/>
  <c r="AH153" i="36"/>
  <c r="BX139" i="36"/>
  <c r="N115" i="36"/>
  <c r="AA17" i="36"/>
  <c r="DS341" i="36"/>
  <c r="T322" i="36"/>
  <c r="DV129" i="36"/>
  <c r="AE374" i="36"/>
  <c r="T352" i="36"/>
  <c r="CG275" i="36"/>
  <c r="CH244" i="36"/>
  <c r="AB195" i="36"/>
  <c r="BT71" i="36"/>
  <c r="S70" i="36"/>
  <c r="BQ343" i="36"/>
  <c r="AE134" i="36"/>
  <c r="L296" i="36"/>
  <c r="DW198" i="36"/>
  <c r="EE93" i="36"/>
  <c r="BM195" i="36"/>
  <c r="BR40" i="36"/>
  <c r="BX19" i="36"/>
  <c r="BO376" i="36"/>
  <c r="AE244" i="36"/>
  <c r="BS219" i="36"/>
  <c r="DV159" i="36"/>
  <c r="EM370" i="36"/>
  <c r="DP14" i="36"/>
  <c r="DV177" i="36"/>
  <c r="BN186" i="36"/>
  <c r="BM188" i="36"/>
  <c r="ED188" i="36"/>
  <c r="DW520" i="36"/>
  <c r="DQ497" i="36"/>
  <c r="AF465" i="36"/>
  <c r="BY470" i="36"/>
  <c r="BY440" i="36"/>
  <c r="DU467" i="36"/>
  <c r="J401" i="36"/>
  <c r="AB337" i="36"/>
  <c r="BY380" i="36"/>
  <c r="EL348" i="36"/>
  <c r="R312" i="36"/>
  <c r="BY290" i="36"/>
  <c r="EN196" i="36"/>
  <c r="O159" i="36"/>
  <c r="EG99" i="36"/>
  <c r="EG69" i="36"/>
  <c r="AF435" i="36"/>
  <c r="DW400" i="36"/>
  <c r="EF285" i="36"/>
  <c r="AF285" i="36"/>
  <c r="DZ218" i="36"/>
  <c r="BU158" i="36"/>
  <c r="CJ123" i="36"/>
  <c r="CF116" i="36"/>
  <c r="CC357" i="36"/>
  <c r="BT250" i="36"/>
  <c r="Q250" i="36"/>
  <c r="DZ42" i="36"/>
  <c r="V25" i="36"/>
  <c r="BS312" i="36"/>
  <c r="CH217" i="36"/>
  <c r="EK156" i="36"/>
  <c r="AH44" i="36"/>
  <c r="EC248" i="36"/>
  <c r="K143" i="36"/>
  <c r="BW49" i="36"/>
  <c r="M237" i="36"/>
  <c r="EK429" i="36"/>
  <c r="CA201" i="36"/>
  <c r="EK126" i="36"/>
  <c r="CE83" i="36"/>
  <c r="W203" i="36"/>
  <c r="CD405" i="36"/>
  <c r="DQ305" i="36"/>
  <c r="EA23" i="36"/>
  <c r="EA523" i="36"/>
  <c r="EL489" i="36"/>
  <c r="DW460" i="36"/>
  <c r="EN436" i="36"/>
  <c r="EC396" i="36"/>
  <c r="K262" i="36"/>
  <c r="BW349" i="36"/>
  <c r="CK126" i="36"/>
  <c r="EI109" i="36"/>
  <c r="BS102" i="36"/>
  <c r="R102" i="36"/>
  <c r="EI79" i="36"/>
  <c r="T381" i="36"/>
  <c r="DS256" i="36"/>
  <c r="CE173" i="36"/>
  <c r="BZ48" i="36"/>
  <c r="Z213" i="36"/>
  <c r="L85" i="36"/>
  <c r="BR459" i="36"/>
  <c r="BR309" i="36"/>
  <c r="M297" i="36"/>
  <c r="S309" i="36"/>
  <c r="EC225" i="36"/>
  <c r="EN141" i="36"/>
  <c r="DX26" i="36"/>
  <c r="J19" i="36"/>
  <c r="T441" i="36"/>
  <c r="CG399" i="36"/>
  <c r="AH344" i="36"/>
  <c r="AE43" i="36"/>
  <c r="CE383" i="36"/>
  <c r="EN171" i="36"/>
  <c r="AB407" i="36"/>
  <c r="CH277" i="36"/>
  <c r="CB264" i="36"/>
  <c r="CC237" i="36"/>
  <c r="BQ16" i="36"/>
  <c r="BQ436" i="36"/>
  <c r="DW340" i="36"/>
  <c r="EF313" i="36"/>
  <c r="CF206" i="36"/>
  <c r="EK189" i="36"/>
  <c r="EH39" i="36"/>
  <c r="S459" i="36"/>
  <c r="DX491" i="36"/>
  <c r="EH522" i="36"/>
  <c r="L474" i="36"/>
  <c r="CD444" i="36"/>
  <c r="L384" i="36"/>
  <c r="O340" i="36"/>
  <c r="O310" i="36"/>
  <c r="EB438" i="36"/>
  <c r="AE415" i="36"/>
  <c r="CA230" i="36"/>
  <c r="AA163" i="36"/>
  <c r="BU371" i="36"/>
  <c r="BT309" i="36"/>
  <c r="CK5" i="36"/>
  <c r="EN183" i="36"/>
  <c r="BZ81" i="36"/>
  <c r="AH43" i="36"/>
  <c r="EI40" i="36"/>
  <c r="EM469" i="36"/>
  <c r="ED73" i="36"/>
  <c r="L144" i="36"/>
  <c r="CK125" i="36"/>
  <c r="DX371" i="36"/>
  <c r="DQ322" i="36"/>
  <c r="DU255" i="36"/>
  <c r="EC217" i="36"/>
  <c r="BW52" i="36"/>
  <c r="EB24" i="36"/>
  <c r="Y425" i="36"/>
  <c r="BT339" i="36"/>
  <c r="EM284" i="36"/>
  <c r="AF226" i="36"/>
  <c r="BR192" i="36"/>
  <c r="BP106" i="36"/>
  <c r="X288" i="36"/>
  <c r="W111" i="36"/>
  <c r="AG76" i="36"/>
  <c r="R11" i="36"/>
  <c r="BU409" i="36"/>
  <c r="Z255" i="36"/>
  <c r="BQ255" i="36"/>
  <c r="O192" i="36"/>
  <c r="BO164" i="36"/>
  <c r="CK455" i="36"/>
  <c r="BQ467" i="36"/>
  <c r="DV455" i="36"/>
  <c r="X472" i="36"/>
  <c r="EJ416" i="36"/>
  <c r="EE513" i="36"/>
  <c r="DX443" i="36"/>
  <c r="DQ382" i="36"/>
  <c r="L353" i="36"/>
  <c r="L293" i="36"/>
  <c r="AE436" i="36"/>
  <c r="EN491" i="36"/>
  <c r="BR410" i="36"/>
  <c r="BT368" i="36"/>
  <c r="DT316" i="36"/>
  <c r="DV256" i="36"/>
  <c r="AD226" i="36"/>
  <c r="BR191" i="36"/>
  <c r="CD143" i="36"/>
  <c r="BZ109" i="36"/>
  <c r="BN75" i="36"/>
  <c r="AC37" i="36"/>
  <c r="BT8" i="36"/>
  <c r="CH335" i="36"/>
  <c r="P188" i="36"/>
  <c r="EI354" i="36"/>
  <c r="CH275" i="36"/>
  <c r="V78" i="36"/>
  <c r="CF57" i="36"/>
  <c r="DT33" i="36"/>
  <c r="BZ439" i="36"/>
  <c r="EL173" i="36"/>
  <c r="AE106" i="36"/>
  <c r="EF232" i="36"/>
  <c r="BW231" i="36"/>
  <c r="AB125" i="36"/>
  <c r="R370" i="36"/>
  <c r="Z163" i="36"/>
  <c r="Q409" i="36"/>
  <c r="EJ73" i="36"/>
  <c r="DW5" i="36"/>
  <c r="CC325" i="36"/>
  <c r="EK289" i="36"/>
  <c r="EI204" i="36"/>
  <c r="BM166" i="36"/>
  <c r="EL143" i="36"/>
  <c r="BQ257" i="36"/>
  <c r="Q11" i="36"/>
  <c r="DS310" i="36"/>
  <c r="AA311" i="36"/>
  <c r="DR494" i="36"/>
  <c r="EL526" i="36"/>
  <c r="EM466" i="36"/>
  <c r="EE395" i="36"/>
  <c r="CG259" i="36"/>
  <c r="T436" i="36"/>
  <c r="BU383" i="36"/>
  <c r="BV326" i="36"/>
  <c r="DV310" i="36"/>
  <c r="EI177" i="36"/>
  <c r="EI147" i="36"/>
  <c r="CG409" i="36"/>
  <c r="K408" i="36"/>
  <c r="DP284" i="36"/>
  <c r="BS207" i="36"/>
  <c r="BP68" i="36"/>
  <c r="AE68" i="36"/>
  <c r="DU63" i="36"/>
  <c r="DU4" i="36"/>
  <c r="EM196" i="36"/>
  <c r="K108" i="36"/>
  <c r="BN42" i="36"/>
  <c r="BV356" i="36"/>
  <c r="M292" i="36"/>
  <c r="S454" i="36"/>
  <c r="EH350" i="36"/>
  <c r="EN256" i="36"/>
  <c r="BM219" i="36"/>
  <c r="AD19" i="36"/>
  <c r="AG42" i="36"/>
  <c r="AH219" i="36"/>
  <c r="CJ108" i="36"/>
  <c r="CB454" i="36"/>
  <c r="AB153" i="36"/>
  <c r="S124" i="36"/>
  <c r="DU93" i="36"/>
  <c r="CA436" i="36"/>
  <c r="S364" i="36"/>
  <c r="Y326" i="36"/>
  <c r="CH292" i="36"/>
  <c r="Z247" i="36"/>
  <c r="CK171" i="36"/>
  <c r="DY385" i="36"/>
  <c r="EI56" i="36"/>
  <c r="DQ434" i="36"/>
  <c r="Z325" i="36"/>
  <c r="Y356" i="36"/>
  <c r="Z363" i="36"/>
  <c r="CB4" i="36"/>
  <c r="CI7" i="36"/>
  <c r="DW24" i="36"/>
  <c r="DT43" i="36"/>
  <c r="EF52" i="36"/>
  <c r="N55" i="36"/>
  <c r="CF63" i="36"/>
  <c r="DS505" i="36"/>
  <c r="DT473" i="36"/>
  <c r="CC467" i="36"/>
  <c r="K423" i="36"/>
  <c r="EE403" i="36"/>
  <c r="W477" i="36"/>
  <c r="DY439" i="36"/>
  <c r="V355" i="36"/>
  <c r="EI529" i="36"/>
  <c r="EB352" i="36"/>
  <c r="AD291" i="36"/>
  <c r="S201" i="36"/>
  <c r="DY137" i="36"/>
  <c r="BN67" i="36"/>
  <c r="M67" i="36"/>
  <c r="CC412" i="36"/>
  <c r="X251" i="36"/>
  <c r="CB224" i="36"/>
  <c r="DZ324" i="36"/>
  <c r="DW206" i="36"/>
  <c r="EE167" i="36"/>
  <c r="EK10" i="36"/>
  <c r="BO305" i="36"/>
  <c r="DP296" i="36"/>
  <c r="BT140" i="36"/>
  <c r="AA130" i="36"/>
  <c r="AA100" i="36"/>
  <c r="BY25" i="36"/>
  <c r="Q45" i="36"/>
  <c r="BP423" i="36"/>
  <c r="DZ364" i="36"/>
  <c r="CK281" i="36"/>
  <c r="BX267" i="36"/>
  <c r="W158" i="36"/>
  <c r="EM98" i="36"/>
  <c r="P22" i="36"/>
  <c r="Q375" i="36"/>
  <c r="L305" i="36"/>
  <c r="DY260" i="36"/>
  <c r="EM68" i="36"/>
  <c r="BY55" i="36"/>
  <c r="BS202" i="36"/>
  <c r="BR379" i="36"/>
  <c r="T234" i="36"/>
  <c r="EB232" i="36"/>
  <c r="BT110" i="36"/>
  <c r="CI79" i="36"/>
  <c r="BT80" i="36"/>
  <c r="O96" i="36"/>
  <c r="Y96" i="36"/>
  <c r="DZ532" i="36"/>
  <c r="CD464" i="36"/>
  <c r="EJ498" i="36"/>
  <c r="AF439" i="36"/>
  <c r="T475" i="36"/>
  <c r="BW387" i="36"/>
  <c r="Q344" i="36"/>
  <c r="DY311" i="36"/>
  <c r="K155" i="36"/>
  <c r="EC65" i="36"/>
  <c r="DS336" i="36"/>
  <c r="CA325" i="36"/>
  <c r="EJ294" i="36"/>
  <c r="W191" i="36"/>
  <c r="DV168" i="36"/>
  <c r="BQ155" i="36"/>
  <c r="AB41" i="36"/>
  <c r="CK430" i="36"/>
  <c r="BP276" i="36"/>
  <c r="T145" i="36"/>
  <c r="EA95" i="36"/>
  <c r="AC68" i="36"/>
  <c r="BO244" i="36"/>
  <c r="Y220" i="36"/>
  <c r="EH194" i="36"/>
  <c r="CD134" i="36"/>
  <c r="BM97" i="36"/>
  <c r="EC44" i="36"/>
  <c r="EE25" i="36"/>
  <c r="BR82" i="36"/>
  <c r="CA355" i="36"/>
  <c r="L243" i="36"/>
  <c r="BZ206" i="36"/>
  <c r="N93" i="36"/>
  <c r="DS456" i="36"/>
  <c r="AF407" i="36"/>
  <c r="Q314" i="36"/>
  <c r="BU51" i="36"/>
  <c r="CD14" i="36"/>
  <c r="ED427" i="36"/>
  <c r="DU369" i="36"/>
  <c r="BT229" i="36"/>
  <c r="DR409" i="36"/>
  <c r="M276" i="36"/>
  <c r="EC263" i="36"/>
  <c r="T12" i="36"/>
  <c r="CK407" i="36"/>
  <c r="CF103" i="36"/>
  <c r="DT103" i="36"/>
  <c r="DR521" i="36"/>
  <c r="DX484" i="36"/>
  <c r="DT465" i="36"/>
  <c r="Z462" i="36"/>
  <c r="BS468" i="36"/>
  <c r="EC438" i="36"/>
  <c r="BS378" i="36"/>
  <c r="DX257" i="36"/>
  <c r="Z432" i="36"/>
  <c r="CB411" i="36"/>
  <c r="DX357" i="36"/>
  <c r="CI339" i="36"/>
  <c r="DT315" i="36"/>
  <c r="V144" i="36"/>
  <c r="DU133" i="36"/>
  <c r="DZ100" i="36"/>
  <c r="O315" i="36"/>
  <c r="BS288" i="36"/>
  <c r="Z282" i="36"/>
  <c r="R201" i="36"/>
  <c r="CF135" i="36"/>
  <c r="BS438" i="36"/>
  <c r="EE397" i="36"/>
  <c r="EI203" i="36"/>
  <c r="BU201" i="36"/>
  <c r="AF379" i="36"/>
  <c r="DR45" i="36"/>
  <c r="S19" i="36"/>
  <c r="Z395" i="36"/>
  <c r="BX263" i="36"/>
  <c r="X235" i="36"/>
  <c r="AG111" i="36"/>
  <c r="CK70" i="36"/>
  <c r="CA175" i="36"/>
  <c r="BR52" i="36"/>
  <c r="DQ24" i="36"/>
  <c r="BY324" i="36"/>
  <c r="CJ101" i="36"/>
  <c r="AD350" i="36"/>
  <c r="EG386" i="36"/>
  <c r="ED70" i="36"/>
  <c r="ED125" i="36"/>
  <c r="AB132" i="36"/>
  <c r="DP507" i="36"/>
  <c r="EM519" i="36"/>
  <c r="BT468" i="36"/>
  <c r="AB460" i="36"/>
  <c r="CC435" i="36"/>
  <c r="K417" i="36"/>
  <c r="DR398" i="36"/>
  <c r="DS468" i="36"/>
  <c r="BZ384" i="36"/>
  <c r="V443" i="36"/>
  <c r="CH404" i="36"/>
  <c r="EN341" i="36"/>
  <c r="J364" i="36"/>
  <c r="BR351" i="36"/>
  <c r="L246" i="36"/>
  <c r="DP196" i="36"/>
  <c r="W85" i="36"/>
  <c r="BM36" i="36"/>
  <c r="J34" i="36"/>
  <c r="CB316" i="36"/>
  <c r="BW146" i="36"/>
  <c r="BW116" i="36"/>
  <c r="DT67" i="36"/>
  <c r="EJ278" i="36"/>
  <c r="BY203" i="36"/>
  <c r="V191" i="36"/>
  <c r="V209" i="36" s="1"/>
  <c r="DW169" i="36"/>
  <c r="W9" i="36"/>
  <c r="EB366" i="36"/>
  <c r="T324" i="36"/>
  <c r="EM327" i="36"/>
  <c r="BM6" i="36"/>
  <c r="O134" i="36"/>
  <c r="O104" i="36"/>
  <c r="DT97" i="36"/>
  <c r="Z221" i="36"/>
  <c r="N157" i="36"/>
  <c r="DW139" i="36"/>
  <c r="EE234" i="36"/>
  <c r="CD73" i="36"/>
  <c r="EH426" i="36"/>
  <c r="BU229" i="36"/>
  <c r="AH292" i="36"/>
  <c r="EB260" i="36"/>
  <c r="EC54" i="36"/>
  <c r="AH136" i="36"/>
  <c r="DV138" i="36"/>
  <c r="Q159" i="36"/>
  <c r="DP520" i="36"/>
  <c r="EH457" i="36"/>
  <c r="DR505" i="36"/>
  <c r="CB473" i="36"/>
  <c r="Y453" i="36"/>
  <c r="DP437" i="36"/>
  <c r="CF405" i="36"/>
  <c r="BS431" i="36"/>
  <c r="EF403" i="36"/>
  <c r="EB376" i="36"/>
  <c r="BT342" i="36"/>
  <c r="AH415" i="36"/>
  <c r="EB263" i="36"/>
  <c r="V204" i="36"/>
  <c r="V24" i="36"/>
  <c r="CJ275" i="36"/>
  <c r="EC191" i="36"/>
  <c r="T108" i="36"/>
  <c r="EJ55" i="36"/>
  <c r="EF12" i="36"/>
  <c r="BY382" i="36"/>
  <c r="K325" i="36"/>
  <c r="CI307" i="36"/>
  <c r="DW306" i="36"/>
  <c r="EI283" i="36"/>
  <c r="DT156" i="36"/>
  <c r="DT126" i="36"/>
  <c r="BM103" i="36"/>
  <c r="CJ5" i="36"/>
  <c r="P340" i="36"/>
  <c r="EK335" i="36"/>
  <c r="O158" i="36"/>
  <c r="DU98" i="36"/>
  <c r="DU68" i="36"/>
  <c r="BU130" i="36"/>
  <c r="R429" i="36"/>
  <c r="M234" i="36"/>
  <c r="BN46" i="36"/>
  <c r="EJ231" i="36"/>
  <c r="CH216" i="36"/>
  <c r="AG74" i="36"/>
  <c r="W49" i="36"/>
  <c r="BR158" i="36"/>
  <c r="BX81" i="36"/>
  <c r="L297" i="36"/>
  <c r="O248" i="36"/>
  <c r="EI163" i="36"/>
  <c r="AH201" i="36"/>
  <c r="CA203" i="36"/>
  <c r="P219" i="36"/>
  <c r="Z219" i="36"/>
  <c r="DZ232" i="36"/>
  <c r="DU236" i="36"/>
  <c r="BN243" i="36"/>
  <c r="M245" i="36"/>
  <c r="DU247" i="36"/>
  <c r="BM249" i="36"/>
  <c r="EA535" i="36"/>
  <c r="CH455" i="36"/>
  <c r="DU441" i="36"/>
  <c r="R430" i="36"/>
  <c r="AC403" i="36"/>
  <c r="DW373" i="36"/>
  <c r="DY462" i="36"/>
  <c r="BT428" i="36"/>
  <c r="BZ349" i="36"/>
  <c r="EF248" i="36"/>
  <c r="BR221" i="36"/>
  <c r="O219" i="36"/>
  <c r="EN158" i="36"/>
  <c r="EN128" i="36"/>
  <c r="AC127" i="36"/>
  <c r="DY342" i="36"/>
  <c r="CE324" i="36"/>
  <c r="L473" i="36"/>
  <c r="X382" i="36"/>
  <c r="BZ289" i="36"/>
  <c r="CF147" i="36"/>
  <c r="K86" i="36"/>
  <c r="EK36" i="36"/>
  <c r="DS494" i="36"/>
  <c r="EI395" i="36"/>
  <c r="BQ377" i="36"/>
  <c r="AE346" i="36"/>
  <c r="Z306" i="36"/>
  <c r="EA297" i="36"/>
  <c r="AE153" i="36"/>
  <c r="AA33" i="36"/>
  <c r="AC17" i="36"/>
  <c r="CA413" i="36"/>
  <c r="AD245" i="36"/>
  <c r="Z193" i="36"/>
  <c r="BT98" i="36"/>
  <c r="BQ17" i="36"/>
  <c r="CH245" i="36"/>
  <c r="EM93" i="36"/>
  <c r="CJ64" i="36"/>
  <c r="EH225" i="36"/>
  <c r="CG156" i="36"/>
  <c r="BM196" i="36"/>
  <c r="DZ7" i="36"/>
  <c r="BZ13" i="36"/>
  <c r="Y23" i="36"/>
  <c r="EB529" i="36"/>
  <c r="DT488" i="36"/>
  <c r="P465" i="36"/>
  <c r="EC447" i="36"/>
  <c r="P399" i="36"/>
  <c r="EA334" i="36"/>
  <c r="EF325" i="36"/>
  <c r="BY267" i="36"/>
  <c r="BY477" i="36"/>
  <c r="CE435" i="36"/>
  <c r="AB369" i="36"/>
  <c r="DT411" i="36"/>
  <c r="AD318" i="36"/>
  <c r="EK201" i="36"/>
  <c r="AG139" i="36"/>
  <c r="CH131" i="36"/>
  <c r="CI42" i="36"/>
  <c r="EB463" i="36"/>
  <c r="BS381" i="36"/>
  <c r="EG364" i="36"/>
  <c r="BV199" i="36"/>
  <c r="AE50" i="36"/>
  <c r="T236" i="36"/>
  <c r="R202" i="36"/>
  <c r="EA72" i="36"/>
  <c r="V447" i="36"/>
  <c r="V249" i="36"/>
  <c r="EC102" i="36"/>
  <c r="CA174" i="36"/>
  <c r="EB167" i="36"/>
  <c r="BW83" i="36"/>
  <c r="DS294" i="36"/>
  <c r="O73" i="36"/>
  <c r="BM333" i="36"/>
  <c r="EB48" i="36"/>
  <c r="P21" i="36"/>
  <c r="BM273" i="36"/>
  <c r="CF224" i="36"/>
  <c r="CE105" i="36"/>
  <c r="CE411" i="36"/>
  <c r="CG308" i="36"/>
  <c r="DX250" i="36"/>
  <c r="V117" i="36"/>
  <c r="J273" i="36"/>
  <c r="EL215" i="36"/>
  <c r="EB137" i="36"/>
  <c r="DQ484" i="36"/>
  <c r="CG460" i="36"/>
  <c r="BY446" i="36"/>
  <c r="S435" i="36"/>
  <c r="ED353" i="36"/>
  <c r="U324" i="36"/>
  <c r="BW265" i="36"/>
  <c r="EK428" i="36"/>
  <c r="DS529" i="36"/>
  <c r="DQ167" i="36"/>
  <c r="O137" i="36"/>
  <c r="L96" i="36"/>
  <c r="BT81" i="36"/>
  <c r="AF471" i="36"/>
  <c r="DT191" i="36"/>
  <c r="EM137" i="36"/>
  <c r="N35" i="36"/>
  <c r="P19" i="36"/>
  <c r="BX354" i="36"/>
  <c r="DV255" i="36"/>
  <c r="T235" i="36"/>
  <c r="BW175" i="36"/>
  <c r="CC314" i="36"/>
  <c r="BS199" i="36"/>
  <c r="EA17" i="36"/>
  <c r="AH407" i="36"/>
  <c r="W250" i="36"/>
  <c r="BM95" i="36"/>
  <c r="EG70" i="36"/>
  <c r="BO36" i="36"/>
  <c r="EL397" i="36"/>
  <c r="CF283" i="36"/>
  <c r="EG100" i="36"/>
  <c r="BS379" i="36"/>
  <c r="DS327" i="36"/>
  <c r="T297" i="36"/>
  <c r="CD226" i="36"/>
  <c r="P199" i="36"/>
  <c r="CF13" i="36"/>
  <c r="EG236" i="36"/>
  <c r="W160" i="36"/>
  <c r="CA143" i="36"/>
  <c r="T387" i="36"/>
  <c r="DW54" i="36"/>
  <c r="CC411" i="36"/>
  <c r="Y42" i="36"/>
  <c r="CF43" i="36"/>
  <c r="EA491" i="36"/>
  <c r="DV518" i="36"/>
  <c r="AC459" i="36"/>
  <c r="P398" i="36"/>
  <c r="DX416" i="36"/>
  <c r="EG343" i="36"/>
  <c r="BQ306" i="36"/>
  <c r="BW234" i="36"/>
  <c r="BN187" i="36"/>
  <c r="BR139" i="36"/>
  <c r="U113" i="36"/>
  <c r="BR19" i="36"/>
  <c r="DP462" i="36"/>
  <c r="J306" i="36"/>
  <c r="CC287" i="36"/>
  <c r="CE103" i="36"/>
  <c r="BX57" i="36"/>
  <c r="BP363" i="36"/>
  <c r="AE257" i="36"/>
  <c r="AG163" i="36"/>
  <c r="DX162" i="36"/>
  <c r="DP103" i="36"/>
  <c r="R47" i="36"/>
  <c r="AD441" i="36"/>
  <c r="W297" i="36"/>
  <c r="CF166" i="36"/>
  <c r="BZ83" i="36"/>
  <c r="N186" i="36"/>
  <c r="CK431" i="36"/>
  <c r="J4" i="36"/>
  <c r="EL381" i="36"/>
  <c r="AC369" i="36"/>
  <c r="DU282" i="36"/>
  <c r="DX430" i="36"/>
  <c r="BM414" i="36"/>
  <c r="DU303" i="36"/>
  <c r="BR469" i="36"/>
  <c r="J336" i="36"/>
  <c r="J358" i="36" s="1"/>
  <c r="CB254" i="36"/>
  <c r="EA218" i="36"/>
  <c r="EN73" i="36"/>
  <c r="P73" i="36"/>
  <c r="EF36" i="36"/>
  <c r="BS79" i="36"/>
  <c r="N94" i="36"/>
  <c r="EE530" i="36"/>
  <c r="AE472" i="36"/>
  <c r="CH458" i="36"/>
  <c r="EE500" i="36"/>
  <c r="DV454" i="36"/>
  <c r="DV424" i="36"/>
  <c r="EF404" i="36"/>
  <c r="EF374" i="36"/>
  <c r="AC396" i="36"/>
  <c r="AC264" i="36"/>
  <c r="AE442" i="36"/>
  <c r="AE382" i="36"/>
  <c r="CH338" i="36"/>
  <c r="AG228" i="36"/>
  <c r="EL114" i="36"/>
  <c r="CH428" i="36"/>
  <c r="AE322" i="36"/>
  <c r="EI266" i="36"/>
  <c r="CH38" i="36"/>
  <c r="CH368" i="36"/>
  <c r="EF321" i="36"/>
  <c r="AE292" i="36"/>
  <c r="BR396" i="36"/>
  <c r="EI296" i="36"/>
  <c r="EL174" i="36"/>
  <c r="AC174" i="36"/>
  <c r="EL144" i="36"/>
  <c r="EL84" i="36"/>
  <c r="CH68" i="36"/>
  <c r="DT52" i="36"/>
  <c r="AE352" i="36"/>
  <c r="CH158" i="36"/>
  <c r="AE82" i="36"/>
  <c r="EK227" i="36"/>
  <c r="AC204" i="36"/>
  <c r="EF351" i="36"/>
  <c r="CH308" i="36"/>
  <c r="CH218" i="36"/>
  <c r="DT22" i="36"/>
  <c r="CH188" i="36"/>
  <c r="CH128" i="36"/>
  <c r="AE112" i="36"/>
  <c r="CH248" i="36"/>
  <c r="AE52" i="36"/>
  <c r="EF531" i="36"/>
  <c r="DW495" i="36"/>
  <c r="EC460" i="36"/>
  <c r="CA477" i="36"/>
  <c r="S467" i="36"/>
  <c r="DX434" i="36"/>
  <c r="EG405" i="36"/>
  <c r="Z431" i="36"/>
  <c r="AE407" i="36"/>
  <c r="EJ350" i="36"/>
  <c r="EL313" i="36"/>
  <c r="BM126" i="36"/>
  <c r="J124" i="36"/>
  <c r="BM96" i="36"/>
  <c r="J94" i="36"/>
  <c r="DQ39" i="36"/>
  <c r="BW356" i="36"/>
  <c r="BR321" i="36"/>
  <c r="AF288" i="36"/>
  <c r="BO363" i="36"/>
  <c r="O344" i="36"/>
  <c r="DT247" i="36"/>
  <c r="T54" i="36"/>
  <c r="BQ187" i="36"/>
  <c r="BM415" i="36"/>
  <c r="R225" i="36"/>
  <c r="DZ131" i="36"/>
  <c r="CB16" i="36"/>
  <c r="DW4" i="36"/>
  <c r="CH280" i="36"/>
  <c r="BY233" i="36"/>
  <c r="DS105" i="36"/>
  <c r="EK75" i="36"/>
  <c r="L6" i="36"/>
  <c r="BU439" i="36"/>
  <c r="Y309" i="36"/>
  <c r="N187" i="36"/>
  <c r="DZ183" i="36"/>
  <c r="CC165" i="36"/>
  <c r="ED161" i="36"/>
  <c r="EL384" i="36"/>
  <c r="DX296" i="36"/>
  <c r="CF257" i="36"/>
  <c r="DU222" i="36"/>
  <c r="T133" i="36"/>
  <c r="DW133" i="36"/>
  <c r="DQ141" i="36"/>
  <c r="AE142" i="36"/>
  <c r="EC501" i="36"/>
  <c r="EI524" i="36"/>
  <c r="CA469" i="36"/>
  <c r="DQ476" i="36"/>
  <c r="CA439" i="36"/>
  <c r="EF309" i="36"/>
  <c r="CA379" i="36"/>
  <c r="R252" i="36"/>
  <c r="EK185" i="36"/>
  <c r="Y333" i="36"/>
  <c r="CA289" i="36"/>
  <c r="AH286" i="36"/>
  <c r="EG279" i="36"/>
  <c r="EB237" i="36"/>
  <c r="J233" i="36"/>
  <c r="DU38" i="36"/>
  <c r="DV58" i="36" s="1"/>
  <c r="DV24" i="36"/>
  <c r="CC403" i="36"/>
  <c r="EB357" i="36"/>
  <c r="BR308" i="36"/>
  <c r="CH126" i="36"/>
  <c r="DP414" i="36"/>
  <c r="CB353" i="36"/>
  <c r="CG213" i="36"/>
  <c r="BS161" i="36"/>
  <c r="M144" i="36"/>
  <c r="BY52" i="36"/>
  <c r="W27" i="36"/>
  <c r="P161" i="36"/>
  <c r="DP101" i="36"/>
  <c r="DP71" i="36"/>
  <c r="AH466" i="36"/>
  <c r="BZ200" i="36"/>
  <c r="CE115" i="36"/>
  <c r="DS365" i="36"/>
  <c r="O308" i="36"/>
  <c r="X205" i="36"/>
  <c r="CC86" i="36"/>
  <c r="EG438" i="36"/>
  <c r="AE45" i="36"/>
  <c r="K399" i="36"/>
  <c r="CE179" i="36"/>
  <c r="BP158" i="36"/>
  <c r="DT159" i="36"/>
  <c r="J169" i="36"/>
  <c r="EF175" i="36"/>
  <c r="DQ463" i="36"/>
  <c r="L476" i="36"/>
  <c r="CG455" i="36"/>
  <c r="BO436" i="36"/>
  <c r="DU387" i="36"/>
  <c r="DR516" i="36"/>
  <c r="EK442" i="36"/>
  <c r="W318" i="36"/>
  <c r="EG288" i="36"/>
  <c r="EH505" i="36"/>
  <c r="BP317" i="36"/>
  <c r="DS221" i="36"/>
  <c r="W205" i="36"/>
  <c r="EF98" i="36"/>
  <c r="EF68" i="36"/>
  <c r="R250" i="36"/>
  <c r="DX187" i="36"/>
  <c r="DU48" i="36"/>
  <c r="BU12" i="36"/>
  <c r="X440" i="36"/>
  <c r="BX379" i="36"/>
  <c r="M353" i="36"/>
  <c r="V81" i="36"/>
  <c r="BZ142" i="36"/>
  <c r="DU124" i="36"/>
  <c r="BU42" i="36"/>
  <c r="R38" i="36"/>
  <c r="CJ337" i="36"/>
  <c r="DU325" i="36"/>
  <c r="AG133" i="36"/>
  <c r="R368" i="36"/>
  <c r="BV158" i="36"/>
  <c r="DX337" i="36"/>
  <c r="Y277" i="36"/>
  <c r="BR250" i="36"/>
  <c r="CL250" i="36" s="1"/>
  <c r="DU154" i="36"/>
  <c r="U24" i="36"/>
  <c r="O409" i="36"/>
  <c r="CF293" i="36"/>
  <c r="K234" i="36"/>
  <c r="CH214" i="36"/>
  <c r="S158" i="36"/>
  <c r="BZ112" i="36"/>
  <c r="CC406" i="36"/>
  <c r="EC264" i="36"/>
  <c r="EA13" i="36"/>
  <c r="DP403" i="36"/>
  <c r="CE193" i="36"/>
  <c r="DT201" i="36"/>
  <c r="AC206" i="36"/>
  <c r="EM520" i="36"/>
  <c r="DQ472" i="36"/>
  <c r="CB447" i="36"/>
  <c r="DY440" i="36"/>
  <c r="DS488" i="36"/>
  <c r="W471" i="36"/>
  <c r="AH343" i="36"/>
  <c r="AH313" i="36"/>
  <c r="DP411" i="36"/>
  <c r="EJ347" i="36"/>
  <c r="Q279" i="36"/>
  <c r="CA200" i="36"/>
  <c r="CI64" i="36"/>
  <c r="EK21" i="36"/>
  <c r="CC405" i="36"/>
  <c r="BY379" i="36"/>
  <c r="BP136" i="36"/>
  <c r="V23" i="36"/>
  <c r="R251" i="36"/>
  <c r="BR162" i="36"/>
  <c r="DW126" i="36"/>
  <c r="BT99" i="36"/>
  <c r="DR186" i="36"/>
  <c r="O100" i="36"/>
  <c r="BP466" i="36"/>
  <c r="AC423" i="36"/>
  <c r="CJ216" i="36"/>
  <c r="EM72" i="36"/>
  <c r="CK35" i="36"/>
  <c r="W381" i="36"/>
  <c r="J85" i="36"/>
  <c r="AB404" i="36"/>
  <c r="EI376" i="36"/>
  <c r="BU251" i="36"/>
  <c r="O162" i="36"/>
  <c r="DW156" i="36"/>
  <c r="W141" i="36"/>
  <c r="EG286" i="36"/>
  <c r="M236" i="36"/>
  <c r="BP16" i="36"/>
  <c r="DT225" i="36"/>
  <c r="BO243" i="36"/>
  <c r="N245" i="36"/>
  <c r="X249" i="36"/>
  <c r="AI262" i="36"/>
  <c r="DU525" i="36"/>
  <c r="EC503" i="36"/>
  <c r="CB453" i="36"/>
  <c r="BN431" i="36"/>
  <c r="AG429" i="36"/>
  <c r="O453" i="36"/>
  <c r="CA405" i="36"/>
  <c r="AG369" i="36"/>
  <c r="CG348" i="36"/>
  <c r="EE135" i="36"/>
  <c r="EH316" i="36"/>
  <c r="O303" i="36"/>
  <c r="AC86" i="36"/>
  <c r="DP74" i="36"/>
  <c r="EL33" i="36"/>
  <c r="DZ283" i="36"/>
  <c r="EB298" i="36" s="1"/>
  <c r="BZ225" i="36"/>
  <c r="AB144" i="36"/>
  <c r="BV84" i="36"/>
  <c r="EA357" i="36"/>
  <c r="CB303" i="36"/>
  <c r="EI375" i="36"/>
  <c r="EN104" i="36"/>
  <c r="Q97" i="36"/>
  <c r="EF438" i="36"/>
  <c r="T253" i="36"/>
  <c r="EK408" i="36"/>
  <c r="BY377" i="36"/>
  <c r="J348" i="36"/>
  <c r="BU295" i="36"/>
  <c r="U196" i="36"/>
  <c r="CE95" i="36"/>
  <c r="V227" i="36"/>
  <c r="DQ190" i="36"/>
  <c r="BS146" i="36"/>
  <c r="BN11" i="36"/>
  <c r="P394" i="36"/>
  <c r="V164" i="36"/>
  <c r="AA297" i="36"/>
  <c r="EA245" i="36"/>
  <c r="EL233" i="36"/>
  <c r="K50" i="36"/>
  <c r="EJ455" i="36"/>
  <c r="DS513" i="36"/>
  <c r="DX486" i="36"/>
  <c r="DV468" i="36"/>
  <c r="CF453" i="36"/>
  <c r="ED441" i="36"/>
  <c r="N412" i="36"/>
  <c r="BR385" i="36"/>
  <c r="U434" i="36"/>
  <c r="CI291" i="36"/>
  <c r="EL263" i="36"/>
  <c r="Z354" i="36"/>
  <c r="DQ327" i="36"/>
  <c r="BS324" i="36"/>
  <c r="EN188" i="36"/>
  <c r="EM173" i="36"/>
  <c r="CH169" i="36"/>
  <c r="Z154" i="36"/>
  <c r="EM143" i="36"/>
  <c r="CK258" i="36"/>
  <c r="CG110" i="36"/>
  <c r="DZ94" i="36"/>
  <c r="DZ119" i="36" s="1"/>
  <c r="BT206" i="36"/>
  <c r="O127" i="36"/>
  <c r="AG20" i="36"/>
  <c r="EE7" i="36"/>
  <c r="DS296" i="36"/>
  <c r="BM70" i="36"/>
  <c r="AF71" i="36"/>
  <c r="CF123" i="36"/>
  <c r="AH40" i="36"/>
  <c r="EC342" i="36"/>
  <c r="BO41" i="36"/>
  <c r="O457" i="36"/>
  <c r="BS354" i="36"/>
  <c r="AC243" i="36"/>
  <c r="AD222" i="36"/>
  <c r="AF202" i="36"/>
  <c r="DT54" i="36"/>
  <c r="BX434" i="36"/>
  <c r="EH382" i="36"/>
  <c r="Z324" i="36"/>
  <c r="DR221" i="36"/>
  <c r="O367" i="36"/>
  <c r="BQ218" i="36"/>
  <c r="CF3" i="36"/>
  <c r="DT417" i="36"/>
  <c r="CI412" i="36"/>
  <c r="AA303" i="36"/>
  <c r="ED303" i="36"/>
  <c r="CH322" i="36"/>
  <c r="EB323" i="36"/>
  <c r="DQ505" i="36"/>
  <c r="T435" i="36"/>
  <c r="BY434" i="36"/>
  <c r="DW461" i="36"/>
  <c r="AF459" i="36"/>
  <c r="CI349" i="36"/>
  <c r="ED383" i="36"/>
  <c r="BQ130" i="36"/>
  <c r="BR57" i="36"/>
  <c r="AC53" i="36"/>
  <c r="BQ460" i="36"/>
  <c r="CI319" i="36"/>
  <c r="CB277" i="36"/>
  <c r="DX230" i="36"/>
  <c r="EG403" i="36"/>
  <c r="AF369" i="36"/>
  <c r="BV235" i="36"/>
  <c r="AA234" i="36"/>
  <c r="Y187" i="36"/>
  <c r="EN170" i="36"/>
  <c r="CE96" i="36"/>
  <c r="BU86" i="36"/>
  <c r="AB86" i="36"/>
  <c r="EA536" i="36"/>
  <c r="DU343" i="36"/>
  <c r="CD154" i="36"/>
  <c r="EG68" i="36"/>
  <c r="EH50" i="36"/>
  <c r="BQ10" i="36"/>
  <c r="CE394" i="36"/>
  <c r="L158" i="36"/>
  <c r="EA9" i="36"/>
  <c r="S273" i="36"/>
  <c r="K250" i="36"/>
  <c r="EI201" i="36"/>
  <c r="EN140" i="36"/>
  <c r="R96" i="36"/>
  <c r="J320" i="36"/>
  <c r="AF129" i="36"/>
  <c r="DW357" i="36"/>
  <c r="DT380" i="36"/>
  <c r="BY400" i="36"/>
  <c r="EA406" i="36"/>
  <c r="EF523" i="36"/>
  <c r="O473" i="36"/>
  <c r="EM441" i="36"/>
  <c r="BR453" i="36"/>
  <c r="AA382" i="36"/>
  <c r="EN380" i="36"/>
  <c r="AA292" i="36"/>
  <c r="BM263" i="36"/>
  <c r="BN446" i="36"/>
  <c r="DX308" i="36"/>
  <c r="BP145" i="36"/>
  <c r="BW98" i="36"/>
  <c r="W69" i="36"/>
  <c r="EI7" i="36"/>
  <c r="EH483" i="36"/>
  <c r="DS412" i="36"/>
  <c r="Z320" i="36"/>
  <c r="CC231" i="36"/>
  <c r="J173" i="36"/>
  <c r="ED290" i="36"/>
  <c r="DZ237" i="36"/>
  <c r="BM173" i="36"/>
  <c r="J103" i="36"/>
  <c r="AC400" i="36"/>
  <c r="EA461" i="36"/>
  <c r="DZ141" i="36"/>
  <c r="BO357" i="36"/>
  <c r="CI197" i="36"/>
  <c r="ED171" i="36"/>
  <c r="EF113" i="36"/>
  <c r="CH76" i="36"/>
  <c r="M44" i="36"/>
  <c r="DW245" i="36"/>
  <c r="Q14" i="36"/>
  <c r="AI14" i="36" s="1"/>
  <c r="Q194" i="36"/>
  <c r="EF83" i="36"/>
  <c r="EM50" i="36"/>
  <c r="BX41" i="36"/>
  <c r="J263" i="36"/>
  <c r="DS197" i="36"/>
  <c r="AG424" i="36"/>
  <c r="AE335" i="36"/>
  <c r="CD322" i="36"/>
  <c r="CE290" i="36"/>
  <c r="CA395" i="36"/>
  <c r="CE446" i="36"/>
  <c r="BQ13" i="36"/>
  <c r="EO15" i="36"/>
  <c r="EI20" i="36"/>
  <c r="EO27" i="36"/>
  <c r="BR54" i="36"/>
  <c r="AB65" i="36"/>
  <c r="AI70" i="36"/>
  <c r="CI96" i="36"/>
  <c r="EK113" i="36"/>
  <c r="EG116" i="36"/>
  <c r="DP148" i="36"/>
  <c r="EM477" i="36"/>
  <c r="ED513" i="36"/>
  <c r="CG461" i="36"/>
  <c r="AD439" i="36"/>
  <c r="ED483" i="36"/>
  <c r="CG371" i="36"/>
  <c r="CG341" i="36"/>
  <c r="CG311" i="36"/>
  <c r="CG281" i="36"/>
  <c r="AD379" i="36"/>
  <c r="EK334" i="36"/>
  <c r="AD319" i="36"/>
  <c r="EK304" i="36"/>
  <c r="AD289" i="36"/>
  <c r="EJ230" i="36"/>
  <c r="EJ200" i="36"/>
  <c r="EI49" i="36"/>
  <c r="EI19" i="36"/>
  <c r="CG11" i="36"/>
  <c r="AH231" i="36"/>
  <c r="CG191" i="36"/>
  <c r="CG101" i="36"/>
  <c r="AD49" i="36"/>
  <c r="AD469" i="36"/>
  <c r="EM447" i="36"/>
  <c r="EH173" i="36"/>
  <c r="EH143" i="36"/>
  <c r="AD79" i="36"/>
  <c r="CG71" i="36"/>
  <c r="DW382" i="36"/>
  <c r="EH113" i="36"/>
  <c r="AD109" i="36"/>
  <c r="DW412" i="36"/>
  <c r="Z203" i="36"/>
  <c r="EH83" i="36"/>
  <c r="BU397" i="36"/>
  <c r="CG221" i="36"/>
  <c r="CG161" i="36"/>
  <c r="CG41" i="36"/>
  <c r="EF254" i="36"/>
  <c r="CG131" i="36"/>
  <c r="CG431" i="36"/>
  <c r="Z397" i="36"/>
  <c r="Z173" i="36"/>
  <c r="AD349" i="36"/>
  <c r="EF284" i="36"/>
  <c r="Z263" i="36"/>
  <c r="CG251" i="36"/>
  <c r="EK134" i="36"/>
  <c r="EF137" i="36"/>
  <c r="EI140" i="36"/>
  <c r="J146" i="36"/>
  <c r="BQ158" i="36"/>
  <c r="BR160" i="36"/>
  <c r="U190" i="36"/>
  <c r="CH219" i="36"/>
  <c r="DQ224" i="36"/>
  <c r="W230" i="36"/>
  <c r="EG269" i="36"/>
  <c r="X256" i="36"/>
  <c r="EE262" i="36"/>
  <c r="EE526" i="36"/>
  <c r="CJ470" i="36"/>
  <c r="DU442" i="36"/>
  <c r="L472" i="36"/>
  <c r="EA385" i="36"/>
  <c r="DS507" i="36"/>
  <c r="DV456" i="36"/>
  <c r="BO432" i="36"/>
  <c r="W314" i="36"/>
  <c r="EA237" i="36"/>
  <c r="EM97" i="36"/>
  <c r="EM67" i="36"/>
  <c r="AE430" i="36"/>
  <c r="EB311" i="36"/>
  <c r="EB191" i="36"/>
  <c r="CK169" i="36"/>
  <c r="BO102" i="36"/>
  <c r="CH81" i="36"/>
  <c r="M79" i="36"/>
  <c r="AI79" i="36" s="1"/>
  <c r="AD402" i="36"/>
  <c r="CC276" i="36"/>
  <c r="BW133" i="36"/>
  <c r="V47" i="36"/>
  <c r="BR23" i="36"/>
  <c r="EL147" i="36"/>
  <c r="BR383" i="36"/>
  <c r="DS287" i="36"/>
  <c r="DT398" i="36"/>
  <c r="AC245" i="36"/>
  <c r="AG202" i="36"/>
  <c r="AD18" i="36"/>
  <c r="Y383" i="36"/>
  <c r="BX316" i="36"/>
  <c r="CJ260" i="36"/>
  <c r="AH221" i="36"/>
  <c r="EL177" i="36"/>
  <c r="AE100" i="36"/>
  <c r="R334" i="36"/>
  <c r="R274" i="36"/>
  <c r="DT46" i="36"/>
  <c r="DP280" i="36"/>
  <c r="AD282" i="36"/>
  <c r="EC533" i="36"/>
  <c r="BS476" i="36"/>
  <c r="AB474" i="36"/>
  <c r="EF468" i="36"/>
  <c r="J438" i="36"/>
  <c r="DU495" i="36"/>
  <c r="J378" i="36"/>
  <c r="U256" i="36"/>
  <c r="EI405" i="36"/>
  <c r="CG438" i="36"/>
  <c r="EA327" i="36"/>
  <c r="U225" i="36"/>
  <c r="EE75" i="36"/>
  <c r="CG18" i="36"/>
  <c r="BZ375" i="36"/>
  <c r="DQ220" i="36"/>
  <c r="X165" i="36"/>
  <c r="EN164" i="36"/>
  <c r="O123" i="36"/>
  <c r="DY105" i="36"/>
  <c r="CF64" i="36"/>
  <c r="X15" i="36"/>
  <c r="EL203" i="36"/>
  <c r="BZ165" i="36"/>
  <c r="DP134" i="36"/>
  <c r="EL3" i="36"/>
  <c r="BY404" i="36"/>
  <c r="EH346" i="36"/>
  <c r="S66" i="36"/>
  <c r="EG54" i="36"/>
  <c r="P275" i="36"/>
  <c r="AF42" i="36"/>
  <c r="EK378" i="36"/>
  <c r="AB324" i="36"/>
  <c r="Y417" i="36"/>
  <c r="EA275" i="36"/>
  <c r="BW193" i="36"/>
  <c r="BW208" i="36" s="1"/>
  <c r="Z115" i="36"/>
  <c r="EJ425" i="36"/>
  <c r="AG339" i="36"/>
  <c r="AE286" i="36"/>
  <c r="BM287" i="36"/>
  <c r="EJ317" i="36"/>
  <c r="X321" i="36"/>
  <c r="DQ464" i="36"/>
  <c r="BV476" i="36"/>
  <c r="DR524" i="36"/>
  <c r="EL496" i="36"/>
  <c r="X434" i="36"/>
  <c r="CC367" i="36"/>
  <c r="AG402" i="36"/>
  <c r="Y386" i="36"/>
  <c r="DV340" i="36"/>
  <c r="EI117" i="36"/>
  <c r="EI87" i="36"/>
  <c r="EM436" i="36"/>
  <c r="CB304" i="36"/>
  <c r="EM226" i="36"/>
  <c r="DU123" i="36"/>
  <c r="Y476" i="36"/>
  <c r="EH320" i="36"/>
  <c r="BQ251" i="36"/>
  <c r="CK231" i="36"/>
  <c r="BM159" i="36"/>
  <c r="DU153" i="36"/>
  <c r="BV146" i="36"/>
  <c r="M82" i="36"/>
  <c r="N11" i="36"/>
  <c r="S334" i="36"/>
  <c r="DP254" i="36"/>
  <c r="EI26" i="36"/>
  <c r="DQ194" i="36"/>
  <c r="CE183" i="36"/>
  <c r="P177" i="36"/>
  <c r="DU34" i="36"/>
  <c r="EO34" i="36" s="1"/>
  <c r="Y146" i="36"/>
  <c r="AG102" i="36"/>
  <c r="K48" i="36"/>
  <c r="BV26" i="36"/>
  <c r="EE365" i="36"/>
  <c r="EN286" i="36"/>
  <c r="AE278" i="36"/>
  <c r="R263" i="36"/>
  <c r="J189" i="36"/>
  <c r="CH82" i="36"/>
  <c r="BW434" i="36"/>
  <c r="DY415" i="36"/>
  <c r="X326" i="36"/>
  <c r="CB334" i="36"/>
  <c r="EC453" i="36"/>
  <c r="DU489" i="36"/>
  <c r="BZ434" i="36"/>
  <c r="EJ518" i="36"/>
  <c r="CK472" i="36"/>
  <c r="BR415" i="36"/>
  <c r="DP396" i="36"/>
  <c r="N382" i="36"/>
  <c r="DX381" i="36"/>
  <c r="BS295" i="36"/>
  <c r="O205" i="36"/>
  <c r="DW203" i="36"/>
  <c r="AG169" i="36"/>
  <c r="CK142" i="36"/>
  <c r="Q33" i="36"/>
  <c r="CK22" i="36"/>
  <c r="BO368" i="36"/>
  <c r="EG289" i="36"/>
  <c r="CF217" i="36"/>
  <c r="S217" i="36"/>
  <c r="DQ41" i="36"/>
  <c r="EO41" i="36" s="1"/>
  <c r="N472" i="36"/>
  <c r="BP339" i="36"/>
  <c r="BU174" i="36"/>
  <c r="N142" i="36"/>
  <c r="AE341" i="36"/>
  <c r="AE311" i="36"/>
  <c r="BT113" i="36"/>
  <c r="CD63" i="36"/>
  <c r="EE79" i="36"/>
  <c r="CC35" i="36"/>
  <c r="AB115" i="36"/>
  <c r="EE109" i="36"/>
  <c r="AC413" i="36"/>
  <c r="EC132" i="36"/>
  <c r="BP309" i="36"/>
  <c r="BV267" i="36"/>
  <c r="AH262" i="36"/>
  <c r="BN190" i="36"/>
  <c r="DY351" i="36"/>
  <c r="EH234" i="36"/>
  <c r="Q26" i="36"/>
  <c r="DX22" i="36"/>
  <c r="U436" i="36"/>
  <c r="EN424" i="36"/>
  <c r="DS388" i="36"/>
  <c r="M413" i="36"/>
  <c r="DT505" i="36"/>
  <c r="DX513" i="36"/>
  <c r="P471" i="36"/>
  <c r="DZ469" i="36"/>
  <c r="EC446" i="36"/>
  <c r="J405" i="36"/>
  <c r="AB345" i="36"/>
  <c r="BY333" i="36"/>
  <c r="AB285" i="36"/>
  <c r="BY273" i="36"/>
  <c r="V363" i="36"/>
  <c r="CG236" i="36"/>
  <c r="AD234" i="36"/>
  <c r="K193" i="36"/>
  <c r="R80" i="36"/>
  <c r="EH322" i="36"/>
  <c r="M310" i="36"/>
  <c r="DQ257" i="36"/>
  <c r="DZ173" i="36"/>
  <c r="Z158" i="36"/>
  <c r="BP49" i="36"/>
  <c r="K41" i="36"/>
  <c r="BS15" i="36"/>
  <c r="BO318" i="36"/>
  <c r="EA68" i="36"/>
  <c r="DY40" i="36"/>
  <c r="CK447" i="36"/>
  <c r="BY411" i="36"/>
  <c r="N419" i="36"/>
  <c r="DT515" i="36"/>
  <c r="EA473" i="36"/>
  <c r="W458" i="36"/>
  <c r="CJ467" i="36"/>
  <c r="EM492" i="36"/>
  <c r="DR440" i="36"/>
  <c r="W428" i="36"/>
  <c r="BT336" i="36"/>
  <c r="AH305" i="36"/>
  <c r="S355" i="36"/>
  <c r="CJ437" i="36"/>
  <c r="DS401" i="36"/>
  <c r="DQ377" i="36"/>
  <c r="AA141" i="36"/>
  <c r="BS94" i="36"/>
  <c r="BS118" i="36" s="1"/>
  <c r="BO326" i="36"/>
  <c r="T42" i="36"/>
  <c r="EH347" i="36"/>
  <c r="CJ287" i="36"/>
  <c r="DP448" i="36"/>
  <c r="J467" i="36"/>
  <c r="EK532" i="36"/>
  <c r="CA458" i="36"/>
  <c r="P444" i="36"/>
  <c r="EM428" i="36"/>
  <c r="EN369" i="36"/>
  <c r="DT313" i="36"/>
  <c r="AH275" i="36"/>
  <c r="BS424" i="36"/>
  <c r="DU404" i="36"/>
  <c r="DQ500" i="36"/>
  <c r="CH314" i="36"/>
  <c r="EC287" i="36"/>
  <c r="AA81" i="36"/>
  <c r="U339" i="36"/>
  <c r="BO296" i="36"/>
  <c r="DW254" i="36"/>
  <c r="BN174" i="36"/>
  <c r="K174" i="36"/>
  <c r="CB80" i="36"/>
  <c r="EE460" i="36"/>
  <c r="Y232" i="36"/>
  <c r="CD51" i="36"/>
  <c r="DS39" i="36"/>
  <c r="U309" i="36"/>
  <c r="AC465" i="36"/>
  <c r="EA503" i="36"/>
  <c r="BY456" i="36"/>
  <c r="Q441" i="36"/>
  <c r="DR532" i="36"/>
  <c r="DS463" i="36"/>
  <c r="CG393" i="36"/>
  <c r="DY348" i="36"/>
  <c r="CB430" i="36"/>
  <c r="AB343" i="36"/>
  <c r="CE312" i="36"/>
  <c r="EH236" i="36"/>
  <c r="EC185" i="36"/>
  <c r="DW23" i="36"/>
  <c r="L257" i="36"/>
  <c r="BS164" i="36"/>
  <c r="DP104" i="36"/>
  <c r="DW325" i="36"/>
  <c r="R318" i="36"/>
  <c r="EH292" i="36"/>
  <c r="AF207" i="36"/>
  <c r="DU168" i="36"/>
  <c r="EC48" i="36"/>
  <c r="BU17" i="36"/>
  <c r="J404" i="36"/>
  <c r="BN289" i="36"/>
  <c r="EN519" i="36"/>
  <c r="EI491" i="36"/>
  <c r="CC459" i="36"/>
  <c r="CI386" i="36"/>
  <c r="J432" i="36"/>
  <c r="DP416" i="36"/>
  <c r="CK353" i="36"/>
  <c r="CK323" i="36"/>
  <c r="BQ438" i="36"/>
  <c r="CJ395" i="36"/>
  <c r="DR334" i="36"/>
  <c r="ED224" i="36"/>
  <c r="EG197" i="36"/>
  <c r="AC75" i="36"/>
  <c r="CC9" i="36"/>
  <c r="P469" i="36"/>
  <c r="CC129" i="36"/>
  <c r="EH57" i="36"/>
  <c r="AA46" i="36"/>
  <c r="DT447" i="36"/>
  <c r="AD327" i="36"/>
  <c r="BR285" i="36"/>
  <c r="DY73" i="36"/>
  <c r="BY66" i="36"/>
  <c r="CH474" i="36"/>
  <c r="EJ484" i="36"/>
  <c r="EM472" i="36"/>
  <c r="AE474" i="36"/>
  <c r="R378" i="36"/>
  <c r="ED293" i="36"/>
  <c r="EC425" i="36"/>
  <c r="AG353" i="36"/>
  <c r="DV346" i="36"/>
  <c r="EH526" i="36"/>
  <c r="BZ410" i="36"/>
  <c r="BZ307" i="36"/>
  <c r="Z249" i="36"/>
  <c r="W123" i="36"/>
  <c r="BX64" i="36"/>
  <c r="BT376" i="36"/>
  <c r="L281" i="36"/>
  <c r="CC249" i="36"/>
  <c r="AB160" i="36"/>
  <c r="EA100" i="36"/>
  <c r="Z74" i="36"/>
  <c r="CE42" i="36"/>
  <c r="DU307" i="36"/>
  <c r="DY526" i="36"/>
  <c r="EL505" i="36"/>
  <c r="EK436" i="36"/>
  <c r="BT435" i="36"/>
  <c r="V455" i="36"/>
  <c r="EI477" i="36"/>
  <c r="R417" i="36"/>
  <c r="EL385" i="36"/>
  <c r="DY340" i="36"/>
  <c r="N339" i="36"/>
  <c r="BT465" i="36"/>
  <c r="V425" i="36"/>
  <c r="N196" i="36"/>
  <c r="DZ294" i="36"/>
  <c r="AA250" i="36"/>
  <c r="DR177" i="36"/>
  <c r="M102" i="36"/>
  <c r="EI98" i="36"/>
  <c r="BU43" i="36"/>
  <c r="BY410" i="36"/>
  <c r="J371" i="36"/>
  <c r="S319" i="36"/>
  <c r="EG304" i="36"/>
  <c r="BS197" i="36"/>
  <c r="DR147" i="36"/>
  <c r="BQ81" i="36"/>
  <c r="U33" i="36"/>
  <c r="CB309" i="36"/>
  <c r="DS528" i="36"/>
  <c r="DU469" i="36"/>
  <c r="DS498" i="36"/>
  <c r="L460" i="36"/>
  <c r="Q415" i="36"/>
  <c r="BO470" i="36"/>
  <c r="CD415" i="36"/>
  <c r="EC352" i="36"/>
  <c r="EC322" i="36"/>
  <c r="BO440" i="36"/>
  <c r="DU439" i="36"/>
  <c r="BO380" i="36"/>
  <c r="L370" i="36"/>
  <c r="BO350" i="36"/>
  <c r="EN379" i="36"/>
  <c r="L340" i="36"/>
  <c r="DZ40" i="36"/>
  <c r="BO110" i="36"/>
  <c r="L100" i="36"/>
  <c r="AI100" i="36" s="1"/>
  <c r="L430" i="36"/>
  <c r="L310" i="36"/>
  <c r="BO290" i="36"/>
  <c r="Q245" i="36"/>
  <c r="L40" i="36"/>
  <c r="DW292" i="36"/>
  <c r="EL535" i="36"/>
  <c r="DY496" i="36"/>
  <c r="EK466" i="36"/>
  <c r="N369" i="36"/>
  <c r="DY310" i="36"/>
  <c r="AA465" i="36"/>
  <c r="BY425" i="36"/>
  <c r="EI447" i="36"/>
  <c r="J341" i="36"/>
  <c r="AF265" i="36"/>
  <c r="BZ183" i="36"/>
  <c r="BQ351" i="36"/>
  <c r="EG334" i="36"/>
  <c r="AD326" i="36"/>
  <c r="BY275" i="36"/>
  <c r="EA234" i="36"/>
  <c r="T199" i="36"/>
  <c r="AE177" i="36"/>
  <c r="EI158" i="36"/>
  <c r="AB47" i="36"/>
  <c r="BO405" i="36"/>
  <c r="CI265" i="36"/>
  <c r="CB129" i="36"/>
  <c r="DR117" i="36"/>
  <c r="K98" i="36"/>
  <c r="EA56" i="36"/>
  <c r="DV492" i="36"/>
  <c r="R471" i="36"/>
  <c r="DR428" i="36"/>
  <c r="AE387" i="36"/>
  <c r="BS313" i="36"/>
  <c r="DU373" i="36"/>
  <c r="BY364" i="36"/>
  <c r="CC338" i="36"/>
  <c r="AE175" i="36"/>
  <c r="DP158" i="36"/>
  <c r="DP128" i="36"/>
  <c r="X423" i="36"/>
  <c r="W66" i="36"/>
  <c r="DV37" i="36"/>
  <c r="P352" i="36"/>
  <c r="U307" i="36"/>
  <c r="L279" i="36"/>
  <c r="O230" i="36"/>
  <c r="CH23" i="36"/>
  <c r="CE461" i="36"/>
  <c r="BN405" i="36"/>
  <c r="CJ476" i="36"/>
  <c r="DX463" i="36"/>
  <c r="AG476" i="36"/>
  <c r="DW517" i="36"/>
  <c r="EB485" i="36"/>
  <c r="BM442" i="36"/>
  <c r="BS400" i="36"/>
  <c r="N428" i="36"/>
  <c r="AA284" i="36"/>
  <c r="CA275" i="36"/>
  <c r="AG394" i="36"/>
  <c r="DW372" i="36"/>
  <c r="CB342" i="36"/>
  <c r="EA436" i="36"/>
  <c r="EL279" i="36"/>
  <c r="EE233" i="36"/>
  <c r="T172" i="36"/>
  <c r="BV45" i="36"/>
  <c r="AA8" i="36"/>
  <c r="AA28" i="36" s="1"/>
  <c r="S318" i="36"/>
  <c r="Z190" i="36"/>
  <c r="EK136" i="36"/>
  <c r="Y105" i="36"/>
  <c r="EB82" i="36"/>
  <c r="CD369" i="36"/>
  <c r="BT74" i="36"/>
  <c r="T65" i="36"/>
  <c r="V34" i="36"/>
  <c r="AG386" i="36"/>
  <c r="EB475" i="36"/>
  <c r="BT464" i="36"/>
  <c r="CK445" i="36"/>
  <c r="EE493" i="36"/>
  <c r="BS343" i="36"/>
  <c r="EK292" i="36"/>
  <c r="T455" i="36"/>
  <c r="EJ410" i="36"/>
  <c r="BP291" i="36"/>
  <c r="M281" i="36"/>
  <c r="X401" i="36"/>
  <c r="CB372" i="36"/>
  <c r="AE327" i="36"/>
  <c r="V258" i="36"/>
  <c r="BZ156" i="36"/>
  <c r="CC128" i="36"/>
  <c r="AD85" i="36"/>
  <c r="EI314" i="36"/>
  <c r="BR227" i="36"/>
  <c r="EL81" i="36"/>
  <c r="Y12" i="36"/>
  <c r="N462" i="36"/>
  <c r="EE465" i="36"/>
  <c r="EE499" i="36"/>
  <c r="ED394" i="36"/>
  <c r="EG519" i="36"/>
  <c r="BQ472" i="36"/>
  <c r="BU434" i="36"/>
  <c r="AB315" i="36"/>
  <c r="BY303" i="36"/>
  <c r="N257" i="36"/>
  <c r="T400" i="36"/>
  <c r="DQ346" i="36"/>
  <c r="EE273" i="36"/>
  <c r="AF206" i="36"/>
  <c r="DS169" i="36"/>
  <c r="DS139" i="36"/>
  <c r="AF26" i="36"/>
  <c r="CI383" i="36"/>
  <c r="CI203" i="36"/>
  <c r="S112" i="36"/>
  <c r="EL77" i="36"/>
  <c r="AA373" i="36"/>
  <c r="AA389" i="36" s="1"/>
  <c r="BX275" i="36"/>
  <c r="V123" i="36"/>
  <c r="DR107" i="36"/>
  <c r="CF102" i="36"/>
  <c r="EA526" i="36"/>
  <c r="AC467" i="36"/>
  <c r="DV462" i="36"/>
  <c r="CA457" i="36"/>
  <c r="BP439" i="36"/>
  <c r="EB400" i="36"/>
  <c r="X398" i="36"/>
  <c r="AC377" i="36"/>
  <c r="DP265" i="36"/>
  <c r="EK497" i="36"/>
  <c r="K431" i="36"/>
  <c r="U336" i="36"/>
  <c r="R110" i="36"/>
  <c r="DQ99" i="36"/>
  <c r="DQ69" i="36"/>
  <c r="BU344" i="36"/>
  <c r="BU314" i="36"/>
  <c r="U306" i="36"/>
  <c r="BS195" i="36"/>
  <c r="DT36" i="36"/>
  <c r="EA303" i="36"/>
  <c r="EB296" i="36"/>
  <c r="DX215" i="36"/>
  <c r="CE159" i="36"/>
  <c r="AB159" i="36"/>
  <c r="AC137" i="36"/>
  <c r="CD98" i="36"/>
  <c r="CA7" i="36"/>
  <c r="BW410" i="36"/>
  <c r="BX3" i="36"/>
  <c r="DQ3" i="36"/>
  <c r="BX5" i="36"/>
  <c r="L17" i="36"/>
  <c r="EN17" i="36"/>
  <c r="BM19" i="36"/>
  <c r="ED19" i="36"/>
  <c r="DV536" i="36"/>
  <c r="CI462" i="36"/>
  <c r="EE346" i="36"/>
  <c r="BS321" i="36"/>
  <c r="EB313" i="36"/>
  <c r="BP425" i="36"/>
  <c r="EI383" i="36"/>
  <c r="DS460" i="36"/>
  <c r="O402" i="36"/>
  <c r="M334" i="36"/>
  <c r="EJ292" i="36"/>
  <c r="Y368" i="36"/>
  <c r="EA257" i="36"/>
  <c r="DX170" i="36"/>
  <c r="AE470" i="36"/>
  <c r="L427" i="36"/>
  <c r="EL425" i="36"/>
  <c r="BR288" i="36"/>
  <c r="AA222" i="36"/>
  <c r="U115" i="36"/>
  <c r="EM35" i="36"/>
  <c r="Z47" i="36"/>
  <c r="ED49" i="36"/>
  <c r="CH55" i="36"/>
  <c r="V57" i="36"/>
  <c r="AE57" i="36"/>
  <c r="EF513" i="36"/>
  <c r="CD436" i="36"/>
  <c r="DP382" i="36"/>
  <c r="BW355" i="36"/>
  <c r="Y282" i="36"/>
  <c r="EC500" i="36"/>
  <c r="L456" i="36"/>
  <c r="EI439" i="36"/>
  <c r="EL352" i="36"/>
  <c r="CG250" i="36"/>
  <c r="BT141" i="36"/>
  <c r="DP114" i="36"/>
  <c r="DP84" i="36"/>
  <c r="BU82" i="36"/>
  <c r="BM455" i="36"/>
  <c r="EG264" i="36"/>
  <c r="DZ143" i="36"/>
  <c r="CD16" i="36"/>
  <c r="ED10" i="36"/>
  <c r="AB265" i="36"/>
  <c r="J97" i="36"/>
  <c r="P44" i="36"/>
  <c r="DZ462" i="36"/>
  <c r="EL517" i="36"/>
  <c r="AE468" i="36"/>
  <c r="EJ466" i="36"/>
  <c r="CJ458" i="36"/>
  <c r="R437" i="36"/>
  <c r="X384" i="36"/>
  <c r="BV381" i="36"/>
  <c r="EC426" i="36"/>
  <c r="CB284" i="36"/>
  <c r="BX447" i="36"/>
  <c r="X294" i="36"/>
  <c r="BW144" i="36"/>
  <c r="BN37" i="36"/>
  <c r="BN59" i="36" s="1"/>
  <c r="M37" i="36"/>
  <c r="CE408" i="36"/>
  <c r="AE403" i="36"/>
  <c r="DQ283" i="36"/>
  <c r="T159" i="36"/>
  <c r="EA99" i="36"/>
  <c r="K93" i="36"/>
  <c r="T326" i="36"/>
  <c r="DX310" i="36"/>
  <c r="BV201" i="36"/>
  <c r="R198" i="36"/>
  <c r="EC69" i="36"/>
  <c r="R18" i="36"/>
  <c r="EJ497" i="36"/>
  <c r="BR65" i="36"/>
  <c r="M3" i="36"/>
  <c r="EA8" i="36"/>
  <c r="EN9" i="36"/>
  <c r="EJ19" i="36"/>
  <c r="J21" i="36"/>
  <c r="BQ21" i="36"/>
  <c r="CI21" i="36"/>
  <c r="ED21" i="36"/>
  <c r="EN21" i="36"/>
  <c r="CH24" i="36"/>
  <c r="AF27" i="36"/>
  <c r="BX34" i="36"/>
  <c r="EH35" i="36"/>
  <c r="BN39" i="36"/>
  <c r="EC39" i="36"/>
  <c r="DP42" i="36"/>
  <c r="EC45" i="36"/>
  <c r="CD47" i="36"/>
  <c r="P49" i="36"/>
  <c r="DZ63" i="36"/>
  <c r="EL64" i="36"/>
  <c r="CA66" i="36"/>
  <c r="CA89" i="36" s="1"/>
  <c r="BU67" i="36"/>
  <c r="DT68" i="36"/>
  <c r="P83" i="36"/>
  <c r="BV101" i="36"/>
  <c r="BV102" i="36"/>
  <c r="BZ106" i="36"/>
  <c r="CJ110" i="36"/>
  <c r="CB134" i="36"/>
  <c r="DX139" i="36"/>
  <c r="EG534" i="36"/>
  <c r="EI466" i="36"/>
  <c r="BY472" i="36"/>
  <c r="L447" i="36"/>
  <c r="DT423" i="36"/>
  <c r="DQ356" i="36"/>
  <c r="BO257" i="36"/>
  <c r="DY416" i="36"/>
  <c r="DZ491" i="36"/>
  <c r="X381" i="36"/>
  <c r="DW257" i="36"/>
  <c r="DR11" i="36"/>
  <c r="P11" i="36"/>
  <c r="Y163" i="36"/>
  <c r="DS146" i="36"/>
  <c r="BQ14" i="36"/>
  <c r="CJ425" i="36"/>
  <c r="CK304" i="36"/>
  <c r="CB293" i="36"/>
  <c r="AG226" i="36"/>
  <c r="Q189" i="36"/>
  <c r="EH103" i="36"/>
  <c r="BV99" i="36"/>
  <c r="AB403" i="36"/>
  <c r="BS371" i="36"/>
  <c r="P142" i="36"/>
  <c r="AH145" i="36"/>
  <c r="EM145" i="36"/>
  <c r="AD153" i="36"/>
  <c r="DW153" i="36"/>
  <c r="DS530" i="36"/>
  <c r="U440" i="36"/>
  <c r="DV472" i="36"/>
  <c r="DX374" i="36"/>
  <c r="DT495" i="36"/>
  <c r="EB447" i="36"/>
  <c r="CE475" i="36"/>
  <c r="EJ405" i="36"/>
  <c r="AG374" i="36"/>
  <c r="T348" i="36"/>
  <c r="AD313" i="36"/>
  <c r="AC255" i="36"/>
  <c r="AC165" i="36"/>
  <c r="CJ95" i="36"/>
  <c r="P70" i="36"/>
  <c r="BR412" i="36"/>
  <c r="BX291" i="36"/>
  <c r="K55" i="36"/>
  <c r="BO437" i="36"/>
  <c r="BM343" i="36"/>
  <c r="EH307" i="36"/>
  <c r="O188" i="36"/>
  <c r="CI37" i="36"/>
  <c r="BX21" i="36"/>
  <c r="U394" i="36"/>
  <c r="AA457" i="36"/>
  <c r="EA159" i="36"/>
  <c r="CJ161" i="36"/>
  <c r="CH162" i="36"/>
  <c r="BO165" i="36"/>
  <c r="BT168" i="36"/>
  <c r="BM171" i="36"/>
  <c r="S172" i="36"/>
  <c r="AA176" i="36"/>
  <c r="BR185" i="36"/>
  <c r="CE186" i="36"/>
  <c r="DX189" i="36"/>
  <c r="S190" i="36"/>
  <c r="CA191" i="36"/>
  <c r="EC465" i="36"/>
  <c r="EK494" i="36"/>
  <c r="EB518" i="36"/>
  <c r="BS462" i="36"/>
  <c r="EK395" i="36"/>
  <c r="CF296" i="36"/>
  <c r="BZ438" i="36"/>
  <c r="EF381" i="36"/>
  <c r="DZ338" i="36"/>
  <c r="EC315" i="36"/>
  <c r="AF315" i="36"/>
  <c r="EI251" i="36"/>
  <c r="EB162" i="36"/>
  <c r="CK156" i="36"/>
  <c r="AG153" i="36"/>
  <c r="EB132" i="36"/>
  <c r="EJ20" i="36"/>
  <c r="DZ287" i="36"/>
  <c r="BO135" i="36"/>
  <c r="DQ93" i="36"/>
  <c r="CI35" i="36"/>
  <c r="Q340" i="36"/>
  <c r="S219" i="36"/>
  <c r="V140" i="36"/>
  <c r="BX82" i="36"/>
  <c r="Z17" i="36"/>
  <c r="EH431" i="36"/>
  <c r="BX417" i="36"/>
  <c r="K194" i="36"/>
  <c r="BV196" i="36"/>
  <c r="CF196" i="36"/>
  <c r="EL519" i="36"/>
  <c r="EN466" i="36"/>
  <c r="BW439" i="36"/>
  <c r="DW430" i="36"/>
  <c r="EA493" i="36"/>
  <c r="CK456" i="36"/>
  <c r="AH434" i="36"/>
  <c r="EC366" i="36"/>
  <c r="CF266" i="36"/>
  <c r="BQ346" i="36"/>
  <c r="DS286" i="36"/>
  <c r="BU278" i="36"/>
  <c r="EI169" i="36"/>
  <c r="EI139" i="36"/>
  <c r="U393" i="36"/>
  <c r="AH374" i="36"/>
  <c r="CK306" i="36"/>
  <c r="CE233" i="36"/>
  <c r="AB217" i="36"/>
  <c r="CB204" i="36"/>
  <c r="BN47" i="36"/>
  <c r="CC387" i="36"/>
  <c r="EF343" i="36"/>
  <c r="J326" i="36"/>
  <c r="DW310" i="36"/>
  <c r="Q197" i="36"/>
  <c r="AA197" i="36"/>
  <c r="BN197" i="36"/>
  <c r="M200" i="36"/>
  <c r="BR200" i="36"/>
  <c r="EI200" i="36"/>
  <c r="BS201" i="36"/>
  <c r="DR201" i="36"/>
  <c r="EG491" i="36"/>
  <c r="EF526" i="36"/>
  <c r="CF476" i="36"/>
  <c r="EF433" i="36"/>
  <c r="BV411" i="36"/>
  <c r="T396" i="36"/>
  <c r="AE373" i="36"/>
  <c r="Y456" i="36"/>
  <c r="DZ385" i="36"/>
  <c r="BN347" i="36"/>
  <c r="BZ288" i="36"/>
  <c r="DT192" i="36"/>
  <c r="BS192" i="36"/>
  <c r="EK103" i="36"/>
  <c r="CK96" i="36"/>
  <c r="N54" i="36"/>
  <c r="AE283" i="36"/>
  <c r="AH226" i="36"/>
  <c r="BR69" i="36"/>
  <c r="DY43" i="36"/>
  <c r="BS372" i="36"/>
  <c r="DU227" i="36"/>
  <c r="BP133" i="36"/>
  <c r="CG34" i="36"/>
  <c r="CA206" i="36"/>
  <c r="R207" i="36"/>
  <c r="AC207" i="36"/>
  <c r="DP207" i="36"/>
  <c r="EB207" i="36"/>
  <c r="DQ215" i="36"/>
  <c r="N217" i="36"/>
  <c r="DT217" i="36"/>
  <c r="CK218" i="36"/>
  <c r="EJ218" i="36"/>
  <c r="EM220" i="36"/>
  <c r="DW221" i="36"/>
  <c r="CF222" i="36"/>
  <c r="EF222" i="36"/>
  <c r="EC519" i="36"/>
  <c r="EE471" i="36"/>
  <c r="EE441" i="36"/>
  <c r="EL396" i="36"/>
  <c r="CC353" i="36"/>
  <c r="EI342" i="36"/>
  <c r="CC323" i="36"/>
  <c r="EI312" i="36"/>
  <c r="CC293" i="36"/>
  <c r="CC263" i="36"/>
  <c r="CC443" i="36"/>
  <c r="Z367" i="36"/>
  <c r="EC489" i="36"/>
  <c r="Z457" i="36"/>
  <c r="DT287" i="36"/>
  <c r="DS7" i="36"/>
  <c r="Z427" i="36"/>
  <c r="Z337" i="36"/>
  <c r="EF185" i="36"/>
  <c r="CC233" i="36"/>
  <c r="EF215" i="36"/>
  <c r="N169" i="36"/>
  <c r="CC143" i="36"/>
  <c r="CC473" i="36"/>
  <c r="CG401" i="36"/>
  <c r="CC225" i="36"/>
  <c r="Q227" i="36"/>
  <c r="CE227" i="36"/>
  <c r="EG229" i="36"/>
  <c r="EC230" i="36"/>
  <c r="X231" i="36"/>
  <c r="BM231" i="36"/>
  <c r="BX231" i="36"/>
  <c r="AH235" i="36"/>
  <c r="BU236" i="36"/>
  <c r="O237" i="36"/>
  <c r="M243" i="36"/>
  <c r="EM243" i="36"/>
  <c r="BN244" i="36"/>
  <c r="CG244" i="36"/>
  <c r="BT246" i="36"/>
  <c r="AF247" i="36"/>
  <c r="CB247" i="36"/>
  <c r="BN248" i="36"/>
  <c r="DU248" i="36"/>
  <c r="U249" i="36"/>
  <c r="EL250" i="36"/>
  <c r="EF251" i="36"/>
  <c r="DX252" i="36"/>
  <c r="M253" i="36"/>
  <c r="DP253" i="36"/>
  <c r="EI518" i="36"/>
  <c r="T469" i="36"/>
  <c r="EJ486" i="36"/>
  <c r="BM466" i="36"/>
  <c r="T439" i="36"/>
  <c r="BM436" i="36"/>
  <c r="ED423" i="36"/>
  <c r="CK307" i="36"/>
  <c r="BM376" i="36"/>
  <c r="BN195" i="36"/>
  <c r="CE84" i="36"/>
  <c r="CE24" i="36"/>
  <c r="BZ417" i="36"/>
  <c r="M401" i="36"/>
  <c r="BV222" i="36"/>
  <c r="S222" i="36"/>
  <c r="DY162" i="36"/>
  <c r="AG154" i="36"/>
  <c r="BU129" i="36"/>
  <c r="W50" i="36"/>
  <c r="EE11" i="36"/>
  <c r="DP475" i="36"/>
  <c r="AA93" i="36"/>
  <c r="ED381" i="36"/>
  <c r="AA254" i="36"/>
  <c r="BP254" i="36"/>
  <c r="BZ469" i="36"/>
  <c r="AE466" i="36"/>
  <c r="EN521" i="36"/>
  <c r="DX473" i="36"/>
  <c r="BO396" i="36"/>
  <c r="EJ386" i="36"/>
  <c r="X442" i="36"/>
  <c r="DV425" i="36"/>
  <c r="CH365" i="36"/>
  <c r="DQ412" i="36"/>
  <c r="U173" i="36"/>
  <c r="BY78" i="36"/>
  <c r="CE54" i="36"/>
  <c r="AD5" i="36"/>
  <c r="DT3" i="36"/>
  <c r="BQ437" i="36"/>
  <c r="R340" i="36"/>
  <c r="BZ259" i="36"/>
  <c r="X229" i="36"/>
  <c r="EL83" i="36"/>
  <c r="EE483" i="36"/>
  <c r="EI324" i="36"/>
  <c r="CD323" i="36"/>
  <c r="R280" i="36"/>
  <c r="EI234" i="36"/>
  <c r="AE183" i="36"/>
  <c r="EJ133" i="36"/>
  <c r="BT338" i="36"/>
  <c r="AB305" i="36"/>
  <c r="BT256" i="36"/>
  <c r="DT257" i="36"/>
  <c r="DQ534" i="36"/>
  <c r="EC495" i="36"/>
  <c r="O459" i="36"/>
  <c r="J400" i="36"/>
  <c r="EM461" i="36"/>
  <c r="EA405" i="36"/>
  <c r="DZ363" i="36"/>
  <c r="EE308" i="36"/>
  <c r="BR431" i="36"/>
  <c r="EM293" i="36"/>
  <c r="BR281" i="36"/>
  <c r="BY228" i="36"/>
  <c r="BN165" i="36"/>
  <c r="AC97" i="36"/>
  <c r="BM256" i="36"/>
  <c r="CL256" i="36" s="1"/>
  <c r="AG225" i="36"/>
  <c r="DP75" i="36"/>
  <c r="DS337" i="36"/>
  <c r="AB335" i="36"/>
  <c r="DV185" i="36"/>
  <c r="CF117" i="36"/>
  <c r="EI50" i="36"/>
  <c r="EF533" i="36"/>
  <c r="BO463" i="36"/>
  <c r="EM496" i="36"/>
  <c r="W470" i="36"/>
  <c r="AD374" i="36"/>
  <c r="DX415" i="36"/>
  <c r="BM346" i="36"/>
  <c r="BN394" i="36"/>
  <c r="EH378" i="36"/>
  <c r="AC277" i="36"/>
  <c r="V266" i="36"/>
  <c r="EJ184" i="36"/>
  <c r="EN24" i="36"/>
  <c r="U397" i="36"/>
  <c r="EK313" i="36"/>
  <c r="DZ134" i="36"/>
  <c r="DW87" i="36"/>
  <c r="BW51" i="36"/>
  <c r="EB39" i="36"/>
  <c r="J144" i="36"/>
  <c r="EB460" i="36"/>
  <c r="DR438" i="36"/>
  <c r="EL357" i="36"/>
  <c r="T349" i="36"/>
  <c r="BO260" i="36"/>
  <c r="EL260" i="36"/>
  <c r="N263" i="36"/>
  <c r="CA263" i="36"/>
  <c r="AG265" i="36"/>
  <c r="EK265" i="36"/>
  <c r="Y266" i="36"/>
  <c r="CJ266" i="36"/>
  <c r="O267" i="36"/>
  <c r="ED274" i="36"/>
  <c r="Y276" i="36"/>
  <c r="BO276" i="36"/>
  <c r="EM276" i="36"/>
  <c r="N278" i="36"/>
  <c r="BW278" i="36"/>
  <c r="Q280" i="36"/>
  <c r="AB282" i="36"/>
  <c r="DY283" i="36"/>
  <c r="CD284" i="36"/>
  <c r="AA285" i="36"/>
  <c r="BT285" i="36"/>
  <c r="DP285" i="36"/>
  <c r="BR286" i="36"/>
  <c r="CF287" i="36"/>
  <c r="DR288" i="36"/>
  <c r="AF291" i="36"/>
  <c r="DQ292" i="36"/>
  <c r="EA524" i="36"/>
  <c r="BR445" i="36"/>
  <c r="EJ500" i="36"/>
  <c r="DU459" i="36"/>
  <c r="CI471" i="36"/>
  <c r="AA446" i="36"/>
  <c r="CJ352" i="36"/>
  <c r="AB323" i="36"/>
  <c r="N470" i="36"/>
  <c r="CF363" i="36"/>
  <c r="AG368" i="36"/>
  <c r="CK228" i="36"/>
  <c r="BN159" i="36"/>
  <c r="EN153" i="36"/>
  <c r="DZ53" i="36"/>
  <c r="DZ425" i="36"/>
  <c r="M348" i="36"/>
  <c r="EM285" i="36"/>
  <c r="EM204" i="36"/>
  <c r="R93" i="36"/>
  <c r="AC85" i="36"/>
  <c r="BM398" i="36"/>
  <c r="DV318" i="36"/>
  <c r="EN293" i="36"/>
  <c r="S294" i="36"/>
  <c r="BM295" i="36"/>
  <c r="BX295" i="36"/>
  <c r="EM303" i="36"/>
  <c r="EM329" i="36" s="1"/>
  <c r="L306" i="36"/>
  <c r="EB519" i="36"/>
  <c r="EN505" i="36"/>
  <c r="M438" i="36"/>
  <c r="EA464" i="36"/>
  <c r="DS320" i="36"/>
  <c r="CJ292" i="36"/>
  <c r="CJ472" i="36"/>
  <c r="M468" i="36"/>
  <c r="EN403" i="36"/>
  <c r="M288" i="36"/>
  <c r="DT184" i="36"/>
  <c r="N158" i="36"/>
  <c r="Y147" i="36"/>
  <c r="BV143" i="36"/>
  <c r="V106" i="36"/>
  <c r="CE247" i="36"/>
  <c r="T77" i="36"/>
  <c r="N50" i="36"/>
  <c r="CJ382" i="36"/>
  <c r="EB139" i="36"/>
  <c r="EJ68" i="36"/>
  <c r="CA13" i="36"/>
  <c r="Y6" i="36"/>
  <c r="X407" i="36"/>
  <c r="EA344" i="36"/>
  <c r="CH309" i="36"/>
  <c r="EG309" i="36"/>
  <c r="S312" i="36"/>
  <c r="EF312" i="36"/>
  <c r="BZ313" i="36"/>
  <c r="R315" i="36"/>
  <c r="EN316" i="36"/>
  <c r="CC319" i="36"/>
  <c r="BS322" i="36"/>
  <c r="BY323" i="36"/>
  <c r="EM323" i="36"/>
  <c r="N327" i="36"/>
  <c r="BU327" i="36"/>
  <c r="AB477" i="36"/>
  <c r="EJ506" i="36"/>
  <c r="EC474" i="36"/>
  <c r="BS477" i="36"/>
  <c r="J351" i="36"/>
  <c r="EG296" i="36"/>
  <c r="J291" i="36"/>
  <c r="AH261" i="36"/>
  <c r="EA426" i="36"/>
  <c r="P423" i="36"/>
  <c r="DP413" i="36"/>
  <c r="P393" i="36"/>
  <c r="BX47" i="36"/>
  <c r="W47" i="36"/>
  <c r="BM9" i="36"/>
  <c r="CL9" i="36" s="1"/>
  <c r="DT514" i="36"/>
  <c r="AH369" i="36"/>
  <c r="BS267" i="36"/>
  <c r="CD215" i="36"/>
  <c r="Q205" i="36"/>
  <c r="BW134" i="36"/>
  <c r="EA110" i="36"/>
  <c r="EO110" i="36" s="1"/>
  <c r="CE93" i="36"/>
  <c r="BV86" i="36"/>
  <c r="EM14" i="36"/>
  <c r="CA316" i="36"/>
  <c r="DW244" i="36"/>
  <c r="EC80" i="36"/>
  <c r="CA333" i="36"/>
  <c r="DZ334" i="36"/>
  <c r="BN336" i="36"/>
  <c r="AC337" i="36"/>
  <c r="BZ337" i="36"/>
  <c r="DP341" i="36"/>
  <c r="K342" i="36"/>
  <c r="R350" i="36"/>
  <c r="CB355" i="36"/>
  <c r="U356" i="36"/>
  <c r="CA356" i="36"/>
  <c r="AD357" i="36"/>
  <c r="Z366" i="36"/>
  <c r="DT367" i="36"/>
  <c r="EF367" i="36"/>
  <c r="EM528" i="36"/>
  <c r="DW504" i="36"/>
  <c r="AC447" i="36"/>
  <c r="BO401" i="36"/>
  <c r="DT379" i="36"/>
  <c r="AD369" i="36"/>
  <c r="EN279" i="36"/>
  <c r="DQ468" i="36"/>
  <c r="CG351" i="36"/>
  <c r="DY393" i="36"/>
  <c r="Y324" i="36"/>
  <c r="BP249" i="36"/>
  <c r="DS243" i="36"/>
  <c r="BO158" i="36"/>
  <c r="BV447" i="36"/>
  <c r="CC365" i="36"/>
  <c r="O124" i="36"/>
  <c r="DV434" i="36"/>
  <c r="R264" i="36"/>
  <c r="DP219" i="36"/>
  <c r="BM41" i="36"/>
  <c r="DT4" i="36"/>
  <c r="CJ469" i="36"/>
  <c r="EM350" i="36"/>
  <c r="BM369" i="36"/>
  <c r="EA370" i="36"/>
  <c r="R374" i="36"/>
  <c r="CC375" i="36"/>
  <c r="AG379" i="36"/>
  <c r="CC379" i="36"/>
  <c r="DW379" i="36"/>
  <c r="EF380" i="36"/>
  <c r="L383" i="36"/>
  <c r="DQ386" i="36"/>
  <c r="DY524" i="36"/>
  <c r="AF458" i="36"/>
  <c r="BN460" i="36"/>
  <c r="BQ398" i="36"/>
  <c r="CI438" i="36"/>
  <c r="N408" i="36"/>
  <c r="U316" i="36"/>
  <c r="M440" i="36"/>
  <c r="EJ412" i="36"/>
  <c r="DW353" i="36"/>
  <c r="CF367" i="36"/>
  <c r="BU354" i="36"/>
  <c r="BP69" i="36"/>
  <c r="EH474" i="36"/>
  <c r="EK283" i="36"/>
  <c r="CB186" i="36"/>
  <c r="S367" i="36"/>
  <c r="BM161" i="36"/>
  <c r="DQ113" i="36"/>
  <c r="Z356" i="36"/>
  <c r="EB319" i="36"/>
  <c r="AF457" i="36"/>
  <c r="BP475" i="36"/>
  <c r="EC515" i="36"/>
  <c r="EK496" i="36"/>
  <c r="EI429" i="36"/>
  <c r="CD442" i="36"/>
  <c r="Z440" i="36"/>
  <c r="DZ327" i="36"/>
  <c r="N265" i="36"/>
  <c r="EE468" i="36"/>
  <c r="EG377" i="36"/>
  <c r="CG373" i="36"/>
  <c r="EE348" i="36"/>
  <c r="CK194" i="36"/>
  <c r="BR123" i="36"/>
  <c r="Z110" i="36"/>
  <c r="Q57" i="36"/>
  <c r="M344" i="36"/>
  <c r="M284" i="36"/>
  <c r="DV225" i="36"/>
  <c r="BN86" i="36"/>
  <c r="ED23" i="36"/>
  <c r="BW397" i="36"/>
  <c r="BP265" i="36"/>
  <c r="M177" i="36"/>
  <c r="DP172" i="36"/>
  <c r="CD112" i="36"/>
  <c r="DZ530" i="36"/>
  <c r="EN506" i="36"/>
  <c r="AD453" i="36"/>
  <c r="BM473" i="36"/>
  <c r="DQ413" i="36"/>
  <c r="AC381" i="36"/>
  <c r="W429" i="36"/>
  <c r="BV405" i="36"/>
  <c r="X311" i="36"/>
  <c r="DW444" i="36"/>
  <c r="EK374" i="36"/>
  <c r="BW188" i="36"/>
  <c r="N136" i="36"/>
  <c r="EJ110" i="36"/>
  <c r="N106" i="36"/>
  <c r="EJ80" i="36"/>
  <c r="BO237" i="36"/>
  <c r="DR453" i="36"/>
  <c r="CH436" i="36"/>
  <c r="AH336" i="36"/>
  <c r="CB258" i="36"/>
  <c r="EH16" i="36"/>
  <c r="DQ349" i="36"/>
  <c r="CF394" i="36"/>
  <c r="P397" i="36"/>
  <c r="BY397" i="36"/>
  <c r="EL491" i="36"/>
  <c r="AG454" i="36"/>
  <c r="ED463" i="36"/>
  <c r="O443" i="36"/>
  <c r="K394" i="36"/>
  <c r="AG364" i="36"/>
  <c r="EB520" i="36"/>
  <c r="DP376" i="36"/>
  <c r="DT293" i="36"/>
  <c r="EB230" i="36"/>
  <c r="DU103" i="36"/>
  <c r="EL4" i="36"/>
  <c r="Y348" i="36"/>
  <c r="CB318" i="36"/>
  <c r="P256" i="36"/>
  <c r="V102" i="36"/>
  <c r="EI73" i="36"/>
  <c r="EH325" i="36"/>
  <c r="EG267" i="36"/>
  <c r="AA199" i="36"/>
  <c r="BN146" i="36"/>
  <c r="EB350" i="36"/>
  <c r="P408" i="36"/>
  <c r="EM408" i="36"/>
  <c r="Y409" i="36"/>
  <c r="DV527" i="36"/>
  <c r="CH466" i="36"/>
  <c r="BM443" i="36"/>
  <c r="DR370" i="36"/>
  <c r="BO409" i="36"/>
  <c r="CC351" i="36"/>
  <c r="AB349" i="36"/>
  <c r="EF337" i="36"/>
  <c r="CH316" i="36"/>
  <c r="EK291" i="36"/>
  <c r="EJ244" i="36"/>
  <c r="AD188" i="36"/>
  <c r="BR183" i="36"/>
  <c r="BW128" i="36"/>
  <c r="N76" i="36"/>
  <c r="EK13" i="36"/>
  <c r="DY442" i="36"/>
  <c r="J397" i="36"/>
  <c r="BU365" i="36"/>
  <c r="W309" i="36"/>
  <c r="U100" i="36"/>
  <c r="CA69" i="36"/>
  <c r="AA52" i="36"/>
  <c r="AD363" i="36"/>
  <c r="K285" i="36"/>
  <c r="AE251" i="36"/>
  <c r="DS484" i="36"/>
  <c r="BU411" i="36"/>
  <c r="DU415" i="36"/>
  <c r="AD423" i="36"/>
  <c r="BR423" i="36"/>
  <c r="CE423" i="36"/>
  <c r="EF529" i="36"/>
  <c r="DV498" i="36"/>
  <c r="AC470" i="36"/>
  <c r="CD471" i="36"/>
  <c r="DQ431" i="36"/>
  <c r="BR425" i="36"/>
  <c r="EF409" i="36"/>
  <c r="EM338" i="36"/>
  <c r="K284" i="36"/>
  <c r="EC364" i="36"/>
  <c r="BM355" i="36"/>
  <c r="AA398" i="36"/>
  <c r="BM325" i="36"/>
  <c r="CG413" i="36"/>
  <c r="T220" i="36"/>
  <c r="BW160" i="36"/>
  <c r="J107" i="36"/>
  <c r="N23" i="36"/>
  <c r="DU20" i="36"/>
  <c r="EB462" i="36"/>
  <c r="EB36" i="36"/>
  <c r="DX429" i="36"/>
  <c r="AA435" i="36"/>
  <c r="DS526" i="36"/>
  <c r="BN477" i="36"/>
  <c r="DV469" i="36"/>
  <c r="CJ433" i="36"/>
  <c r="DS385" i="36"/>
  <c r="DX399" i="36"/>
  <c r="BW369" i="36"/>
  <c r="BO355" i="36"/>
  <c r="O296" i="36"/>
  <c r="EB502" i="36"/>
  <c r="AG457" i="36"/>
  <c r="BS407" i="36"/>
  <c r="AA380" i="36"/>
  <c r="CI315" i="36"/>
  <c r="BV276" i="36"/>
  <c r="AH214" i="36"/>
  <c r="BY130" i="36"/>
  <c r="BY100" i="36"/>
  <c r="EM15" i="36"/>
  <c r="ED253" i="36"/>
  <c r="EB108" i="36"/>
  <c r="CH77" i="36"/>
  <c r="U428" i="36"/>
  <c r="V310" i="36"/>
  <c r="CC262" i="36"/>
  <c r="CL262" i="36" s="1"/>
  <c r="BM234" i="36"/>
  <c r="EL226" i="36"/>
  <c r="EG200" i="36"/>
  <c r="X186" i="36"/>
  <c r="EA435" i="36"/>
  <c r="EL498" i="36"/>
  <c r="BZ458" i="36"/>
  <c r="EH525" i="36"/>
  <c r="EJ468" i="36"/>
  <c r="W432" i="36"/>
  <c r="K463" i="36"/>
  <c r="CJ413" i="36"/>
  <c r="M397" i="36"/>
  <c r="BR304" i="36"/>
  <c r="BQ386" i="36"/>
  <c r="BY160" i="36"/>
  <c r="BQ26" i="36"/>
  <c r="M23" i="36"/>
  <c r="DU340" i="36"/>
  <c r="AC289" i="36"/>
  <c r="V155" i="36"/>
  <c r="EL436" i="36"/>
  <c r="CI225" i="36"/>
  <c r="EI95" i="36"/>
  <c r="AE465" i="36"/>
  <c r="K471" i="36"/>
  <c r="EO518" i="36"/>
  <c r="DT529" i="36"/>
  <c r="DT530" i="36"/>
  <c r="EM438" i="36"/>
  <c r="O466" i="36"/>
  <c r="BM424" i="36"/>
  <c r="N424" i="36"/>
  <c r="DW374" i="36"/>
  <c r="CH372" i="36"/>
  <c r="EH357" i="36"/>
  <c r="AB263" i="36"/>
  <c r="DZ474" i="36"/>
  <c r="CD75" i="36"/>
  <c r="BM4" i="36"/>
  <c r="K413" i="36"/>
  <c r="N364" i="36"/>
  <c r="O316" i="36"/>
  <c r="CA476" i="36"/>
  <c r="EH295" i="36"/>
  <c r="EA144" i="36"/>
  <c r="AC26" i="36"/>
  <c r="U293" i="36"/>
  <c r="EN74" i="36"/>
  <c r="DU523" i="36"/>
  <c r="Y461" i="36"/>
  <c r="EN457" i="36"/>
  <c r="X444" i="36"/>
  <c r="DU380" i="36"/>
  <c r="ED345" i="36"/>
  <c r="V325" i="36"/>
  <c r="EC306" i="36"/>
  <c r="EO306" i="36" s="1"/>
  <c r="AE288" i="36"/>
  <c r="ED435" i="36"/>
  <c r="L415" i="36"/>
  <c r="J154" i="36"/>
  <c r="EB94" i="36"/>
  <c r="EB64" i="36"/>
  <c r="EB89" i="36" s="1"/>
  <c r="EE15" i="36"/>
  <c r="X11" i="36"/>
  <c r="BO5" i="36"/>
  <c r="EJ417" i="36"/>
  <c r="L365" i="36"/>
  <c r="EG223" i="36"/>
  <c r="AB222" i="36"/>
  <c r="BY145" i="36"/>
  <c r="BY115" i="36"/>
  <c r="Q105" i="36"/>
  <c r="T86" i="36"/>
  <c r="CF76" i="36"/>
  <c r="BS232" i="36"/>
  <c r="CB434" i="36"/>
  <c r="CD315" i="36"/>
  <c r="EB486" i="36"/>
  <c r="EJ527" i="36"/>
  <c r="CH462" i="36"/>
  <c r="EL487" i="36"/>
  <c r="AG472" i="36"/>
  <c r="EC456" i="36"/>
  <c r="U443" i="36"/>
  <c r="CB344" i="36"/>
  <c r="S314" i="36"/>
  <c r="EC370" i="36"/>
  <c r="X354" i="36"/>
  <c r="CA296" i="36"/>
  <c r="BN417" i="36"/>
  <c r="P227" i="36"/>
  <c r="T146" i="36"/>
  <c r="EI76" i="36"/>
  <c r="BP63" i="36"/>
  <c r="DQ46" i="36"/>
  <c r="EL26" i="36"/>
  <c r="O286" i="36"/>
  <c r="DX273" i="36"/>
  <c r="CC257" i="36"/>
  <c r="AH166" i="36"/>
  <c r="K63" i="36"/>
  <c r="EJ436" i="36"/>
  <c r="CE433" i="36"/>
  <c r="EO86" i="36"/>
  <c r="BZ118" i="36"/>
  <c r="EM95" i="36"/>
  <c r="BW477" i="36"/>
  <c r="BT393" i="36"/>
  <c r="DR472" i="36"/>
  <c r="AC338" i="36"/>
  <c r="ED307" i="36"/>
  <c r="EB492" i="36"/>
  <c r="M414" i="36"/>
  <c r="BR352" i="36"/>
  <c r="DP234" i="36"/>
  <c r="AH230" i="36"/>
  <c r="DW173" i="36"/>
  <c r="DW143" i="36"/>
  <c r="CE136" i="36"/>
  <c r="M366" i="36"/>
  <c r="Y267" i="36"/>
  <c r="BY114" i="36"/>
  <c r="EB85" i="36"/>
  <c r="EM382" i="36"/>
  <c r="EB115" i="36"/>
  <c r="S463" i="36"/>
  <c r="BP426" i="36"/>
  <c r="T295" i="36"/>
  <c r="EM513" i="36"/>
  <c r="P103" i="36"/>
  <c r="BZ113" i="36"/>
  <c r="P114" i="36"/>
  <c r="AH117" i="36"/>
  <c r="M148" i="36"/>
  <c r="X149" i="36"/>
  <c r="DT517" i="36"/>
  <c r="EN484" i="36"/>
  <c r="M455" i="36"/>
  <c r="EB476" i="36"/>
  <c r="EE354" i="36"/>
  <c r="BU379" i="36"/>
  <c r="DS285" i="36"/>
  <c r="BY263" i="36"/>
  <c r="BX175" i="36"/>
  <c r="CF47" i="36"/>
  <c r="AF438" i="36"/>
  <c r="L414" i="36"/>
  <c r="U235" i="36"/>
  <c r="S202" i="36"/>
  <c r="T160" i="36"/>
  <c r="M125" i="36"/>
  <c r="DV231" i="36"/>
  <c r="CD223" i="36"/>
  <c r="EJ100" i="36"/>
  <c r="EJ70" i="36"/>
  <c r="EB38" i="36"/>
  <c r="DY443" i="36"/>
  <c r="DZ372" i="36"/>
  <c r="S134" i="36"/>
  <c r="EJ504" i="36"/>
  <c r="DS522" i="36"/>
  <c r="BQ457" i="36"/>
  <c r="N457" i="36"/>
  <c r="U446" i="36"/>
  <c r="DV471" i="36"/>
  <c r="CE434" i="36"/>
  <c r="AG406" i="36"/>
  <c r="S347" i="36"/>
  <c r="EM371" i="36"/>
  <c r="N307" i="36"/>
  <c r="AA278" i="36"/>
  <c r="DZ423" i="36"/>
  <c r="BQ307" i="36"/>
  <c r="EH258" i="36"/>
  <c r="CK252" i="36"/>
  <c r="EB236" i="36"/>
  <c r="BR81" i="36"/>
  <c r="U386" i="36"/>
  <c r="CI368" i="36"/>
  <c r="EI280" i="36"/>
  <c r="CJ189" i="36"/>
  <c r="EA116" i="36"/>
  <c r="Z137" i="36"/>
  <c r="BN140" i="36"/>
  <c r="DT525" i="36"/>
  <c r="CD477" i="36"/>
  <c r="EB477" i="36"/>
  <c r="DS500" i="36"/>
  <c r="Y407" i="36"/>
  <c r="DX404" i="36"/>
  <c r="DV442" i="36"/>
  <c r="BZ440" i="36"/>
  <c r="BP396" i="36"/>
  <c r="EJ375" i="36"/>
  <c r="BN316" i="36"/>
  <c r="T378" i="36"/>
  <c r="BX351" i="36"/>
  <c r="CH366" i="36"/>
  <c r="V174" i="36"/>
  <c r="P100" i="36"/>
  <c r="CJ65" i="36"/>
  <c r="T288" i="36"/>
  <c r="DW186" i="36"/>
  <c r="EA135" i="36"/>
  <c r="AD133" i="36"/>
  <c r="EB49" i="36"/>
  <c r="AF437" i="36"/>
  <c r="CJ147" i="36"/>
  <c r="EK517" i="36"/>
  <c r="R459" i="36"/>
  <c r="DV483" i="36"/>
  <c r="CB443" i="36"/>
  <c r="EF459" i="36"/>
  <c r="DR430" i="36"/>
  <c r="BS461" i="36"/>
  <c r="BO394" i="36"/>
  <c r="CG333" i="36"/>
  <c r="EG318" i="36"/>
  <c r="CG303" i="36"/>
  <c r="Y423" i="36"/>
  <c r="DZ412" i="36"/>
  <c r="P409" i="36"/>
  <c r="AE285" i="36"/>
  <c r="EL224" i="36"/>
  <c r="BS131" i="36"/>
  <c r="R129" i="36"/>
  <c r="V82" i="36"/>
  <c r="BS11" i="36"/>
  <c r="AH5" i="36"/>
  <c r="J323" i="36"/>
  <c r="AF184" i="36"/>
  <c r="EM166" i="36"/>
  <c r="EG53" i="36"/>
  <c r="J353" i="36"/>
  <c r="DW503" i="36"/>
  <c r="S461" i="36"/>
  <c r="EJ522" i="36"/>
  <c r="DX435" i="36"/>
  <c r="S431" i="36"/>
  <c r="BS408" i="36"/>
  <c r="Z365" i="36"/>
  <c r="CE355" i="36"/>
  <c r="EJ321" i="36"/>
  <c r="BV429" i="36"/>
  <c r="DZ454" i="36"/>
  <c r="DX345" i="36"/>
  <c r="EJ286" i="36"/>
  <c r="DV265" i="36"/>
  <c r="DS229" i="36"/>
  <c r="DW15" i="36"/>
  <c r="R12" i="36"/>
  <c r="BV459" i="36"/>
  <c r="V322" i="36"/>
  <c r="DY52" i="36"/>
  <c r="O38" i="36"/>
  <c r="DR408" i="36"/>
  <c r="L401" i="36"/>
  <c r="BQ254" i="36"/>
  <c r="AB94" i="36"/>
  <c r="DQ371" i="36"/>
  <c r="N163" i="36"/>
  <c r="AI163" i="36" s="1"/>
  <c r="DU166" i="36"/>
  <c r="EI500" i="36"/>
  <c r="EJ458" i="36"/>
  <c r="K401" i="36"/>
  <c r="DR447" i="36"/>
  <c r="AD317" i="36"/>
  <c r="M473" i="36"/>
  <c r="CJ457" i="36"/>
  <c r="M443" i="36"/>
  <c r="CJ427" i="36"/>
  <c r="EG404" i="36"/>
  <c r="M293" i="36"/>
  <c r="DX283" i="36"/>
  <c r="Z64" i="36"/>
  <c r="DQ521" i="36"/>
  <c r="Z364" i="36"/>
  <c r="DW163" i="36"/>
  <c r="U139" i="36"/>
  <c r="BN134" i="36"/>
  <c r="L56" i="36"/>
  <c r="Y337" i="36"/>
  <c r="CA318" i="36"/>
  <c r="CJ277" i="36"/>
  <c r="AC95" i="36"/>
  <c r="EN19" i="36"/>
  <c r="BO167" i="36"/>
  <c r="EH535" i="36"/>
  <c r="DR486" i="36"/>
  <c r="S460" i="36"/>
  <c r="EK472" i="36"/>
  <c r="BT461" i="36"/>
  <c r="DU417" i="36"/>
  <c r="BQ373" i="36"/>
  <c r="EG258" i="36"/>
  <c r="M383" i="36"/>
  <c r="DP373" i="36"/>
  <c r="BO196" i="36"/>
  <c r="DS191" i="36"/>
  <c r="EF158" i="36"/>
  <c r="BP137" i="36"/>
  <c r="EF128" i="36"/>
  <c r="BP107" i="36"/>
  <c r="M53" i="36"/>
  <c r="DU355" i="36"/>
  <c r="CC294" i="36"/>
  <c r="BV218" i="36"/>
  <c r="CH154" i="36"/>
  <c r="W138" i="36"/>
  <c r="CJ37" i="36"/>
  <c r="AD414" i="36"/>
  <c r="BW413" i="36"/>
  <c r="DX307" i="36"/>
  <c r="AH75" i="36"/>
  <c r="CJ7" i="36"/>
  <c r="BZ322" i="36"/>
  <c r="AG313" i="36"/>
  <c r="BO170" i="36"/>
  <c r="EC172" i="36"/>
  <c r="U174" i="36"/>
  <c r="EJ523" i="36"/>
  <c r="CE447" i="36"/>
  <c r="EJ493" i="36"/>
  <c r="EA455" i="36"/>
  <c r="EE380" i="36"/>
  <c r="J261" i="36"/>
  <c r="AB453" i="36"/>
  <c r="J399" i="36"/>
  <c r="AB423" i="36"/>
  <c r="CK399" i="36"/>
  <c r="CE327" i="36"/>
  <c r="EC141" i="36"/>
  <c r="EC81" i="36"/>
  <c r="EA425" i="36"/>
  <c r="CE387" i="36"/>
  <c r="CE357" i="36"/>
  <c r="DY316" i="36"/>
  <c r="J201" i="36"/>
  <c r="AB93" i="36"/>
  <c r="EM3" i="36"/>
  <c r="CE237" i="36"/>
  <c r="AB363" i="36"/>
  <c r="CE477" i="36"/>
  <c r="CK175" i="36"/>
  <c r="DW514" i="36"/>
  <c r="EC507" i="36"/>
  <c r="BP467" i="36"/>
  <c r="DY466" i="36"/>
  <c r="W468" i="36"/>
  <c r="EK352" i="36"/>
  <c r="AA336" i="36"/>
  <c r="EG310" i="36"/>
  <c r="EA290" i="36"/>
  <c r="W288" i="36"/>
  <c r="EH439" i="36"/>
  <c r="W438" i="36"/>
  <c r="CA414" i="36"/>
  <c r="L398" i="36"/>
  <c r="BP437" i="36"/>
  <c r="CG305" i="36"/>
  <c r="BP287" i="36"/>
  <c r="Q221" i="36"/>
  <c r="EI267" i="36"/>
  <c r="CI156" i="36"/>
  <c r="CF113" i="36"/>
  <c r="EK56" i="36"/>
  <c r="L326" i="36"/>
  <c r="BQ193" i="36"/>
  <c r="AF157" i="36"/>
  <c r="CD86" i="36"/>
  <c r="AC65" i="36"/>
  <c r="U49" i="36"/>
  <c r="EI398" i="36"/>
  <c r="EK183" i="36"/>
  <c r="BM184" i="36"/>
  <c r="DV489" i="36"/>
  <c r="EN474" i="36"/>
  <c r="BW470" i="36"/>
  <c r="AF466" i="36"/>
  <c r="BT431" i="36"/>
  <c r="DT396" i="36"/>
  <c r="EH319" i="36"/>
  <c r="DS431" i="36"/>
  <c r="S430" i="36"/>
  <c r="CC384" i="36"/>
  <c r="S370" i="36"/>
  <c r="EJ338" i="36"/>
  <c r="BW320" i="36"/>
  <c r="T292" i="36"/>
  <c r="L202" i="36"/>
  <c r="EH168" i="36"/>
  <c r="EH138" i="36"/>
  <c r="BO136" i="36"/>
  <c r="BP77" i="36"/>
  <c r="CD206" i="36"/>
  <c r="W78" i="36"/>
  <c r="CH34" i="36"/>
  <c r="EC20" i="36"/>
  <c r="CH401" i="36"/>
  <c r="CG335" i="36"/>
  <c r="AF316" i="36"/>
  <c r="BQ283" i="36"/>
  <c r="CL283" i="36" s="1"/>
  <c r="CI186" i="36"/>
  <c r="CD189" i="36"/>
  <c r="L475" i="36"/>
  <c r="EC483" i="36"/>
  <c r="EB456" i="36"/>
  <c r="DX412" i="36"/>
  <c r="EJ529" i="36"/>
  <c r="CI425" i="36"/>
  <c r="CI365" i="36"/>
  <c r="EH311" i="36"/>
  <c r="DU276" i="36"/>
  <c r="DU299" i="36" s="1"/>
  <c r="CI275" i="36"/>
  <c r="V265" i="36"/>
  <c r="CI455" i="36"/>
  <c r="EI440" i="36"/>
  <c r="BM224" i="36"/>
  <c r="M402" i="36"/>
  <c r="AH314" i="36"/>
  <c r="AH186" i="36"/>
  <c r="BQ136" i="36"/>
  <c r="CJ33" i="36"/>
  <c r="L295" i="36"/>
  <c r="EC137" i="36"/>
  <c r="AB97" i="36"/>
  <c r="BW319" i="36"/>
  <c r="P194" i="36"/>
  <c r="BR196" i="36"/>
  <c r="ED199" i="36"/>
  <c r="BT460" i="36"/>
  <c r="EC513" i="36"/>
  <c r="Q460" i="36"/>
  <c r="EJ499" i="36"/>
  <c r="DX382" i="36"/>
  <c r="BT410" i="36"/>
  <c r="CF356" i="36"/>
  <c r="EH341" i="36"/>
  <c r="EB426" i="36"/>
  <c r="BQ316" i="36"/>
  <c r="O189" i="36"/>
  <c r="BM164" i="36"/>
  <c r="BS42" i="36"/>
  <c r="R42" i="36"/>
  <c r="EC77" i="36"/>
  <c r="EI470" i="36"/>
  <c r="K398" i="36"/>
  <c r="Y336" i="36"/>
  <c r="DX199" i="36"/>
  <c r="DP173" i="36"/>
  <c r="DP143" i="36"/>
  <c r="BW139" i="36"/>
  <c r="CE113" i="36"/>
  <c r="BT430" i="36"/>
  <c r="DY394" i="36"/>
  <c r="T321" i="36"/>
  <c r="M238" i="36"/>
  <c r="V238" i="36"/>
  <c r="BX214" i="36"/>
  <c r="EF214" i="36"/>
  <c r="DX217" i="36"/>
  <c r="BR220" i="36"/>
  <c r="T229" i="36"/>
  <c r="DV230" i="36"/>
  <c r="EO230" i="36" s="1"/>
  <c r="DQ231" i="36"/>
  <c r="AG232" i="36"/>
  <c r="EM232" i="36"/>
  <c r="DU235" i="36"/>
  <c r="BP464" i="36"/>
  <c r="EK506" i="36"/>
  <c r="EH523" i="36"/>
  <c r="EN470" i="36"/>
  <c r="EL380" i="36"/>
  <c r="U471" i="36"/>
  <c r="N387" i="36"/>
  <c r="P341" i="36"/>
  <c r="N447" i="36"/>
  <c r="AH413" i="36"/>
  <c r="CC385" i="36"/>
  <c r="EE428" i="36"/>
  <c r="U321" i="36"/>
  <c r="CD233" i="36"/>
  <c r="J170" i="36"/>
  <c r="J20" i="36"/>
  <c r="CI401" i="36"/>
  <c r="CK7" i="36"/>
  <c r="CK427" i="36"/>
  <c r="DT413" i="36"/>
  <c r="Z215" i="36"/>
  <c r="EF171" i="36"/>
  <c r="CA142" i="36"/>
  <c r="DX353" i="36"/>
  <c r="DX243" i="36"/>
  <c r="L244" i="36"/>
  <c r="EC244" i="36"/>
  <c r="EL244" i="36"/>
  <c r="CI246" i="36"/>
  <c r="BO247" i="36"/>
  <c r="DT519" i="36"/>
  <c r="Q458" i="36"/>
  <c r="W440" i="36"/>
  <c r="EA476" i="36"/>
  <c r="BS460" i="36"/>
  <c r="BO433" i="36"/>
  <c r="AA404" i="36"/>
  <c r="BX350" i="36"/>
  <c r="DV366" i="36"/>
  <c r="DR262" i="36"/>
  <c r="CE234" i="36"/>
  <c r="CD203" i="36"/>
  <c r="EA139" i="36"/>
  <c r="DV112" i="36"/>
  <c r="DV82" i="36"/>
  <c r="EE407" i="36"/>
  <c r="BS310" i="36"/>
  <c r="DQ309" i="36"/>
  <c r="AB214" i="36"/>
  <c r="M145" i="36"/>
  <c r="CK398" i="36"/>
  <c r="DP283" i="36"/>
  <c r="CJ274" i="36"/>
  <c r="EA236" i="36"/>
  <c r="CF177" i="36"/>
  <c r="CI123" i="36"/>
  <c r="CG66" i="36"/>
  <c r="W380" i="36"/>
  <c r="DR255" i="36"/>
  <c r="EF261" i="36"/>
  <c r="EG263" i="36"/>
  <c r="DT266" i="36"/>
  <c r="DV267" i="36"/>
  <c r="Z274" i="36"/>
  <c r="CJ278" i="36"/>
  <c r="L280" i="36"/>
  <c r="S281" i="36"/>
  <c r="EL490" i="36"/>
  <c r="ED534" i="36"/>
  <c r="K469" i="36"/>
  <c r="EM474" i="36"/>
  <c r="AD432" i="36"/>
  <c r="BQ428" i="36"/>
  <c r="AF398" i="36"/>
  <c r="CH469" i="36"/>
  <c r="DR363" i="36"/>
  <c r="EL345" i="36"/>
  <c r="Q276" i="36"/>
  <c r="Z244" i="36"/>
  <c r="EH176" i="36"/>
  <c r="EH146" i="36"/>
  <c r="BY136" i="36"/>
  <c r="CH259" i="36"/>
  <c r="AD102" i="36"/>
  <c r="EI96" i="36"/>
  <c r="CJ410" i="36"/>
  <c r="AC385" i="36"/>
  <c r="V316" i="36"/>
  <c r="CE297" i="36"/>
  <c r="DZ529" i="36"/>
  <c r="J472" i="36"/>
  <c r="CC424" i="36"/>
  <c r="EK495" i="36"/>
  <c r="BY407" i="36"/>
  <c r="EI364" i="36"/>
  <c r="CK468" i="36"/>
  <c r="DY235" i="36"/>
  <c r="AE129" i="36"/>
  <c r="EM105" i="36"/>
  <c r="CC4" i="36"/>
  <c r="DT454" i="36"/>
  <c r="P424" i="36"/>
  <c r="CK318" i="36"/>
  <c r="X253" i="36"/>
  <c r="EG199" i="36"/>
  <c r="BP72" i="36"/>
  <c r="DS405" i="36"/>
  <c r="BW375" i="36"/>
  <c r="J322" i="36"/>
  <c r="CA253" i="36"/>
  <c r="X225" i="36"/>
  <c r="W165" i="36"/>
  <c r="W15" i="36"/>
  <c r="EF430" i="36"/>
  <c r="AC328" i="36"/>
  <c r="EE303" i="36"/>
  <c r="DR309" i="36"/>
  <c r="EI311" i="36"/>
  <c r="AB313" i="36"/>
  <c r="BP315" i="36"/>
  <c r="DZ317" i="36"/>
  <c r="ED321" i="36"/>
  <c r="DY328" i="36"/>
  <c r="CK326" i="36"/>
  <c r="Q336" i="36"/>
  <c r="EH337" i="36"/>
  <c r="DS339" i="36"/>
  <c r="DT520" i="36"/>
  <c r="L469" i="36"/>
  <c r="ED475" i="36"/>
  <c r="CK470" i="36"/>
  <c r="Y445" i="36"/>
  <c r="BT444" i="36"/>
  <c r="EC496" i="36"/>
  <c r="K352" i="36"/>
  <c r="BW287" i="36"/>
  <c r="AE372" i="36"/>
  <c r="CH348" i="36"/>
  <c r="EH415" i="36"/>
  <c r="BQ250" i="36"/>
  <c r="CJ231" i="36"/>
  <c r="P127" i="36"/>
  <c r="BP399" i="36"/>
  <c r="EC376" i="36"/>
  <c r="CE366" i="36"/>
  <c r="EH342" i="36"/>
  <c r="BS323" i="36"/>
  <c r="EL291" i="36"/>
  <c r="BM162" i="36"/>
  <c r="CL162" i="36" s="1"/>
  <c r="EC156" i="36"/>
  <c r="EA343" i="36"/>
  <c r="EB358" i="36" s="1"/>
  <c r="Q346" i="36"/>
  <c r="DY346" i="36"/>
  <c r="DU347" i="36"/>
  <c r="EK537" i="36"/>
  <c r="AC473" i="36"/>
  <c r="EF504" i="36"/>
  <c r="EH462" i="36"/>
  <c r="W436" i="36"/>
  <c r="AC383" i="36"/>
  <c r="BO279" i="36"/>
  <c r="BR477" i="36"/>
  <c r="EJ393" i="36"/>
  <c r="DZ429" i="36"/>
  <c r="BO398" i="36"/>
  <c r="BR147" i="36"/>
  <c r="AC143" i="36"/>
  <c r="BQ100" i="36"/>
  <c r="DZ86" i="36"/>
  <c r="J50" i="36"/>
  <c r="BR27" i="36"/>
  <c r="CK80" i="36"/>
  <c r="CI49" i="36"/>
  <c r="CE336" i="36"/>
  <c r="N228" i="36"/>
  <c r="DV368" i="36"/>
  <c r="R306" i="36"/>
  <c r="DS525" i="36"/>
  <c r="EJ446" i="36"/>
  <c r="ED491" i="36"/>
  <c r="M471" i="36"/>
  <c r="S423" i="36"/>
  <c r="J408" i="36"/>
  <c r="BX405" i="36"/>
  <c r="CJ471" i="36"/>
  <c r="DX470" i="36"/>
  <c r="EN317" i="36"/>
  <c r="CB427" i="36"/>
  <c r="EK375" i="36"/>
  <c r="BU356" i="36"/>
  <c r="AB356" i="36"/>
  <c r="W256" i="36"/>
  <c r="EM135" i="36"/>
  <c r="M321" i="36"/>
  <c r="EC286" i="36"/>
  <c r="AF279" i="36"/>
  <c r="CA225" i="36"/>
  <c r="L109" i="36"/>
  <c r="AE72" i="36"/>
  <c r="CB7" i="36"/>
  <c r="DU416" i="36"/>
  <c r="S363" i="36"/>
  <c r="DZ339" i="36"/>
  <c r="EE185" i="36"/>
  <c r="AH128" i="36"/>
  <c r="EH73" i="36"/>
  <c r="EA353" i="36"/>
  <c r="EB356" i="36"/>
  <c r="EC526" i="36"/>
  <c r="ED445" i="36"/>
  <c r="BN338" i="36"/>
  <c r="BO459" i="36"/>
  <c r="DT490" i="36"/>
  <c r="AF198" i="36"/>
  <c r="CJ171" i="36"/>
  <c r="AB156" i="36"/>
  <c r="BR387" i="36"/>
  <c r="EH385" i="36"/>
  <c r="CI259" i="36"/>
  <c r="BM222" i="36"/>
  <c r="ED37" i="36"/>
  <c r="ED59" i="36" s="1"/>
  <c r="AD22" i="36"/>
  <c r="K382" i="36"/>
  <c r="CC303" i="36"/>
  <c r="EL261" i="36"/>
  <c r="CH48" i="36"/>
  <c r="AD460" i="36"/>
  <c r="AC416" i="36"/>
  <c r="CK412" i="36"/>
  <c r="Y357" i="36"/>
  <c r="EE514" i="36"/>
  <c r="EL502" i="36"/>
  <c r="S453" i="36"/>
  <c r="CB457" i="36"/>
  <c r="M441" i="36"/>
  <c r="DY454" i="36"/>
  <c r="CJ441" i="36"/>
  <c r="K322" i="36"/>
  <c r="EH297" i="36"/>
  <c r="T285" i="36"/>
  <c r="AH401" i="36"/>
  <c r="Z387" i="36"/>
  <c r="BQ370" i="36"/>
  <c r="CH318" i="36"/>
  <c r="AF168" i="36"/>
  <c r="O207" i="36"/>
  <c r="AE102" i="36"/>
  <c r="BN98" i="36"/>
  <c r="CG82" i="36"/>
  <c r="N78" i="36"/>
  <c r="DX12" i="36"/>
  <c r="P337" i="36"/>
  <c r="BR267" i="36"/>
  <c r="Q214" i="36"/>
  <c r="AE132" i="36"/>
  <c r="EL130" i="36"/>
  <c r="EM399" i="36"/>
  <c r="CC333" i="36"/>
  <c r="EA366" i="36"/>
  <c r="EH369" i="36"/>
  <c r="BS375" i="36"/>
  <c r="CJ377" i="36"/>
  <c r="X385" i="36"/>
  <c r="Q386" i="36"/>
  <c r="EH386" i="36"/>
  <c r="CF387" i="36"/>
  <c r="EM393" i="36"/>
  <c r="BO395" i="36"/>
  <c r="AD398" i="36"/>
  <c r="EE401" i="36"/>
  <c r="AF403" i="36"/>
  <c r="CK406" i="36"/>
  <c r="EE406" i="36"/>
  <c r="BT413" i="36"/>
  <c r="DP505" i="36"/>
  <c r="N465" i="36"/>
  <c r="BY461" i="36"/>
  <c r="AA441" i="36"/>
  <c r="EK465" i="36"/>
  <c r="AH335" i="36"/>
  <c r="BY311" i="36"/>
  <c r="EL527" i="36"/>
  <c r="CB440" i="36"/>
  <c r="AB400" i="36"/>
  <c r="EI356" i="36"/>
  <c r="EG423" i="36"/>
  <c r="N315" i="36"/>
  <c r="BS214" i="36"/>
  <c r="BX99" i="36"/>
  <c r="EH403" i="36"/>
  <c r="BO356" i="36"/>
  <c r="EI159" i="36"/>
  <c r="CG135" i="36"/>
  <c r="K104" i="36"/>
  <c r="CB20" i="36"/>
  <c r="DV11" i="36"/>
  <c r="EK315" i="36"/>
  <c r="U279" i="36"/>
  <c r="AG190" i="36"/>
  <c r="AH158" i="36"/>
  <c r="V131" i="36"/>
  <c r="AH8" i="36"/>
  <c r="X417" i="36"/>
  <c r="CC469" i="36"/>
  <c r="EI514" i="36"/>
  <c r="DP477" i="36"/>
  <c r="CK433" i="36"/>
  <c r="EC441" i="36"/>
  <c r="T432" i="36"/>
  <c r="EJ411" i="36"/>
  <c r="BT366" i="36"/>
  <c r="K344" i="36"/>
  <c r="DS304" i="36"/>
  <c r="DX488" i="36"/>
  <c r="Z469" i="36"/>
  <c r="AE249" i="36"/>
  <c r="BS244" i="36"/>
  <c r="EB222" i="36"/>
  <c r="AA111" i="36"/>
  <c r="AG63" i="36"/>
  <c r="AH188" i="36"/>
  <c r="CK13" i="36"/>
  <c r="DY160" i="36"/>
  <c r="DY367" i="36"/>
  <c r="Q430" i="36"/>
  <c r="BZ436" i="36"/>
  <c r="EM523" i="36"/>
  <c r="EG500" i="36"/>
  <c r="CI435" i="36"/>
  <c r="CI465" i="36"/>
  <c r="EI433" i="36"/>
  <c r="BY395" i="36"/>
  <c r="BO265" i="36"/>
  <c r="EG380" i="36"/>
  <c r="BS337" i="36"/>
  <c r="BN327" i="36"/>
  <c r="EA292" i="36"/>
  <c r="CC232" i="36"/>
  <c r="CL232" i="36" s="1"/>
  <c r="AB232" i="36"/>
  <c r="ED202" i="36"/>
  <c r="DS471" i="36"/>
  <c r="AD411" i="36"/>
  <c r="DR312" i="36"/>
  <c r="CK196" i="36"/>
  <c r="DS84" i="36"/>
  <c r="X39" i="36"/>
  <c r="EI404" i="36"/>
  <c r="CI285" i="36"/>
  <c r="J174" i="36"/>
  <c r="DS114" i="36"/>
  <c r="BV96" i="36"/>
  <c r="EC37" i="36"/>
  <c r="CI375" i="36"/>
  <c r="EM355" i="36"/>
  <c r="V460" i="36"/>
  <c r="EB532" i="36"/>
  <c r="BX432" i="36"/>
  <c r="EA465" i="36"/>
  <c r="DS496" i="36"/>
  <c r="Z468" i="36"/>
  <c r="DS415" i="36"/>
  <c r="CE468" i="36"/>
  <c r="DX369" i="36"/>
  <c r="L315" i="36"/>
  <c r="BR274" i="36"/>
  <c r="DV439" i="36"/>
  <c r="L395" i="36"/>
  <c r="AF365" i="36"/>
  <c r="BP263" i="36"/>
  <c r="CJ193" i="36"/>
  <c r="K73" i="36"/>
  <c r="EM45" i="36"/>
  <c r="AA350" i="36"/>
  <c r="EG230" i="36"/>
  <c r="O194" i="36"/>
  <c r="EB138" i="36"/>
  <c r="AF35" i="36"/>
  <c r="EA315" i="36"/>
  <c r="J264" i="36"/>
  <c r="DU259" i="36"/>
  <c r="EO259" i="36" s="1"/>
  <c r="Y231" i="36"/>
  <c r="BM174" i="36"/>
  <c r="DT10" i="36"/>
  <c r="EK504" i="36"/>
  <c r="EG467" i="36"/>
  <c r="AF476" i="36"/>
  <c r="CD431" i="36"/>
  <c r="T337" i="36"/>
  <c r="T277" i="36"/>
  <c r="EK384" i="36"/>
  <c r="U401" i="36"/>
  <c r="BQ318" i="36"/>
  <c r="DS161" i="36"/>
  <c r="DS131" i="36"/>
  <c r="ED9" i="36"/>
  <c r="EG531" i="36"/>
  <c r="DP288" i="36"/>
  <c r="T201" i="36"/>
  <c r="EI430" i="36"/>
  <c r="EI449" i="36" s="1"/>
  <c r="AD176" i="36"/>
  <c r="BN139" i="36"/>
  <c r="DQ116" i="36"/>
  <c r="S110" i="36"/>
  <c r="ED518" i="36"/>
  <c r="DT492" i="36"/>
  <c r="X455" i="36"/>
  <c r="BT466" i="36"/>
  <c r="L431" i="36"/>
  <c r="DZ443" i="36"/>
  <c r="BM440" i="36"/>
  <c r="AF267" i="36"/>
  <c r="BM403" i="36"/>
  <c r="EL401" i="36"/>
  <c r="X18" i="36"/>
  <c r="CA363" i="36"/>
  <c r="CD221" i="36"/>
  <c r="EH162" i="36"/>
  <c r="EC115" i="36"/>
  <c r="EI381" i="36"/>
  <c r="BW335" i="36"/>
  <c r="DV196" i="36"/>
  <c r="CG175" i="36"/>
  <c r="EA85" i="36"/>
  <c r="CF68" i="36"/>
  <c r="AE294" i="36"/>
  <c r="DU485" i="36"/>
  <c r="BO471" i="36"/>
  <c r="AA436" i="36"/>
  <c r="N460" i="36"/>
  <c r="EN426" i="36"/>
  <c r="EB471" i="36"/>
  <c r="EA312" i="36"/>
  <c r="T307" i="36"/>
  <c r="DX525" i="36"/>
  <c r="EJ407" i="36"/>
  <c r="CF368" i="36"/>
  <c r="U364" i="36"/>
  <c r="K406" i="36"/>
  <c r="AF56" i="36"/>
  <c r="BS284" i="36"/>
  <c r="U274" i="36"/>
  <c r="CG55" i="36"/>
  <c r="BV313" i="36"/>
  <c r="BR225" i="36"/>
  <c r="ED165" i="36"/>
  <c r="BY156" i="36"/>
  <c r="BW425" i="36"/>
  <c r="BW449" i="36" s="1"/>
  <c r="EK515" i="36"/>
  <c r="DU491" i="36"/>
  <c r="AB467" i="36"/>
  <c r="EE461" i="36"/>
  <c r="BX457" i="36"/>
  <c r="P438" i="36"/>
  <c r="CG384" i="36"/>
  <c r="Q320" i="36"/>
  <c r="EJ427" i="36"/>
  <c r="DY377" i="36"/>
  <c r="ED416" i="36"/>
  <c r="ED336" i="36"/>
  <c r="BS257" i="36"/>
  <c r="N256" i="36"/>
  <c r="CH207" i="36"/>
  <c r="CH397" i="36"/>
  <c r="V365" i="36"/>
  <c r="BY335" i="36"/>
  <c r="BW214" i="36"/>
  <c r="DQ172" i="36"/>
  <c r="DS50" i="36"/>
  <c r="EG214" i="36"/>
  <c r="AH206" i="36"/>
  <c r="DY103" i="36"/>
  <c r="V35" i="36"/>
  <c r="L405" i="36"/>
  <c r="EH532" i="36"/>
  <c r="O471" i="36"/>
  <c r="EC499" i="36"/>
  <c r="BM439" i="36"/>
  <c r="EN468" i="36"/>
  <c r="N429" i="36"/>
  <c r="EJ261" i="36"/>
  <c r="BV256" i="36"/>
  <c r="DR369" i="36"/>
  <c r="O381" i="36"/>
  <c r="AH354" i="36"/>
  <c r="AH324" i="36"/>
  <c r="AD204" i="36"/>
  <c r="DX54" i="36"/>
  <c r="BZ33" i="36"/>
  <c r="EF440" i="36"/>
  <c r="EI327" i="36"/>
  <c r="Y224" i="36"/>
  <c r="CF461" i="36"/>
  <c r="DW347" i="36"/>
  <c r="BR164" i="36"/>
  <c r="AB77" i="36"/>
  <c r="BX67" i="36"/>
  <c r="Z43" i="36"/>
  <c r="CK396" i="36"/>
  <c r="DZ465" i="36"/>
  <c r="EB534" i="36"/>
  <c r="CK476" i="36"/>
  <c r="AC434" i="36"/>
  <c r="AD476" i="36"/>
  <c r="BP288" i="36"/>
  <c r="DP443" i="36"/>
  <c r="BS377" i="36"/>
  <c r="BY305" i="36"/>
  <c r="K278" i="36"/>
  <c r="DS263" i="36"/>
  <c r="CH237" i="36"/>
  <c r="AG237" i="36"/>
  <c r="CE158" i="36"/>
  <c r="DY99" i="36"/>
  <c r="DY69" i="36"/>
  <c r="N16" i="36"/>
  <c r="EF5" i="36"/>
  <c r="EF29" i="36" s="1"/>
  <c r="CA411" i="36"/>
  <c r="AA410" i="36"/>
  <c r="V125" i="36"/>
  <c r="BT105" i="36"/>
  <c r="EA286" i="36"/>
  <c r="DW197" i="36"/>
  <c r="CD40" i="36"/>
  <c r="BW424" i="36"/>
  <c r="AF355" i="36"/>
  <c r="DZ315" i="36"/>
  <c r="EI497" i="36"/>
  <c r="DS534" i="36"/>
  <c r="EF488" i="36"/>
  <c r="BS463" i="36"/>
  <c r="U457" i="36"/>
  <c r="BS433" i="36"/>
  <c r="O413" i="36"/>
  <c r="BW411" i="36"/>
  <c r="R321" i="36"/>
  <c r="BS283" i="36"/>
  <c r="DV470" i="36"/>
  <c r="EC429" i="36"/>
  <c r="N368" i="36"/>
  <c r="BV195" i="36"/>
  <c r="BM82" i="36"/>
  <c r="N68" i="36"/>
  <c r="BM22" i="36"/>
  <c r="CL22" i="36" s="1"/>
  <c r="EM176" i="36"/>
  <c r="CG147" i="36"/>
  <c r="BP351" i="36"/>
  <c r="CE311" i="36"/>
  <c r="U277" i="36"/>
  <c r="CC248" i="36"/>
  <c r="EB411" i="36"/>
  <c r="EL516" i="36"/>
  <c r="BN468" i="36"/>
  <c r="BN438" i="36"/>
  <c r="EL437" i="36"/>
  <c r="EL467" i="36"/>
  <c r="K462" i="36"/>
  <c r="EL486" i="36"/>
  <c r="DY280" i="36"/>
  <c r="DY299" i="36" s="1"/>
  <c r="K432" i="36"/>
  <c r="BN378" i="36"/>
  <c r="EI94" i="36"/>
  <c r="S416" i="36"/>
  <c r="DQ234" i="36"/>
  <c r="EI124" i="36"/>
  <c r="BN108" i="36"/>
  <c r="EI64" i="36"/>
  <c r="K42" i="36"/>
  <c r="K59" i="36" s="1"/>
  <c r="DZ387" i="36"/>
  <c r="BN318" i="36"/>
  <c r="K312" i="36"/>
  <c r="Z467" i="36"/>
  <c r="EF518" i="36"/>
  <c r="DS504" i="36"/>
  <c r="BX453" i="36"/>
  <c r="Z437" i="36"/>
  <c r="EC393" i="36"/>
  <c r="CG327" i="36"/>
  <c r="EC459" i="36"/>
  <c r="DV440" i="36"/>
  <c r="BX423" i="36"/>
  <c r="CH263" i="36"/>
  <c r="BM406" i="36"/>
  <c r="DZ217" i="36"/>
  <c r="BO109" i="36"/>
  <c r="BP21" i="36"/>
  <c r="EG201" i="36"/>
  <c r="DQ53" i="36"/>
  <c r="X19" i="36"/>
  <c r="BX363" i="36"/>
  <c r="N338" i="36"/>
  <c r="DP500" i="36"/>
  <c r="EO500" i="36" s="1"/>
  <c r="DY464" i="36"/>
  <c r="AE397" i="36"/>
  <c r="W425" i="36"/>
  <c r="AD384" i="36"/>
  <c r="AD265" i="36"/>
  <c r="DW518" i="36"/>
  <c r="CC460" i="36"/>
  <c r="CB341" i="36"/>
  <c r="CB358" i="36" s="1"/>
  <c r="Q468" i="36"/>
  <c r="EI426" i="36"/>
  <c r="DV404" i="36"/>
  <c r="BP289" i="36"/>
  <c r="CG56" i="36"/>
  <c r="AD54" i="36"/>
  <c r="CG26" i="36"/>
  <c r="ED14" i="36"/>
  <c r="BT433" i="36"/>
  <c r="EK320" i="36"/>
  <c r="DZ262" i="36"/>
  <c r="DT114" i="36"/>
  <c r="BW96" i="36"/>
  <c r="BQ403" i="36"/>
  <c r="EK34" i="36"/>
  <c r="CA367" i="36"/>
  <c r="BR316" i="36"/>
  <c r="AF473" i="36"/>
  <c r="DQ525" i="36"/>
  <c r="CH475" i="36"/>
  <c r="EJ461" i="36"/>
  <c r="DS429" i="36"/>
  <c r="DY410" i="36"/>
  <c r="AD395" i="36"/>
  <c r="AD419" i="36" s="1"/>
  <c r="CD338" i="36"/>
  <c r="CD308" i="36"/>
  <c r="BZ274" i="36"/>
  <c r="DT348" i="36"/>
  <c r="EG308" i="36"/>
  <c r="EA183" i="36"/>
  <c r="DW165" i="36"/>
  <c r="BU44" i="36"/>
  <c r="M430" i="36"/>
  <c r="Z286" i="36"/>
  <c r="BS225" i="36"/>
  <c r="CH25" i="36"/>
  <c r="EC23" i="36"/>
  <c r="AF383" i="36"/>
  <c r="EM375" i="36"/>
  <c r="ED506" i="36"/>
  <c r="X457" i="36"/>
  <c r="CJ444" i="36"/>
  <c r="AE446" i="36"/>
  <c r="EN447" i="36"/>
  <c r="CD368" i="36"/>
  <c r="EM517" i="36"/>
  <c r="EA413" i="36"/>
  <c r="ED418" i="36" s="1"/>
  <c r="U402" i="36"/>
  <c r="BT223" i="36"/>
  <c r="EE195" i="36"/>
  <c r="DT468" i="36"/>
  <c r="CK87" i="36"/>
  <c r="AH87" i="36"/>
  <c r="DR54" i="36"/>
  <c r="Y44" i="36"/>
  <c r="DX19" i="36"/>
  <c r="BV467" i="36"/>
  <c r="X262" i="36"/>
  <c r="BX155" i="36"/>
  <c r="EH110" i="36"/>
  <c r="BR400" i="36"/>
  <c r="BN290" i="36"/>
  <c r="T28" i="36"/>
  <c r="BQ29" i="36"/>
  <c r="S4" i="36"/>
  <c r="AD6" i="36"/>
  <c r="DQ7" i="36"/>
  <c r="DP12" i="36"/>
  <c r="V13" i="36"/>
  <c r="DQ14" i="36"/>
  <c r="EB14" i="36"/>
  <c r="N22" i="36"/>
  <c r="EI24" i="36"/>
  <c r="EL25" i="36"/>
  <c r="CF26" i="36"/>
  <c r="EE517" i="36"/>
  <c r="EK505" i="36"/>
  <c r="AC461" i="36"/>
  <c r="BV469" i="36"/>
  <c r="DX456" i="36"/>
  <c r="AD378" i="36"/>
  <c r="BX326" i="36"/>
  <c r="EN372" i="36"/>
  <c r="DW258" i="36"/>
  <c r="DQ227" i="36"/>
  <c r="Q199" i="36"/>
  <c r="EG189" i="36"/>
  <c r="CB133" i="36"/>
  <c r="CI102" i="36"/>
  <c r="CA264" i="36"/>
  <c r="BW173" i="36"/>
  <c r="DQ98" i="36"/>
  <c r="CG68" i="36"/>
  <c r="EG429" i="36"/>
  <c r="CC408" i="36"/>
  <c r="AG349" i="36"/>
  <c r="EH348" i="36"/>
  <c r="BT59" i="36"/>
  <c r="BO35" i="36"/>
  <c r="BW36" i="36"/>
  <c r="Q42" i="36"/>
  <c r="AB42" i="36"/>
  <c r="DV42" i="36"/>
  <c r="U44" i="36"/>
  <c r="DY44" i="36"/>
  <c r="EI44" i="36"/>
  <c r="BO47" i="36"/>
  <c r="EI47" i="36"/>
  <c r="Q50" i="36"/>
  <c r="BV50" i="36"/>
  <c r="P51" i="36"/>
  <c r="BS53" i="36"/>
  <c r="BT54" i="36"/>
  <c r="DV517" i="36"/>
  <c r="CA473" i="36"/>
  <c r="O467" i="36"/>
  <c r="CC434" i="36"/>
  <c r="R400" i="36"/>
  <c r="BR380" i="36"/>
  <c r="EF347" i="36"/>
  <c r="DP287" i="36"/>
  <c r="EM501" i="36"/>
  <c r="U233" i="36"/>
  <c r="BU202" i="36"/>
  <c r="BZ177" i="36"/>
  <c r="EF166" i="36"/>
  <c r="DX136" i="36"/>
  <c r="CG130" i="36"/>
  <c r="CC104" i="36"/>
  <c r="BY86" i="36"/>
  <c r="R20" i="36"/>
  <c r="EK308" i="36"/>
  <c r="T161" i="36"/>
  <c r="U114" i="36"/>
  <c r="AH320" i="36"/>
  <c r="DR50" i="36"/>
  <c r="EO50" i="36" s="1"/>
  <c r="BR20" i="36"/>
  <c r="AB63" i="36"/>
  <c r="DW513" i="36"/>
  <c r="P433" i="36"/>
  <c r="DV467" i="36"/>
  <c r="DZ496" i="36"/>
  <c r="BS472" i="36"/>
  <c r="P373" i="36"/>
  <c r="DR425" i="36"/>
  <c r="Y101" i="36"/>
  <c r="DT42" i="36"/>
  <c r="W357" i="36"/>
  <c r="EI287" i="36"/>
  <c r="BQ276" i="36"/>
  <c r="Y204" i="36"/>
  <c r="CB44" i="36"/>
  <c r="BZ23" i="36"/>
  <c r="CL23" i="36" s="1"/>
  <c r="ED195" i="36"/>
  <c r="CJ188" i="36"/>
  <c r="BV111" i="36"/>
  <c r="DV87" i="36"/>
  <c r="BO65" i="36"/>
  <c r="L65" i="36"/>
  <c r="AB462" i="36"/>
  <c r="DP67" i="36"/>
  <c r="AG68" i="36"/>
  <c r="N69" i="36"/>
  <c r="CC73" i="36"/>
  <c r="BP75" i="36"/>
  <c r="EF489" i="36"/>
  <c r="BX477" i="36"/>
  <c r="R467" i="36"/>
  <c r="DQ520" i="36"/>
  <c r="EL459" i="36"/>
  <c r="CB374" i="36"/>
  <c r="EA428" i="36"/>
  <c r="BX402" i="36"/>
  <c r="S261" i="36"/>
  <c r="EI221" i="36"/>
  <c r="BN217" i="36"/>
  <c r="M217" i="36"/>
  <c r="BR109" i="36"/>
  <c r="AE17" i="36"/>
  <c r="CJ428" i="36"/>
  <c r="X409" i="36"/>
  <c r="R377" i="36"/>
  <c r="Y281" i="36"/>
  <c r="O169" i="36"/>
  <c r="BX147" i="36"/>
  <c r="N64" i="36"/>
  <c r="BQ36" i="36"/>
  <c r="BX27" i="36"/>
  <c r="AE438" i="36"/>
  <c r="U323" i="36"/>
  <c r="EA280" i="36"/>
  <c r="BS262" i="36"/>
  <c r="EM251" i="36"/>
  <c r="EA376" i="36"/>
  <c r="CE313" i="36"/>
  <c r="BV291" i="36"/>
  <c r="DT500" i="36"/>
  <c r="EH534" i="36"/>
  <c r="BV441" i="36"/>
  <c r="CB464" i="36"/>
  <c r="R402" i="36"/>
  <c r="EH327" i="36"/>
  <c r="CB314" i="36"/>
  <c r="EM468" i="36"/>
  <c r="Y431" i="36"/>
  <c r="Y371" i="36"/>
  <c r="BX297" i="36"/>
  <c r="DW404" i="36"/>
  <c r="CJ368" i="36"/>
  <c r="DQ201" i="36"/>
  <c r="EC114" i="36"/>
  <c r="BY85" i="36"/>
  <c r="Q75" i="36"/>
  <c r="EI54" i="36"/>
  <c r="N334" i="36"/>
  <c r="AE228" i="36"/>
  <c r="EA84" i="36"/>
  <c r="BP33" i="36"/>
  <c r="DY16" i="36"/>
  <c r="DZ79" i="36"/>
  <c r="CG80" i="36"/>
  <c r="BY81" i="36"/>
  <c r="EI499" i="36"/>
  <c r="DS535" i="36"/>
  <c r="DT443" i="36"/>
  <c r="BP413" i="36"/>
  <c r="EE373" i="36"/>
  <c r="DY469" i="36"/>
  <c r="P463" i="36"/>
  <c r="V385" i="36"/>
  <c r="BZ473" i="36"/>
  <c r="DZ394" i="36"/>
  <c r="EB322" i="36"/>
  <c r="J184" i="36"/>
  <c r="AE167" i="36"/>
  <c r="DY77" i="36"/>
  <c r="CD45" i="36"/>
  <c r="CD15" i="36"/>
  <c r="DZ354" i="36"/>
  <c r="DP266" i="36"/>
  <c r="L95" i="36"/>
  <c r="L125" i="36"/>
  <c r="BO95" i="36"/>
  <c r="BS442" i="36"/>
  <c r="Q345" i="36"/>
  <c r="BT320" i="36"/>
  <c r="R82" i="36"/>
  <c r="J84" i="36"/>
  <c r="CI84" i="36"/>
  <c r="EG84" i="36"/>
  <c r="CF86" i="36"/>
  <c r="DP87" i="36"/>
  <c r="BV470" i="36"/>
  <c r="DQ526" i="36"/>
  <c r="DY504" i="36"/>
  <c r="EM460" i="36"/>
  <c r="AA459" i="36"/>
  <c r="V412" i="36"/>
  <c r="BU394" i="36"/>
  <c r="O375" i="36"/>
  <c r="EI443" i="36"/>
  <c r="BM277" i="36"/>
  <c r="DP385" i="36"/>
  <c r="DP354" i="36"/>
  <c r="EF275" i="36"/>
  <c r="N273" i="36"/>
  <c r="DR116" i="36"/>
  <c r="DR86" i="36"/>
  <c r="CE46" i="36"/>
  <c r="DW393" i="36"/>
  <c r="BV320" i="36"/>
  <c r="DY221" i="36"/>
  <c r="ED5" i="36"/>
  <c r="BY444" i="36"/>
  <c r="CK250" i="36"/>
  <c r="K67" i="36"/>
  <c r="O435" i="36"/>
  <c r="V354" i="36"/>
  <c r="L93" i="36"/>
  <c r="DP97" i="36"/>
  <c r="V100" i="36"/>
  <c r="DZ502" i="36"/>
  <c r="CA475" i="36"/>
  <c r="Q464" i="36"/>
  <c r="ED457" i="36"/>
  <c r="EJ528" i="36"/>
  <c r="AD440" i="36"/>
  <c r="BZ399" i="36"/>
  <c r="AC278" i="36"/>
  <c r="CE376" i="36"/>
  <c r="Q374" i="36"/>
  <c r="DS306" i="36"/>
  <c r="EC293" i="36"/>
  <c r="P260" i="36"/>
  <c r="EC125" i="36"/>
  <c r="DS426" i="36"/>
  <c r="DS449" i="36" s="1"/>
  <c r="BT169" i="36"/>
  <c r="Q168" i="36"/>
  <c r="CA25" i="36"/>
  <c r="CD344" i="36"/>
  <c r="T325" i="36"/>
  <c r="CD314" i="36"/>
  <c r="BR292" i="36"/>
  <c r="BV260" i="36"/>
  <c r="CB197" i="36"/>
  <c r="EA155" i="36"/>
  <c r="M66" i="36"/>
  <c r="AI66" i="36" s="1"/>
  <c r="EC14" i="36"/>
  <c r="P106" i="36"/>
  <c r="DU106" i="36"/>
  <c r="AD107" i="36"/>
  <c r="W108" i="36"/>
  <c r="W110" i="36"/>
  <c r="EA111" i="36"/>
  <c r="BR112" i="36"/>
  <c r="CL119" i="36" s="1"/>
  <c r="DP113" i="36"/>
  <c r="BZ114" i="36"/>
  <c r="DY114" i="36"/>
  <c r="AH115" i="36"/>
  <c r="W117" i="36"/>
  <c r="EF501" i="36"/>
  <c r="CE464" i="36"/>
  <c r="U476" i="36"/>
  <c r="DW525" i="36"/>
  <c r="DX464" i="36"/>
  <c r="CD411" i="36"/>
  <c r="EG375" i="36"/>
  <c r="BQ427" i="36"/>
  <c r="CL448" i="36" s="1"/>
  <c r="N427" i="36"/>
  <c r="U412" i="36"/>
  <c r="O374" i="36"/>
  <c r="AG290" i="36"/>
  <c r="EC430" i="36"/>
  <c r="EJ320" i="36"/>
  <c r="W249" i="36"/>
  <c r="DU192" i="36"/>
  <c r="EK135" i="36"/>
  <c r="BP64" i="36"/>
  <c r="BW56" i="36"/>
  <c r="EL414" i="36"/>
  <c r="DX266" i="36"/>
  <c r="BZ264" i="36"/>
  <c r="BU199" i="36"/>
  <c r="CB346" i="36"/>
  <c r="EA126" i="36"/>
  <c r="K129" i="36"/>
  <c r="K132" i="36"/>
  <c r="EK132" i="36"/>
  <c r="CI135" i="36"/>
  <c r="EH521" i="36"/>
  <c r="EJ470" i="36"/>
  <c r="Q463" i="36"/>
  <c r="DU505" i="36"/>
  <c r="K336" i="36"/>
  <c r="K276" i="36"/>
  <c r="BX475" i="36"/>
  <c r="EC403" i="36"/>
  <c r="BP334" i="36"/>
  <c r="P198" i="36"/>
  <c r="W115" i="36"/>
  <c r="AF48" i="36"/>
  <c r="CB226" i="36"/>
  <c r="CK132" i="36"/>
  <c r="AC372" i="36"/>
  <c r="AE321" i="36"/>
  <c r="DQ281" i="36"/>
  <c r="CD103" i="36"/>
  <c r="EA22" i="36"/>
  <c r="S22" i="36"/>
  <c r="EK424" i="36"/>
  <c r="R137" i="36"/>
  <c r="BU139" i="36"/>
  <c r="BO140" i="36"/>
  <c r="O141" i="36"/>
  <c r="CA145" i="36"/>
  <c r="W146" i="36"/>
  <c r="AG146" i="36"/>
  <c r="EB146" i="36"/>
  <c r="EF147" i="36"/>
  <c r="EC531" i="36"/>
  <c r="X441" i="36"/>
  <c r="EG468" i="36"/>
  <c r="BX413" i="36"/>
  <c r="BQ464" i="36"/>
  <c r="DQ446" i="36"/>
  <c r="EI494" i="36"/>
  <c r="EF339" i="36"/>
  <c r="M324" i="36"/>
  <c r="ED277" i="36"/>
  <c r="X471" i="36"/>
  <c r="BQ434" i="36"/>
  <c r="DP384" i="36"/>
  <c r="BQ374" i="36"/>
  <c r="EG249" i="36"/>
  <c r="EK215" i="36"/>
  <c r="Y63" i="36"/>
  <c r="DU8" i="36"/>
  <c r="J402" i="36"/>
  <c r="CK244" i="36"/>
  <c r="DP161" i="36"/>
  <c r="DY93" i="36"/>
  <c r="CH306" i="36"/>
  <c r="Q155" i="36"/>
  <c r="T158" i="36"/>
  <c r="EK160" i="36"/>
  <c r="CF161" i="36"/>
  <c r="Y162" i="36"/>
  <c r="ED162" i="36"/>
  <c r="BV163" i="36"/>
  <c r="DQ165" i="36"/>
  <c r="EA165" i="36"/>
  <c r="EH167" i="36"/>
  <c r="Y457" i="36"/>
  <c r="DT470" i="36"/>
  <c r="BX439" i="36"/>
  <c r="EN412" i="36"/>
  <c r="X380" i="36"/>
  <c r="BM315" i="36"/>
  <c r="EL483" i="36"/>
  <c r="EM435" i="36"/>
  <c r="AA403" i="36"/>
  <c r="BW350" i="36"/>
  <c r="BO286" i="36"/>
  <c r="BO16" i="36"/>
  <c r="EM533" i="36"/>
  <c r="EM261" i="36"/>
  <c r="BV98" i="36"/>
  <c r="CF473" i="36"/>
  <c r="AF346" i="36"/>
  <c r="V321" i="36"/>
  <c r="EE317" i="36"/>
  <c r="W229" i="36"/>
  <c r="DP214" i="36"/>
  <c r="DV189" i="36"/>
  <c r="AG185" i="36"/>
  <c r="CA168" i="36"/>
  <c r="BY141" i="36"/>
  <c r="EI113" i="36"/>
  <c r="AG5" i="36"/>
  <c r="W171" i="36"/>
  <c r="BP173" i="36"/>
  <c r="BZ173" i="36"/>
  <c r="AG176" i="36"/>
  <c r="BX184" i="36"/>
  <c r="BX209" i="36" s="1"/>
  <c r="Q185" i="36"/>
  <c r="CG185" i="36"/>
  <c r="EG185" i="36"/>
  <c r="EG209" i="36" s="1"/>
  <c r="AA188" i="36"/>
  <c r="CE189" i="36"/>
  <c r="P191" i="36"/>
  <c r="CI191" i="36"/>
  <c r="DT193" i="36"/>
  <c r="AA194" i="36"/>
  <c r="BN198" i="36"/>
  <c r="T200" i="36"/>
  <c r="BO200" i="36"/>
  <c r="BO465" i="36"/>
  <c r="DW490" i="36"/>
  <c r="DQ527" i="36"/>
  <c r="EK459" i="36"/>
  <c r="BO435" i="36"/>
  <c r="AB367" i="36"/>
  <c r="V440" i="36"/>
  <c r="CE353" i="36"/>
  <c r="V290" i="36"/>
  <c r="EN226" i="36"/>
  <c r="BM194" i="36"/>
  <c r="EG159" i="36"/>
  <c r="BS132" i="36"/>
  <c r="R132" i="36"/>
  <c r="EG129" i="36"/>
  <c r="DW370" i="36"/>
  <c r="K323" i="36"/>
  <c r="AC94" i="36"/>
  <c r="CC87" i="36"/>
  <c r="EK66" i="36"/>
  <c r="T51" i="36"/>
  <c r="N399" i="36"/>
  <c r="BU218" i="36"/>
  <c r="DU406" i="36"/>
  <c r="AB204" i="36"/>
  <c r="EJ204" i="36"/>
  <c r="Z207" i="36"/>
  <c r="EE501" i="36"/>
  <c r="EL468" i="36"/>
  <c r="AB457" i="36"/>
  <c r="P428" i="36"/>
  <c r="J386" i="36"/>
  <c r="EH289" i="36"/>
  <c r="EH516" i="36"/>
  <c r="BU428" i="36"/>
  <c r="CC407" i="36"/>
  <c r="BR339" i="36"/>
  <c r="EI387" i="36"/>
  <c r="CG304" i="36"/>
  <c r="BS252" i="36"/>
  <c r="EM217" i="36"/>
  <c r="BS162" i="36"/>
  <c r="DP54" i="36"/>
  <c r="EM414" i="36"/>
  <c r="N324" i="36"/>
  <c r="J296" i="36"/>
  <c r="EA202" i="36"/>
  <c r="BN107" i="36"/>
  <c r="EL71" i="36"/>
  <c r="U27" i="36"/>
  <c r="DY423" i="36"/>
  <c r="EG327" i="36"/>
  <c r="CK276" i="36"/>
  <c r="S161" i="36"/>
  <c r="BZ78" i="36"/>
  <c r="U48" i="36"/>
  <c r="CK6" i="36"/>
  <c r="AG417" i="36"/>
  <c r="BW379" i="36"/>
  <c r="DV356" i="36"/>
  <c r="S339" i="36"/>
  <c r="U215" i="36"/>
  <c r="BR215" i="36"/>
  <c r="M218" i="36"/>
  <c r="DV218" i="36"/>
  <c r="DP503" i="36"/>
  <c r="EK530" i="36"/>
  <c r="BO464" i="36"/>
  <c r="EI462" i="36"/>
  <c r="AF434" i="36"/>
  <c r="BR372" i="36"/>
  <c r="CJ336" i="36"/>
  <c r="CJ276" i="36"/>
  <c r="DY408" i="36"/>
  <c r="S368" i="36"/>
  <c r="DZ374" i="36"/>
  <c r="CE326" i="36"/>
  <c r="AA253" i="36"/>
  <c r="CA110" i="36"/>
  <c r="ED36" i="36"/>
  <c r="ED346" i="36"/>
  <c r="W81" i="36"/>
  <c r="DY263" i="36"/>
  <c r="BS188" i="36"/>
  <c r="DQ174" i="36"/>
  <c r="CD54" i="36"/>
  <c r="EA529" i="36"/>
  <c r="CE476" i="36"/>
  <c r="AB456" i="36"/>
  <c r="DX461" i="36"/>
  <c r="BN395" i="36"/>
  <c r="DZ504" i="36"/>
  <c r="BY349" i="36"/>
  <c r="DV277" i="36"/>
  <c r="W266" i="36"/>
  <c r="BW442" i="36"/>
  <c r="AH433" i="36"/>
  <c r="DR426" i="36"/>
  <c r="DQ393" i="36"/>
  <c r="EH364" i="36"/>
  <c r="DX341" i="36"/>
  <c r="T320" i="36"/>
  <c r="DP308" i="36"/>
  <c r="BQ285" i="36"/>
  <c r="CI184" i="36"/>
  <c r="CA140" i="36"/>
  <c r="Z405" i="36"/>
  <c r="AF183" i="36"/>
  <c r="N83" i="36"/>
  <c r="AD345" i="36"/>
  <c r="DY200" i="36"/>
  <c r="CG67" i="36"/>
  <c r="V379" i="36"/>
  <c r="CF221" i="36"/>
  <c r="CB222" i="36"/>
  <c r="AF223" i="36"/>
  <c r="V224" i="36"/>
  <c r="DS224" i="36"/>
  <c r="DY226" i="36"/>
  <c r="BX228" i="36"/>
  <c r="DY228" i="36"/>
  <c r="U229" i="36"/>
  <c r="AH229" i="36"/>
  <c r="M231" i="36"/>
  <c r="CD231" i="36"/>
  <c r="DR231" i="36"/>
  <c r="X232" i="36"/>
  <c r="CG232" i="36"/>
  <c r="EC232" i="36"/>
  <c r="U234" i="36"/>
  <c r="EB524" i="36"/>
  <c r="ED466" i="36"/>
  <c r="ED484" i="36"/>
  <c r="CE404" i="36"/>
  <c r="ED397" i="36"/>
  <c r="CJ306" i="36"/>
  <c r="EC262" i="36"/>
  <c r="O430" i="36"/>
  <c r="BZ381" i="36"/>
  <c r="DU365" i="36"/>
  <c r="EE282" i="36"/>
  <c r="P250" i="36"/>
  <c r="CI214" i="36"/>
  <c r="P160" i="36"/>
  <c r="EH100" i="36"/>
  <c r="EH70" i="36"/>
  <c r="EK446" i="36"/>
  <c r="BU341" i="36"/>
  <c r="EA339" i="36"/>
  <c r="M326" i="36"/>
  <c r="N293" i="36"/>
  <c r="BR132" i="36"/>
  <c r="BV160" i="36"/>
  <c r="BY79" i="36"/>
  <c r="AA454" i="36"/>
  <c r="AD413" i="36"/>
  <c r="DW447" i="36"/>
  <c r="BV430" i="36"/>
  <c r="EN485" i="36"/>
  <c r="DS465" i="36"/>
  <c r="Q429" i="36"/>
  <c r="CK402" i="36"/>
  <c r="CB387" i="36"/>
  <c r="BY319" i="36"/>
  <c r="CD264" i="36"/>
  <c r="DR523" i="36"/>
  <c r="J355" i="36"/>
  <c r="Z214" i="36"/>
  <c r="CF205" i="36"/>
  <c r="DU171" i="36"/>
  <c r="DU141" i="36"/>
  <c r="P410" i="36"/>
  <c r="L258" i="36"/>
  <c r="DR278" i="36"/>
  <c r="DX221" i="36"/>
  <c r="EJ82" i="36"/>
  <c r="U82" i="36"/>
  <c r="BN73" i="36"/>
  <c r="J22" i="36"/>
  <c r="CI334" i="36"/>
  <c r="U237" i="36"/>
  <c r="T268" i="36"/>
  <c r="EJ269" i="36"/>
  <c r="BX245" i="36"/>
  <c r="BQ246" i="36"/>
  <c r="BZ246" i="36"/>
  <c r="DZ515" i="36"/>
  <c r="DS457" i="36"/>
  <c r="BX440" i="36"/>
  <c r="AF433" i="36"/>
  <c r="DT489" i="36"/>
  <c r="M475" i="36"/>
  <c r="CI453" i="36"/>
  <c r="CH399" i="36"/>
  <c r="T395" i="36"/>
  <c r="BO343" i="36"/>
  <c r="DR292" i="36"/>
  <c r="Y213" i="36"/>
  <c r="J200" i="36"/>
  <c r="CE174" i="36"/>
  <c r="DV172" i="36"/>
  <c r="DV142" i="36"/>
  <c r="EA79" i="36"/>
  <c r="BR71" i="36"/>
  <c r="O69" i="36"/>
  <c r="DQ339" i="36"/>
  <c r="CD263" i="36"/>
  <c r="CF237" i="36"/>
  <c r="CC205" i="36"/>
  <c r="EG306" i="36"/>
  <c r="Q128" i="36"/>
  <c r="EM8" i="36"/>
  <c r="CJ247" i="36"/>
  <c r="AB249" i="36"/>
  <c r="EH249" i="36"/>
  <c r="DY250" i="36"/>
  <c r="V251" i="36"/>
  <c r="BM252" i="36"/>
  <c r="CF252" i="36"/>
  <c r="EI474" i="36"/>
  <c r="DY522" i="36"/>
  <c r="AB455" i="36"/>
  <c r="DU487" i="36"/>
  <c r="CD473" i="36"/>
  <c r="U351" i="36"/>
  <c r="EJ424" i="36"/>
  <c r="AE316" i="36"/>
  <c r="DX260" i="36"/>
  <c r="DR198" i="36"/>
  <c r="EL22" i="36"/>
  <c r="BU369" i="36"/>
  <c r="EN285" i="36"/>
  <c r="BU189" i="36"/>
  <c r="R189" i="36"/>
  <c r="X142" i="36"/>
  <c r="BQ137" i="36"/>
  <c r="DY106" i="36"/>
  <c r="EC319" i="36"/>
  <c r="BZ319" i="36"/>
  <c r="DX233" i="36"/>
  <c r="AF227" i="36"/>
  <c r="DR145" i="36"/>
  <c r="M115" i="36"/>
  <c r="CH35" i="36"/>
  <c r="CA292" i="36"/>
  <c r="AA255" i="36"/>
  <c r="AA256" i="36"/>
  <c r="AI256" i="36" s="1"/>
  <c r="BZ256" i="36"/>
  <c r="EB257" i="36"/>
  <c r="M260" i="36"/>
  <c r="W261" i="36"/>
  <c r="BX261" i="36"/>
  <c r="BY262" i="36"/>
  <c r="DW262" i="36"/>
  <c r="P265" i="36"/>
  <c r="Z265" i="36"/>
  <c r="CB265" i="36"/>
  <c r="EH265" i="36"/>
  <c r="T266" i="36"/>
  <c r="EL267" i="36"/>
  <c r="T269" i="36"/>
  <c r="EB513" i="36"/>
  <c r="DV490" i="36"/>
  <c r="DZ463" i="36"/>
  <c r="BV474" i="36"/>
  <c r="BV444" i="36"/>
  <c r="AC476" i="36"/>
  <c r="AC446" i="36"/>
  <c r="BV294" i="36"/>
  <c r="DQ430" i="36"/>
  <c r="DY382" i="36"/>
  <c r="EI325" i="36"/>
  <c r="CK259" i="36"/>
  <c r="EN258" i="36"/>
  <c r="DW225" i="36"/>
  <c r="AD218" i="36"/>
  <c r="AH200" i="36"/>
  <c r="U404" i="36"/>
  <c r="W374" i="36"/>
  <c r="J318" i="36"/>
  <c r="AC296" i="36"/>
  <c r="AB247" i="36"/>
  <c r="DU9" i="36"/>
  <c r="DV406" i="36"/>
  <c r="BM218" i="36"/>
  <c r="BW343" i="36"/>
  <c r="AB273" i="36"/>
  <c r="BX273" i="36"/>
  <c r="N275" i="36"/>
  <c r="CB275" i="36"/>
  <c r="V276" i="36"/>
  <c r="ED280" i="36"/>
  <c r="EA518" i="36"/>
  <c r="BR473" i="36"/>
  <c r="DY458" i="36"/>
  <c r="DW485" i="36"/>
  <c r="Y473" i="36"/>
  <c r="EG381" i="36"/>
  <c r="AE370" i="36"/>
  <c r="EL323" i="36"/>
  <c r="V317" i="36"/>
  <c r="L352" i="36"/>
  <c r="BZ315" i="36"/>
  <c r="L292" i="36"/>
  <c r="U135" i="36"/>
  <c r="CC96" i="36"/>
  <c r="R94" i="36"/>
  <c r="EK43" i="36"/>
  <c r="CJ350" i="36"/>
  <c r="DW345" i="36"/>
  <c r="BV174" i="36"/>
  <c r="EK82" i="36"/>
  <c r="CC426" i="36"/>
  <c r="CJ290" i="36"/>
  <c r="BR263" i="36"/>
  <c r="AD258" i="36"/>
  <c r="BY137" i="36"/>
  <c r="K282" i="36"/>
  <c r="AA283" i="36"/>
  <c r="CE283" i="36"/>
  <c r="DP286" i="36"/>
  <c r="BY288" i="36"/>
  <c r="BQ290" i="36"/>
  <c r="DY290" i="36"/>
  <c r="EN535" i="36"/>
  <c r="AG458" i="36"/>
  <c r="DY475" i="36"/>
  <c r="EA434" i="36"/>
  <c r="BP432" i="36"/>
  <c r="BP462" i="36"/>
  <c r="U406" i="36"/>
  <c r="DS350" i="36"/>
  <c r="CA343" i="36"/>
  <c r="AG428" i="36"/>
  <c r="EN373" i="36"/>
  <c r="DT214" i="36"/>
  <c r="Q207" i="36"/>
  <c r="BV414" i="36"/>
  <c r="T347" i="36"/>
  <c r="EM4" i="36"/>
  <c r="U374" i="36"/>
  <c r="BO191" i="36"/>
  <c r="X105" i="36"/>
  <c r="X119" i="36" s="1"/>
  <c r="EB79" i="36"/>
  <c r="BP372" i="36"/>
  <c r="BY292" i="36"/>
  <c r="K296" i="36"/>
  <c r="BN459" i="36"/>
  <c r="BY376" i="36"/>
  <c r="EK525" i="36"/>
  <c r="BV443" i="36"/>
  <c r="AH402" i="36"/>
  <c r="AE459" i="36"/>
  <c r="EI394" i="36"/>
  <c r="EA284" i="36"/>
  <c r="V226" i="36"/>
  <c r="DY205" i="36"/>
  <c r="EM165" i="36"/>
  <c r="EG39" i="36"/>
  <c r="S35" i="36"/>
  <c r="BV23" i="36"/>
  <c r="EF460" i="36"/>
  <c r="Y447" i="36"/>
  <c r="CA193" i="36"/>
  <c r="ED250" i="36"/>
  <c r="M78" i="36"/>
  <c r="DR22" i="36"/>
  <c r="BZ405" i="36"/>
  <c r="DP313" i="36"/>
  <c r="AE309" i="36"/>
  <c r="CG290" i="36"/>
  <c r="CE306" i="36"/>
  <c r="Q308" i="36"/>
  <c r="AA308" i="36"/>
  <c r="S313" i="36"/>
  <c r="DW313" i="36"/>
  <c r="DS315" i="36"/>
  <c r="EA317" i="36"/>
  <c r="ED318" i="36"/>
  <c r="W319" i="36"/>
  <c r="BV323" i="36"/>
  <c r="CH323" i="36"/>
  <c r="CA326" i="36"/>
  <c r="Z333" i="36"/>
  <c r="DU334" i="36"/>
  <c r="CB335" i="36"/>
  <c r="DQ335" i="36"/>
  <c r="R336" i="36"/>
  <c r="EG336" i="36"/>
  <c r="DX340" i="36"/>
  <c r="CH341" i="36"/>
  <c r="EB342" i="36"/>
  <c r="AF343" i="36"/>
  <c r="DP343" i="36"/>
  <c r="EK460" i="36"/>
  <c r="EA506" i="36"/>
  <c r="CI469" i="36"/>
  <c r="DQ535" i="36"/>
  <c r="CA435" i="36"/>
  <c r="J470" i="36"/>
  <c r="AA417" i="36"/>
  <c r="BV417" i="36"/>
  <c r="AF339" i="36"/>
  <c r="BM372" i="36"/>
  <c r="BQ340" i="36"/>
  <c r="J140" i="36"/>
  <c r="BR117" i="36"/>
  <c r="AC113" i="36"/>
  <c r="AF258" i="36"/>
  <c r="BP191" i="36"/>
  <c r="EG128" i="36"/>
  <c r="V434" i="36"/>
  <c r="AF309" i="36"/>
  <c r="AB296" i="36"/>
  <c r="DX245" i="36"/>
  <c r="CD214" i="36"/>
  <c r="EA39" i="36"/>
  <c r="ED413" i="36"/>
  <c r="DT338" i="36"/>
  <c r="BQ310" i="36"/>
  <c r="S348" i="36"/>
  <c r="DV351" i="36"/>
  <c r="EN492" i="36"/>
  <c r="EL469" i="36"/>
  <c r="P457" i="36"/>
  <c r="EH524" i="36"/>
  <c r="DV447" i="36"/>
  <c r="V374" i="36"/>
  <c r="CC453" i="36"/>
  <c r="DR401" i="36"/>
  <c r="DT365" i="36"/>
  <c r="T345" i="36"/>
  <c r="BO309" i="36"/>
  <c r="P427" i="36"/>
  <c r="U405" i="36"/>
  <c r="J230" i="36"/>
  <c r="BQ160" i="36"/>
  <c r="S264" i="36"/>
  <c r="EH222" i="36"/>
  <c r="L139" i="36"/>
  <c r="EJ85" i="36"/>
  <c r="BM401" i="36"/>
  <c r="M191" i="36"/>
  <c r="AI191" i="36" s="1"/>
  <c r="EJ115" i="36"/>
  <c r="DP40" i="36"/>
  <c r="CA15" i="36"/>
  <c r="N9" i="36"/>
  <c r="AD310" i="36"/>
  <c r="EA354" i="36"/>
  <c r="BY355" i="36"/>
  <c r="CL357" i="36"/>
  <c r="CJ357" i="36"/>
  <c r="EC363" i="36"/>
  <c r="AC365" i="36"/>
  <c r="CJ367" i="36"/>
  <c r="R369" i="36"/>
  <c r="DV369" i="36"/>
  <c r="M371" i="36"/>
  <c r="EG371" i="36"/>
  <c r="EG373" i="36"/>
  <c r="BT375" i="36"/>
  <c r="P379" i="36"/>
  <c r="BS380" i="36"/>
  <c r="EK381" i="36"/>
  <c r="BX386" i="36"/>
  <c r="BQ394" i="36"/>
  <c r="CA394" i="36"/>
  <c r="Q396" i="36"/>
  <c r="BS397" i="36"/>
  <c r="EI400" i="36"/>
  <c r="EI403" i="36"/>
  <c r="BM408" i="36"/>
  <c r="BY415" i="36"/>
  <c r="CB416" i="36"/>
  <c r="DX475" i="36"/>
  <c r="EN517" i="36"/>
  <c r="CF348" i="36"/>
  <c r="CF288" i="36"/>
  <c r="EE372" i="36"/>
  <c r="ED406" i="36"/>
  <c r="K396" i="36"/>
  <c r="DY219" i="36"/>
  <c r="T156" i="36"/>
  <c r="BS124" i="36"/>
  <c r="X100" i="36"/>
  <c r="DU438" i="36"/>
  <c r="CI436" i="36"/>
  <c r="CH416" i="36"/>
  <c r="BN384" i="36"/>
  <c r="DZ314" i="36"/>
  <c r="CJ227" i="36"/>
  <c r="DW196" i="36"/>
  <c r="BR35" i="36"/>
  <c r="DP357" i="36"/>
  <c r="EJ136" i="36"/>
  <c r="J77" i="36"/>
  <c r="X430" i="36"/>
  <c r="Y352" i="36"/>
  <c r="EF499" i="36"/>
  <c r="DV528" i="36"/>
  <c r="BM475" i="36"/>
  <c r="S445" i="36"/>
  <c r="M395" i="36"/>
  <c r="DQ461" i="36"/>
  <c r="EM308" i="36"/>
  <c r="AC350" i="36"/>
  <c r="L224" i="36"/>
  <c r="BX69" i="36"/>
  <c r="BX89" i="36" s="1"/>
  <c r="AF456" i="36"/>
  <c r="EB432" i="36"/>
  <c r="EC394" i="36"/>
  <c r="CD351" i="36"/>
  <c r="CD321" i="36"/>
  <c r="BW220" i="36"/>
  <c r="AF126" i="36"/>
  <c r="K74" i="36"/>
  <c r="J47" i="36"/>
  <c r="AF366" i="36"/>
  <c r="DQ286" i="36"/>
  <c r="Q424" i="36"/>
  <c r="EA531" i="36"/>
  <c r="R443" i="36"/>
  <c r="R473" i="36"/>
  <c r="EA501" i="36"/>
  <c r="DR414" i="36"/>
  <c r="DR384" i="36"/>
  <c r="BU367" i="36"/>
  <c r="BU337" i="36"/>
  <c r="BU307" i="36"/>
  <c r="EJ283" i="36"/>
  <c r="BU277" i="36"/>
  <c r="DY459" i="36"/>
  <c r="BQ409" i="36"/>
  <c r="BU457" i="36"/>
  <c r="DU348" i="36"/>
  <c r="DX205" i="36"/>
  <c r="BU187" i="36"/>
  <c r="R143" i="36"/>
  <c r="BU247" i="36"/>
  <c r="CL247" i="36" s="1"/>
  <c r="AD191" i="36"/>
  <c r="R113" i="36"/>
  <c r="R53" i="36"/>
  <c r="R383" i="36"/>
  <c r="U426" i="36"/>
  <c r="U427" i="36"/>
  <c r="EG428" i="36"/>
  <c r="CL435" i="36"/>
  <c r="DW435" i="36"/>
  <c r="EL435" i="36"/>
  <c r="M437" i="36"/>
  <c r="EH501" i="36"/>
  <c r="L464" i="36"/>
  <c r="Y440" i="36"/>
  <c r="EJ414" i="36"/>
  <c r="EH381" i="36"/>
  <c r="CD439" i="36"/>
  <c r="AG161" i="36"/>
  <c r="BU156" i="36"/>
  <c r="EF46" i="36"/>
  <c r="BT184" i="36"/>
  <c r="DV132" i="36"/>
  <c r="EO132" i="36" s="1"/>
  <c r="AG11" i="36"/>
  <c r="EK439" i="36"/>
  <c r="Y380" i="36"/>
  <c r="BU366" i="36"/>
  <c r="AF334" i="36"/>
  <c r="CA310" i="36"/>
  <c r="EL255" i="36"/>
  <c r="U72" i="36"/>
  <c r="L314" i="36"/>
  <c r="T470" i="36"/>
  <c r="EG471" i="36"/>
  <c r="DU486" i="36"/>
  <c r="DW530" i="36"/>
  <c r="DV466" i="36"/>
  <c r="DP431" i="36"/>
  <c r="BQ468" i="36"/>
  <c r="DV505" i="36"/>
  <c r="P439" i="36"/>
  <c r="J462" i="36"/>
  <c r="BY412" i="36"/>
  <c r="BR375" i="36"/>
  <c r="AH295" i="36"/>
  <c r="M195" i="36"/>
  <c r="DX98" i="36"/>
  <c r="DX68" i="36"/>
  <c r="M15" i="36"/>
  <c r="DT374" i="36"/>
  <c r="CI296" i="36"/>
  <c r="EF183" i="36"/>
  <c r="EK144" i="36"/>
  <c r="CI26" i="36"/>
  <c r="AF393" i="36"/>
  <c r="Q351" i="36"/>
  <c r="EI310" i="36"/>
  <c r="BR195" i="36"/>
  <c r="U64" i="36"/>
  <c r="DQ537" i="36"/>
  <c r="EB498" i="36"/>
  <c r="Y467" i="36"/>
  <c r="EL458" i="36"/>
  <c r="BM380" i="36"/>
  <c r="AE444" i="36"/>
  <c r="CD417" i="36"/>
  <c r="ED434" i="36"/>
  <c r="DZ409" i="36"/>
  <c r="AC105" i="36"/>
  <c r="DZ323" i="36"/>
  <c r="EG127" i="36"/>
  <c r="EB95" i="36"/>
  <c r="EB65" i="36"/>
  <c r="DP43" i="36"/>
  <c r="DY287" i="36"/>
  <c r="BT286" i="36"/>
  <c r="J220" i="36"/>
  <c r="DW205" i="36"/>
  <c r="P184" i="36"/>
  <c r="O352" i="36"/>
  <c r="CF338" i="36"/>
  <c r="EM524" i="36"/>
  <c r="CB460" i="36"/>
  <c r="EE486" i="36"/>
  <c r="Q471" i="36"/>
  <c r="EG417" i="36"/>
  <c r="DX295" i="36"/>
  <c r="CK293" i="36"/>
  <c r="AC435" i="36"/>
  <c r="CC416" i="36"/>
  <c r="V398" i="36"/>
  <c r="BY426" i="36"/>
  <c r="CB310" i="36"/>
  <c r="BQ228" i="36"/>
  <c r="N218" i="36"/>
  <c r="DU51" i="36"/>
  <c r="BY6" i="36"/>
  <c r="EN336" i="36"/>
  <c r="EG317" i="36"/>
  <c r="BM260" i="36"/>
  <c r="DW248" i="36"/>
  <c r="R245" i="36"/>
  <c r="EE229" i="36"/>
  <c r="Q187" i="36"/>
  <c r="P154" i="36"/>
  <c r="BS44" i="36"/>
  <c r="P4" i="36"/>
  <c r="DQ470" i="36"/>
  <c r="BN379" i="36"/>
  <c r="BR345" i="36"/>
  <c r="CJ87" i="36"/>
  <c r="EA514" i="36"/>
  <c r="EE492" i="36"/>
  <c r="CJ473" i="36"/>
  <c r="DY460" i="36"/>
  <c r="N309" i="36"/>
  <c r="DR281" i="36"/>
  <c r="CC432" i="36"/>
  <c r="R442" i="36"/>
  <c r="Y376" i="36"/>
  <c r="EB367" i="36"/>
  <c r="X274" i="36"/>
  <c r="AD264" i="36"/>
  <c r="DX356" i="36"/>
  <c r="X334" i="36"/>
  <c r="BQ141" i="36"/>
  <c r="CG84" i="36"/>
  <c r="BP48" i="36"/>
  <c r="EK39" i="36"/>
  <c r="W402" i="36"/>
  <c r="BR284" i="36"/>
  <c r="CD220" i="36"/>
  <c r="R112" i="36"/>
  <c r="BP403" i="36"/>
  <c r="DV401" i="36"/>
  <c r="BR344" i="36"/>
  <c r="EH313" i="36"/>
  <c r="BS467" i="36"/>
  <c r="DX531" i="36"/>
  <c r="EM500" i="36"/>
  <c r="DR441" i="36"/>
  <c r="EC472" i="36"/>
  <c r="N404" i="36"/>
  <c r="DU384" i="36"/>
  <c r="Z343" i="36"/>
  <c r="Z313" i="36"/>
  <c r="CH267" i="36"/>
  <c r="AD174" i="36"/>
  <c r="DQ47" i="36"/>
  <c r="BW364" i="36"/>
  <c r="EN228" i="36"/>
  <c r="DZ161" i="36"/>
  <c r="U22" i="36"/>
  <c r="AH266" i="36"/>
  <c r="CC222" i="36"/>
  <c r="CA186" i="36"/>
  <c r="ED131" i="36"/>
  <c r="CG114" i="36"/>
  <c r="EN7" i="36"/>
  <c r="BN407" i="36"/>
  <c r="M462" i="36"/>
  <c r="BN472" i="36"/>
  <c r="DR533" i="36"/>
  <c r="BV286" i="36"/>
  <c r="DT493" i="36"/>
  <c r="EA410" i="36"/>
  <c r="DU349" i="36"/>
  <c r="CB369" i="36"/>
  <c r="Z192" i="36"/>
  <c r="CH117" i="36"/>
  <c r="AG117" i="36"/>
  <c r="EC111" i="36"/>
  <c r="P78" i="36"/>
  <c r="CE68" i="36"/>
  <c r="Z12" i="36"/>
  <c r="Z433" i="36"/>
  <c r="T276" i="36"/>
  <c r="BV16" i="36"/>
  <c r="M407" i="36"/>
  <c r="BU223" i="36"/>
  <c r="CB189" i="36"/>
  <c r="BS402" i="36"/>
  <c r="DT499" i="36"/>
  <c r="CA455" i="36"/>
  <c r="DW454" i="36"/>
  <c r="O440" i="36"/>
  <c r="EE523" i="36"/>
  <c r="AA464" i="36"/>
  <c r="EK262" i="36"/>
  <c r="CD429" i="36"/>
  <c r="EI344" i="36"/>
  <c r="CJ394" i="36"/>
  <c r="EJ380" i="36"/>
  <c r="BX333" i="36"/>
  <c r="CC308" i="36"/>
  <c r="BV255" i="36"/>
  <c r="AB224" i="36"/>
  <c r="AE205" i="36"/>
  <c r="Q79" i="36"/>
  <c r="U37" i="36"/>
  <c r="DP394" i="36"/>
  <c r="EH52" i="36"/>
  <c r="BS13" i="36"/>
  <c r="EG321" i="36"/>
  <c r="CK205" i="36"/>
  <c r="BR167" i="36"/>
  <c r="EL141" i="36"/>
  <c r="EA107" i="36"/>
  <c r="CF70" i="36"/>
  <c r="EB515" i="36"/>
  <c r="DW487" i="36"/>
  <c r="S468" i="36"/>
  <c r="EA466" i="36"/>
  <c r="DX433" i="36"/>
  <c r="DW402" i="36"/>
  <c r="BT284" i="36"/>
  <c r="AG356" i="36"/>
  <c r="EB355" i="36"/>
  <c r="EN310" i="36"/>
  <c r="EE203" i="36"/>
  <c r="BV105" i="36"/>
  <c r="AE25" i="36"/>
  <c r="Y408" i="36"/>
  <c r="CI393" i="36"/>
  <c r="S378" i="36"/>
  <c r="CJ356" i="36"/>
  <c r="CJ326" i="36"/>
  <c r="T275" i="36"/>
  <c r="EB235" i="36"/>
  <c r="BW217" i="36"/>
  <c r="BU166" i="36"/>
  <c r="CB132" i="36"/>
  <c r="AA74" i="36"/>
  <c r="Y45" i="36"/>
  <c r="DW18" i="36"/>
  <c r="BR257" i="36"/>
  <c r="CI204" i="36"/>
  <c r="BY34" i="36"/>
  <c r="BY59" i="36" s="1"/>
  <c r="M431" i="36"/>
  <c r="EC505" i="36"/>
  <c r="CG477" i="36"/>
  <c r="DR458" i="36"/>
  <c r="AH473" i="36"/>
  <c r="AB436" i="36"/>
  <c r="AC411" i="36"/>
  <c r="BZ426" i="36"/>
  <c r="BY408" i="36"/>
  <c r="BV375" i="36"/>
  <c r="AE357" i="36"/>
  <c r="EE323" i="36"/>
  <c r="BX303" i="36"/>
  <c r="U127" i="36"/>
  <c r="DP98" i="36"/>
  <c r="U97" i="36"/>
  <c r="DP68" i="36"/>
  <c r="DV522" i="36"/>
  <c r="EE371" i="36"/>
  <c r="J280" i="36"/>
  <c r="CB252" i="36"/>
  <c r="Y252" i="36"/>
  <c r="AC73" i="36"/>
  <c r="BO289" i="36"/>
  <c r="CC8" i="36"/>
  <c r="DV7" i="36"/>
  <c r="EO7" i="36" s="1"/>
  <c r="CH353" i="36"/>
  <c r="EL522" i="36"/>
  <c r="BR466" i="36"/>
  <c r="T454" i="36"/>
  <c r="T424" i="36"/>
  <c r="DZ501" i="36"/>
  <c r="DP427" i="36"/>
  <c r="DT371" i="36"/>
  <c r="EM463" i="36"/>
  <c r="EF234" i="36"/>
  <c r="BU194" i="36"/>
  <c r="K13" i="36"/>
  <c r="CC310" i="36"/>
  <c r="ED190" i="36"/>
  <c r="CD158" i="36"/>
  <c r="X37" i="36"/>
  <c r="BN350" i="36"/>
  <c r="ED275" i="36"/>
  <c r="T274" i="36"/>
  <c r="DS261" i="36"/>
  <c r="Z248" i="36"/>
  <c r="AA161" i="36"/>
  <c r="EI145" i="36"/>
  <c r="K101" i="36"/>
  <c r="BV47" i="36"/>
  <c r="BZ412" i="36"/>
  <c r="M370" i="36"/>
  <c r="Q318" i="36"/>
  <c r="J459" i="36"/>
  <c r="ED460" i="36"/>
  <c r="BM471" i="36"/>
  <c r="BM441" i="36"/>
  <c r="DV293" i="36"/>
  <c r="DV263" i="36"/>
  <c r="EF494" i="36"/>
  <c r="DQ395" i="36"/>
  <c r="J429" i="36"/>
  <c r="DQ365" i="36"/>
  <c r="BM261" i="36"/>
  <c r="EE9" i="36"/>
  <c r="P3" i="36"/>
  <c r="J339" i="36"/>
  <c r="BM291" i="36"/>
  <c r="BM201" i="36"/>
  <c r="ED153" i="36"/>
  <c r="BM111" i="36"/>
  <c r="J99" i="36"/>
  <c r="BM51" i="36"/>
  <c r="EF524" i="36"/>
  <c r="DZ531" i="36"/>
  <c r="BW456" i="36"/>
  <c r="Y434" i="36"/>
  <c r="DP457" i="36"/>
  <c r="BW426" i="36"/>
  <c r="EL492" i="36"/>
  <c r="Y464" i="36"/>
  <c r="BP407" i="36"/>
  <c r="EM433" i="36"/>
  <c r="DR355" i="36"/>
  <c r="BO348" i="36"/>
  <c r="R230" i="36"/>
  <c r="EF204" i="36"/>
  <c r="CH175" i="36"/>
  <c r="AD175" i="36"/>
  <c r="DV131" i="36"/>
  <c r="BZ34" i="36"/>
  <c r="DS291" i="36"/>
  <c r="AE263" i="36"/>
  <c r="CD218" i="36"/>
  <c r="EI85" i="36"/>
  <c r="L68" i="36"/>
  <c r="Z46" i="36"/>
  <c r="O415" i="36"/>
  <c r="BX4" i="36"/>
  <c r="BR5" i="36"/>
  <c r="AE6" i="36"/>
  <c r="AI8" i="36"/>
  <c r="AC8" i="36"/>
  <c r="CA8" i="36"/>
  <c r="Q10" i="36"/>
  <c r="AF12" i="36"/>
  <c r="BR12" i="36"/>
  <c r="CE12" i="36"/>
  <c r="BS14" i="36"/>
  <c r="CE14" i="36"/>
  <c r="EN14" i="36"/>
  <c r="AA15" i="36"/>
  <c r="EH15" i="36"/>
  <c r="EM16" i="36"/>
  <c r="DV17" i="36"/>
  <c r="U18" i="36"/>
  <c r="R19" i="36"/>
  <c r="AI29" i="36" s="1"/>
  <c r="CI19" i="36"/>
  <c r="BO20" i="36"/>
  <c r="BM21" i="36"/>
  <c r="DT21" i="36"/>
  <c r="BV22" i="36"/>
  <c r="EC494" i="36"/>
  <c r="W474" i="36"/>
  <c r="CG428" i="36"/>
  <c r="BZ385" i="36"/>
  <c r="CC466" i="36"/>
  <c r="DW472" i="36"/>
  <c r="BO277" i="36"/>
  <c r="EB244" i="36"/>
  <c r="DR236" i="36"/>
  <c r="EB380" i="36"/>
  <c r="EC357" i="36"/>
  <c r="O313" i="36"/>
  <c r="EI307" i="36"/>
  <c r="K275" i="36"/>
  <c r="BN246" i="36"/>
  <c r="EM141" i="36"/>
  <c r="BP95" i="36"/>
  <c r="DY395" i="36"/>
  <c r="EN275" i="36"/>
  <c r="BS231" i="36"/>
  <c r="AB219" i="36"/>
  <c r="EF205" i="36"/>
  <c r="DP93" i="36"/>
  <c r="BT52" i="36"/>
  <c r="CC16" i="36"/>
  <c r="X10" i="36"/>
  <c r="AD438" i="36"/>
  <c r="W384" i="36"/>
  <c r="BW353" i="36"/>
  <c r="DY23" i="36"/>
  <c r="EJ24" i="36"/>
  <c r="BM25" i="36"/>
  <c r="O26" i="36"/>
  <c r="BW26" i="36"/>
  <c r="EE27" i="36"/>
  <c r="W33" i="36"/>
  <c r="CB37" i="36"/>
  <c r="CC38" i="36"/>
  <c r="BS40" i="36"/>
  <c r="BY41" i="36"/>
  <c r="AE42" i="36"/>
  <c r="BR42" i="36"/>
  <c r="CK43" i="36"/>
  <c r="EA43" i="36"/>
  <c r="BT45" i="36"/>
  <c r="CE45" i="36"/>
  <c r="EA45" i="36"/>
  <c r="EF49" i="36"/>
  <c r="BO50" i="36"/>
  <c r="CL50" i="36" s="1"/>
  <c r="DU50" i="36"/>
  <c r="Q51" i="36"/>
  <c r="DR51" i="36"/>
  <c r="EL51" i="36"/>
  <c r="BS52" i="36"/>
  <c r="DR52" i="36"/>
  <c r="EK52" i="36"/>
  <c r="EE55" i="36"/>
  <c r="EE59" i="36" s="1"/>
  <c r="DS477" i="36"/>
  <c r="DZ490" i="36"/>
  <c r="BO456" i="36"/>
  <c r="EI523" i="36"/>
  <c r="DR406" i="36"/>
  <c r="U354" i="36"/>
  <c r="U294" i="36"/>
  <c r="AA431" i="36"/>
  <c r="X412" i="36"/>
  <c r="N455" i="36"/>
  <c r="EL232" i="36"/>
  <c r="BU232" i="36"/>
  <c r="BZ207" i="36"/>
  <c r="DV96" i="36"/>
  <c r="DV66" i="36"/>
  <c r="AH50" i="36"/>
  <c r="BR440" i="36"/>
  <c r="AE319" i="36"/>
  <c r="CC284" i="36"/>
  <c r="AB218" i="36"/>
  <c r="DY171" i="36"/>
  <c r="CK128" i="36"/>
  <c r="EC49" i="36"/>
  <c r="EN195" i="36"/>
  <c r="EO195" i="36" s="1"/>
  <c r="O377" i="36"/>
  <c r="EA351" i="36"/>
  <c r="CC344" i="36"/>
  <c r="EL56" i="36"/>
  <c r="X57" i="36"/>
  <c r="CA88" i="36"/>
  <c r="K64" i="36"/>
  <c r="EM65" i="36"/>
  <c r="DX66" i="36"/>
  <c r="DR515" i="36"/>
  <c r="BY475" i="36"/>
  <c r="DS464" i="36"/>
  <c r="BY445" i="36"/>
  <c r="EE494" i="36"/>
  <c r="Q435" i="36"/>
  <c r="DU423" i="36"/>
  <c r="DS377" i="36"/>
  <c r="BY385" i="36"/>
  <c r="ED246" i="36"/>
  <c r="ED269" i="36" s="1"/>
  <c r="BR229" i="36"/>
  <c r="Y131" i="36"/>
  <c r="DZ11" i="36"/>
  <c r="V10" i="36"/>
  <c r="N304" i="36"/>
  <c r="AC219" i="36"/>
  <c r="BQ156" i="36"/>
  <c r="EL63" i="36"/>
  <c r="EL89" i="36" s="1"/>
  <c r="EC34" i="36"/>
  <c r="AD381" i="36"/>
  <c r="DW356" i="36"/>
  <c r="AH349" i="36"/>
  <c r="Q465" i="36"/>
  <c r="CB67" i="36"/>
  <c r="W68" i="36"/>
  <c r="DQ68" i="36"/>
  <c r="Y69" i="36"/>
  <c r="J71" i="36"/>
  <c r="DW71" i="36"/>
  <c r="K72" i="36"/>
  <c r="ED72" i="36"/>
  <c r="S75" i="36"/>
  <c r="Y76" i="36"/>
  <c r="BU76" i="36"/>
  <c r="BU77" i="36"/>
  <c r="BM79" i="36"/>
  <c r="BN80" i="36"/>
  <c r="Q81" i="36"/>
  <c r="DX81" i="36"/>
  <c r="CJ82" i="36"/>
  <c r="K84" i="36"/>
  <c r="BZ84" i="36"/>
  <c r="CJ84" i="36"/>
  <c r="DW84" i="36"/>
  <c r="V85" i="36"/>
  <c r="AG85" i="36"/>
  <c r="DW85" i="36"/>
  <c r="EC86" i="36"/>
  <c r="CD87" i="36"/>
  <c r="W93" i="36"/>
  <c r="X95" i="36"/>
  <c r="W97" i="36"/>
  <c r="CC98" i="36"/>
  <c r="CB101" i="36"/>
  <c r="DW101" i="36"/>
  <c r="EF101" i="36"/>
  <c r="K102" i="36"/>
  <c r="BT102" i="36"/>
  <c r="DZ102" i="36"/>
  <c r="EB522" i="36"/>
  <c r="W476" i="36"/>
  <c r="BR442" i="36"/>
  <c r="EM483" i="36"/>
  <c r="CE466" i="36"/>
  <c r="DR442" i="36"/>
  <c r="O398" i="36"/>
  <c r="AC368" i="36"/>
  <c r="ED337" i="36"/>
  <c r="W326" i="36"/>
  <c r="EM412" i="36"/>
  <c r="ED371" i="36"/>
  <c r="BP336" i="36"/>
  <c r="Y207" i="36"/>
  <c r="DP204" i="36"/>
  <c r="S133" i="36"/>
  <c r="V114" i="36"/>
  <c r="DW113" i="36"/>
  <c r="DW83" i="36"/>
  <c r="CJ251" i="36"/>
  <c r="EG215" i="36"/>
  <c r="EB145" i="36"/>
  <c r="CA295" i="36"/>
  <c r="CG192" i="36"/>
  <c r="EB175" i="36"/>
  <c r="AA173" i="36"/>
  <c r="BW147" i="36"/>
  <c r="BX83" i="36"/>
  <c r="EN13" i="36"/>
  <c r="DZ466" i="36"/>
  <c r="AF104" i="36"/>
  <c r="CF105" i="36"/>
  <c r="CI106" i="36"/>
  <c r="AF107" i="36"/>
  <c r="BS107" i="36"/>
  <c r="CC107" i="36"/>
  <c r="DZ107" i="36"/>
  <c r="ED109" i="36"/>
  <c r="N110" i="36"/>
  <c r="AI110" i="36" s="1"/>
  <c r="BU111" i="36"/>
  <c r="AG112" i="36"/>
  <c r="BS112" i="36"/>
  <c r="O116" i="36"/>
  <c r="CC116" i="36"/>
  <c r="N117" i="36"/>
  <c r="CJ117" i="36"/>
  <c r="BM123" i="36"/>
  <c r="BR128" i="36"/>
  <c r="CA128" i="36"/>
  <c r="EI128" i="36"/>
  <c r="EC129" i="36"/>
  <c r="EA148" i="36" s="1"/>
  <c r="BS130" i="36"/>
  <c r="J131" i="36"/>
  <c r="DW134" i="36"/>
  <c r="EC518" i="36"/>
  <c r="EG472" i="36"/>
  <c r="DZ503" i="36"/>
  <c r="X447" i="36"/>
  <c r="AE471" i="36"/>
  <c r="AE479" i="36" s="1"/>
  <c r="CF437" i="36"/>
  <c r="EE381" i="36"/>
  <c r="DT427" i="36"/>
  <c r="R375" i="36"/>
  <c r="CC345" i="36"/>
  <c r="CJ459" i="36"/>
  <c r="V353" i="36"/>
  <c r="BY293" i="36"/>
  <c r="DQ235" i="36"/>
  <c r="S223" i="36"/>
  <c r="W145" i="36"/>
  <c r="DV74" i="36"/>
  <c r="AG164" i="36"/>
  <c r="EH104" i="36"/>
  <c r="BQ67" i="36"/>
  <c r="BV52" i="36"/>
  <c r="V409" i="36"/>
  <c r="DW279" i="36"/>
  <c r="DP162" i="36"/>
  <c r="AC42" i="36"/>
  <c r="BY23" i="36"/>
  <c r="EN408" i="36"/>
  <c r="Q135" i="36"/>
  <c r="EG135" i="36"/>
  <c r="DW136" i="36"/>
  <c r="J137" i="36"/>
  <c r="Z138" i="36"/>
  <c r="CI139" i="36"/>
  <c r="DW141" i="36"/>
  <c r="AH142" i="36"/>
  <c r="DU142" i="36"/>
  <c r="AI143" i="36"/>
  <c r="T143" i="36"/>
  <c r="AF143" i="36"/>
  <c r="BS143" i="36"/>
  <c r="AF145" i="36"/>
  <c r="EM146" i="36"/>
  <c r="EG147" i="36"/>
  <c r="AB424" i="36"/>
  <c r="EK487" i="36"/>
  <c r="CG453" i="36"/>
  <c r="DZ382" i="36"/>
  <c r="EG348" i="36"/>
  <c r="BS341" i="36"/>
  <c r="J383" i="36"/>
  <c r="R309" i="36"/>
  <c r="EL290" i="36"/>
  <c r="EL194" i="36"/>
  <c r="BT372" i="36"/>
  <c r="EA313" i="36"/>
  <c r="Z166" i="36"/>
  <c r="BY82" i="36"/>
  <c r="DQ76" i="36"/>
  <c r="J473" i="36"/>
  <c r="BS311" i="36"/>
  <c r="V292" i="36"/>
  <c r="R178" i="36"/>
  <c r="CG153" i="36"/>
  <c r="EF153" i="36"/>
  <c r="AE154" i="36"/>
  <c r="R155" i="36"/>
  <c r="U158" i="36"/>
  <c r="DZ521" i="36"/>
  <c r="EG504" i="36"/>
  <c r="DT453" i="36"/>
  <c r="V472" i="36"/>
  <c r="P430" i="36"/>
  <c r="CG363" i="36"/>
  <c r="DQ326" i="36"/>
  <c r="BZ260" i="36"/>
  <c r="W393" i="36"/>
  <c r="AH376" i="36"/>
  <c r="X228" i="36"/>
  <c r="CJ185" i="36"/>
  <c r="BM223" i="36"/>
  <c r="AH185" i="36"/>
  <c r="DS116" i="36"/>
  <c r="ED26" i="36"/>
  <c r="U176" i="36"/>
  <c r="BP465" i="36"/>
  <c r="EL160" i="36"/>
  <c r="EN161" i="36"/>
  <c r="EN162" i="36"/>
  <c r="BN163" i="36"/>
  <c r="AA166" i="36"/>
  <c r="EG166" i="36"/>
  <c r="K167" i="36"/>
  <c r="CC167" i="36"/>
  <c r="DQ168" i="36"/>
  <c r="EB168" i="36"/>
  <c r="BX169" i="36"/>
  <c r="X171" i="36"/>
  <c r="DU172" i="36"/>
  <c r="CJ173" i="36"/>
  <c r="DX173" i="36"/>
  <c r="CJ174" i="36"/>
  <c r="AG175" i="36"/>
  <c r="EA175" i="36"/>
  <c r="EB176" i="36"/>
  <c r="O177" i="36"/>
  <c r="Z177" i="36"/>
  <c r="DP177" i="36"/>
  <c r="CE178" i="36"/>
  <c r="K209" i="36"/>
  <c r="BY184" i="36"/>
  <c r="EF184" i="36"/>
  <c r="BX185" i="36"/>
  <c r="AE186" i="36"/>
  <c r="BZ186" i="36"/>
  <c r="EJ186" i="36"/>
  <c r="CH187" i="36"/>
  <c r="DZ188" i="36"/>
  <c r="CJ191" i="36"/>
  <c r="EJ191" i="36"/>
  <c r="DP192" i="36"/>
  <c r="EA192" i="36"/>
  <c r="EN192" i="36"/>
  <c r="DR522" i="36"/>
  <c r="U468" i="36"/>
  <c r="DT432" i="36"/>
  <c r="EI320" i="36"/>
  <c r="DR464" i="36"/>
  <c r="BX442" i="36"/>
  <c r="AG437" i="36"/>
  <c r="BV371" i="36"/>
  <c r="CB324" i="36"/>
  <c r="BM74" i="36"/>
  <c r="DR6" i="36"/>
  <c r="BU408" i="36"/>
  <c r="N294" i="36"/>
  <c r="DW250" i="36"/>
  <c r="EH221" i="36"/>
  <c r="Q190" i="36"/>
  <c r="CF146" i="36"/>
  <c r="R8" i="36"/>
  <c r="BP463" i="36"/>
  <c r="R412" i="36"/>
  <c r="EN371" i="36"/>
  <c r="N354" i="36"/>
  <c r="AF225" i="36"/>
  <c r="EF105" i="36"/>
  <c r="DX75" i="36"/>
  <c r="CE53" i="36"/>
  <c r="DW194" i="36"/>
  <c r="DQ196" i="36"/>
  <c r="EK196" i="36"/>
  <c r="EF198" i="36"/>
  <c r="R199" i="36"/>
  <c r="K200" i="36"/>
  <c r="DV200" i="36"/>
  <c r="AD201" i="36"/>
  <c r="X202" i="36"/>
  <c r="BT202" i="36"/>
  <c r="EB205" i="36"/>
  <c r="BX206" i="36"/>
  <c r="AA207" i="36"/>
  <c r="EH207" i="36"/>
  <c r="AE463" i="36"/>
  <c r="S409" i="36"/>
  <c r="EE424" i="36"/>
  <c r="X289" i="36"/>
  <c r="EA472" i="36"/>
  <c r="EE399" i="36"/>
  <c r="K353" i="36"/>
  <c r="DP351" i="36"/>
  <c r="BZ318" i="36"/>
  <c r="ED142" i="36"/>
  <c r="CK36" i="36"/>
  <c r="CK59" i="36" s="1"/>
  <c r="BS12" i="36"/>
  <c r="DZ172" i="36"/>
  <c r="DS22" i="36"/>
  <c r="R432" i="36"/>
  <c r="R372" i="36"/>
  <c r="J259" i="36"/>
  <c r="Y216" i="36"/>
  <c r="DP201" i="36"/>
  <c r="W142" i="36"/>
  <c r="BW109" i="36"/>
  <c r="AH104" i="36"/>
  <c r="V80" i="36"/>
  <c r="DT78" i="36"/>
  <c r="CJ398" i="36"/>
  <c r="CF386" i="36"/>
  <c r="BZ468" i="36"/>
  <c r="BU239" i="36"/>
  <c r="CD239" i="36"/>
  <c r="DZ213" i="36"/>
  <c r="BZ214" i="36"/>
  <c r="EI215" i="36"/>
  <c r="U216" i="36"/>
  <c r="BZ216" i="36"/>
  <c r="EK220" i="36"/>
  <c r="Y223" i="36"/>
  <c r="AI223" i="36" s="1"/>
  <c r="BN224" i="36"/>
  <c r="EJ225" i="36"/>
  <c r="BU226" i="36"/>
  <c r="CC227" i="36"/>
  <c r="BN228" i="36"/>
  <c r="S230" i="36"/>
  <c r="BO230" i="36"/>
  <c r="CL230" i="36" s="1"/>
  <c r="BZ230" i="36"/>
  <c r="DZ233" i="36"/>
  <c r="CG234" i="36"/>
  <c r="J235" i="36"/>
  <c r="CK235" i="36"/>
  <c r="EM237" i="36"/>
  <c r="EK243" i="36"/>
  <c r="EE244" i="36"/>
  <c r="EN244" i="36"/>
  <c r="CI245" i="36"/>
  <c r="K246" i="36"/>
  <c r="AD246" i="36"/>
  <c r="AD268" i="36" s="1"/>
  <c r="AI247" i="36"/>
  <c r="X248" i="36"/>
  <c r="CF248" i="36"/>
  <c r="EH465" i="36"/>
  <c r="EG528" i="36"/>
  <c r="DU379" i="36"/>
  <c r="V468" i="36"/>
  <c r="EF414" i="36"/>
  <c r="DP355" i="36"/>
  <c r="P281" i="36"/>
  <c r="EI274" i="36"/>
  <c r="CD443" i="36"/>
  <c r="CF403" i="36"/>
  <c r="CA382" i="36"/>
  <c r="BY348" i="36"/>
  <c r="BZ199" i="36"/>
  <c r="DQ189" i="36"/>
  <c r="EO189" i="36" s="1"/>
  <c r="Q161" i="36"/>
  <c r="BN135" i="36"/>
  <c r="EI101" i="36"/>
  <c r="EI71" i="36"/>
  <c r="BN15" i="36"/>
  <c r="BN29" i="36" s="1"/>
  <c r="AB425" i="36"/>
  <c r="DY222" i="36"/>
  <c r="DY239" i="36" s="1"/>
  <c r="DS155" i="36"/>
  <c r="DS179" i="36" s="1"/>
  <c r="DS125" i="36"/>
  <c r="EL501" i="36"/>
  <c r="Y405" i="36"/>
  <c r="BT158" i="36"/>
  <c r="V138" i="36"/>
  <c r="K56" i="36"/>
  <c r="BY318" i="36"/>
  <c r="AG315" i="36"/>
  <c r="AI315" i="36" s="1"/>
  <c r="AC249" i="36"/>
  <c r="EI249" i="36"/>
  <c r="BS250" i="36"/>
  <c r="DQ250" i="36"/>
  <c r="AC252" i="36"/>
  <c r="CG252" i="36"/>
  <c r="EE253" i="36"/>
  <c r="EG268" i="36" s="1"/>
  <c r="Y254" i="36"/>
  <c r="R255" i="36"/>
  <c r="BO255" i="36"/>
  <c r="DT255" i="36"/>
  <c r="EI256" i="36"/>
  <c r="EL258" i="36"/>
  <c r="BY260" i="36"/>
  <c r="X261" i="36"/>
  <c r="BZ262" i="36"/>
  <c r="X263" i="36"/>
  <c r="CJ263" i="36"/>
  <c r="DZ264" i="36"/>
  <c r="CC265" i="36"/>
  <c r="U266" i="36"/>
  <c r="AG266" i="36"/>
  <c r="Z267" i="36"/>
  <c r="AB274" i="36"/>
  <c r="EK274" i="36"/>
  <c r="J276" i="36"/>
  <c r="L278" i="36"/>
  <c r="AG278" i="36"/>
  <c r="EE280" i="36"/>
  <c r="J281" i="36"/>
  <c r="BV282" i="36"/>
  <c r="EH536" i="36"/>
  <c r="EN471" i="36"/>
  <c r="N471" i="36"/>
  <c r="CK469" i="36"/>
  <c r="EG427" i="36"/>
  <c r="CK439" i="36"/>
  <c r="V347" i="36"/>
  <c r="N441" i="36"/>
  <c r="V406" i="36"/>
  <c r="CK379" i="36"/>
  <c r="U375" i="36"/>
  <c r="N291" i="36"/>
  <c r="CD157" i="36"/>
  <c r="U75" i="36"/>
  <c r="AI75" i="36" s="1"/>
  <c r="CG48" i="36"/>
  <c r="DW383" i="36"/>
  <c r="EM312" i="36"/>
  <c r="CK289" i="36"/>
  <c r="BY77" i="36"/>
  <c r="EF170" i="36"/>
  <c r="DT69" i="36"/>
  <c r="EO69" i="36" s="1"/>
  <c r="BZ345" i="36"/>
  <c r="BU283" i="36"/>
  <c r="Y284" i="36"/>
  <c r="BM284" i="36"/>
  <c r="BY284" i="36"/>
  <c r="BO285" i="36"/>
  <c r="EJ285" i="36"/>
  <c r="BP286" i="36"/>
  <c r="DU472" i="36"/>
  <c r="BO462" i="36"/>
  <c r="DS537" i="36"/>
  <c r="EA415" i="36"/>
  <c r="K409" i="36"/>
  <c r="EE496" i="36"/>
  <c r="AE460" i="36"/>
  <c r="CC366" i="36"/>
  <c r="BR353" i="36"/>
  <c r="L442" i="36"/>
  <c r="DV426" i="36"/>
  <c r="EA207" i="36"/>
  <c r="EM157" i="36"/>
  <c r="EM127" i="36"/>
  <c r="L112" i="36"/>
  <c r="AD68" i="36"/>
  <c r="U45" i="36"/>
  <c r="CJ440" i="36"/>
  <c r="BW313" i="36"/>
  <c r="CK229" i="36"/>
  <c r="Y353" i="36"/>
  <c r="BR293" i="36"/>
  <c r="M192" i="36"/>
  <c r="BX136" i="36"/>
  <c r="DT14" i="36"/>
  <c r="CC6" i="36"/>
  <c r="EB341" i="36"/>
  <c r="EG307" i="36"/>
  <c r="BN288" i="36"/>
  <c r="DQ289" i="36"/>
  <c r="EO289" i="36" s="1"/>
  <c r="BS290" i="36"/>
  <c r="EF291" i="36"/>
  <c r="EN292" i="36"/>
  <c r="EC294" i="36"/>
  <c r="EF527" i="36"/>
  <c r="EE502" i="36"/>
  <c r="EC462" i="36"/>
  <c r="T467" i="36"/>
  <c r="BT417" i="36"/>
  <c r="BS444" i="36"/>
  <c r="EG370" i="36"/>
  <c r="EK336" i="36"/>
  <c r="EH303" i="36"/>
  <c r="Z444" i="36"/>
  <c r="BV173" i="36"/>
  <c r="AE69" i="36"/>
  <c r="CH49" i="36"/>
  <c r="AH168" i="36"/>
  <c r="J112" i="36"/>
  <c r="CD6" i="36"/>
  <c r="DP399" i="36"/>
  <c r="BM370" i="36"/>
  <c r="AA356" i="36"/>
  <c r="S275" i="36"/>
  <c r="AC145" i="36"/>
  <c r="EL78" i="36"/>
  <c r="EG287" i="36"/>
  <c r="BU296" i="36"/>
  <c r="BM305" i="36"/>
  <c r="EM307" i="36"/>
  <c r="AA309" i="36"/>
  <c r="X465" i="36"/>
  <c r="EG522" i="36"/>
  <c r="CG440" i="36"/>
  <c r="CG408" i="36"/>
  <c r="CI261" i="36"/>
  <c r="EI467" i="36"/>
  <c r="DQ447" i="36"/>
  <c r="L441" i="36"/>
  <c r="EI507" i="36"/>
  <c r="BY466" i="36"/>
  <c r="BV203" i="36"/>
  <c r="DW187" i="36"/>
  <c r="CH139" i="36"/>
  <c r="S95" i="36"/>
  <c r="CB35" i="36"/>
  <c r="P396" i="36"/>
  <c r="DS145" i="36"/>
  <c r="BV383" i="36"/>
  <c r="AE279" i="36"/>
  <c r="AA247" i="36"/>
  <c r="BM220" i="36"/>
  <c r="DS175" i="36"/>
  <c r="K139" i="36"/>
  <c r="AE369" i="36"/>
  <c r="BQ308" i="36"/>
  <c r="DW521" i="36"/>
  <c r="DT503" i="36"/>
  <c r="AA476" i="36"/>
  <c r="EB443" i="36"/>
  <c r="DX466" i="36"/>
  <c r="CI441" i="36"/>
  <c r="EB386" i="36"/>
  <c r="ED388" i="36" s="1"/>
  <c r="N440" i="36"/>
  <c r="BX406" i="36"/>
  <c r="EM354" i="36"/>
  <c r="AF341" i="36"/>
  <c r="EK133" i="36"/>
  <c r="S125" i="36"/>
  <c r="Y117" i="36"/>
  <c r="BV113" i="36"/>
  <c r="CL113" i="36" s="1"/>
  <c r="AE39" i="36"/>
  <c r="DU408" i="36"/>
  <c r="BM340" i="36"/>
  <c r="BR325" i="36"/>
  <c r="DP223" i="36"/>
  <c r="N380" i="36"/>
  <c r="W255" i="36"/>
  <c r="CB312" i="36"/>
  <c r="T313" i="36"/>
  <c r="AE313" i="36"/>
  <c r="R314" i="36"/>
  <c r="AA315" i="36"/>
  <c r="EH315" i="36"/>
  <c r="EG319" i="36"/>
  <c r="BO320" i="36"/>
  <c r="CJ321" i="36"/>
  <c r="DP322" i="36"/>
  <c r="AH323" i="36"/>
  <c r="BW323" i="36"/>
  <c r="CI323" i="36"/>
  <c r="CG325" i="36"/>
  <c r="AA326" i="36"/>
  <c r="EO326" i="36"/>
  <c r="DY333" i="36"/>
  <c r="EH336" i="36"/>
  <c r="EL338" i="36"/>
  <c r="EM340" i="36"/>
  <c r="R341" i="36"/>
  <c r="CE343" i="36"/>
  <c r="AG344" i="36"/>
  <c r="BY344" i="36"/>
  <c r="EF344" i="36"/>
  <c r="AA345" i="36"/>
  <c r="O349" i="36"/>
  <c r="BS350" i="36"/>
  <c r="CD350" i="36"/>
  <c r="DQ350" i="36"/>
  <c r="EO350" i="36" s="1"/>
  <c r="BM351" i="36"/>
  <c r="EG351" i="36"/>
  <c r="EE353" i="36"/>
  <c r="T354" i="36"/>
  <c r="DU513" i="36"/>
  <c r="DW498" i="36"/>
  <c r="EM453" i="36"/>
  <c r="CA465" i="36"/>
  <c r="CJ409" i="36"/>
  <c r="V464" i="36"/>
  <c r="M351" i="36"/>
  <c r="EJ326" i="36"/>
  <c r="DU193" i="36"/>
  <c r="EE173" i="36"/>
  <c r="EE143" i="36"/>
  <c r="EI148" i="36" s="1"/>
  <c r="EK95" i="36"/>
  <c r="EK65" i="36"/>
  <c r="EI41" i="36"/>
  <c r="DZ18" i="36"/>
  <c r="DP293" i="36"/>
  <c r="Z245" i="36"/>
  <c r="BO219" i="36"/>
  <c r="BU206" i="36"/>
  <c r="EA382" i="36"/>
  <c r="ED355" i="36"/>
  <c r="AG311" i="36"/>
  <c r="EM248" i="36"/>
  <c r="EG233" i="36"/>
  <c r="N138" i="36"/>
  <c r="CF95" i="36"/>
  <c r="BU386" i="36"/>
  <c r="AH368" i="36"/>
  <c r="BV363" i="36"/>
  <c r="EM363" i="36"/>
  <c r="BX364" i="36"/>
  <c r="CI364" i="36"/>
  <c r="DY364" i="36"/>
  <c r="S365" i="36"/>
  <c r="EH366" i="36"/>
  <c r="W367" i="36"/>
  <c r="EC532" i="36"/>
  <c r="EG505" i="36"/>
  <c r="Z446" i="36"/>
  <c r="EE472" i="36"/>
  <c r="BU444" i="36"/>
  <c r="EG435" i="36"/>
  <c r="CI378" i="36"/>
  <c r="S457" i="36"/>
  <c r="DW369" i="36"/>
  <c r="EG345" i="36"/>
  <c r="Q63" i="36"/>
  <c r="BN280" i="36"/>
  <c r="BN299" i="36" s="1"/>
  <c r="BY133" i="36"/>
  <c r="DS68" i="36"/>
  <c r="DS47" i="36"/>
  <c r="DV15" i="36"/>
  <c r="M380" i="36"/>
  <c r="AF338" i="36"/>
  <c r="BV369" i="36"/>
  <c r="CG369" i="36"/>
  <c r="AA371" i="36"/>
  <c r="EF372" i="36"/>
  <c r="AC375" i="36"/>
  <c r="BV379" i="36"/>
  <c r="DR379" i="36"/>
  <c r="CE384" i="36"/>
  <c r="CH387" i="36"/>
  <c r="BZ393" i="36"/>
  <c r="EE393" i="36"/>
  <c r="EO393" i="36"/>
  <c r="BR394" i="36"/>
  <c r="EE528" i="36"/>
  <c r="DT446" i="36"/>
  <c r="EI503" i="36"/>
  <c r="DU456" i="36"/>
  <c r="CC381" i="36"/>
  <c r="J283" i="36"/>
  <c r="CE401" i="36"/>
  <c r="EI339" i="36"/>
  <c r="BP55" i="36"/>
  <c r="EL125" i="36"/>
  <c r="BO117" i="36"/>
  <c r="DY74" i="36"/>
  <c r="EE408" i="36"/>
  <c r="M314" i="36"/>
  <c r="EA311" i="36"/>
  <c r="EL192" i="36"/>
  <c r="CG133" i="36"/>
  <c r="AF37" i="36"/>
  <c r="CJ435" i="36"/>
  <c r="P475" i="36"/>
  <c r="BR395" i="36"/>
  <c r="AH396" i="36"/>
  <c r="AB397" i="36"/>
  <c r="DT401" i="36"/>
  <c r="AE404" i="36"/>
  <c r="EC404" i="36"/>
  <c r="L408" i="36"/>
  <c r="EE409" i="36"/>
  <c r="T411" i="36"/>
  <c r="P417" i="36"/>
  <c r="CA423" i="36"/>
  <c r="R424" i="36"/>
  <c r="DX425" i="36"/>
  <c r="EK502" i="36"/>
  <c r="O447" i="36"/>
  <c r="EE430" i="36"/>
  <c r="CH464" i="36"/>
  <c r="U459" i="36"/>
  <c r="EM458" i="36"/>
  <c r="P406" i="36"/>
  <c r="BY371" i="36"/>
  <c r="DT343" i="36"/>
  <c r="CA338" i="36"/>
  <c r="DQ530" i="36"/>
  <c r="J347" i="36"/>
  <c r="J317" i="36"/>
  <c r="AA291" i="36"/>
  <c r="BN234" i="36"/>
  <c r="AC110" i="36"/>
  <c r="EN399" i="36"/>
  <c r="CD111" i="36"/>
  <c r="BM55" i="36"/>
  <c r="CH14" i="36"/>
  <c r="BV423" i="36"/>
  <c r="U369" i="36"/>
  <c r="CA308" i="36"/>
  <c r="DS427" i="36"/>
  <c r="V430" i="36"/>
  <c r="DQ433" i="36"/>
  <c r="BN435" i="36"/>
  <c r="DZ436" i="36"/>
  <c r="DU437" i="36"/>
  <c r="BV439" i="36"/>
  <c r="DY489" i="36"/>
  <c r="P473" i="36"/>
  <c r="K393" i="36"/>
  <c r="AB442" i="36"/>
  <c r="DV534" i="36"/>
  <c r="BU453" i="36"/>
  <c r="EE447" i="36"/>
  <c r="BU403" i="36"/>
  <c r="DV281" i="36"/>
  <c r="AH274" i="36"/>
  <c r="Y259" i="36"/>
  <c r="Y169" i="36"/>
  <c r="CJ103" i="36"/>
  <c r="DS19" i="36"/>
  <c r="DQ233" i="36"/>
  <c r="W183" i="36"/>
  <c r="AC139" i="36"/>
  <c r="DR109" i="36"/>
  <c r="DQ396" i="36"/>
  <c r="AH364" i="36"/>
  <c r="AD306" i="36"/>
  <c r="BN237" i="36"/>
  <c r="DR79" i="36"/>
  <c r="BX72" i="36"/>
  <c r="BW440" i="36"/>
  <c r="EI441" i="36"/>
  <c r="AH447" i="36"/>
  <c r="AI448" i="36" s="1"/>
  <c r="V470" i="36"/>
  <c r="EI471" i="36"/>
  <c r="DZ485" i="36"/>
  <c r="DP497" i="36"/>
  <c r="DX515" i="36"/>
  <c r="AF3" i="36"/>
  <c r="DY5" i="36"/>
  <c r="BU7" i="36"/>
  <c r="ED7" i="36"/>
  <c r="AD11" i="36"/>
  <c r="DY11" i="36"/>
  <c r="BM13" i="36"/>
  <c r="DT13" i="36"/>
  <c r="EO13" i="36" s="1"/>
  <c r="Y458" i="36"/>
  <c r="BR468" i="36"/>
  <c r="EI522" i="36"/>
  <c r="DR476" i="36"/>
  <c r="EL500" i="36"/>
  <c r="BV395" i="36"/>
  <c r="T353" i="36"/>
  <c r="L277" i="36"/>
  <c r="BX446" i="36"/>
  <c r="U409" i="36"/>
  <c r="CI372" i="36"/>
  <c r="Y308" i="36"/>
  <c r="EE281" i="36"/>
  <c r="AF228" i="36"/>
  <c r="CH191" i="36"/>
  <c r="DY175" i="36"/>
  <c r="CI162" i="36"/>
  <c r="DY145" i="36"/>
  <c r="EN38" i="36"/>
  <c r="BR318" i="36"/>
  <c r="Z206" i="36"/>
  <c r="N66" i="36"/>
  <c r="EM434" i="36"/>
  <c r="BP275" i="36"/>
  <c r="CL275" i="36" s="1"/>
  <c r="AA174" i="36"/>
  <c r="BX26" i="36"/>
  <c r="Q15" i="36"/>
  <c r="EI15" i="36"/>
  <c r="L16" i="36"/>
  <c r="AI16" i="36" s="1"/>
  <c r="AB17" i="36"/>
  <c r="EI17" i="36"/>
  <c r="V18" i="36"/>
  <c r="V29" i="36" s="1"/>
  <c r="CH18" i="36"/>
  <c r="ED18" i="36"/>
  <c r="CA19" i="36"/>
  <c r="EH19" i="36"/>
  <c r="V20" i="36"/>
  <c r="EF20" i="36"/>
  <c r="EE487" i="36"/>
  <c r="EG459" i="36"/>
  <c r="N456" i="36"/>
  <c r="DX426" i="36"/>
  <c r="N426" i="36"/>
  <c r="EK535" i="36"/>
  <c r="EN402" i="36"/>
  <c r="EL373" i="36"/>
  <c r="T323" i="36"/>
  <c r="BQ364" i="36"/>
  <c r="AG257" i="36"/>
  <c r="O227" i="36"/>
  <c r="EG219" i="36"/>
  <c r="DQ197" i="36"/>
  <c r="AG79" i="36"/>
  <c r="CH71" i="36"/>
  <c r="K35" i="36"/>
  <c r="ED341" i="36"/>
  <c r="EH318" i="36"/>
  <c r="CC166" i="36"/>
  <c r="DQ158" i="36"/>
  <c r="CG338" i="36"/>
  <c r="BQ274" i="36"/>
  <c r="DW288" i="36"/>
  <c r="DX298" i="36" s="1"/>
  <c r="CA23" i="36"/>
  <c r="EK23" i="36"/>
  <c r="Y24" i="36"/>
  <c r="Z25" i="36"/>
  <c r="EC25" i="36"/>
  <c r="AA26" i="36"/>
  <c r="CJ26" i="36"/>
  <c r="AE27" i="36"/>
  <c r="N33" i="36"/>
  <c r="EM33" i="36"/>
  <c r="CJ34" i="36"/>
  <c r="T35" i="36"/>
  <c r="CA35" i="36"/>
  <c r="EL530" i="36"/>
  <c r="BN456" i="36"/>
  <c r="CB433" i="36"/>
  <c r="DR446" i="36"/>
  <c r="M454" i="36"/>
  <c r="AD407" i="36"/>
  <c r="T383" i="36"/>
  <c r="BX356" i="36"/>
  <c r="BT292" i="36"/>
  <c r="EM464" i="36"/>
  <c r="T443" i="36"/>
  <c r="BT394" i="36"/>
  <c r="R344" i="36"/>
  <c r="EI492" i="36"/>
  <c r="M304" i="36"/>
  <c r="CH251" i="36"/>
  <c r="CI222" i="36"/>
  <c r="DY115" i="36"/>
  <c r="K95" i="36"/>
  <c r="DY85" i="36"/>
  <c r="CB13" i="36"/>
  <c r="EE251" i="36"/>
  <c r="AG230" i="36"/>
  <c r="BR138" i="36"/>
  <c r="EN8" i="36"/>
  <c r="DW401" i="36"/>
  <c r="DZ320" i="36"/>
  <c r="Z266" i="36"/>
  <c r="AC175" i="36"/>
  <c r="EI174" i="36"/>
  <c r="Y128" i="36"/>
  <c r="BO97" i="36"/>
  <c r="AC71" i="36"/>
  <c r="ED374" i="36"/>
  <c r="U36" i="36"/>
  <c r="EB37" i="36"/>
  <c r="Q38" i="36"/>
  <c r="P39" i="36"/>
  <c r="CC39" i="36"/>
  <c r="CB40" i="36"/>
  <c r="CI41" i="36"/>
  <c r="BZ477" i="36"/>
  <c r="DX532" i="36"/>
  <c r="EK486" i="36"/>
  <c r="R433" i="36"/>
  <c r="BZ387" i="36"/>
  <c r="AE379" i="36"/>
  <c r="BQ303" i="36"/>
  <c r="R283" i="36"/>
  <c r="AD352" i="36"/>
  <c r="EA471" i="36"/>
  <c r="R463" i="36"/>
  <c r="EH430" i="36"/>
  <c r="DZ312" i="36"/>
  <c r="BY206" i="36"/>
  <c r="DZ168" i="36"/>
  <c r="AH110" i="36"/>
  <c r="EM37" i="36"/>
  <c r="J246" i="36"/>
  <c r="AI246" i="36" s="1"/>
  <c r="DW189" i="36"/>
  <c r="DQ94" i="36"/>
  <c r="AE79" i="36"/>
  <c r="BW55" i="36"/>
  <c r="EB369" i="36"/>
  <c r="J307" i="36"/>
  <c r="V192" i="36"/>
  <c r="V208" i="36" s="1"/>
  <c r="Z129" i="36"/>
  <c r="Z148" i="36" s="1"/>
  <c r="CH69" i="36"/>
  <c r="DQ64" i="36"/>
  <c r="Q46" i="36"/>
  <c r="CH9" i="36"/>
  <c r="Z396" i="36"/>
  <c r="BT44" i="36"/>
  <c r="N45" i="36"/>
  <c r="AI45" i="36" s="1"/>
  <c r="DW46" i="36"/>
  <c r="BU48" i="36"/>
  <c r="CJ462" i="36"/>
  <c r="DR433" i="36"/>
  <c r="DR534" i="36"/>
  <c r="DR463" i="36"/>
  <c r="DR504" i="36"/>
  <c r="Y394" i="36"/>
  <c r="CJ282" i="36"/>
  <c r="AG468" i="36"/>
  <c r="EE290" i="36"/>
  <c r="AG288" i="36"/>
  <c r="EE260" i="36"/>
  <c r="DU176" i="36"/>
  <c r="AG138" i="36"/>
  <c r="AG78" i="36"/>
  <c r="CJ432" i="36"/>
  <c r="AG348" i="36"/>
  <c r="CJ252" i="36"/>
  <c r="Y206" i="36"/>
  <c r="CJ132" i="36"/>
  <c r="EN18" i="36"/>
  <c r="CJ342" i="36"/>
  <c r="DV325" i="36"/>
  <c r="T50" i="36"/>
  <c r="AC50" i="36"/>
  <c r="ED51" i="36"/>
  <c r="CH53" i="36"/>
  <c r="DV54" i="36"/>
  <c r="AE469" i="36"/>
  <c r="CH459" i="36"/>
  <c r="BV438" i="36"/>
  <c r="Y432" i="36"/>
  <c r="DP489" i="36"/>
  <c r="EG356" i="36"/>
  <c r="P259" i="36"/>
  <c r="DT524" i="36"/>
  <c r="M415" i="36"/>
  <c r="BS259" i="36"/>
  <c r="EA123" i="36"/>
  <c r="O47" i="36"/>
  <c r="ED473" i="36"/>
  <c r="EJ324" i="36"/>
  <c r="J217" i="36"/>
  <c r="DT79" i="36"/>
  <c r="CF73" i="36"/>
  <c r="CD376" i="36"/>
  <c r="L366" i="36"/>
  <c r="BS169" i="36"/>
  <c r="BX114" i="36"/>
  <c r="EH365" i="36"/>
  <c r="BO306" i="36"/>
  <c r="BZ55" i="36"/>
  <c r="EF55" i="36"/>
  <c r="J56" i="36"/>
  <c r="EM56" i="36"/>
  <c r="Z57" i="36"/>
  <c r="BT57" i="36"/>
  <c r="CE57" i="36"/>
  <c r="EK57" i="36"/>
  <c r="AI88" i="36"/>
  <c r="AD89" i="36"/>
  <c r="DY63" i="36"/>
  <c r="DY89" i="36" s="1"/>
  <c r="BP66" i="36"/>
  <c r="BS70" i="36"/>
  <c r="AD75" i="36"/>
  <c r="CA75" i="36"/>
  <c r="DQ75" i="36"/>
  <c r="BV77" i="36"/>
  <c r="DV77" i="36"/>
  <c r="BU78" i="36"/>
  <c r="BO80" i="36"/>
  <c r="CL80" i="36" s="1"/>
  <c r="EC536" i="36"/>
  <c r="EE470" i="36"/>
  <c r="BU438" i="36"/>
  <c r="CH407" i="36"/>
  <c r="M457" i="36"/>
  <c r="EB383" i="36"/>
  <c r="DY498" i="36"/>
  <c r="EH447" i="36"/>
  <c r="S374" i="36"/>
  <c r="EL289" i="36"/>
  <c r="EM298" i="36" s="1"/>
  <c r="EB267" i="36"/>
  <c r="BN247" i="36"/>
  <c r="BW24" i="36"/>
  <c r="BN457" i="36"/>
  <c r="CF346" i="36"/>
  <c r="CF286" i="36"/>
  <c r="BT230" i="36"/>
  <c r="DP170" i="36"/>
  <c r="EH409" i="36"/>
  <c r="EF334" i="36"/>
  <c r="AA220" i="36"/>
  <c r="DR95" i="36"/>
  <c r="DR119" i="36" s="1"/>
  <c r="BQ66" i="36"/>
  <c r="DR65" i="36"/>
  <c r="U408" i="36"/>
  <c r="AD321" i="36"/>
  <c r="DV317" i="36"/>
  <c r="BP81" i="36"/>
  <c r="CL83" i="36"/>
  <c r="CI83" i="36"/>
  <c r="DX83" i="36"/>
  <c r="DY84" i="36"/>
  <c r="EI84" i="36"/>
  <c r="DX85" i="36"/>
  <c r="DU86" i="36"/>
  <c r="EM86" i="36"/>
  <c r="CE87" i="36"/>
  <c r="DR87" i="36"/>
  <c r="EM87" i="36"/>
  <c r="BX93" i="36"/>
  <c r="EL94" i="36"/>
  <c r="EC468" i="36"/>
  <c r="DX514" i="36"/>
  <c r="DR491" i="36"/>
  <c r="DT435" i="36"/>
  <c r="BN453" i="36"/>
  <c r="EG416" i="36"/>
  <c r="AF349" i="36"/>
  <c r="DX287" i="36"/>
  <c r="K457" i="36"/>
  <c r="BN363" i="36"/>
  <c r="BN423" i="36"/>
  <c r="DZ160" i="36"/>
  <c r="DU73" i="36"/>
  <c r="DW88" i="36" s="1"/>
  <c r="DX327" i="36"/>
  <c r="CF315" i="36"/>
  <c r="K277" i="36"/>
  <c r="CC253" i="36"/>
  <c r="ED130" i="36"/>
  <c r="EI103" i="36"/>
  <c r="CG102" i="36"/>
  <c r="CI69" i="36"/>
  <c r="CI9" i="36"/>
  <c r="V324" i="36"/>
  <c r="DQ54" i="36"/>
  <c r="BP36" i="36"/>
  <c r="M36" i="36"/>
  <c r="AI58" i="36" s="1"/>
  <c r="K427" i="36"/>
  <c r="EK96" i="36"/>
  <c r="BU97" i="36"/>
  <c r="DS98" i="36"/>
  <c r="EC98" i="36"/>
  <c r="AC99" i="36"/>
  <c r="AF101" i="36"/>
  <c r="BU101" i="36"/>
  <c r="CC102" i="36"/>
  <c r="W104" i="36"/>
  <c r="DS104" i="36"/>
  <c r="BY106" i="36"/>
  <c r="V107" i="36"/>
  <c r="AG107" i="36"/>
  <c r="CD107" i="36"/>
  <c r="EC107" i="36"/>
  <c r="DV108" i="36"/>
  <c r="BP109" i="36"/>
  <c r="EN110" i="36"/>
  <c r="EL111" i="36"/>
  <c r="O112" i="36"/>
  <c r="AG113" i="36"/>
  <c r="EJ534" i="36"/>
  <c r="BU469" i="36"/>
  <c r="DS492" i="36"/>
  <c r="X408" i="36"/>
  <c r="BT396" i="36"/>
  <c r="CE344" i="36"/>
  <c r="S377" i="36"/>
  <c r="Z311" i="36"/>
  <c r="BM66" i="36"/>
  <c r="J64" i="36"/>
  <c r="EH288" i="36"/>
  <c r="DV441" i="36"/>
  <c r="S437" i="36"/>
  <c r="CH370" i="36"/>
  <c r="AB264" i="36"/>
  <c r="DY41" i="36"/>
  <c r="CB114" i="36"/>
  <c r="EM114" i="36"/>
  <c r="BM115" i="36"/>
  <c r="CD116" i="36"/>
  <c r="ED116" i="36"/>
  <c r="EM116" i="36"/>
  <c r="Z117" i="36"/>
  <c r="CK117" i="36"/>
  <c r="BY473" i="36"/>
  <c r="EG526" i="36"/>
  <c r="DV500" i="36"/>
  <c r="BN425" i="36"/>
  <c r="DP404" i="36"/>
  <c r="ED385" i="36"/>
  <c r="X297" i="36"/>
  <c r="DR429" i="36"/>
  <c r="CJ369" i="36"/>
  <c r="EF188" i="36"/>
  <c r="DS177" i="36"/>
  <c r="DS147" i="36"/>
  <c r="DX114" i="36"/>
  <c r="DX84" i="36"/>
  <c r="AA266" i="36"/>
  <c r="AB174" i="36"/>
  <c r="S107" i="36"/>
  <c r="EN23" i="36"/>
  <c r="R465" i="36"/>
  <c r="L423" i="36"/>
  <c r="EG276" i="36"/>
  <c r="Y205" i="36"/>
  <c r="BT348" i="36"/>
  <c r="AB123" i="36"/>
  <c r="BX124" i="36"/>
  <c r="BO125" i="36"/>
  <c r="DX125" i="36"/>
  <c r="Y126" i="36"/>
  <c r="EJ128" i="36"/>
  <c r="BN129" i="36"/>
  <c r="CG129" i="36"/>
  <c r="DU462" i="36"/>
  <c r="CE374" i="36"/>
  <c r="EA528" i="36"/>
  <c r="AG470" i="36"/>
  <c r="N413" i="36"/>
  <c r="K306" i="36"/>
  <c r="DZ303" i="36"/>
  <c r="CI458" i="36"/>
  <c r="AA428" i="36"/>
  <c r="BP304" i="36"/>
  <c r="BX55" i="36"/>
  <c r="EA379" i="36"/>
  <c r="BN215" i="36"/>
  <c r="DW185" i="36"/>
  <c r="Q171" i="36"/>
  <c r="CC75" i="36"/>
  <c r="BX399" i="36"/>
  <c r="V83" i="36"/>
  <c r="Q43" i="36"/>
  <c r="CC130" i="36"/>
  <c r="EN132" i="36"/>
  <c r="W134" i="36"/>
  <c r="BQ135" i="36"/>
  <c r="CC136" i="36"/>
  <c r="BS137" i="36"/>
  <c r="EA137" i="36"/>
  <c r="BN138" i="36"/>
  <c r="BW138" i="36"/>
  <c r="CE138" i="36"/>
  <c r="DQ138" i="36"/>
  <c r="O139" i="36"/>
  <c r="DR535" i="36"/>
  <c r="DP490" i="36"/>
  <c r="CC476" i="36"/>
  <c r="DP467" i="36"/>
  <c r="AB454" i="36"/>
  <c r="J443" i="36"/>
  <c r="BY414" i="36"/>
  <c r="BP375" i="36"/>
  <c r="EB406" i="36"/>
  <c r="Q312" i="36"/>
  <c r="EF373" i="36"/>
  <c r="EF389" i="36" s="1"/>
  <c r="EK305" i="36"/>
  <c r="AC195" i="36"/>
  <c r="AC15" i="36"/>
  <c r="P370" i="36"/>
  <c r="AE156" i="36"/>
  <c r="DT66" i="36"/>
  <c r="Q411" i="36"/>
  <c r="L357" i="36"/>
  <c r="BT282" i="36"/>
  <c r="CH156" i="36"/>
  <c r="EJ25" i="36"/>
  <c r="BT12" i="36"/>
  <c r="CG423" i="36"/>
  <c r="S140" i="36"/>
  <c r="CK140" i="36"/>
  <c r="EF140" i="36"/>
  <c r="V143" i="36"/>
  <c r="AG143" i="36"/>
  <c r="ED143" i="36"/>
  <c r="EH499" i="36"/>
  <c r="BN466" i="36"/>
  <c r="W469" i="36"/>
  <c r="BW438" i="36"/>
  <c r="ED526" i="36"/>
  <c r="BT409" i="36"/>
  <c r="EA394" i="36"/>
  <c r="Q372" i="36"/>
  <c r="Z305" i="36"/>
  <c r="BN256" i="36"/>
  <c r="EN342" i="36"/>
  <c r="AD433" i="36"/>
  <c r="R192" i="36"/>
  <c r="Z256" i="36"/>
  <c r="DX244" i="36"/>
  <c r="AH224" i="36"/>
  <c r="BO77" i="36"/>
  <c r="EG385" i="36"/>
  <c r="CA229" i="36"/>
  <c r="BW108" i="36"/>
  <c r="EJ441" i="36"/>
  <c r="K355" i="36"/>
  <c r="DY324" i="36"/>
  <c r="K295" i="36"/>
  <c r="EM473" i="36"/>
  <c r="EI144" i="36"/>
  <c r="AG145" i="36"/>
  <c r="DU146" i="36"/>
  <c r="CB147" i="36"/>
  <c r="DP147" i="36"/>
  <c r="EH147" i="36"/>
  <c r="EF484" i="36"/>
  <c r="U470" i="36"/>
  <c r="EA516" i="36"/>
  <c r="BO467" i="36"/>
  <c r="DU458" i="36"/>
  <c r="EK387" i="36"/>
  <c r="BZ350" i="36"/>
  <c r="BZ320" i="36"/>
  <c r="DZ259" i="36"/>
  <c r="CE445" i="36"/>
  <c r="AA427" i="36"/>
  <c r="DZ70" i="36"/>
  <c r="DW397" i="36"/>
  <c r="BT252" i="36"/>
  <c r="Q249" i="36"/>
  <c r="CH66" i="36"/>
  <c r="J53" i="36"/>
  <c r="U26" i="36"/>
  <c r="CE406" i="36"/>
  <c r="DU338" i="36"/>
  <c r="K235" i="36"/>
  <c r="T203" i="36"/>
  <c r="S160" i="36"/>
  <c r="BO137" i="36"/>
  <c r="M84" i="36"/>
  <c r="S179" i="36"/>
  <c r="BP153" i="36"/>
  <c r="BY153" i="36"/>
  <c r="L154" i="36"/>
  <c r="EF154" i="36"/>
  <c r="BO155" i="36"/>
  <c r="EL155" i="36"/>
  <c r="Y156" i="36"/>
  <c r="BU157" i="36"/>
  <c r="DQ157" i="36"/>
  <c r="EG158" i="36"/>
  <c r="L159" i="36"/>
  <c r="CD159" i="36"/>
  <c r="CH160" i="36"/>
  <c r="BP161" i="36"/>
  <c r="DV161" i="36"/>
  <c r="DV178" i="36" s="1"/>
  <c r="BO163" i="36"/>
  <c r="ED502" i="36"/>
  <c r="DS461" i="36"/>
  <c r="X470" i="36"/>
  <c r="AG415" i="36"/>
  <c r="CG398" i="36"/>
  <c r="CF383" i="36"/>
  <c r="EN444" i="36"/>
  <c r="L446" i="36"/>
  <c r="EH349" i="36"/>
  <c r="DV519" i="36"/>
  <c r="BO466" i="36"/>
  <c r="DV399" i="36"/>
  <c r="BX289" i="36"/>
  <c r="L262" i="36"/>
  <c r="AB216" i="36"/>
  <c r="EH108" i="36"/>
  <c r="EH118" i="36" s="1"/>
  <c r="EH78" i="36"/>
  <c r="DX16" i="36"/>
  <c r="L386" i="36"/>
  <c r="DT366" i="36"/>
  <c r="CD266" i="36"/>
  <c r="DX169" i="36"/>
  <c r="U109" i="36"/>
  <c r="BT341" i="36"/>
  <c r="EJ308" i="36"/>
  <c r="AE284" i="36"/>
  <c r="CB205" i="36"/>
  <c r="CG425" i="36"/>
  <c r="X320" i="36"/>
  <c r="Q164" i="36"/>
  <c r="BX164" i="36"/>
  <c r="BW165" i="36"/>
  <c r="DS165" i="36"/>
  <c r="DY499" i="36"/>
  <c r="AD467" i="36"/>
  <c r="K444" i="36"/>
  <c r="CA468" i="36"/>
  <c r="EA522" i="36"/>
  <c r="EF446" i="36"/>
  <c r="EJ394" i="36"/>
  <c r="DZ371" i="36"/>
  <c r="CH424" i="36"/>
  <c r="CJ307" i="36"/>
  <c r="EK287" i="36"/>
  <c r="EM225" i="36"/>
  <c r="EM239" i="36" s="1"/>
  <c r="BO166" i="36"/>
  <c r="BP47" i="36"/>
  <c r="BP17" i="36"/>
  <c r="DY245" i="36"/>
  <c r="R128" i="36"/>
  <c r="DV459" i="36"/>
  <c r="BZ352" i="36"/>
  <c r="DW318" i="36"/>
  <c r="DX328" i="36" s="1"/>
  <c r="AC275" i="36"/>
  <c r="EC203" i="36"/>
  <c r="ED208" i="36" s="1"/>
  <c r="AG343" i="36"/>
  <c r="DP167" i="36"/>
  <c r="EA167" i="36"/>
  <c r="BN169" i="36"/>
  <c r="AE170" i="36"/>
  <c r="BY172" i="36"/>
  <c r="T173" i="36"/>
  <c r="EK173" i="36"/>
  <c r="EN178" i="36" s="1"/>
  <c r="Y174" i="36"/>
  <c r="CC175" i="36"/>
  <c r="DR175" i="36"/>
  <c r="CE177" i="36"/>
  <c r="EN177" i="36"/>
  <c r="S178" i="36"/>
  <c r="Z179" i="36"/>
  <c r="DY529" i="36"/>
  <c r="O432" i="36"/>
  <c r="BN464" i="36"/>
  <c r="CL464" i="36" s="1"/>
  <c r="T394" i="36"/>
  <c r="EF476" i="36"/>
  <c r="U469" i="36"/>
  <c r="DV429" i="36"/>
  <c r="DZ401" i="36"/>
  <c r="BP395" i="36"/>
  <c r="W348" i="36"/>
  <c r="AA276" i="36"/>
  <c r="U264" i="36"/>
  <c r="BP347" i="36"/>
  <c r="CB295" i="36"/>
  <c r="BO226" i="36"/>
  <c r="EM195" i="36"/>
  <c r="W175" i="36"/>
  <c r="M143" i="36"/>
  <c r="M113" i="36"/>
  <c r="BU312" i="36"/>
  <c r="DW348" i="36"/>
  <c r="BX259" i="36"/>
  <c r="CJ127" i="36"/>
  <c r="DT23" i="36"/>
  <c r="EA492" i="36"/>
  <c r="S184" i="36"/>
  <c r="DU475" i="36"/>
  <c r="AC455" i="36"/>
  <c r="EN528" i="36"/>
  <c r="DW411" i="36"/>
  <c r="CA378" i="36"/>
  <c r="EG430" i="36"/>
  <c r="BV338" i="36"/>
  <c r="CH274" i="36"/>
  <c r="Q431" i="36"/>
  <c r="AE416" i="36"/>
  <c r="K384" i="36"/>
  <c r="O342" i="36"/>
  <c r="DS379" i="36"/>
  <c r="EB314" i="36"/>
  <c r="EN234" i="36"/>
  <c r="BO106" i="36"/>
  <c r="DV9" i="36"/>
  <c r="CD476" i="36"/>
  <c r="L236" i="36"/>
  <c r="EJ155" i="36"/>
  <c r="DZ57" i="36"/>
  <c r="J327" i="36"/>
  <c r="EJ125" i="36"/>
  <c r="CH4" i="36"/>
  <c r="EK488" i="36"/>
  <c r="CB403" i="36"/>
  <c r="K294" i="36"/>
  <c r="BY185" i="36"/>
  <c r="DQ186" i="36"/>
  <c r="EK186" i="36"/>
  <c r="CI187" i="36"/>
  <c r="O461" i="36"/>
  <c r="BV461" i="36"/>
  <c r="N444" i="36"/>
  <c r="AG377" i="36"/>
  <c r="EB261" i="36"/>
  <c r="DZ528" i="36"/>
  <c r="DP397" i="36"/>
  <c r="U288" i="36"/>
  <c r="N114" i="36"/>
  <c r="X26" i="36"/>
  <c r="CF406" i="36"/>
  <c r="X394" i="36"/>
  <c r="CE323" i="36"/>
  <c r="EG277" i="36"/>
  <c r="R248" i="36"/>
  <c r="L235" i="36"/>
  <c r="EE184" i="36"/>
  <c r="CF56" i="36"/>
  <c r="DU33" i="36"/>
  <c r="BX22" i="36"/>
  <c r="EF7" i="36"/>
  <c r="CG424" i="36"/>
  <c r="BX382" i="36"/>
  <c r="EM484" i="36"/>
  <c r="DQ455" i="36"/>
  <c r="S188" i="36"/>
  <c r="S209" i="36" s="1"/>
  <c r="AC188" i="36"/>
  <c r="AC208" i="36" s="1"/>
  <c r="CG189" i="36"/>
  <c r="CF190" i="36"/>
  <c r="CK191" i="36"/>
  <c r="DQ192" i="36"/>
  <c r="EH193" i="36"/>
  <c r="DX194" i="36"/>
  <c r="EF194" i="36"/>
  <c r="BP195" i="36"/>
  <c r="EI195" i="36"/>
  <c r="CD196" i="36"/>
  <c r="EL196" i="36"/>
  <c r="Z197" i="36"/>
  <c r="BW197" i="36"/>
  <c r="DV197" i="36"/>
  <c r="AC198" i="36"/>
  <c r="U199" i="36"/>
  <c r="EH199" i="36"/>
  <c r="V200" i="36"/>
  <c r="EF200" i="36"/>
  <c r="L201" i="36"/>
  <c r="W201" i="36"/>
  <c r="BR201" i="36"/>
  <c r="CC201" i="36"/>
  <c r="EJ201" i="36"/>
  <c r="N202" i="36"/>
  <c r="BV202" i="36"/>
  <c r="DP202" i="36"/>
  <c r="EB202" i="36"/>
  <c r="DQ204" i="36"/>
  <c r="EA204" i="36"/>
  <c r="EL204" i="36"/>
  <c r="EL209" i="36" s="1"/>
  <c r="R205" i="36"/>
  <c r="W206" i="36"/>
  <c r="CI206" i="36"/>
  <c r="BX207" i="36"/>
  <c r="EM514" i="36"/>
  <c r="DP471" i="36"/>
  <c r="N474" i="36"/>
  <c r="CG454" i="36"/>
  <c r="U378" i="36"/>
  <c r="AB307" i="36"/>
  <c r="EB291" i="36"/>
  <c r="BV431" i="36"/>
  <c r="BW414" i="36"/>
  <c r="BX292" i="36"/>
  <c r="AG287" i="36"/>
  <c r="CE143" i="36"/>
  <c r="CH67" i="36"/>
  <c r="O431" i="36"/>
  <c r="BP373" i="36"/>
  <c r="DP367" i="36"/>
  <c r="EG247" i="36"/>
  <c r="DU3" i="36"/>
  <c r="BX352" i="36"/>
  <c r="EN346" i="36"/>
  <c r="P214" i="36"/>
  <c r="EA214" i="36"/>
  <c r="O215" i="36"/>
  <c r="DZ215" i="36"/>
  <c r="V216" i="36"/>
  <c r="V239" i="36" s="1"/>
  <c r="CA216" i="36"/>
  <c r="EI216" i="36"/>
  <c r="AG217" i="36"/>
  <c r="BU217" i="36"/>
  <c r="DS217" i="36"/>
  <c r="P218" i="36"/>
  <c r="CJ218" i="36"/>
  <c r="CD219" i="36"/>
  <c r="L220" i="36"/>
  <c r="EC220" i="36"/>
  <c r="EL220" i="36"/>
  <c r="N221" i="36"/>
  <c r="CE222" i="36"/>
  <c r="O224" i="36"/>
  <c r="Z224" i="36"/>
  <c r="BP225" i="36"/>
  <c r="EA226" i="36"/>
  <c r="CI229" i="36"/>
  <c r="EF229" i="36"/>
  <c r="EA499" i="36"/>
  <c r="DR456" i="36"/>
  <c r="CB477" i="36"/>
  <c r="DX431" i="36"/>
  <c r="EO448" i="36" s="1"/>
  <c r="V397" i="36"/>
  <c r="V419" i="36" s="1"/>
  <c r="BY289" i="36"/>
  <c r="AC453" i="36"/>
  <c r="DZ534" i="36"/>
  <c r="AD375" i="36"/>
  <c r="V349" i="36"/>
  <c r="BP436" i="36"/>
  <c r="P190" i="36"/>
  <c r="EN46" i="36"/>
  <c r="Y167" i="36"/>
  <c r="CG97" i="36"/>
  <c r="P10" i="36"/>
  <c r="BT408" i="36"/>
  <c r="AD285" i="36"/>
  <c r="AG224" i="36"/>
  <c r="BQ345" i="36"/>
  <c r="AF314" i="36"/>
  <c r="T230" i="36"/>
  <c r="AC230" i="36"/>
  <c r="O231" i="36"/>
  <c r="AF231" i="36"/>
  <c r="CF231" i="36"/>
  <c r="DW232" i="36"/>
  <c r="BZ233" i="36"/>
  <c r="EA233" i="36"/>
  <c r="X234" i="36"/>
  <c r="AH234" i="36"/>
  <c r="CH234" i="36"/>
  <c r="DX235" i="36"/>
  <c r="AG236" i="36"/>
  <c r="CE236" i="36"/>
  <c r="DQ236" i="36"/>
  <c r="EO239" i="36" s="1"/>
  <c r="AH237" i="36"/>
  <c r="DT237" i="36"/>
  <c r="EN237" i="36"/>
  <c r="DQ243" i="36"/>
  <c r="DQ269" i="36" s="1"/>
  <c r="EB243" i="36"/>
  <c r="CF244" i="36"/>
  <c r="AE246" i="36"/>
  <c r="AE268" i="36" s="1"/>
  <c r="L247" i="36"/>
  <c r="AE247" i="36"/>
  <c r="CA247" i="36"/>
  <c r="DR247" i="36"/>
  <c r="EA247" i="36"/>
  <c r="CG248" i="36"/>
  <c r="AI249" i="36"/>
  <c r="T249" i="36"/>
  <c r="DZ249" i="36"/>
  <c r="EA268" i="36" s="1"/>
  <c r="BV250" i="36"/>
  <c r="CD250" i="36"/>
  <c r="CF251" i="36"/>
  <c r="K476" i="36"/>
  <c r="CJ454" i="36"/>
  <c r="DR499" i="36"/>
  <c r="DZ467" i="36"/>
  <c r="CF447" i="36"/>
  <c r="EN374" i="36"/>
  <c r="EB530" i="36"/>
  <c r="BT411" i="36"/>
  <c r="S342" i="36"/>
  <c r="BV312" i="36"/>
  <c r="EJ277" i="36"/>
  <c r="AB254" i="36"/>
  <c r="BZ229" i="36"/>
  <c r="Q191" i="36"/>
  <c r="BN105" i="36"/>
  <c r="BY48" i="36"/>
  <c r="DR26" i="36"/>
  <c r="AG416" i="36"/>
  <c r="DW243" i="36"/>
  <c r="BT188" i="36"/>
  <c r="EB144" i="36"/>
  <c r="AG45" i="36"/>
  <c r="K386" i="36"/>
  <c r="DV305" i="36"/>
  <c r="K146" i="36"/>
  <c r="EI107" i="36"/>
  <c r="EO107" i="36" s="1"/>
  <c r="O10" i="36"/>
  <c r="BO252" i="36"/>
  <c r="CH252" i="36"/>
  <c r="Q254" i="36"/>
  <c r="BO254" i="36"/>
  <c r="K255" i="36"/>
  <c r="DP256" i="36"/>
  <c r="EL256" i="36"/>
  <c r="DS257" i="36"/>
  <c r="BT258" i="36"/>
  <c r="CE258" i="36"/>
  <c r="CC259" i="36"/>
  <c r="DS259" i="36"/>
  <c r="DZ260" i="36"/>
  <c r="BZ261" i="36"/>
  <c r="DY261" i="36"/>
  <c r="Y263" i="36"/>
  <c r="BZ263" i="36"/>
  <c r="CE264" i="36"/>
  <c r="EN264" i="36"/>
  <c r="CI266" i="36"/>
  <c r="DW515" i="36"/>
  <c r="EA488" i="36"/>
  <c r="EA508" i="36" s="1"/>
  <c r="R454" i="36"/>
  <c r="BR443" i="36"/>
  <c r="CC456" i="36"/>
  <c r="Y443" i="36"/>
  <c r="EL353" i="36"/>
  <c r="AE340" i="36"/>
  <c r="AE280" i="36"/>
  <c r="DY428" i="36"/>
  <c r="CD394" i="36"/>
  <c r="CJ380" i="36"/>
  <c r="BO342" i="36"/>
  <c r="BY317" i="36"/>
  <c r="CC246" i="36"/>
  <c r="CD67" i="36"/>
  <c r="L382" i="36"/>
  <c r="BV234" i="36"/>
  <c r="CJ20" i="36"/>
  <c r="DW465" i="36"/>
  <c r="AC236" i="36"/>
  <c r="EM377" i="36"/>
  <c r="DX293" i="36"/>
  <c r="EI531" i="36"/>
  <c r="DT502" i="36"/>
  <c r="M469" i="36"/>
  <c r="CH471" i="36"/>
  <c r="DP476" i="36"/>
  <c r="BW433" i="36"/>
  <c r="EF399" i="36"/>
  <c r="BP370" i="36"/>
  <c r="EI282" i="36"/>
  <c r="M379" i="36"/>
  <c r="EE309" i="36"/>
  <c r="Z295" i="36"/>
  <c r="CC216" i="36"/>
  <c r="R214" i="36"/>
  <c r="DV186" i="36"/>
  <c r="EF38" i="36"/>
  <c r="CD37" i="36"/>
  <c r="BT297" i="36"/>
  <c r="CH141" i="36"/>
  <c r="BS266" i="36"/>
  <c r="EG217" i="36"/>
  <c r="DY161" i="36"/>
  <c r="BT414" i="36"/>
  <c r="EN384" i="36"/>
  <c r="AD308" i="36"/>
  <c r="BO273" i="36"/>
  <c r="BP274" i="36"/>
  <c r="EC274" i="36"/>
  <c r="EG275" i="36"/>
  <c r="L276" i="36"/>
  <c r="P277" i="36"/>
  <c r="BQ277" i="36"/>
  <c r="EO277" i="36"/>
  <c r="W278" i="36"/>
  <c r="AH278" i="36"/>
  <c r="EA279" i="36"/>
  <c r="P280" i="36"/>
  <c r="BQ280" i="36"/>
  <c r="DV280" i="36"/>
  <c r="K281" i="36"/>
  <c r="BV283" i="36"/>
  <c r="EL283" i="36"/>
  <c r="Q285" i="36"/>
  <c r="BP285" i="36"/>
  <c r="DT286" i="36"/>
  <c r="R287" i="36"/>
  <c r="DY536" i="36"/>
  <c r="DR488" i="36"/>
  <c r="Y477" i="36"/>
  <c r="BV473" i="36"/>
  <c r="AB353" i="36"/>
  <c r="DP433" i="36"/>
  <c r="J409" i="36"/>
  <c r="BU357" i="36"/>
  <c r="AE429" i="36"/>
  <c r="DV273" i="36"/>
  <c r="EI261" i="36"/>
  <c r="N248" i="36"/>
  <c r="AI248" i="36" s="1"/>
  <c r="DX196" i="36"/>
  <c r="BN429" i="36"/>
  <c r="EF18" i="36"/>
  <c r="EE476" i="36"/>
  <c r="DQ411" i="36"/>
  <c r="CJ142" i="36"/>
  <c r="AD72" i="36"/>
  <c r="EF383" i="36"/>
  <c r="R363" i="36"/>
  <c r="Y292" i="36"/>
  <c r="EK293" i="36"/>
  <c r="ED294" i="36"/>
  <c r="M296" i="36"/>
  <c r="CK296" i="36"/>
  <c r="DW296" i="36"/>
  <c r="CI303" i="36"/>
  <c r="X304" i="36"/>
  <c r="N305" i="36"/>
  <c r="CB305" i="36"/>
  <c r="EC305" i="36"/>
  <c r="AB309" i="36"/>
  <c r="BV309" i="36"/>
  <c r="DU309" i="36"/>
  <c r="AB312" i="36"/>
  <c r="BP312" i="36"/>
  <c r="EF498" i="36"/>
  <c r="DZ472" i="36"/>
  <c r="DX522" i="36"/>
  <c r="CK471" i="36"/>
  <c r="ED428" i="36"/>
  <c r="EH371" i="36"/>
  <c r="P333" i="36"/>
  <c r="EL307" i="36"/>
  <c r="P273" i="36"/>
  <c r="J471" i="36"/>
  <c r="AI471" i="36" s="1"/>
  <c r="AH429" i="36"/>
  <c r="AB387" i="36"/>
  <c r="DR353" i="36"/>
  <c r="U313" i="36"/>
  <c r="AF220" i="36"/>
  <c r="CI170" i="36"/>
  <c r="AA155" i="36"/>
  <c r="BX137" i="36"/>
  <c r="W137" i="36"/>
  <c r="DY47" i="36"/>
  <c r="DV409" i="36"/>
  <c r="CE333" i="36"/>
  <c r="BT205" i="36"/>
  <c r="CJ78" i="36"/>
  <c r="BM429" i="36"/>
  <c r="DZ202" i="36"/>
  <c r="BM99" i="36"/>
  <c r="CK411" i="36"/>
  <c r="V313" i="36"/>
  <c r="EM313" i="36"/>
  <c r="DW315" i="36"/>
  <c r="EI315" i="36"/>
  <c r="AA316" i="36"/>
  <c r="Z319" i="36"/>
  <c r="EI321" i="36"/>
  <c r="P322" i="36"/>
  <c r="AD324" i="36"/>
  <c r="AG325" i="36"/>
  <c r="AB333" i="36"/>
  <c r="BN358" i="36"/>
  <c r="BZ333" i="36"/>
  <c r="P334" i="36"/>
  <c r="BM334" i="36"/>
  <c r="BW334" i="36"/>
  <c r="CG334" i="36"/>
  <c r="DY334" i="36"/>
  <c r="EL334" i="36"/>
  <c r="EE335" i="36"/>
  <c r="DQ529" i="36"/>
  <c r="EJ459" i="36"/>
  <c r="EM491" i="36"/>
  <c r="CH442" i="36"/>
  <c r="M442" i="36"/>
  <c r="DT441" i="36"/>
  <c r="BU473" i="36"/>
  <c r="DS364" i="36"/>
  <c r="DS342" i="36"/>
  <c r="BU323" i="36"/>
  <c r="DZ281" i="36"/>
  <c r="AC414" i="36"/>
  <c r="EK318" i="36"/>
  <c r="T254" i="36"/>
  <c r="BX197" i="36"/>
  <c r="EG137" i="36"/>
  <c r="CB274" i="36"/>
  <c r="DW167" i="36"/>
  <c r="CC127" i="36"/>
  <c r="X224" i="36"/>
  <c r="X196" i="36"/>
  <c r="X208" i="36" s="1"/>
  <c r="AC114" i="36"/>
  <c r="V336" i="36"/>
  <c r="EI336" i="36"/>
  <c r="AA337" i="36"/>
  <c r="BP338" i="36"/>
  <c r="R339" i="36"/>
  <c r="BU339" i="36"/>
  <c r="DW528" i="36"/>
  <c r="T465" i="36"/>
  <c r="M381" i="36"/>
  <c r="AF429" i="36"/>
  <c r="EM278" i="36"/>
  <c r="DU483" i="36"/>
  <c r="BY464" i="36"/>
  <c r="BQ430" i="36"/>
  <c r="EE379" i="36"/>
  <c r="EJ356" i="36"/>
  <c r="CG322" i="36"/>
  <c r="DU223" i="36"/>
  <c r="DW238" i="36" s="1"/>
  <c r="J192" i="36"/>
  <c r="EK155" i="36"/>
  <c r="AG131" i="36"/>
  <c r="EK125" i="36"/>
  <c r="EE113" i="36"/>
  <c r="EE83" i="36"/>
  <c r="DZ48" i="36"/>
  <c r="CJ21" i="36"/>
  <c r="J12" i="36"/>
  <c r="DP263" i="36"/>
  <c r="CB367" i="36"/>
  <c r="AH338" i="36"/>
  <c r="CK230" i="36"/>
  <c r="CB187" i="36"/>
  <c r="CF65" i="36"/>
  <c r="BV55" i="36"/>
  <c r="BV58" i="36" s="1"/>
  <c r="AA54" i="36"/>
  <c r="DU463" i="36"/>
  <c r="AB414" i="36"/>
  <c r="BN340" i="36"/>
  <c r="EN340" i="36"/>
  <c r="DU342" i="36"/>
  <c r="EF342" i="36"/>
  <c r="DR343" i="36"/>
  <c r="Y347" i="36"/>
  <c r="BN348" i="36"/>
  <c r="DS348" i="36"/>
  <c r="BU349" i="36"/>
  <c r="DY349" i="36"/>
  <c r="BT350" i="36"/>
  <c r="CF351" i="36"/>
  <c r="R353" i="36"/>
  <c r="BV353" i="36"/>
  <c r="EA468" i="36"/>
  <c r="X463" i="36"/>
  <c r="CE426" i="36"/>
  <c r="Y385" i="36"/>
  <c r="CK380" i="36"/>
  <c r="DY488" i="36"/>
  <c r="Q334" i="36"/>
  <c r="R426" i="36"/>
  <c r="DW380" i="36"/>
  <c r="DS354" i="36"/>
  <c r="CF335" i="36"/>
  <c r="J252" i="36"/>
  <c r="J162" i="36"/>
  <c r="CJ81" i="36"/>
  <c r="CL81" i="36" s="1"/>
  <c r="AG41" i="36"/>
  <c r="BW467" i="36"/>
  <c r="AF402" i="36"/>
  <c r="ED141" i="36"/>
  <c r="DV5" i="36"/>
  <c r="EF258" i="36"/>
  <c r="DR102" i="36"/>
  <c r="DR72" i="36"/>
  <c r="EO72" i="36" s="1"/>
  <c r="DX523" i="36"/>
  <c r="EN411" i="36"/>
  <c r="DV327" i="36"/>
  <c r="BQ355" i="36"/>
  <c r="L356" i="36"/>
  <c r="T356" i="36"/>
  <c r="CA357" i="36"/>
  <c r="DQ363" i="36"/>
  <c r="BM364" i="36"/>
  <c r="Y366" i="36"/>
  <c r="N367" i="36"/>
  <c r="EE367" i="36"/>
  <c r="J369" i="36"/>
  <c r="CH369" i="36"/>
  <c r="CJ370" i="36"/>
  <c r="O371" i="36"/>
  <c r="CJ371" i="36"/>
  <c r="T372" i="36"/>
  <c r="EG372" i="36"/>
  <c r="BX374" i="36"/>
  <c r="DS375" i="36"/>
  <c r="EF375" i="36"/>
  <c r="EE377" i="36"/>
  <c r="DW378" i="36"/>
  <c r="EC380" i="36"/>
  <c r="EN523" i="36"/>
  <c r="DW473" i="36"/>
  <c r="CG441" i="36"/>
  <c r="CG471" i="36"/>
  <c r="J469" i="36"/>
  <c r="EG397" i="36"/>
  <c r="V373" i="36"/>
  <c r="DQ348" i="36"/>
  <c r="R305" i="36"/>
  <c r="BY343" i="36"/>
  <c r="CK202" i="36"/>
  <c r="AC187" i="36"/>
  <c r="K51" i="36"/>
  <c r="Z3" i="36"/>
  <c r="CD303" i="36"/>
  <c r="EI263" i="36"/>
  <c r="DQ198" i="36"/>
  <c r="AA143" i="36"/>
  <c r="CG291" i="36"/>
  <c r="J289" i="36"/>
  <c r="BT233" i="36"/>
  <c r="J160" i="36"/>
  <c r="DP429" i="36"/>
  <c r="EO429" i="36" s="1"/>
  <c r="CE397" i="36"/>
  <c r="EH324" i="36"/>
  <c r="CL393" i="36"/>
  <c r="EF393" i="36"/>
  <c r="DP529" i="36"/>
  <c r="BX461" i="36"/>
  <c r="M464" i="36"/>
  <c r="CG433" i="36"/>
  <c r="DY507" i="36"/>
  <c r="EF457" i="36"/>
  <c r="EH445" i="36"/>
  <c r="BP385" i="36"/>
  <c r="DU306" i="36"/>
  <c r="DT364" i="36"/>
  <c r="CI414" i="36"/>
  <c r="N395" i="36"/>
  <c r="Z350" i="36"/>
  <c r="DS251" i="36"/>
  <c r="CK224" i="36"/>
  <c r="DX188" i="36"/>
  <c r="Q147" i="36"/>
  <c r="EG55" i="36"/>
  <c r="BP25" i="36"/>
  <c r="T98" i="36"/>
  <c r="BY72" i="36"/>
  <c r="N25" i="36"/>
  <c r="W157" i="36"/>
  <c r="DT137" i="36"/>
  <c r="DT149" i="36" s="1"/>
  <c r="DR97" i="36"/>
  <c r="R54" i="36"/>
  <c r="T428" i="36"/>
  <c r="BS394" i="36"/>
  <c r="BS395" i="36"/>
  <c r="CG395" i="36"/>
  <c r="S396" i="36"/>
  <c r="DU396" i="36"/>
  <c r="DU419" i="36" s="1"/>
  <c r="DX400" i="36"/>
  <c r="AA402" i="36"/>
  <c r="DU403" i="36"/>
  <c r="EK403" i="36"/>
  <c r="CK404" i="36"/>
  <c r="ED404" i="36"/>
  <c r="AF405" i="36"/>
  <c r="O408" i="36"/>
  <c r="CF408" i="36"/>
  <c r="BP410" i="36"/>
  <c r="AB412" i="36"/>
  <c r="EF415" i="36"/>
  <c r="AD417" i="36"/>
  <c r="BM419" i="36"/>
  <c r="CC423" i="36"/>
  <c r="DV423" i="36"/>
  <c r="DU427" i="36"/>
  <c r="EH427" i="36"/>
  <c r="T433" i="36"/>
  <c r="BR437" i="36"/>
  <c r="V438" i="36"/>
  <c r="J439" i="36"/>
  <c r="J440" i="36"/>
  <c r="CA440" i="36"/>
  <c r="BP441" i="36"/>
  <c r="CC442" i="36"/>
  <c r="AF444" i="36"/>
  <c r="EB445" i="36"/>
  <c r="BQ454" i="36"/>
  <c r="W457" i="36"/>
  <c r="DT461" i="36"/>
  <c r="CB462" i="36"/>
  <c r="AD465" i="36"/>
  <c r="L466" i="36"/>
  <c r="BV471" i="36"/>
  <c r="Z473" i="36"/>
  <c r="EK474" i="36"/>
  <c r="BR475" i="36"/>
  <c r="DW475" i="36"/>
  <c r="DS523" i="36"/>
  <c r="EC535" i="36"/>
  <c r="W3" i="36"/>
  <c r="DW3" i="36"/>
  <c r="CJ4" i="36"/>
  <c r="AF5" i="36"/>
  <c r="DQ8" i="36"/>
  <c r="DQ9" i="36"/>
  <c r="S10" i="36"/>
  <c r="K11" i="36"/>
  <c r="U11" i="36"/>
  <c r="BT11" i="36"/>
  <c r="EK11" i="36"/>
  <c r="DW14" i="36"/>
  <c r="DY521" i="36"/>
  <c r="DW501" i="36"/>
  <c r="CH461" i="36"/>
  <c r="BW443" i="36"/>
  <c r="AF406" i="36"/>
  <c r="BU380" i="36"/>
  <c r="BX266" i="36"/>
  <c r="AG469" i="36"/>
  <c r="EH228" i="36"/>
  <c r="CB223" i="36"/>
  <c r="S200" i="36"/>
  <c r="EK101" i="36"/>
  <c r="BR78" i="36"/>
  <c r="Q347" i="36"/>
  <c r="CE315" i="36"/>
  <c r="U295" i="36"/>
  <c r="BU200" i="36"/>
  <c r="CL200" i="36" s="1"/>
  <c r="BX176" i="36"/>
  <c r="DR133" i="36"/>
  <c r="BN96" i="36"/>
  <c r="EK71" i="36"/>
  <c r="EG57" i="36"/>
  <c r="CD17" i="36"/>
  <c r="EF475" i="36"/>
  <c r="DV414" i="36"/>
  <c r="R15" i="36"/>
  <c r="BQ15" i="36"/>
  <c r="DP15" i="36"/>
  <c r="AG16" i="36"/>
  <c r="BT16" i="36"/>
  <c r="W18" i="36"/>
  <c r="BR18" i="36"/>
  <c r="CI18" i="36"/>
  <c r="DU18" i="36"/>
  <c r="BZ22" i="36"/>
  <c r="EH22" i="36"/>
  <c r="CB23" i="36"/>
  <c r="Z24" i="36"/>
  <c r="BM24" i="36"/>
  <c r="P25" i="36"/>
  <c r="BO25" i="36"/>
  <c r="CL29" i="36" s="1"/>
  <c r="EH497" i="36"/>
  <c r="L457" i="36"/>
  <c r="DT469" i="36"/>
  <c r="AE440" i="36"/>
  <c r="CI432" i="36"/>
  <c r="EM525" i="36"/>
  <c r="DQ375" i="36"/>
  <c r="EK441" i="36"/>
  <c r="L367" i="36"/>
  <c r="BT352" i="36"/>
  <c r="BT322" i="36"/>
  <c r="BX296" i="36"/>
  <c r="CB412" i="36"/>
  <c r="BR378" i="36"/>
  <c r="BP455" i="36"/>
  <c r="R284" i="36"/>
  <c r="X250" i="36"/>
  <c r="X269" i="36" s="1"/>
  <c r="DV246" i="36"/>
  <c r="DW135" i="36"/>
  <c r="CB73" i="36"/>
  <c r="DR40" i="36"/>
  <c r="EA7" i="36"/>
  <c r="EJ342" i="36"/>
  <c r="Z340" i="36"/>
  <c r="BZ265" i="36"/>
  <c r="BW113" i="36"/>
  <c r="DW322" i="36"/>
  <c r="BP125" i="36"/>
  <c r="CC46" i="36"/>
  <c r="EE400" i="36"/>
  <c r="AB26" i="36"/>
  <c r="CA26" i="36"/>
  <c r="CC27" i="36"/>
  <c r="DV506" i="36"/>
  <c r="CJ460" i="36"/>
  <c r="DU516" i="36"/>
  <c r="EL455" i="36"/>
  <c r="EL479" i="36" s="1"/>
  <c r="Z430" i="36"/>
  <c r="EB343" i="36"/>
  <c r="EE316" i="36"/>
  <c r="DS430" i="36"/>
  <c r="EJ262" i="36"/>
  <c r="K215" i="36"/>
  <c r="CB193" i="36"/>
  <c r="AF472" i="36"/>
  <c r="CB373" i="36"/>
  <c r="Y338" i="36"/>
  <c r="S260" i="36"/>
  <c r="BO217" i="36"/>
  <c r="BU170" i="36"/>
  <c r="U85" i="36"/>
  <c r="P45" i="36"/>
  <c r="BT442" i="36"/>
  <c r="K414" i="36"/>
  <c r="M364" i="36"/>
  <c r="DV188" i="36"/>
  <c r="DV208" i="36" s="1"/>
  <c r="EC9" i="36"/>
  <c r="Z33" i="36"/>
  <c r="BM33" i="36"/>
  <c r="AB34" i="36"/>
  <c r="DW531" i="36"/>
  <c r="AD468" i="36"/>
  <c r="DY465" i="36"/>
  <c r="DY491" i="36"/>
  <c r="Q377" i="36"/>
  <c r="W444" i="36"/>
  <c r="BY327" i="36"/>
  <c r="CC436" i="36"/>
  <c r="EM344" i="36"/>
  <c r="CB253" i="36"/>
  <c r="CL253" i="36" s="1"/>
  <c r="EH198" i="36"/>
  <c r="CB163" i="36"/>
  <c r="L4" i="36"/>
  <c r="BQ415" i="36"/>
  <c r="DY297" i="36"/>
  <c r="BX236" i="36"/>
  <c r="DP213" i="36"/>
  <c r="CG458" i="36"/>
  <c r="M64" i="36"/>
  <c r="BZ25" i="36"/>
  <c r="BZ295" i="36"/>
  <c r="J36" i="36"/>
  <c r="CJ36" i="36"/>
  <c r="DY36" i="36"/>
  <c r="EJ36" i="36"/>
  <c r="BU37" i="36"/>
  <c r="CE37" i="36"/>
  <c r="EF37" i="36"/>
  <c r="DV487" i="36"/>
  <c r="EM531" i="36"/>
  <c r="CA443" i="36"/>
  <c r="DP470" i="36"/>
  <c r="DT431" i="36"/>
  <c r="BR350" i="36"/>
  <c r="EF317" i="36"/>
  <c r="BR290" i="36"/>
  <c r="DP257" i="36"/>
  <c r="L413" i="36"/>
  <c r="N365" i="36"/>
  <c r="CC254" i="36"/>
  <c r="BZ237" i="36"/>
  <c r="AD166" i="36"/>
  <c r="AH140" i="36"/>
  <c r="O107" i="36"/>
  <c r="EF106" i="36"/>
  <c r="DX76" i="36"/>
  <c r="CC464" i="36"/>
  <c r="EE384" i="36"/>
  <c r="AF321" i="36"/>
  <c r="EJ234" i="36"/>
  <c r="CH39" i="36"/>
  <c r="BP415" i="36"/>
  <c r="AE254" i="36"/>
  <c r="CI131" i="36"/>
  <c r="CB75" i="36"/>
  <c r="Z38" i="36"/>
  <c r="BV38" i="36"/>
  <c r="AA39" i="36"/>
  <c r="EO39" i="36"/>
  <c r="BU40" i="36"/>
  <c r="BQ41" i="36"/>
  <c r="DY42" i="36"/>
  <c r="BS43" i="36"/>
  <c r="EL43" i="36"/>
  <c r="Z44" i="36"/>
  <c r="EB44" i="36"/>
  <c r="DS45" i="36"/>
  <c r="BQ46" i="36"/>
  <c r="AF47" i="36"/>
  <c r="EN48" i="36"/>
  <c r="U50" i="36"/>
  <c r="BZ50" i="36"/>
  <c r="DW50" i="36"/>
  <c r="EG533" i="36"/>
  <c r="EB505" i="36"/>
  <c r="EF467" i="36"/>
  <c r="AD442" i="36"/>
  <c r="BN454" i="36"/>
  <c r="DV403" i="36"/>
  <c r="BT381" i="36"/>
  <c r="Y342" i="36"/>
  <c r="Y312" i="36"/>
  <c r="AI312" i="36" s="1"/>
  <c r="EB305" i="36"/>
  <c r="BW295" i="36"/>
  <c r="K454" i="36"/>
  <c r="K416" i="36"/>
  <c r="BV348" i="36"/>
  <c r="CC224" i="36"/>
  <c r="R200" i="36"/>
  <c r="BY116" i="36"/>
  <c r="EG378" i="36"/>
  <c r="EB68" i="36"/>
  <c r="CB45" i="36"/>
  <c r="DY217" i="36"/>
  <c r="CD76" i="36"/>
  <c r="K364" i="36"/>
  <c r="AI388" i="36" s="1"/>
  <c r="DR291" i="36"/>
  <c r="EO291" i="36" s="1"/>
  <c r="DT51" i="36"/>
  <c r="P52" i="36"/>
  <c r="DV53" i="36"/>
  <c r="BX54" i="36"/>
  <c r="BO55" i="36"/>
  <c r="DX55" i="36"/>
  <c r="M56" i="36"/>
  <c r="V56" i="36"/>
  <c r="EB57" i="36"/>
  <c r="EO57" i="36" s="1"/>
  <c r="EA515" i="36"/>
  <c r="Z459" i="36"/>
  <c r="EH498" i="36"/>
  <c r="EL442" i="36"/>
  <c r="EI377" i="36"/>
  <c r="T447" i="36"/>
  <c r="BY386" i="36"/>
  <c r="CE317" i="36"/>
  <c r="BS469" i="36"/>
  <c r="DY409" i="36"/>
  <c r="M363" i="36"/>
  <c r="W323" i="36"/>
  <c r="BT231" i="36"/>
  <c r="EH220" i="36"/>
  <c r="DS207" i="36"/>
  <c r="BZ147" i="36"/>
  <c r="BZ117" i="36"/>
  <c r="CC74" i="36"/>
  <c r="DW459" i="36"/>
  <c r="DX318" i="36"/>
  <c r="EH53" i="36"/>
  <c r="M33" i="36"/>
  <c r="CF433" i="36"/>
  <c r="M155" i="36"/>
  <c r="R103" i="36"/>
  <c r="U84" i="36"/>
  <c r="J414" i="36"/>
  <c r="EJ59" i="36"/>
  <c r="V63" i="36"/>
  <c r="O65" i="36"/>
  <c r="AH65" i="36"/>
  <c r="CE65" i="36"/>
  <c r="N67" i="36"/>
  <c r="CE67" i="36"/>
  <c r="Q68" i="36"/>
  <c r="Y68" i="36"/>
  <c r="BM68" i="36"/>
  <c r="CD68" i="36"/>
  <c r="EE68" i="36"/>
  <c r="EC506" i="36"/>
  <c r="DY528" i="36"/>
  <c r="EH477" i="36"/>
  <c r="BU468" i="36"/>
  <c r="Z458" i="36"/>
  <c r="AG407" i="36"/>
  <c r="S344" i="36"/>
  <c r="S284" i="36"/>
  <c r="EB297" i="36"/>
  <c r="BU258" i="36"/>
  <c r="CD195" i="36"/>
  <c r="CD208" i="36" s="1"/>
  <c r="BN97" i="36"/>
  <c r="M97" i="36"/>
  <c r="M118" i="36" s="1"/>
  <c r="BR79" i="36"/>
  <c r="BN427" i="36"/>
  <c r="M427" i="36"/>
  <c r="CF376" i="36"/>
  <c r="Q170" i="36"/>
  <c r="DS21" i="36"/>
  <c r="AG13" i="36"/>
  <c r="EE440" i="36"/>
  <c r="BZ398" i="36"/>
  <c r="EM228" i="36"/>
  <c r="EM238" i="36" s="1"/>
  <c r="AF195" i="36"/>
  <c r="BT170" i="36"/>
  <c r="CL179" i="36" s="1"/>
  <c r="DR155" i="36"/>
  <c r="AD141" i="36"/>
  <c r="DR125" i="36"/>
  <c r="T386" i="36"/>
  <c r="BW354" i="36"/>
  <c r="DV347" i="36"/>
  <c r="EF304" i="36"/>
  <c r="EF69" i="36"/>
  <c r="EM507" i="36"/>
  <c r="AH469" i="36"/>
  <c r="BQ426" i="36"/>
  <c r="CG459" i="36"/>
  <c r="DY398" i="36"/>
  <c r="DW476" i="36"/>
  <c r="CG404" i="36"/>
  <c r="S399" i="36"/>
  <c r="Y221" i="36"/>
  <c r="BN127" i="36"/>
  <c r="M127" i="36"/>
  <c r="DW97" i="36"/>
  <c r="DW119" i="36" s="1"/>
  <c r="DW67" i="36"/>
  <c r="T9" i="36"/>
  <c r="EN532" i="36"/>
  <c r="DP342" i="36"/>
  <c r="BS292" i="36"/>
  <c r="K247" i="36"/>
  <c r="BZ203" i="36"/>
  <c r="T56" i="36"/>
  <c r="EK369" i="36"/>
  <c r="EJ138" i="36"/>
  <c r="DQ441" i="36"/>
  <c r="AB372" i="36"/>
  <c r="CB70" i="36"/>
  <c r="DX70" i="36"/>
  <c r="M71" i="36"/>
  <c r="CJ72" i="36"/>
  <c r="EN72" i="36"/>
  <c r="DR73" i="36"/>
  <c r="BX74" i="36"/>
  <c r="AE75" i="36"/>
  <c r="BS75" i="36"/>
  <c r="P76" i="36"/>
  <c r="BX76" i="36"/>
  <c r="M77" i="36"/>
  <c r="S80" i="36"/>
  <c r="AD81" i="36"/>
  <c r="EI83" i="36"/>
  <c r="CB84" i="36"/>
  <c r="Y85" i="36"/>
  <c r="BU85" i="36"/>
  <c r="EL85" i="36"/>
  <c r="DV86" i="36"/>
  <c r="X473" i="36"/>
  <c r="EN503" i="36"/>
  <c r="BZ446" i="36"/>
  <c r="EA527" i="36"/>
  <c r="DY461" i="36"/>
  <c r="R436" i="36"/>
  <c r="CB467" i="36"/>
  <c r="DX447" i="36"/>
  <c r="AD257" i="36"/>
  <c r="BQ365" i="36"/>
  <c r="L364" i="36"/>
  <c r="EL370" i="36"/>
  <c r="CB257" i="36"/>
  <c r="BT349" i="36"/>
  <c r="EN129" i="36"/>
  <c r="R106" i="36"/>
  <c r="CD74" i="36"/>
  <c r="Y340" i="36"/>
  <c r="DQ308" i="36"/>
  <c r="DQ329" i="36" s="1"/>
  <c r="CC163" i="36"/>
  <c r="T85" i="36"/>
  <c r="DW19" i="36"/>
  <c r="DV334" i="36"/>
  <c r="EF525" i="36"/>
  <c r="EB459" i="36"/>
  <c r="CI459" i="36"/>
  <c r="Q434" i="36"/>
  <c r="DP444" i="36"/>
  <c r="CA445" i="36"/>
  <c r="W296" i="36"/>
  <c r="EI505" i="36"/>
  <c r="AD470" i="36"/>
  <c r="W386" i="36"/>
  <c r="DX375" i="36"/>
  <c r="S343" i="36"/>
  <c r="BY264" i="36"/>
  <c r="V248" i="36"/>
  <c r="V234" i="36"/>
  <c r="V158" i="36"/>
  <c r="EF16" i="36"/>
  <c r="CE16" i="36"/>
  <c r="DT403" i="36"/>
  <c r="EN349" i="36"/>
  <c r="CB317" i="36"/>
  <c r="DR202" i="36"/>
  <c r="AG404" i="36"/>
  <c r="CE286" i="36"/>
  <c r="DY98" i="36"/>
  <c r="J95" i="36"/>
  <c r="BQ35" i="36"/>
  <c r="BQ59" i="36" s="1"/>
  <c r="O119" i="36"/>
  <c r="Z93" i="36"/>
  <c r="CI93" i="36"/>
  <c r="V94" i="36"/>
  <c r="Z95" i="36"/>
  <c r="BN95" i="36"/>
  <c r="DV95" i="36"/>
  <c r="EF95" i="36"/>
  <c r="CD96" i="36"/>
  <c r="P97" i="36"/>
  <c r="Y97" i="36"/>
  <c r="CF98" i="36"/>
  <c r="DT98" i="36"/>
  <c r="CD101" i="36"/>
  <c r="N102" i="36"/>
  <c r="BS103" i="36"/>
  <c r="BN104" i="36"/>
  <c r="DT104" i="36"/>
  <c r="O105" i="36"/>
  <c r="AI105" i="36" s="1"/>
  <c r="X107" i="36"/>
  <c r="BU107" i="36"/>
  <c r="EN107" i="36"/>
  <c r="CK108" i="36"/>
  <c r="P112" i="36"/>
  <c r="EJ112" i="36"/>
  <c r="BS113" i="36"/>
  <c r="BR114" i="36"/>
  <c r="CI115" i="36"/>
  <c r="DP537" i="36"/>
  <c r="BN455" i="36"/>
  <c r="EM489" i="36"/>
  <c r="L453" i="36"/>
  <c r="R435" i="36"/>
  <c r="R448" i="36" s="1"/>
  <c r="DS438" i="36"/>
  <c r="EH456" i="36"/>
  <c r="BY443" i="36"/>
  <c r="CF377" i="36"/>
  <c r="DR368" i="36"/>
  <c r="DP226" i="36"/>
  <c r="BX85" i="36"/>
  <c r="CA398" i="36"/>
  <c r="BM336" i="36"/>
  <c r="O314" i="36"/>
  <c r="EE204" i="36"/>
  <c r="T144" i="36"/>
  <c r="EB396" i="36"/>
  <c r="EM357" i="36"/>
  <c r="CJ279" i="36"/>
  <c r="T114" i="36"/>
  <c r="EC24" i="36"/>
  <c r="BW326" i="36"/>
  <c r="Z116" i="36"/>
  <c r="DU116" i="36"/>
  <c r="AA117" i="36"/>
  <c r="CL117" i="36"/>
  <c r="AC462" i="36"/>
  <c r="EN431" i="36"/>
  <c r="EL524" i="36"/>
  <c r="BV472" i="36"/>
  <c r="EL463" i="36"/>
  <c r="DQ502" i="36"/>
  <c r="EI399" i="36"/>
  <c r="CD373" i="36"/>
  <c r="CD389" i="36" s="1"/>
  <c r="EJ365" i="36"/>
  <c r="S262" i="36"/>
  <c r="W385" i="36"/>
  <c r="BW400" i="36"/>
  <c r="DQ325" i="36"/>
  <c r="BM216" i="36"/>
  <c r="J214" i="36"/>
  <c r="P168" i="36"/>
  <c r="EI153" i="36"/>
  <c r="EI179" i="36" s="1"/>
  <c r="EI123" i="36"/>
  <c r="BS80" i="36"/>
  <c r="CB196" i="36"/>
  <c r="AE193" i="36"/>
  <c r="K96" i="36"/>
  <c r="AF404" i="36"/>
  <c r="EF338" i="36"/>
  <c r="AC123" i="36"/>
  <c r="BO123" i="36"/>
  <c r="BX123" i="36"/>
  <c r="CG123" i="36"/>
  <c r="BS470" i="36"/>
  <c r="EB446" i="36"/>
  <c r="EN514" i="36"/>
  <c r="DY473" i="36"/>
  <c r="AA458" i="36"/>
  <c r="DT487" i="36"/>
  <c r="CI428" i="36"/>
  <c r="EE324" i="36"/>
  <c r="AA368" i="36"/>
  <c r="BQ413" i="36"/>
  <c r="M335" i="36"/>
  <c r="BO333" i="36"/>
  <c r="M305" i="36"/>
  <c r="BO303" i="36"/>
  <c r="BX235" i="36"/>
  <c r="BS140" i="36"/>
  <c r="CF107" i="36"/>
  <c r="EK35" i="36"/>
  <c r="EJ58" i="36" s="1"/>
  <c r="BS20" i="36"/>
  <c r="CD163" i="36"/>
  <c r="EJ160" i="36"/>
  <c r="EA76" i="36"/>
  <c r="ED229" i="36"/>
  <c r="S77" i="36"/>
  <c r="BQ367" i="36"/>
  <c r="U124" i="36"/>
  <c r="BN124" i="36"/>
  <c r="BN126" i="36"/>
  <c r="BW126" i="36"/>
  <c r="BZ474" i="36"/>
  <c r="EI516" i="36"/>
  <c r="P466" i="36"/>
  <c r="P376" i="36"/>
  <c r="DY485" i="36"/>
  <c r="X357" i="36"/>
  <c r="X327" i="36"/>
  <c r="CF347" i="36"/>
  <c r="BS110" i="36"/>
  <c r="DQ475" i="36"/>
  <c r="CK432" i="36"/>
  <c r="ED349" i="36"/>
  <c r="AB280" i="36"/>
  <c r="BV172" i="36"/>
  <c r="L63" i="36"/>
  <c r="BY401" i="36"/>
  <c r="EG232" i="36"/>
  <c r="AA98" i="36"/>
  <c r="DR82" i="36"/>
  <c r="M35" i="36"/>
  <c r="BZ24" i="36"/>
  <c r="EE444" i="36"/>
  <c r="DX314" i="36"/>
  <c r="AD127" i="36"/>
  <c r="AI127" i="36" s="1"/>
  <c r="CI127" i="36"/>
  <c r="DQ128" i="36"/>
  <c r="Y129" i="36"/>
  <c r="DY130" i="36"/>
  <c r="EJ130" i="36"/>
  <c r="EJ149" i="36" s="1"/>
  <c r="BT131" i="36"/>
  <c r="CB131" i="36"/>
  <c r="DP131" i="36"/>
  <c r="AF134" i="36"/>
  <c r="AE135" i="36"/>
  <c r="O136" i="36"/>
  <c r="AF136" i="36"/>
  <c r="BT136" i="36"/>
  <c r="DQ136" i="36"/>
  <c r="EI136" i="36"/>
  <c r="DR137" i="36"/>
  <c r="EN137" i="36"/>
  <c r="Q138" i="36"/>
  <c r="P139" i="36"/>
  <c r="T140" i="36"/>
  <c r="BR140" i="36"/>
  <c r="CB140" i="36"/>
  <c r="R141" i="36"/>
  <c r="DY141" i="36"/>
  <c r="EJ141" i="36"/>
  <c r="BY142" i="36"/>
  <c r="AH143" i="36"/>
  <c r="CH143" i="36"/>
  <c r="W144" i="36"/>
  <c r="EC145" i="36"/>
  <c r="BX146" i="36"/>
  <c r="CI146" i="36"/>
  <c r="DV146" i="36"/>
  <c r="CC147" i="36"/>
  <c r="J153" i="36"/>
  <c r="CI178" i="36"/>
  <c r="EM155" i="36"/>
  <c r="Z156" i="36"/>
  <c r="CB156" i="36"/>
  <c r="X158" i="36"/>
  <c r="CI158" i="36"/>
  <c r="Q160" i="36"/>
  <c r="EN160" i="36"/>
  <c r="AD161" i="36"/>
  <c r="DW161" i="36"/>
  <c r="BZ162" i="36"/>
  <c r="DV162" i="36"/>
  <c r="BY164" i="36"/>
  <c r="AA165" i="36"/>
  <c r="CE167" i="36"/>
  <c r="M168" i="36"/>
  <c r="CE168" i="36"/>
  <c r="EJ169" i="36"/>
  <c r="EE171" i="36"/>
  <c r="J172" i="36"/>
  <c r="Z174" i="36"/>
  <c r="EK174" i="36"/>
  <c r="M175" i="36"/>
  <c r="EM175" i="36"/>
  <c r="CF176" i="36"/>
  <c r="DS176" i="36"/>
  <c r="BV183" i="36"/>
  <c r="DY184" i="36"/>
  <c r="J185" i="36"/>
  <c r="EM186" i="36"/>
  <c r="BZ187" i="36"/>
  <c r="BU188" i="36"/>
  <c r="EB188" i="36"/>
  <c r="EH486" i="36"/>
  <c r="EE531" i="36"/>
  <c r="CE473" i="36"/>
  <c r="EL438" i="36"/>
  <c r="BQ376" i="36"/>
  <c r="Z453" i="36"/>
  <c r="EM384" i="36"/>
  <c r="EA274" i="36"/>
  <c r="EH259" i="36"/>
  <c r="M447" i="36"/>
  <c r="EG357" i="36"/>
  <c r="EI417" i="36"/>
  <c r="BS222" i="36"/>
  <c r="R222" i="36"/>
  <c r="AI222" i="36" s="1"/>
  <c r="EM187" i="36"/>
  <c r="N144" i="36"/>
  <c r="DP24" i="36"/>
  <c r="EO24" i="36" s="1"/>
  <c r="BV311" i="36"/>
  <c r="BR9" i="36"/>
  <c r="DV326" i="36"/>
  <c r="BR279" i="36"/>
  <c r="CJ243" i="36"/>
  <c r="CJ153" i="36"/>
  <c r="EL131" i="36"/>
  <c r="CG124" i="36"/>
  <c r="BN77" i="36"/>
  <c r="CH427" i="36"/>
  <c r="CH190" i="36"/>
  <c r="T191" i="36"/>
  <c r="BS191" i="36"/>
  <c r="R193" i="36"/>
  <c r="AB193" i="36"/>
  <c r="DZ193" i="36"/>
  <c r="EB208" i="36" s="1"/>
  <c r="U194" i="36"/>
  <c r="BS194" i="36"/>
  <c r="EF463" i="36"/>
  <c r="EG521" i="36"/>
  <c r="EF496" i="36"/>
  <c r="CB474" i="36"/>
  <c r="AC454" i="36"/>
  <c r="DZ428" i="36"/>
  <c r="BM394" i="36"/>
  <c r="AD436" i="36"/>
  <c r="DZ415" i="36"/>
  <c r="U318" i="36"/>
  <c r="BP313" i="36"/>
  <c r="DT222" i="36"/>
  <c r="EK163" i="36"/>
  <c r="CK66" i="36"/>
  <c r="DY17" i="36"/>
  <c r="CA441" i="36"/>
  <c r="EJ325" i="36"/>
  <c r="DS133" i="36"/>
  <c r="W292" i="36"/>
  <c r="AI292" i="36" s="1"/>
  <c r="DY284" i="36"/>
  <c r="CJ183" i="36"/>
  <c r="U177" i="36"/>
  <c r="S99" i="36"/>
  <c r="BV41" i="36"/>
  <c r="DR386" i="36"/>
  <c r="W382" i="36"/>
  <c r="CJ363" i="36"/>
  <c r="BU3" i="36"/>
  <c r="EG3" i="36"/>
  <c r="EI4" i="36"/>
  <c r="DR5" i="36"/>
  <c r="EK5" i="36"/>
  <c r="CG7" i="36"/>
  <c r="DR8" i="36"/>
  <c r="EB8" i="36"/>
  <c r="O12" i="36"/>
  <c r="BM12" i="36"/>
  <c r="DT518" i="36"/>
  <c r="EC477" i="36"/>
  <c r="EB499" i="36"/>
  <c r="BY447" i="36"/>
  <c r="BM417" i="36"/>
  <c r="EF355" i="36"/>
  <c r="BS351" i="36"/>
  <c r="EA304" i="36"/>
  <c r="BS291" i="36"/>
  <c r="V477" i="36"/>
  <c r="P435" i="36"/>
  <c r="EB433" i="36"/>
  <c r="DT381" i="36"/>
  <c r="EK231" i="36"/>
  <c r="M187" i="36"/>
  <c r="B7" i="36"/>
  <c r="J3" i="36"/>
  <c r="EB107" i="36"/>
  <c r="AG167" i="36"/>
  <c r="P105" i="36"/>
  <c r="EB77" i="36"/>
  <c r="J417" i="36"/>
  <c r="AB339" i="36"/>
  <c r="R13" i="36"/>
  <c r="AI13" i="36" s="1"/>
  <c r="BO13" i="36"/>
  <c r="EG13" i="36"/>
  <c r="DX14" i="36"/>
  <c r="J15" i="36"/>
  <c r="EK15" i="36"/>
  <c r="O16" i="36"/>
  <c r="BS17" i="36"/>
  <c r="EK17" i="36"/>
  <c r="M18" i="36"/>
  <c r="EG18" i="36"/>
  <c r="K19" i="36"/>
  <c r="U19" i="36"/>
  <c r="O20" i="36"/>
  <c r="EH20" i="36"/>
  <c r="BR21" i="36"/>
  <c r="BR28" i="36" s="1"/>
  <c r="R22" i="36"/>
  <c r="CA22" i="36"/>
  <c r="X23" i="36"/>
  <c r="CC23" i="36"/>
  <c r="DQ23" i="36"/>
  <c r="EM495" i="36"/>
  <c r="EH527" i="36"/>
  <c r="Z460" i="36"/>
  <c r="EK471" i="36"/>
  <c r="DT439" i="36"/>
  <c r="DQ405" i="36"/>
  <c r="BT472" i="36"/>
  <c r="L337" i="36"/>
  <c r="L307" i="36"/>
  <c r="T293" i="36"/>
  <c r="AF442" i="36"/>
  <c r="BN366" i="36"/>
  <c r="BP335" i="36"/>
  <c r="EJ312" i="36"/>
  <c r="DW75" i="36"/>
  <c r="Z370" i="36"/>
  <c r="CD257" i="36"/>
  <c r="AF254" i="36"/>
  <c r="P225" i="36"/>
  <c r="P239" i="36" s="1"/>
  <c r="EG105" i="36"/>
  <c r="EG119" i="36" s="1"/>
  <c r="BW53" i="36"/>
  <c r="DW352" i="36"/>
  <c r="BP305" i="36"/>
  <c r="CB283" i="36"/>
  <c r="DU204" i="36"/>
  <c r="CC106" i="36"/>
  <c r="R74" i="36"/>
  <c r="CJ430" i="36"/>
  <c r="EE370" i="36"/>
  <c r="Q24" i="36"/>
  <c r="AA24" i="36"/>
  <c r="BN24" i="36"/>
  <c r="DV25" i="36"/>
  <c r="DY26" i="36"/>
  <c r="X27" i="36"/>
  <c r="BS27" i="36"/>
  <c r="CD27" i="36"/>
  <c r="EJ515" i="36"/>
  <c r="EF507" i="36"/>
  <c r="BM453" i="36"/>
  <c r="EA454" i="36"/>
  <c r="J453" i="36"/>
  <c r="CK405" i="36"/>
  <c r="DV338" i="36"/>
  <c r="BY387" i="36"/>
  <c r="CE345" i="36"/>
  <c r="EK321" i="36"/>
  <c r="CJ310" i="36"/>
  <c r="V297" i="36"/>
  <c r="AI297" i="36" s="1"/>
  <c r="EJ192" i="36"/>
  <c r="M157" i="36"/>
  <c r="CI132" i="36"/>
  <c r="EA398" i="36"/>
  <c r="DU377" i="36"/>
  <c r="AF322" i="36"/>
  <c r="EC261" i="36"/>
  <c r="W192" i="36"/>
  <c r="AE140" i="36"/>
  <c r="AB99" i="36"/>
  <c r="AI119" i="36" s="1"/>
  <c r="L67" i="36"/>
  <c r="BP65" i="36"/>
  <c r="AD48" i="36"/>
  <c r="V357" i="36"/>
  <c r="CA204" i="36"/>
  <c r="BQ154" i="36"/>
  <c r="BN58" i="36"/>
  <c r="BX33" i="36"/>
  <c r="CG33" i="36"/>
  <c r="AC34" i="36"/>
  <c r="DW34" i="36"/>
  <c r="J35" i="36"/>
  <c r="EI35" i="36"/>
  <c r="BS36" i="36"/>
  <c r="DZ36" i="36"/>
  <c r="DZ59" i="36" s="1"/>
  <c r="EN36" i="36"/>
  <c r="Z37" i="36"/>
  <c r="BM37" i="36"/>
  <c r="DT37" i="36"/>
  <c r="S38" i="36"/>
  <c r="CG38" i="36"/>
  <c r="AB39" i="36"/>
  <c r="CE39" i="36"/>
  <c r="EN39" i="36"/>
  <c r="Z40" i="36"/>
  <c r="BM40" i="36"/>
  <c r="AD41" i="36"/>
  <c r="W42" i="36"/>
  <c r="AG43" i="36"/>
  <c r="O44" i="36"/>
  <c r="AA44" i="36"/>
  <c r="CG44" i="36"/>
  <c r="R45" i="36"/>
  <c r="ED45" i="36"/>
  <c r="CA46" i="36"/>
  <c r="AG47" i="36"/>
  <c r="EM47" i="36"/>
  <c r="BW48" i="36"/>
  <c r="BW59" i="36" s="1"/>
  <c r="CA49" i="36"/>
  <c r="EJ49" i="36"/>
  <c r="U51" i="36"/>
  <c r="CI51" i="36"/>
  <c r="EF51" i="36"/>
  <c r="BY53" i="36"/>
  <c r="CJ53" i="36"/>
  <c r="CL53" i="36" s="1"/>
  <c r="EI58" i="36"/>
  <c r="L55" i="36"/>
  <c r="U55" i="36"/>
  <c r="W56" i="36"/>
  <c r="DT56" i="36"/>
  <c r="EE56" i="36"/>
  <c r="W63" i="36"/>
  <c r="DP63" i="36"/>
  <c r="CD64" i="36"/>
  <c r="EC64" i="36"/>
  <c r="P65" i="36"/>
  <c r="DV65" i="36"/>
  <c r="EF65" i="36"/>
  <c r="EF89" i="36" s="1"/>
  <c r="EB516" i="36"/>
  <c r="DU493" i="36"/>
  <c r="BM454" i="36"/>
  <c r="CA446" i="36"/>
  <c r="ED465" i="36"/>
  <c r="N454" i="36"/>
  <c r="Q400" i="36"/>
  <c r="EC336" i="36"/>
  <c r="ED315" i="36"/>
  <c r="EC284" i="36"/>
  <c r="CH282" i="36"/>
  <c r="AE197" i="36"/>
  <c r="S171" i="36"/>
  <c r="EB154" i="36"/>
  <c r="CD135" i="36"/>
  <c r="EB124" i="36"/>
  <c r="CD105" i="36"/>
  <c r="BW84" i="36"/>
  <c r="BW88" i="36" s="1"/>
  <c r="EE45" i="36"/>
  <c r="BO335" i="36"/>
  <c r="AG292" i="36"/>
  <c r="P262" i="36"/>
  <c r="V115" i="36"/>
  <c r="EE81" i="36"/>
  <c r="S74" i="36"/>
  <c r="BT20" i="36"/>
  <c r="EN427" i="36"/>
  <c r="BW399" i="36"/>
  <c r="BY325" i="36"/>
  <c r="EA66" i="36"/>
  <c r="EI66" i="36"/>
  <c r="X67" i="36"/>
  <c r="Z68" i="36"/>
  <c r="Z89" i="36" s="1"/>
  <c r="BN68" i="36"/>
  <c r="J69" i="36"/>
  <c r="S69" i="36"/>
  <c r="BN69" i="36"/>
  <c r="BU70" i="36"/>
  <c r="BU71" i="36"/>
  <c r="CD71" i="36"/>
  <c r="DZ71" i="36"/>
  <c r="AA72" i="36"/>
  <c r="Q73" i="36"/>
  <c r="CH73" i="36"/>
  <c r="DS73" i="36"/>
  <c r="EK74" i="36"/>
  <c r="BP76" i="36"/>
  <c r="EK76" i="36"/>
  <c r="CJ77" i="36"/>
  <c r="BN78" i="36"/>
  <c r="DV78" i="36"/>
  <c r="S79" i="36"/>
  <c r="AD80" i="36"/>
  <c r="DP80" i="36"/>
  <c r="DX80" i="36"/>
  <c r="L81" i="36"/>
  <c r="EA81" i="36"/>
  <c r="BS82" i="36"/>
  <c r="CK83" i="36"/>
  <c r="CC84" i="36"/>
  <c r="BV85" i="36"/>
  <c r="EM85" i="36"/>
  <c r="Q86" i="36"/>
  <c r="AA86" i="36"/>
  <c r="BO86" i="36"/>
  <c r="EF86" i="36"/>
  <c r="AA87" i="36"/>
  <c r="DT506" i="36"/>
  <c r="DV524" i="36"/>
  <c r="EA445" i="36"/>
  <c r="BP456" i="36"/>
  <c r="S401" i="36"/>
  <c r="AF289" i="36"/>
  <c r="R261" i="36"/>
  <c r="BW447" i="36"/>
  <c r="EK413" i="36"/>
  <c r="BX400" i="36"/>
  <c r="S433" i="36"/>
  <c r="Z372" i="36"/>
  <c r="CE196" i="36"/>
  <c r="DU43" i="36"/>
  <c r="Z42" i="36"/>
  <c r="M456" i="36"/>
  <c r="EA365" i="36"/>
  <c r="DQ218" i="36"/>
  <c r="J215" i="36"/>
  <c r="EI323" i="36"/>
  <c r="BU261" i="36"/>
  <c r="EM260" i="36"/>
  <c r="AG196" i="36"/>
  <c r="P170" i="36"/>
  <c r="R76" i="36"/>
  <c r="AF13" i="36"/>
  <c r="CD374" i="36"/>
  <c r="P93" i="36"/>
  <c r="BP93" i="36"/>
  <c r="CJ93" i="36"/>
  <c r="DX119" i="36"/>
  <c r="AF96" i="36"/>
  <c r="CG96" i="36"/>
  <c r="EM96" i="36"/>
  <c r="Z97" i="36"/>
  <c r="Y98" i="36"/>
  <c r="CL98" i="36"/>
  <c r="EE98" i="36"/>
  <c r="AB461" i="36"/>
  <c r="BU471" i="36"/>
  <c r="EG455" i="36"/>
  <c r="DP531" i="36"/>
  <c r="CG432" i="36"/>
  <c r="BM337" i="36"/>
  <c r="BM307" i="36"/>
  <c r="CL307" i="36" s="1"/>
  <c r="DU499" i="36"/>
  <c r="AH438" i="36"/>
  <c r="EC384" i="36"/>
  <c r="N303" i="36"/>
  <c r="DW295" i="36"/>
  <c r="K185" i="36"/>
  <c r="K208" i="36" s="1"/>
  <c r="DY107" i="36"/>
  <c r="DW193" i="36"/>
  <c r="CB167" i="36"/>
  <c r="Q44" i="36"/>
  <c r="EJ423" i="36"/>
  <c r="EN394" i="36"/>
  <c r="EN419" i="36" s="1"/>
  <c r="N333" i="36"/>
  <c r="V294" i="36"/>
  <c r="CD104" i="36"/>
  <c r="U99" i="36"/>
  <c r="AF99" i="36"/>
  <c r="BM100" i="36"/>
  <c r="O101" i="36"/>
  <c r="EL101" i="36"/>
  <c r="O102" i="36"/>
  <c r="BM102" i="36"/>
  <c r="BW102" i="36"/>
  <c r="DU102" i="36"/>
  <c r="CC103" i="36"/>
  <c r="P104" i="36"/>
  <c r="Y104" i="36"/>
  <c r="CH104" i="36"/>
  <c r="EE104" i="36"/>
  <c r="R105" i="36"/>
  <c r="BO105" i="36"/>
  <c r="CI105" i="36"/>
  <c r="W106" i="36"/>
  <c r="Y107" i="36"/>
  <c r="EE107" i="36"/>
  <c r="EK493" i="36"/>
  <c r="ED537" i="36"/>
  <c r="CC463" i="36"/>
  <c r="EL476" i="36"/>
  <c r="U447" i="36"/>
  <c r="EE432" i="36"/>
  <c r="AB394" i="36"/>
  <c r="AC308" i="36"/>
  <c r="U477" i="36"/>
  <c r="AG381" i="36"/>
  <c r="CC283" i="36"/>
  <c r="V54" i="36"/>
  <c r="DP38" i="36"/>
  <c r="AH348" i="36"/>
  <c r="BR322" i="36"/>
  <c r="BS258" i="36"/>
  <c r="AF193" i="36"/>
  <c r="BU171" i="36"/>
  <c r="DQ111" i="36"/>
  <c r="EO111" i="36" s="1"/>
  <c r="CJ11" i="36"/>
  <c r="EH368" i="36"/>
  <c r="BM217" i="36"/>
  <c r="M126" i="36"/>
  <c r="BW401" i="36"/>
  <c r="CA108" i="36"/>
  <c r="EI108" i="36"/>
  <c r="V109" i="36"/>
  <c r="EI535" i="36"/>
  <c r="CK460" i="36"/>
  <c r="EF495" i="36"/>
  <c r="DP474" i="36"/>
  <c r="DT373" i="36"/>
  <c r="W356" i="36"/>
  <c r="CD434" i="36"/>
  <c r="EB429" i="36"/>
  <c r="BP414" i="36"/>
  <c r="DX405" i="36"/>
  <c r="EC348" i="36"/>
  <c r="CE346" i="36"/>
  <c r="T408" i="36"/>
  <c r="AF469" i="36"/>
  <c r="BZ326" i="36"/>
  <c r="EN319" i="36"/>
  <c r="EF44" i="36"/>
  <c r="O225" i="36"/>
  <c r="DY158" i="36"/>
  <c r="AA99" i="36"/>
  <c r="BO64" i="36"/>
  <c r="BW27" i="36"/>
  <c r="BZ110" i="36"/>
  <c r="CK110" i="36"/>
  <c r="DY534" i="36"/>
  <c r="EM430" i="36"/>
  <c r="EI473" i="36"/>
  <c r="BO454" i="36"/>
  <c r="AE405" i="36"/>
  <c r="J455" i="36"/>
  <c r="J305" i="36"/>
  <c r="DP415" i="36"/>
  <c r="EO415" i="36" s="1"/>
  <c r="V384" i="36"/>
  <c r="O345" i="36"/>
  <c r="Y177" i="36"/>
  <c r="DR176" i="36"/>
  <c r="DR146" i="36"/>
  <c r="Z72" i="36"/>
  <c r="S43" i="36"/>
  <c r="Y27" i="36"/>
  <c r="BY354" i="36"/>
  <c r="Z205" i="36"/>
  <c r="AA129" i="36"/>
  <c r="M96" i="36"/>
  <c r="DW343" i="36"/>
  <c r="DP324" i="36"/>
  <c r="AE229" i="36"/>
  <c r="BW57" i="36"/>
  <c r="BV397" i="36"/>
  <c r="DW363" i="36"/>
  <c r="BO304" i="36"/>
  <c r="EG292" i="36"/>
  <c r="BZ111" i="36"/>
  <c r="CI111" i="36"/>
  <c r="EN111" i="36"/>
  <c r="BN112" i="36"/>
  <c r="EB112" i="36"/>
  <c r="EK112" i="36"/>
  <c r="N113" i="36"/>
  <c r="CH113" i="36"/>
  <c r="X114" i="36"/>
  <c r="AH114" i="36"/>
  <c r="EC488" i="36"/>
  <c r="DZ533" i="36"/>
  <c r="AH472" i="36"/>
  <c r="EE411" i="36"/>
  <c r="CC285" i="36"/>
  <c r="DT457" i="36"/>
  <c r="P436" i="36"/>
  <c r="CB410" i="36"/>
  <c r="CK462" i="36"/>
  <c r="V383" i="36"/>
  <c r="V293" i="36"/>
  <c r="DQ205" i="36"/>
  <c r="EO205" i="36" s="1"/>
  <c r="BX145" i="36"/>
  <c r="DV134" i="36"/>
  <c r="BZ444" i="36"/>
  <c r="BY353" i="36"/>
  <c r="DT337" i="36"/>
  <c r="EH306" i="36"/>
  <c r="DW249" i="36"/>
  <c r="DR55" i="36"/>
  <c r="R345" i="36"/>
  <c r="X252" i="36"/>
  <c r="BP34" i="36"/>
  <c r="DV13" i="36"/>
  <c r="BT378" i="36"/>
  <c r="BZ115" i="36"/>
  <c r="J116" i="36"/>
  <c r="AI116" i="36" s="1"/>
  <c r="DV116" i="36"/>
  <c r="EF116" i="36"/>
  <c r="AD117" i="36"/>
  <c r="CC117" i="36"/>
  <c r="DP117" i="36"/>
  <c r="EL117" i="36"/>
  <c r="J123" i="36"/>
  <c r="S149" i="36"/>
  <c r="BP123" i="36"/>
  <c r="DW123" i="36"/>
  <c r="EF123" i="36"/>
  <c r="K124" i="36"/>
  <c r="BO124" i="36"/>
  <c r="BZ148" i="36"/>
  <c r="CJ124" i="36"/>
  <c r="EN124" i="36"/>
  <c r="EM125" i="36"/>
  <c r="EG126" i="36"/>
  <c r="BQ127" i="36"/>
  <c r="CA127" i="36"/>
  <c r="L128" i="36"/>
  <c r="AI128" i="36" s="1"/>
  <c r="P129" i="36"/>
  <c r="P149" i="36" s="1"/>
  <c r="AB129" i="36"/>
  <c r="S130" i="36"/>
  <c r="AI130" i="36" s="1"/>
  <c r="EA130" i="36"/>
  <c r="EK130" i="36"/>
  <c r="EN131" i="36"/>
  <c r="BM132" i="36"/>
  <c r="CL132" i="36" s="1"/>
  <c r="ED469" i="36"/>
  <c r="CB436" i="36"/>
  <c r="DX520" i="36"/>
  <c r="DW425" i="36"/>
  <c r="AG350" i="36"/>
  <c r="EE506" i="36"/>
  <c r="T474" i="36"/>
  <c r="Y395" i="36"/>
  <c r="CF197" i="36"/>
  <c r="BS170" i="36"/>
  <c r="CL170" i="36" s="1"/>
  <c r="ED126" i="36"/>
  <c r="AF78" i="36"/>
  <c r="CB466" i="36"/>
  <c r="T444" i="36"/>
  <c r="DU413" i="36"/>
  <c r="AF378" i="36"/>
  <c r="DY233" i="36"/>
  <c r="AH197" i="36"/>
  <c r="CH70" i="36"/>
  <c r="EG322" i="36"/>
  <c r="EL80" i="36"/>
  <c r="CH10" i="36"/>
  <c r="DP346" i="36"/>
  <c r="T294" i="36"/>
  <c r="Q133" i="36"/>
  <c r="AI133" i="36" s="1"/>
  <c r="DV133" i="36"/>
  <c r="Y134" i="36"/>
  <c r="BS134" i="36"/>
  <c r="BS135" i="36"/>
  <c r="DQ135" i="36"/>
  <c r="DZ135" i="36"/>
  <c r="P136" i="36"/>
  <c r="CF136" i="36"/>
  <c r="EA136" i="36"/>
  <c r="EL136" i="36"/>
  <c r="V137" i="36"/>
  <c r="AG137" i="36"/>
  <c r="BU137" i="36"/>
  <c r="EL537" i="36"/>
  <c r="EL464" i="36"/>
  <c r="DU488" i="36"/>
  <c r="K445" i="36"/>
  <c r="AI445" i="36" s="1"/>
  <c r="EM411" i="36"/>
  <c r="CI427" i="36"/>
  <c r="BN346" i="36"/>
  <c r="BN286" i="36"/>
  <c r="EI346" i="36"/>
  <c r="Q462" i="36"/>
  <c r="R162" i="36"/>
  <c r="Y123" i="36"/>
  <c r="W349" i="36"/>
  <c r="BU250" i="36"/>
  <c r="CB407" i="36"/>
  <c r="T397" i="36"/>
  <c r="W207" i="36"/>
  <c r="BV159" i="36"/>
  <c r="CE55" i="36"/>
  <c r="EK425" i="36"/>
  <c r="EK449" i="36" s="1"/>
  <c r="ED138" i="36"/>
  <c r="CB139" i="36"/>
  <c r="EJ139" i="36"/>
  <c r="U140" i="36"/>
  <c r="AG140" i="36"/>
  <c r="DP140" i="36"/>
  <c r="DX140" i="36"/>
  <c r="AI141" i="36"/>
  <c r="BR141" i="36"/>
  <c r="X143" i="36"/>
  <c r="CI143" i="36"/>
  <c r="X144" i="36"/>
  <c r="DQ144" i="36"/>
  <c r="Z145" i="36"/>
  <c r="CE145" i="36"/>
  <c r="ED145" i="36"/>
  <c r="EO145" i="36" s="1"/>
  <c r="EN145" i="36"/>
  <c r="BZ146" i="36"/>
  <c r="CJ146" i="36"/>
  <c r="EF146" i="36"/>
  <c r="V147" i="36"/>
  <c r="AE147" i="36"/>
  <c r="BT148" i="36"/>
  <c r="DX153" i="36"/>
  <c r="DY154" i="36"/>
  <c r="AI155" i="36"/>
  <c r="CC155" i="36"/>
  <c r="EN155" i="36"/>
  <c r="CD156" i="36"/>
  <c r="BO157" i="36"/>
  <c r="BW157" i="36"/>
  <c r="CJ158" i="36"/>
  <c r="EJ158" i="36"/>
  <c r="EK178" i="36" s="1"/>
  <c r="Y159" i="36"/>
  <c r="CG159" i="36"/>
  <c r="CJ160" i="36"/>
  <c r="U161" i="36"/>
  <c r="L162" i="36"/>
  <c r="CJ162" i="36"/>
  <c r="AD163" i="36"/>
  <c r="DX163" i="36"/>
  <c r="K164" i="36"/>
  <c r="AA164" i="36"/>
  <c r="EG164" i="36"/>
  <c r="EN498" i="36"/>
  <c r="EK518" i="36"/>
  <c r="CB475" i="36"/>
  <c r="EG460" i="36"/>
  <c r="AA456" i="36"/>
  <c r="DW381" i="36"/>
  <c r="CI426" i="36"/>
  <c r="CH334" i="36"/>
  <c r="BV278" i="36"/>
  <c r="DU445" i="36"/>
  <c r="N445" i="36"/>
  <c r="S412" i="36"/>
  <c r="O372" i="36"/>
  <c r="EB344" i="36"/>
  <c r="O282" i="36"/>
  <c r="EN204" i="36"/>
  <c r="BO76" i="36"/>
  <c r="DQ162" i="36"/>
  <c r="CG155" i="36"/>
  <c r="EJ95" i="36"/>
  <c r="BV8" i="36"/>
  <c r="DQ313" i="36"/>
  <c r="BS309" i="36"/>
  <c r="S220" i="36"/>
  <c r="J147" i="36"/>
  <c r="BW110" i="36"/>
  <c r="EJ65" i="36"/>
  <c r="DZ27" i="36"/>
  <c r="DS409" i="36"/>
  <c r="BP165" i="36"/>
  <c r="EG165" i="36"/>
  <c r="AE166" i="36"/>
  <c r="DR166" i="36"/>
  <c r="N167" i="36"/>
  <c r="V167" i="36"/>
  <c r="BV167" i="36"/>
  <c r="EC167" i="36"/>
  <c r="EL167" i="36"/>
  <c r="N168" i="36"/>
  <c r="BU168" i="36"/>
  <c r="CF168" i="36"/>
  <c r="EF168" i="36"/>
  <c r="DP169" i="36"/>
  <c r="BW170" i="36"/>
  <c r="R171" i="36"/>
  <c r="BX171" i="36"/>
  <c r="CA172" i="36"/>
  <c r="CJ172" i="36"/>
  <c r="W173" i="36"/>
  <c r="EB173" i="36"/>
  <c r="EB174" i="36"/>
  <c r="Y175" i="36"/>
  <c r="BM175" i="36"/>
  <c r="DU175" i="36"/>
  <c r="EN175" i="36"/>
  <c r="Q176" i="36"/>
  <c r="AB176" i="36"/>
  <c r="BW176" i="36"/>
  <c r="DV176" i="36"/>
  <c r="EF176" i="36"/>
  <c r="R177" i="36"/>
  <c r="EG515" i="36"/>
  <c r="DS506" i="36"/>
  <c r="BV458" i="36"/>
  <c r="DW438" i="36"/>
  <c r="O462" i="36"/>
  <c r="DR357" i="36"/>
  <c r="AD347" i="36"/>
  <c r="BV308" i="36"/>
  <c r="N295" i="36"/>
  <c r="U379" i="36"/>
  <c r="EL413" i="36"/>
  <c r="EA305" i="36"/>
  <c r="DT289" i="36"/>
  <c r="EL186" i="36"/>
  <c r="M83" i="36"/>
  <c r="K199" i="36"/>
  <c r="K144" i="36"/>
  <c r="CH124" i="36"/>
  <c r="EM80" i="36"/>
  <c r="EC377" i="36"/>
  <c r="BN434" i="36"/>
  <c r="CB385" i="36"/>
  <c r="BM183" i="36"/>
  <c r="CF209" i="36"/>
  <c r="L184" i="36"/>
  <c r="AD184" i="36"/>
  <c r="EL185" i="36"/>
  <c r="DS186" i="36"/>
  <c r="DT531" i="36"/>
  <c r="ED432" i="36"/>
  <c r="EF490" i="36"/>
  <c r="J477" i="36"/>
  <c r="BS429" i="36"/>
  <c r="EK406" i="36"/>
  <c r="ED384" i="36"/>
  <c r="BM375" i="36"/>
  <c r="DZ273" i="36"/>
  <c r="CK453" i="36"/>
  <c r="EC473" i="36"/>
  <c r="AH345" i="36"/>
  <c r="BY291" i="36"/>
  <c r="BP197" i="36"/>
  <c r="EA131" i="36"/>
  <c r="ED96" i="36"/>
  <c r="EE254" i="36"/>
  <c r="CK243" i="36"/>
  <c r="AH243" i="36"/>
  <c r="Y196" i="36"/>
  <c r="CJ157" i="36"/>
  <c r="CF53" i="36"/>
  <c r="BY417" i="36"/>
  <c r="AC305" i="36"/>
  <c r="BU222" i="36"/>
  <c r="R218" i="36"/>
  <c r="AD156" i="36"/>
  <c r="CA187" i="36"/>
  <c r="DZ187" i="36"/>
  <c r="EH187" i="36"/>
  <c r="K188" i="36"/>
  <c r="AF188" i="36"/>
  <c r="BV188" i="36"/>
  <c r="EC188" i="36"/>
  <c r="EL188" i="36"/>
  <c r="AB189" i="36"/>
  <c r="CI189" i="36"/>
  <c r="CI208" i="36" s="1"/>
  <c r="U191" i="36"/>
  <c r="EM191" i="36"/>
  <c r="BM192" i="36"/>
  <c r="BV192" i="36"/>
  <c r="DV192" i="36"/>
  <c r="EF192" i="36"/>
  <c r="AC193" i="36"/>
  <c r="AI193" i="36" s="1"/>
  <c r="CD193" i="36"/>
  <c r="EA193" i="36"/>
  <c r="EJ193" i="36"/>
  <c r="AG194" i="36"/>
  <c r="DR194" i="36"/>
  <c r="DR209" i="36" s="1"/>
  <c r="DZ194" i="36"/>
  <c r="J195" i="36"/>
  <c r="AD195" i="36"/>
  <c r="DS195" i="36"/>
  <c r="J197" i="36"/>
  <c r="R197" i="36"/>
  <c r="BO197" i="36"/>
  <c r="W198" i="36"/>
  <c r="AF200" i="36"/>
  <c r="N201" i="36"/>
  <c r="AG201" i="36"/>
  <c r="AB203" i="36"/>
  <c r="CJ203" i="36"/>
  <c r="W204" i="36"/>
  <c r="BT204" i="36"/>
  <c r="EC204" i="36"/>
  <c r="AB206" i="36"/>
  <c r="BP207" i="36"/>
  <c r="CC207" i="36"/>
  <c r="DQ207" i="36"/>
  <c r="EC207" i="36"/>
  <c r="AC213" i="36"/>
  <c r="BO213" i="36"/>
  <c r="DU213" i="36"/>
  <c r="AE214" i="36"/>
  <c r="CC214" i="36"/>
  <c r="CC239" i="36" s="1"/>
  <c r="EN214" i="36"/>
  <c r="Q215" i="36"/>
  <c r="Y215" i="36"/>
  <c r="CL215" i="36"/>
  <c r="DR215" i="36"/>
  <c r="DQ216" i="36"/>
  <c r="EO216" i="36" s="1"/>
  <c r="O217" i="36"/>
  <c r="BR218" i="36"/>
  <c r="EK218" i="36"/>
  <c r="EK219" i="36"/>
  <c r="CK221" i="36"/>
  <c r="CG222" i="36"/>
  <c r="R224" i="36"/>
  <c r="EG224" i="36"/>
  <c r="CE225" i="36"/>
  <c r="DS225" i="36"/>
  <c r="Q226" i="36"/>
  <c r="Z226" i="36"/>
  <c r="BN226" i="36"/>
  <c r="R227" i="36"/>
  <c r="BM227" i="36"/>
  <c r="DU536" i="36"/>
  <c r="BU461" i="36"/>
  <c r="EF502" i="36"/>
  <c r="BM437" i="36"/>
  <c r="EA429" i="36"/>
  <c r="X438" i="36"/>
  <c r="CD384" i="36"/>
  <c r="CH400" i="36"/>
  <c r="BU311" i="36"/>
  <c r="CF235" i="36"/>
  <c r="DZ78" i="36"/>
  <c r="CH63" i="36"/>
  <c r="EM23" i="36"/>
  <c r="AG346" i="36"/>
  <c r="CB207" i="36"/>
  <c r="CB209" i="36" s="1"/>
  <c r="J202" i="36"/>
  <c r="BY49" i="36"/>
  <c r="BM17" i="36"/>
  <c r="EN453" i="36"/>
  <c r="L294" i="36"/>
  <c r="CD174" i="36"/>
  <c r="BZ351" i="36"/>
  <c r="R228" i="36"/>
  <c r="DT228" i="36"/>
  <c r="EC228" i="36"/>
  <c r="EC238" i="36" s="1"/>
  <c r="DX229" i="36"/>
  <c r="EH229" i="36"/>
  <c r="AE230" i="36"/>
  <c r="BU230" i="36"/>
  <c r="ED230" i="36"/>
  <c r="EN230" i="36"/>
  <c r="J475" i="36"/>
  <c r="DV501" i="36"/>
  <c r="V439" i="36"/>
  <c r="DU454" i="36"/>
  <c r="CI454" i="36"/>
  <c r="BW382" i="36"/>
  <c r="DW414" i="36"/>
  <c r="S411" i="36"/>
  <c r="EE537" i="36"/>
  <c r="DP428" i="36"/>
  <c r="BQ435" i="36"/>
  <c r="K357" i="36"/>
  <c r="EB368" i="36"/>
  <c r="CH333" i="36"/>
  <c r="U322" i="36"/>
  <c r="EF294" i="36"/>
  <c r="AE137" i="36"/>
  <c r="AE107" i="36"/>
  <c r="V203" i="36"/>
  <c r="BX108" i="36"/>
  <c r="BT249" i="36"/>
  <c r="Q248" i="36"/>
  <c r="DV193" i="36"/>
  <c r="T27" i="36"/>
  <c r="EF17" i="36"/>
  <c r="P372" i="36"/>
  <c r="EH353" i="36"/>
  <c r="S232" i="36"/>
  <c r="AD232" i="36"/>
  <c r="L233" i="36"/>
  <c r="V233" i="36"/>
  <c r="EC233" i="36"/>
  <c r="Q234" i="36"/>
  <c r="Z234" i="36"/>
  <c r="BY234" i="36"/>
  <c r="EK235" i="36"/>
  <c r="N236" i="36"/>
  <c r="P237" i="36"/>
  <c r="DV237" i="36"/>
  <c r="DS524" i="36"/>
  <c r="DU471" i="36"/>
  <c r="DY432" i="36"/>
  <c r="EA505" i="36"/>
  <c r="DW403" i="36"/>
  <c r="CC404" i="36"/>
  <c r="BZ379" i="36"/>
  <c r="CH425" i="36"/>
  <c r="W396" i="36"/>
  <c r="Q251" i="36"/>
  <c r="U203" i="36"/>
  <c r="BR161" i="36"/>
  <c r="CE144" i="36"/>
  <c r="EN98" i="36"/>
  <c r="EN68" i="36"/>
  <c r="CD53" i="36"/>
  <c r="BZ19" i="36"/>
  <c r="BT458" i="36"/>
  <c r="AE376" i="36"/>
  <c r="ED333" i="36"/>
  <c r="X292" i="36"/>
  <c r="J234" i="36"/>
  <c r="BW201" i="36"/>
  <c r="EM123" i="36"/>
  <c r="EI365" i="36"/>
  <c r="BQ347" i="36"/>
  <c r="EG216" i="36"/>
  <c r="P158" i="36"/>
  <c r="P178" i="36" s="1"/>
  <c r="EM153" i="36"/>
  <c r="EM179" i="36" s="1"/>
  <c r="W24" i="36"/>
  <c r="DY312" i="36"/>
  <c r="AC307" i="36"/>
  <c r="BM243" i="36"/>
  <c r="BV269" i="36"/>
  <c r="DT243" i="36"/>
  <c r="S244" i="36"/>
  <c r="EH244" i="36"/>
  <c r="L245" i="36"/>
  <c r="AF245" i="36"/>
  <c r="EB245" i="36"/>
  <c r="DS246" i="36"/>
  <c r="EB246" i="36"/>
  <c r="AG247" i="36"/>
  <c r="CF247" i="36"/>
  <c r="AB248" i="36"/>
  <c r="CI248" i="36"/>
  <c r="CE249" i="36"/>
  <c r="DR249" i="36"/>
  <c r="EL249" i="36"/>
  <c r="BO251" i="36"/>
  <c r="CK251" i="36"/>
  <c r="DW251" i="36"/>
  <c r="AF252" i="36"/>
  <c r="DY252" i="36"/>
  <c r="DQ253" i="36"/>
  <c r="DY253" i="36"/>
  <c r="BS254" i="36"/>
  <c r="EA254" i="36"/>
  <c r="DX255" i="36"/>
  <c r="EF255" i="36"/>
  <c r="AG256" i="36"/>
  <c r="ED256" i="36"/>
  <c r="AB257" i="36"/>
  <c r="AH258" i="36"/>
  <c r="DT258" i="36"/>
  <c r="T260" i="36"/>
  <c r="EC260" i="36"/>
  <c r="EC268" i="36" s="1"/>
  <c r="Q261" i="36"/>
  <c r="DQ261" i="36"/>
  <c r="EN262" i="36"/>
  <c r="AA263" i="36"/>
  <c r="BQ263" i="36"/>
  <c r="Q264" i="36"/>
  <c r="BT264" i="36"/>
  <c r="CG265" i="36"/>
  <c r="AB266" i="36"/>
  <c r="EA266" i="36"/>
  <c r="Q267" i="36"/>
  <c r="AC267" i="36"/>
  <c r="BP267" i="36"/>
  <c r="EE267" i="36"/>
  <c r="CC273" i="36"/>
  <c r="DQ273" i="36"/>
  <c r="EC273" i="36"/>
  <c r="S274" i="36"/>
  <c r="BU275" i="36"/>
  <c r="N276" i="36"/>
  <c r="AB276" i="36"/>
  <c r="DS276" i="36"/>
  <c r="EN276" i="36"/>
  <c r="O278" i="36"/>
  <c r="Y278" i="36"/>
  <c r="DU278" i="36"/>
  <c r="EC278" i="36"/>
  <c r="S279" i="36"/>
  <c r="BV279" i="36"/>
  <c r="DS279" i="36"/>
  <c r="EO279" i="36" s="1"/>
  <c r="AD280" i="36"/>
  <c r="BT280" i="36"/>
  <c r="CC280" i="36"/>
  <c r="DX280" i="36"/>
  <c r="AA281" i="36"/>
  <c r="DP281" i="36"/>
  <c r="BY282" i="36"/>
  <c r="Q284" i="36"/>
  <c r="Q298" i="36" s="1"/>
  <c r="BQ284" i="36"/>
  <c r="CE284" i="36"/>
  <c r="BW463" i="36"/>
  <c r="EM534" i="36"/>
  <c r="T463" i="36"/>
  <c r="DR469" i="36"/>
  <c r="ED424" i="36"/>
  <c r="CK410" i="36"/>
  <c r="BT387" i="36"/>
  <c r="M439" i="36"/>
  <c r="EH363" i="36"/>
  <c r="DU322" i="36"/>
  <c r="AE310" i="36"/>
  <c r="BP280" i="36"/>
  <c r="CH441" i="36"/>
  <c r="EL254" i="36"/>
  <c r="Y243" i="36"/>
  <c r="DX204" i="36"/>
  <c r="CG168" i="36"/>
  <c r="Y153" i="36"/>
  <c r="L142" i="36"/>
  <c r="EA93" i="36"/>
  <c r="CC36" i="36"/>
  <c r="R34" i="36"/>
  <c r="EJ494" i="36"/>
  <c r="S395" i="36"/>
  <c r="CJ140" i="36"/>
  <c r="EL395" i="36"/>
  <c r="CI352" i="36"/>
  <c r="EC63" i="36"/>
  <c r="AF19" i="36"/>
  <c r="CE285" i="36"/>
  <c r="DQ285" i="36"/>
  <c r="DV286" i="36"/>
  <c r="EH286" i="36"/>
  <c r="AH287" i="36"/>
  <c r="CG287" i="36"/>
  <c r="Q288" i="36"/>
  <c r="BT288" i="36"/>
  <c r="BT299" i="36" s="1"/>
  <c r="BT289" i="36"/>
  <c r="W290" i="36"/>
  <c r="L291" i="36"/>
  <c r="W291" i="36"/>
  <c r="DY291" i="36"/>
  <c r="EB293" i="36"/>
  <c r="BM294" i="36"/>
  <c r="DU294" i="36"/>
  <c r="BY295" i="36"/>
  <c r="DR295" i="36"/>
  <c r="Z296" i="36"/>
  <c r="CA297" i="36"/>
  <c r="EL297" i="36"/>
  <c r="Z303" i="36"/>
  <c r="AI303" i="36"/>
  <c r="BV303" i="36"/>
  <c r="CK303" i="36"/>
  <c r="EN303" i="36"/>
  <c r="DR305" i="36"/>
  <c r="BN306" i="36"/>
  <c r="CI309" i="36"/>
  <c r="Z310" i="36"/>
  <c r="DR310" i="36"/>
  <c r="EF310" i="36"/>
  <c r="ED311" i="36"/>
  <c r="AD312" i="36"/>
  <c r="DU312" i="36"/>
  <c r="BN313" i="36"/>
  <c r="CB313" i="36"/>
  <c r="EA314" i="36"/>
  <c r="DY315" i="36"/>
  <c r="EK501" i="36"/>
  <c r="DS519" i="36"/>
  <c r="BR474" i="36"/>
  <c r="AD431" i="36"/>
  <c r="L410" i="36"/>
  <c r="DW469" i="36"/>
  <c r="EG431" i="36"/>
  <c r="BQ431" i="36"/>
  <c r="ED338" i="36"/>
  <c r="CI140" i="36"/>
  <c r="CI110" i="36"/>
  <c r="EH40" i="36"/>
  <c r="EF249" i="36"/>
  <c r="BU233" i="36"/>
  <c r="Z187" i="36"/>
  <c r="AF310" i="36"/>
  <c r="W287" i="36"/>
  <c r="CB244" i="36"/>
  <c r="EG221" i="36"/>
  <c r="BT355" i="36"/>
  <c r="R316" i="36"/>
  <c r="CE316" i="36"/>
  <c r="N318" i="36"/>
  <c r="EL318" i="36"/>
  <c r="R320" i="36"/>
  <c r="AC320" i="36"/>
  <c r="BS320" i="36"/>
  <c r="BM321" i="36"/>
  <c r="M323" i="36"/>
  <c r="Z323" i="36"/>
  <c r="EA323" i="36"/>
  <c r="S324" i="36"/>
  <c r="CG324" i="36"/>
  <c r="M325" i="36"/>
  <c r="BV325" i="36"/>
  <c r="BR326" i="36"/>
  <c r="CG326" i="36"/>
  <c r="O327" i="36"/>
  <c r="Y327" i="36"/>
  <c r="BW327" i="36"/>
  <c r="EB327" i="36"/>
  <c r="AC334" i="36"/>
  <c r="AF335" i="36"/>
  <c r="CJ335" i="36"/>
  <c r="DW335" i="36"/>
  <c r="M336" i="36"/>
  <c r="BO336" i="36"/>
  <c r="R338" i="36"/>
  <c r="AA338" i="36"/>
  <c r="CK338" i="36"/>
  <c r="BX339" i="36"/>
  <c r="AA340" i="36"/>
  <c r="DR340" i="36"/>
  <c r="Y341" i="36"/>
  <c r="EG341" i="36"/>
  <c r="BV342" i="36"/>
  <c r="O343" i="36"/>
  <c r="BT343" i="36"/>
  <c r="BP344" i="36"/>
  <c r="CH344" i="36"/>
  <c r="EJ344" i="36"/>
  <c r="DY345" i="36"/>
  <c r="BR346" i="36"/>
  <c r="DT346" i="36"/>
  <c r="CC347" i="36"/>
  <c r="BR348" i="36"/>
  <c r="BM349" i="36"/>
  <c r="CJ351" i="36"/>
  <c r="EN351" i="36"/>
  <c r="U353" i="36"/>
  <c r="DT353" i="36"/>
  <c r="DV355" i="36"/>
  <c r="CC356" i="36"/>
  <c r="EL356" i="36"/>
  <c r="CF357" i="36"/>
  <c r="W363" i="36"/>
  <c r="CC363" i="36"/>
  <c r="DT363" i="36"/>
  <c r="EG389" i="36"/>
  <c r="BO364" i="36"/>
  <c r="DP364" i="36"/>
  <c r="X365" i="36"/>
  <c r="CG365" i="36"/>
  <c r="BQ366" i="36"/>
  <c r="EL366" i="36"/>
  <c r="AI368" i="36"/>
  <c r="DT368" i="36"/>
  <c r="BR370" i="36"/>
  <c r="CA371" i="36"/>
  <c r="CF372" i="36"/>
  <c r="DX372" i="36"/>
  <c r="AD373" i="36"/>
  <c r="BT373" i="36"/>
  <c r="EK373" i="36"/>
  <c r="BM374" i="36"/>
  <c r="CL374" i="36" s="1"/>
  <c r="J377" i="36"/>
  <c r="EH377" i="36"/>
  <c r="BW378" i="36"/>
  <c r="EA378" i="36"/>
  <c r="EN378" i="36"/>
  <c r="BX381" i="36"/>
  <c r="EC382" i="36"/>
  <c r="N383" i="36"/>
  <c r="AI389" i="36" s="1"/>
  <c r="BX387" i="36"/>
  <c r="CL387" i="36" s="1"/>
  <c r="EE388" i="36"/>
  <c r="CD393" i="36"/>
  <c r="EF394" i="36"/>
  <c r="DT504" i="36"/>
  <c r="EN455" i="36"/>
  <c r="CK464" i="36"/>
  <c r="DU532" i="36"/>
  <c r="BX393" i="36"/>
  <c r="CK374" i="36"/>
  <c r="BM323" i="36"/>
  <c r="X281" i="36"/>
  <c r="X461" i="36"/>
  <c r="AE409" i="36"/>
  <c r="R384" i="36"/>
  <c r="AD303" i="36"/>
  <c r="EB286" i="36"/>
  <c r="M267" i="36"/>
  <c r="DY249" i="36"/>
  <c r="EA191" i="36"/>
  <c r="Q117" i="36"/>
  <c r="O353" i="36"/>
  <c r="BQ264" i="36"/>
  <c r="CB228" i="36"/>
  <c r="EE168" i="36"/>
  <c r="U40" i="36"/>
  <c r="R17" i="36"/>
  <c r="EG316" i="36"/>
  <c r="CJ195" i="36"/>
  <c r="AB139" i="36"/>
  <c r="DS397" i="36"/>
  <c r="EM398" i="36"/>
  <c r="O400" i="36"/>
  <c r="AA400" i="36"/>
  <c r="BP401" i="36"/>
  <c r="BV402" i="36"/>
  <c r="EG402" i="36"/>
  <c r="L403" i="36"/>
  <c r="CA459" i="36"/>
  <c r="DU502" i="36"/>
  <c r="DT534" i="36"/>
  <c r="AD412" i="36"/>
  <c r="O383" i="36"/>
  <c r="CA429" i="36"/>
  <c r="N466" i="36"/>
  <c r="EB363" i="36"/>
  <c r="EN425" i="36"/>
  <c r="DZ399" i="36"/>
  <c r="EG346" i="36"/>
  <c r="EC304" i="36"/>
  <c r="EA221" i="36"/>
  <c r="BR63" i="36"/>
  <c r="CB168" i="36"/>
  <c r="CB179" i="36" s="1"/>
  <c r="Y168" i="36"/>
  <c r="EA146" i="36"/>
  <c r="BM143" i="36"/>
  <c r="CC321" i="36"/>
  <c r="EB256" i="36"/>
  <c r="BN236" i="36"/>
  <c r="BY192" i="36"/>
  <c r="EC176" i="36"/>
  <c r="AB319" i="36"/>
  <c r="N406" i="36"/>
  <c r="DV407" i="36"/>
  <c r="EH407" i="36"/>
  <c r="Q408" i="36"/>
  <c r="CC409" i="36"/>
  <c r="EN409" i="36"/>
  <c r="U410" i="36"/>
  <c r="K411" i="36"/>
  <c r="CF412" i="36"/>
  <c r="EA412" i="36"/>
  <c r="BN413" i="36"/>
  <c r="R414" i="36"/>
  <c r="AA414" i="36"/>
  <c r="K415" i="36"/>
  <c r="DZ416" i="36"/>
  <c r="EL416" i="36"/>
  <c r="T417" i="36"/>
  <c r="CE417" i="36"/>
  <c r="DR417" i="36"/>
  <c r="EO417" i="36" s="1"/>
  <c r="EA417" i="36"/>
  <c r="R449" i="36"/>
  <c r="EM423" i="36"/>
  <c r="DW424" i="36"/>
  <c r="CF425" i="36"/>
  <c r="EF425" i="36"/>
  <c r="DW427" i="36"/>
  <c r="CC429" i="36"/>
  <c r="DY429" i="36"/>
  <c r="EF469" i="36"/>
  <c r="BS454" i="36"/>
  <c r="EL444" i="36"/>
  <c r="P474" i="36"/>
  <c r="ED486" i="36"/>
  <c r="R405" i="36"/>
  <c r="BY341" i="36"/>
  <c r="EC521" i="36"/>
  <c r="J437" i="36"/>
  <c r="DV386" i="36"/>
  <c r="V281" i="36"/>
  <c r="BX249" i="36"/>
  <c r="BX159" i="36"/>
  <c r="DP16" i="36"/>
  <c r="EO16" i="36" s="1"/>
  <c r="BQ83" i="36"/>
  <c r="EN163" i="36"/>
  <c r="L136" i="36"/>
  <c r="EH94" i="36"/>
  <c r="AD67" i="36"/>
  <c r="L27" i="36"/>
  <c r="EH293" i="36"/>
  <c r="BT432" i="36"/>
  <c r="DU433" i="36"/>
  <c r="EK433" i="36"/>
  <c r="CK434" i="36"/>
  <c r="N436" i="36"/>
  <c r="AF436" i="36"/>
  <c r="EA437" i="36"/>
  <c r="EH438" i="36"/>
  <c r="CI439" i="36"/>
  <c r="BS441" i="36"/>
  <c r="CJ442" i="36"/>
  <c r="EF442" i="36"/>
  <c r="X445" i="36"/>
  <c r="EF445" i="36"/>
  <c r="CC446" i="36"/>
  <c r="DZ447" i="36"/>
  <c r="DR531" i="36"/>
  <c r="DP464" i="36"/>
  <c r="EG440" i="36"/>
  <c r="BM474" i="36"/>
  <c r="EJ400" i="36"/>
  <c r="DX347" i="36"/>
  <c r="EK284" i="36"/>
  <c r="EC497" i="36"/>
  <c r="EA384" i="36"/>
  <c r="X339" i="36"/>
  <c r="CG344" i="36"/>
  <c r="CJ43" i="36"/>
  <c r="W417" i="36"/>
  <c r="CC292" i="36"/>
  <c r="CA11" i="36"/>
  <c r="CA29" i="36" s="1"/>
  <c r="AG188" i="36"/>
  <c r="DU131" i="36"/>
  <c r="BN117" i="36"/>
  <c r="DP99" i="36"/>
  <c r="J436" i="36"/>
  <c r="CA431" i="36"/>
  <c r="EG320" i="36"/>
  <c r="DZ453" i="36"/>
  <c r="BY455" i="36"/>
  <c r="CF457" i="36"/>
  <c r="BU460" i="36"/>
  <c r="BN465" i="36"/>
  <c r="BY469" i="36"/>
  <c r="CG475" i="36"/>
  <c r="CC477" i="36"/>
  <c r="EK483" i="36"/>
  <c r="DS490" i="36"/>
  <c r="EB493" i="36"/>
  <c r="DV495" i="36"/>
  <c r="DP502" i="36"/>
  <c r="DV513" i="36"/>
  <c r="DZ518" i="36"/>
  <c r="ED532" i="36"/>
  <c r="EL529" i="36"/>
  <c r="R468" i="36"/>
  <c r="EF506" i="36"/>
  <c r="CE462" i="36"/>
  <c r="DY413" i="36"/>
  <c r="EJ465" i="36"/>
  <c r="BO351" i="36"/>
  <c r="N340" i="36"/>
  <c r="CE432" i="36"/>
  <c r="CE372" i="36"/>
  <c r="BY306" i="36"/>
  <c r="EF536" i="36"/>
  <c r="CJ477" i="36"/>
  <c r="CJ447" i="36"/>
  <c r="EJ435" i="36"/>
  <c r="AG473" i="36"/>
  <c r="CK394" i="36"/>
  <c r="CJ387" i="36"/>
  <c r="DY383" i="36"/>
  <c r="AG443" i="36"/>
  <c r="EL499" i="36"/>
  <c r="EA462" i="36"/>
  <c r="BM350" i="36"/>
  <c r="BR315" i="36"/>
  <c r="V306" i="36"/>
  <c r="AC135" i="36"/>
  <c r="BQ108" i="36"/>
  <c r="J102" i="36"/>
  <c r="EC523" i="36"/>
  <c r="EE469" i="36"/>
  <c r="DP487" i="36"/>
  <c r="BV463" i="36"/>
  <c r="T457" i="36"/>
  <c r="ED402" i="36"/>
  <c r="CI397" i="36"/>
  <c r="AG395" i="36"/>
  <c r="AF386" i="36"/>
  <c r="Z434" i="36"/>
  <c r="BO321" i="36"/>
  <c r="EJ252" i="36"/>
  <c r="BQ48" i="36"/>
  <c r="J42" i="36"/>
  <c r="DQ513" i="36"/>
  <c r="BM469" i="36"/>
  <c r="DP488" i="36"/>
  <c r="N459" i="36"/>
  <c r="CF431" i="36"/>
  <c r="O441" i="36"/>
  <c r="EE382" i="36"/>
  <c r="P348" i="36"/>
  <c r="CJ323" i="36"/>
  <c r="CH297" i="36"/>
  <c r="Z252" i="36"/>
  <c r="ED216" i="36"/>
  <c r="Z162" i="36"/>
  <c r="DT102" i="36"/>
  <c r="DT72" i="36"/>
  <c r="T66" i="36"/>
  <c r="CH27" i="36"/>
  <c r="DV22" i="36"/>
  <c r="EJ520" i="36"/>
  <c r="DV486" i="36"/>
  <c r="DQ432" i="36"/>
  <c r="CB414" i="36"/>
  <c r="BP378" i="36"/>
  <c r="AC464" i="36"/>
  <c r="BW454" i="36"/>
  <c r="CK446" i="36"/>
  <c r="AG397" i="36"/>
  <c r="ED456" i="36"/>
  <c r="T126" i="36"/>
  <c r="P48" i="36"/>
  <c r="CE38" i="36"/>
  <c r="ED494" i="36"/>
  <c r="CE458" i="36"/>
  <c r="EL445" i="36"/>
  <c r="AB437" i="36"/>
  <c r="EG537" i="36"/>
  <c r="BX427" i="36"/>
  <c r="EH463" i="36"/>
  <c r="DY266" i="36"/>
  <c r="BP258" i="36"/>
  <c r="CL258" i="36" s="1"/>
  <c r="DZ368" i="36"/>
  <c r="BU343" i="36"/>
  <c r="DX395" i="36"/>
  <c r="EI237" i="36"/>
  <c r="CH147" i="36"/>
  <c r="AG147" i="36"/>
  <c r="T36" i="36"/>
  <c r="R3" i="36"/>
  <c r="DU527" i="36"/>
  <c r="AD475" i="36"/>
  <c r="EK453" i="36"/>
  <c r="ED500" i="36"/>
  <c r="EM446" i="36"/>
  <c r="CI474" i="36"/>
  <c r="CF430" i="36"/>
  <c r="AC373" i="36"/>
  <c r="EC339" i="36"/>
  <c r="BW367" i="36"/>
  <c r="BM142" i="36"/>
  <c r="N128" i="36"/>
  <c r="Q109" i="36"/>
  <c r="EA41" i="36"/>
  <c r="T22" i="36"/>
  <c r="DR514" i="36"/>
  <c r="EG483" i="36"/>
  <c r="BO439" i="36"/>
  <c r="EI434" i="36"/>
  <c r="BV465" i="36"/>
  <c r="J430" i="36"/>
  <c r="DP465" i="36"/>
  <c r="DT412" i="36"/>
  <c r="CG297" i="36"/>
  <c r="DS282" i="36"/>
  <c r="K405" i="36"/>
  <c r="EK367" i="36"/>
  <c r="EK389" i="36" s="1"/>
  <c r="Y345" i="36"/>
  <c r="BY304" i="36"/>
  <c r="Q229" i="36"/>
  <c r="T202" i="36"/>
  <c r="BV135" i="36"/>
  <c r="BV15" i="36"/>
  <c r="ED4" i="36"/>
  <c r="EM506" i="36"/>
  <c r="EK521" i="36"/>
  <c r="DS442" i="36"/>
  <c r="EF462" i="36"/>
  <c r="X363" i="36"/>
  <c r="EJ275" i="36"/>
  <c r="X273" i="36"/>
  <c r="L459" i="36"/>
  <c r="AB346" i="36"/>
  <c r="BY424" i="36"/>
  <c r="EC13" i="36"/>
  <c r="EM487" i="36"/>
  <c r="CF432" i="36"/>
  <c r="EN477" i="36"/>
  <c r="Z466" i="36"/>
  <c r="CH385" i="36"/>
  <c r="ED536" i="36"/>
  <c r="EF402" i="36"/>
  <c r="S442" i="36"/>
  <c r="K407" i="36"/>
  <c r="T364" i="36"/>
  <c r="BU254" i="36"/>
  <c r="EE225" i="36"/>
  <c r="EE239" i="36" s="1"/>
  <c r="BT163" i="36"/>
  <c r="BT179" i="36" s="1"/>
  <c r="CG146" i="36"/>
  <c r="AD144" i="36"/>
  <c r="CG116" i="36"/>
  <c r="AD114" i="36"/>
  <c r="R470" i="36"/>
  <c r="DQ495" i="36"/>
  <c r="EJ431" i="36"/>
  <c r="CD458" i="36"/>
  <c r="BN440" i="36"/>
  <c r="AA409" i="36"/>
  <c r="DS459" i="36"/>
  <c r="L428" i="36"/>
  <c r="R380" i="36"/>
  <c r="AF353" i="36"/>
  <c r="DY380" i="36"/>
  <c r="AF323" i="36"/>
  <c r="DT318" i="36"/>
  <c r="BT253" i="36"/>
  <c r="EA213" i="36"/>
  <c r="R140" i="36"/>
  <c r="DW105" i="36"/>
  <c r="EO105" i="36" s="1"/>
  <c r="BU104" i="36"/>
  <c r="DW488" i="36"/>
  <c r="CI473" i="36"/>
  <c r="EI456" i="36"/>
  <c r="AG475" i="36"/>
  <c r="O379" i="36"/>
  <c r="DY434" i="36"/>
  <c r="EK350" i="36"/>
  <c r="BT193" i="36"/>
  <c r="BT209" i="36" s="1"/>
  <c r="ED44" i="36"/>
  <c r="DP530" i="36"/>
  <c r="EO530" i="36" s="1"/>
  <c r="DT533" i="36"/>
  <c r="S455" i="36"/>
  <c r="DX436" i="36"/>
  <c r="BM430" i="36"/>
  <c r="EB416" i="36"/>
  <c r="DW491" i="36"/>
  <c r="DU378" i="36"/>
  <c r="AF371" i="36"/>
  <c r="CI351" i="36"/>
  <c r="EM324" i="36"/>
  <c r="V257" i="36"/>
  <c r="CA373" i="36"/>
  <c r="EF340" i="36"/>
  <c r="EK73" i="36"/>
  <c r="S305" i="36"/>
  <c r="BM460" i="36"/>
  <c r="EA494" i="36"/>
  <c r="EJ530" i="36"/>
  <c r="CA283" i="36"/>
  <c r="DZ455" i="36"/>
  <c r="AG338" i="36"/>
  <c r="AG358" i="36" s="1"/>
  <c r="T287" i="36"/>
  <c r="EM255" i="36"/>
  <c r="AE219" i="36"/>
  <c r="CB65" i="36"/>
  <c r="EJ311" i="36"/>
  <c r="DP315" i="36"/>
  <c r="EJ315" i="36"/>
  <c r="EA456" i="36"/>
  <c r="BS447" i="36"/>
  <c r="EC444" i="36"/>
  <c r="EJ536" i="36"/>
  <c r="P453" i="36"/>
  <c r="CK381" i="36"/>
  <c r="EG266" i="36"/>
  <c r="CE393" i="36"/>
  <c r="DP383" i="36"/>
  <c r="J381" i="36"/>
  <c r="AB417" i="36"/>
  <c r="EG311" i="36"/>
  <c r="AH279" i="36"/>
  <c r="DW274" i="36"/>
  <c r="CI200" i="36"/>
  <c r="AA185" i="36"/>
  <c r="DY487" i="36"/>
  <c r="EF447" i="36"/>
  <c r="EE533" i="36"/>
  <c r="AD461" i="36"/>
  <c r="DX453" i="36"/>
  <c r="BQ461" i="36"/>
  <c r="EI334" i="36"/>
  <c r="BQ311" i="36"/>
  <c r="AC444" i="36"/>
  <c r="AE398" i="36"/>
  <c r="EI378" i="36"/>
  <c r="AC384" i="36"/>
  <c r="CA256" i="36"/>
  <c r="BX167" i="36"/>
  <c r="EL134" i="36"/>
  <c r="CI80" i="36"/>
  <c r="DW527" i="36"/>
  <c r="EG493" i="36"/>
  <c r="CJ468" i="36"/>
  <c r="K468" i="36"/>
  <c r="DY467" i="36"/>
  <c r="Y416" i="36"/>
  <c r="BQ371" i="36"/>
  <c r="DQ370" i="36"/>
  <c r="EN355" i="36"/>
  <c r="AG342" i="36"/>
  <c r="AG312" i="36"/>
  <c r="AG329" i="36" s="1"/>
  <c r="AC294" i="36"/>
  <c r="BU263" i="36"/>
  <c r="W437" i="36"/>
  <c r="BU413" i="36"/>
  <c r="BX437" i="36"/>
  <c r="BR294" i="36"/>
  <c r="DY197" i="36"/>
  <c r="DT328" i="36"/>
  <c r="DU326" i="36"/>
  <c r="EG523" i="36"/>
  <c r="DW497" i="36"/>
  <c r="BN462" i="36"/>
  <c r="DY437" i="36"/>
  <c r="BZ433" i="36"/>
  <c r="S394" i="36"/>
  <c r="AG372" i="36"/>
  <c r="EN325" i="36"/>
  <c r="EE463" i="36"/>
  <c r="AG462" i="36"/>
  <c r="DY227" i="36"/>
  <c r="BS359" i="36"/>
  <c r="BY334" i="36"/>
  <c r="EG529" i="36"/>
  <c r="CF455" i="36"/>
  <c r="BZ376" i="36"/>
  <c r="Q304" i="36"/>
  <c r="EA282" i="36"/>
  <c r="EB264" i="36"/>
  <c r="ED268" i="36" s="1"/>
  <c r="U255" i="36"/>
  <c r="U268" i="36" s="1"/>
  <c r="CJ51" i="36"/>
  <c r="EL532" i="36"/>
  <c r="BU476" i="36"/>
  <c r="EE484" i="36"/>
  <c r="EN467" i="36"/>
  <c r="BN308" i="36"/>
  <c r="EH267" i="36"/>
  <c r="AB476" i="36"/>
  <c r="AH428" i="36"/>
  <c r="DY424" i="36"/>
  <c r="N411" i="36"/>
  <c r="DX397" i="36"/>
  <c r="BM432" i="36"/>
  <c r="CJ201" i="36"/>
  <c r="AB186" i="36"/>
  <c r="AG71" i="36"/>
  <c r="BN342" i="36"/>
  <c r="AI344" i="36"/>
  <c r="EN522" i="36"/>
  <c r="EH494" i="36"/>
  <c r="Z477" i="36"/>
  <c r="BS443" i="36"/>
  <c r="Z447" i="36"/>
  <c r="DT395" i="36"/>
  <c r="DT419" i="36" s="1"/>
  <c r="DR371" i="36"/>
  <c r="DV477" i="36"/>
  <c r="BS473" i="36"/>
  <c r="EL439" i="36"/>
  <c r="CG411" i="36"/>
  <c r="BQ220" i="36"/>
  <c r="BR207" i="36"/>
  <c r="DP10" i="36"/>
  <c r="DV348" i="36"/>
  <c r="EI351" i="36"/>
  <c r="EJ517" i="36"/>
  <c r="EG499" i="36"/>
  <c r="EB457" i="36"/>
  <c r="Z415" i="36"/>
  <c r="BW377" i="36"/>
  <c r="BO339" i="36"/>
  <c r="CL339" i="36" s="1"/>
  <c r="L379" i="36"/>
  <c r="Y475" i="36"/>
  <c r="AD340" i="36"/>
  <c r="CE276" i="36"/>
  <c r="U195" i="36"/>
  <c r="Y474" i="36"/>
  <c r="EM470" i="36"/>
  <c r="EH530" i="36"/>
  <c r="ED437" i="36"/>
  <c r="Y444" i="36"/>
  <c r="BR476" i="36"/>
  <c r="X403" i="36"/>
  <c r="U346" i="36"/>
  <c r="EE398" i="36"/>
  <c r="BR296" i="36"/>
  <c r="BP219" i="36"/>
  <c r="EF174" i="36"/>
  <c r="CK172" i="36"/>
  <c r="AC157" i="36"/>
  <c r="EF144" i="36"/>
  <c r="AH132" i="36"/>
  <c r="EI372" i="36"/>
  <c r="AI375" i="36"/>
  <c r="T375" i="36"/>
  <c r="EB537" i="36"/>
  <c r="CB456" i="36"/>
  <c r="O454" i="36"/>
  <c r="EM440" i="36"/>
  <c r="EH500" i="36"/>
  <c r="EH404" i="36"/>
  <c r="U376" i="36"/>
  <c r="EE368" i="36"/>
  <c r="CB366" i="36"/>
  <c r="CB276" i="36"/>
  <c r="BP402" i="36"/>
  <c r="ED347" i="36"/>
  <c r="O274" i="36"/>
  <c r="CK232" i="36"/>
  <c r="BP159" i="36"/>
  <c r="K141" i="36"/>
  <c r="EF114" i="36"/>
  <c r="EF84" i="36"/>
  <c r="K8" i="36"/>
  <c r="CG379" i="36"/>
  <c r="CL379" i="36" s="1"/>
  <c r="EM380" i="36"/>
  <c r="BQ381" i="36"/>
  <c r="EK477" i="36"/>
  <c r="EF485" i="36"/>
  <c r="CH440" i="36"/>
  <c r="ED527" i="36"/>
  <c r="EA430" i="36"/>
  <c r="BS414" i="36"/>
  <c r="EJ343" i="36"/>
  <c r="CB336" i="36"/>
  <c r="ED407" i="36"/>
  <c r="CG321" i="36"/>
  <c r="DU215" i="36"/>
  <c r="BO188" i="36"/>
  <c r="ED112" i="36"/>
  <c r="EA49" i="36"/>
  <c r="BV477" i="36"/>
  <c r="AC477" i="36"/>
  <c r="DT475" i="36"/>
  <c r="BY373" i="36"/>
  <c r="EA487" i="36"/>
  <c r="AH342" i="36"/>
  <c r="AH359" i="36" s="1"/>
  <c r="DX432" i="36"/>
  <c r="EO432" i="36" s="1"/>
  <c r="DS402" i="36"/>
  <c r="EC333" i="36"/>
  <c r="EC359" i="36" s="1"/>
  <c r="BV327" i="36"/>
  <c r="AC327" i="36"/>
  <c r="CC275" i="36"/>
  <c r="X257" i="36"/>
  <c r="V166" i="36"/>
  <c r="EE165" i="36"/>
  <c r="DP106" i="36"/>
  <c r="EO106" i="36" s="1"/>
  <c r="EN76" i="36"/>
  <c r="BO38" i="36"/>
  <c r="V16" i="36"/>
  <c r="AH394" i="36"/>
  <c r="X399" i="36"/>
  <c r="CA407" i="36"/>
  <c r="DW523" i="36"/>
  <c r="BN474" i="36"/>
  <c r="Y442" i="36"/>
  <c r="EE504" i="36"/>
  <c r="DW466" i="36"/>
  <c r="CF438" i="36"/>
  <c r="EK393" i="36"/>
  <c r="BN264" i="36"/>
  <c r="AE454" i="36"/>
  <c r="BZ395" i="36"/>
  <c r="EE310" i="36"/>
  <c r="L286" i="36"/>
  <c r="EK171" i="36"/>
  <c r="EK141" i="36"/>
  <c r="EH56" i="36"/>
  <c r="BS34" i="36"/>
  <c r="CE413" i="36"/>
  <c r="J448" i="36"/>
  <c r="CB426" i="36"/>
  <c r="AF431" i="36"/>
  <c r="U433" i="36"/>
  <c r="L438" i="36"/>
  <c r="Q439" i="36"/>
  <c r="K441" i="36"/>
  <c r="AD446" i="36"/>
  <c r="BR446" i="36"/>
  <c r="AF461" i="36"/>
  <c r="EF464" i="36"/>
  <c r="EF486" i="36"/>
  <c r="EB533" i="36"/>
  <c r="J465" i="36"/>
  <c r="CK435" i="36"/>
  <c r="J393" i="36"/>
  <c r="EB466" i="36"/>
  <c r="V429" i="36"/>
  <c r="V448" i="36" s="1"/>
  <c r="CK417" i="36"/>
  <c r="N204" i="36"/>
  <c r="AI204" i="36" s="1"/>
  <c r="BN203" i="36"/>
  <c r="CL203" i="36" s="1"/>
  <c r="BZ71" i="36"/>
  <c r="O55" i="36"/>
  <c r="EE23" i="36"/>
  <c r="AA468" i="36"/>
  <c r="DS445" i="36"/>
  <c r="BV403" i="36"/>
  <c r="DR466" i="36"/>
  <c r="EI502" i="36"/>
  <c r="X413" i="36"/>
  <c r="EI382" i="36"/>
  <c r="DU344" i="36"/>
  <c r="CJ344" i="36"/>
  <c r="CJ284" i="36"/>
  <c r="Y260" i="36"/>
  <c r="CC470" i="36"/>
  <c r="BO443" i="36"/>
  <c r="CC260" i="36"/>
  <c r="CB171" i="36"/>
  <c r="BV127" i="36"/>
  <c r="CA12" i="36"/>
  <c r="EA532" i="36"/>
  <c r="ED487" i="36"/>
  <c r="BN471" i="36"/>
  <c r="EJ443" i="36"/>
  <c r="DW458" i="36"/>
  <c r="BU345" i="36"/>
  <c r="M459" i="36"/>
  <c r="CJ385" i="36"/>
  <c r="DW524" i="36"/>
  <c r="BY457" i="36"/>
  <c r="BY479" i="36" s="1"/>
  <c r="DU465" i="36"/>
  <c r="Z465" i="36"/>
  <c r="EH490" i="36"/>
  <c r="CJ445" i="36"/>
  <c r="EL441" i="36"/>
  <c r="AF447" i="36"/>
  <c r="BN381" i="36"/>
  <c r="DW294" i="36"/>
  <c r="CE416" i="36"/>
  <c r="BO262" i="36"/>
  <c r="S185" i="36"/>
  <c r="P6" i="36"/>
  <c r="DQ507" i="36"/>
  <c r="ED464" i="36"/>
  <c r="EB528" i="36"/>
  <c r="O442" i="36"/>
  <c r="AI442" i="36" s="1"/>
  <c r="U454" i="36"/>
  <c r="BQ198" i="36"/>
  <c r="Q7" i="36"/>
  <c r="DV535" i="36"/>
  <c r="DW500" i="36"/>
  <c r="BN469" i="36"/>
  <c r="DP461" i="36"/>
  <c r="AB410" i="36"/>
  <c r="BP405" i="36"/>
  <c r="AD447" i="36"/>
  <c r="AH355" i="36"/>
  <c r="CD311" i="36"/>
  <c r="CH264" i="36"/>
  <c r="DX158" i="36"/>
  <c r="AF146" i="36"/>
  <c r="DX128" i="36"/>
  <c r="DV148" i="36" s="1"/>
  <c r="EN525" i="36"/>
  <c r="Y466" i="36"/>
  <c r="DX476" i="36"/>
  <c r="BR434" i="36"/>
  <c r="CA456" i="36"/>
  <c r="R382" i="36"/>
  <c r="BP318" i="36"/>
  <c r="W258" i="36"/>
  <c r="DW506" i="36"/>
  <c r="BV401" i="36"/>
  <c r="CJ353" i="36"/>
  <c r="AE293" i="36"/>
  <c r="BZ63" i="36"/>
  <c r="EB458" i="36"/>
  <c r="CD430" i="36"/>
  <c r="DZ489" i="36"/>
  <c r="DZ509" i="36" s="1"/>
  <c r="Q470" i="36"/>
  <c r="Q440" i="36"/>
  <c r="CD460" i="36"/>
  <c r="Q290" i="36"/>
  <c r="EF517" i="36"/>
  <c r="EJ396" i="36"/>
  <c r="K368" i="36"/>
  <c r="U217" i="36"/>
  <c r="BZ153" i="36"/>
  <c r="EF487" i="36"/>
  <c r="CI475" i="36"/>
  <c r="DZ519" i="36"/>
  <c r="DS455" i="36"/>
  <c r="CI445" i="36"/>
  <c r="CI385" i="36"/>
  <c r="BP348" i="36"/>
  <c r="AF475" i="36"/>
  <c r="M372" i="36"/>
  <c r="EM402" i="36"/>
  <c r="EK316" i="36"/>
  <c r="BZ213" i="36"/>
  <c r="N166" i="36"/>
  <c r="EN495" i="36"/>
  <c r="EN509" i="36" s="1"/>
  <c r="DW536" i="36"/>
  <c r="X454" i="36"/>
  <c r="DW467" i="36"/>
  <c r="BR464" i="36"/>
  <c r="AD396" i="36"/>
  <c r="AE383" i="36"/>
  <c r="CG394" i="36"/>
  <c r="DS305" i="36"/>
  <c r="EL265" i="36"/>
  <c r="AD24" i="36"/>
  <c r="EJ526" i="36"/>
  <c r="DZ457" i="36"/>
  <c r="EN501" i="36"/>
  <c r="S438" i="36"/>
  <c r="AF384" i="36"/>
  <c r="AD325" i="36"/>
  <c r="CB432" i="36"/>
  <c r="CL449" i="36" s="1"/>
  <c r="EI414" i="36"/>
  <c r="BX410" i="36"/>
  <c r="CK295" i="36"/>
  <c r="EA177" i="36"/>
  <c r="Q139" i="36"/>
  <c r="DY55" i="36"/>
  <c r="DP494" i="36"/>
  <c r="EO494" i="36" s="1"/>
  <c r="AH443" i="36"/>
  <c r="DQ474" i="36"/>
  <c r="BZ456" i="36"/>
  <c r="EI528" i="36"/>
  <c r="CG447" i="36"/>
  <c r="R351" i="36"/>
  <c r="CC415" i="36"/>
  <c r="AH383" i="36"/>
  <c r="DX379" i="36"/>
  <c r="EJ319" i="36"/>
  <c r="BM202" i="36"/>
  <c r="Q153" i="36"/>
  <c r="U67" i="36"/>
  <c r="EJ3" i="36"/>
  <c r="DX507" i="36"/>
  <c r="EA520" i="36"/>
  <c r="CD459" i="36"/>
  <c r="DU461" i="36"/>
  <c r="BM382" i="36"/>
  <c r="BT344" i="36"/>
  <c r="AA434" i="36"/>
  <c r="ED438" i="36"/>
  <c r="EN398" i="36"/>
  <c r="CD309" i="36"/>
  <c r="CJ296" i="36"/>
  <c r="AG296" i="36"/>
  <c r="DV254" i="36"/>
  <c r="Q243" i="36"/>
  <c r="BM172" i="36"/>
  <c r="EC476" i="36"/>
  <c r="P441" i="36"/>
  <c r="DT535" i="36"/>
  <c r="CK477" i="36"/>
  <c r="DX483" i="36"/>
  <c r="EC412" i="36"/>
  <c r="BM405" i="36"/>
  <c r="BY363" i="36"/>
  <c r="CE429" i="36"/>
  <c r="AH477" i="36"/>
  <c r="EH352" i="36"/>
  <c r="V333" i="36"/>
  <c r="BN320" i="36"/>
  <c r="CL320" i="36" s="1"/>
  <c r="CG176" i="36"/>
  <c r="BU464" i="36"/>
  <c r="N432" i="36"/>
  <c r="EA496" i="36"/>
  <c r="U456" i="36"/>
  <c r="BQ442" i="36"/>
  <c r="DP295" i="36"/>
  <c r="EO295" i="36" s="1"/>
  <c r="EK527" i="36"/>
  <c r="AC317" i="36"/>
  <c r="CA307" i="36"/>
  <c r="EB266" i="36"/>
  <c r="DQ159" i="36"/>
  <c r="BU134" i="36"/>
  <c r="DQ129" i="36"/>
  <c r="R50" i="36"/>
  <c r="BU14" i="36"/>
  <c r="EG489" i="36"/>
  <c r="K461" i="36"/>
  <c r="EE529" i="36"/>
  <c r="BP469" i="36"/>
  <c r="BT401" i="36"/>
  <c r="EE435" i="36"/>
  <c r="W365" i="36"/>
  <c r="BX335" i="36"/>
  <c r="V303" i="36"/>
  <c r="BT283" i="36"/>
  <c r="DS109" i="36"/>
  <c r="DS79" i="36"/>
  <c r="BT13" i="36"/>
  <c r="CA28" i="36"/>
  <c r="CI28" i="36"/>
  <c r="EC3" i="36"/>
  <c r="O4" i="36"/>
  <c r="EK4" i="36"/>
  <c r="CA5" i="36"/>
  <c r="EL5" i="36"/>
  <c r="DW6" i="36"/>
  <c r="EO6" i="36" s="1"/>
  <c r="DW8" i="36"/>
  <c r="CC12" i="36"/>
  <c r="EE12" i="36"/>
  <c r="X13" i="36"/>
  <c r="BY14" i="36"/>
  <c r="ED519" i="36"/>
  <c r="DR498" i="36"/>
  <c r="S436" i="36"/>
  <c r="EN473" i="36"/>
  <c r="EN478" i="36" s="1"/>
  <c r="S466" i="36"/>
  <c r="AC395" i="36"/>
  <c r="EK366" i="36"/>
  <c r="CI342" i="36"/>
  <c r="CA294" i="36"/>
  <c r="M247" i="36"/>
  <c r="DU95" i="36"/>
  <c r="DU65" i="36"/>
  <c r="Q17" i="36"/>
  <c r="T473" i="36"/>
  <c r="CB463" i="36"/>
  <c r="DZ484" i="36"/>
  <c r="EJ462" i="36"/>
  <c r="W408" i="36"/>
  <c r="M424" i="36"/>
  <c r="BN426" i="36"/>
  <c r="CL426" i="36" s="1"/>
  <c r="DX378" i="36"/>
  <c r="X356" i="36"/>
  <c r="W235" i="36"/>
  <c r="X160" i="36"/>
  <c r="EL36" i="36"/>
  <c r="Q19" i="36"/>
  <c r="BO21" i="36"/>
  <c r="AF25" i="36"/>
  <c r="DT26" i="36"/>
  <c r="U475" i="36"/>
  <c r="CD467" i="36"/>
  <c r="DP513" i="36"/>
  <c r="EA504" i="36"/>
  <c r="EF382" i="36"/>
  <c r="BU440" i="36"/>
  <c r="EI457" i="36"/>
  <c r="CH371" i="36"/>
  <c r="BU396" i="36"/>
  <c r="CI252" i="36"/>
  <c r="CH161" i="36"/>
  <c r="CB103" i="36"/>
  <c r="EC33" i="36"/>
  <c r="EK59" i="36"/>
  <c r="M34" i="36"/>
  <c r="J41" i="36"/>
  <c r="EH42" i="36"/>
  <c r="EJ521" i="36"/>
  <c r="DY497" i="36"/>
  <c r="DT400" i="36"/>
  <c r="CE347" i="36"/>
  <c r="X475" i="36"/>
  <c r="CD466" i="36"/>
  <c r="EG446" i="36"/>
  <c r="EB455" i="36"/>
  <c r="CB408" i="36"/>
  <c r="EN386" i="36"/>
  <c r="W353" i="36"/>
  <c r="R373" i="36"/>
  <c r="BY266" i="36"/>
  <c r="DW247" i="36"/>
  <c r="BT201" i="36"/>
  <c r="EC163" i="36"/>
  <c r="BU142" i="36"/>
  <c r="EC133" i="36"/>
  <c r="BU112" i="36"/>
  <c r="BZ57" i="36"/>
  <c r="BZ27" i="36"/>
  <c r="EF45" i="36"/>
  <c r="EN496" i="36"/>
  <c r="BX474" i="36"/>
  <c r="P464" i="36"/>
  <c r="EM456" i="36"/>
  <c r="BQ423" i="36"/>
  <c r="EC344" i="36"/>
  <c r="DV445" i="36"/>
  <c r="DY448" i="36" s="1"/>
  <c r="EI243" i="36"/>
  <c r="EI269" i="36" s="1"/>
  <c r="CG220" i="36"/>
  <c r="AC203" i="36"/>
  <c r="EI199" i="36"/>
  <c r="BT51" i="36"/>
  <c r="BO49" i="36"/>
  <c r="DZ50" i="36"/>
  <c r="AI51" i="36"/>
  <c r="EL506" i="36"/>
  <c r="DW537" i="36"/>
  <c r="DU466" i="36"/>
  <c r="AF441" i="36"/>
  <c r="BY476" i="36"/>
  <c r="S465" i="36"/>
  <c r="EN435" i="36"/>
  <c r="CC194" i="36"/>
  <c r="R170" i="36"/>
  <c r="BY146" i="36"/>
  <c r="DZ56" i="36"/>
  <c r="BY26" i="36"/>
  <c r="EN526" i="36"/>
  <c r="T477" i="36"/>
  <c r="DU492" i="36"/>
  <c r="BQ333" i="36"/>
  <c r="EC314" i="36"/>
  <c r="EM426" i="36"/>
  <c r="BS439" i="36"/>
  <c r="P401" i="36"/>
  <c r="BT397" i="36"/>
  <c r="CF463" i="36"/>
  <c r="CG370" i="36"/>
  <c r="T327" i="36"/>
  <c r="EI229" i="36"/>
  <c r="CG160" i="36"/>
  <c r="BZ87" i="36"/>
  <c r="L36" i="36"/>
  <c r="AA53" i="36"/>
  <c r="ED525" i="36"/>
  <c r="EJ474" i="36"/>
  <c r="BU472" i="36"/>
  <c r="DY427" i="36"/>
  <c r="AA393" i="36"/>
  <c r="BU442" i="36"/>
  <c r="BU382" i="36"/>
  <c r="BW325" i="36"/>
  <c r="DZ375" i="36"/>
  <c r="EM336" i="36"/>
  <c r="EM359" i="36" s="1"/>
  <c r="BZ267" i="36"/>
  <c r="CL267" i="36" s="1"/>
  <c r="BY176" i="36"/>
  <c r="AH80" i="36"/>
  <c r="EL44" i="36"/>
  <c r="AB56" i="36"/>
  <c r="BV56" i="36"/>
  <c r="DT63" i="36"/>
  <c r="EK89" i="36"/>
  <c r="DZ64" i="36"/>
  <c r="EB67" i="36"/>
  <c r="N70" i="36"/>
  <c r="EA70" i="36"/>
  <c r="CF72" i="36"/>
  <c r="AB73" i="36"/>
  <c r="AI73" i="36" s="1"/>
  <c r="BT75" i="36"/>
  <c r="BT89" i="36" s="1"/>
  <c r="EG75" i="36"/>
  <c r="EA521" i="36"/>
  <c r="DX460" i="36"/>
  <c r="J456" i="36"/>
  <c r="CF411" i="36"/>
  <c r="BS382" i="36"/>
  <c r="P283" i="36"/>
  <c r="X236" i="36"/>
  <c r="BW174" i="36"/>
  <c r="U53" i="36"/>
  <c r="S21" i="36"/>
  <c r="BQ6" i="36"/>
  <c r="BV76" i="36"/>
  <c r="DZ76" i="36"/>
  <c r="EH76" i="36"/>
  <c r="DS77" i="36"/>
  <c r="CI78" i="36"/>
  <c r="M80" i="36"/>
  <c r="CG83" i="36"/>
  <c r="DS83" i="36"/>
  <c r="AC84" i="36"/>
  <c r="EN87" i="36"/>
  <c r="EH93" i="36"/>
  <c r="EH119" i="36" s="1"/>
  <c r="DS516" i="36"/>
  <c r="DW489" i="36"/>
  <c r="DU470" i="36"/>
  <c r="Y460" i="36"/>
  <c r="DW433" i="36"/>
  <c r="L424" i="36"/>
  <c r="ED285" i="36"/>
  <c r="BT469" i="36"/>
  <c r="X383" i="36"/>
  <c r="DS396" i="36"/>
  <c r="EK317" i="36"/>
  <c r="Q258" i="36"/>
  <c r="EH18" i="36"/>
  <c r="S94" i="36"/>
  <c r="CE99" i="36"/>
  <c r="CF100" i="36"/>
  <c r="AC101" i="36"/>
  <c r="EJ101" i="36"/>
  <c r="Z104" i="36"/>
  <c r="CK105" i="36"/>
  <c r="Q106" i="36"/>
  <c r="AI106" i="36" s="1"/>
  <c r="EG106" i="36"/>
  <c r="EL518" i="36"/>
  <c r="BY474" i="36"/>
  <c r="O465" i="36"/>
  <c r="EC487" i="36"/>
  <c r="EK467" i="36"/>
  <c r="BV440" i="36"/>
  <c r="BM367" i="36"/>
  <c r="DV381" i="36"/>
  <c r="EO381" i="36" s="1"/>
  <c r="EE342" i="36"/>
  <c r="EF441" i="36"/>
  <c r="AH406" i="36"/>
  <c r="CJ281" i="36"/>
  <c r="CE166" i="36"/>
  <c r="EN106" i="36"/>
  <c r="DP76" i="36"/>
  <c r="R107" i="36"/>
  <c r="CF108" i="36"/>
  <c r="BN109" i="36"/>
  <c r="CL109" i="36" s="1"/>
  <c r="R111" i="36"/>
  <c r="DX477" i="36"/>
  <c r="EN533" i="36"/>
  <c r="EA497" i="36"/>
  <c r="CC410" i="36"/>
  <c r="BT379" i="36"/>
  <c r="BZ476" i="36"/>
  <c r="AF319" i="36"/>
  <c r="DZ378" i="36"/>
  <c r="EC388" i="36" s="1"/>
  <c r="DY431" i="36"/>
  <c r="DQ338" i="36"/>
  <c r="DT288" i="36"/>
  <c r="W475" i="36"/>
  <c r="BX445" i="36"/>
  <c r="EC373" i="36"/>
  <c r="K366" i="36"/>
  <c r="EH491" i="36"/>
  <c r="M416" i="36"/>
  <c r="BP364" i="36"/>
  <c r="EA347" i="36"/>
  <c r="AF256" i="36"/>
  <c r="BM186" i="36"/>
  <c r="BX115" i="36"/>
  <c r="CF77" i="36"/>
  <c r="AA113" i="36"/>
  <c r="DZ113" i="36"/>
  <c r="EK114" i="36"/>
  <c r="BW115" i="36"/>
  <c r="BV116" i="36"/>
  <c r="AB117" i="36"/>
  <c r="EJ117" i="36"/>
  <c r="EB523" i="36"/>
  <c r="EA498" i="36"/>
  <c r="DU432" i="36"/>
  <c r="EA467" i="36"/>
  <c r="M425" i="36"/>
  <c r="DZ333" i="36"/>
  <c r="CK403" i="36"/>
  <c r="W55" i="36"/>
  <c r="DZ6" i="36"/>
  <c r="DZ29" i="36" s="1"/>
  <c r="BP124" i="36"/>
  <c r="U125" i="36"/>
  <c r="V126" i="36"/>
  <c r="BQ126" i="36"/>
  <c r="BY126" i="36"/>
  <c r="BY148" i="36" s="1"/>
  <c r="EC126" i="36"/>
  <c r="EE128" i="36"/>
  <c r="CJ129" i="36"/>
  <c r="M132" i="36"/>
  <c r="BQ132" i="36"/>
  <c r="EJ135" i="36"/>
  <c r="EL137" i="36"/>
  <c r="AD140" i="36"/>
  <c r="EC140" i="36"/>
  <c r="EK140" i="36"/>
  <c r="DS141" i="36"/>
  <c r="EB141" i="36"/>
  <c r="S147" i="36"/>
  <c r="EJ147" i="36"/>
  <c r="CF474" i="36"/>
  <c r="DQ485" i="36"/>
  <c r="CF444" i="36"/>
  <c r="EN432" i="36"/>
  <c r="DQ515" i="36"/>
  <c r="AC456" i="36"/>
  <c r="CF354" i="36"/>
  <c r="DT333" i="36"/>
  <c r="DT303" i="36"/>
  <c r="DT329" i="36" s="1"/>
  <c r="BS178" i="36"/>
  <c r="O154" i="36"/>
  <c r="BP155" i="36"/>
  <c r="CF155" i="36"/>
  <c r="O157" i="36"/>
  <c r="J159" i="36"/>
  <c r="AI159" i="36" s="1"/>
  <c r="EH159" i="36"/>
  <c r="EH179" i="36" s="1"/>
  <c r="EL507" i="36"/>
  <c r="DU518" i="36"/>
  <c r="CI457" i="36"/>
  <c r="EM381" i="36"/>
  <c r="K475" i="36"/>
  <c r="Z404" i="36"/>
  <c r="W379" i="36"/>
  <c r="EL434" i="36"/>
  <c r="EA33" i="36"/>
  <c r="X163" i="36"/>
  <c r="BT166" i="36"/>
  <c r="CB166" i="36"/>
  <c r="W169" i="36"/>
  <c r="DX171" i="36"/>
  <c r="AH172" i="36"/>
  <c r="EG172" i="36"/>
  <c r="EE525" i="36"/>
  <c r="DP496" i="36"/>
  <c r="AC425" i="36"/>
  <c r="DY375" i="36"/>
  <c r="BR460" i="36"/>
  <c r="CD446" i="36"/>
  <c r="CH364" i="36"/>
  <c r="N355" i="36"/>
  <c r="N325" i="36"/>
  <c r="AD287" i="36"/>
  <c r="EL306" i="36"/>
  <c r="DV279" i="36"/>
  <c r="W265" i="36"/>
  <c r="EN248" i="36"/>
  <c r="Q131" i="36"/>
  <c r="Q148" i="36" s="1"/>
  <c r="T52" i="36"/>
  <c r="R174" i="36"/>
  <c r="EJ175" i="36"/>
  <c r="EJ177" i="36"/>
  <c r="EM503" i="36"/>
  <c r="EL513" i="36"/>
  <c r="BQ433" i="36"/>
  <c r="CC474" i="36"/>
  <c r="EM465" i="36"/>
  <c r="Z454" i="36"/>
  <c r="DT440" i="36"/>
  <c r="BU410" i="36"/>
  <c r="EN382" i="36"/>
  <c r="AF376" i="36"/>
  <c r="W395" i="36"/>
  <c r="EA408" i="36"/>
  <c r="EC418" i="36" s="1"/>
  <c r="EM315" i="36"/>
  <c r="DV183" i="36"/>
  <c r="EN186" i="36"/>
  <c r="DV187" i="36"/>
  <c r="Z189" i="36"/>
  <c r="Y190" i="36"/>
  <c r="EC190" i="36"/>
  <c r="CF191" i="36"/>
  <c r="V193" i="36"/>
  <c r="W194" i="36"/>
  <c r="AE194" i="36"/>
  <c r="BQ194" i="36"/>
  <c r="BZ194" i="36"/>
  <c r="W195" i="36"/>
  <c r="CA195" i="36"/>
  <c r="EF197" i="36"/>
  <c r="ED533" i="36"/>
  <c r="EJ475" i="36"/>
  <c r="CC447" i="36"/>
  <c r="DV446" i="36"/>
  <c r="EJ378" i="36"/>
  <c r="P458" i="36"/>
  <c r="BU458" i="36"/>
  <c r="BP393" i="36"/>
  <c r="M357" i="36"/>
  <c r="EK266" i="36"/>
  <c r="T264" i="36"/>
  <c r="X176" i="36"/>
  <c r="DV164" i="36"/>
  <c r="AD106" i="36"/>
  <c r="BM44" i="36"/>
  <c r="BU198" i="36"/>
  <c r="BU208" i="36" s="1"/>
  <c r="S199" i="36"/>
  <c r="DY535" i="36"/>
  <c r="DT507" i="36"/>
  <c r="CB444" i="36"/>
  <c r="AD466" i="36"/>
  <c r="ED444" i="36"/>
  <c r="CA416" i="36"/>
  <c r="W397" i="36"/>
  <c r="CA471" i="36"/>
  <c r="AD376" i="36"/>
  <c r="X349" i="36"/>
  <c r="X319" i="36"/>
  <c r="BM344" i="36"/>
  <c r="AC424" i="36"/>
  <c r="CJ273" i="36"/>
  <c r="CK246" i="36"/>
  <c r="AG243" i="36"/>
  <c r="AD136" i="36"/>
  <c r="BS72" i="36"/>
  <c r="R72" i="36"/>
  <c r="EN534" i="36"/>
  <c r="EJ445" i="36"/>
  <c r="EJ408" i="36"/>
  <c r="EM418" i="36" s="1"/>
  <c r="ED503" i="36"/>
  <c r="DV476" i="36"/>
  <c r="AC256" i="36"/>
  <c r="BS412" i="36"/>
  <c r="CE443" i="36"/>
  <c r="P338" i="36"/>
  <c r="P308" i="36"/>
  <c r="DV104" i="36"/>
  <c r="BM104" i="36"/>
  <c r="AD46" i="36"/>
  <c r="CH7" i="36"/>
  <c r="BN202" i="36"/>
  <c r="AG204" i="36"/>
  <c r="ED204" i="36"/>
  <c r="AH205" i="36"/>
  <c r="CA207" i="36"/>
  <c r="CJ207" i="36"/>
  <c r="DV207" i="36"/>
  <c r="EM207" i="36"/>
  <c r="DS517" i="36"/>
  <c r="BQ466" i="36"/>
  <c r="DU500" i="36"/>
  <c r="BR429" i="36"/>
  <c r="CA261" i="36"/>
  <c r="BO345" i="36"/>
  <c r="EM427" i="36"/>
  <c r="BT310" i="36"/>
  <c r="Q310" i="36"/>
  <c r="CK186" i="36"/>
  <c r="AG183" i="36"/>
  <c r="BT239" i="36"/>
  <c r="EF213" i="36"/>
  <c r="DY214" i="36"/>
  <c r="EK476" i="36"/>
  <c r="EB494" i="36"/>
  <c r="ED436" i="36"/>
  <c r="ED514" i="36"/>
  <c r="ED367" i="36"/>
  <c r="ED389" i="36" s="1"/>
  <c r="BR312" i="36"/>
  <c r="BR328" i="36" s="1"/>
  <c r="EC292" i="36"/>
  <c r="L444" i="36"/>
  <c r="N353" i="36"/>
  <c r="EL340" i="36"/>
  <c r="CA417" i="36"/>
  <c r="CI244" i="36"/>
  <c r="CI269" i="36" s="1"/>
  <c r="EH160" i="36"/>
  <c r="CI154" i="36"/>
  <c r="CI179" i="36" s="1"/>
  <c r="EH130" i="36"/>
  <c r="CA50" i="36"/>
  <c r="EI517" i="36"/>
  <c r="DW496" i="36"/>
  <c r="K447" i="36"/>
  <c r="CH453" i="36"/>
  <c r="K477" i="36"/>
  <c r="DT474" i="36"/>
  <c r="CH423" i="36"/>
  <c r="BX258" i="36"/>
  <c r="AC363" i="36"/>
  <c r="DZ355" i="36"/>
  <c r="DP188" i="36"/>
  <c r="X138" i="36"/>
  <c r="X148" i="36" s="1"/>
  <c r="CF115" i="36"/>
  <c r="CI34" i="36"/>
  <c r="CI58" i="36" s="1"/>
  <c r="EE507" i="36"/>
  <c r="BV460" i="36"/>
  <c r="DV531" i="36"/>
  <c r="Q459" i="36"/>
  <c r="BY439" i="36"/>
  <c r="AH416" i="36"/>
  <c r="K387" i="36"/>
  <c r="DU424" i="36"/>
  <c r="BP376" i="36"/>
  <c r="BX318" i="36"/>
  <c r="EB275" i="36"/>
  <c r="EB299" i="36" s="1"/>
  <c r="BS338" i="36"/>
  <c r="CA80" i="36"/>
  <c r="CH33" i="36"/>
  <c r="BN219" i="36"/>
  <c r="CE219" i="36"/>
  <c r="BV220" i="36"/>
  <c r="DY220" i="36"/>
  <c r="R221" i="36"/>
  <c r="BU221" i="36"/>
  <c r="EF532" i="36"/>
  <c r="CG457" i="36"/>
  <c r="EA459" i="36"/>
  <c r="BZ441" i="36"/>
  <c r="AG436" i="36"/>
  <c r="EE413" i="36"/>
  <c r="O280" i="36"/>
  <c r="N473" i="36"/>
  <c r="W394" i="36"/>
  <c r="CI398" i="36"/>
  <c r="N323" i="36"/>
  <c r="EB318" i="36"/>
  <c r="EC328" i="36" s="1"/>
  <c r="BT279" i="36"/>
  <c r="CF175" i="36"/>
  <c r="DZ138" i="36"/>
  <c r="CI94" i="36"/>
  <c r="EM53" i="36"/>
  <c r="EN58" i="36" s="1"/>
  <c r="DX222" i="36"/>
  <c r="EH492" i="36"/>
  <c r="DX521" i="36"/>
  <c r="O460" i="36"/>
  <c r="EM439" i="36"/>
  <c r="O370" i="36"/>
  <c r="BY259" i="36"/>
  <c r="EB468" i="36"/>
  <c r="BQ397" i="36"/>
  <c r="CA170" i="36"/>
  <c r="CA179" i="36" s="1"/>
  <c r="X78" i="36"/>
  <c r="O226" i="36"/>
  <c r="AI226" i="36" s="1"/>
  <c r="EL227" i="36"/>
  <c r="CA228" i="36"/>
  <c r="X230" i="36"/>
  <c r="DW230" i="36"/>
  <c r="P232" i="36"/>
  <c r="AH232" i="36"/>
  <c r="AH238" i="36" s="1"/>
  <c r="EI487" i="36"/>
  <c r="BS458" i="36"/>
  <c r="P462" i="36"/>
  <c r="DW526" i="36"/>
  <c r="DV463" i="36"/>
  <c r="DT444" i="36"/>
  <c r="BR411" i="36"/>
  <c r="CL411" i="36" s="1"/>
  <c r="AB366" i="36"/>
  <c r="DZ325" i="36"/>
  <c r="EK280" i="36"/>
  <c r="DW259" i="36"/>
  <c r="DP218" i="36"/>
  <c r="AB66" i="36"/>
  <c r="DP233" i="36"/>
  <c r="EL525" i="36"/>
  <c r="EJ467" i="36"/>
  <c r="BO393" i="36"/>
  <c r="DR375" i="36"/>
  <c r="CD294" i="36"/>
  <c r="X468" i="36"/>
  <c r="U352" i="36"/>
  <c r="DT483" i="36"/>
  <c r="CK365" i="36"/>
  <c r="Y275" i="36"/>
  <c r="CH123" i="36"/>
  <c r="CH93" i="36"/>
  <c r="AE47" i="36"/>
  <c r="CD234" i="36"/>
  <c r="BW236" i="36"/>
  <c r="AB237" i="36"/>
  <c r="DX527" i="36"/>
  <c r="DV507" i="36"/>
  <c r="EC469" i="36"/>
  <c r="AC457" i="36"/>
  <c r="K446" i="36"/>
  <c r="DQ429" i="36"/>
  <c r="BW415" i="36"/>
  <c r="O410" i="36"/>
  <c r="BT308" i="36"/>
  <c r="BS280" i="36"/>
  <c r="EK193" i="36"/>
  <c r="BZ49" i="36"/>
  <c r="AF243" i="36"/>
  <c r="EE243" i="36"/>
  <c r="P244" i="36"/>
  <c r="EJ516" i="36"/>
  <c r="BW471" i="36"/>
  <c r="ED453" i="36"/>
  <c r="AD464" i="36"/>
  <c r="P311" i="36"/>
  <c r="DP445" i="36"/>
  <c r="CE407" i="36"/>
  <c r="EA326" i="36"/>
  <c r="BU309" i="36"/>
  <c r="BR251" i="36"/>
  <c r="BY198" i="36"/>
  <c r="CD113" i="36"/>
  <c r="AC67" i="36"/>
  <c r="U23" i="36"/>
  <c r="R246" i="36"/>
  <c r="CE246" i="36"/>
  <c r="CC247" i="36"/>
  <c r="CC268" i="36" s="1"/>
  <c r="DP247" i="36"/>
  <c r="CK248" i="36"/>
  <c r="EM250" i="36"/>
  <c r="N251" i="36"/>
  <c r="AI251" i="36" s="1"/>
  <c r="W251" i="36"/>
  <c r="EE252" i="36"/>
  <c r="EO269" i="36" s="1"/>
  <c r="EN252" i="36"/>
  <c r="W253" i="36"/>
  <c r="AF253" i="36"/>
  <c r="M254" i="36"/>
  <c r="DU254" i="36"/>
  <c r="EM254" i="36"/>
  <c r="CA255" i="36"/>
  <c r="K257" i="36"/>
  <c r="AI257" i="36" s="1"/>
  <c r="BO259" i="36"/>
  <c r="CL259" i="36" s="1"/>
  <c r="V263" i="36"/>
  <c r="CJ264" i="36"/>
  <c r="EF264" i="36"/>
  <c r="CB267" i="36"/>
  <c r="CK267" i="36"/>
  <c r="DW267" i="36"/>
  <c r="V273" i="36"/>
  <c r="EI273" i="36"/>
  <c r="DV274" i="36"/>
  <c r="EO274" i="36" s="1"/>
  <c r="EN529" i="36"/>
  <c r="CA464" i="36"/>
  <c r="EN499" i="36"/>
  <c r="X376" i="36"/>
  <c r="X466" i="36"/>
  <c r="DR349" i="36"/>
  <c r="DR319" i="36"/>
  <c r="EO319" i="36" s="1"/>
  <c r="W197" i="36"/>
  <c r="W167" i="36"/>
  <c r="W17" i="36"/>
  <c r="R276" i="36"/>
  <c r="AC276" i="36"/>
  <c r="EI501" i="36"/>
  <c r="EA477" i="36"/>
  <c r="O397" i="36"/>
  <c r="DT532" i="36"/>
  <c r="DP446" i="36"/>
  <c r="EF369" i="36"/>
  <c r="BM458" i="36"/>
  <c r="M319" i="36"/>
  <c r="DV216" i="36"/>
  <c r="CC156" i="36"/>
  <c r="AD128" i="36"/>
  <c r="CD97" i="36"/>
  <c r="Q278" i="36"/>
  <c r="BZ465" i="36"/>
  <c r="V467" i="36"/>
  <c r="DQ397" i="36"/>
  <c r="EK519" i="36"/>
  <c r="EE459" i="36"/>
  <c r="EE264" i="36"/>
  <c r="CB397" i="36"/>
  <c r="EL484" i="36"/>
  <c r="BR323" i="36"/>
  <c r="CG198" i="36"/>
  <c r="Y183" i="36"/>
  <c r="CC126" i="36"/>
  <c r="CC149" i="36" s="1"/>
  <c r="R124" i="36"/>
  <c r="BW280" i="36"/>
  <c r="CD281" i="36"/>
  <c r="AD283" i="36"/>
  <c r="V284" i="36"/>
  <c r="CA284" i="36"/>
  <c r="DU285" i="36"/>
  <c r="EE285" i="36"/>
  <c r="AG286" i="36"/>
  <c r="BS287" i="36"/>
  <c r="K288" i="36"/>
  <c r="DX288" i="36"/>
  <c r="DW289" i="36"/>
  <c r="S290" i="36"/>
  <c r="EN290" i="36"/>
  <c r="Q291" i="36"/>
  <c r="BW291" i="36"/>
  <c r="BW299" i="36" s="1"/>
  <c r="AF292" i="36"/>
  <c r="K293" i="36"/>
  <c r="AG293" i="36"/>
  <c r="AF294" i="36"/>
  <c r="DV526" i="36"/>
  <c r="DP498" i="36"/>
  <c r="AB473" i="36"/>
  <c r="BU477" i="36"/>
  <c r="BU447" i="36"/>
  <c r="W405" i="36"/>
  <c r="CK409" i="36"/>
  <c r="CI321" i="36"/>
  <c r="AB293" i="36"/>
  <c r="DT283" i="36"/>
  <c r="CJ262" i="36"/>
  <c r="EJ385" i="36"/>
  <c r="EL409" i="36"/>
  <c r="BY346" i="36"/>
  <c r="V76" i="36"/>
  <c r="Y57" i="36"/>
  <c r="BV53" i="36"/>
  <c r="EK296" i="36"/>
  <c r="AG297" i="36"/>
  <c r="DX297" i="36"/>
  <c r="EO297" i="36" s="1"/>
  <c r="M303" i="36"/>
  <c r="DP303" i="36"/>
  <c r="BQ304" i="36"/>
  <c r="EF497" i="36"/>
  <c r="BX464" i="36"/>
  <c r="EE532" i="36"/>
  <c r="O427" i="36"/>
  <c r="AI427" i="36" s="1"/>
  <c r="DP369" i="36"/>
  <c r="EH333" i="36"/>
  <c r="EK306" i="36"/>
  <c r="EC432" i="36"/>
  <c r="CE395" i="36"/>
  <c r="CI381" i="36"/>
  <c r="Y237" i="36"/>
  <c r="BV233" i="36"/>
  <c r="CB125" i="36"/>
  <c r="AE99" i="36"/>
  <c r="BZ305" i="36"/>
  <c r="EF305" i="36"/>
  <c r="BT476" i="36"/>
  <c r="AC475" i="36"/>
  <c r="EK456" i="36"/>
  <c r="DQ493" i="36"/>
  <c r="ED410" i="36"/>
  <c r="DU531" i="36"/>
  <c r="DR311" i="36"/>
  <c r="EE278" i="36"/>
  <c r="EB353" i="36"/>
  <c r="CH349" i="36"/>
  <c r="CH289" i="36"/>
  <c r="CB95" i="36"/>
  <c r="BZ306" i="36"/>
  <c r="CI306" i="36"/>
  <c r="BP307" i="36"/>
  <c r="BY307" i="36"/>
  <c r="K308" i="36"/>
  <c r="CK310" i="36"/>
  <c r="CF313" i="36"/>
  <c r="X314" i="36"/>
  <c r="AH315" i="36"/>
  <c r="DX316" i="36"/>
  <c r="EH518" i="36"/>
  <c r="DV502" i="36"/>
  <c r="EK468" i="36"/>
  <c r="BO460" i="36"/>
  <c r="BO430" i="36"/>
  <c r="AC324" i="36"/>
  <c r="AF460" i="36"/>
  <c r="DS432" i="36"/>
  <c r="BO370" i="36"/>
  <c r="BW344" i="36"/>
  <c r="BX107" i="36"/>
  <c r="W107" i="36"/>
  <c r="AB317" i="36"/>
  <c r="EI483" i="36"/>
  <c r="CH472" i="36"/>
  <c r="EL457" i="36"/>
  <c r="Z443" i="36"/>
  <c r="DR443" i="36"/>
  <c r="M472" i="36"/>
  <c r="DU537" i="36"/>
  <c r="EL368" i="36"/>
  <c r="EC354" i="36"/>
  <c r="AA325" i="36"/>
  <c r="T286" i="36"/>
  <c r="EE157" i="36"/>
  <c r="EE127" i="36"/>
  <c r="AF40" i="36"/>
  <c r="BO10" i="36"/>
  <c r="EN5" i="36"/>
  <c r="EN29" i="36" s="1"/>
  <c r="CJ318" i="36"/>
  <c r="EF318" i="36"/>
  <c r="J319" i="36"/>
  <c r="EM319" i="36"/>
  <c r="O320" i="36"/>
  <c r="DQ320" i="36"/>
  <c r="AE323" i="36"/>
  <c r="L324" i="36"/>
  <c r="AI324" i="36" s="1"/>
  <c r="BR324" i="36"/>
  <c r="DW327" i="36"/>
  <c r="DW334" i="36"/>
  <c r="DW359" i="36" s="1"/>
  <c r="EA530" i="36"/>
  <c r="DV460" i="36"/>
  <c r="DV479" i="36" s="1"/>
  <c r="CH412" i="36"/>
  <c r="DT406" i="36"/>
  <c r="CG349" i="36"/>
  <c r="BQ281" i="36"/>
  <c r="K438" i="36"/>
  <c r="EH440" i="36"/>
  <c r="CJ438" i="36"/>
  <c r="N349" i="36"/>
  <c r="W467" i="36"/>
  <c r="R397" i="36"/>
  <c r="BR384" i="36"/>
  <c r="EN174" i="36"/>
  <c r="EN144" i="36"/>
  <c r="BQ11" i="36"/>
  <c r="S335" i="36"/>
  <c r="EL335" i="36"/>
  <c r="O336" i="36"/>
  <c r="BU338" i="36"/>
  <c r="EG338" i="36"/>
  <c r="AC339" i="36"/>
  <c r="CB339" i="36"/>
  <c r="EK339" i="36"/>
  <c r="BW340" i="36"/>
  <c r="U341" i="36"/>
  <c r="CD341" i="36"/>
  <c r="P342" i="36"/>
  <c r="BP342" i="36"/>
  <c r="DR344" i="36"/>
  <c r="CA345" i="36"/>
  <c r="X348" i="36"/>
  <c r="L349" i="36"/>
  <c r="BS349" i="36"/>
  <c r="EM349" i="36"/>
  <c r="P350" i="36"/>
  <c r="CI350" i="36"/>
  <c r="EC350" i="36"/>
  <c r="EC358" i="36" s="1"/>
  <c r="AB351" i="36"/>
  <c r="BX353" i="36"/>
  <c r="CL356" i="36"/>
  <c r="CI356" i="36"/>
  <c r="EF356" i="36"/>
  <c r="DU364" i="36"/>
  <c r="DQ516" i="36"/>
  <c r="DT496" i="36"/>
  <c r="CA467" i="36"/>
  <c r="EL461" i="36"/>
  <c r="Y415" i="36"/>
  <c r="AE431" i="36"/>
  <c r="DV387" i="36"/>
  <c r="L378" i="36"/>
  <c r="DP339" i="36"/>
  <c r="CH290" i="36"/>
  <c r="BM400" i="36"/>
  <c r="K231" i="36"/>
  <c r="AI231" i="36" s="1"/>
  <c r="EA87" i="36"/>
  <c r="DZ365" i="36"/>
  <c r="ED366" i="36"/>
  <c r="N370" i="36"/>
  <c r="Y370" i="36"/>
  <c r="BT371" i="36"/>
  <c r="BT389" i="36" s="1"/>
  <c r="CE371" i="36"/>
  <c r="CA372" i="36"/>
  <c r="EA372" i="36"/>
  <c r="EJ372" i="36"/>
  <c r="EB373" i="36"/>
  <c r="BU374" i="36"/>
  <c r="BU388" i="36" s="1"/>
  <c r="DQ376" i="36"/>
  <c r="AB377" i="36"/>
  <c r="DT377" i="36"/>
  <c r="CI379" i="36"/>
  <c r="DZ379" i="36"/>
  <c r="Y384" i="36"/>
  <c r="CA384" i="36"/>
  <c r="EM386" i="36"/>
  <c r="AF388" i="36"/>
  <c r="BZ389" i="36"/>
  <c r="CI467" i="36"/>
  <c r="DX517" i="36"/>
  <c r="DQ494" i="36"/>
  <c r="EB470" i="36"/>
  <c r="EL432" i="36"/>
  <c r="W413" i="36"/>
  <c r="DV372" i="36"/>
  <c r="CE440" i="36"/>
  <c r="X341" i="36"/>
  <c r="DR333" i="36"/>
  <c r="DR259" i="36"/>
  <c r="AA442" i="36"/>
  <c r="N376" i="36"/>
  <c r="AC321" i="36"/>
  <c r="EI276" i="36"/>
  <c r="BR273" i="36"/>
  <c r="BW158" i="36"/>
  <c r="Z80" i="36"/>
  <c r="N46" i="36"/>
  <c r="EB394" i="36"/>
  <c r="EB419" i="36" s="1"/>
  <c r="R395" i="36"/>
  <c r="CI395" i="36"/>
  <c r="BN396" i="36"/>
  <c r="EJ531" i="36"/>
  <c r="AA472" i="36"/>
  <c r="ED505" i="36"/>
  <c r="U430" i="36"/>
  <c r="EK443" i="36"/>
  <c r="EH384" i="36"/>
  <c r="CE470" i="36"/>
  <c r="CL470" i="36" s="1"/>
  <c r="DW354" i="36"/>
  <c r="AA322" i="36"/>
  <c r="EN287" i="36"/>
  <c r="AG274" i="36"/>
  <c r="U370" i="36"/>
  <c r="BZ340" i="36"/>
  <c r="DY403" i="36"/>
  <c r="P236" i="36"/>
  <c r="EA161" i="36"/>
  <c r="AD158" i="36"/>
  <c r="BR153" i="36"/>
  <c r="BW38" i="36"/>
  <c r="U400" i="36"/>
  <c r="BT400" i="36"/>
  <c r="EG400" i="36"/>
  <c r="AE402" i="36"/>
  <c r="BO477" i="36"/>
  <c r="EJ501" i="36"/>
  <c r="L437" i="36"/>
  <c r="EH414" i="36"/>
  <c r="L377" i="36"/>
  <c r="DW324" i="36"/>
  <c r="EN257" i="36"/>
  <c r="ED535" i="36"/>
  <c r="EK473" i="36"/>
  <c r="BS366" i="36"/>
  <c r="BZ430" i="36"/>
  <c r="AE305" i="36"/>
  <c r="BR213" i="36"/>
  <c r="EA101" i="36"/>
  <c r="W39" i="36"/>
  <c r="Q403" i="36"/>
  <c r="AD403" i="36"/>
  <c r="DT404" i="36"/>
  <c r="DY537" i="36"/>
  <c r="EH475" i="36"/>
  <c r="BX431" i="36"/>
  <c r="DP499" i="36"/>
  <c r="AA401" i="36"/>
  <c r="CD382" i="36"/>
  <c r="EM368" i="36"/>
  <c r="DU336" i="36"/>
  <c r="M434" i="36"/>
  <c r="DX218" i="36"/>
  <c r="AB202" i="36"/>
  <c r="CK164" i="36"/>
  <c r="BR33" i="36"/>
  <c r="EG25" i="36"/>
  <c r="EA525" i="36"/>
  <c r="DX458" i="36"/>
  <c r="BQ384" i="36"/>
  <c r="AH456" i="36"/>
  <c r="BQ444" i="36"/>
  <c r="BQ474" i="36"/>
  <c r="AH426" i="36"/>
  <c r="L317" i="36"/>
  <c r="V408" i="36"/>
  <c r="BW409" i="36"/>
  <c r="CF409" i="36"/>
  <c r="EM410" i="36"/>
  <c r="EC411" i="36"/>
  <c r="DR412" i="36"/>
  <c r="CE415" i="36"/>
  <c r="DR415" i="36"/>
  <c r="EN415" i="36"/>
  <c r="M417" i="36"/>
  <c r="EF417" i="36"/>
  <c r="O424" i="36"/>
  <c r="BX424" i="36"/>
  <c r="CJ424" i="36"/>
  <c r="BM425" i="36"/>
  <c r="BX425" i="36"/>
  <c r="Q426" i="36"/>
  <c r="AC426" i="36"/>
  <c r="DX518" i="36"/>
  <c r="BQ473" i="36"/>
  <c r="AD457" i="36"/>
  <c r="EI484" i="36"/>
  <c r="EC471" i="36"/>
  <c r="BO412" i="36"/>
  <c r="CL412" i="36" s="1"/>
  <c r="DY397" i="36"/>
  <c r="DS334" i="36"/>
  <c r="L468" i="36"/>
  <c r="DP447" i="36"/>
  <c r="U416" i="36"/>
  <c r="K434" i="36"/>
  <c r="BX429" i="36"/>
  <c r="BR365" i="36"/>
  <c r="EK245" i="36"/>
  <c r="O235" i="36"/>
  <c r="EB192" i="36"/>
  <c r="AE189" i="36"/>
  <c r="BS184" i="36"/>
  <c r="EB428" i="36"/>
  <c r="AD430" i="36"/>
  <c r="BU430" i="36"/>
  <c r="EA432" i="36"/>
  <c r="DU533" i="36"/>
  <c r="EG494" i="36"/>
  <c r="BP477" i="36"/>
  <c r="EJ456" i="36"/>
  <c r="EH437" i="36"/>
  <c r="DT378" i="36"/>
  <c r="BP447" i="36"/>
  <c r="CL447" i="36" s="1"/>
  <c r="CK414" i="36"/>
  <c r="K314" i="36"/>
  <c r="DS260" i="36"/>
  <c r="BP297" i="36"/>
  <c r="T246" i="36"/>
  <c r="W219" i="36"/>
  <c r="DS93" i="36"/>
  <c r="DS63" i="36"/>
  <c r="DS89" i="36" s="1"/>
  <c r="EJ12" i="36"/>
  <c r="EK28" i="36" s="1"/>
  <c r="BR433" i="36"/>
  <c r="DQ437" i="36"/>
  <c r="DT438" i="36"/>
  <c r="AH439" i="36"/>
  <c r="AF445" i="36"/>
  <c r="EE515" i="36"/>
  <c r="N464" i="36"/>
  <c r="AI464" i="36" s="1"/>
  <c r="O446" i="36"/>
  <c r="N374" i="36"/>
  <c r="DW453" i="36"/>
  <c r="BW459" i="36"/>
  <c r="DY326" i="36"/>
  <c r="EF341" i="36"/>
  <c r="BQ176" i="36"/>
  <c r="CL176" i="36" s="1"/>
  <c r="M173" i="36"/>
  <c r="EL172" i="36"/>
  <c r="EL142" i="36"/>
  <c r="CC52" i="36"/>
  <c r="AB52" i="36"/>
  <c r="EJ513" i="36"/>
  <c r="T461" i="36"/>
  <c r="EE485" i="36"/>
  <c r="DZ456" i="36"/>
  <c r="S444" i="36"/>
  <c r="CK466" i="36"/>
  <c r="BR424" i="36"/>
  <c r="DY356" i="36"/>
  <c r="BW339" i="36"/>
  <c r="BW309" i="36"/>
  <c r="DZ407" i="36"/>
  <c r="T371" i="36"/>
  <c r="T388" i="36" s="1"/>
  <c r="DW423" i="36"/>
  <c r="R407" i="36"/>
  <c r="N314" i="36"/>
  <c r="CF261" i="36"/>
  <c r="BQ236" i="36"/>
  <c r="EL112" i="36"/>
  <c r="CC112" i="36"/>
  <c r="CC118" i="36" s="1"/>
  <c r="AB112" i="36"/>
  <c r="EL82" i="36"/>
  <c r="EH11" i="36"/>
  <c r="X6" i="36"/>
  <c r="CD456" i="36"/>
  <c r="DX457" i="36"/>
  <c r="AD458" i="36"/>
  <c r="BT459" i="36"/>
  <c r="CH460" i="36"/>
  <c r="X467" i="36"/>
  <c r="AF468" i="36"/>
  <c r="EB473" i="36"/>
  <c r="DT484" i="36"/>
  <c r="EM486" i="36"/>
  <c r="DU506" i="36"/>
  <c r="EO506" i="36" s="1"/>
  <c r="Y3" i="36"/>
  <c r="CB29" i="36"/>
  <c r="DX6" i="36"/>
  <c r="Z7" i="36"/>
  <c r="BT7" i="36"/>
  <c r="BM8" i="36"/>
  <c r="CL8" i="36" s="1"/>
  <c r="CD8" i="36"/>
  <c r="EF8" i="36"/>
  <c r="EM9" i="36"/>
  <c r="Y10" i="36"/>
  <c r="AG10" i="36"/>
  <c r="BS10" i="36"/>
  <c r="DU10" i="36"/>
  <c r="Y11" i="36"/>
  <c r="Q12" i="36"/>
  <c r="CC13" i="36"/>
  <c r="BZ14" i="36"/>
  <c r="BZ29" i="36" s="1"/>
  <c r="DX15" i="36"/>
  <c r="EN520" i="36"/>
  <c r="EG502" i="36"/>
  <c r="BZ445" i="36"/>
  <c r="K455" i="36"/>
  <c r="DS399" i="36"/>
  <c r="EH376" i="36"/>
  <c r="EE436" i="36"/>
  <c r="BT262" i="36"/>
  <c r="AC371" i="36"/>
  <c r="AD288" i="36"/>
  <c r="AD298" i="36" s="1"/>
  <c r="Q259" i="36"/>
  <c r="X146" i="36"/>
  <c r="X116" i="36"/>
  <c r="AA16" i="36"/>
  <c r="DQ16" i="36"/>
  <c r="DP17" i="36"/>
  <c r="DX17" i="36"/>
  <c r="S18" i="36"/>
  <c r="AH19" i="36"/>
  <c r="BT19" i="36"/>
  <c r="EF19" i="36"/>
  <c r="EL20" i="36"/>
  <c r="V21" i="36"/>
  <c r="AD21" i="36"/>
  <c r="EI21" i="36"/>
  <c r="EK22" i="36"/>
  <c r="DU23" i="36"/>
  <c r="DY28" i="36" s="1"/>
  <c r="AG24" i="36"/>
  <c r="BR24" i="36"/>
  <c r="CA24" i="36"/>
  <c r="AG25" i="36"/>
  <c r="DT25" i="36"/>
  <c r="EB25" i="36"/>
  <c r="EK25" i="36"/>
  <c r="AD26" i="36"/>
  <c r="M27" i="36"/>
  <c r="CG27" i="36"/>
  <c r="AE33" i="36"/>
  <c r="EB35" i="36"/>
  <c r="EO35" i="36" s="1"/>
  <c r="EM36" i="36"/>
  <c r="CA37" i="36"/>
  <c r="AE38" i="36"/>
  <c r="BQ38" i="36"/>
  <c r="CI38" i="36"/>
  <c r="N39" i="36"/>
  <c r="DT39" i="36"/>
  <c r="AC40" i="36"/>
  <c r="BO40" i="36"/>
  <c r="DQ40" i="36"/>
  <c r="AD42" i="36"/>
  <c r="BO42" i="36"/>
  <c r="EA42" i="36"/>
  <c r="J43" i="36"/>
  <c r="R43" i="36"/>
  <c r="CD43" i="36"/>
  <c r="DZ520" i="36"/>
  <c r="EI493" i="36"/>
  <c r="DS447" i="36"/>
  <c r="BO426" i="36"/>
  <c r="DR376" i="36"/>
  <c r="AA461" i="36"/>
  <c r="BX401" i="36"/>
  <c r="U384" i="36"/>
  <c r="BR260" i="36"/>
  <c r="CA353" i="36"/>
  <c r="AD322" i="36"/>
  <c r="EL202" i="36"/>
  <c r="AD196" i="36"/>
  <c r="BU172" i="36"/>
  <c r="DV156" i="36"/>
  <c r="DV126" i="36"/>
  <c r="CG40" i="36"/>
  <c r="CC14" i="36"/>
  <c r="DW44" i="36"/>
  <c r="EE518" i="36"/>
  <c r="BP457" i="36"/>
  <c r="DY457" i="36"/>
  <c r="BP427" i="36"/>
  <c r="BQ414" i="36"/>
  <c r="M453" i="36"/>
  <c r="ED495" i="36"/>
  <c r="M423" i="36"/>
  <c r="CD316" i="36"/>
  <c r="CE257" i="36"/>
  <c r="EJ444" i="36"/>
  <c r="BY236" i="36"/>
  <c r="CG70" i="36"/>
  <c r="BV46" i="36"/>
  <c r="DY46" i="36"/>
  <c r="EB47" i="36"/>
  <c r="M48" i="36"/>
  <c r="V49" i="36"/>
  <c r="DT49" i="36"/>
  <c r="BY50" i="36"/>
  <c r="DZ51" i="36"/>
  <c r="J52" i="36"/>
  <c r="DQ52" i="36"/>
  <c r="EO52" i="36" s="1"/>
  <c r="CF54" i="36"/>
  <c r="EA54" i="36"/>
  <c r="BO56" i="36"/>
  <c r="EB56" i="36"/>
  <c r="U57" i="36"/>
  <c r="DR57" i="36"/>
  <c r="EK516" i="36"/>
  <c r="DX502" i="36"/>
  <c r="EH460" i="36"/>
  <c r="W443" i="36"/>
  <c r="CE437" i="36"/>
  <c r="AD382" i="36"/>
  <c r="CE287" i="36"/>
  <c r="EB283" i="36"/>
  <c r="W473" i="36"/>
  <c r="EA441" i="36"/>
  <c r="AE349" i="36"/>
  <c r="CA399" i="36"/>
  <c r="AC397" i="36"/>
  <c r="Z309" i="36"/>
  <c r="DZ108" i="36"/>
  <c r="CG100" i="36"/>
  <c r="AD16" i="36"/>
  <c r="BY63" i="36"/>
  <c r="CL63" i="36" s="1"/>
  <c r="AF66" i="36"/>
  <c r="L71" i="36"/>
  <c r="BP71" i="36"/>
  <c r="CI71" i="36"/>
  <c r="CI88" i="36" s="1"/>
  <c r="EC71" i="36"/>
  <c r="M72" i="36"/>
  <c r="V72" i="36"/>
  <c r="EH74" i="36"/>
  <c r="EK522" i="36"/>
  <c r="EK492" i="36"/>
  <c r="EI461" i="36"/>
  <c r="CI460" i="36"/>
  <c r="CI430" i="36"/>
  <c r="AF380" i="36"/>
  <c r="AF470" i="36"/>
  <c r="BT395" i="36"/>
  <c r="CI280" i="36"/>
  <c r="EG278" i="36"/>
  <c r="DQ175" i="36"/>
  <c r="DQ145" i="36"/>
  <c r="DQ115" i="36"/>
  <c r="EO115" i="36" s="1"/>
  <c r="DQ85" i="36"/>
  <c r="EH75" i="36"/>
  <c r="S76" i="36"/>
  <c r="DR76" i="36"/>
  <c r="DT77" i="36"/>
  <c r="ED78" i="36"/>
  <c r="AF80" i="36"/>
  <c r="AF81" i="36"/>
  <c r="AD82" i="36"/>
  <c r="W83" i="36"/>
  <c r="AF83" i="36"/>
  <c r="BY83" i="36"/>
  <c r="CH83" i="36"/>
  <c r="EC83" i="36"/>
  <c r="EK84" i="36"/>
  <c r="CE86" i="36"/>
  <c r="Z87" i="36"/>
  <c r="BT87" i="36"/>
  <c r="S93" i="36"/>
  <c r="BN93" i="36"/>
  <c r="BW93" i="36"/>
  <c r="T94" i="36"/>
  <c r="BW94" i="36"/>
  <c r="U96" i="36"/>
  <c r="U118" i="36" s="1"/>
  <c r="AC96" i="36"/>
  <c r="BO96" i="36"/>
  <c r="K97" i="36"/>
  <c r="BX97" i="36"/>
  <c r="EB97" i="36"/>
  <c r="AB98" i="36"/>
  <c r="K99" i="36"/>
  <c r="BN99" i="36"/>
  <c r="DR99" i="36"/>
  <c r="BN103" i="36"/>
  <c r="AA104" i="36"/>
  <c r="EG520" i="36"/>
  <c r="EN439" i="36"/>
  <c r="CG462" i="36"/>
  <c r="AB431" i="36"/>
  <c r="AI431" i="36" s="1"/>
  <c r="BY398" i="36"/>
  <c r="CF375" i="36"/>
  <c r="BU441" i="36"/>
  <c r="J365" i="36"/>
  <c r="J275" i="36"/>
  <c r="AH468" i="36"/>
  <c r="L417" i="36"/>
  <c r="EJ376" i="36"/>
  <c r="EH485" i="36"/>
  <c r="BQ305" i="36"/>
  <c r="S103" i="36"/>
  <c r="CE76" i="36"/>
  <c r="EJ34" i="36"/>
  <c r="DX10" i="36"/>
  <c r="CC105" i="36"/>
  <c r="DW463" i="36"/>
  <c r="L454" i="36"/>
  <c r="DW519" i="36"/>
  <c r="DS486" i="36"/>
  <c r="W409" i="36"/>
  <c r="BT439" i="36"/>
  <c r="DU440" i="36"/>
  <c r="Y430" i="36"/>
  <c r="EN282" i="36"/>
  <c r="K245" i="36"/>
  <c r="Z222" i="36"/>
  <c r="EH48" i="36"/>
  <c r="CD106" i="36"/>
  <c r="AB107" i="36"/>
  <c r="BW107" i="36"/>
  <c r="EJ107" i="36"/>
  <c r="CH108" i="36"/>
  <c r="DS108" i="36"/>
  <c r="BX109" i="36"/>
  <c r="EI110" i="36"/>
  <c r="AB113" i="36"/>
  <c r="EA113" i="36"/>
  <c r="CH115" i="36"/>
  <c r="BO116" i="36"/>
  <c r="EJ116" i="36"/>
  <c r="K117" i="36"/>
  <c r="AI117" i="36" s="1"/>
  <c r="AC117" i="36"/>
  <c r="BX117" i="36"/>
  <c r="DT117" i="36"/>
  <c r="EK117" i="36"/>
  <c r="EK499" i="36"/>
  <c r="BM456" i="36"/>
  <c r="AC393" i="36"/>
  <c r="J454" i="36"/>
  <c r="BP417" i="36"/>
  <c r="DX394" i="36"/>
  <c r="AE351" i="36"/>
  <c r="BM276" i="36"/>
  <c r="L186" i="36"/>
  <c r="CF167" i="36"/>
  <c r="DQ77" i="36"/>
  <c r="EO77" i="36" s="1"/>
  <c r="EG17" i="36"/>
  <c r="CA123" i="36"/>
  <c r="AE125" i="36"/>
  <c r="CH125" i="36"/>
  <c r="EB125" i="36"/>
  <c r="EN126" i="36"/>
  <c r="BT127" i="36"/>
  <c r="CK127" i="36"/>
  <c r="DV530" i="36"/>
  <c r="EG496" i="36"/>
  <c r="V473" i="36"/>
  <c r="DR459" i="36"/>
  <c r="Q399" i="36"/>
  <c r="DP374" i="36"/>
  <c r="CK372" i="36"/>
  <c r="CC315" i="36"/>
  <c r="AB430" i="36"/>
  <c r="EI345" i="36"/>
  <c r="AB370" i="36"/>
  <c r="AG229" i="36"/>
  <c r="EF218" i="36"/>
  <c r="DX174" i="36"/>
  <c r="DX144" i="36"/>
  <c r="DS117" i="36"/>
  <c r="DS87" i="36"/>
  <c r="Y459" i="36"/>
  <c r="EK529" i="36"/>
  <c r="BR471" i="36"/>
  <c r="Y429" i="36"/>
  <c r="CE412" i="36"/>
  <c r="DR497" i="36"/>
  <c r="BR441" i="36"/>
  <c r="CK342" i="36"/>
  <c r="EC340" i="36"/>
  <c r="DP436" i="36"/>
  <c r="DV400" i="36"/>
  <c r="DX364" i="36"/>
  <c r="Y279" i="36"/>
  <c r="DU245" i="36"/>
  <c r="CF227" i="36"/>
  <c r="BS200" i="36"/>
  <c r="W159" i="36"/>
  <c r="DQ137" i="36"/>
  <c r="AF108" i="36"/>
  <c r="P18" i="36"/>
  <c r="EE129" i="36"/>
  <c r="BR130" i="36"/>
  <c r="DU130" i="36"/>
  <c r="EO130" i="36" s="1"/>
  <c r="AF131" i="36"/>
  <c r="CJ131" i="36"/>
  <c r="EE131" i="36"/>
  <c r="EE132" i="36"/>
  <c r="CF134" i="36"/>
  <c r="S135" i="36"/>
  <c r="AB135" i="36"/>
  <c r="EC136" i="36"/>
  <c r="EO148" i="36" s="1"/>
  <c r="CI137" i="36"/>
  <c r="CH138" i="36"/>
  <c r="CG139" i="36"/>
  <c r="V141" i="36"/>
  <c r="AE141" i="36"/>
  <c r="BZ141" i="36"/>
  <c r="EG142" i="36"/>
  <c r="EN527" i="36"/>
  <c r="DX498" i="36"/>
  <c r="BR458" i="36"/>
  <c r="AG434" i="36"/>
  <c r="O458" i="36"/>
  <c r="ED440" i="36"/>
  <c r="AG413" i="36"/>
  <c r="N386" i="36"/>
  <c r="BO377" i="36"/>
  <c r="CL377" i="36" s="1"/>
  <c r="DP347" i="36"/>
  <c r="CE295" i="36"/>
  <c r="EI409" i="36"/>
  <c r="S341" i="36"/>
  <c r="DS319" i="36"/>
  <c r="P220" i="36"/>
  <c r="CJ155" i="36"/>
  <c r="CK4" i="36"/>
  <c r="EI143" i="36"/>
  <c r="BX144" i="36"/>
  <c r="CG145" i="36"/>
  <c r="EJ145" i="36"/>
  <c r="EJ146" i="36"/>
  <c r="K147" i="36"/>
  <c r="T147" i="36"/>
  <c r="BO147" i="36"/>
  <c r="CL147" i="36" s="1"/>
  <c r="EK147" i="36"/>
  <c r="EF514" i="36"/>
  <c r="EK417" i="36"/>
  <c r="EC461" i="36"/>
  <c r="DU428" i="36"/>
  <c r="BO347" i="36"/>
  <c r="BO317" i="36"/>
  <c r="CL317" i="36" s="1"/>
  <c r="M294" i="36"/>
  <c r="DZ289" i="36"/>
  <c r="BZ470" i="36"/>
  <c r="AF377" i="36"/>
  <c r="BM373" i="36"/>
  <c r="U350" i="36"/>
  <c r="CJ245" i="36"/>
  <c r="DZ130" i="36"/>
  <c r="DZ149" i="36" s="1"/>
  <c r="X153" i="36"/>
  <c r="X154" i="36"/>
  <c r="BZ154" i="36"/>
  <c r="N155" i="36"/>
  <c r="BY155" i="36"/>
  <c r="EB155" i="36"/>
  <c r="EN156" i="36"/>
  <c r="AG157" i="36"/>
  <c r="K159" i="36"/>
  <c r="K179" i="36" s="1"/>
  <c r="DZ159" i="36"/>
  <c r="EA178" i="36" s="1"/>
  <c r="K160" i="36"/>
  <c r="K161" i="36"/>
  <c r="AB161" i="36"/>
  <c r="CE161" i="36"/>
  <c r="AC162" i="36"/>
  <c r="BS459" i="36"/>
  <c r="P459" i="36"/>
  <c r="CE405" i="36"/>
  <c r="EK376" i="36"/>
  <c r="BM345" i="36"/>
  <c r="AA306" i="36"/>
  <c r="BM285" i="36"/>
  <c r="EF520" i="36"/>
  <c r="V291" i="36"/>
  <c r="M233" i="36"/>
  <c r="ED156" i="36"/>
  <c r="EA71" i="36"/>
  <c r="Q71" i="36"/>
  <c r="Z34" i="36"/>
  <c r="CA164" i="36"/>
  <c r="DW164" i="36"/>
  <c r="AG165" i="36"/>
  <c r="BS165" i="36"/>
  <c r="DV165" i="36"/>
  <c r="EE166" i="36"/>
  <c r="AH167" i="36"/>
  <c r="BS167" i="36"/>
  <c r="BS168" i="36"/>
  <c r="CK168" i="36"/>
  <c r="EN168" i="36"/>
  <c r="EM178" i="36" s="1"/>
  <c r="AH171" i="36"/>
  <c r="DP171" i="36"/>
  <c r="EG485" i="36"/>
  <c r="DS536" i="36"/>
  <c r="K474" i="36"/>
  <c r="DW468" i="36"/>
  <c r="CH454" i="36"/>
  <c r="EC407" i="36"/>
  <c r="DR327" i="36"/>
  <c r="EO327" i="36" s="1"/>
  <c r="CH304" i="36"/>
  <c r="EE437" i="36"/>
  <c r="X397" i="36"/>
  <c r="AD377" i="36"/>
  <c r="BN344" i="36"/>
  <c r="EL216" i="36"/>
  <c r="L172" i="36"/>
  <c r="BO46" i="36"/>
  <c r="L22" i="36"/>
  <c r="EI173" i="36"/>
  <c r="CF174" i="36"/>
  <c r="EA174" i="36"/>
  <c r="U175" i="36"/>
  <c r="V177" i="36"/>
  <c r="BP177" i="36"/>
  <c r="CL177" i="36" s="1"/>
  <c r="EK177" i="36"/>
  <c r="EB517" i="36"/>
  <c r="DX504" i="36"/>
  <c r="BY471" i="36"/>
  <c r="DZ441" i="36"/>
  <c r="EB464" i="36"/>
  <c r="AH465" i="36"/>
  <c r="V441" i="36"/>
  <c r="DU292" i="36"/>
  <c r="EO299" i="36" s="1"/>
  <c r="P339" i="36"/>
  <c r="ED342" i="36"/>
  <c r="BS339" i="36"/>
  <c r="V267" i="36"/>
  <c r="BP227" i="36"/>
  <c r="EI183" i="36"/>
  <c r="EI209" i="36" s="1"/>
  <c r="DZ116" i="36"/>
  <c r="EB34" i="36"/>
  <c r="AH3" i="36"/>
  <c r="CK183" i="36"/>
  <c r="P185" i="36"/>
  <c r="CC185" i="36"/>
  <c r="DX186" i="36"/>
  <c r="DX209" i="36" s="1"/>
  <c r="EF186" i="36"/>
  <c r="CC187" i="36"/>
  <c r="CK188" i="36"/>
  <c r="DX485" i="36"/>
  <c r="W472" i="36"/>
  <c r="DP532" i="36"/>
  <c r="EA442" i="36"/>
  <c r="CJ423" i="36"/>
  <c r="BN467" i="36"/>
  <c r="CL467" i="36" s="1"/>
  <c r="EL407" i="36"/>
  <c r="K383" i="36"/>
  <c r="CA291" i="36"/>
  <c r="EE454" i="36"/>
  <c r="ED82" i="36"/>
  <c r="BM189" i="36"/>
  <c r="CL189" i="36" s="1"/>
  <c r="CC189" i="36"/>
  <c r="AH190" i="36"/>
  <c r="CJ190" i="36"/>
  <c r="DV190" i="36"/>
  <c r="EM190" i="36"/>
  <c r="N191" i="36"/>
  <c r="ED192" i="36"/>
  <c r="EE193" i="36"/>
  <c r="EG208" i="36" s="1"/>
  <c r="AF194" i="36"/>
  <c r="CA194" i="36"/>
  <c r="AG195" i="36"/>
  <c r="CB195" i="36"/>
  <c r="Y197" i="36"/>
  <c r="S198" i="36"/>
  <c r="BV198" i="36"/>
  <c r="DS473" i="36"/>
  <c r="CI400" i="36"/>
  <c r="EI506" i="36"/>
  <c r="DV413" i="36"/>
  <c r="CD475" i="36"/>
  <c r="CD445" i="36"/>
  <c r="AA455" i="36"/>
  <c r="CD355" i="36"/>
  <c r="CD325" i="36"/>
  <c r="AA215" i="36"/>
  <c r="AA125" i="36"/>
  <c r="AA149" i="36" s="1"/>
  <c r="AA95" i="36"/>
  <c r="AA65" i="36"/>
  <c r="EC35" i="36"/>
  <c r="AA35" i="36"/>
  <c r="DZ201" i="36"/>
  <c r="EJ202" i="36"/>
  <c r="DU203" i="36"/>
  <c r="ED203" i="36"/>
  <c r="BS204" i="36"/>
  <c r="CJ204" i="36"/>
  <c r="DV525" i="36"/>
  <c r="BX472" i="36"/>
  <c r="DR492" i="36"/>
  <c r="U438" i="36"/>
  <c r="AE413" i="36"/>
  <c r="DT462" i="36"/>
  <c r="EI350" i="36"/>
  <c r="CF326" i="36"/>
  <c r="DR434" i="36"/>
  <c r="CG364" i="36"/>
  <c r="BX262" i="36"/>
  <c r="AD76" i="36"/>
  <c r="Q206" i="36"/>
  <c r="AI206" i="36" s="1"/>
  <c r="EF206" i="36"/>
  <c r="CK207" i="36"/>
  <c r="DW207" i="36"/>
  <c r="EN207" i="36"/>
  <c r="R213" i="36"/>
  <c r="AI213" i="36"/>
  <c r="EG213" i="36"/>
  <c r="DW477" i="36"/>
  <c r="BQ465" i="36"/>
  <c r="V469" i="36"/>
  <c r="DR493" i="36"/>
  <c r="EN515" i="36"/>
  <c r="CI424" i="36"/>
  <c r="AH283" i="36"/>
  <c r="DS435" i="36"/>
  <c r="EO435" i="36" s="1"/>
  <c r="DU111" i="36"/>
  <c r="X108" i="36"/>
  <c r="DU81" i="36"/>
  <c r="AE77" i="36"/>
  <c r="S214" i="36"/>
  <c r="BN214" i="36"/>
  <c r="CE214" i="36"/>
  <c r="EH214" i="36"/>
  <c r="DT513" i="36"/>
  <c r="AG466" i="36"/>
  <c r="EL495" i="36"/>
  <c r="DZ475" i="36"/>
  <c r="N443" i="36"/>
  <c r="EJ437" i="36"/>
  <c r="DR405" i="36"/>
  <c r="EO405" i="36" s="1"/>
  <c r="BX348" i="36"/>
  <c r="BZ471" i="36"/>
  <c r="U382" i="36"/>
  <c r="CH303" i="36"/>
  <c r="EH216" i="36"/>
  <c r="DR217" i="36"/>
  <c r="K219" i="36"/>
  <c r="AI219" i="36" s="1"/>
  <c r="AB220" i="36"/>
  <c r="J221" i="36"/>
  <c r="S221" i="36"/>
  <c r="BV221" i="36"/>
  <c r="BT224" i="36"/>
  <c r="EF224" i="36"/>
  <c r="CJ225" i="36"/>
  <c r="BT226" i="36"/>
  <c r="EE226" i="36"/>
  <c r="BS227" i="36"/>
  <c r="EE227" i="36"/>
  <c r="W228" i="36"/>
  <c r="BS228" i="36"/>
  <c r="O229" i="36"/>
  <c r="AF229" i="36"/>
  <c r="CB229" i="36"/>
  <c r="EN229" i="36"/>
  <c r="DP533" i="36"/>
  <c r="EF455" i="36"/>
  <c r="EK500" i="36"/>
  <c r="CA470" i="36"/>
  <c r="AG414" i="36"/>
  <c r="CJ366" i="36"/>
  <c r="BR342" i="36"/>
  <c r="BR282" i="36"/>
  <c r="AF464" i="36"/>
  <c r="M386" i="36"/>
  <c r="S278" i="36"/>
  <c r="AH184" i="36"/>
  <c r="CH183" i="36"/>
  <c r="AB126" i="36"/>
  <c r="AI126" i="36" s="1"/>
  <c r="CF55" i="36"/>
  <c r="BT232" i="36"/>
  <c r="CF234" i="36"/>
  <c r="EJ235" i="36"/>
  <c r="AD236" i="36"/>
  <c r="EK236" i="36"/>
  <c r="T237" i="36"/>
  <c r="BW237" i="36"/>
  <c r="EM526" i="36"/>
  <c r="DR468" i="36"/>
  <c r="BX470" i="36"/>
  <c r="M445" i="36"/>
  <c r="EB430" i="36"/>
  <c r="EH408" i="36"/>
  <c r="AF463" i="36"/>
  <c r="AF479" i="36" s="1"/>
  <c r="CI423" i="36"/>
  <c r="DX385" i="36"/>
  <c r="CG306" i="36"/>
  <c r="Z276" i="36"/>
  <c r="BN255" i="36"/>
  <c r="EJ214" i="36"/>
  <c r="AB164" i="36"/>
  <c r="BR131" i="36"/>
  <c r="CL131" i="36" s="1"/>
  <c r="O129" i="36"/>
  <c r="BR101" i="36"/>
  <c r="O99" i="36"/>
  <c r="EN54" i="36"/>
  <c r="BT269" i="36"/>
  <c r="CB243" i="36"/>
  <c r="Q244" i="36"/>
  <c r="CC244" i="36"/>
  <c r="DY492" i="36"/>
  <c r="AA453" i="36"/>
  <c r="DU517" i="36"/>
  <c r="EI444" i="36"/>
  <c r="U381" i="36"/>
  <c r="BY438" i="36"/>
  <c r="CK367" i="36"/>
  <c r="CC475" i="36"/>
  <c r="EC349" i="36"/>
  <c r="DR228" i="36"/>
  <c r="BZ139" i="36"/>
  <c r="EL52" i="36"/>
  <c r="BU245" i="36"/>
  <c r="EJ246" i="36"/>
  <c r="DQ247" i="36"/>
  <c r="DR529" i="36"/>
  <c r="BV462" i="36"/>
  <c r="S462" i="36"/>
  <c r="DT466" i="36"/>
  <c r="EN404" i="36"/>
  <c r="EL418" i="36" s="1"/>
  <c r="CE444" i="36"/>
  <c r="DZ437" i="36"/>
  <c r="X267" i="36"/>
  <c r="EB500" i="36"/>
  <c r="Z426" i="36"/>
  <c r="K356" i="36"/>
  <c r="BM395" i="36"/>
  <c r="K326" i="36"/>
  <c r="T232" i="36"/>
  <c r="BZ169" i="36"/>
  <c r="BY108" i="36"/>
  <c r="DR56" i="36"/>
  <c r="BN45" i="36"/>
  <c r="CL45" i="36" s="1"/>
  <c r="AF6" i="36"/>
  <c r="CD248" i="36"/>
  <c r="DW532" i="36"/>
  <c r="CB476" i="36"/>
  <c r="DW502" i="36"/>
  <c r="DW434" i="36"/>
  <c r="DW464" i="36"/>
  <c r="Y454" i="36"/>
  <c r="CJ402" i="36"/>
  <c r="Y364" i="36"/>
  <c r="Y334" i="36"/>
  <c r="Y304" i="36"/>
  <c r="Y274" i="36"/>
  <c r="CB446" i="36"/>
  <c r="K402" i="36"/>
  <c r="CB386" i="36"/>
  <c r="CB356" i="36"/>
  <c r="EN251" i="36"/>
  <c r="EF252" i="36"/>
  <c r="BR254" i="36"/>
  <c r="CA254" i="36"/>
  <c r="CA269" i="36" s="1"/>
  <c r="EN255" i="36"/>
  <c r="EK256" i="36"/>
  <c r="K259" i="36"/>
  <c r="AD259" i="36"/>
  <c r="BW260" i="36"/>
  <c r="CG260" i="36"/>
  <c r="EN260" i="36"/>
  <c r="CG261" i="36"/>
  <c r="BU262" i="36"/>
  <c r="W263" i="36"/>
  <c r="AF263" i="36"/>
  <c r="K264" i="36"/>
  <c r="AE264" i="36"/>
  <c r="W464" i="36"/>
  <c r="ED454" i="36"/>
  <c r="EM504" i="36"/>
  <c r="BX466" i="36"/>
  <c r="DR439" i="36"/>
  <c r="DU352" i="36"/>
  <c r="BP340" i="36"/>
  <c r="DT244" i="36"/>
  <c r="DX234" i="36"/>
  <c r="CG228" i="36"/>
  <c r="P176" i="36"/>
  <c r="AI176" i="36" s="1"/>
  <c r="EA153" i="36"/>
  <c r="EN10" i="36"/>
  <c r="N10" i="36"/>
  <c r="Z475" i="36"/>
  <c r="DZ523" i="36"/>
  <c r="EB538" i="36" s="1"/>
  <c r="DX505" i="36"/>
  <c r="BT477" i="36"/>
  <c r="DS453" i="36"/>
  <c r="CE396" i="36"/>
  <c r="EC440" i="36"/>
  <c r="S366" i="36"/>
  <c r="BV354" i="36"/>
  <c r="BP430" i="36"/>
  <c r="M408" i="36"/>
  <c r="DT347" i="36"/>
  <c r="CD247" i="36"/>
  <c r="BT266" i="36"/>
  <c r="AH267" i="36"/>
  <c r="CC267" i="36"/>
  <c r="DX267" i="36"/>
  <c r="M273" i="36"/>
  <c r="EJ273" i="36"/>
  <c r="BQ275" i="36"/>
  <c r="DV275" i="36"/>
  <c r="DY500" i="36"/>
  <c r="ED528" i="36"/>
  <c r="AA477" i="36"/>
  <c r="EI445" i="36"/>
  <c r="BU475" i="36"/>
  <c r="BM402" i="36"/>
  <c r="AH400" i="36"/>
  <c r="AA387" i="36"/>
  <c r="EC379" i="36"/>
  <c r="EK344" i="36"/>
  <c r="U435" i="36"/>
  <c r="CB363" i="36"/>
  <c r="DX324" i="36"/>
  <c r="L232" i="36"/>
  <c r="AI232" i="36" s="1"/>
  <c r="CC186" i="36"/>
  <c r="DS183" i="36"/>
  <c r="AD98" i="36"/>
  <c r="CG78" i="36"/>
  <c r="EH276" i="36"/>
  <c r="AF277" i="36"/>
  <c r="EB461" i="36"/>
  <c r="DR487" i="36"/>
  <c r="DR509" i="36" s="1"/>
  <c r="K470" i="36"/>
  <c r="EF521" i="36"/>
  <c r="EJ335" i="36"/>
  <c r="EJ359" i="36" s="1"/>
  <c r="DT437" i="36"/>
  <c r="Q427" i="36"/>
  <c r="DS386" i="36"/>
  <c r="Q367" i="36"/>
  <c r="Z355" i="36"/>
  <c r="K320" i="36"/>
  <c r="BM278" i="36"/>
  <c r="CG108" i="36"/>
  <c r="EB50" i="36"/>
  <c r="CE5" i="36"/>
  <c r="AB278" i="36"/>
  <c r="CG278" i="36"/>
  <c r="DS278" i="36"/>
  <c r="DQ298" i="36" s="1"/>
  <c r="EK278" i="36"/>
  <c r="BS279" i="36"/>
  <c r="EJ280" i="36"/>
  <c r="BU281" i="36"/>
  <c r="DS281" i="36"/>
  <c r="N282" i="36"/>
  <c r="CC282" i="36"/>
  <c r="DP282" i="36"/>
  <c r="BR283" i="36"/>
  <c r="BS285" i="36"/>
  <c r="CA285" i="36"/>
  <c r="P286" i="36"/>
  <c r="BU286" i="36"/>
  <c r="X287" i="36"/>
  <c r="L288" i="36"/>
  <c r="K289" i="36"/>
  <c r="AC290" i="36"/>
  <c r="EM291" i="36"/>
  <c r="X293" i="36"/>
  <c r="AH293" i="36"/>
  <c r="BS293" i="36"/>
  <c r="ED298" i="36"/>
  <c r="BS294" i="36"/>
  <c r="AF295" i="36"/>
  <c r="BR295" i="36"/>
  <c r="EA295" i="36"/>
  <c r="BY296" i="36"/>
  <c r="Z297" i="36"/>
  <c r="EK303" i="36"/>
  <c r="K305" i="36"/>
  <c r="BR305" i="36"/>
  <c r="CK305" i="36"/>
  <c r="DW305" i="36"/>
  <c r="DW329" i="36" s="1"/>
  <c r="EG305" i="36"/>
  <c r="DX306" i="36"/>
  <c r="L308" i="36"/>
  <c r="BS308" i="36"/>
  <c r="CE308" i="36"/>
  <c r="DR308" i="36"/>
  <c r="EA308" i="36"/>
  <c r="DZ310" i="36"/>
  <c r="EJ310" i="36"/>
  <c r="M311" i="36"/>
  <c r="AI311" i="36" s="1"/>
  <c r="AH311" i="36"/>
  <c r="M312" i="36"/>
  <c r="AH312" i="36"/>
  <c r="DR313" i="36"/>
  <c r="Y314" i="36"/>
  <c r="CE314" i="36"/>
  <c r="DR314" i="36"/>
  <c r="EO314" i="36" s="1"/>
  <c r="EJ314" i="36"/>
  <c r="Y315" i="36"/>
  <c r="X316" i="36"/>
  <c r="AG316" i="36"/>
  <c r="S317" i="36"/>
  <c r="AE317" i="36"/>
  <c r="CA319" i="36"/>
  <c r="L322" i="36"/>
  <c r="V323" i="36"/>
  <c r="EJ323" i="36"/>
  <c r="BT324" i="36"/>
  <c r="U325" i="36"/>
  <c r="U326" i="36"/>
  <c r="K327" i="36"/>
  <c r="CA327" i="36"/>
  <c r="BS328" i="36"/>
  <c r="CA466" i="36"/>
  <c r="DZ505" i="36"/>
  <c r="ED515" i="36"/>
  <c r="T466" i="36"/>
  <c r="EN475" i="36"/>
  <c r="EM346" i="36"/>
  <c r="CC337" i="36"/>
  <c r="BU293" i="36"/>
  <c r="S424" i="36"/>
  <c r="CF396" i="36"/>
  <c r="O333" i="36"/>
  <c r="O334" i="36"/>
  <c r="AI334" i="36" s="1"/>
  <c r="BS334" i="36"/>
  <c r="K335" i="36"/>
  <c r="T335" i="36"/>
  <c r="T359" i="36" s="1"/>
  <c r="DU335" i="36"/>
  <c r="ED335" i="36"/>
  <c r="Z336" i="36"/>
  <c r="BW336" i="36"/>
  <c r="CF336" i="36"/>
  <c r="EB336" i="36"/>
  <c r="CG337" i="36"/>
  <c r="EM339" i="36"/>
  <c r="CG340" i="36"/>
  <c r="L341" i="36"/>
  <c r="CE341" i="36"/>
  <c r="DT341" i="36"/>
  <c r="R342" i="36"/>
  <c r="AC342" i="36"/>
  <c r="AC358" i="36" s="1"/>
  <c r="BQ342" i="36"/>
  <c r="BN343" i="36"/>
  <c r="X344" i="36"/>
  <c r="CF344" i="36"/>
  <c r="DT344" i="36"/>
  <c r="BZ466" i="36"/>
  <c r="DX493" i="36"/>
  <c r="EG473" i="36"/>
  <c r="BR447" i="36"/>
  <c r="DY518" i="36"/>
  <c r="BO369" i="36"/>
  <c r="Q364" i="36"/>
  <c r="Q274" i="36"/>
  <c r="W466" i="36"/>
  <c r="EA438" i="36"/>
  <c r="BS415" i="36"/>
  <c r="BT354" i="36"/>
  <c r="DW410" i="36"/>
  <c r="DV357" i="36"/>
  <c r="CJ111" i="36"/>
  <c r="BS345" i="36"/>
  <c r="CB345" i="36"/>
  <c r="L346" i="36"/>
  <c r="L359" i="36" s="1"/>
  <c r="BU346" i="36"/>
  <c r="ED521" i="36"/>
  <c r="DS495" i="36"/>
  <c r="BM462" i="36"/>
  <c r="AG399" i="36"/>
  <c r="BU446" i="36"/>
  <c r="EN347" i="36"/>
  <c r="BW257" i="36"/>
  <c r="EJ476" i="36"/>
  <c r="AH458" i="36"/>
  <c r="AB446" i="36"/>
  <c r="DX440" i="36"/>
  <c r="BY403" i="36"/>
  <c r="CB337" i="36"/>
  <c r="BM312" i="36"/>
  <c r="AH308" i="36"/>
  <c r="AH329" i="36" s="1"/>
  <c r="U165" i="36"/>
  <c r="AI165" i="36" s="1"/>
  <c r="CJ141" i="36"/>
  <c r="EM75" i="36"/>
  <c r="U15" i="36"/>
  <c r="AC347" i="36"/>
  <c r="CA347" i="36"/>
  <c r="DY347" i="36"/>
  <c r="EK347" i="36"/>
  <c r="BW348" i="36"/>
  <c r="CJ348" i="36"/>
  <c r="M349" i="36"/>
  <c r="DV350" i="36"/>
  <c r="ED350" i="36"/>
  <c r="DR351" i="36"/>
  <c r="EM351" i="36"/>
  <c r="CA352" i="36"/>
  <c r="DZ353" i="36"/>
  <c r="ED358" i="36" s="1"/>
  <c r="M355" i="36"/>
  <c r="Y355" i="36"/>
  <c r="CH355" i="36"/>
  <c r="EM527" i="36"/>
  <c r="DP472" i="36"/>
  <c r="AA474" i="36"/>
  <c r="BV475" i="36"/>
  <c r="DS444" i="36"/>
  <c r="EF396" i="36"/>
  <c r="O425" i="36"/>
  <c r="BW317" i="36"/>
  <c r="DZ370" i="36"/>
  <c r="CG352" i="36"/>
  <c r="EL349" i="36"/>
  <c r="BR87" i="36"/>
  <c r="AC83" i="36"/>
  <c r="AC89" i="36" s="1"/>
  <c r="AC356" i="36"/>
  <c r="EH356" i="36"/>
  <c r="EN357" i="36"/>
  <c r="EK513" i="36"/>
  <c r="M470" i="36"/>
  <c r="EI458" i="36"/>
  <c r="EH444" i="36"/>
  <c r="BN430" i="36"/>
  <c r="DY494" i="36"/>
  <c r="CI468" i="36"/>
  <c r="AF428" i="36"/>
  <c r="Z386" i="36"/>
  <c r="EJ382" i="36"/>
  <c r="CF277" i="36"/>
  <c r="S277" i="36"/>
  <c r="EK253" i="36"/>
  <c r="EL268" i="36" s="1"/>
  <c r="CK82" i="36"/>
  <c r="AG19" i="36"/>
  <c r="BR363" i="36"/>
  <c r="J367" i="36"/>
  <c r="P368" i="36"/>
  <c r="EJ368" i="36"/>
  <c r="EC369" i="36"/>
  <c r="CI370" i="36"/>
  <c r="CI389" i="36" s="1"/>
  <c r="AG371" i="36"/>
  <c r="S372" i="36"/>
  <c r="AD372" i="36"/>
  <c r="ED373" i="36"/>
  <c r="EH374" i="36"/>
  <c r="AH375" i="36"/>
  <c r="EC375" i="36"/>
  <c r="AB475" i="36"/>
  <c r="DU455" i="36"/>
  <c r="BX435" i="36"/>
  <c r="BT473" i="36"/>
  <c r="EE520" i="36"/>
  <c r="V433" i="36"/>
  <c r="EA401" i="36"/>
  <c r="AB385" i="36"/>
  <c r="BO248" i="36"/>
  <c r="O175" i="36"/>
  <c r="EL156" i="36"/>
  <c r="EL126" i="36"/>
  <c r="BP99" i="36"/>
  <c r="K81" i="36"/>
  <c r="CK52" i="36"/>
  <c r="S376" i="36"/>
  <c r="AE377" i="36"/>
  <c r="BV378" i="36"/>
  <c r="CL389" i="36" s="1"/>
  <c r="CG378" i="36"/>
  <c r="BO379" i="36"/>
  <c r="Z380" i="36"/>
  <c r="DP380" i="36"/>
  <c r="EG535" i="36"/>
  <c r="CF427" i="36"/>
  <c r="BU474" i="36"/>
  <c r="EE442" i="36"/>
  <c r="EC502" i="36"/>
  <c r="M350" i="36"/>
  <c r="BT416" i="36"/>
  <c r="W315" i="36"/>
  <c r="W329" i="36" s="1"/>
  <c r="BY313" i="36"/>
  <c r="M290" i="36"/>
  <c r="CI288" i="36"/>
  <c r="O25" i="36"/>
  <c r="AE381" i="36"/>
  <c r="EJ381" i="36"/>
  <c r="EH383" i="36"/>
  <c r="CB384" i="36"/>
  <c r="J385" i="36"/>
  <c r="DV385" i="36"/>
  <c r="DU386" i="36"/>
  <c r="AF387" i="36"/>
  <c r="EB387" i="36"/>
  <c r="DS514" i="36"/>
  <c r="DY472" i="36"/>
  <c r="DV497" i="36"/>
  <c r="J463" i="36"/>
  <c r="Z399" i="36"/>
  <c r="BM353" i="36"/>
  <c r="CL353" i="36" s="1"/>
  <c r="J313" i="36"/>
  <c r="DP430" i="36"/>
  <c r="AD333" i="36"/>
  <c r="EF307" i="36"/>
  <c r="AD248" i="36"/>
  <c r="BR243" i="36"/>
  <c r="W129" i="36"/>
  <c r="CK74" i="36"/>
  <c r="EM516" i="36"/>
  <c r="EA495" i="36"/>
  <c r="CF469" i="36"/>
  <c r="AC471" i="36"/>
  <c r="DQ469" i="36"/>
  <c r="CC398" i="36"/>
  <c r="AC441" i="36"/>
  <c r="CF439" i="36"/>
  <c r="ED387" i="36"/>
  <c r="Q387" i="36"/>
  <c r="P355" i="36"/>
  <c r="EK353" i="36"/>
  <c r="EE258" i="36"/>
  <c r="CK254" i="36"/>
  <c r="BR93" i="36"/>
  <c r="Q87" i="36"/>
  <c r="AI87" i="36" s="1"/>
  <c r="AB22" i="36"/>
  <c r="BP394" i="36"/>
  <c r="AH395" i="36"/>
  <c r="AB396" i="36"/>
  <c r="BQ396" i="36"/>
  <c r="M398" i="36"/>
  <c r="M419" i="36" s="1"/>
  <c r="EK398" i="36"/>
  <c r="DQ399" i="36"/>
  <c r="EC399" i="36"/>
  <c r="CF400" i="36"/>
  <c r="BZ401" i="36"/>
  <c r="DX401" i="36"/>
  <c r="J403" i="36"/>
  <c r="L404" i="36"/>
  <c r="W406" i="36"/>
  <c r="BQ407" i="36"/>
  <c r="DQ524" i="36"/>
  <c r="EL462" i="36"/>
  <c r="BZ460" i="36"/>
  <c r="BO447" i="36"/>
  <c r="EB440" i="36"/>
  <c r="DV402" i="36"/>
  <c r="CB402" i="36"/>
  <c r="X371" i="36"/>
  <c r="DR303" i="36"/>
  <c r="DR289" i="36"/>
  <c r="CA339" i="36"/>
  <c r="BW218" i="36"/>
  <c r="BP85" i="36"/>
  <c r="CK44" i="36"/>
  <c r="CK14" i="36"/>
  <c r="BX409" i="36"/>
  <c r="EJ409" i="36"/>
  <c r="EC410" i="36"/>
  <c r="ED411" i="36"/>
  <c r="EG412" i="36"/>
  <c r="EH413" i="36"/>
  <c r="R415" i="36"/>
  <c r="EE415" i="36"/>
  <c r="DR525" i="36"/>
  <c r="CK463" i="36"/>
  <c r="Z439" i="36"/>
  <c r="M373" i="36"/>
  <c r="EJ507" i="36"/>
  <c r="T462" i="36"/>
  <c r="ED425" i="36"/>
  <c r="DW346" i="36"/>
  <c r="DX325" i="36"/>
  <c r="BT276" i="36"/>
  <c r="BM385" i="36"/>
  <c r="EL375" i="36"/>
  <c r="DT252" i="36"/>
  <c r="EC231" i="36"/>
  <c r="AG123" i="36"/>
  <c r="AG93" i="36"/>
  <c r="DR48" i="36"/>
  <c r="N417" i="36"/>
  <c r="BM449" i="36"/>
  <c r="CL423" i="36"/>
  <c r="CK425" i="36"/>
  <c r="CD426" i="36"/>
  <c r="EB427" i="36"/>
  <c r="BM428" i="36"/>
  <c r="DU429" i="36"/>
  <c r="R431" i="36"/>
  <c r="W434" i="36"/>
  <c r="CA438" i="36"/>
  <c r="CC439" i="36"/>
  <c r="X443" i="36"/>
  <c r="DZ517" i="36"/>
  <c r="AB472" i="36"/>
  <c r="DP486" i="36"/>
  <c r="DT455" i="36"/>
  <c r="P443" i="36"/>
  <c r="DT372" i="36"/>
  <c r="EO372" i="36" s="1"/>
  <c r="BU423" i="36"/>
  <c r="DS351" i="36"/>
  <c r="AC399" i="36"/>
  <c r="CA281" i="36"/>
  <c r="CA299" i="36" s="1"/>
  <c r="BQ206" i="36"/>
  <c r="CL206" i="36" s="1"/>
  <c r="M203" i="36"/>
  <c r="AI203" i="36" s="1"/>
  <c r="CC142" i="36"/>
  <c r="AB142" i="36"/>
  <c r="DT94" i="36"/>
  <c r="DT64" i="36"/>
  <c r="CC22" i="36"/>
  <c r="AE478" i="36"/>
  <c r="EM493" i="36"/>
  <c r="BY460" i="36"/>
  <c r="DS441" i="36"/>
  <c r="BY430" i="36"/>
  <c r="L285" i="36"/>
  <c r="EG530" i="36"/>
  <c r="EI374" i="36"/>
  <c r="BT405" i="36"/>
  <c r="BY370" i="36"/>
  <c r="EA262" i="36"/>
  <c r="ED232" i="36"/>
  <c r="U187" i="36"/>
  <c r="CC172" i="36"/>
  <c r="V5" i="36"/>
  <c r="BZ454" i="36"/>
  <c r="BZ479" i="36" s="1"/>
  <c r="Y455" i="36"/>
  <c r="DP458" i="36"/>
  <c r="K459" i="36"/>
  <c r="Q461" i="36"/>
  <c r="DR461" i="36"/>
  <c r="ED462" i="36"/>
  <c r="ED467" i="36"/>
  <c r="O470" i="36"/>
  <c r="DU474" i="36"/>
  <c r="Z476" i="36"/>
  <c r="EG462" i="36"/>
  <c r="AG456" i="36"/>
  <c r="EK514" i="36"/>
  <c r="DW505" i="36"/>
  <c r="N433" i="36"/>
  <c r="DY433" i="36"/>
  <c r="BP326" i="36"/>
  <c r="W341" i="36"/>
  <c r="EL303" i="36"/>
  <c r="AG251" i="36"/>
  <c r="BU246" i="36"/>
  <c r="DZ198" i="36"/>
  <c r="DV36" i="36"/>
  <c r="DV59" i="36" s="1"/>
  <c r="R475" i="36"/>
  <c r="BT453" i="36"/>
  <c r="EH428" i="36"/>
  <c r="EK490" i="36"/>
  <c r="L433" i="36"/>
  <c r="AI433" i="36" s="1"/>
  <c r="BP384" i="36"/>
  <c r="CL384" i="36" s="1"/>
  <c r="DV353" i="36"/>
  <c r="CJ314" i="36"/>
  <c r="EB453" i="36"/>
  <c r="K346" i="36"/>
  <c r="AI346" i="36" s="1"/>
  <c r="X282" i="36"/>
  <c r="DS267" i="36"/>
  <c r="V218" i="36"/>
  <c r="CA132" i="36"/>
  <c r="DR513" i="36"/>
  <c r="DU535" i="36"/>
  <c r="ED461" i="36"/>
  <c r="EF537" i="36"/>
  <c r="BS471" i="36"/>
  <c r="AB459" i="36"/>
  <c r="DU407" i="36"/>
  <c r="EO407" i="36" s="1"/>
  <c r="V387" i="36"/>
  <c r="CE375" i="36"/>
  <c r="BY357" i="36"/>
  <c r="BY297" i="36"/>
  <c r="BS261" i="36"/>
  <c r="BS268" i="36" s="1"/>
  <c r="BY399" i="36"/>
  <c r="EK351" i="36"/>
  <c r="EC524" i="36"/>
  <c r="O463" i="36"/>
  <c r="BW473" i="36"/>
  <c r="CA400" i="36"/>
  <c r="EH468" i="36"/>
  <c r="O258" i="36"/>
  <c r="DS493" i="36"/>
  <c r="CF464" i="36"/>
  <c r="DR528" i="36"/>
  <c r="X476" i="36"/>
  <c r="EN443" i="36"/>
  <c r="DQ467" i="36"/>
  <c r="CF434" i="36"/>
  <c r="EH528" i="36"/>
  <c r="EA485" i="36"/>
  <c r="EI407" i="36"/>
  <c r="EL472" i="36"/>
  <c r="R313" i="36"/>
  <c r="J457" i="36"/>
  <c r="CB375" i="36"/>
  <c r="CH41" i="36"/>
  <c r="CB43" i="36"/>
  <c r="CB58" i="36" s="1"/>
  <c r="EB535" i="36"/>
  <c r="EC464" i="36"/>
  <c r="Y462" i="36"/>
  <c r="CH429" i="36"/>
  <c r="EG503" i="36"/>
  <c r="BV468" i="36"/>
  <c r="Y372" i="36"/>
  <c r="EB335" i="36"/>
  <c r="EB359" i="36" s="1"/>
  <c r="CD286" i="36"/>
  <c r="EF437" i="36"/>
  <c r="AE439" i="36"/>
  <c r="AG49" i="36"/>
  <c r="BU52" i="36"/>
  <c r="BY56" i="36"/>
  <c r="Q466" i="36"/>
  <c r="EG476" i="36"/>
  <c r="AC430" i="36"/>
  <c r="BW475" i="36"/>
  <c r="AD404" i="36"/>
  <c r="W383" i="36"/>
  <c r="EJ491" i="36"/>
  <c r="BT441" i="36"/>
  <c r="R343" i="36"/>
  <c r="DY527" i="36"/>
  <c r="EG463" i="36"/>
  <c r="DP495" i="36"/>
  <c r="T476" i="36"/>
  <c r="CF466" i="36"/>
  <c r="S434" i="36"/>
  <c r="DV367" i="36"/>
  <c r="AE318" i="36"/>
  <c r="DW286" i="36"/>
  <c r="EG514" i="36"/>
  <c r="K65" i="36"/>
  <c r="AI65" i="36" s="1"/>
  <c r="ED531" i="36"/>
  <c r="BO455" i="36"/>
  <c r="CH342" i="36"/>
  <c r="DX503" i="36"/>
  <c r="EB442" i="36"/>
  <c r="AE378" i="36"/>
  <c r="CI72" i="36"/>
  <c r="EC73" i="36"/>
  <c r="EB88" i="36" s="1"/>
  <c r="ED74" i="36"/>
  <c r="O77" i="36"/>
  <c r="DX533" i="36"/>
  <c r="AA460" i="36"/>
  <c r="EB472" i="36"/>
  <c r="ED501" i="36"/>
  <c r="AA430" i="36"/>
  <c r="CD410" i="36"/>
  <c r="AC394" i="36"/>
  <c r="AE348" i="36"/>
  <c r="BT470" i="36"/>
  <c r="EK445" i="36"/>
  <c r="CJ338" i="36"/>
  <c r="U83" i="36"/>
  <c r="EG484" i="36"/>
  <c r="BW474" i="36"/>
  <c r="DP525" i="36"/>
  <c r="EF454" i="36"/>
  <c r="CB409" i="36"/>
  <c r="CF436" i="36"/>
  <c r="CH312" i="36"/>
  <c r="DW256" i="36"/>
  <c r="T446" i="36"/>
  <c r="EF471" i="36"/>
  <c r="EL488" i="36"/>
  <c r="CF465" i="36"/>
  <c r="V474" i="36"/>
  <c r="J425" i="36"/>
  <c r="AI425" i="36" s="1"/>
  <c r="X411" i="36"/>
  <c r="BM457" i="36"/>
  <c r="N453" i="36"/>
  <c r="EG425" i="36"/>
  <c r="DZ346" i="36"/>
  <c r="CH101" i="36"/>
  <c r="Z102" i="36"/>
  <c r="EC103" i="36"/>
  <c r="EB118" i="36" s="1"/>
  <c r="ED104" i="36"/>
  <c r="DT536" i="36"/>
  <c r="W446" i="36"/>
  <c r="EA475" i="36"/>
  <c r="DV494" i="36"/>
  <c r="CE436" i="36"/>
  <c r="BR472" i="36"/>
  <c r="AG109" i="36"/>
  <c r="BW114" i="36"/>
  <c r="DX490" i="36"/>
  <c r="O464" i="36"/>
  <c r="EE536" i="36"/>
  <c r="DW455" i="36"/>
  <c r="O434" i="36"/>
  <c r="BW476" i="36"/>
  <c r="ED439" i="36"/>
  <c r="DY406" i="36"/>
  <c r="CH340" i="36"/>
  <c r="EE474" i="36"/>
  <c r="DY515" i="36"/>
  <c r="CF467" i="36"/>
  <c r="AE441" i="36"/>
  <c r="DQ445" i="36"/>
  <c r="CJ429" i="36"/>
  <c r="BY383" i="36"/>
  <c r="EI486" i="36"/>
  <c r="X477" i="36"/>
  <c r="EH417" i="36"/>
  <c r="K125" i="36"/>
  <c r="DU125" i="36"/>
  <c r="DQ532" i="36"/>
  <c r="EL494" i="36"/>
  <c r="BP454" i="36"/>
  <c r="K456" i="36"/>
  <c r="BV442" i="36"/>
  <c r="T410" i="36"/>
  <c r="AG320" i="36"/>
  <c r="EL433" i="36"/>
  <c r="EJ395" i="36"/>
  <c r="CD343" i="36"/>
  <c r="Z132" i="36"/>
  <c r="ED134" i="36"/>
  <c r="DP136" i="36"/>
  <c r="CF137" i="36"/>
  <c r="AF138" i="36"/>
  <c r="EE489" i="36"/>
  <c r="EA463" i="36"/>
  <c r="T468" i="36"/>
  <c r="BM463" i="36"/>
  <c r="M444" i="36"/>
  <c r="BZ290" i="36"/>
  <c r="EB536" i="36"/>
  <c r="EB140" i="36"/>
  <c r="EM502" i="36"/>
  <c r="L477" i="36"/>
  <c r="DY523" i="36"/>
  <c r="CJ455" i="36"/>
  <c r="BY442" i="36"/>
  <c r="EE475" i="36"/>
  <c r="V396" i="36"/>
  <c r="DV380" i="36"/>
  <c r="AE375" i="36"/>
  <c r="CE265" i="36"/>
  <c r="CG402" i="36"/>
  <c r="EM532" i="36"/>
  <c r="DY493" i="36"/>
  <c r="DS469" i="36"/>
  <c r="EO469" i="36" s="1"/>
  <c r="BT462" i="36"/>
  <c r="DV410" i="36"/>
  <c r="CJ401" i="36"/>
  <c r="V382" i="36"/>
  <c r="P460" i="36"/>
  <c r="BP435" i="36"/>
  <c r="CG273" i="36"/>
  <c r="AC405" i="36"/>
  <c r="BY352" i="36"/>
  <c r="DU155" i="36"/>
  <c r="L156" i="36"/>
  <c r="BM156" i="36"/>
  <c r="EE519" i="36"/>
  <c r="EB506" i="36"/>
  <c r="AG464" i="36"/>
  <c r="BX471" i="36"/>
  <c r="BR428" i="36"/>
  <c r="M354" i="36"/>
  <c r="BO287" i="36"/>
  <c r="CI399" i="36"/>
  <c r="CC164" i="36"/>
  <c r="ED164" i="36"/>
  <c r="CD165" i="36"/>
  <c r="CL165" i="36" s="1"/>
  <c r="EN166" i="36"/>
  <c r="DY167" i="36"/>
  <c r="DX534" i="36"/>
  <c r="V471" i="36"/>
  <c r="BM465" i="36"/>
  <c r="BY441" i="36"/>
  <c r="AH435" i="36"/>
  <c r="DZ471" i="36"/>
  <c r="EB487" i="36"/>
  <c r="DU262" i="36"/>
  <c r="Q169" i="36"/>
  <c r="EB170" i="36"/>
  <c r="K171" i="36"/>
  <c r="BT171" i="36"/>
  <c r="DZ176" i="36"/>
  <c r="EE495" i="36"/>
  <c r="DP526" i="36"/>
  <c r="EO526" i="36" s="1"/>
  <c r="CB445" i="36"/>
  <c r="EI453" i="36"/>
  <c r="DY405" i="36"/>
  <c r="N475" i="36"/>
  <c r="N385" i="36"/>
  <c r="BV368" i="36"/>
  <c r="DX427" i="36"/>
  <c r="BR408" i="36"/>
  <c r="BR340" i="36"/>
  <c r="EI530" i="36"/>
  <c r="DQ491" i="36"/>
  <c r="DR477" i="36"/>
  <c r="BU432" i="36"/>
  <c r="EG374" i="36"/>
  <c r="R458" i="36"/>
  <c r="EJ428" i="36"/>
  <c r="EK448" i="36" s="1"/>
  <c r="CC354" i="36"/>
  <c r="W189" i="36"/>
  <c r="DR190" i="36"/>
  <c r="EH190" i="36"/>
  <c r="EM457" i="36"/>
  <c r="J446" i="36"/>
  <c r="DS487" i="36"/>
  <c r="BW469" i="36"/>
  <c r="DX439" i="36"/>
  <c r="DU530" i="36"/>
  <c r="BR409" i="36"/>
  <c r="AA405" i="36"/>
  <c r="CI305" i="36"/>
  <c r="AB277" i="36"/>
  <c r="AH464" i="36"/>
  <c r="DY505" i="36"/>
  <c r="ED474" i="36"/>
  <c r="X469" i="36"/>
  <c r="EG447" i="36"/>
  <c r="CF446" i="36"/>
  <c r="CA351" i="36"/>
  <c r="CA321" i="36"/>
  <c r="Z403" i="36"/>
  <c r="BR199" i="36"/>
  <c r="CL199" i="36" s="1"/>
  <c r="K201" i="36"/>
  <c r="DV202" i="36"/>
  <c r="EM203" i="36"/>
  <c r="BX205" i="36"/>
  <c r="X206" i="36"/>
  <c r="DR206" i="36"/>
  <c r="EO206" i="36" s="1"/>
  <c r="EK524" i="36"/>
  <c r="EB488" i="36"/>
  <c r="K473" i="36"/>
  <c r="CJ453" i="36"/>
  <c r="BN437" i="36"/>
  <c r="Q410" i="36"/>
  <c r="CI335" i="36"/>
  <c r="DY516" i="36"/>
  <c r="EG497" i="36"/>
  <c r="EH473" i="36"/>
  <c r="BR462" i="36"/>
  <c r="EG434" i="36"/>
  <c r="CD403" i="36"/>
  <c r="U395" i="36"/>
  <c r="M446" i="36"/>
  <c r="CA380" i="36"/>
  <c r="CD324" i="36"/>
  <c r="EI290" i="36"/>
  <c r="DS387" i="36"/>
  <c r="CH213" i="36"/>
  <c r="EI213" i="36"/>
  <c r="L216" i="36"/>
  <c r="CK216" i="36"/>
  <c r="AC217" i="36"/>
  <c r="DR220" i="36"/>
  <c r="DQ528" i="36"/>
  <c r="AE467" i="36"/>
  <c r="EL460" i="36"/>
  <c r="EM403" i="36"/>
  <c r="L402" i="36"/>
  <c r="EK379" i="36"/>
  <c r="AE437" i="36"/>
  <c r="EC427" i="36"/>
  <c r="BX288" i="36"/>
  <c r="CL288" i="36" s="1"/>
  <c r="EH273" i="36"/>
  <c r="BX438" i="36"/>
  <c r="CB406" i="36"/>
  <c r="CF355" i="36"/>
  <c r="EJ222" i="36"/>
  <c r="CD225" i="36"/>
  <c r="CE226" i="36"/>
  <c r="AE227" i="36"/>
  <c r="EJ535" i="36"/>
  <c r="DQ498" i="36"/>
  <c r="U442" i="36"/>
  <c r="EK409" i="36"/>
  <c r="EM373" i="36"/>
  <c r="BN373" i="36"/>
  <c r="CD354" i="36"/>
  <c r="CL354" i="36" s="1"/>
  <c r="U472" i="36"/>
  <c r="EL430" i="36"/>
  <c r="BS230" i="36"/>
  <c r="DV232" i="36"/>
  <c r="EM233" i="36"/>
  <c r="N234" i="36"/>
  <c r="EG464" i="36"/>
  <c r="DY486" i="36"/>
  <c r="M476" i="36"/>
  <c r="EG527" i="36"/>
  <c r="CJ456" i="36"/>
  <c r="T380" i="36"/>
  <c r="BO374" i="36"/>
  <c r="EI260" i="36"/>
  <c r="DS237" i="36"/>
  <c r="EO237" i="36" s="1"/>
  <c r="ED490" i="36"/>
  <c r="EG456" i="36"/>
  <c r="BU459" i="36"/>
  <c r="DP514" i="36"/>
  <c r="P461" i="36"/>
  <c r="AH437" i="36"/>
  <c r="AE417" i="36"/>
  <c r="CH243" i="36"/>
  <c r="EA243" i="36"/>
  <c r="AH244" i="36"/>
  <c r="BM246" i="36"/>
  <c r="O249" i="36"/>
  <c r="EG498" i="36"/>
  <c r="EK463" i="36"/>
  <c r="EL531" i="36"/>
  <c r="AG465" i="36"/>
  <c r="AA423" i="36"/>
  <c r="DU409" i="36"/>
  <c r="CC445" i="36"/>
  <c r="DP325" i="36"/>
  <c r="CK277" i="36"/>
  <c r="EC276" i="36"/>
  <c r="BM254" i="36"/>
  <c r="CD255" i="36"/>
  <c r="EK536" i="36"/>
  <c r="AH467" i="36"/>
  <c r="EE458" i="36"/>
  <c r="EH493" i="36"/>
  <c r="CA472" i="36"/>
  <c r="EL410" i="36"/>
  <c r="P371" i="36"/>
  <c r="CK337" i="36"/>
  <c r="CK359" i="36" s="1"/>
  <c r="P431" i="36"/>
  <c r="BU429" i="36"/>
  <c r="CG400" i="36"/>
  <c r="CD383" i="36"/>
  <c r="DR261" i="36"/>
  <c r="CA265" i="36"/>
  <c r="ED265" i="36"/>
  <c r="EL514" i="36"/>
  <c r="AA447" i="36"/>
  <c r="BY467" i="36"/>
  <c r="EK464" i="36"/>
  <c r="EK489" i="36"/>
  <c r="U465" i="36"/>
  <c r="EE429" i="36"/>
  <c r="BU416" i="36"/>
  <c r="EE294" i="36"/>
  <c r="AF259" i="36"/>
  <c r="DQ367" i="36"/>
  <c r="DV520" i="36"/>
  <c r="DQ460" i="36"/>
  <c r="EO460" i="36" s="1"/>
  <c r="DZ433" i="36"/>
  <c r="EB483" i="36"/>
  <c r="S456" i="36"/>
  <c r="S276" i="36"/>
  <c r="CF454" i="36"/>
  <c r="T407" i="36"/>
  <c r="EI355" i="36"/>
  <c r="ED279" i="36"/>
  <c r="EA298" i="36" s="1"/>
  <c r="DT280" i="36"/>
  <c r="DT299" i="36" s="1"/>
  <c r="BS282" i="36"/>
  <c r="DX535" i="36"/>
  <c r="DZ493" i="36"/>
  <c r="EC470" i="36"/>
  <c r="Q457" i="36"/>
  <c r="CI442" i="36"/>
  <c r="DP410" i="36"/>
  <c r="S336" i="36"/>
  <c r="CE455" i="36"/>
  <c r="K440" i="36"/>
  <c r="BR417" i="36"/>
  <c r="BM368" i="36"/>
  <c r="DP356" i="36"/>
  <c r="BN284" i="36"/>
  <c r="CF284" i="36"/>
  <c r="DR284" i="36"/>
  <c r="BX286" i="36"/>
  <c r="U289" i="36"/>
  <c r="AD290" i="36"/>
  <c r="EC291" i="36"/>
  <c r="DV294" i="36"/>
  <c r="N297" i="36"/>
  <c r="BZ467" i="36"/>
  <c r="EH487" i="36"/>
  <c r="W463" i="36"/>
  <c r="W433" i="36"/>
  <c r="BZ377" i="36"/>
  <c r="EJ472" i="36"/>
  <c r="EK372" i="36"/>
  <c r="DZ297" i="36"/>
  <c r="DZ267" i="36"/>
  <c r="EB306" i="36"/>
  <c r="EB329" i="36" s="1"/>
  <c r="DW307" i="36"/>
  <c r="EO307" i="36" s="1"/>
  <c r="DP463" i="36"/>
  <c r="CC454" i="36"/>
  <c r="DY506" i="36"/>
  <c r="EE446" i="36"/>
  <c r="BU415" i="36"/>
  <c r="CJ322" i="36"/>
  <c r="CK438" i="36"/>
  <c r="AD399" i="36"/>
  <c r="BO371" i="36"/>
  <c r="DU339" i="36"/>
  <c r="DW309" i="36"/>
  <c r="Q311" i="36"/>
  <c r="AA312" i="36"/>
  <c r="EL314" i="36"/>
  <c r="DT317" i="36"/>
  <c r="M318" i="36"/>
  <c r="U319" i="36"/>
  <c r="BX321" i="36"/>
  <c r="BY465" i="36"/>
  <c r="EB495" i="36"/>
  <c r="EB435" i="36"/>
  <c r="EB525" i="36"/>
  <c r="V465" i="36"/>
  <c r="EB465" i="36"/>
  <c r="L327" i="36"/>
  <c r="M333" i="36"/>
  <c r="CF334" i="36"/>
  <c r="CH336" i="36"/>
  <c r="DW337" i="36"/>
  <c r="CJ340" i="36"/>
  <c r="DV343" i="36"/>
  <c r="DS344" i="36"/>
  <c r="EO344" i="36" s="1"/>
  <c r="AD346" i="36"/>
  <c r="CE456" i="36"/>
  <c r="X433" i="36"/>
  <c r="EF534" i="36"/>
  <c r="DZ459" i="36"/>
  <c r="R456" i="36"/>
  <c r="EK507" i="36"/>
  <c r="EH432" i="36"/>
  <c r="BT384" i="36"/>
  <c r="V352" i="36"/>
  <c r="AF352" i="36"/>
  <c r="U357" i="36"/>
  <c r="BZ357" i="36"/>
  <c r="DX363" i="36"/>
  <c r="EF515" i="36"/>
  <c r="BS475" i="36"/>
  <c r="EK447" i="36"/>
  <c r="ED497" i="36"/>
  <c r="EJ313" i="36"/>
  <c r="AD309" i="36"/>
  <c r="U286" i="36"/>
  <c r="CK382" i="36"/>
  <c r="R366" i="36"/>
  <c r="EE366" i="36"/>
  <c r="Y367" i="36"/>
  <c r="BN367" i="36"/>
  <c r="DS368" i="36"/>
  <c r="BS369" i="36"/>
  <c r="V463" i="36"/>
  <c r="DY471" i="36"/>
  <c r="BX465" i="36"/>
  <c r="DS436" i="36"/>
  <c r="M411" i="36"/>
  <c r="DZ384" i="36"/>
  <c r="DR506" i="36"/>
  <c r="AB445" i="36"/>
  <c r="EH281" i="36"/>
  <c r="BQ372" i="36"/>
  <c r="DT370" i="36"/>
  <c r="BP374" i="36"/>
  <c r="BY375" i="36"/>
  <c r="DV376" i="36"/>
  <c r="CD377" i="36"/>
  <c r="EK377" i="36"/>
  <c r="BZ378" i="36"/>
  <c r="X379" i="36"/>
  <c r="BU381" i="36"/>
  <c r="AG382" i="36"/>
  <c r="DT383" i="36"/>
  <c r="EH513" i="36"/>
  <c r="BS456" i="36"/>
  <c r="EA431" i="36"/>
  <c r="EF493" i="36"/>
  <c r="Y438" i="36"/>
  <c r="BT404" i="36"/>
  <c r="L396" i="36"/>
  <c r="AA352" i="36"/>
  <c r="Z261" i="36"/>
  <c r="EM471" i="36"/>
  <c r="R474" i="36"/>
  <c r="ED396" i="36"/>
  <c r="BX398" i="36"/>
  <c r="DV398" i="36"/>
  <c r="EF400" i="36"/>
  <c r="DW522" i="36"/>
  <c r="CJ465" i="36"/>
  <c r="BR407" i="36"/>
  <c r="DX396" i="36"/>
  <c r="DR489" i="36"/>
  <c r="DV315" i="36"/>
  <c r="DV465" i="36"/>
  <c r="BT427" i="36"/>
  <c r="DS437" i="36"/>
  <c r="S405" i="36"/>
  <c r="V372" i="36"/>
  <c r="BW368" i="36"/>
  <c r="K345" i="36"/>
  <c r="CG405" i="36"/>
  <c r="DS406" i="36"/>
  <c r="EO406" i="36" s="1"/>
  <c r="EF411" i="36"/>
  <c r="EC485" i="36"/>
  <c r="CD472" i="36"/>
  <c r="BP445" i="36"/>
  <c r="CL445" i="36" s="1"/>
  <c r="EE438" i="36"/>
  <c r="EK526" i="36"/>
  <c r="Z470" i="36"/>
  <c r="DU385" i="36"/>
  <c r="DZ357" i="36"/>
  <c r="AF427" i="36"/>
  <c r="U414" i="36"/>
  <c r="BX371" i="36"/>
  <c r="EN416" i="36"/>
  <c r="Q448" i="36"/>
  <c r="BO424" i="36"/>
  <c r="L425" i="36"/>
  <c r="S426" i="36"/>
  <c r="CJ426" i="36"/>
  <c r="R428" i="36"/>
  <c r="DQ428" i="36"/>
  <c r="AG430" i="36"/>
  <c r="AG448" i="36" s="1"/>
  <c r="CH431" i="36"/>
  <c r="EG433" i="36"/>
  <c r="EF535" i="36"/>
  <c r="EN488" i="36"/>
  <c r="CE438" i="36"/>
  <c r="Z438" i="36"/>
  <c r="Z378" i="36"/>
  <c r="BR364" i="36"/>
  <c r="EN339" i="36"/>
  <c r="EN359" i="36" s="1"/>
  <c r="M467" i="36"/>
  <c r="EC458" i="36"/>
  <c r="DY411" i="36"/>
  <c r="Y401" i="36"/>
  <c r="CA442" i="36"/>
  <c r="DW442" i="36"/>
  <c r="EJ453" i="36"/>
  <c r="EI459" i="36"/>
  <c r="BU462" i="36"/>
  <c r="BY468" i="36"/>
  <c r="DR518" i="36"/>
  <c r="DT537" i="36"/>
  <c r="DS474" i="36"/>
  <c r="EI519" i="36"/>
  <c r="AA444" i="36"/>
  <c r="CF397" i="36"/>
  <c r="EM497" i="36"/>
  <c r="BM461" i="36"/>
  <c r="DV514" i="36"/>
  <c r="DP459" i="36"/>
  <c r="EN493" i="36"/>
  <c r="V404" i="36"/>
  <c r="W375" i="36"/>
  <c r="DQ318" i="36"/>
  <c r="AD279" i="36"/>
  <c r="AE258" i="36"/>
  <c r="DR457" i="36"/>
  <c r="BY433" i="36"/>
  <c r="CC455" i="36"/>
  <c r="EE490" i="36"/>
  <c r="DU425" i="36"/>
  <c r="CH260" i="36"/>
  <c r="EL533" i="36"/>
  <c r="DX499" i="36"/>
  <c r="CH470" i="36"/>
  <c r="EJ463" i="36"/>
  <c r="EB378" i="36"/>
  <c r="CA403" i="36"/>
  <c r="R365" i="36"/>
  <c r="CH320" i="36"/>
  <c r="DS466" i="36"/>
  <c r="DR536" i="36"/>
  <c r="DS501" i="36"/>
  <c r="BY463" i="36"/>
  <c r="DZ414" i="36"/>
  <c r="CC394" i="36"/>
  <c r="CJ379" i="36"/>
  <c r="W465" i="36"/>
  <c r="DY441" i="36"/>
  <c r="AH398" i="36"/>
  <c r="EK394" i="36"/>
  <c r="EG518" i="36"/>
  <c r="S476" i="36"/>
  <c r="EG488" i="36"/>
  <c r="EG436" i="36"/>
  <c r="EG466" i="36"/>
  <c r="EA411" i="36"/>
  <c r="EI533" i="36"/>
  <c r="EE498" i="36"/>
  <c r="Q477" i="36"/>
  <c r="DW409" i="36"/>
  <c r="J343" i="36"/>
  <c r="DT476" i="36"/>
  <c r="EC491" i="36"/>
  <c r="EF439" i="36"/>
  <c r="CH434" i="36"/>
  <c r="ED516" i="36"/>
  <c r="O477" i="36"/>
  <c r="BY281" i="36"/>
  <c r="DR273" i="36"/>
  <c r="AH448" i="36"/>
  <c r="CD423" i="36"/>
  <c r="AD456" i="36"/>
  <c r="ED492" i="36"/>
  <c r="EN459" i="36"/>
  <c r="DQ536" i="36"/>
  <c r="AC439" i="36"/>
  <c r="CH377" i="36"/>
  <c r="BQ476" i="36"/>
  <c r="BV454" i="36"/>
  <c r="CJ463" i="36"/>
  <c r="U458" i="36"/>
  <c r="U478" i="36" s="1"/>
  <c r="EF505" i="36"/>
  <c r="BP408" i="36"/>
  <c r="EN309" i="36"/>
  <c r="U308" i="36"/>
  <c r="BW279" i="36"/>
  <c r="BW298" i="36" s="1"/>
  <c r="EA483" i="36"/>
  <c r="EG536" i="36"/>
  <c r="U462" i="36"/>
  <c r="U432" i="36"/>
  <c r="BW396" i="36"/>
  <c r="EE464" i="36"/>
  <c r="CH373" i="36"/>
  <c r="CH463" i="36"/>
  <c r="DP442" i="36"/>
  <c r="Q453" i="36"/>
  <c r="DY531" i="36"/>
  <c r="K466" i="36"/>
  <c r="CF442" i="36"/>
  <c r="BZ459" i="36"/>
  <c r="DZ538" i="36"/>
  <c r="DV537" i="36"/>
  <c r="DQ459" i="36"/>
  <c r="BV432" i="36"/>
  <c r="AF414" i="36"/>
  <c r="DX497" i="36"/>
  <c r="EG516" i="36"/>
  <c r="BS446" i="36"/>
  <c r="J468" i="36"/>
  <c r="DQ492" i="36"/>
  <c r="CG468" i="36"/>
  <c r="DT467" i="36"/>
  <c r="AF462" i="36"/>
  <c r="BT447" i="36"/>
  <c r="EF491" i="36"/>
  <c r="EO491" i="36" s="1"/>
  <c r="BP460" i="36"/>
  <c r="EB431" i="36"/>
  <c r="ED498" i="36"/>
  <c r="DY530" i="36"/>
  <c r="EI475" i="36"/>
  <c r="P455" i="36"/>
  <c r="EC409" i="36"/>
  <c r="BS386" i="36"/>
  <c r="W280" i="36"/>
  <c r="W299" i="36" s="1"/>
  <c r="EM462" i="36"/>
  <c r="DQ522" i="36"/>
  <c r="EG486" i="36"/>
  <c r="CB423" i="36"/>
  <c r="AG459" i="36"/>
  <c r="CI283" i="36"/>
  <c r="EM286" i="36"/>
  <c r="V287" i="36"/>
  <c r="EI537" i="36"/>
  <c r="V466" i="36"/>
  <c r="EG492" i="36"/>
  <c r="DQ477" i="36"/>
  <c r="BW465" i="36"/>
  <c r="BO431" i="36"/>
  <c r="CL431" i="36" s="1"/>
  <c r="EC514" i="36"/>
  <c r="EM485" i="36"/>
  <c r="CG470" i="36"/>
  <c r="EG469" i="36"/>
  <c r="DS440" i="36"/>
  <c r="BS416" i="36"/>
  <c r="BO461" i="36"/>
  <c r="EC484" i="36"/>
  <c r="CB393" i="36"/>
  <c r="DV496" i="36"/>
  <c r="CE457" i="36"/>
  <c r="DP528" i="36"/>
  <c r="DR431" i="36"/>
  <c r="EH453" i="36"/>
  <c r="EJ305" i="36"/>
  <c r="S306" i="36"/>
  <c r="BP310" i="36"/>
  <c r="CL310" i="36" s="1"/>
  <c r="DQ310" i="36"/>
  <c r="AF311" i="36"/>
  <c r="EL520" i="36"/>
  <c r="EL465" i="36"/>
  <c r="AD462" i="36"/>
  <c r="ED504" i="36"/>
  <c r="K439" i="36"/>
  <c r="BQ458" i="36"/>
  <c r="CH439" i="36"/>
  <c r="EK314" i="36"/>
  <c r="EL315" i="36"/>
  <c r="ED485" i="36"/>
  <c r="X464" i="36"/>
  <c r="DZ535" i="36"/>
  <c r="BV446" i="36"/>
  <c r="Y446" i="36"/>
  <c r="L323" i="36"/>
  <c r="BV324" i="36"/>
  <c r="EE503" i="36"/>
  <c r="DY517" i="36"/>
  <c r="CG469" i="36"/>
  <c r="N469" i="36"/>
  <c r="EF477" i="36"/>
  <c r="BW404" i="36"/>
  <c r="CL404" i="36" s="1"/>
  <c r="DR473" i="36"/>
  <c r="DU507" i="36"/>
  <c r="EI513" i="36"/>
  <c r="L380" i="36"/>
  <c r="BP458" i="36"/>
  <c r="CF456" i="36"/>
  <c r="N439" i="36"/>
  <c r="DS489" i="36"/>
  <c r="CG439" i="36"/>
  <c r="DQ340" i="36"/>
  <c r="EB531" i="36"/>
  <c r="AE432" i="36"/>
  <c r="DP485" i="36"/>
  <c r="BN458" i="36"/>
  <c r="EE425" i="36"/>
  <c r="DV533" i="36"/>
  <c r="DV503" i="36"/>
  <c r="BX463" i="36"/>
  <c r="X406" i="36"/>
  <c r="U467" i="36"/>
  <c r="DT458" i="36"/>
  <c r="BU353" i="36"/>
  <c r="AC354" i="36"/>
  <c r="EE455" i="36"/>
  <c r="EC436" i="36"/>
  <c r="EB501" i="36"/>
  <c r="CH468" i="36"/>
  <c r="K472" i="36"/>
  <c r="DZ516" i="36"/>
  <c r="DQ456" i="36"/>
  <c r="DR500" i="36"/>
  <c r="AG461" i="36"/>
  <c r="EA517" i="36"/>
  <c r="P456" i="36"/>
  <c r="DT445" i="36"/>
  <c r="BQ432" i="36"/>
  <c r="BY406" i="36"/>
  <c r="S393" i="36"/>
  <c r="BX375" i="36"/>
  <c r="BS365" i="36"/>
  <c r="BN368" i="36"/>
  <c r="EL503" i="36"/>
  <c r="DX529" i="36"/>
  <c r="BO458" i="36"/>
  <c r="AA443" i="36"/>
  <c r="EB408" i="36"/>
  <c r="DP521" i="36"/>
  <c r="BW466" i="36"/>
  <c r="BW436" i="36"/>
  <c r="EF426" i="36"/>
  <c r="BZ407" i="36"/>
  <c r="U377" i="36"/>
  <c r="CH378" i="36"/>
  <c r="EM498" i="36"/>
  <c r="BQ462" i="36"/>
  <c r="DQ438" i="36"/>
  <c r="EE387" i="36"/>
  <c r="EE389" i="36" s="1"/>
  <c r="DR393" i="36"/>
  <c r="DP400" i="36"/>
  <c r="CB468" i="36"/>
  <c r="EL521" i="36"/>
  <c r="EB490" i="36"/>
  <c r="DY404" i="36"/>
  <c r="U407" i="36"/>
  <c r="DS408" i="36"/>
  <c r="N409" i="36"/>
  <c r="L412" i="36"/>
  <c r="EG524" i="36"/>
  <c r="AB468" i="36"/>
  <c r="EH467" i="36"/>
  <c r="DU503" i="36"/>
  <c r="AB438" i="36"/>
  <c r="DT408" i="36"/>
  <c r="P384" i="36"/>
  <c r="CE382" i="36"/>
  <c r="CE442" i="36"/>
  <c r="Z417" i="36"/>
  <c r="EH489" i="36"/>
  <c r="V431" i="36"/>
  <c r="DY513" i="36"/>
  <c r="DY539" i="36" s="1"/>
  <c r="Y399" i="36"/>
  <c r="O426" i="36"/>
  <c r="EL427" i="36"/>
  <c r="EL449" i="36" s="1"/>
  <c r="DU468" i="36"/>
  <c r="DS520" i="36"/>
  <c r="CI466" i="36"/>
  <c r="X460" i="36"/>
  <c r="DX445" i="36"/>
  <c r="BW430" i="36"/>
  <c r="BZ435" i="36"/>
  <c r="L436" i="36"/>
  <c r="U437" i="36"/>
  <c r="N438" i="36"/>
  <c r="EI490" i="36"/>
  <c r="EF461" i="36"/>
  <c r="CF441" i="36"/>
  <c r="CG414" i="36"/>
  <c r="BP383" i="36"/>
  <c r="CG464" i="36"/>
  <c r="DQ443" i="36"/>
  <c r="EL443" i="36"/>
  <c r="R444" i="36"/>
  <c r="AE458" i="36"/>
  <c r="EK503" i="36"/>
  <c r="EI520" i="36"/>
  <c r="EF431" i="36"/>
  <c r="DQ473" i="36"/>
  <c r="DQ479" i="36" s="1"/>
  <c r="J466" i="36"/>
  <c r="X459" i="36"/>
  <c r="AG460" i="36"/>
  <c r="DX500" i="36"/>
  <c r="BM477" i="36"/>
  <c r="EA457" i="36"/>
  <c r="DZ438" i="36"/>
  <c r="AH453" i="36"/>
  <c r="CE441" i="36"/>
  <c r="Y468" i="36"/>
  <c r="EI526" i="36"/>
  <c r="DR474" i="36"/>
  <c r="R446" i="36"/>
  <c r="ED493" i="36"/>
  <c r="X458" i="36"/>
  <c r="CG467" i="36"/>
  <c r="EN446" i="36"/>
  <c r="S473" i="36"/>
  <c r="DQ517" i="36"/>
  <c r="EO517" i="36" s="1"/>
  <c r="BR457" i="36"/>
  <c r="Q407" i="36"/>
  <c r="EJ460" i="36"/>
  <c r="EC534" i="36"/>
  <c r="EI472" i="36"/>
  <c r="DX506" i="36"/>
  <c r="CI463" i="36"/>
  <c r="EA439" i="36"/>
  <c r="EG413" i="36"/>
  <c r="W460" i="36"/>
  <c r="DX471" i="36"/>
  <c r="Z471" i="36"/>
  <c r="S447" i="36"/>
  <c r="EH507" i="36"/>
  <c r="DS533" i="36"/>
  <c r="CE469" i="36"/>
  <c r="CI416" i="36"/>
  <c r="EL440" i="36"/>
  <c r="DW534" i="36"/>
  <c r="EF530" i="36"/>
  <c r="X456" i="36"/>
  <c r="DY484" i="36"/>
  <c r="EG445" i="36"/>
  <c r="DZ537" i="36"/>
  <c r="BQ469" i="36"/>
  <c r="DZ507" i="36"/>
  <c r="N431" i="36"/>
  <c r="EJ488" i="36"/>
  <c r="DU519" i="36"/>
  <c r="EN454" i="36"/>
  <c r="BP459" i="36"/>
  <c r="DT526" i="36"/>
  <c r="DQ486" i="36"/>
  <c r="DZ476" i="36"/>
  <c r="BZ464" i="36"/>
  <c r="DR519" i="36"/>
  <c r="K465" i="36"/>
  <c r="BY462" i="36"/>
  <c r="AB469" i="36"/>
  <c r="DW474" i="36"/>
  <c r="DZ500" i="36"/>
  <c r="EN536" i="36"/>
  <c r="EB526" i="36"/>
  <c r="DZ464" i="36"/>
  <c r="DZ506" i="36"/>
  <c r="EC423" i="36"/>
  <c r="EO423" i="36" s="1"/>
  <c r="EM522" i="36"/>
  <c r="BZ462" i="36"/>
  <c r="BZ432" i="36"/>
  <c r="EL431" i="36"/>
  <c r="DV435" i="36"/>
  <c r="EA443" i="36"/>
  <c r="EC527" i="36"/>
  <c r="DR501" i="36"/>
  <c r="Y471" i="36"/>
  <c r="CF471" i="36"/>
  <c r="DP516" i="36"/>
  <c r="BP473" i="36"/>
  <c r="R447" i="36"/>
  <c r="DV461" i="36"/>
  <c r="EG506" i="36"/>
  <c r="DY501" i="36"/>
  <c r="CK467" i="36"/>
  <c r="AG474" i="36"/>
  <c r="EM518" i="36"/>
  <c r="EB496" i="36"/>
  <c r="S475" i="36"/>
  <c r="DP535" i="36"/>
  <c r="EO535" i="36" s="1"/>
  <c r="CG465" i="36"/>
  <c r="EE534" i="36"/>
  <c r="CF468" i="36"/>
  <c r="Q445" i="36"/>
  <c r="DU514" i="36"/>
  <c r="Q475" i="36"/>
  <c r="BW478" i="36"/>
  <c r="DW529" i="36"/>
  <c r="DX494" i="36"/>
  <c r="O476" i="36"/>
  <c r="DX467" i="36"/>
  <c r="EK457" i="36"/>
  <c r="AI461" i="36"/>
  <c r="V461" i="36"/>
  <c r="V479" i="36" s="1"/>
  <c r="EC528" i="36"/>
  <c r="N463" i="36"/>
  <c r="EH471" i="36"/>
  <c r="EE491" i="36"/>
  <c r="DW493" i="36"/>
  <c r="EA489" i="36"/>
  <c r="BW461" i="36"/>
  <c r="BW431" i="36"/>
  <c r="DU504" i="36"/>
  <c r="DY456" i="36"/>
  <c r="EE535" i="36"/>
  <c r="BR463" i="36"/>
  <c r="W462" i="36"/>
  <c r="EL528" i="36"/>
  <c r="DS502" i="36"/>
  <c r="DP522" i="36"/>
  <c r="CF440" i="36"/>
  <c r="Y472" i="36"/>
  <c r="DT527" i="36"/>
  <c r="DT497" i="36"/>
  <c r="P477" i="36"/>
  <c r="EC445" i="36"/>
  <c r="EM529" i="36"/>
  <c r="DU490" i="36"/>
  <c r="DT472" i="36"/>
  <c r="EH495" i="36"/>
  <c r="EF492" i="36"/>
  <c r="DP523" i="36"/>
  <c r="CF472" i="36"/>
  <c r="EA537" i="36"/>
  <c r="CD470" i="36"/>
  <c r="DU460" i="36"/>
  <c r="BX459" i="36"/>
  <c r="ED522" i="36"/>
  <c r="EM475" i="36"/>
  <c r="CC468" i="36"/>
  <c r="AA470" i="36"/>
  <c r="DW535" i="36"/>
  <c r="EK484" i="36"/>
  <c r="BO474" i="36"/>
  <c r="EE497" i="36"/>
  <c r="EK461" i="36"/>
  <c r="EI532" i="36"/>
  <c r="DX519" i="36"/>
  <c r="EG495" i="36"/>
  <c r="DX538" i="36"/>
  <c r="S474" i="36"/>
  <c r="R477" i="36"/>
  <c r="EF522" i="36"/>
  <c r="DP493" i="36"/>
  <c r="DS532" i="36"/>
  <c r="DP492" i="36"/>
  <c r="EO492" i="36" s="1"/>
  <c r="DX495" i="36"/>
  <c r="EL504" i="36"/>
  <c r="EG507" i="36"/>
  <c r="EC516" i="36"/>
  <c r="AB579" i="35"/>
  <c r="AB580" i="35"/>
  <c r="AA547" i="35"/>
  <c r="AB516" i="35"/>
  <c r="AB483" i="35"/>
  <c r="AB484" i="35"/>
  <c r="AB451" i="35"/>
  <c r="AB452" i="35"/>
  <c r="AA452" i="35"/>
  <c r="AB419" i="35"/>
  <c r="AA387" i="35"/>
  <c r="AB388" i="35"/>
  <c r="AB387" i="35"/>
  <c r="AB355" i="35"/>
  <c r="AB356" i="35"/>
  <c r="AB323" i="35"/>
  <c r="AB324" i="35"/>
  <c r="AA324" i="35"/>
  <c r="AA292" i="35"/>
  <c r="AB291" i="35"/>
  <c r="AA259" i="35"/>
  <c r="AB260" i="35"/>
  <c r="AB259" i="35"/>
  <c r="AB227" i="35"/>
  <c r="AB228" i="35"/>
  <c r="AB195" i="35"/>
  <c r="AB196" i="35"/>
  <c r="AA196" i="35"/>
  <c r="AB163" i="35"/>
  <c r="AA131" i="35"/>
  <c r="AB132" i="35"/>
  <c r="AB131" i="35"/>
  <c r="AB100" i="35"/>
  <c r="AB99" i="35"/>
  <c r="AB67" i="35"/>
  <c r="AB68" i="35"/>
  <c r="AB35" i="35"/>
  <c r="AA579" i="35"/>
  <c r="AA580" i="35"/>
  <c r="AB547" i="35"/>
  <c r="AA548" i="35"/>
  <c r="AA515" i="35"/>
  <c r="AA516" i="35"/>
  <c r="AA483" i="35"/>
  <c r="AA484" i="35"/>
  <c r="AB451" i="34"/>
  <c r="AA452" i="34"/>
  <c r="AB452" i="34"/>
  <c r="AB419" i="34"/>
  <c r="AA420" i="34"/>
  <c r="AA387" i="34"/>
  <c r="AB388" i="34"/>
  <c r="AB356" i="34"/>
  <c r="AB323" i="34"/>
  <c r="AA324" i="34"/>
  <c r="AB324" i="34"/>
  <c r="AB291" i="34"/>
  <c r="AA292" i="34"/>
  <c r="AA259" i="34"/>
  <c r="AB260" i="34"/>
  <c r="AB228" i="34"/>
  <c r="AB227" i="34"/>
  <c r="AB195" i="34"/>
  <c r="AA196" i="34"/>
  <c r="AB196" i="34"/>
  <c r="AB163" i="34"/>
  <c r="AA164" i="34"/>
  <c r="AA131" i="34"/>
  <c r="AB132" i="34"/>
  <c r="AB131" i="34"/>
  <c r="AA100" i="34"/>
  <c r="AB99" i="34"/>
  <c r="AB67" i="34"/>
  <c r="AA36" i="34"/>
  <c r="AB451" i="30"/>
  <c r="AB452" i="30"/>
  <c r="AB420" i="30"/>
  <c r="AB419" i="30"/>
  <c r="AB387" i="30"/>
  <c r="AB388" i="30"/>
  <c r="AB355" i="30"/>
  <c r="AB356" i="30"/>
  <c r="AB323" i="30"/>
  <c r="AB324" i="30"/>
  <c r="AA324" i="30"/>
  <c r="AB291" i="30"/>
  <c r="AB259" i="30"/>
  <c r="AB260" i="30"/>
  <c r="AB227" i="30"/>
  <c r="AB228" i="30"/>
  <c r="AB195" i="30"/>
  <c r="AB196" i="30"/>
  <c r="AB164" i="30"/>
  <c r="AB163" i="30"/>
  <c r="AB131" i="30"/>
  <c r="AB132" i="30"/>
  <c r="AB99" i="30"/>
  <c r="AA99" i="30"/>
  <c r="AB100" i="30"/>
  <c r="AA100" i="30"/>
  <c r="AB36" i="35"/>
  <c r="AA99" i="35"/>
  <c r="AB164" i="35"/>
  <c r="AA227" i="35"/>
  <c r="AB292" i="35"/>
  <c r="AA355" i="35"/>
  <c r="AB420" i="35"/>
  <c r="AA68" i="35"/>
  <c r="AA100" i="35"/>
  <c r="AA228" i="35"/>
  <c r="AA356" i="35"/>
  <c r="AA35" i="35"/>
  <c r="AA163" i="35"/>
  <c r="AA291" i="35"/>
  <c r="AA419" i="35"/>
  <c r="AA132" i="35"/>
  <c r="AA260" i="35"/>
  <c r="AA388" i="35"/>
  <c r="AA67" i="35"/>
  <c r="AA195" i="35"/>
  <c r="AA323" i="35"/>
  <c r="AA451" i="35"/>
  <c r="AB35" i="34"/>
  <c r="AB100" i="34"/>
  <c r="AB36" i="34"/>
  <c r="AA99" i="34"/>
  <c r="AB164" i="34"/>
  <c r="AA227" i="34"/>
  <c r="AB292" i="34"/>
  <c r="AA355" i="34"/>
  <c r="AB420" i="34"/>
  <c r="AA68" i="34"/>
  <c r="AA228" i="34"/>
  <c r="AA356" i="34"/>
  <c r="AA35" i="34"/>
  <c r="AA163" i="34"/>
  <c r="AA291" i="34"/>
  <c r="AA419" i="34"/>
  <c r="AA132" i="34"/>
  <c r="AA260" i="34"/>
  <c r="AA388" i="34"/>
  <c r="AA67" i="34"/>
  <c r="AA195" i="34"/>
  <c r="AA323" i="34"/>
  <c r="AA451" i="34"/>
  <c r="AA451" i="30"/>
  <c r="AA452" i="30"/>
  <c r="AA419" i="30"/>
  <c r="AA420" i="30"/>
  <c r="AA387" i="30"/>
  <c r="AA388" i="30"/>
  <c r="AA355" i="30"/>
  <c r="AA356" i="30"/>
  <c r="AA323" i="30"/>
  <c r="AA291" i="30"/>
  <c r="AA292" i="30"/>
  <c r="AA259" i="30"/>
  <c r="AA260" i="30"/>
  <c r="AA227" i="30"/>
  <c r="AA228" i="30"/>
  <c r="AA195" i="30"/>
  <c r="AA196" i="30"/>
  <c r="AA163" i="30"/>
  <c r="AA131" i="30"/>
  <c r="AA132" i="30"/>
  <c r="AK46" i="37" l="1"/>
  <c r="T30" i="37"/>
  <c r="AK51" i="37"/>
  <c r="X64" i="37"/>
  <c r="AK11" i="37"/>
  <c r="R65" i="37"/>
  <c r="O64" i="37"/>
  <c r="AK53" i="37"/>
  <c r="Q65" i="37"/>
  <c r="AH64" i="37"/>
  <c r="AG65" i="37"/>
  <c r="AK48" i="37"/>
  <c r="AK47" i="37"/>
  <c r="Q64" i="37"/>
  <c r="AK31" i="37"/>
  <c r="AK45" i="37"/>
  <c r="AA30" i="37"/>
  <c r="AB64" i="37"/>
  <c r="AK7" i="37"/>
  <c r="AK56" i="37"/>
  <c r="K65" i="37"/>
  <c r="AA31" i="37"/>
  <c r="AD30" i="37"/>
  <c r="AK60" i="37"/>
  <c r="Z30" i="37"/>
  <c r="P65" i="37"/>
  <c r="AK16" i="37"/>
  <c r="Z31" i="37"/>
  <c r="M65" i="37"/>
  <c r="T31" i="37"/>
  <c r="V64" i="37"/>
  <c r="AH65" i="37"/>
  <c r="AK55" i="37"/>
  <c r="AK22" i="37"/>
  <c r="AK29" i="37"/>
  <c r="AA65" i="37"/>
  <c r="AJ31" i="37"/>
  <c r="AK59" i="37"/>
  <c r="AK30" i="37"/>
  <c r="AK41" i="37"/>
  <c r="AB65" i="37"/>
  <c r="AK21" i="37"/>
  <c r="R64" i="37"/>
  <c r="AK12" i="37"/>
  <c r="AF65" i="37"/>
  <c r="AK44" i="37"/>
  <c r="N65" i="37"/>
  <c r="AE31" i="37"/>
  <c r="P64" i="37"/>
  <c r="AK58" i="37"/>
  <c r="AG64" i="37"/>
  <c r="AK49" i="37"/>
  <c r="AE30" i="37"/>
  <c r="R31" i="37"/>
  <c r="AK15" i="37"/>
  <c r="AK50" i="37"/>
  <c r="S65" i="37"/>
  <c r="AK62" i="37"/>
  <c r="V65" i="37"/>
  <c r="AK40" i="37"/>
  <c r="Z65" i="37"/>
  <c r="AK17" i="37"/>
  <c r="AK63" i="37"/>
  <c r="Y65" i="37"/>
  <c r="M64" i="37"/>
  <c r="AK26" i="37"/>
  <c r="AK57" i="37"/>
  <c r="W30" i="37"/>
  <c r="L31" i="37"/>
  <c r="AK54" i="37"/>
  <c r="AK18" i="37"/>
  <c r="AD31" i="37"/>
  <c r="S64" i="37"/>
  <c r="AK20" i="37"/>
  <c r="Q31" i="37"/>
  <c r="AK65" i="37"/>
  <c r="AK25" i="37"/>
  <c r="R30" i="37"/>
  <c r="Q30" i="37"/>
  <c r="AK61" i="37"/>
  <c r="O30" i="37"/>
  <c r="O31" i="37"/>
  <c r="AK28" i="37"/>
  <c r="AF31" i="37"/>
  <c r="AF30" i="37"/>
  <c r="AF64" i="37"/>
  <c r="AK13" i="37"/>
  <c r="AK9" i="37"/>
  <c r="P31" i="37"/>
  <c r="P30" i="37"/>
  <c r="AJ30" i="37"/>
  <c r="W31" i="37"/>
  <c r="AK42" i="37"/>
  <c r="AK23" i="37"/>
  <c r="L30" i="37"/>
  <c r="S31" i="37"/>
  <c r="S30" i="37"/>
  <c r="AI31" i="37"/>
  <c r="AI30" i="37"/>
  <c r="AC30" i="37"/>
  <c r="AC31" i="37"/>
  <c r="Y31" i="37"/>
  <c r="Y30" i="37"/>
  <c r="AK8" i="37"/>
  <c r="Z64" i="37"/>
  <c r="AK14" i="37"/>
  <c r="N64" i="37"/>
  <c r="AK5" i="37"/>
  <c r="AJ65" i="37"/>
  <c r="AJ64" i="37"/>
  <c r="AD65" i="37"/>
  <c r="AD64" i="37"/>
  <c r="AK4" i="37"/>
  <c r="AK43" i="37"/>
  <c r="AA64" i="37"/>
  <c r="AI65" i="37"/>
  <c r="AI64" i="37"/>
  <c r="V31" i="37"/>
  <c r="V30" i="37"/>
  <c r="AG30" i="37"/>
  <c r="AG31" i="37"/>
  <c r="AK6" i="37"/>
  <c r="K31" i="37"/>
  <c r="U65" i="37"/>
  <c r="U64" i="37"/>
  <c r="T65" i="37"/>
  <c r="T64" i="37"/>
  <c r="AK39" i="37"/>
  <c r="L65" i="37"/>
  <c r="L64" i="37"/>
  <c r="U31" i="37"/>
  <c r="U30" i="37"/>
  <c r="X30" i="37"/>
  <c r="X31" i="37"/>
  <c r="AK38" i="37"/>
  <c r="AK52" i="37"/>
  <c r="AK27" i="37"/>
  <c r="AK10" i="37"/>
  <c r="N31" i="37"/>
  <c r="N30" i="37"/>
  <c r="M31" i="37"/>
  <c r="M30" i="37"/>
  <c r="AB31" i="37"/>
  <c r="AB30" i="37"/>
  <c r="AH31" i="37"/>
  <c r="AH30" i="37"/>
  <c r="AK24" i="37"/>
  <c r="W64" i="37"/>
  <c r="W65" i="37"/>
  <c r="K30" i="37"/>
  <c r="O65" i="37"/>
  <c r="X65" i="37"/>
  <c r="K64" i="37"/>
  <c r="AC65" i="37"/>
  <c r="AC64" i="37"/>
  <c r="AK19" i="37"/>
  <c r="AE64" i="37"/>
  <c r="AE65" i="37"/>
  <c r="EO408" i="36"/>
  <c r="EO310" i="36"/>
  <c r="EA328" i="36"/>
  <c r="CB268" i="36"/>
  <c r="CB269" i="36"/>
  <c r="DU269" i="36"/>
  <c r="EO245" i="36"/>
  <c r="BT149" i="36"/>
  <c r="CL116" i="36"/>
  <c r="EJ119" i="36"/>
  <c r="AI413" i="36"/>
  <c r="CH389" i="36"/>
  <c r="CH388" i="36"/>
  <c r="EO159" i="36"/>
  <c r="BQ358" i="36"/>
  <c r="BQ359" i="36"/>
  <c r="AI166" i="36"/>
  <c r="EA478" i="36"/>
  <c r="EF418" i="36"/>
  <c r="EB28" i="36"/>
  <c r="T149" i="36"/>
  <c r="AF478" i="36"/>
  <c r="EI298" i="36"/>
  <c r="EO387" i="36"/>
  <c r="CC299" i="36"/>
  <c r="CC298" i="36"/>
  <c r="EO186" i="36"/>
  <c r="EO166" i="36"/>
  <c r="AI149" i="36"/>
  <c r="AI147" i="36"/>
  <c r="BV178" i="36"/>
  <c r="EA479" i="36"/>
  <c r="CA178" i="36"/>
  <c r="U148" i="36"/>
  <c r="U149" i="36"/>
  <c r="CL364" i="36"/>
  <c r="BM388" i="36"/>
  <c r="BM389" i="36"/>
  <c r="AI12" i="36"/>
  <c r="AI192" i="36"/>
  <c r="J208" i="36"/>
  <c r="J209" i="36"/>
  <c r="CB298" i="36"/>
  <c r="CB299" i="36"/>
  <c r="BZ358" i="36"/>
  <c r="BZ359" i="36"/>
  <c r="DW269" i="36"/>
  <c r="DU268" i="36"/>
  <c r="CF269" i="36"/>
  <c r="CF268" i="36"/>
  <c r="EO142" i="36"/>
  <c r="AH58" i="36"/>
  <c r="AH59" i="36"/>
  <c r="AF329" i="36"/>
  <c r="AF328" i="36"/>
  <c r="Q328" i="36"/>
  <c r="CF178" i="36"/>
  <c r="EH388" i="36"/>
  <c r="DZ388" i="36"/>
  <c r="DZ389" i="36"/>
  <c r="AD29" i="36"/>
  <c r="AD28" i="36"/>
  <c r="DR268" i="36"/>
  <c r="EO253" i="36"/>
  <c r="BS119" i="36"/>
  <c r="W479" i="36"/>
  <c r="W478" i="36"/>
  <c r="EN508" i="36"/>
  <c r="DS448" i="36"/>
  <c r="EO438" i="36"/>
  <c r="BS388" i="36"/>
  <c r="BS389" i="36"/>
  <c r="CB418" i="36"/>
  <c r="CB419" i="36"/>
  <c r="BW418" i="36"/>
  <c r="EO536" i="36"/>
  <c r="BZ298" i="36"/>
  <c r="BZ299" i="36"/>
  <c r="EO136" i="36"/>
  <c r="N478" i="36"/>
  <c r="N479" i="36"/>
  <c r="EG539" i="36"/>
  <c r="W358" i="36"/>
  <c r="W359" i="36"/>
  <c r="EO458" i="36"/>
  <c r="DQ478" i="36"/>
  <c r="EO486" i="36"/>
  <c r="EI478" i="36"/>
  <c r="BS358" i="36"/>
  <c r="Y328" i="36"/>
  <c r="Y329" i="36"/>
  <c r="BU268" i="36"/>
  <c r="BU269" i="36"/>
  <c r="AH449" i="36"/>
  <c r="BR58" i="36"/>
  <c r="BR59" i="36"/>
  <c r="R418" i="36"/>
  <c r="R419" i="36"/>
  <c r="CL10" i="36"/>
  <c r="CH148" i="36"/>
  <c r="CH149" i="36"/>
  <c r="BO419" i="36"/>
  <c r="BO418" i="36"/>
  <c r="CJ298" i="36"/>
  <c r="CJ299" i="36"/>
  <c r="CL44" i="36"/>
  <c r="EN269" i="36"/>
  <c r="EL358" i="36"/>
  <c r="O298" i="36"/>
  <c r="O299" i="36"/>
  <c r="BY449" i="36"/>
  <c r="DV539" i="36"/>
  <c r="EH328" i="36"/>
  <c r="R58" i="36"/>
  <c r="R59" i="36"/>
  <c r="DS299" i="36"/>
  <c r="EO298" i="36"/>
  <c r="EO524" i="36"/>
  <c r="BO478" i="36"/>
  <c r="W89" i="36"/>
  <c r="W88" i="36"/>
  <c r="CJ88" i="36"/>
  <c r="CJ89" i="36"/>
  <c r="V88" i="36"/>
  <c r="V89" i="36"/>
  <c r="CD329" i="36"/>
  <c r="CD328" i="36"/>
  <c r="Q359" i="36"/>
  <c r="Q358" i="36"/>
  <c r="DS389" i="36"/>
  <c r="R478" i="36"/>
  <c r="CG269" i="36"/>
  <c r="CG268" i="36"/>
  <c r="EB269" i="36"/>
  <c r="R209" i="36"/>
  <c r="CL66" i="36"/>
  <c r="BM88" i="36"/>
  <c r="BM89" i="36"/>
  <c r="BN389" i="36"/>
  <c r="BN388" i="36"/>
  <c r="CL363" i="36"/>
  <c r="EO290" i="36"/>
  <c r="AD239" i="36"/>
  <c r="AD238" i="36"/>
  <c r="CL140" i="36"/>
  <c r="AI435" i="36"/>
  <c r="EI448" i="36"/>
  <c r="AI337" i="36"/>
  <c r="EE329" i="36"/>
  <c r="EE328" i="36"/>
  <c r="AI460" i="36"/>
  <c r="EM539" i="36"/>
  <c r="AI82" i="36"/>
  <c r="DU149" i="36"/>
  <c r="DU148" i="36"/>
  <c r="EO123" i="36"/>
  <c r="EO358" i="36"/>
  <c r="DP358" i="36"/>
  <c r="EO333" i="36"/>
  <c r="DP359" i="36"/>
  <c r="AI5" i="36"/>
  <c r="AA449" i="36"/>
  <c r="AA448" i="36"/>
  <c r="EA269" i="36"/>
  <c r="DZ268" i="36"/>
  <c r="CG299" i="36"/>
  <c r="CG298" i="36"/>
  <c r="CL457" i="36"/>
  <c r="AI258" i="36"/>
  <c r="O269" i="36"/>
  <c r="BT478" i="36"/>
  <c r="BT479" i="36"/>
  <c r="BR118" i="36"/>
  <c r="BR119" i="36"/>
  <c r="AI290" i="36"/>
  <c r="CL87" i="36"/>
  <c r="BW268" i="36"/>
  <c r="BW269" i="36"/>
  <c r="M299" i="36"/>
  <c r="M298" i="36"/>
  <c r="DY208" i="36"/>
  <c r="EO203" i="36"/>
  <c r="AA238" i="36"/>
  <c r="CJ449" i="36"/>
  <c r="CJ448" i="36"/>
  <c r="Q419" i="36"/>
  <c r="CL7" i="36"/>
  <c r="BT28" i="36"/>
  <c r="BT29" i="36"/>
  <c r="CL476" i="36"/>
  <c r="AI387" i="36"/>
  <c r="P329" i="36"/>
  <c r="P328" i="36"/>
  <c r="EO402" i="36"/>
  <c r="BZ388" i="36"/>
  <c r="CL142" i="36"/>
  <c r="EK479" i="36"/>
  <c r="EO488" i="36"/>
  <c r="DQ508" i="36"/>
  <c r="EO502" i="36"/>
  <c r="EO294" i="36"/>
  <c r="EO249" i="36"/>
  <c r="DQ268" i="36"/>
  <c r="EO386" i="36"/>
  <c r="AI160" i="36"/>
  <c r="Z28" i="36"/>
  <c r="Z29" i="36"/>
  <c r="EG419" i="36"/>
  <c r="AI205" i="36"/>
  <c r="DU59" i="36"/>
  <c r="DU58" i="36"/>
  <c r="EO33" i="36"/>
  <c r="CF418" i="36"/>
  <c r="CF419" i="36"/>
  <c r="EN28" i="36"/>
  <c r="BU298" i="36"/>
  <c r="BW58" i="36"/>
  <c r="T329" i="36"/>
  <c r="AI299" i="36"/>
  <c r="V119" i="36"/>
  <c r="CD388" i="36"/>
  <c r="BS179" i="36"/>
  <c r="EO456" i="36"/>
  <c r="M359" i="36"/>
  <c r="M358" i="36"/>
  <c r="AI333" i="36"/>
  <c r="EB508" i="36"/>
  <c r="CH268" i="36"/>
  <c r="CH269" i="36"/>
  <c r="AG149" i="36"/>
  <c r="AG148" i="36"/>
  <c r="AH388" i="36"/>
  <c r="AI282" i="36"/>
  <c r="AF299" i="36"/>
  <c r="AF298" i="36"/>
  <c r="CB389" i="36"/>
  <c r="CB388" i="36"/>
  <c r="EO244" i="36"/>
  <c r="DP268" i="36"/>
  <c r="CE238" i="36"/>
  <c r="CE239" i="36"/>
  <c r="CC209" i="36"/>
  <c r="CC208" i="36"/>
  <c r="AI458" i="36"/>
  <c r="BY89" i="36"/>
  <c r="BY88" i="36"/>
  <c r="M449" i="36"/>
  <c r="M448" i="36"/>
  <c r="AI423" i="36"/>
  <c r="EO44" i="36"/>
  <c r="S29" i="36"/>
  <c r="S28" i="36"/>
  <c r="BS29" i="36"/>
  <c r="BS28" i="36"/>
  <c r="BW448" i="36"/>
  <c r="EO247" i="36"/>
  <c r="DP269" i="36"/>
  <c r="CK388" i="36"/>
  <c r="DX239" i="36"/>
  <c r="AI366" i="36"/>
  <c r="EB148" i="36"/>
  <c r="EA449" i="36"/>
  <c r="EI538" i="36"/>
  <c r="S328" i="36"/>
  <c r="S329" i="36"/>
  <c r="AF389" i="36"/>
  <c r="ED29" i="36"/>
  <c r="BU359" i="36"/>
  <c r="CL469" i="36"/>
  <c r="AI102" i="36"/>
  <c r="J118" i="36"/>
  <c r="EL388" i="36"/>
  <c r="DT389" i="36"/>
  <c r="BS448" i="36"/>
  <c r="L208" i="36"/>
  <c r="L209" i="36"/>
  <c r="EO59" i="36"/>
  <c r="EO55" i="36"/>
  <c r="DW389" i="36"/>
  <c r="DU388" i="36"/>
  <c r="AI225" i="36"/>
  <c r="O239" i="36"/>
  <c r="DQ58" i="36"/>
  <c r="EO38" i="36"/>
  <c r="DP59" i="36"/>
  <c r="BP118" i="36"/>
  <c r="BP119" i="36"/>
  <c r="X88" i="36"/>
  <c r="X89" i="36"/>
  <c r="EB149" i="36"/>
  <c r="DZ148" i="36"/>
  <c r="BZ268" i="36"/>
  <c r="CL265" i="36"/>
  <c r="DX28" i="36"/>
  <c r="EO18" i="36"/>
  <c r="EO9" i="36"/>
  <c r="CL233" i="36"/>
  <c r="EO515" i="36"/>
  <c r="EC239" i="36"/>
  <c r="AI113" i="36"/>
  <c r="EG179" i="36"/>
  <c r="DV358" i="36"/>
  <c r="N58" i="36"/>
  <c r="N59" i="36"/>
  <c r="EM268" i="36"/>
  <c r="AI71" i="36"/>
  <c r="J89" i="36"/>
  <c r="AC119" i="36"/>
  <c r="AC118" i="36"/>
  <c r="EH419" i="36"/>
  <c r="T238" i="36"/>
  <c r="EO398" i="36"/>
  <c r="AH479" i="36"/>
  <c r="AH478" i="36"/>
  <c r="EO473" i="36"/>
  <c r="DT478" i="36"/>
  <c r="AI454" i="36"/>
  <c r="DS118" i="36"/>
  <c r="EO108" i="36"/>
  <c r="K268" i="36"/>
  <c r="AI245" i="36"/>
  <c r="K269" i="36"/>
  <c r="BR298" i="36"/>
  <c r="BR299" i="36"/>
  <c r="V359" i="36"/>
  <c r="V358" i="36"/>
  <c r="BY149" i="36"/>
  <c r="Y149" i="36"/>
  <c r="Y148" i="36"/>
  <c r="BX59" i="36"/>
  <c r="BX58" i="36"/>
  <c r="AI187" i="36"/>
  <c r="M209" i="36"/>
  <c r="M208" i="36"/>
  <c r="EE28" i="36"/>
  <c r="EG29" i="36"/>
  <c r="EJ389" i="36"/>
  <c r="BU58" i="36"/>
  <c r="BU59" i="36"/>
  <c r="W178" i="36"/>
  <c r="W179" i="36"/>
  <c r="CL99" i="36"/>
  <c r="AC299" i="36"/>
  <c r="AC298" i="36"/>
  <c r="AE389" i="36"/>
  <c r="AE388" i="36"/>
  <c r="CG478" i="36"/>
  <c r="CG479" i="36"/>
  <c r="CH419" i="36"/>
  <c r="CH418" i="36"/>
  <c r="CA389" i="36"/>
  <c r="CA388" i="36"/>
  <c r="AI395" i="36"/>
  <c r="L418" i="36"/>
  <c r="L419" i="36"/>
  <c r="CF28" i="36"/>
  <c r="CF29" i="36"/>
  <c r="CF149" i="36"/>
  <c r="CF148" i="36"/>
  <c r="Q118" i="36"/>
  <c r="Q119" i="36"/>
  <c r="EC448" i="36"/>
  <c r="X179" i="36"/>
  <c r="X178" i="36"/>
  <c r="CK28" i="36"/>
  <c r="CK29" i="36"/>
  <c r="DQ448" i="36"/>
  <c r="EO428" i="36"/>
  <c r="EO243" i="36"/>
  <c r="EN299" i="36"/>
  <c r="AI170" i="36"/>
  <c r="Q479" i="36"/>
  <c r="Q478" i="36"/>
  <c r="DX508" i="36"/>
  <c r="CL461" i="36"/>
  <c r="AF448" i="36"/>
  <c r="CL371" i="36"/>
  <c r="DR478" i="36"/>
  <c r="EO463" i="36"/>
  <c r="CL468" i="36"/>
  <c r="V28" i="36"/>
  <c r="CL85" i="36"/>
  <c r="AI403" i="36"/>
  <c r="BQ419" i="36"/>
  <c r="BQ418" i="36"/>
  <c r="AI81" i="36"/>
  <c r="AG328" i="36"/>
  <c r="CE29" i="36"/>
  <c r="CE28" i="36"/>
  <c r="BR359" i="36"/>
  <c r="BR358" i="36"/>
  <c r="BN239" i="36"/>
  <c r="CL238" i="36"/>
  <c r="BN238" i="36"/>
  <c r="AA239" i="36"/>
  <c r="DX419" i="36"/>
  <c r="CI59" i="36"/>
  <c r="CA58" i="36"/>
  <c r="AI349" i="36"/>
  <c r="S359" i="36"/>
  <c r="CD119" i="36"/>
  <c r="AI253" i="36"/>
  <c r="AI372" i="36"/>
  <c r="AE419" i="36"/>
  <c r="AE418" i="36"/>
  <c r="AI381" i="36"/>
  <c r="BR329" i="36"/>
  <c r="BW479" i="36"/>
  <c r="DY388" i="36"/>
  <c r="Z208" i="36"/>
  <c r="Z209" i="36"/>
  <c r="CA208" i="36"/>
  <c r="BV419" i="36"/>
  <c r="CJ29" i="36"/>
  <c r="CL337" i="36"/>
  <c r="P119" i="36"/>
  <c r="P118" i="36"/>
  <c r="AI86" i="36"/>
  <c r="CL135" i="36"/>
  <c r="CD149" i="36"/>
  <c r="CL394" i="36"/>
  <c r="BM418" i="36"/>
  <c r="CL77" i="36"/>
  <c r="BV209" i="36"/>
  <c r="BV208" i="36"/>
  <c r="AI172" i="36"/>
  <c r="CI118" i="36"/>
  <c r="CI119" i="36"/>
  <c r="V269" i="36"/>
  <c r="V268" i="36"/>
  <c r="CI29" i="36"/>
  <c r="EH238" i="36"/>
  <c r="DV299" i="36"/>
  <c r="DU298" i="36"/>
  <c r="AE359" i="36"/>
  <c r="CA239" i="36"/>
  <c r="CA238" i="36"/>
  <c r="EO455" i="36"/>
  <c r="BP178" i="36"/>
  <c r="BP179" i="36"/>
  <c r="CL153" i="36"/>
  <c r="EA539" i="36"/>
  <c r="AH118" i="36"/>
  <c r="AH119" i="36"/>
  <c r="EO22" i="36"/>
  <c r="EO268" i="36"/>
  <c r="CL185" i="36"/>
  <c r="AI396" i="36"/>
  <c r="AI207" i="36"/>
  <c r="EH88" i="36"/>
  <c r="AH239" i="36"/>
  <c r="DV388" i="36"/>
  <c r="R149" i="36"/>
  <c r="R148" i="36"/>
  <c r="AH418" i="36"/>
  <c r="AH419" i="36"/>
  <c r="EO10" i="36"/>
  <c r="DP29" i="36"/>
  <c r="U119" i="36"/>
  <c r="BO449" i="36"/>
  <c r="BO448" i="36"/>
  <c r="CL438" i="36"/>
  <c r="AC419" i="36"/>
  <c r="AC418" i="36"/>
  <c r="CL324" i="36"/>
  <c r="CB119" i="36"/>
  <c r="CB118" i="36"/>
  <c r="AI286" i="36"/>
  <c r="L298" i="36"/>
  <c r="DU239" i="36"/>
  <c r="DU238" i="36"/>
  <c r="AI59" i="36"/>
  <c r="L59" i="36"/>
  <c r="AI453" i="36"/>
  <c r="AI478" i="36"/>
  <c r="J478" i="36"/>
  <c r="J479" i="36"/>
  <c r="BN148" i="36"/>
  <c r="BN149" i="36"/>
  <c r="EN539" i="36"/>
  <c r="AD418" i="36"/>
  <c r="K418" i="36"/>
  <c r="K419" i="36"/>
  <c r="EN388" i="36"/>
  <c r="BX239" i="36"/>
  <c r="BX238" i="36"/>
  <c r="W448" i="36"/>
  <c r="W449" i="36"/>
  <c r="EJ508" i="36"/>
  <c r="EO501" i="36"/>
  <c r="EC449" i="36"/>
  <c r="DX478" i="36"/>
  <c r="EO442" i="36"/>
  <c r="BV479" i="36"/>
  <c r="CD449" i="36"/>
  <c r="CD448" i="36"/>
  <c r="EN538" i="36"/>
  <c r="BT448" i="36"/>
  <c r="BT449" i="36"/>
  <c r="CE478" i="36"/>
  <c r="CK448" i="36"/>
  <c r="CK449" i="36"/>
  <c r="EO252" i="36"/>
  <c r="Z448" i="36"/>
  <c r="EO85" i="36"/>
  <c r="EO25" i="36"/>
  <c r="CL400" i="36"/>
  <c r="M329" i="36"/>
  <c r="M328" i="36"/>
  <c r="AD148" i="36"/>
  <c r="O419" i="36"/>
  <c r="O418" i="36"/>
  <c r="EI299" i="36"/>
  <c r="EC149" i="36"/>
  <c r="AI424" i="36"/>
  <c r="DX509" i="36"/>
  <c r="X478" i="36"/>
  <c r="X479" i="36"/>
  <c r="BZ178" i="36"/>
  <c r="BZ179" i="36"/>
  <c r="U479" i="36"/>
  <c r="EO466" i="36"/>
  <c r="CL396" i="36"/>
  <c r="AI379" i="36"/>
  <c r="CL342" i="36"/>
  <c r="BS449" i="36"/>
  <c r="AI415" i="36"/>
  <c r="BR89" i="36"/>
  <c r="BR88" i="36"/>
  <c r="CL207" i="36"/>
  <c r="J148" i="36"/>
  <c r="AI123" i="36"/>
  <c r="AI148" i="36"/>
  <c r="J149" i="36"/>
  <c r="CL366" i="36"/>
  <c r="CL12" i="36"/>
  <c r="AI177" i="36"/>
  <c r="CK89" i="36"/>
  <c r="CK88" i="36"/>
  <c r="EA448" i="36"/>
  <c r="EO45" i="36"/>
  <c r="CE59" i="36"/>
  <c r="CE58" i="36"/>
  <c r="EO375" i="36"/>
  <c r="EF419" i="36"/>
  <c r="EO47" i="36"/>
  <c r="AB328" i="36"/>
  <c r="DY88" i="36"/>
  <c r="BS269" i="36"/>
  <c r="EJ209" i="36"/>
  <c r="CL111" i="36"/>
  <c r="EO365" i="36"/>
  <c r="EC508" i="36"/>
  <c r="BZ449" i="36"/>
  <c r="BZ448" i="36"/>
  <c r="BY58" i="36"/>
  <c r="BW388" i="36"/>
  <c r="BW389" i="36"/>
  <c r="CL141" i="36"/>
  <c r="R269" i="36"/>
  <c r="R268" i="36"/>
  <c r="ED328" i="36"/>
  <c r="EO431" i="36"/>
  <c r="DR449" i="36"/>
  <c r="T298" i="36"/>
  <c r="U449" i="36"/>
  <c r="EO109" i="36"/>
  <c r="EM479" i="36"/>
  <c r="EO355" i="36"/>
  <c r="EO192" i="36"/>
  <c r="EG148" i="36"/>
  <c r="S59" i="36"/>
  <c r="S58" i="36"/>
  <c r="CC119" i="36"/>
  <c r="Y239" i="36"/>
  <c r="Y238" i="36"/>
  <c r="AI338" i="36"/>
  <c r="EI89" i="36"/>
  <c r="EE88" i="36"/>
  <c r="AI406" i="36"/>
  <c r="CL174" i="36"/>
  <c r="AI352" i="36"/>
  <c r="DR389" i="36"/>
  <c r="CG88" i="36"/>
  <c r="CG89" i="36"/>
  <c r="EL269" i="36"/>
  <c r="CL164" i="36"/>
  <c r="AC88" i="36"/>
  <c r="EL508" i="36"/>
  <c r="CH178" i="36"/>
  <c r="CH179" i="36"/>
  <c r="DZ448" i="36"/>
  <c r="DZ449" i="36"/>
  <c r="CL314" i="36"/>
  <c r="AI310" i="36"/>
  <c r="EN449" i="36"/>
  <c r="CL158" i="36"/>
  <c r="CL415" i="36"/>
  <c r="CL225" i="36"/>
  <c r="EO521" i="36"/>
  <c r="EB509" i="36"/>
  <c r="CL254" i="36"/>
  <c r="CL463" i="36"/>
  <c r="AI385" i="36"/>
  <c r="CF298" i="36"/>
  <c r="CF299" i="36"/>
  <c r="CL312" i="36"/>
  <c r="CL395" i="36"/>
  <c r="CH208" i="36"/>
  <c r="CH209" i="36"/>
  <c r="EO217" i="36"/>
  <c r="S238" i="36"/>
  <c r="R238" i="36"/>
  <c r="R239" i="36"/>
  <c r="CL285" i="36"/>
  <c r="CL456" i="36"/>
  <c r="DX29" i="36"/>
  <c r="BW329" i="36"/>
  <c r="BW328" i="36"/>
  <c r="CL425" i="36"/>
  <c r="CL444" i="36"/>
  <c r="CL11" i="36"/>
  <c r="EO320" i="36"/>
  <c r="CE268" i="36"/>
  <c r="CE269" i="36"/>
  <c r="CL397" i="36"/>
  <c r="CH59" i="36"/>
  <c r="CH58" i="36"/>
  <c r="CH479" i="36"/>
  <c r="CH478" i="36"/>
  <c r="CL344" i="36"/>
  <c r="EO164" i="36"/>
  <c r="DT359" i="36"/>
  <c r="DT89" i="36"/>
  <c r="EO129" i="36"/>
  <c r="CL381" i="36"/>
  <c r="AB209" i="36"/>
  <c r="AB208" i="36"/>
  <c r="X299" i="36"/>
  <c r="X298" i="36"/>
  <c r="EG509" i="36"/>
  <c r="DQ539" i="36"/>
  <c r="AI27" i="36"/>
  <c r="CL236" i="36"/>
  <c r="EL389" i="36"/>
  <c r="CC388" i="36"/>
  <c r="CC389" i="36"/>
  <c r="BT298" i="36"/>
  <c r="AI202" i="36"/>
  <c r="CL227" i="36"/>
  <c r="BO239" i="36"/>
  <c r="BO238" i="36"/>
  <c r="AI479" i="36"/>
  <c r="AI477" i="36"/>
  <c r="CL309" i="36"/>
  <c r="CC178" i="36"/>
  <c r="DV508" i="36"/>
  <c r="CL112" i="36"/>
  <c r="AI215" i="36"/>
  <c r="EO80" i="36"/>
  <c r="EB179" i="36"/>
  <c r="P89" i="36"/>
  <c r="P88" i="36"/>
  <c r="EI59" i="36"/>
  <c r="AI417" i="36"/>
  <c r="AI419" i="36"/>
  <c r="EL178" i="36"/>
  <c r="EB209" i="36"/>
  <c r="EF119" i="36"/>
  <c r="CL127" i="36"/>
  <c r="DP239" i="36"/>
  <c r="EO213" i="36"/>
  <c r="DP238" i="36"/>
  <c r="EO238" i="36"/>
  <c r="CL18" i="36"/>
  <c r="EO251" i="36"/>
  <c r="AI469" i="36"/>
  <c r="DQ389" i="36"/>
  <c r="EC58" i="36"/>
  <c r="AB358" i="36"/>
  <c r="AB359" i="36"/>
  <c r="AE449" i="36"/>
  <c r="EO26" i="36"/>
  <c r="AI476" i="36"/>
  <c r="CH29" i="36"/>
  <c r="CH28" i="36"/>
  <c r="CH299" i="36"/>
  <c r="S208" i="36"/>
  <c r="EL179" i="36"/>
  <c r="EO66" i="36"/>
  <c r="EF359" i="36"/>
  <c r="DX449" i="36"/>
  <c r="DY389" i="36"/>
  <c r="CL305" i="36"/>
  <c r="BM329" i="36"/>
  <c r="BM328" i="36"/>
  <c r="CL293" i="36"/>
  <c r="AI276" i="36"/>
  <c r="AI135" i="36"/>
  <c r="EO395" i="36"/>
  <c r="EL298" i="36"/>
  <c r="AI74" i="36"/>
  <c r="BS149" i="36"/>
  <c r="R358" i="36"/>
  <c r="EO286" i="36"/>
  <c r="AI402" i="36"/>
  <c r="AI198" i="36"/>
  <c r="EO477" i="36"/>
  <c r="EM419" i="36"/>
  <c r="EO231" i="36"/>
  <c r="DX208" i="36"/>
  <c r="EO199" i="36"/>
  <c r="O208" i="36"/>
  <c r="O209" i="36"/>
  <c r="CL136" i="36"/>
  <c r="BV239" i="36"/>
  <c r="EJ509" i="36"/>
  <c r="BV298" i="36"/>
  <c r="BV299" i="36"/>
  <c r="CA359" i="36"/>
  <c r="CA358" i="36"/>
  <c r="CE119" i="36"/>
  <c r="CE118" i="36"/>
  <c r="AI291" i="36"/>
  <c r="CL257" i="36"/>
  <c r="T478" i="36"/>
  <c r="EN389" i="36"/>
  <c r="ED178" i="36"/>
  <c r="V389" i="36"/>
  <c r="V388" i="36"/>
  <c r="S88" i="36"/>
  <c r="S89" i="36"/>
  <c r="AI438" i="36"/>
  <c r="BU299" i="36"/>
  <c r="EO224" i="36"/>
  <c r="EM208" i="36"/>
  <c r="CG238" i="36"/>
  <c r="CG239" i="36"/>
  <c r="EE148" i="36"/>
  <c r="EE149" i="36"/>
  <c r="EO424" i="36"/>
  <c r="DP449" i="36"/>
  <c r="EO493" i="36"/>
  <c r="DR508" i="36"/>
  <c r="EK508" i="36"/>
  <c r="CL477" i="36"/>
  <c r="CL479" i="36"/>
  <c r="CL383" i="36"/>
  <c r="S418" i="36"/>
  <c r="S419" i="36"/>
  <c r="DS328" i="36"/>
  <c r="EO318" i="36"/>
  <c r="DQ538" i="36"/>
  <c r="DQ449" i="36"/>
  <c r="EH448" i="36"/>
  <c r="DX389" i="36"/>
  <c r="EB448" i="36"/>
  <c r="DV389" i="36"/>
  <c r="BM448" i="36"/>
  <c r="AI373" i="36"/>
  <c r="EH268" i="36"/>
  <c r="EO380" i="36"/>
  <c r="EO472" i="36"/>
  <c r="Q299" i="36"/>
  <c r="AD119" i="36"/>
  <c r="AD118" i="36"/>
  <c r="AI10" i="36"/>
  <c r="EO352" i="36"/>
  <c r="AI359" i="36"/>
  <c r="AI356" i="36"/>
  <c r="BZ149" i="36"/>
  <c r="CL255" i="36"/>
  <c r="AH209" i="36"/>
  <c r="J238" i="36"/>
  <c r="CK208" i="36"/>
  <c r="CK209" i="36"/>
  <c r="DV448" i="36"/>
  <c r="EF238" i="36"/>
  <c r="AI186" i="36"/>
  <c r="T119" i="36"/>
  <c r="T118" i="36"/>
  <c r="EO175" i="36"/>
  <c r="DV149" i="36"/>
  <c r="EO17" i="36"/>
  <c r="CD478" i="36"/>
  <c r="EJ539" i="36"/>
  <c r="EJ538" i="36"/>
  <c r="W239" i="36"/>
  <c r="W238" i="36"/>
  <c r="AI434" i="36"/>
  <c r="BR238" i="36"/>
  <c r="BR239" i="36"/>
  <c r="AI376" i="36"/>
  <c r="EO339" i="36"/>
  <c r="AI308" i="36"/>
  <c r="EO498" i="36"/>
  <c r="DS508" i="36"/>
  <c r="Y208" i="36"/>
  <c r="Y209" i="36"/>
  <c r="EE269" i="36"/>
  <c r="EE268" i="36"/>
  <c r="DT509" i="36"/>
  <c r="DT238" i="36"/>
  <c r="EO233" i="36"/>
  <c r="EO188" i="36"/>
  <c r="DQ208" i="36"/>
  <c r="DP209" i="36"/>
  <c r="AI447" i="36"/>
  <c r="R88" i="36"/>
  <c r="R89" i="36"/>
  <c r="EO187" i="36"/>
  <c r="CL186" i="36"/>
  <c r="EO88" i="36"/>
  <c r="CL49" i="36"/>
  <c r="BQ449" i="36"/>
  <c r="BQ448" i="36"/>
  <c r="BO209" i="36"/>
  <c r="BO208" i="36"/>
  <c r="K29" i="36"/>
  <c r="K28" i="36"/>
  <c r="CL308" i="36"/>
  <c r="EO370" i="36"/>
  <c r="CL311" i="36"/>
  <c r="AA209" i="36"/>
  <c r="AA208" i="36"/>
  <c r="CE418" i="36"/>
  <c r="CE419" i="36"/>
  <c r="EO478" i="36"/>
  <c r="R28" i="36"/>
  <c r="R29" i="36"/>
  <c r="AI42" i="36"/>
  <c r="AD88" i="36"/>
  <c r="CF449" i="36"/>
  <c r="EC329" i="36"/>
  <c r="AI267" i="36"/>
  <c r="W388" i="36"/>
  <c r="W389" i="36"/>
  <c r="AI358" i="36"/>
  <c r="EF269" i="36"/>
  <c r="AI410" i="36"/>
  <c r="CL313" i="36"/>
  <c r="CL294" i="36"/>
  <c r="EC89" i="36"/>
  <c r="DZ118" i="36"/>
  <c r="EA119" i="36"/>
  <c r="EO281" i="36"/>
  <c r="DP299" i="36"/>
  <c r="AI268" i="36"/>
  <c r="EM149" i="36"/>
  <c r="EJ148" i="36"/>
  <c r="AC239" i="36"/>
  <c r="AC238" i="36"/>
  <c r="AH269" i="36"/>
  <c r="AH268" i="36"/>
  <c r="BW209" i="36"/>
  <c r="AI164" i="36"/>
  <c r="EO140" i="36"/>
  <c r="K148" i="36"/>
  <c r="K149" i="36"/>
  <c r="AI305" i="36"/>
  <c r="N358" i="36"/>
  <c r="N359" i="36"/>
  <c r="EO531" i="36"/>
  <c r="CL69" i="36"/>
  <c r="AI35" i="36"/>
  <c r="BM479" i="36"/>
  <c r="CL478" i="36"/>
  <c r="CL453" i="36"/>
  <c r="BM478" i="36"/>
  <c r="EO82" i="36"/>
  <c r="CG149" i="36"/>
  <c r="CG148" i="36"/>
  <c r="CL216" i="36"/>
  <c r="EO368" i="36"/>
  <c r="EO155" i="36"/>
  <c r="DP178" i="36"/>
  <c r="EO178" i="36"/>
  <c r="DR179" i="36"/>
  <c r="AI179" i="36"/>
  <c r="EO470" i="36"/>
  <c r="DY59" i="36"/>
  <c r="AB58" i="36"/>
  <c r="AB59" i="36"/>
  <c r="EA29" i="36"/>
  <c r="CL24" i="36"/>
  <c r="EH449" i="36"/>
  <c r="R359" i="36"/>
  <c r="CD58" i="36"/>
  <c r="CD59" i="36"/>
  <c r="DV329" i="36"/>
  <c r="DR269" i="36"/>
  <c r="AI224" i="36"/>
  <c r="EO58" i="36"/>
  <c r="AB28" i="36"/>
  <c r="BV418" i="36"/>
  <c r="W208" i="36"/>
  <c r="W209" i="36"/>
  <c r="AI138" i="36"/>
  <c r="DW208" i="36"/>
  <c r="DU539" i="36"/>
  <c r="DU538" i="36"/>
  <c r="EK299" i="36"/>
  <c r="EO201" i="36"/>
  <c r="EE449" i="36"/>
  <c r="U179" i="36"/>
  <c r="U178" i="36"/>
  <c r="AI473" i="36"/>
  <c r="AI309" i="36"/>
  <c r="AF359" i="36"/>
  <c r="AF358" i="36"/>
  <c r="BU179" i="36"/>
  <c r="BU178" i="36"/>
  <c r="BU209" i="36"/>
  <c r="BP209" i="36"/>
  <c r="CE329" i="36"/>
  <c r="CH298" i="36"/>
  <c r="CI359" i="36"/>
  <c r="CI358" i="36"/>
  <c r="EO97" i="36"/>
  <c r="BO119" i="36"/>
  <c r="BO118" i="36"/>
  <c r="EG388" i="36"/>
  <c r="BX448" i="36"/>
  <c r="BX449" i="36"/>
  <c r="AI278" i="36"/>
  <c r="CL403" i="36"/>
  <c r="BV118" i="36"/>
  <c r="BV119" i="36"/>
  <c r="EO304" i="36"/>
  <c r="AH148" i="36"/>
  <c r="EF448" i="36"/>
  <c r="EC539" i="36"/>
  <c r="EH148" i="36"/>
  <c r="AI353" i="36"/>
  <c r="BP89" i="36"/>
  <c r="BP88" i="36"/>
  <c r="CL4" i="36"/>
  <c r="BM29" i="36"/>
  <c r="BM28" i="36"/>
  <c r="CL424" i="36"/>
  <c r="EA358" i="36"/>
  <c r="CL171" i="36"/>
  <c r="DW179" i="36"/>
  <c r="EG118" i="36"/>
  <c r="EE58" i="36"/>
  <c r="BY328" i="36"/>
  <c r="BY329" i="36"/>
  <c r="T88" i="36"/>
  <c r="T89" i="36"/>
  <c r="AG418" i="36"/>
  <c r="AG419" i="36"/>
  <c r="U328" i="36"/>
  <c r="EG329" i="36"/>
  <c r="W149" i="36"/>
  <c r="W148" i="36"/>
  <c r="EO416" i="36"/>
  <c r="EO221" i="36"/>
  <c r="AI108" i="36"/>
  <c r="CL75" i="36"/>
  <c r="AH178" i="36"/>
  <c r="AH179" i="36"/>
  <c r="N238" i="36"/>
  <c r="N239" i="36"/>
  <c r="DS329" i="36"/>
  <c r="EO485" i="36"/>
  <c r="EH479" i="36"/>
  <c r="CL416" i="36"/>
  <c r="CB448" i="36"/>
  <c r="CB449" i="36"/>
  <c r="AI345" i="36"/>
  <c r="R479" i="36"/>
  <c r="EO410" i="36"/>
  <c r="L239" i="36"/>
  <c r="L238" i="36"/>
  <c r="AI171" i="36"/>
  <c r="CL465" i="36"/>
  <c r="CL156" i="36"/>
  <c r="BM178" i="36"/>
  <c r="BM179" i="36"/>
  <c r="AI457" i="36"/>
  <c r="DR539" i="36"/>
  <c r="DY358" i="36"/>
  <c r="EC208" i="36"/>
  <c r="J449" i="36"/>
  <c r="CL385" i="36"/>
  <c r="EN358" i="36"/>
  <c r="AI367" i="36"/>
  <c r="EK539" i="36"/>
  <c r="Q389" i="36"/>
  <c r="Q388" i="36"/>
  <c r="BS298" i="36"/>
  <c r="CL278" i="36"/>
  <c r="DS209" i="36"/>
  <c r="EO183" i="36"/>
  <c r="DP208" i="36"/>
  <c r="EO275" i="36"/>
  <c r="EO439" i="36"/>
  <c r="EO228" i="36"/>
  <c r="DS238" i="36"/>
  <c r="AA479" i="36"/>
  <c r="AA478" i="36"/>
  <c r="CH328" i="36"/>
  <c r="CH329" i="36"/>
  <c r="EO81" i="36"/>
  <c r="EO208" i="36"/>
  <c r="EO434" i="36"/>
  <c r="CL345" i="36"/>
  <c r="CL373" i="36"/>
  <c r="CL276" i="36"/>
  <c r="AI275" i="36"/>
  <c r="BW119" i="36"/>
  <c r="BW118" i="36"/>
  <c r="CL71" i="36"/>
  <c r="EC118" i="36"/>
  <c r="DV179" i="36"/>
  <c r="BS209" i="36"/>
  <c r="AE329" i="36"/>
  <c r="AE328" i="36"/>
  <c r="AG298" i="36"/>
  <c r="AG299" i="36"/>
  <c r="EB388" i="36"/>
  <c r="DU389" i="36"/>
  <c r="CL281" i="36"/>
  <c r="AG359" i="36"/>
  <c r="EF298" i="36"/>
  <c r="EO445" i="36"/>
  <c r="BY268" i="36"/>
  <c r="CF179" i="36"/>
  <c r="EO76" i="36"/>
  <c r="CL367" i="36"/>
  <c r="BV88" i="36"/>
  <c r="BV89" i="36"/>
  <c r="EJ28" i="36"/>
  <c r="EJ29" i="36"/>
  <c r="BZ238" i="36"/>
  <c r="BZ239" i="36"/>
  <c r="BZ89" i="36"/>
  <c r="BZ88" i="36"/>
  <c r="BV148" i="36"/>
  <c r="BV149" i="36"/>
  <c r="BS59" i="36"/>
  <c r="BS58" i="36"/>
  <c r="CL264" i="36"/>
  <c r="CL432" i="36"/>
  <c r="Q329" i="36"/>
  <c r="EI359" i="36"/>
  <c r="T389" i="36"/>
  <c r="X389" i="36"/>
  <c r="X388" i="36"/>
  <c r="CK418" i="36"/>
  <c r="BY478" i="36"/>
  <c r="AI436" i="36"/>
  <c r="CL474" i="36"/>
  <c r="BS478" i="36"/>
  <c r="EH178" i="36"/>
  <c r="BX418" i="36"/>
  <c r="BX419" i="36"/>
  <c r="CL321" i="36"/>
  <c r="BN329" i="36"/>
  <c r="CL306" i="36"/>
  <c r="BN328" i="36"/>
  <c r="AI142" i="36"/>
  <c r="EO258" i="36"/>
  <c r="EH269" i="36"/>
  <c r="EN89" i="36"/>
  <c r="CL239" i="36"/>
  <c r="CL226" i="36"/>
  <c r="S239" i="36"/>
  <c r="CK268" i="36"/>
  <c r="CK269" i="36"/>
  <c r="CK479" i="36"/>
  <c r="CK478" i="36"/>
  <c r="CL208" i="36"/>
  <c r="BM208" i="36"/>
  <c r="CL183" i="36"/>
  <c r="BM209" i="36"/>
  <c r="AI199" i="36"/>
  <c r="CL175" i="36"/>
  <c r="EO409" i="36"/>
  <c r="BV29" i="36"/>
  <c r="BV28" i="36"/>
  <c r="DY179" i="36"/>
  <c r="EO346" i="36"/>
  <c r="DY418" i="36"/>
  <c r="EF149" i="36"/>
  <c r="EO119" i="36"/>
  <c r="EO117" i="36"/>
  <c r="EO324" i="36"/>
  <c r="AI455" i="36"/>
  <c r="CA118" i="36"/>
  <c r="CA119" i="36"/>
  <c r="N329" i="36"/>
  <c r="N328" i="36"/>
  <c r="EG479" i="36"/>
  <c r="CG119" i="36"/>
  <c r="CG118" i="36"/>
  <c r="EN418" i="36"/>
  <c r="AI15" i="36"/>
  <c r="CG28" i="36"/>
  <c r="CG29" i="36"/>
  <c r="CJ388" i="36"/>
  <c r="CJ389" i="36"/>
  <c r="CJ268" i="36"/>
  <c r="CJ269" i="36"/>
  <c r="Z479" i="36"/>
  <c r="Z478" i="36"/>
  <c r="AI168" i="36"/>
  <c r="DQ149" i="36"/>
  <c r="BX149" i="36"/>
  <c r="BX148" i="36"/>
  <c r="EO537" i="36"/>
  <c r="EO539" i="36"/>
  <c r="AI95" i="36"/>
  <c r="EO342" i="36"/>
  <c r="CE88" i="36"/>
  <c r="CE89" i="36"/>
  <c r="CL59" i="36"/>
  <c r="EM58" i="36"/>
  <c r="CL43" i="36"/>
  <c r="DR59" i="36"/>
  <c r="CJ28" i="36"/>
  <c r="DQ388" i="36"/>
  <c r="AI252" i="36"/>
  <c r="EI118" i="36"/>
  <c r="EM328" i="36"/>
  <c r="CL205" i="36"/>
  <c r="AF239" i="36"/>
  <c r="AF238" i="36"/>
  <c r="P358" i="36"/>
  <c r="P359" i="36"/>
  <c r="X329" i="36"/>
  <c r="X328" i="36"/>
  <c r="EF58" i="36"/>
  <c r="CL105" i="36"/>
  <c r="CL169" i="36"/>
  <c r="EO366" i="36"/>
  <c r="CL137" i="36"/>
  <c r="CC148" i="36"/>
  <c r="EO138" i="36"/>
  <c r="DS148" i="36"/>
  <c r="DW209" i="36"/>
  <c r="EO185" i="36"/>
  <c r="EK148" i="36"/>
  <c r="EA118" i="36"/>
  <c r="BX119" i="36"/>
  <c r="BX118" i="36"/>
  <c r="EO170" i="36"/>
  <c r="AI304" i="36"/>
  <c r="T58" i="36"/>
  <c r="T59" i="36"/>
  <c r="EO497" i="36"/>
  <c r="EO79" i="36"/>
  <c r="U389" i="36"/>
  <c r="EO293" i="36"/>
  <c r="DT298" i="36"/>
  <c r="AA268" i="36"/>
  <c r="CL228" i="36"/>
  <c r="CL128" i="36"/>
  <c r="DX89" i="36"/>
  <c r="CL25" i="36"/>
  <c r="CL52" i="36"/>
  <c r="BS479" i="36"/>
  <c r="J328" i="36"/>
  <c r="CB238" i="36"/>
  <c r="CB239" i="36"/>
  <c r="DQ419" i="36"/>
  <c r="DP418" i="36"/>
  <c r="AI296" i="36"/>
  <c r="EB418" i="36"/>
  <c r="W268" i="36"/>
  <c r="CL299" i="36"/>
  <c r="CL292" i="36"/>
  <c r="DT58" i="36"/>
  <c r="EO53" i="36"/>
  <c r="AI264" i="36"/>
  <c r="AG88" i="36"/>
  <c r="AG89" i="36"/>
  <c r="BS238" i="36"/>
  <c r="BS239" i="36"/>
  <c r="AH358" i="36"/>
  <c r="CL279" i="36"/>
  <c r="EI268" i="36"/>
  <c r="DX269" i="36"/>
  <c r="CF58" i="36"/>
  <c r="DY178" i="36"/>
  <c r="K89" i="36"/>
  <c r="K88" i="36"/>
  <c r="AI63" i="36"/>
  <c r="EB119" i="36"/>
  <c r="CL409" i="36"/>
  <c r="CL41" i="36"/>
  <c r="DS269" i="36"/>
  <c r="CL244" i="36"/>
  <c r="AD178" i="36"/>
  <c r="AD179" i="36"/>
  <c r="J58" i="36"/>
  <c r="CL19" i="36"/>
  <c r="V148" i="36"/>
  <c r="V149" i="36"/>
  <c r="BT88" i="36"/>
  <c r="CA298" i="36"/>
  <c r="AI98" i="36"/>
  <c r="AI341" i="36"/>
  <c r="J359" i="36"/>
  <c r="CL110" i="36"/>
  <c r="AI432" i="36"/>
  <c r="CG419" i="36"/>
  <c r="CG418" i="36"/>
  <c r="R329" i="36"/>
  <c r="O149" i="36"/>
  <c r="O148" i="36"/>
  <c r="AI263" i="36"/>
  <c r="AI103" i="36"/>
  <c r="EH509" i="36"/>
  <c r="CJ239" i="36"/>
  <c r="CJ238" i="36"/>
  <c r="BZ28" i="36"/>
  <c r="DV118" i="36"/>
  <c r="EG298" i="36"/>
  <c r="EO520" i="36"/>
  <c r="CL124" i="36"/>
  <c r="EO4" i="36"/>
  <c r="EO222" i="36"/>
  <c r="EC298" i="36"/>
  <c r="EM118" i="36"/>
  <c r="K389" i="36"/>
  <c r="K388" i="36"/>
  <c r="AI363" i="36"/>
  <c r="AH299" i="36"/>
  <c r="EH208" i="36"/>
  <c r="CL401" i="36"/>
  <c r="AG28" i="36"/>
  <c r="AG29" i="36"/>
  <c r="CL406" i="36"/>
  <c r="BX479" i="36"/>
  <c r="BX478" i="36"/>
  <c r="AB238" i="36"/>
  <c r="AB239" i="36"/>
  <c r="DT178" i="36"/>
  <c r="EO173" i="36"/>
  <c r="CL224" i="36"/>
  <c r="AB118" i="36"/>
  <c r="AB119" i="36"/>
  <c r="EF178" i="36"/>
  <c r="Y449" i="36"/>
  <c r="Y448" i="36"/>
  <c r="N388" i="36"/>
  <c r="N389" i="36"/>
  <c r="CD88" i="36"/>
  <c r="CD89" i="36"/>
  <c r="DY508" i="36"/>
  <c r="EA509" i="36"/>
  <c r="DR299" i="36"/>
  <c r="AI343" i="36"/>
  <c r="AD299" i="36"/>
  <c r="DV419" i="36"/>
  <c r="AI446" i="36"/>
  <c r="EB479" i="36"/>
  <c r="BR268" i="36"/>
  <c r="BR269" i="36"/>
  <c r="AI463" i="36"/>
  <c r="EK388" i="36"/>
  <c r="Y389" i="36"/>
  <c r="Y388" i="36"/>
  <c r="EJ238" i="36"/>
  <c r="EJ239" i="36"/>
  <c r="AI229" i="36"/>
  <c r="EO532" i="36"/>
  <c r="CL168" i="36"/>
  <c r="EO374" i="36"/>
  <c r="AI52" i="36"/>
  <c r="M478" i="36"/>
  <c r="M479" i="36"/>
  <c r="DS119" i="36"/>
  <c r="EO499" i="36"/>
  <c r="V298" i="36"/>
  <c r="V299" i="36"/>
  <c r="P268" i="36"/>
  <c r="P269" i="36"/>
  <c r="BT329" i="36"/>
  <c r="BT328" i="36"/>
  <c r="AG208" i="36"/>
  <c r="AG209" i="36"/>
  <c r="EM388" i="36"/>
  <c r="EL539" i="36"/>
  <c r="DZ358" i="36"/>
  <c r="DZ359" i="36"/>
  <c r="EC59" i="36"/>
  <c r="EO461" i="36"/>
  <c r="EO383" i="36"/>
  <c r="DT388" i="36"/>
  <c r="DX388" i="36"/>
  <c r="EA388" i="36"/>
  <c r="CL108" i="36"/>
  <c r="EF449" i="36"/>
  <c r="CL323" i="36"/>
  <c r="CD419" i="36"/>
  <c r="CD418" i="36"/>
  <c r="Z329" i="36"/>
  <c r="Z328" i="36"/>
  <c r="BM269" i="36"/>
  <c r="CL268" i="36"/>
  <c r="BM268" i="36"/>
  <c r="CL243" i="36"/>
  <c r="AI475" i="36"/>
  <c r="DR239" i="36"/>
  <c r="AI195" i="36"/>
  <c r="ED538" i="36"/>
  <c r="CL102" i="36"/>
  <c r="BU88" i="36"/>
  <c r="J59" i="36"/>
  <c r="CL154" i="36"/>
  <c r="EB29" i="36"/>
  <c r="CJ209" i="36"/>
  <c r="CJ208" i="36"/>
  <c r="EA299" i="36"/>
  <c r="J178" i="36"/>
  <c r="AI178" i="36"/>
  <c r="J179" i="36"/>
  <c r="AI153" i="36"/>
  <c r="EO226" i="36"/>
  <c r="L388" i="36"/>
  <c r="L389" i="36"/>
  <c r="EO21" i="36"/>
  <c r="M59" i="36"/>
  <c r="M58" i="36"/>
  <c r="AI33" i="36"/>
  <c r="BV59" i="36"/>
  <c r="CE479" i="36"/>
  <c r="AI25" i="36"/>
  <c r="EL359" i="36"/>
  <c r="EJ358" i="36"/>
  <c r="EO256" i="36"/>
  <c r="EO522" i="36"/>
  <c r="AI380" i="36"/>
  <c r="EH508" i="36"/>
  <c r="CC418" i="36"/>
  <c r="EO325" i="36"/>
  <c r="O268" i="36"/>
  <c r="EO232" i="36"/>
  <c r="EI239" i="36"/>
  <c r="AI156" i="36"/>
  <c r="EF479" i="36"/>
  <c r="U208" i="36"/>
  <c r="U209" i="36"/>
  <c r="DT119" i="36"/>
  <c r="BU448" i="36"/>
  <c r="BU449" i="36"/>
  <c r="CL428" i="36"/>
  <c r="DR329" i="36"/>
  <c r="BW419" i="36"/>
  <c r="AD359" i="36"/>
  <c r="AD358" i="36"/>
  <c r="AI350" i="36"/>
  <c r="BR388" i="36"/>
  <c r="BR389" i="36"/>
  <c r="CL462" i="36"/>
  <c r="O358" i="36"/>
  <c r="O359" i="36"/>
  <c r="CL266" i="36"/>
  <c r="EA179" i="36"/>
  <c r="DZ178" i="36"/>
  <c r="EO56" i="36"/>
  <c r="O118" i="36"/>
  <c r="AA88" i="36"/>
  <c r="BS208" i="36"/>
  <c r="EO137" i="36"/>
  <c r="EO436" i="36"/>
  <c r="AE149" i="36"/>
  <c r="AE148" i="36"/>
  <c r="AI365" i="36"/>
  <c r="J388" i="36"/>
  <c r="BN118" i="36"/>
  <c r="CL93" i="36"/>
  <c r="BN119" i="36"/>
  <c r="CI299" i="36"/>
  <c r="EO49" i="36"/>
  <c r="AI43" i="36"/>
  <c r="AI39" i="36"/>
  <c r="AE59" i="36"/>
  <c r="AE58" i="36"/>
  <c r="EF28" i="36"/>
  <c r="X29" i="36"/>
  <c r="X28" i="36"/>
  <c r="DW479" i="36"/>
  <c r="CL297" i="36"/>
  <c r="EO447" i="36"/>
  <c r="EO449" i="36"/>
  <c r="O448" i="36"/>
  <c r="O449" i="36"/>
  <c r="BR178" i="36"/>
  <c r="BR179" i="36"/>
  <c r="AI46" i="36"/>
  <c r="EG359" i="36"/>
  <c r="AI319" i="36"/>
  <c r="EO316" i="36"/>
  <c r="EO311" i="36"/>
  <c r="BZ328" i="36"/>
  <c r="BZ329" i="36"/>
  <c r="DP328" i="36"/>
  <c r="DP329" i="36"/>
  <c r="EO303" i="36"/>
  <c r="CL458" i="36"/>
  <c r="DQ238" i="36"/>
  <c r="EO218" i="36"/>
  <c r="O388" i="36"/>
  <c r="EC148" i="36"/>
  <c r="AI238" i="36"/>
  <c r="AC389" i="36"/>
  <c r="AC388" i="36"/>
  <c r="DV209" i="36"/>
  <c r="BQ28" i="36"/>
  <c r="AI456" i="36"/>
  <c r="L58" i="36"/>
  <c r="DP539" i="36"/>
  <c r="DP538" i="36"/>
  <c r="EO513" i="36"/>
  <c r="EO538" i="36"/>
  <c r="EK29" i="36"/>
  <c r="BY388" i="36"/>
  <c r="BY389" i="36"/>
  <c r="CL172" i="36"/>
  <c r="EI28" i="36"/>
  <c r="AI393" i="36"/>
  <c r="J418" i="36"/>
  <c r="AI418" i="36"/>
  <c r="J419" i="36"/>
  <c r="AG449" i="36"/>
  <c r="EK419" i="36"/>
  <c r="CE298" i="36"/>
  <c r="CE299" i="36"/>
  <c r="DW299" i="36"/>
  <c r="CL430" i="36"/>
  <c r="AI428" i="36"/>
  <c r="AI407" i="36"/>
  <c r="EK509" i="36"/>
  <c r="DZ479" i="36"/>
  <c r="DZ478" i="36"/>
  <c r="EO99" i="36"/>
  <c r="AI136" i="36"/>
  <c r="AI437" i="36"/>
  <c r="CL143" i="36"/>
  <c r="AD328" i="36"/>
  <c r="AD329" i="36"/>
  <c r="CL349" i="36"/>
  <c r="CJ358" i="36"/>
  <c r="CJ359" i="36"/>
  <c r="EO305" i="36"/>
  <c r="EL419" i="36"/>
  <c r="Y179" i="36"/>
  <c r="Y178" i="36"/>
  <c r="DV298" i="36"/>
  <c r="EB268" i="36"/>
  <c r="S268" i="36"/>
  <c r="S269" i="36"/>
  <c r="AI234" i="36"/>
  <c r="EN119" i="36"/>
  <c r="CH358" i="36"/>
  <c r="CH359" i="36"/>
  <c r="DZ298" i="36"/>
  <c r="DZ299" i="36"/>
  <c r="AI83" i="36"/>
  <c r="EJ178" i="36"/>
  <c r="CL286" i="36"/>
  <c r="EG149" i="36"/>
  <c r="DW149" i="36"/>
  <c r="DX88" i="36"/>
  <c r="EO78" i="36"/>
  <c r="AI69" i="36"/>
  <c r="J88" i="36"/>
  <c r="CL454" i="36"/>
  <c r="CL40" i="36"/>
  <c r="CL37" i="36"/>
  <c r="AC58" i="36"/>
  <c r="AC59" i="36"/>
  <c r="DR148" i="36"/>
  <c r="T208" i="36"/>
  <c r="T209" i="36"/>
  <c r="EM209" i="36"/>
  <c r="AI175" i="36"/>
  <c r="BO328" i="36"/>
  <c r="BO329" i="36"/>
  <c r="CL303" i="36"/>
  <c r="BO148" i="36"/>
  <c r="BO149" i="36"/>
  <c r="EO441" i="36"/>
  <c r="EF329" i="36"/>
  <c r="EF88" i="36"/>
  <c r="EE89" i="36"/>
  <c r="AH88" i="36"/>
  <c r="AH89" i="36"/>
  <c r="AI414" i="36"/>
  <c r="M389" i="36"/>
  <c r="M388" i="36"/>
  <c r="AI36" i="36"/>
  <c r="U29" i="36"/>
  <c r="AI440" i="36"/>
  <c r="DV449" i="36"/>
  <c r="CL410" i="36"/>
  <c r="DY478" i="36"/>
  <c r="DV29" i="36"/>
  <c r="EK149" i="36"/>
  <c r="X238" i="36"/>
  <c r="X239" i="36"/>
  <c r="BW359" i="36"/>
  <c r="BW358" i="36"/>
  <c r="CE358" i="36"/>
  <c r="CE359" i="36"/>
  <c r="BV268" i="36"/>
  <c r="EC538" i="36"/>
  <c r="DQ209" i="36"/>
  <c r="L178" i="36"/>
  <c r="L179" i="36"/>
  <c r="AA148" i="36"/>
  <c r="AC28" i="36"/>
  <c r="AI443" i="36"/>
  <c r="EO404" i="36"/>
  <c r="BS89" i="36"/>
  <c r="BS88" i="36"/>
  <c r="P58" i="36"/>
  <c r="EO197" i="36"/>
  <c r="CL237" i="36"/>
  <c r="DS28" i="36"/>
  <c r="EO19" i="36"/>
  <c r="BU479" i="36"/>
  <c r="BU478" i="36"/>
  <c r="EO379" i="36"/>
  <c r="EM389" i="36"/>
  <c r="EJ388" i="36"/>
  <c r="EK268" i="36"/>
  <c r="EC28" i="36"/>
  <c r="EI358" i="36"/>
  <c r="AE298" i="36"/>
  <c r="CD28" i="36"/>
  <c r="CD29" i="36"/>
  <c r="CI298" i="36"/>
  <c r="AI259" i="36"/>
  <c r="DU449" i="36"/>
  <c r="DU448" i="36"/>
  <c r="EM89" i="36"/>
  <c r="EO51" i="36"/>
  <c r="EB58" i="36"/>
  <c r="P29" i="36"/>
  <c r="P28" i="36"/>
  <c r="DY298" i="36"/>
  <c r="EO394" i="36"/>
  <c r="DP419" i="36"/>
  <c r="EG328" i="36"/>
  <c r="P179" i="36"/>
  <c r="BY28" i="36"/>
  <c r="BY29" i="36"/>
  <c r="DX358" i="36"/>
  <c r="CA419" i="36"/>
  <c r="CA418" i="36"/>
  <c r="CD238" i="36"/>
  <c r="AI470" i="36"/>
  <c r="DU359" i="36"/>
  <c r="J329" i="36"/>
  <c r="EO29" i="36"/>
  <c r="DS268" i="36"/>
  <c r="R208" i="36"/>
  <c r="BZ269" i="36"/>
  <c r="CL73" i="36"/>
  <c r="DT508" i="36"/>
  <c r="EO503" i="36"/>
  <c r="CL198" i="36"/>
  <c r="CG209" i="36"/>
  <c r="L118" i="36"/>
  <c r="L119" i="36"/>
  <c r="EO354" i="36"/>
  <c r="AI84" i="36"/>
  <c r="M239" i="36"/>
  <c r="EO67" i="36"/>
  <c r="BW238" i="36"/>
  <c r="EO116" i="36"/>
  <c r="AI174" i="36"/>
  <c r="CL269" i="36"/>
  <c r="CL338" i="36"/>
  <c r="EJ418" i="36"/>
  <c r="EJ419" i="36"/>
  <c r="EI389" i="36"/>
  <c r="EO248" i="36"/>
  <c r="CI268" i="36"/>
  <c r="W328" i="36"/>
  <c r="CL146" i="36"/>
  <c r="CL149" i="36"/>
  <c r="EO389" i="36"/>
  <c r="EO219" i="36"/>
  <c r="AH389" i="36"/>
  <c r="EO341" i="36"/>
  <c r="AI144" i="36"/>
  <c r="EO337" i="36"/>
  <c r="BU148" i="36"/>
  <c r="BU149" i="36"/>
  <c r="U269" i="36"/>
  <c r="CL133" i="36"/>
  <c r="CK119" i="36"/>
  <c r="CL209" i="36"/>
  <c r="AI326" i="36"/>
  <c r="AG179" i="36"/>
  <c r="AG178" i="36"/>
  <c r="ED148" i="36"/>
  <c r="EF539" i="36"/>
  <c r="BO479" i="36"/>
  <c r="AI48" i="36"/>
  <c r="EO254" i="36"/>
  <c r="Z388" i="36"/>
  <c r="Z389" i="36"/>
  <c r="AI269" i="36"/>
  <c r="DU478" i="36"/>
  <c r="DU479" i="36"/>
  <c r="DT28" i="36"/>
  <c r="EO23" i="36"/>
  <c r="AI244" i="36"/>
  <c r="J269" i="36"/>
  <c r="J268" i="36"/>
  <c r="CL39" i="36"/>
  <c r="CL433" i="36"/>
  <c r="CL106" i="36"/>
  <c r="EO523" i="36"/>
  <c r="DR538" i="36"/>
  <c r="DZ508" i="36"/>
  <c r="EO516" i="36"/>
  <c r="AE448" i="36"/>
  <c r="AI412" i="36"/>
  <c r="EO400" i="36"/>
  <c r="EI539" i="36"/>
  <c r="EI508" i="36"/>
  <c r="EO528" i="36"/>
  <c r="DS538" i="36"/>
  <c r="BV478" i="36"/>
  <c r="AF449" i="36"/>
  <c r="EL328" i="36"/>
  <c r="EO356" i="36"/>
  <c r="EF478" i="36"/>
  <c r="CL246" i="36"/>
  <c r="EO514" i="36"/>
  <c r="CH238" i="36"/>
  <c r="CH239" i="36"/>
  <c r="CJ478" i="36"/>
  <c r="CJ479" i="36"/>
  <c r="EI479" i="36"/>
  <c r="AI125" i="36"/>
  <c r="EO525" i="36"/>
  <c r="EO48" i="36"/>
  <c r="DS58" i="36"/>
  <c r="EO430" i="36"/>
  <c r="EO75" i="36"/>
  <c r="T358" i="36"/>
  <c r="EN328" i="36"/>
  <c r="EO328" i="36"/>
  <c r="EK329" i="36"/>
  <c r="EO282" i="36"/>
  <c r="CL402" i="36"/>
  <c r="EJ299" i="36"/>
  <c r="EJ298" i="36"/>
  <c r="DS479" i="36"/>
  <c r="CC269" i="36"/>
  <c r="CL101" i="36"/>
  <c r="EO533" i="36"/>
  <c r="DT538" i="36"/>
  <c r="DT539" i="36"/>
  <c r="CL204" i="36"/>
  <c r="AH28" i="36"/>
  <c r="AH29" i="36"/>
  <c r="EO171" i="36"/>
  <c r="CA148" i="36"/>
  <c r="CA149" i="36"/>
  <c r="EH58" i="36"/>
  <c r="S119" i="36"/>
  <c r="S118" i="36"/>
  <c r="AF89" i="36"/>
  <c r="AF88" i="36"/>
  <c r="CL56" i="36"/>
  <c r="EO28" i="36"/>
  <c r="Y29" i="36"/>
  <c r="Y28" i="36"/>
  <c r="AI374" i="36"/>
  <c r="EO260" i="36"/>
  <c r="DR359" i="36"/>
  <c r="AE118" i="36"/>
  <c r="AE119" i="36"/>
  <c r="EH359" i="36"/>
  <c r="BS329" i="36"/>
  <c r="AF268" i="36"/>
  <c r="AF269" i="36"/>
  <c r="AI449" i="36"/>
  <c r="EI418" i="36"/>
  <c r="AG268" i="36"/>
  <c r="AG269" i="36"/>
  <c r="EO496" i="36"/>
  <c r="DV538" i="36"/>
  <c r="O179" i="36"/>
  <c r="O178" i="36"/>
  <c r="ED118" i="36"/>
  <c r="DQ358" i="36"/>
  <c r="EO338" i="36"/>
  <c r="AA418" i="36"/>
  <c r="AA419" i="36"/>
  <c r="EB178" i="36"/>
  <c r="EC179" i="36"/>
  <c r="O29" i="36"/>
  <c r="O28" i="36"/>
  <c r="CA328" i="36"/>
  <c r="CA329" i="36"/>
  <c r="CL405" i="36"/>
  <c r="Q268" i="36"/>
  <c r="Q269" i="36"/>
  <c r="Q179" i="36"/>
  <c r="Q178" i="36"/>
  <c r="Q28" i="36"/>
  <c r="Q29" i="36"/>
  <c r="AI7" i="36"/>
  <c r="EF388" i="36"/>
  <c r="EG478" i="36"/>
  <c r="DX479" i="36"/>
  <c r="P479" i="36"/>
  <c r="P478" i="36"/>
  <c r="CB88" i="36"/>
  <c r="CB89" i="36"/>
  <c r="EA239" i="36"/>
  <c r="AI430" i="36"/>
  <c r="T148" i="36"/>
  <c r="EO487" i="36"/>
  <c r="CL350" i="36"/>
  <c r="BZ478" i="36"/>
  <c r="EO464" i="36"/>
  <c r="EL448" i="36"/>
  <c r="EM449" i="36"/>
  <c r="EO364" i="36"/>
  <c r="CE328" i="36"/>
  <c r="EO329" i="36"/>
  <c r="EN329" i="36"/>
  <c r="EH389" i="36"/>
  <c r="CL251" i="36"/>
  <c r="CH89" i="36"/>
  <c r="CH88" i="36"/>
  <c r="CL437" i="36"/>
  <c r="EN239" i="36"/>
  <c r="EL208" i="36"/>
  <c r="CL192" i="36"/>
  <c r="AC329" i="36"/>
  <c r="ED119" i="36"/>
  <c r="CL375" i="36"/>
  <c r="EO169" i="36"/>
  <c r="DS178" i="36"/>
  <c r="BW179" i="36"/>
  <c r="BW178" i="36"/>
  <c r="DX179" i="36"/>
  <c r="BP148" i="36"/>
  <c r="BP149" i="36"/>
  <c r="M119" i="36"/>
  <c r="EO176" i="36"/>
  <c r="EO474" i="36"/>
  <c r="CL329" i="36"/>
  <c r="CL322" i="36"/>
  <c r="CL100" i="36"/>
  <c r="CL78" i="36"/>
  <c r="CL84" i="36"/>
  <c r="DW508" i="36"/>
  <c r="DP88" i="36"/>
  <c r="DP89" i="36"/>
  <c r="EO63" i="36"/>
  <c r="EA418" i="36"/>
  <c r="AI24" i="36"/>
  <c r="EG28" i="36"/>
  <c r="EO5" i="36"/>
  <c r="DR29" i="36"/>
  <c r="AI185" i="36"/>
  <c r="CC179" i="36"/>
  <c r="EO131" i="36"/>
  <c r="AD149" i="36"/>
  <c r="BW148" i="36"/>
  <c r="BW149" i="36"/>
  <c r="AC148" i="36"/>
  <c r="AC149" i="36"/>
  <c r="CL114" i="36"/>
  <c r="V118" i="36"/>
  <c r="DV359" i="36"/>
  <c r="EO73" i="36"/>
  <c r="DR88" i="36"/>
  <c r="EM148" i="36"/>
  <c r="T29" i="36"/>
  <c r="O88" i="36"/>
  <c r="O89" i="36"/>
  <c r="DY58" i="36"/>
  <c r="EO257" i="36"/>
  <c r="L28" i="36"/>
  <c r="L29" i="36"/>
  <c r="BM58" i="36"/>
  <c r="BM59" i="36"/>
  <c r="CL58" i="36"/>
  <c r="CL33" i="36"/>
  <c r="K238" i="36"/>
  <c r="K239" i="36"/>
  <c r="AI11" i="36"/>
  <c r="DW29" i="36"/>
  <c r="BQ479" i="36"/>
  <c r="AI439" i="36"/>
  <c r="CC448" i="36"/>
  <c r="CC449" i="36"/>
  <c r="R388" i="36"/>
  <c r="R389" i="36"/>
  <c r="DZ269" i="36"/>
  <c r="BU238" i="36"/>
  <c r="P238" i="36"/>
  <c r="EO167" i="36"/>
  <c r="DY269" i="36"/>
  <c r="EO165" i="36"/>
  <c r="L448" i="36"/>
  <c r="L449" i="36"/>
  <c r="BU118" i="36"/>
  <c r="BU119" i="36"/>
  <c r="BN479" i="36"/>
  <c r="BN478" i="36"/>
  <c r="DR89" i="36"/>
  <c r="EO65" i="36"/>
  <c r="EO64" i="36"/>
  <c r="DQ89" i="36"/>
  <c r="EO94" i="36"/>
  <c r="EM59" i="36"/>
  <c r="AI426" i="36"/>
  <c r="EK58" i="36"/>
  <c r="Z449" i="36"/>
  <c r="EH538" i="36"/>
  <c r="DY359" i="36"/>
  <c r="DU358" i="36"/>
  <c r="DS88" i="36"/>
  <c r="BT208" i="36"/>
  <c r="EO168" i="36"/>
  <c r="CL21" i="36"/>
  <c r="CL51" i="36"/>
  <c r="EE29" i="36"/>
  <c r="CL441" i="36"/>
  <c r="AI101" i="36"/>
  <c r="X58" i="36"/>
  <c r="X59" i="36"/>
  <c r="CI419" i="36"/>
  <c r="CI418" i="36"/>
  <c r="AI37" i="36"/>
  <c r="CJ418" i="36"/>
  <c r="CJ419" i="36"/>
  <c r="CA478" i="36"/>
  <c r="CA479" i="36"/>
  <c r="CL407" i="36"/>
  <c r="CL48" i="36"/>
  <c r="EO40" i="36"/>
  <c r="CC479" i="36"/>
  <c r="CC478" i="36"/>
  <c r="EB539" i="36"/>
  <c r="BW89" i="36"/>
  <c r="EO385" i="36"/>
  <c r="EO266" i="36"/>
  <c r="EO425" i="36"/>
  <c r="AB89" i="36"/>
  <c r="AB88" i="36"/>
  <c r="CL15" i="36"/>
  <c r="CL318" i="36"/>
  <c r="EI119" i="36"/>
  <c r="EF508" i="36"/>
  <c r="DT448" i="36"/>
  <c r="EO443" i="36"/>
  <c r="U298" i="36"/>
  <c r="U299" i="36"/>
  <c r="T328" i="36"/>
  <c r="ED448" i="36"/>
  <c r="CL139" i="36"/>
  <c r="AF58" i="36"/>
  <c r="AF59" i="36"/>
  <c r="BQ478" i="36"/>
  <c r="CC358" i="36"/>
  <c r="CC359" i="36"/>
  <c r="S389" i="36"/>
  <c r="S388" i="36"/>
  <c r="Z299" i="36"/>
  <c r="DR298" i="36"/>
  <c r="EO283" i="36"/>
  <c r="EO112" i="36"/>
  <c r="CL167" i="36"/>
  <c r="O59" i="36"/>
  <c r="O58" i="36"/>
  <c r="AI38" i="36"/>
  <c r="CF448" i="36"/>
  <c r="BU389" i="36"/>
  <c r="CL443" i="36"/>
  <c r="EO349" i="36"/>
  <c r="EO172" i="36"/>
  <c r="EH478" i="36"/>
  <c r="ED299" i="36"/>
  <c r="W269" i="36"/>
  <c r="DW239" i="36"/>
  <c r="BP208" i="36"/>
  <c r="EO227" i="36"/>
  <c r="EL118" i="36"/>
  <c r="AA89" i="36"/>
  <c r="AI17" i="36"/>
  <c r="U359" i="36"/>
  <c r="U358" i="36"/>
  <c r="EI238" i="36"/>
  <c r="AI40" i="36"/>
  <c r="AI340" i="36"/>
  <c r="V449" i="36"/>
  <c r="EO334" i="36"/>
  <c r="EC209" i="36"/>
  <c r="S358" i="36"/>
  <c r="BQ239" i="36"/>
  <c r="BQ238" i="36"/>
  <c r="AI96" i="36"/>
  <c r="DT239" i="36"/>
  <c r="CK358" i="36"/>
  <c r="DR178" i="36"/>
  <c r="AI466" i="36"/>
  <c r="DR419" i="36"/>
  <c r="EO340" i="36"/>
  <c r="AI468" i="36"/>
  <c r="EL478" i="36"/>
  <c r="EO459" i="36"/>
  <c r="EJ478" i="36"/>
  <c r="EJ479" i="36"/>
  <c r="EH539" i="36"/>
  <c r="CL368" i="36"/>
  <c r="EH299" i="36"/>
  <c r="V418" i="36"/>
  <c r="EO495" i="36"/>
  <c r="EO267" i="36"/>
  <c r="EL329" i="36"/>
  <c r="AG119" i="36"/>
  <c r="AG118" i="36"/>
  <c r="AI313" i="36"/>
  <c r="K359" i="36"/>
  <c r="K358" i="36"/>
  <c r="BS299" i="36"/>
  <c r="Y298" i="36"/>
  <c r="Y299" i="36"/>
  <c r="AI129" i="36"/>
  <c r="CI449" i="36"/>
  <c r="CI448" i="36"/>
  <c r="CL282" i="36"/>
  <c r="AI221" i="36"/>
  <c r="EH239" i="36"/>
  <c r="EG239" i="36"/>
  <c r="EB59" i="36"/>
  <c r="EO347" i="36"/>
  <c r="BS148" i="36"/>
  <c r="EF538" i="36"/>
  <c r="DW449" i="36"/>
  <c r="AI314" i="36"/>
  <c r="DY538" i="36"/>
  <c r="DS359" i="36"/>
  <c r="EO419" i="36"/>
  <c r="EI509" i="36"/>
  <c r="CB148" i="36"/>
  <c r="CB149" i="36"/>
  <c r="EO369" i="36"/>
  <c r="AI293" i="36"/>
  <c r="AI288" i="36"/>
  <c r="EO446" i="36"/>
  <c r="AI254" i="36"/>
  <c r="ED479" i="36"/>
  <c r="CH118" i="36"/>
  <c r="CH119" i="36"/>
  <c r="CH449" i="36"/>
  <c r="CH448" i="36"/>
  <c r="EH149" i="36"/>
  <c r="EF239" i="36"/>
  <c r="EE238" i="36"/>
  <c r="CL104" i="36"/>
  <c r="BP418" i="36"/>
  <c r="BP419" i="36"/>
  <c r="EA59" i="36"/>
  <c r="DZ58" i="36"/>
  <c r="EF148" i="36"/>
  <c r="AI41" i="36"/>
  <c r="EC29" i="36"/>
  <c r="DZ28" i="36"/>
  <c r="V329" i="36"/>
  <c r="V328" i="36"/>
  <c r="CL382" i="36"/>
  <c r="CL202" i="36"/>
  <c r="EN448" i="36"/>
  <c r="AI465" i="36"/>
  <c r="CL38" i="36"/>
  <c r="BP238" i="36"/>
  <c r="BP239" i="36"/>
  <c r="CL460" i="36"/>
  <c r="BY448" i="36"/>
  <c r="ED239" i="36"/>
  <c r="EA538" i="36"/>
  <c r="DW448" i="36"/>
  <c r="EB389" i="36"/>
  <c r="AI377" i="36"/>
  <c r="AC359" i="36"/>
  <c r="CK329" i="36"/>
  <c r="CK328" i="36"/>
  <c r="EC299" i="36"/>
  <c r="DW268" i="36"/>
  <c r="ED359" i="36"/>
  <c r="AI357" i="36"/>
  <c r="EO479" i="36"/>
  <c r="EN479" i="36"/>
  <c r="EC88" i="36"/>
  <c r="EO225" i="36"/>
  <c r="DS239" i="36"/>
  <c r="CC238" i="36"/>
  <c r="AI197" i="36"/>
  <c r="AI188" i="36"/>
  <c r="BO179" i="36"/>
  <c r="EN149" i="36"/>
  <c r="CL304" i="36"/>
  <c r="CL217" i="36"/>
  <c r="EF118" i="36"/>
  <c r="CJ119" i="36"/>
  <c r="CJ118" i="36"/>
  <c r="DW58" i="36"/>
  <c r="Z88" i="36"/>
  <c r="CG59" i="36"/>
  <c r="CG58" i="36"/>
  <c r="AI18" i="36"/>
  <c r="J28" i="36"/>
  <c r="AI3" i="36"/>
  <c r="J29" i="36"/>
  <c r="AI28" i="36"/>
  <c r="EI29" i="36"/>
  <c r="DY209" i="36"/>
  <c r="EO184" i="36"/>
  <c r="L89" i="36"/>
  <c r="L88" i="36"/>
  <c r="BO358" i="36"/>
  <c r="BO359" i="36"/>
  <c r="EI149" i="36"/>
  <c r="CL336" i="36"/>
  <c r="DW89" i="36"/>
  <c r="CL68" i="36"/>
  <c r="EJ88" i="36"/>
  <c r="CK419" i="36"/>
  <c r="DV418" i="36"/>
  <c r="EO529" i="36"/>
  <c r="EO348" i="36"/>
  <c r="EC478" i="36"/>
  <c r="CL348" i="36"/>
  <c r="DW478" i="36"/>
  <c r="EO263" i="36"/>
  <c r="DT268" i="36"/>
  <c r="EK179" i="36"/>
  <c r="DU508" i="36"/>
  <c r="DU509" i="36"/>
  <c r="EI388" i="36"/>
  <c r="EO476" i="36"/>
  <c r="AG239" i="36"/>
  <c r="AG238" i="36"/>
  <c r="CL213" i="36"/>
  <c r="AB329" i="36"/>
  <c r="CG208" i="36"/>
  <c r="X418" i="36"/>
  <c r="X419" i="36"/>
  <c r="AI294" i="36"/>
  <c r="AI236" i="36"/>
  <c r="AI384" i="36"/>
  <c r="AH208" i="36"/>
  <c r="EK328" i="36"/>
  <c r="DQ179" i="36"/>
  <c r="BY178" i="36"/>
  <c r="BY179" i="36"/>
  <c r="DV478" i="36"/>
  <c r="EO147" i="36"/>
  <c r="EO467" i="36"/>
  <c r="CL138" i="36"/>
  <c r="DX149" i="36"/>
  <c r="CL115" i="36"/>
  <c r="DX118" i="36"/>
  <c r="EK119" i="36"/>
  <c r="EO160" i="36"/>
  <c r="BQ88" i="36"/>
  <c r="BQ89" i="36"/>
  <c r="EO489" i="36"/>
  <c r="AI227" i="36"/>
  <c r="DY29" i="36"/>
  <c r="BR418" i="36"/>
  <c r="BR419" i="36"/>
  <c r="EK269" i="36"/>
  <c r="EJ268" i="36"/>
  <c r="AI137" i="36"/>
  <c r="AI131" i="36"/>
  <c r="EO204" i="36"/>
  <c r="DT208" i="36"/>
  <c r="W118" i="36"/>
  <c r="W119" i="36"/>
  <c r="CL79" i="36"/>
  <c r="EI329" i="36"/>
  <c r="CL20" i="36"/>
  <c r="AI68" i="36"/>
  <c r="AI99" i="36"/>
  <c r="CL261" i="36"/>
  <c r="CL471" i="36"/>
  <c r="EO427" i="36"/>
  <c r="DQ88" i="36"/>
  <c r="EO68" i="36"/>
  <c r="P208" i="36"/>
  <c r="P209" i="36"/>
  <c r="AF419" i="36"/>
  <c r="AF418" i="36"/>
  <c r="M418" i="36"/>
  <c r="DS358" i="36"/>
  <c r="AI140" i="36"/>
  <c r="Z359" i="36"/>
  <c r="Z358" i="36"/>
  <c r="EI419" i="36"/>
  <c r="CL218" i="36"/>
  <c r="BY269" i="36"/>
  <c r="DY238" i="36"/>
  <c r="CJ329" i="36"/>
  <c r="CJ328" i="36"/>
  <c r="AI218" i="36"/>
  <c r="EO193" i="36"/>
  <c r="DR208" i="36"/>
  <c r="BX208" i="36"/>
  <c r="EO214" i="36"/>
  <c r="DY119" i="36"/>
  <c r="AI132" i="36"/>
  <c r="AI20" i="36"/>
  <c r="DW178" i="36"/>
  <c r="EO163" i="36"/>
  <c r="AH149" i="36"/>
  <c r="CL352" i="36"/>
  <c r="DX299" i="36"/>
  <c r="CL26" i="36"/>
  <c r="EM478" i="36"/>
  <c r="CL234" i="36"/>
  <c r="BY119" i="36"/>
  <c r="BY118" i="36"/>
  <c r="AI107" i="36"/>
  <c r="AI284" i="36"/>
  <c r="L329" i="36"/>
  <c r="CL398" i="36"/>
  <c r="EN179" i="36"/>
  <c r="M269" i="36"/>
  <c r="M268" i="36"/>
  <c r="CL455" i="36"/>
  <c r="CL190" i="36"/>
  <c r="CC59" i="36"/>
  <c r="CC58" i="36"/>
  <c r="Q58" i="36"/>
  <c r="Q59" i="36"/>
  <c r="EO396" i="36"/>
  <c r="EN238" i="36"/>
  <c r="CL196" i="36"/>
  <c r="CL221" i="36"/>
  <c r="ED89" i="36"/>
  <c r="CL42" i="36"/>
  <c r="EO284" i="36"/>
  <c r="CC419" i="36"/>
  <c r="BQ119" i="36"/>
  <c r="BQ118" i="36"/>
  <c r="DP388" i="36"/>
  <c r="DP389" i="36"/>
  <c r="EO388" i="36"/>
  <c r="EO363" i="36"/>
  <c r="BV329" i="36"/>
  <c r="BV328" i="36"/>
  <c r="Y268" i="36"/>
  <c r="Y269" i="36"/>
  <c r="DQ299" i="36"/>
  <c r="DP298" i="36"/>
  <c r="EO273" i="36"/>
  <c r="EO261" i="36"/>
  <c r="DT269" i="36"/>
  <c r="CL17" i="36"/>
  <c r="AE239" i="36"/>
  <c r="CD209" i="36"/>
  <c r="EH209" i="36"/>
  <c r="CL434" i="36"/>
  <c r="CL34" i="36"/>
  <c r="EO146" i="36"/>
  <c r="BO88" i="36"/>
  <c r="CL64" i="36"/>
  <c r="BO89" i="36"/>
  <c r="EJ448" i="36"/>
  <c r="EJ449" i="36"/>
  <c r="AF118" i="36"/>
  <c r="AF119" i="36"/>
  <c r="AD59" i="36"/>
  <c r="AD58" i="36"/>
  <c r="DW59" i="36"/>
  <c r="CL419" i="36"/>
  <c r="CL417" i="36"/>
  <c r="BU28" i="36"/>
  <c r="BU29" i="36"/>
  <c r="CL3" i="36"/>
  <c r="CJ179" i="36"/>
  <c r="CJ178" i="36"/>
  <c r="DY149" i="36"/>
  <c r="CL388" i="36"/>
  <c r="AA388" i="36"/>
  <c r="J239" i="36"/>
  <c r="AI214" i="36"/>
  <c r="L479" i="36"/>
  <c r="L478" i="36"/>
  <c r="CD118" i="36"/>
  <c r="Z118" i="36"/>
  <c r="Z119" i="36"/>
  <c r="EO444" i="36"/>
  <c r="EO125" i="36"/>
  <c r="DR149" i="36"/>
  <c r="M178" i="36"/>
  <c r="Z58" i="36"/>
  <c r="Z59" i="36"/>
  <c r="DV269" i="36"/>
  <c r="EO133" i="36"/>
  <c r="W29" i="36"/>
  <c r="W28" i="36"/>
  <c r="AI54" i="36"/>
  <c r="DS208" i="36"/>
  <c r="EO198" i="36"/>
  <c r="R328" i="36"/>
  <c r="CL334" i="36"/>
  <c r="EO353" i="36"/>
  <c r="EO433" i="36"/>
  <c r="DR448" i="36"/>
  <c r="EG299" i="36"/>
  <c r="CA268" i="36"/>
  <c r="DU29" i="36"/>
  <c r="DU28" i="36"/>
  <c r="EO471" i="36"/>
  <c r="AI56" i="36"/>
  <c r="AI307" i="36"/>
  <c r="CL13" i="36"/>
  <c r="EH418" i="36"/>
  <c r="EO322" i="36"/>
  <c r="DX418" i="36"/>
  <c r="AI112" i="36"/>
  <c r="AI281" i="36"/>
  <c r="AI235" i="36"/>
  <c r="U239" i="36"/>
  <c r="EA208" i="36"/>
  <c r="BY208" i="36"/>
  <c r="BY209" i="36"/>
  <c r="CL163" i="36"/>
  <c r="CG389" i="36"/>
  <c r="CG388" i="36"/>
  <c r="R179" i="36"/>
  <c r="AI383" i="36"/>
  <c r="ED508" i="36"/>
  <c r="AI26" i="36"/>
  <c r="CL291" i="36"/>
  <c r="T299" i="36"/>
  <c r="BX328" i="36"/>
  <c r="BX329" i="36"/>
  <c r="EG538" i="36"/>
  <c r="U88" i="36"/>
  <c r="U89" i="36"/>
  <c r="EO357" i="36"/>
  <c r="EO359" i="36"/>
  <c r="DX448" i="36"/>
  <c r="AI230" i="36"/>
  <c r="AB269" i="36"/>
  <c r="AB268" i="36"/>
  <c r="AI266" i="36"/>
  <c r="AI200" i="36"/>
  <c r="DX238" i="36"/>
  <c r="CI209" i="36"/>
  <c r="EO89" i="36"/>
  <c r="EL509" i="36"/>
  <c r="EK239" i="36"/>
  <c r="EO87" i="36"/>
  <c r="CL88" i="36"/>
  <c r="BO59" i="36"/>
  <c r="BO58" i="36"/>
  <c r="CL35" i="36"/>
  <c r="V478" i="36"/>
  <c r="AI104" i="36"/>
  <c r="EG449" i="36"/>
  <c r="EE448" i="36"/>
  <c r="DY479" i="36"/>
  <c r="P148" i="36"/>
  <c r="CC28" i="36"/>
  <c r="CC29" i="36"/>
  <c r="EO255" i="36"/>
  <c r="EK209" i="36"/>
  <c r="EJ208" i="36"/>
  <c r="AB478" i="36"/>
  <c r="AB479" i="36"/>
  <c r="CL134" i="36"/>
  <c r="EK478" i="36"/>
  <c r="EO229" i="36"/>
  <c r="EG59" i="36"/>
  <c r="CG359" i="36"/>
  <c r="CG358" i="36"/>
  <c r="CE148" i="36"/>
  <c r="CL386" i="36"/>
  <c r="CL359" i="36"/>
  <c r="AI397" i="36"/>
  <c r="P419" i="36"/>
  <c r="P418" i="36"/>
  <c r="EK88" i="36"/>
  <c r="R118" i="36"/>
  <c r="R119" i="36"/>
  <c r="CL418" i="36"/>
  <c r="EE509" i="36"/>
  <c r="EE508" i="36"/>
  <c r="AA119" i="36"/>
  <c r="AA118" i="36"/>
  <c r="ED449" i="36"/>
  <c r="EO11" i="36"/>
  <c r="AI97" i="36"/>
  <c r="EO84" i="36"/>
  <c r="BY298" i="36"/>
  <c r="BY299" i="36"/>
  <c r="DX539" i="36"/>
  <c r="EO134" i="36"/>
  <c r="AI250" i="36"/>
  <c r="CD179" i="36"/>
  <c r="CD178" i="36"/>
  <c r="Z178" i="36"/>
  <c r="AI196" i="36"/>
  <c r="EL59" i="36"/>
  <c r="BP389" i="36"/>
  <c r="BP388" i="36"/>
  <c r="CL6" i="36"/>
  <c r="EK298" i="36"/>
  <c r="EO196" i="36"/>
  <c r="DV119" i="36"/>
  <c r="DX329" i="36"/>
  <c r="EE178" i="36"/>
  <c r="EE179" i="36"/>
  <c r="ED209" i="36"/>
  <c r="CC89" i="36"/>
  <c r="EO413" i="36"/>
  <c r="DT418" i="36"/>
  <c r="AI158" i="36"/>
  <c r="EO285" i="36"/>
  <c r="CL346" i="36"/>
  <c r="EO475" i="36"/>
  <c r="CL436" i="36"/>
  <c r="BT268" i="36"/>
  <c r="EK238" i="36"/>
  <c r="EO207" i="36"/>
  <c r="EG448" i="36"/>
  <c r="DZ88" i="36"/>
  <c r="DZ89" i="36"/>
  <c r="EH59" i="36"/>
  <c r="AI21" i="36"/>
  <c r="EO114" i="36"/>
  <c r="ED478" i="36"/>
  <c r="CF238" i="36"/>
  <c r="CF239" i="36"/>
  <c r="CE208" i="36"/>
  <c r="CE209" i="36"/>
  <c r="DU179" i="36"/>
  <c r="DU178" i="36"/>
  <c r="EO153" i="36"/>
  <c r="EO220" i="36"/>
  <c r="CL235" i="36"/>
  <c r="AI208" i="36"/>
  <c r="CL187" i="36"/>
  <c r="DQ509" i="36"/>
  <c r="DX148" i="36"/>
  <c r="Y419" i="36"/>
  <c r="Y418" i="36"/>
  <c r="AC178" i="36"/>
  <c r="AC179" i="36"/>
  <c r="CD298" i="36"/>
  <c r="CD299" i="36"/>
  <c r="AI80" i="36"/>
  <c r="EA58" i="36"/>
  <c r="EO156" i="36"/>
  <c r="DP179" i="36"/>
  <c r="EL28" i="36"/>
  <c r="CL295" i="36"/>
  <c r="CF389" i="36"/>
  <c r="CF388" i="36"/>
  <c r="EM299" i="36"/>
  <c r="BY238" i="36"/>
  <c r="BY239" i="36"/>
  <c r="AI400" i="36"/>
  <c r="EL148" i="36"/>
  <c r="BX28" i="36"/>
  <c r="BX29" i="36"/>
  <c r="EO265" i="36"/>
  <c r="EO158" i="36"/>
  <c r="DQ178" i="36"/>
  <c r="AI370" i="36"/>
  <c r="CL289" i="36"/>
  <c r="BY359" i="36"/>
  <c r="BY358" i="36"/>
  <c r="EO194" i="36"/>
  <c r="CL159" i="36"/>
  <c r="EN118" i="36"/>
  <c r="CL446" i="36"/>
  <c r="CL130" i="36"/>
  <c r="EJ118" i="36"/>
  <c r="CF88" i="36"/>
  <c r="CF89" i="36"/>
  <c r="EH89" i="36"/>
  <c r="EO200" i="36"/>
  <c r="DS59" i="36"/>
  <c r="EO36" i="36"/>
  <c r="DP58" i="36"/>
  <c r="DV239" i="36"/>
  <c r="M179" i="36"/>
  <c r="CL72" i="36"/>
  <c r="CL380" i="36"/>
  <c r="BU328" i="36"/>
  <c r="BU329" i="36"/>
  <c r="DW328" i="36"/>
  <c r="AB298" i="36"/>
  <c r="AB299" i="36"/>
  <c r="AI115" i="36"/>
  <c r="EO278" i="36"/>
  <c r="U238" i="36"/>
  <c r="CL16" i="36"/>
  <c r="EO161" i="36"/>
  <c r="EO384" i="36"/>
  <c r="S478" i="36"/>
  <c r="S479" i="36"/>
  <c r="EO135" i="36"/>
  <c r="AI50" i="36"/>
  <c r="EK358" i="36"/>
  <c r="EM29" i="36"/>
  <c r="EO345" i="36"/>
  <c r="AI323" i="36"/>
  <c r="BT419" i="36"/>
  <c r="BT418" i="36"/>
  <c r="X209" i="36"/>
  <c r="AI76" i="36"/>
  <c r="EO376" i="36"/>
  <c r="AD478" i="36"/>
  <c r="AD479" i="36"/>
  <c r="CL347" i="36"/>
  <c r="CL197" i="36"/>
  <c r="AI49" i="36"/>
  <c r="T479" i="36"/>
  <c r="V58" i="36"/>
  <c r="V59" i="36"/>
  <c r="AI279" i="36"/>
  <c r="BZ208" i="36"/>
  <c r="BZ209" i="36"/>
  <c r="BX88" i="36"/>
  <c r="AI404" i="36"/>
  <c r="EO104" i="36"/>
  <c r="CL326" i="36"/>
  <c r="BT358" i="36"/>
  <c r="BT359" i="36"/>
  <c r="AE238" i="36"/>
  <c r="ED539" i="36"/>
  <c r="AI44" i="36"/>
  <c r="CL263" i="36"/>
  <c r="CK58" i="36"/>
  <c r="CI89" i="36"/>
  <c r="AI89" i="36"/>
  <c r="U28" i="36"/>
  <c r="BN178" i="36"/>
  <c r="BN179" i="36"/>
  <c r="DW418" i="36"/>
  <c r="N418" i="36"/>
  <c r="AI289" i="36"/>
  <c r="AC209" i="36"/>
  <c r="AI369" i="36"/>
  <c r="EO102" i="36"/>
  <c r="AI162" i="36"/>
  <c r="EI88" i="36"/>
  <c r="CL429" i="36"/>
  <c r="AA178" i="36"/>
  <c r="AA179" i="36"/>
  <c r="P299" i="36"/>
  <c r="P298" i="36"/>
  <c r="W298" i="36"/>
  <c r="BO298" i="36"/>
  <c r="BO299" i="36"/>
  <c r="O238" i="36"/>
  <c r="BV358" i="36"/>
  <c r="CL155" i="36"/>
  <c r="DZ328" i="36"/>
  <c r="DZ329" i="36"/>
  <c r="EL119" i="36"/>
  <c r="EA149" i="36"/>
  <c r="AI347" i="36"/>
  <c r="EO149" i="36"/>
  <c r="Q88" i="36"/>
  <c r="Q89" i="36"/>
  <c r="CI388" i="36"/>
  <c r="CF118" i="36"/>
  <c r="EI178" i="36"/>
  <c r="AI139" i="36"/>
  <c r="CB59" i="36"/>
  <c r="EO264" i="36"/>
  <c r="AI209" i="36"/>
  <c r="EF179" i="36"/>
  <c r="BR29" i="36"/>
  <c r="EO457" i="36"/>
  <c r="ED179" i="36"/>
  <c r="AI429" i="36"/>
  <c r="AI459" i="36"/>
  <c r="T448" i="36"/>
  <c r="EO98" i="36"/>
  <c r="DQ118" i="36"/>
  <c r="X358" i="36"/>
  <c r="X359" i="36"/>
  <c r="AI220" i="36"/>
  <c r="U448" i="36"/>
  <c r="Q449" i="36"/>
  <c r="Q418" i="36"/>
  <c r="CL372" i="36"/>
  <c r="BV359" i="36"/>
  <c r="AI78" i="36"/>
  <c r="CL191" i="36"/>
  <c r="DQ328" i="36"/>
  <c r="EO308" i="36"/>
  <c r="DY449" i="36"/>
  <c r="EO54" i="36"/>
  <c r="Q208" i="36"/>
  <c r="Q209" i="36"/>
  <c r="DV28" i="36"/>
  <c r="EF299" i="36"/>
  <c r="AI184" i="36"/>
  <c r="BP59" i="36"/>
  <c r="BP58" i="36"/>
  <c r="N89" i="36"/>
  <c r="N88" i="36"/>
  <c r="DW539" i="36"/>
  <c r="DX268" i="36"/>
  <c r="BY419" i="36"/>
  <c r="BY418" i="36"/>
  <c r="BT388" i="36"/>
  <c r="Q239" i="36"/>
  <c r="Q238" i="36"/>
  <c r="AI382" i="36"/>
  <c r="AI408" i="36"/>
  <c r="CE389" i="36"/>
  <c r="CE388" i="36"/>
  <c r="AI145" i="36"/>
  <c r="AI398" i="36"/>
  <c r="EB449" i="36"/>
  <c r="CJ59" i="36"/>
  <c r="CJ58" i="36"/>
  <c r="CL184" i="36"/>
  <c r="AF178" i="36"/>
  <c r="AF179" i="36"/>
  <c r="AB448" i="36"/>
  <c r="AB449" i="36"/>
  <c r="EL538" i="36"/>
  <c r="DW298" i="36"/>
  <c r="EO234" i="36"/>
  <c r="EG238" i="36"/>
  <c r="AI154" i="36"/>
  <c r="V179" i="36"/>
  <c r="BR448" i="36"/>
  <c r="BR449" i="36"/>
  <c r="AD388" i="36"/>
  <c r="AD389" i="36"/>
  <c r="AG478" i="36"/>
  <c r="AG479" i="36"/>
  <c r="CL369" i="36"/>
  <c r="AI351" i="36"/>
  <c r="EO292" i="36"/>
  <c r="AI194" i="36"/>
  <c r="CL296" i="36"/>
  <c r="AH328" i="36"/>
  <c r="EA88" i="36"/>
  <c r="CB359" i="36"/>
  <c r="CL287" i="36"/>
  <c r="EL29" i="36"/>
  <c r="AI146" i="36"/>
  <c r="T449" i="36"/>
  <c r="AI348" i="36"/>
  <c r="CB329" i="36"/>
  <c r="CB328" i="36"/>
  <c r="AI85" i="36"/>
  <c r="DR418" i="36"/>
  <c r="EO403" i="36"/>
  <c r="Y358" i="36"/>
  <c r="Y359" i="36"/>
  <c r="AI6" i="36"/>
  <c r="DQ418" i="36"/>
  <c r="DW148" i="36"/>
  <c r="N118" i="36"/>
  <c r="N119" i="36"/>
  <c r="CD148" i="36"/>
  <c r="CL188" i="36"/>
  <c r="AE269" i="36"/>
  <c r="CK178" i="36"/>
  <c r="CK179" i="36"/>
  <c r="AI287" i="36"/>
  <c r="BW28" i="36"/>
  <c r="EF268" i="36"/>
  <c r="BT118" i="36"/>
  <c r="K178" i="36"/>
  <c r="L328" i="36"/>
  <c r="AI328" i="36"/>
  <c r="BP449" i="36"/>
  <c r="BP448" i="36"/>
  <c r="BN88" i="36"/>
  <c r="BN89" i="36"/>
  <c r="CL67" i="36"/>
  <c r="BN209" i="36"/>
  <c r="BN208" i="36"/>
  <c r="EF509" i="36"/>
  <c r="DX359" i="36"/>
  <c r="DZ418" i="36"/>
  <c r="DZ419" i="36"/>
  <c r="AI9" i="36"/>
  <c r="CF119" i="36"/>
  <c r="DT88" i="36"/>
  <c r="EO83" i="36"/>
  <c r="AG59" i="36"/>
  <c r="AG58" i="36"/>
  <c r="DY509" i="36"/>
  <c r="Z419" i="36"/>
  <c r="Z418" i="36"/>
  <c r="L268" i="36"/>
  <c r="L269" i="36"/>
  <c r="EG418" i="36"/>
  <c r="AE88" i="36"/>
  <c r="EB238" i="36"/>
  <c r="ED28" i="36"/>
  <c r="EA238" i="36"/>
  <c r="AE29" i="36"/>
  <c r="AE28" i="36"/>
  <c r="AA29" i="36"/>
  <c r="AI354" i="36"/>
  <c r="N29" i="36"/>
  <c r="N28" i="36"/>
  <c r="CK298" i="36"/>
  <c r="CK299" i="36"/>
  <c r="EJ89" i="36"/>
  <c r="EO191" i="36"/>
  <c r="DU209" i="36"/>
  <c r="DU208" i="36"/>
  <c r="EO335" i="36"/>
  <c r="AI265" i="36"/>
  <c r="EO399" i="36"/>
  <c r="EH329" i="36"/>
  <c r="CL284" i="36"/>
  <c r="DS149" i="36"/>
  <c r="X268" i="36"/>
  <c r="AI167" i="36"/>
  <c r="W418" i="36"/>
  <c r="W419" i="36"/>
  <c r="X118" i="36"/>
  <c r="AI72" i="36"/>
  <c r="DY268" i="36"/>
  <c r="AI77" i="36"/>
  <c r="CL408" i="36"/>
  <c r="EC389" i="36"/>
  <c r="DQ359" i="36"/>
  <c r="AI318" i="36"/>
  <c r="EB478" i="36"/>
  <c r="AI260" i="36"/>
  <c r="BX269" i="36"/>
  <c r="BX268" i="36"/>
  <c r="AI22" i="36"/>
  <c r="AF208" i="36"/>
  <c r="AF209" i="36"/>
  <c r="CL107" i="36"/>
  <c r="AI386" i="36"/>
  <c r="BP359" i="36"/>
  <c r="BP358" i="36"/>
  <c r="DW419" i="36"/>
  <c r="DU418" i="36"/>
  <c r="CL277" i="36"/>
  <c r="CL290" i="36"/>
  <c r="EA209" i="36"/>
  <c r="BX389" i="36"/>
  <c r="BX388" i="36"/>
  <c r="CL82" i="36"/>
  <c r="CL439" i="36"/>
  <c r="U388" i="36"/>
  <c r="DS298" i="36"/>
  <c r="EO288" i="36"/>
  <c r="CL222" i="36"/>
  <c r="AI322" i="36"/>
  <c r="Z268" i="36"/>
  <c r="Z269" i="36"/>
  <c r="Z298" i="36"/>
  <c r="AB388" i="36"/>
  <c r="AB389" i="36"/>
  <c r="AI261" i="36"/>
  <c r="DS418" i="36"/>
  <c r="EL238" i="36"/>
  <c r="BT119" i="36"/>
  <c r="BO28" i="36"/>
  <c r="AI23" i="36"/>
  <c r="EO20" i="36"/>
  <c r="CL355" i="36"/>
  <c r="BR209" i="36"/>
  <c r="BR208" i="36"/>
  <c r="DR479" i="36"/>
  <c r="CL89" i="36"/>
  <c r="EH358" i="36"/>
  <c r="CL161" i="36"/>
  <c r="BN359" i="36"/>
  <c r="EF328" i="36"/>
  <c r="DT29" i="36"/>
  <c r="CL376" i="36"/>
  <c r="CL248" i="36"/>
  <c r="AI243" i="36"/>
  <c r="CL231" i="36"/>
  <c r="DS29" i="36"/>
  <c r="EO215" i="36"/>
  <c r="DQ239" i="36"/>
  <c r="AI55" i="36"/>
  <c r="CL14" i="36"/>
  <c r="CL86" i="36"/>
  <c r="EO382" i="36"/>
  <c r="DQ29" i="36"/>
  <c r="EO3" i="36"/>
  <c r="U329" i="36"/>
  <c r="ED419" i="36"/>
  <c r="CL442" i="36"/>
  <c r="EO128" i="36"/>
  <c r="DQ148" i="36"/>
  <c r="DP149" i="36"/>
  <c r="DY329" i="36"/>
  <c r="EO440" i="36"/>
  <c r="AI405" i="36"/>
  <c r="EC479" i="36"/>
  <c r="EN208" i="36"/>
  <c r="AI378" i="36"/>
  <c r="EO280" i="36"/>
  <c r="R298" i="36"/>
  <c r="R299" i="36"/>
  <c r="DP28" i="36"/>
  <c r="CL145" i="36"/>
  <c r="O389" i="36"/>
  <c r="AC268" i="36"/>
  <c r="AC269" i="36"/>
  <c r="CL70" i="36"/>
  <c r="EO190" i="36"/>
  <c r="BO269" i="36"/>
  <c r="BO268" i="36"/>
  <c r="EO154" i="36"/>
  <c r="J119" i="36"/>
  <c r="AI94" i="36"/>
  <c r="EA359" i="36"/>
  <c r="K449" i="36"/>
  <c r="K448" i="36"/>
  <c r="CL5" i="36"/>
  <c r="EO37" i="36"/>
  <c r="CL335" i="36"/>
  <c r="L358" i="36"/>
  <c r="CL144" i="36"/>
  <c r="BQ389" i="36"/>
  <c r="BQ388" i="36"/>
  <c r="EO401" i="36"/>
  <c r="BQ148" i="36"/>
  <c r="EO101" i="36"/>
  <c r="EO414" i="36"/>
  <c r="DV88" i="36"/>
  <c r="DT179" i="36"/>
  <c r="EK118" i="36"/>
  <c r="CB28" i="36"/>
  <c r="CK149" i="36"/>
  <c r="CK148" i="36"/>
  <c r="EB239" i="36"/>
  <c r="CF359" i="36"/>
  <c r="CF358" i="36"/>
  <c r="AI57" i="36"/>
  <c r="BQ268" i="36"/>
  <c r="BQ269" i="36"/>
  <c r="N209" i="36"/>
  <c r="N208" i="36"/>
  <c r="AI183" i="36"/>
  <c r="BN419" i="36"/>
  <c r="BN418" i="36"/>
  <c r="EO527" i="36"/>
  <c r="CF59" i="36"/>
  <c r="EO246" i="36"/>
  <c r="EA419" i="36"/>
  <c r="CD479" i="36"/>
  <c r="CC88" i="36"/>
  <c r="CL54" i="36"/>
  <c r="CL173" i="36"/>
  <c r="S298" i="36"/>
  <c r="S299" i="36"/>
  <c r="DW358" i="36"/>
  <c r="CF479" i="36"/>
  <c r="CF478" i="36"/>
  <c r="EO74" i="36"/>
  <c r="O479" i="36"/>
  <c r="O478" i="36"/>
  <c r="AI169" i="36"/>
  <c r="EO71" i="36"/>
  <c r="AI233" i="36"/>
  <c r="EO141" i="36"/>
  <c r="DQ59" i="36"/>
  <c r="EL239" i="36"/>
  <c r="CL273" i="36"/>
  <c r="BM299" i="36"/>
  <c r="CL298" i="36"/>
  <c r="BM298" i="36"/>
  <c r="AD269" i="36"/>
  <c r="AI364" i="36"/>
  <c r="EL88" i="36"/>
  <c r="EO100" i="36"/>
  <c r="BN298" i="36"/>
  <c r="CL365" i="36"/>
  <c r="DS419" i="36"/>
  <c r="N269" i="36"/>
  <c r="N268" i="36"/>
  <c r="EE478" i="36"/>
  <c r="EE479" i="36"/>
  <c r="CL160" i="36"/>
  <c r="EO323" i="36"/>
  <c r="P388" i="36"/>
  <c r="P389" i="36"/>
  <c r="EM448" i="36"/>
  <c r="BT58" i="36"/>
  <c r="CK238" i="36"/>
  <c r="CK239" i="36"/>
  <c r="AB418" i="36"/>
  <c r="AB419" i="36"/>
  <c r="EO157" i="36"/>
  <c r="CL76" i="36"/>
  <c r="EO96" i="36"/>
  <c r="EE208" i="36"/>
  <c r="EE209" i="36"/>
  <c r="AA269" i="36"/>
  <c r="CF329" i="36"/>
  <c r="CF328" i="36"/>
  <c r="EO236" i="36"/>
  <c r="DW509" i="36"/>
  <c r="P59" i="36"/>
  <c r="CL27" i="36"/>
  <c r="AI336" i="36"/>
  <c r="AI4" i="36"/>
  <c r="DR118" i="36"/>
  <c r="EO103" i="36"/>
  <c r="AI306" i="36"/>
  <c r="J299" i="36"/>
  <c r="J298" i="36"/>
  <c r="AI298" i="36"/>
  <c r="AI273" i="36"/>
  <c r="BN269" i="36"/>
  <c r="BN268" i="36"/>
  <c r="EO95" i="36"/>
  <c r="AB29" i="36"/>
  <c r="DU119" i="36"/>
  <c r="DU118" i="36"/>
  <c r="CL219" i="36"/>
  <c r="CL157" i="36"/>
  <c r="EJ329" i="36"/>
  <c r="EJ328" i="36"/>
  <c r="DV89" i="36"/>
  <c r="CK118" i="36"/>
  <c r="BP268" i="36"/>
  <c r="BP269" i="36"/>
  <c r="EC119" i="36"/>
  <c r="T418" i="36"/>
  <c r="T419" i="36"/>
  <c r="AI239" i="36"/>
  <c r="AI237" i="36"/>
  <c r="EO418" i="36"/>
  <c r="DV238" i="36"/>
  <c r="EM88" i="36"/>
  <c r="EH29" i="36"/>
  <c r="AI118" i="36"/>
  <c r="AI277" i="36"/>
  <c r="EO276" i="36"/>
  <c r="EO534" i="36"/>
  <c r="AI190" i="36"/>
  <c r="AI161" i="36"/>
  <c r="CE149" i="36"/>
  <c r="BU418" i="36"/>
  <c r="BU419" i="36"/>
  <c r="CL341" i="36"/>
  <c r="EO490" i="36"/>
  <c r="EF208" i="36"/>
  <c r="AI64" i="36"/>
  <c r="BN449" i="36"/>
  <c r="BN448" i="36"/>
  <c r="EM28" i="36"/>
  <c r="EC178" i="36"/>
  <c r="BQ328" i="36"/>
  <c r="BQ329" i="36"/>
  <c r="CA59" i="36"/>
  <c r="K58" i="36"/>
  <c r="AF29" i="36"/>
  <c r="AF28" i="36"/>
  <c r="BV449" i="36"/>
  <c r="BV448" i="36"/>
  <c r="AI317" i="36"/>
  <c r="CA449" i="36"/>
  <c r="CA448" i="36"/>
  <c r="AI283" i="36"/>
  <c r="EE419" i="36"/>
  <c r="EE418" i="36"/>
  <c r="BV389" i="36"/>
  <c r="BV388" i="36"/>
  <c r="EO223" i="36"/>
  <c r="DR238" i="36"/>
  <c r="CL220" i="36"/>
  <c r="ED238" i="36"/>
  <c r="CL223" i="36"/>
  <c r="EM509" i="36"/>
  <c r="CL229" i="36"/>
  <c r="W58" i="36"/>
  <c r="W59" i="36"/>
  <c r="DP119" i="36"/>
  <c r="EO118" i="36"/>
  <c r="DP118" i="36"/>
  <c r="EO93" i="36"/>
  <c r="CL201" i="36"/>
  <c r="EI208" i="36"/>
  <c r="CA209" i="36"/>
  <c r="CL260" i="36"/>
  <c r="EF209" i="36"/>
  <c r="BU358" i="36"/>
  <c r="AI47" i="36"/>
  <c r="CL475" i="36"/>
  <c r="EO313" i="36"/>
  <c r="DR328" i="36"/>
  <c r="BX299" i="36"/>
  <c r="BX298" i="36"/>
  <c r="CL252" i="36"/>
  <c r="AI355" i="36"/>
  <c r="CL315" i="36"/>
  <c r="Y88" i="36"/>
  <c r="Y89" i="36"/>
  <c r="EM538" i="36"/>
  <c r="AI67" i="36"/>
  <c r="EO287" i="36"/>
  <c r="BX178" i="36"/>
  <c r="BW239" i="36"/>
  <c r="CL440" i="36"/>
  <c r="CL327" i="36"/>
  <c r="CC328" i="36"/>
  <c r="CC329" i="36"/>
  <c r="AI472" i="36"/>
  <c r="EC509" i="36"/>
  <c r="AI201" i="36"/>
  <c r="BV238" i="36"/>
  <c r="EO371" i="36"/>
  <c r="M149" i="36"/>
  <c r="V178" i="36"/>
  <c r="T239" i="36"/>
  <c r="CE448" i="36"/>
  <c r="CE449" i="36"/>
  <c r="AI285" i="36"/>
  <c r="DW118" i="36"/>
  <c r="DY419" i="36"/>
  <c r="AI342" i="36"/>
  <c r="P448" i="36"/>
  <c r="P449" i="36"/>
  <c r="DT209" i="36"/>
  <c r="ED58" i="36"/>
  <c r="AE209" i="36"/>
  <c r="AE208" i="36"/>
  <c r="CL466" i="36"/>
  <c r="U419" i="36"/>
  <c r="U418" i="36"/>
  <c r="DT449" i="36"/>
  <c r="BU89" i="36"/>
  <c r="EO42" i="36"/>
  <c r="M29" i="36"/>
  <c r="M28" i="36"/>
  <c r="EA329" i="36"/>
  <c r="EG508" i="36"/>
  <c r="DW388" i="36"/>
  <c r="AI371" i="36"/>
  <c r="DX178" i="36"/>
  <c r="EO377" i="36"/>
  <c r="EK538" i="36"/>
  <c r="AI189" i="36"/>
  <c r="ED509" i="36"/>
  <c r="BR478" i="36"/>
  <c r="BR479" i="36"/>
  <c r="ED329" i="36"/>
  <c r="EN268" i="36"/>
  <c r="BN28" i="36"/>
  <c r="O329" i="36"/>
  <c r="O328" i="36"/>
  <c r="AC449" i="36"/>
  <c r="AC448" i="36"/>
  <c r="DX58" i="36"/>
  <c r="DZ208" i="36"/>
  <c r="DZ209" i="36"/>
  <c r="CL96" i="36"/>
  <c r="EO462" i="36"/>
  <c r="CL46" i="36"/>
  <c r="AI325" i="36"/>
  <c r="EO437" i="36"/>
  <c r="AI34" i="36"/>
  <c r="DR28" i="36"/>
  <c r="S148" i="36"/>
  <c r="EN148" i="36"/>
  <c r="DT59" i="36"/>
  <c r="EE538" i="36"/>
  <c r="EE539" i="36"/>
  <c r="EO14" i="36"/>
  <c r="CL195" i="36"/>
  <c r="EL299" i="36"/>
  <c r="DP478" i="36"/>
  <c r="DP479" i="36"/>
  <c r="EO453" i="36"/>
  <c r="DP508" i="36"/>
  <c r="EO483" i="36"/>
  <c r="EO508" i="36"/>
  <c r="DP509" i="36"/>
  <c r="AI474" i="36"/>
  <c r="CL274" i="36"/>
  <c r="EG89" i="36"/>
  <c r="BQ178" i="36"/>
  <c r="BQ179" i="36"/>
  <c r="EO519" i="36"/>
  <c r="BZ119" i="36"/>
  <c r="EO70" i="36"/>
  <c r="DW28" i="36"/>
  <c r="Z149" i="36"/>
  <c r="AD209" i="36"/>
  <c r="AD208" i="36"/>
  <c r="L148" i="36"/>
  <c r="L149" i="36"/>
  <c r="CL427" i="36"/>
  <c r="K298" i="36"/>
  <c r="K299" i="36"/>
  <c r="BP298" i="36"/>
  <c r="BP299" i="36"/>
  <c r="AI416" i="36"/>
  <c r="BW29" i="36"/>
  <c r="AI173" i="36"/>
  <c r="AI320" i="36"/>
  <c r="DS539" i="36"/>
  <c r="CB479" i="36"/>
  <c r="CB478" i="36"/>
  <c r="EO411" i="36"/>
  <c r="EO124" i="36"/>
  <c r="EH298" i="36"/>
  <c r="AI124" i="36"/>
  <c r="DU329" i="36"/>
  <c r="DU328" i="36"/>
  <c r="CL95" i="36"/>
  <c r="BM358" i="36"/>
  <c r="CL358" i="36"/>
  <c r="BM359" i="36"/>
  <c r="CL333" i="36"/>
  <c r="EM119" i="36"/>
  <c r="AA59" i="36"/>
  <c r="AA58" i="36"/>
  <c r="Y478" i="36"/>
  <c r="Y479" i="36"/>
  <c r="CL36" i="36"/>
  <c r="EO296" i="36"/>
  <c r="J389" i="36"/>
  <c r="AB178" i="36"/>
  <c r="AB179" i="36"/>
  <c r="DU89" i="36"/>
  <c r="DU88" i="36"/>
  <c r="CL166" i="36"/>
  <c r="AI19" i="36"/>
  <c r="EE118" i="36"/>
  <c r="EE119" i="36"/>
  <c r="DZ179" i="36"/>
  <c r="ED88" i="36"/>
  <c r="EO174" i="36"/>
  <c r="AI444" i="36"/>
  <c r="AI216" i="36"/>
  <c r="EL149" i="36"/>
  <c r="CL459" i="36"/>
  <c r="AE299" i="36"/>
  <c r="EO235" i="36"/>
  <c r="EO484" i="36"/>
  <c r="AI114" i="36"/>
  <c r="CL413" i="36"/>
  <c r="CK389" i="36"/>
  <c r="CL319" i="36"/>
  <c r="EO465" i="36"/>
  <c r="DS509" i="36"/>
  <c r="BP328" i="36"/>
  <c r="BP329" i="36"/>
  <c r="DT358" i="36"/>
  <c r="CI329" i="36"/>
  <c r="CI328" i="36"/>
  <c r="EN298" i="36"/>
  <c r="EH28" i="36"/>
  <c r="AI409" i="36"/>
  <c r="L299" i="36"/>
  <c r="AI255" i="36"/>
  <c r="AC478" i="36"/>
  <c r="AC479" i="36"/>
  <c r="EO367" i="36"/>
  <c r="EO202" i="36"/>
  <c r="EO397" i="36"/>
  <c r="AI329" i="36"/>
  <c r="AI327" i="36"/>
  <c r="CL178" i="36"/>
  <c r="BO178" i="36"/>
  <c r="AI53" i="36"/>
  <c r="CG449" i="36"/>
  <c r="CG448" i="36"/>
  <c r="AB148" i="36"/>
  <c r="AB149" i="36"/>
  <c r="AI217" i="36"/>
  <c r="AH298" i="36"/>
  <c r="CL55" i="36"/>
  <c r="BZ419" i="36"/>
  <c r="BZ418" i="36"/>
  <c r="CL351" i="36"/>
  <c r="CL340" i="36"/>
  <c r="CL370" i="36"/>
  <c r="EO250" i="36"/>
  <c r="BT178" i="36"/>
  <c r="DZ239" i="36"/>
  <c r="DZ238" i="36"/>
  <c r="EO351" i="36"/>
  <c r="CL74" i="36"/>
  <c r="EO179" i="36"/>
  <c r="EO177" i="36"/>
  <c r="DT479" i="36"/>
  <c r="CG178" i="36"/>
  <c r="CG179" i="36"/>
  <c r="EB328" i="36"/>
  <c r="EO162" i="36"/>
  <c r="BM149" i="36"/>
  <c r="CL148" i="36"/>
  <c r="BM148" i="36"/>
  <c r="CL123" i="36"/>
  <c r="DY118" i="36"/>
  <c r="AC29" i="36"/>
  <c r="AI339" i="36"/>
  <c r="AI280" i="36"/>
  <c r="EI328" i="36"/>
  <c r="BX359" i="36"/>
  <c r="BX358" i="36"/>
  <c r="CL472" i="36"/>
  <c r="DR58" i="36"/>
  <c r="EO43" i="36"/>
  <c r="AI462" i="36"/>
  <c r="AF149" i="36"/>
  <c r="T179" i="36"/>
  <c r="EO343" i="36"/>
  <c r="DR358" i="36"/>
  <c r="EL58" i="36"/>
  <c r="CI479" i="36"/>
  <c r="CI478" i="36"/>
  <c r="CL194" i="36"/>
  <c r="DT118" i="36"/>
  <c r="EO113" i="36"/>
  <c r="N299" i="36"/>
  <c r="N298" i="36"/>
  <c r="EO12" i="36"/>
  <c r="BT238" i="36"/>
  <c r="EC419" i="36"/>
  <c r="CL378" i="36"/>
  <c r="BZ59" i="36"/>
  <c r="BZ58" i="36"/>
  <c r="EO505" i="36"/>
  <c r="EG88" i="36"/>
  <c r="AI109" i="36"/>
  <c r="S448" i="36"/>
  <c r="S449" i="36"/>
  <c r="AI228" i="36"/>
  <c r="CI148" i="36"/>
  <c r="CI149" i="36"/>
  <c r="EO309" i="36"/>
  <c r="EO262" i="36"/>
  <c r="EC269" i="36"/>
  <c r="DT148" i="36"/>
  <c r="EO143" i="36"/>
  <c r="CL193" i="36"/>
  <c r="AI399" i="36"/>
  <c r="EO373" i="36"/>
  <c r="DR388" i="36"/>
  <c r="CG328" i="36"/>
  <c r="CG329" i="36"/>
  <c r="DV509" i="36"/>
  <c r="DY148" i="36"/>
  <c r="CL28" i="36"/>
  <c r="BO29" i="36"/>
  <c r="DW538" i="36"/>
  <c r="AI316" i="36"/>
  <c r="CL325" i="36"/>
  <c r="AD449" i="36"/>
  <c r="AD448" i="36"/>
  <c r="CL473" i="36"/>
  <c r="BR148" i="36"/>
  <c r="BR149" i="36"/>
  <c r="EO468" i="36"/>
  <c r="DS478" i="36"/>
  <c r="DV268" i="36"/>
  <c r="EM269" i="36"/>
  <c r="CL47" i="36"/>
  <c r="DQ119" i="36"/>
  <c r="CL343" i="36"/>
  <c r="K119" i="36"/>
  <c r="K118" i="36"/>
  <c r="AI93" i="36"/>
  <c r="EE299" i="36"/>
  <c r="EE298" i="36"/>
  <c r="X449" i="36"/>
  <c r="X448" i="36"/>
  <c r="U59" i="36"/>
  <c r="U58" i="36"/>
  <c r="AI467" i="36"/>
  <c r="EK359" i="36"/>
  <c r="AE358" i="36"/>
  <c r="DV328" i="36"/>
  <c r="AA329" i="36"/>
  <c r="AA328" i="36"/>
  <c r="BV179" i="36"/>
  <c r="BO389" i="36"/>
  <c r="BO388" i="36"/>
  <c r="CL126" i="36"/>
  <c r="EF59" i="36"/>
  <c r="CL414" i="36"/>
  <c r="AE178" i="36"/>
  <c r="AE179" i="36"/>
  <c r="CL249" i="36"/>
  <c r="CL103" i="36"/>
  <c r="AI134" i="36"/>
  <c r="EO509" i="36"/>
  <c r="EO507" i="36"/>
  <c r="CL97" i="36"/>
  <c r="EO336" i="36"/>
  <c r="EM508" i="36"/>
  <c r="CL328" i="36"/>
  <c r="AE89" i="36"/>
  <c r="EO209" i="36"/>
  <c r="EN209" i="36"/>
  <c r="Z238" i="36"/>
  <c r="Z239" i="36"/>
  <c r="CJ149" i="36"/>
  <c r="CJ148" i="36"/>
  <c r="AI401" i="36"/>
  <c r="DQ28" i="36"/>
  <c r="EO8" i="36"/>
  <c r="CL125" i="36"/>
  <c r="EM358" i="36"/>
  <c r="BX179" i="36"/>
  <c r="CL399" i="36"/>
  <c r="CB178" i="36"/>
  <c r="CD268" i="36"/>
  <c r="CL316" i="36"/>
  <c r="BS418" i="36"/>
  <c r="BS419" i="36"/>
  <c r="CD269" i="36"/>
  <c r="EK208" i="36"/>
  <c r="DX59" i="36"/>
  <c r="CL245" i="36"/>
  <c r="EA389" i="36"/>
  <c r="T178" i="36"/>
  <c r="EN59" i="36"/>
  <c r="EG58" i="36"/>
  <c r="M89" i="36"/>
  <c r="M88" i="36"/>
  <c r="EO144" i="36"/>
  <c r="EO412" i="36"/>
  <c r="DZ539" i="36"/>
  <c r="CD359" i="36"/>
  <c r="CD358" i="36"/>
  <c r="EG178" i="36"/>
  <c r="EF358" i="36"/>
  <c r="N148" i="36"/>
  <c r="N149" i="36"/>
  <c r="EA89" i="36"/>
  <c r="AI441" i="36"/>
  <c r="AI111" i="36"/>
  <c r="AA299" i="36"/>
  <c r="AA298" i="36"/>
  <c r="EO127" i="36"/>
  <c r="BP29" i="36"/>
  <c r="BP28" i="36"/>
  <c r="CL214" i="36"/>
  <c r="BM239" i="36"/>
  <c r="BM238" i="36"/>
  <c r="CL118" i="36"/>
  <c r="EA28" i="36"/>
  <c r="CL280" i="36"/>
  <c r="K328" i="36"/>
  <c r="K329" i="36"/>
  <c r="AI394" i="36"/>
  <c r="AI321" i="36"/>
  <c r="CB208" i="36"/>
  <c r="EJ179" i="36"/>
  <c r="EK418" i="36"/>
  <c r="EO315" i="36"/>
  <c r="EO321" i="36"/>
  <c r="ED149" i="36"/>
  <c r="EN88" i="36"/>
  <c r="BP479" i="36"/>
  <c r="BP478" i="36"/>
  <c r="CL57" i="36"/>
  <c r="AG388" i="36"/>
  <c r="AG389" i="36"/>
  <c r="EO126" i="36"/>
  <c r="EO454" i="36"/>
  <c r="AI157" i="36"/>
  <c r="EE359" i="36"/>
  <c r="EE358" i="36"/>
  <c r="AI274" i="36"/>
  <c r="BQ149" i="36"/>
  <c r="EO426" i="36"/>
  <c r="AA358" i="36"/>
  <c r="AA359" i="36"/>
  <c r="CI238" i="36"/>
  <c r="CI239" i="36"/>
  <c r="N179" i="36"/>
  <c r="N178" i="36"/>
  <c r="AI411" i="36"/>
  <c r="EO46" i="36"/>
  <c r="CL65" i="36"/>
  <c r="BQ208" i="36"/>
  <c r="BQ209" i="36"/>
  <c r="EO317" i="36"/>
  <c r="Y58" i="36"/>
  <c r="Y59" i="36"/>
  <c r="EO378" i="36"/>
  <c r="Y119" i="36"/>
  <c r="Y118" i="36"/>
  <c r="N449" i="36"/>
  <c r="N448" i="36"/>
  <c r="AI335" i="36"/>
  <c r="EO312" i="36"/>
  <c r="BQ298" i="36"/>
  <c r="BQ299" i="36"/>
  <c r="Q149" i="36"/>
  <c r="BM119" i="36"/>
  <c r="CL94" i="36"/>
  <c r="BM118" i="36"/>
  <c r="K478" i="36"/>
  <c r="K479" i="36"/>
  <c r="BQ58" i="36"/>
  <c r="EO504" i="36"/>
  <c r="CF208" i="36"/>
  <c r="CL129" i="36"/>
  <c r="EG358" i="36"/>
  <c r="Z68" i="30"/>
  <c r="Y68" i="30"/>
  <c r="X68" i="30"/>
  <c r="W68" i="30"/>
  <c r="V68" i="30"/>
  <c r="U68" i="30"/>
  <c r="T68" i="30"/>
  <c r="S68" i="30"/>
  <c r="R68" i="30"/>
  <c r="Q68" i="30"/>
  <c r="P68" i="30"/>
  <c r="O68" i="30"/>
  <c r="N68" i="30"/>
  <c r="M68" i="30"/>
  <c r="L68" i="30"/>
  <c r="K68" i="30"/>
  <c r="J68" i="30"/>
  <c r="I68" i="30"/>
  <c r="H68" i="30"/>
  <c r="G68" i="30"/>
  <c r="F68" i="30"/>
  <c r="E68" i="30"/>
  <c r="D68" i="30"/>
  <c r="C68" i="30"/>
  <c r="B68" i="30"/>
  <c r="Z67" i="30"/>
  <c r="Y67" i="30"/>
  <c r="X67" i="30"/>
  <c r="W67" i="30"/>
  <c r="V67" i="30"/>
  <c r="U67" i="30"/>
  <c r="T67" i="30"/>
  <c r="S67" i="30"/>
  <c r="R67" i="30"/>
  <c r="Q67" i="30"/>
  <c r="P67" i="30"/>
  <c r="O67" i="30"/>
  <c r="N67" i="30"/>
  <c r="M67" i="30"/>
  <c r="L67" i="30"/>
  <c r="K67" i="30"/>
  <c r="J67" i="30"/>
  <c r="I67" i="30"/>
  <c r="H67" i="30"/>
  <c r="G67" i="30"/>
  <c r="F67" i="30"/>
  <c r="E67" i="30"/>
  <c r="D67" i="30"/>
  <c r="C67" i="30"/>
  <c r="B67" i="30"/>
  <c r="N65" i="30"/>
  <c r="Z64" i="30"/>
  <c r="Y64" i="30"/>
  <c r="X64" i="30"/>
  <c r="W64" i="30"/>
  <c r="V64" i="30"/>
  <c r="U64" i="30"/>
  <c r="T64" i="30"/>
  <c r="S64" i="30"/>
  <c r="R64" i="30"/>
  <c r="Q64" i="30"/>
  <c r="P64" i="30"/>
  <c r="O64" i="30"/>
  <c r="N64" i="30"/>
  <c r="M64" i="30"/>
  <c r="L64" i="30"/>
  <c r="K64" i="30"/>
  <c r="J64" i="30"/>
  <c r="I64" i="30"/>
  <c r="H64" i="30"/>
  <c r="G64" i="30"/>
  <c r="F64" i="30"/>
  <c r="E64" i="30"/>
  <c r="D64" i="30"/>
  <c r="C64" i="30"/>
  <c r="B64" i="30"/>
  <c r="AA63" i="30"/>
  <c r="AA62" i="30"/>
  <c r="AA61" i="30"/>
  <c r="AA60" i="30"/>
  <c r="AA59" i="30"/>
  <c r="AA58" i="30"/>
  <c r="AA57" i="30"/>
  <c r="AA56" i="30"/>
  <c r="AA55" i="30"/>
  <c r="AA54" i="30"/>
  <c r="AA53" i="30"/>
  <c r="AA52" i="30"/>
  <c r="AB51" i="30"/>
  <c r="AA51" i="30"/>
  <c r="AA50" i="30"/>
  <c r="AA49" i="30"/>
  <c r="AA48" i="30"/>
  <c r="AA47" i="30"/>
  <c r="AA46" i="30"/>
  <c r="AA45" i="30"/>
  <c r="AA44" i="30"/>
  <c r="AA43" i="30"/>
  <c r="AA42" i="30"/>
  <c r="AA41" i="30"/>
  <c r="AA40" i="30"/>
  <c r="AA39" i="30"/>
  <c r="Z36" i="30"/>
  <c r="Y36" i="30"/>
  <c r="X36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B36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B35" i="30"/>
  <c r="AB19" i="30"/>
  <c r="N33" i="30"/>
  <c r="AA7" i="30"/>
  <c r="AA68" i="30" l="1"/>
  <c r="AB67" i="30"/>
  <c r="AB68" i="30"/>
  <c r="AA67" i="30"/>
  <c r="B32" i="30"/>
  <c r="C32" i="30" l="1"/>
  <c r="D32" i="30"/>
  <c r="E32" i="30"/>
  <c r="F32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X32" i="30"/>
  <c r="Y32" i="30"/>
  <c r="Z32" i="30"/>
  <c r="AA8" i="30"/>
  <c r="AA9" i="30"/>
  <c r="AA10" i="30"/>
  <c r="AA11" i="30"/>
  <c r="AA12" i="30"/>
  <c r="AA13" i="30"/>
  <c r="AA14" i="30"/>
  <c r="AA15" i="30"/>
  <c r="AA16" i="30"/>
  <c r="AA17" i="30"/>
  <c r="AA18" i="30"/>
  <c r="AA19" i="30"/>
  <c r="AA20" i="30"/>
  <c r="AA21" i="30"/>
  <c r="AA22" i="30"/>
  <c r="AA23" i="30"/>
  <c r="AA24" i="30"/>
  <c r="AA25" i="30"/>
  <c r="AA26" i="30"/>
  <c r="AA27" i="30"/>
  <c r="AA28" i="30"/>
  <c r="AA29" i="30"/>
  <c r="AA30" i="30"/>
  <c r="AA31" i="30"/>
  <c r="AB36" i="30" l="1"/>
  <c r="AB35" i="30"/>
  <c r="AA35" i="30"/>
  <c r="AA36" i="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Mikael Hermansson</author>
  </authors>
  <commentList>
    <comment ref="AM31" authorId="0" shapeId="0" xr:uid="{108215F1-186F-4295-B504-480CA4A75381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Construction Mikael Hermansson, November 2021.</t>
        </r>
      </text>
    </comment>
    <comment ref="AM65" authorId="0" shapeId="0" xr:uid="{6448C47C-82ED-4342-8973-0506A6B491FE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Original by Chen Qinwu.</t>
        </r>
      </text>
    </comment>
  </commentList>
</comments>
</file>

<file path=xl/sharedStrings.xml><?xml version="1.0" encoding="utf-8"?>
<sst xmlns="http://schemas.openxmlformats.org/spreadsheetml/2006/main" count="76880" uniqueCount="892">
  <si>
    <t>S2</t>
  </si>
  <si>
    <t>D1</t>
  </si>
  <si>
    <t>D2</t>
  </si>
  <si>
    <t xml:space="preserve"> </t>
  </si>
  <si>
    <t>S3</t>
  </si>
  <si>
    <t>Credit: Mikael Hermansson, 2025. www.squaremagie.se &amp; www.squaremagie.com</t>
  </si>
  <si>
    <t xml:space="preserve">  </t>
  </si>
  <si>
    <t>Bimagic Square 25x25 by Mikael Hermansson, November 2025.</t>
  </si>
  <si>
    <t>World Class of Super Bimagic Square with trimagic diagonals of Order n25. /Micke H.</t>
  </si>
  <si>
    <t>S1=7825</t>
  </si>
  <si>
    <t>S2=3263025</t>
  </si>
  <si>
    <t>S3=1530765625</t>
  </si>
  <si>
    <t>/&lt;--Super Bimagic Square A1:1 of Order n25!--&gt;/</t>
  </si>
  <si>
    <t>/&lt;--Super Bimagic Square A1:2 of Order n25!--&gt;/</t>
  </si>
  <si>
    <t>/&lt;--Super Bimagic Square A1:14 of Order n25!--&gt;/</t>
  </si>
  <si>
    <t>/&lt;--Super Bimagic Square A1:13 of Order n25!--&gt;/</t>
  </si>
  <si>
    <t>/&lt;--Super Bimagic Square A1:12 of Order n25!--&gt;/</t>
  </si>
  <si>
    <t>/&lt;--Super Bimagic Square A1:11 of Order n25!--&gt;/</t>
  </si>
  <si>
    <t>/&lt;--Super Bimagic Square A1:10 of Order n25!--&gt;/</t>
  </si>
  <si>
    <t>/&lt;--Super Bimagic Square A1:9 of Order n25!--&gt;/</t>
  </si>
  <si>
    <t>/&lt;--Super Bimagic Square A1:8 of Order n25!--&gt;/</t>
  </si>
  <si>
    <t>/&lt;--Super Bimagic Square A1:7 of Order n25!--&gt;/</t>
  </si>
  <si>
    <t>/&lt;--Super Bimagic Square A1:6 of Order n25!--&gt;/</t>
  </si>
  <si>
    <t>/&lt;--Super Bimagic Square A1:5 of Order n25!--&gt;/</t>
  </si>
  <si>
    <t>/&lt;--Super Bimagic Square A1:4 of Order n25!--&gt;/</t>
  </si>
  <si>
    <t>/&lt;--Super Bimagic Square A1:3 of Order n25!--&gt;/</t>
  </si>
  <si>
    <t>/&lt;--Super Bimagic Square A2:1 of Order n25!--&gt;/</t>
  </si>
  <si>
    <t>/&lt;--Super Bimagic Square A2:2 of Order n25!--&gt;/</t>
  </si>
  <si>
    <t>/&lt;--Super Bimagic Square A2:3 of Order n25!--&gt;/</t>
  </si>
  <si>
    <t>/&lt;--Super Bimagic Square A2:4 of Order n25!--&gt;/</t>
  </si>
  <si>
    <t>/&lt;--Super Bimagic Square A2:5 of Order n25!--&gt;/</t>
  </si>
  <si>
    <t>/&lt;--Super Bimagic Square A2:6 of Order n25!--&gt;/</t>
  </si>
  <si>
    <t>/&lt;--Super Bimagic Square A2:7 of Order n25!--&gt;/</t>
  </si>
  <si>
    <t>/&lt;--Super Bimagic Square A2:8 of Order n25!--&gt;/</t>
  </si>
  <si>
    <t>/&lt;--Super Bimagic Square A2:9 of Order n25!--&gt;/</t>
  </si>
  <si>
    <t>/&lt;--Super Bimagic Square A2:10 of Order n25!--&gt;/</t>
  </si>
  <si>
    <t>/&lt;--Super Bimagic Square A2:11 of Order n25!--&gt;/</t>
  </si>
  <si>
    <t>/&lt;--Super Bimagic Square A2:12 of Order n25!--&gt;/</t>
  </si>
  <si>
    <t>/&lt;--Super Bimagic Square A2:13 of Order n25!--&gt;/</t>
  </si>
  <si>
    <t>/&lt;--Super Bimagic Square A2:14 of Order n25!--&gt;/</t>
  </si>
  <si>
    <t>Latin-Euler Bimagic Square !</t>
  </si>
  <si>
    <t xml:space="preserve"> (Rotation main diagonals!)</t>
  </si>
  <si>
    <t>/&lt;--Super Bimagic Square B1:1.1 of Order n25!--&gt;/</t>
  </si>
  <si>
    <t>/&lt;--Super Bimagic Square B1:1.2 of Order n25!--&gt;/</t>
  </si>
  <si>
    <t>/&lt;--Super Bimagic Square B2:1.1 of Order n25!--&gt;/</t>
  </si>
  <si>
    <t>/&lt;--Super Bimagic Square B2:1.2 of Order n25!--&gt;/</t>
  </si>
  <si>
    <t>/&lt;--Super Bimagic Square B2:2.1 of Order n25!--&gt;/</t>
  </si>
  <si>
    <t>/&lt;--Super Bimagic Square B2:2.2 of Order n25!--&gt;/</t>
  </si>
  <si>
    <t>/&lt;--Super Bimagic Square B3:1.1 of Order n25!--&gt;/</t>
  </si>
  <si>
    <t>/&lt;--Super Bimagic Square B3:1.2 of Order n25!--&gt;/</t>
  </si>
  <si>
    <t>/&lt;--Super Bimagic Square B3:2.1 of Order n25!--&gt;/</t>
  </si>
  <si>
    <t>/&lt;--Super Bimagic Square B3:2.2 of Order n25!--&gt;/</t>
  </si>
  <si>
    <t>/&lt;--Super Bimagic Square B4:1.1 of Order n25!--&gt;/</t>
  </si>
  <si>
    <t>/&lt;--Super Bimagic Square B4:1.2 of Order n25!--&gt;/</t>
  </si>
  <si>
    <t>/&lt;--Super Bimagic Square B4:2.1 of Order n25!--&gt;/</t>
  </si>
  <si>
    <t>/&lt;--Super Bimagic Square B4:2.2 of Order n25!--&gt;/</t>
  </si>
  <si>
    <t>/&lt;--Super Bimagic Square B5:1.1 of Order n25!--&gt;/</t>
  </si>
  <si>
    <t>/&lt;--Super Bimagic Square B5:1.2 of Order n25!--&gt;/</t>
  </si>
  <si>
    <t>/&lt;--Super Bimagic Square B5:2.1 of Order n25!--&gt;/</t>
  </si>
  <si>
    <t>/&lt;--Super Bimagic Square B5:2.2 of Order n25!--&gt;/</t>
  </si>
  <si>
    <t>Put only in one Integer in a and d</t>
  </si>
  <si>
    <t>Bimagic Square A1 n25:1a</t>
  </si>
  <si>
    <t>Euler Matrix A1 n25:1b</t>
  </si>
  <si>
    <t>Bimagic Square A2 n25:1a</t>
  </si>
  <si>
    <t>Euler Matrix A2 n25:1b</t>
  </si>
  <si>
    <t>Bimagic Square B1 n25:1.1a</t>
  </si>
  <si>
    <t>Euler Matrix B1 n25:1.1b</t>
  </si>
  <si>
    <t>a =</t>
  </si>
  <si>
    <t>a = 0,1,2,3……</t>
  </si>
  <si>
    <t>[-∞ &lt; a &lt; ∞]</t>
  </si>
  <si>
    <t>A1</t>
  </si>
  <si>
    <t>E9</t>
  </si>
  <si>
    <t>D12</t>
  </si>
  <si>
    <t>C20</t>
  </si>
  <si>
    <t>B23</t>
  </si>
  <si>
    <t>U10</t>
  </si>
  <si>
    <t>Y13</t>
  </si>
  <si>
    <t>X16</t>
  </si>
  <si>
    <t>W24</t>
  </si>
  <si>
    <t>V2</t>
  </si>
  <si>
    <t>P14</t>
  </si>
  <si>
    <t>T17</t>
  </si>
  <si>
    <t>S25</t>
  </si>
  <si>
    <t>R3</t>
  </si>
  <si>
    <t>Q6</t>
  </si>
  <si>
    <t>K18</t>
  </si>
  <si>
    <t>O21</t>
  </si>
  <si>
    <t>N4</t>
  </si>
  <si>
    <t>M7</t>
  </si>
  <si>
    <t>L15</t>
  </si>
  <si>
    <t>F22</t>
  </si>
  <si>
    <t>J5</t>
  </si>
  <si>
    <t>I8</t>
  </si>
  <si>
    <t>H11</t>
  </si>
  <si>
    <t>G19</t>
  </si>
  <si>
    <t>D22</t>
  </si>
  <si>
    <t>E14</t>
  </si>
  <si>
    <t>C18</t>
  </si>
  <si>
    <t>B10</t>
  </si>
  <si>
    <t>P17</t>
  </si>
  <si>
    <t>S13</t>
  </si>
  <si>
    <t>T5</t>
  </si>
  <si>
    <t>R9</t>
  </si>
  <si>
    <t>Q21</t>
  </si>
  <si>
    <t>U24</t>
  </si>
  <si>
    <t>X20</t>
  </si>
  <si>
    <t>Y7</t>
  </si>
  <si>
    <t>W11</t>
  </si>
  <si>
    <t>V3</t>
  </si>
  <si>
    <t>K8</t>
  </si>
  <si>
    <t>O16</t>
  </si>
  <si>
    <t>M25</t>
  </si>
  <si>
    <t>L12</t>
  </si>
  <si>
    <t>F15</t>
  </si>
  <si>
    <t>I6</t>
  </si>
  <si>
    <t>J23</t>
  </si>
  <si>
    <t>H2</t>
  </si>
  <si>
    <t>A8</t>
  </si>
  <si>
    <t>V22</t>
  </si>
  <si>
    <t>R11</t>
  </si>
  <si>
    <t>N5</t>
  </si>
  <si>
    <t>J19</t>
  </si>
  <si>
    <t>H25</t>
  </si>
  <si>
    <t>D14</t>
  </si>
  <si>
    <t>Y3</t>
  </si>
  <si>
    <t>L6</t>
  </si>
  <si>
    <t>O12</t>
  </si>
  <si>
    <t>F1</t>
  </si>
  <si>
    <t>B20</t>
  </si>
  <si>
    <t>W9</t>
  </si>
  <si>
    <t>S23</t>
  </si>
  <si>
    <t>Q4</t>
  </si>
  <si>
    <t>M18</t>
  </si>
  <si>
    <t>I7</t>
  </si>
  <si>
    <t>E21</t>
  </si>
  <si>
    <t>U15</t>
  </si>
  <si>
    <t>T10</t>
  </si>
  <si>
    <t>K24</t>
  </si>
  <si>
    <t>G13</t>
  </si>
  <si>
    <t>C2</t>
  </si>
  <si>
    <t>C12</t>
  </si>
  <si>
    <t>A23</t>
  </si>
  <si>
    <t>E1</t>
  </si>
  <si>
    <t>D9</t>
  </si>
  <si>
    <t>W16</t>
  </si>
  <si>
    <t>V24</t>
  </si>
  <si>
    <t>U2</t>
  </si>
  <si>
    <t>Y10</t>
  </si>
  <si>
    <t>X13</t>
  </si>
  <si>
    <t>R25</t>
  </si>
  <si>
    <t>Q3</t>
  </si>
  <si>
    <t>P6</t>
  </si>
  <si>
    <t>T14</t>
  </si>
  <si>
    <t>S17</t>
  </si>
  <si>
    <t>M4</t>
  </si>
  <si>
    <t>L7</t>
  </si>
  <si>
    <t>K15</t>
  </si>
  <si>
    <t>O18</t>
  </si>
  <si>
    <t>N21</t>
  </si>
  <si>
    <t>H8</t>
  </si>
  <si>
    <t>G11</t>
  </si>
  <si>
    <t>F19</t>
  </si>
  <si>
    <t>J22</t>
  </si>
  <si>
    <t>I5</t>
  </si>
  <si>
    <t>C10</t>
  </si>
  <si>
    <t>B14</t>
  </si>
  <si>
    <t>D18</t>
  </si>
  <si>
    <t>A22</t>
  </si>
  <si>
    <t>R21</t>
  </si>
  <si>
    <t>Q5</t>
  </si>
  <si>
    <t>S9</t>
  </si>
  <si>
    <t>P13</t>
  </si>
  <si>
    <t>W3</t>
  </si>
  <si>
    <t>V7</t>
  </si>
  <si>
    <t>X11</t>
  </si>
  <si>
    <t>Y24</t>
  </si>
  <si>
    <t>U20</t>
  </si>
  <si>
    <t>M12</t>
  </si>
  <si>
    <t>L16</t>
  </si>
  <si>
    <t>N25</t>
  </si>
  <si>
    <t>O8</t>
  </si>
  <si>
    <t>K4</t>
  </si>
  <si>
    <t>H19</t>
  </si>
  <si>
    <t>G23</t>
  </si>
  <si>
    <t>I2</t>
  </si>
  <si>
    <t>J15</t>
  </si>
  <si>
    <t>F6</t>
  </si>
  <si>
    <t>F25</t>
  </si>
  <si>
    <t>O6</t>
  </si>
  <si>
    <t>I1</t>
  </si>
  <si>
    <t>E20</t>
  </si>
  <si>
    <t>U9</t>
  </si>
  <si>
    <t>Q23</t>
  </si>
  <si>
    <t>T4</t>
  </si>
  <si>
    <t>G7</t>
  </si>
  <si>
    <t>C21</t>
  </si>
  <si>
    <t>X15</t>
  </si>
  <si>
    <t>V16</t>
  </si>
  <si>
    <t>R10</t>
  </si>
  <si>
    <t>N24</t>
  </si>
  <si>
    <t>J13</t>
  </si>
  <si>
    <t>A2</t>
  </si>
  <si>
    <t>D8</t>
  </si>
  <si>
    <t>Y22</t>
  </si>
  <si>
    <t>P11</t>
  </si>
  <si>
    <t>L5</t>
  </si>
  <si>
    <t>d =</t>
  </si>
  <si>
    <t>d = 1,2,3,4……</t>
  </si>
  <si>
    <t>num: [d ≠ 0]</t>
  </si>
  <si>
    <t>E23</t>
  </si>
  <si>
    <t>C9</t>
  </si>
  <si>
    <t>B12</t>
  </si>
  <si>
    <t>A20</t>
  </si>
  <si>
    <t>Y2</t>
  </si>
  <si>
    <t>X10</t>
  </si>
  <si>
    <t>W13</t>
  </si>
  <si>
    <t>T6</t>
  </si>
  <si>
    <t>S14</t>
  </si>
  <si>
    <t>R17</t>
  </si>
  <si>
    <t>Q25</t>
  </si>
  <si>
    <t>P3</t>
  </si>
  <si>
    <t>O15</t>
  </si>
  <si>
    <t>N18</t>
  </si>
  <si>
    <t>M21</t>
  </si>
  <si>
    <t>L4</t>
  </si>
  <si>
    <t>K7</t>
  </si>
  <si>
    <t>I22</t>
  </si>
  <si>
    <t>H5</t>
  </si>
  <si>
    <t>G8</t>
  </si>
  <si>
    <t>F11</t>
  </si>
  <si>
    <t>B18</t>
  </si>
  <si>
    <t>E10</t>
  </si>
  <si>
    <t>C22</t>
  </si>
  <si>
    <t>A14</t>
  </si>
  <si>
    <t>Q9</t>
  </si>
  <si>
    <t>T21</t>
  </si>
  <si>
    <t>R13</t>
  </si>
  <si>
    <t>P5</t>
  </si>
  <si>
    <t>V11</t>
  </si>
  <si>
    <t>W20</t>
  </si>
  <si>
    <t>U7</t>
  </si>
  <si>
    <t>X24</t>
  </si>
  <si>
    <t>L25</t>
  </si>
  <si>
    <t>K16</t>
  </si>
  <si>
    <t>N8</t>
  </si>
  <si>
    <t>G2</t>
  </si>
  <si>
    <t>H6</t>
  </si>
  <si>
    <t>F23</t>
  </si>
  <si>
    <t>I15</t>
  </si>
  <si>
    <t>K12</t>
  </si>
  <si>
    <t>G1</t>
  </si>
  <si>
    <t>X9</t>
  </si>
  <si>
    <t>T23</t>
  </si>
  <si>
    <t>R4</t>
  </si>
  <si>
    <t>J7</t>
  </si>
  <si>
    <t>A21</t>
  </si>
  <si>
    <t>V15</t>
  </si>
  <si>
    <t>Y16</t>
  </si>
  <si>
    <t>P10</t>
  </si>
  <si>
    <t>L24</t>
  </si>
  <si>
    <t>H13</t>
  </si>
  <si>
    <t>B8</t>
  </si>
  <si>
    <t>W22</t>
  </si>
  <si>
    <t>S11</t>
  </si>
  <si>
    <t>O5</t>
  </si>
  <si>
    <t>I25</t>
  </si>
  <si>
    <t>U3</t>
  </si>
  <si>
    <t>Q17</t>
  </si>
  <si>
    <t>M6</t>
  </si>
  <si>
    <t>B9</t>
  </si>
  <si>
    <t>A12</t>
  </si>
  <si>
    <t>D23</t>
  </si>
  <si>
    <t>C1</t>
  </si>
  <si>
    <t>V13</t>
  </si>
  <si>
    <t>U16</t>
  </si>
  <si>
    <t>X2</t>
  </si>
  <si>
    <t>W10</t>
  </si>
  <si>
    <t>P25</t>
  </si>
  <si>
    <t>T3</t>
  </si>
  <si>
    <t>S6</t>
  </si>
  <si>
    <t>R14</t>
  </si>
  <si>
    <t>L21</t>
  </si>
  <si>
    <t>O7</t>
  </si>
  <si>
    <t>N15</t>
  </si>
  <si>
    <t>G5</t>
  </si>
  <si>
    <t>F8</t>
  </si>
  <si>
    <t>J11</t>
  </si>
  <si>
    <t>I19</t>
  </si>
  <si>
    <t>H22</t>
  </si>
  <si>
    <t>E22</t>
  </si>
  <si>
    <t>A18</t>
  </si>
  <si>
    <t>B1</t>
  </si>
  <si>
    <t>D10</t>
  </si>
  <si>
    <t>C14</t>
  </si>
  <si>
    <t>T13</t>
  </si>
  <si>
    <t>P9</t>
  </si>
  <si>
    <t>S21</t>
  </si>
  <si>
    <t>R5</t>
  </si>
  <si>
    <t>Y20</t>
  </si>
  <si>
    <t>U11</t>
  </si>
  <si>
    <t>X3</t>
  </si>
  <si>
    <t>W7</t>
  </si>
  <si>
    <t>O4</t>
  </si>
  <si>
    <t>K25</t>
  </si>
  <si>
    <t>L8</t>
  </si>
  <si>
    <t>N12</t>
  </si>
  <si>
    <t>M16</t>
  </si>
  <si>
    <t>J6</t>
  </si>
  <si>
    <t>F2</t>
  </si>
  <si>
    <t>G15</t>
  </si>
  <si>
    <t>H23</t>
  </si>
  <si>
    <t>P4</t>
  </si>
  <si>
    <t>L18</t>
  </si>
  <si>
    <t>H7</t>
  </si>
  <si>
    <t>D21</t>
  </si>
  <si>
    <t>Y15</t>
  </si>
  <si>
    <t>S10</t>
  </si>
  <si>
    <t>O24</t>
  </si>
  <si>
    <t>F13</t>
  </si>
  <si>
    <t>B2</t>
  </si>
  <si>
    <t>E8</t>
  </si>
  <si>
    <t>U22</t>
  </si>
  <si>
    <t>Q11</t>
  </si>
  <si>
    <t>M5</t>
  </si>
  <si>
    <t>G25</t>
  </si>
  <si>
    <t>K6</t>
  </si>
  <si>
    <t>J1</t>
  </si>
  <si>
    <t>V9</t>
  </si>
  <si>
    <t>R23</t>
  </si>
  <si>
    <t>Σ =</t>
  </si>
  <si>
    <t>Σy = sum(A1:Y25) /n</t>
  </si>
  <si>
    <t>D20</t>
  </si>
  <si>
    <t>C23</t>
  </si>
  <si>
    <t>A9</t>
  </si>
  <si>
    <t>E12</t>
  </si>
  <si>
    <t>W2</t>
  </si>
  <si>
    <t>V10</t>
  </si>
  <si>
    <t>U13</t>
  </si>
  <si>
    <t>R6</t>
  </si>
  <si>
    <t>Q14</t>
  </si>
  <si>
    <t>T25</t>
  </si>
  <si>
    <t>N7</t>
  </si>
  <si>
    <t>M15</t>
  </si>
  <si>
    <t>K21</t>
  </si>
  <si>
    <t>I11</t>
  </si>
  <si>
    <t>G22</t>
  </si>
  <si>
    <t>F5</t>
  </si>
  <si>
    <t>J8</t>
  </si>
  <si>
    <t>A10</t>
  </si>
  <si>
    <t>B22</t>
  </si>
  <si>
    <t>E18</t>
  </si>
  <si>
    <t>S5</t>
  </si>
  <si>
    <t>P21</t>
  </si>
  <si>
    <t>Q13</t>
  </si>
  <si>
    <t>T9</t>
  </si>
  <si>
    <t>X7</t>
  </si>
  <si>
    <t>V20</t>
  </si>
  <si>
    <t>Y11</t>
  </si>
  <si>
    <t>N16</t>
  </si>
  <si>
    <t>M8</t>
  </si>
  <si>
    <t>O25</t>
  </si>
  <si>
    <t>I23</t>
  </si>
  <si>
    <t>H15</t>
  </si>
  <si>
    <t>G6</t>
  </si>
  <si>
    <t>J2</t>
  </si>
  <si>
    <t>Q10</t>
  </si>
  <si>
    <t>M24</t>
  </si>
  <si>
    <t>I13</t>
  </si>
  <si>
    <t>E2</t>
  </si>
  <si>
    <t>C8</t>
  </si>
  <si>
    <t>X22</t>
  </si>
  <si>
    <t>T11</t>
  </si>
  <si>
    <t>K5</t>
  </si>
  <si>
    <t>J25</t>
  </si>
  <si>
    <t>N6</t>
  </si>
  <si>
    <t>H1</t>
  </si>
  <si>
    <t>Y9</t>
  </si>
  <si>
    <t>P23</t>
  </si>
  <si>
    <t>S4</t>
  </si>
  <si>
    <t>F7</t>
  </si>
  <si>
    <t>B21</t>
  </si>
  <si>
    <t>W15</t>
  </si>
  <si>
    <t>K14</t>
  </si>
  <si>
    <t>O17</t>
  </si>
  <si>
    <t>M3</t>
  </si>
  <si>
    <t>F18</t>
  </si>
  <si>
    <t>J21</t>
  </si>
  <si>
    <t>I4</t>
  </si>
  <si>
    <t>E5</t>
  </si>
  <si>
    <t>C11</t>
  </si>
  <si>
    <t>B19</t>
  </si>
  <si>
    <t>U1</t>
  </si>
  <si>
    <t>X12</t>
  </si>
  <si>
    <t>V23</t>
  </si>
  <si>
    <t>S16</t>
  </si>
  <si>
    <t>R24</t>
  </si>
  <si>
    <t>Q2</t>
  </si>
  <si>
    <t>O23</t>
  </si>
  <si>
    <t>M2</t>
  </si>
  <si>
    <t>L19</t>
  </si>
  <si>
    <t>F24</t>
  </si>
  <si>
    <t>I20</t>
  </si>
  <si>
    <t>G3</t>
  </si>
  <si>
    <t>P8</t>
  </si>
  <si>
    <t>T16</t>
  </si>
  <si>
    <t>Q12</t>
  </si>
  <si>
    <t>Y14</t>
  </si>
  <si>
    <t>W18</t>
  </si>
  <si>
    <t>A17</t>
  </si>
  <si>
    <t>D13</t>
  </si>
  <si>
    <t>D5</t>
  </si>
  <si>
    <t>Y19</t>
  </si>
  <si>
    <t>L22</t>
  </si>
  <si>
    <t>F17</t>
  </si>
  <si>
    <t>B6</t>
  </si>
  <si>
    <t>W25</t>
  </si>
  <si>
    <t>O3</t>
  </si>
  <si>
    <t>M9</t>
  </si>
  <si>
    <t>Q20</t>
  </si>
  <si>
    <t>G4</t>
  </si>
  <si>
    <t>R2</t>
  </si>
  <si>
    <t>J10</t>
  </si>
  <si>
    <t>A24</t>
  </si>
  <si>
    <t>Σ(n:a,d) = ½·n·[2·a + d·(n^2 -1)]</t>
  </si>
  <si>
    <t>L3</t>
  </si>
  <si>
    <t>O14</t>
  </si>
  <si>
    <t>N17</t>
  </si>
  <si>
    <t>H4</t>
  </si>
  <si>
    <t>J18</t>
  </si>
  <si>
    <t>I21</t>
  </si>
  <si>
    <t>B11</t>
  </si>
  <si>
    <t>A19</t>
  </si>
  <si>
    <t>W12</t>
  </si>
  <si>
    <t>U23</t>
  </si>
  <si>
    <t>Y1</t>
  </si>
  <si>
    <t>R16</t>
  </si>
  <si>
    <t>Q24</t>
  </si>
  <si>
    <t>P2</t>
  </si>
  <si>
    <t>M19</t>
  </si>
  <si>
    <t>L23</t>
  </si>
  <si>
    <t>N2</t>
  </si>
  <si>
    <t>H3</t>
  </si>
  <si>
    <t>J24</t>
  </si>
  <si>
    <t>F20</t>
  </si>
  <si>
    <t>R12</t>
  </si>
  <si>
    <t>Q16</t>
  </si>
  <si>
    <t>T8</t>
  </si>
  <si>
    <t>V14</t>
  </si>
  <si>
    <t>X18</t>
  </si>
  <si>
    <t>B5</t>
  </si>
  <si>
    <t>E17</t>
  </si>
  <si>
    <t>A13</t>
  </si>
  <si>
    <t>I17</t>
  </si>
  <si>
    <t>E6</t>
  </si>
  <si>
    <t>U25</t>
  </si>
  <si>
    <t>K9</t>
  </si>
  <si>
    <t>X1</t>
  </si>
  <si>
    <t>T20</t>
  </si>
  <si>
    <t>J4</t>
  </si>
  <si>
    <t>H10</t>
  </si>
  <si>
    <t>D24</t>
  </si>
  <si>
    <t>W19</t>
  </si>
  <si>
    <t>S8</t>
  </si>
  <si>
    <t>O22</t>
  </si>
  <si>
    <t>[Hunter and Madachy 1975]</t>
  </si>
  <si>
    <t>N14</t>
  </si>
  <si>
    <t>M17</t>
  </si>
  <si>
    <t>K3</t>
  </si>
  <si>
    <t>I18</t>
  </si>
  <si>
    <t>H21</t>
  </si>
  <si>
    <t>E19</t>
  </si>
  <si>
    <t>C5</t>
  </si>
  <si>
    <t>A11</t>
  </si>
  <si>
    <t>Y23</t>
  </si>
  <si>
    <t>V12</t>
  </si>
  <si>
    <t>T2</t>
  </si>
  <si>
    <t>P24</t>
  </si>
  <si>
    <t>L2</t>
  </si>
  <si>
    <t>O19</t>
  </si>
  <si>
    <t>K23</t>
  </si>
  <si>
    <t>J3</t>
  </si>
  <si>
    <t>H20</t>
  </si>
  <si>
    <t>I24</t>
  </si>
  <si>
    <t>T12</t>
  </si>
  <si>
    <t>P16</t>
  </si>
  <si>
    <t>V18</t>
  </si>
  <si>
    <t>U14</t>
  </si>
  <si>
    <t>C13</t>
  </si>
  <si>
    <t>A5</t>
  </si>
  <si>
    <t>D17</t>
  </si>
  <si>
    <t>N9</t>
  </si>
  <si>
    <t>V1</t>
  </si>
  <si>
    <t>R20</t>
  </si>
  <si>
    <t>F10</t>
  </si>
  <si>
    <t>B24</t>
  </si>
  <si>
    <t>U19</t>
  </si>
  <si>
    <t>Q8</t>
  </si>
  <si>
    <t>M22</t>
  </si>
  <si>
    <t>G17</t>
  </si>
  <si>
    <t>C6</t>
  </si>
  <si>
    <t>X25</t>
  </si>
  <si>
    <t>MS order n =</t>
  </si>
  <si>
    <t>L17</t>
  </si>
  <si>
    <t>M14</t>
  </si>
  <si>
    <t>G21</t>
  </si>
  <si>
    <t>F4</t>
  </si>
  <si>
    <t>H18</t>
  </si>
  <si>
    <t>E11</t>
  </si>
  <si>
    <t>D19</t>
  </si>
  <si>
    <t>U12</t>
  </si>
  <si>
    <t>X23</t>
  </si>
  <si>
    <t>W1</t>
  </si>
  <si>
    <t>T24</t>
  </si>
  <si>
    <t>K2</t>
  </si>
  <si>
    <t>N19</t>
  </si>
  <si>
    <t>M23</t>
  </si>
  <si>
    <t>J20</t>
  </si>
  <si>
    <t>G24</t>
  </si>
  <si>
    <t>I3</t>
  </si>
  <si>
    <t>S12</t>
  </si>
  <si>
    <t>U18</t>
  </si>
  <si>
    <t>W14</t>
  </si>
  <si>
    <t>E13</t>
  </si>
  <si>
    <t>B17</t>
  </si>
  <si>
    <t>I10</t>
  </si>
  <si>
    <t>E24</t>
  </si>
  <si>
    <t>X19</t>
  </si>
  <si>
    <t>K22</t>
  </si>
  <si>
    <t>J17</t>
  </si>
  <si>
    <t>A6</t>
  </si>
  <si>
    <t>V25</t>
  </si>
  <si>
    <t>N3</t>
  </si>
  <si>
    <t>L9</t>
  </si>
  <si>
    <t>P20</t>
  </si>
  <si>
    <t>The Key</t>
  </si>
  <si>
    <t>L14</t>
  </si>
  <si>
    <t>K17</t>
  </si>
  <si>
    <t>G18</t>
  </si>
  <si>
    <t>F21</t>
  </si>
  <si>
    <t>D11</t>
  </si>
  <si>
    <t>C19</t>
  </si>
  <si>
    <t>W23</t>
  </si>
  <si>
    <t>Y12</t>
  </si>
  <si>
    <t>S24</t>
  </si>
  <si>
    <t>N23</t>
  </si>
  <si>
    <t>K19</t>
  </si>
  <si>
    <t>O2</t>
  </si>
  <si>
    <t>H24</t>
  </si>
  <si>
    <t>F3</t>
  </si>
  <si>
    <t>G20</t>
  </si>
  <si>
    <t>R8</t>
  </si>
  <si>
    <t>P12</t>
  </si>
  <si>
    <t>X14</t>
  </si>
  <si>
    <t>Y18</t>
  </si>
  <si>
    <t>C17</t>
  </si>
  <si>
    <t>B13</t>
  </si>
  <si>
    <t>G10</t>
  </si>
  <si>
    <t>C24</t>
  </si>
  <si>
    <t>V19</t>
  </si>
  <si>
    <t>N22</t>
  </si>
  <si>
    <t>H17</t>
  </si>
  <si>
    <t>D6</t>
  </si>
  <si>
    <t>Y25</t>
  </si>
  <si>
    <t>O9</t>
  </si>
  <si>
    <t>S20</t>
  </si>
  <si>
    <t>=</t>
  </si>
  <si>
    <t>Y5</t>
  </si>
  <si>
    <t>X8</t>
  </si>
  <si>
    <t>P1</t>
  </si>
  <si>
    <t>K10</t>
  </si>
  <si>
    <t>O13</t>
  </si>
  <si>
    <t>F14</t>
  </si>
  <si>
    <t>D4</t>
  </si>
  <si>
    <t>C7</t>
  </si>
  <si>
    <t>B15</t>
  </si>
  <si>
    <t>J16</t>
  </si>
  <si>
    <t>G12</t>
  </si>
  <si>
    <t>X6</t>
  </si>
  <si>
    <t>N13</t>
  </si>
  <si>
    <t>E7</t>
  </si>
  <si>
    <t>B3</t>
  </si>
  <si>
    <t>S22</t>
  </si>
  <si>
    <t>R18</t>
  </si>
  <si>
    <t>I14</t>
  </si>
  <si>
    <t>E3</t>
  </si>
  <si>
    <t>U17</t>
  </si>
  <si>
    <t>K1</t>
  </si>
  <si>
    <t>A15</t>
  </si>
  <si>
    <t>V4</t>
  </si>
  <si>
    <t>L13</t>
  </si>
  <si>
    <t>D16</t>
  </si>
  <si>
    <t>W8</t>
  </si>
  <si>
    <t>X5</t>
  </si>
  <si>
    <t>T1</t>
  </si>
  <si>
    <t>O10</t>
  </si>
  <si>
    <t>J14</t>
  </si>
  <si>
    <t>C4</t>
  </si>
  <si>
    <t>B7</t>
  </si>
  <si>
    <t>H12</t>
  </si>
  <si>
    <t>G16</t>
  </si>
  <si>
    <t>U6</t>
  </si>
  <si>
    <t>LK13</t>
  </si>
  <si>
    <t>C3</t>
  </si>
  <si>
    <t>S18</t>
  </si>
  <si>
    <t>P22</t>
  </si>
  <si>
    <t>G14</t>
  </si>
  <si>
    <t>X17</t>
  </si>
  <si>
    <t>N1</t>
  </si>
  <si>
    <t>P18</t>
  </si>
  <si>
    <t>D15</t>
  </si>
  <si>
    <t>Y4</t>
  </si>
  <si>
    <t>B16</t>
  </si>
  <si>
    <t>A3</t>
  </si>
  <si>
    <t>W5</t>
  </si>
  <si>
    <t>V8</t>
  </si>
  <si>
    <t>S1</t>
  </si>
  <si>
    <t>N10</t>
  </si>
  <si>
    <t>M13</t>
  </si>
  <si>
    <t>E15</t>
  </si>
  <si>
    <t>B4</t>
  </si>
  <si>
    <t>A7</t>
  </si>
  <si>
    <t>J12</t>
  </si>
  <si>
    <t>F16</t>
  </si>
  <si>
    <t>W6</t>
  </si>
  <si>
    <t>Q18</t>
  </si>
  <si>
    <t>R22</t>
  </si>
  <si>
    <t>L1</t>
  </si>
  <si>
    <t>W4</t>
  </si>
  <si>
    <t>E16</t>
  </si>
  <si>
    <t>V17</t>
  </si>
  <si>
    <t>A4</t>
  </si>
  <si>
    <t>V5</t>
  </si>
  <si>
    <t>U8</t>
  </si>
  <si>
    <t>R1</t>
  </si>
  <si>
    <t>M10</t>
  </si>
  <si>
    <t>H14</t>
  </si>
  <si>
    <t>I12</t>
  </si>
  <si>
    <t>H16</t>
  </si>
  <si>
    <t>Y6</t>
  </si>
  <si>
    <t>D3</t>
  </si>
  <si>
    <t>T22</t>
  </si>
  <si>
    <t>Q1</t>
  </si>
  <si>
    <t>U4</t>
  </si>
  <si>
    <t>K13</t>
  </si>
  <si>
    <t>C16</t>
  </si>
  <si>
    <t>Y17</t>
  </si>
  <si>
    <t>O1</t>
  </si>
  <si>
    <t>U5</t>
  </si>
  <si>
    <t>Y8</t>
  </si>
  <si>
    <t>L10</t>
  </si>
  <si>
    <t>D7</t>
  </si>
  <si>
    <t>C15</t>
  </si>
  <si>
    <t>E4</t>
  </si>
  <si>
    <t>I16</t>
  </si>
  <si>
    <t>F12</t>
  </si>
  <si>
    <t>V6</t>
  </si>
  <si>
    <t>Q22</t>
  </si>
  <si>
    <t>T18</t>
  </si>
  <si>
    <t>A16</t>
  </si>
  <si>
    <t>W17</t>
  </si>
  <si>
    <t>M1</t>
  </si>
  <si>
    <t>X4</t>
  </si>
  <si>
    <t>D25</t>
  </si>
  <si>
    <t>Y21</t>
  </si>
  <si>
    <t>Q19</t>
  </si>
  <si>
    <t>M20</t>
  </si>
  <si>
    <t>V21</t>
  </si>
  <si>
    <t>C25</t>
  </si>
  <si>
    <t>P15</t>
  </si>
  <si>
    <t>N20</t>
  </si>
  <si>
    <t>M11</t>
  </si>
  <si>
    <t>X21</t>
  </si>
  <si>
    <t>P19</t>
  </si>
  <si>
    <t>L20</t>
  </si>
  <si>
    <t>W21</t>
  </si>
  <si>
    <t>R19</t>
  </si>
  <si>
    <t>T15</t>
  </si>
  <si>
    <t>N11</t>
  </si>
  <si>
    <t>K20</t>
  </si>
  <si>
    <t>A25</t>
  </si>
  <si>
    <t>S15</t>
  </si>
  <si>
    <t>K11</t>
  </si>
  <si>
    <t>B25</t>
  </si>
  <si>
    <t>T19</t>
  </si>
  <si>
    <t>L11</t>
  </si>
  <si>
    <t>Q15</t>
  </si>
  <si>
    <t>U21</t>
  </si>
  <si>
    <t>S19</t>
  </si>
  <si>
    <t>O20</t>
  </si>
  <si>
    <t>E25</t>
  </si>
  <si>
    <t>R15</t>
  </si>
  <si>
    <t>O11</t>
  </si>
  <si>
    <t>R7</t>
  </si>
  <si>
    <t>J9</t>
  </si>
  <si>
    <t>T7</t>
  </si>
  <si>
    <t>H9</t>
  </si>
  <si>
    <t>S7</t>
  </si>
  <si>
    <t>Q7</t>
  </si>
  <si>
    <t>I9</t>
  </si>
  <si>
    <t>F9</t>
  </si>
  <si>
    <t>P7</t>
  </si>
  <si>
    <t>G9</t>
  </si>
  <si>
    <t>Bimagic Square A1 n25:2a</t>
  </si>
  <si>
    <t>Euler Matrix A1 n25:2b</t>
  </si>
  <si>
    <t>Bimagic Square A2 n25:2a</t>
  </si>
  <si>
    <t>Euler Matrix A2 n25:2b</t>
  </si>
  <si>
    <t>Bimagic Square B1 n25:1.2a</t>
  </si>
  <si>
    <t>MS Matrix B1 n25:1.2b</t>
  </si>
  <si>
    <t>Bimagic Square A1 n25:3a</t>
  </si>
  <si>
    <t>Euler Matrix A1 n25:3b</t>
  </si>
  <si>
    <t>Bimagic Square A2 n25:3a</t>
  </si>
  <si>
    <t>Euler Matrix A2 n25:3b</t>
  </si>
  <si>
    <t>Bimagic Square B2 n25:1.1a</t>
  </si>
  <si>
    <t>Euler Matrix B2 n25:1.1b</t>
  </si>
  <si>
    <t>Bimagic Square A1 n25:4a</t>
  </si>
  <si>
    <t>Euler Matrix A1 n25:4b</t>
  </si>
  <si>
    <t>Bimagic Square A2 n25:4a</t>
  </si>
  <si>
    <t>Euler Matrix A2 n25:4b</t>
  </si>
  <si>
    <t>Bimagic Square B2 n25:1.2a</t>
  </si>
  <si>
    <t>Euler Matrix B2 n25:1.2b</t>
  </si>
  <si>
    <t>Bimagic Square A1 n25:5a</t>
  </si>
  <si>
    <t>Euler Matrix A1 n25:5b</t>
  </si>
  <si>
    <t>Bimagic Square A2 n25:5a</t>
  </si>
  <si>
    <t>Euler Matrix A2 n25:5b</t>
  </si>
  <si>
    <t>Bimagic Square B2 n25:2.1a</t>
  </si>
  <si>
    <t>Euler Matrix B2 n25:2.1b</t>
  </si>
  <si>
    <t>Bimagic Square A1 n25:6a</t>
  </si>
  <si>
    <t>Euler Matrix A1 n25:6b</t>
  </si>
  <si>
    <t>Bimagic Square A2 n25:6a</t>
  </si>
  <si>
    <t>Euler Matrix A2 n25:6b</t>
  </si>
  <si>
    <t>Bimagic Square B2 n25:2.2a</t>
  </si>
  <si>
    <t>Euler Matrix B2 n25:2.2b</t>
  </si>
  <si>
    <t>Bimagic Square A1 n25:7a</t>
  </si>
  <si>
    <t>Euler Matrix A1 n25:7b</t>
  </si>
  <si>
    <t>Bimagic Square A2 n25:7a</t>
  </si>
  <si>
    <t>Euler Matrix A2 n25:7b</t>
  </si>
  <si>
    <t>Bimagic Square B3 n25:1.1a</t>
  </si>
  <si>
    <t>Euler Matrix B3 n25:1.1b</t>
  </si>
  <si>
    <t>Z12</t>
  </si>
  <si>
    <t>Bimagic Square A1 n25:8a</t>
  </si>
  <si>
    <t>Euler Matrix A1 n25:8b</t>
  </si>
  <si>
    <t>Bimagic Square A2 n25:8a</t>
  </si>
  <si>
    <t>Euler Matrix A2 n25:8b</t>
  </si>
  <si>
    <t>Bimagic Square B3 n25:1.2a</t>
  </si>
  <si>
    <t>Euler Matrix B3 n25:1.2b</t>
  </si>
  <si>
    <t>TP</t>
  </si>
  <si>
    <t>I120</t>
  </si>
  <si>
    <t>Bimagic Square A1 n25:9a</t>
  </si>
  <si>
    <t>Euler Matrix A1 n25:9b</t>
  </si>
  <si>
    <t>Bimagic Square A2 n25:9a</t>
  </si>
  <si>
    <t>Euler Matrix A2 n25:9b</t>
  </si>
  <si>
    <t>Bimagic Square B3 n25:2.1a</t>
  </si>
  <si>
    <t>Euler Matrix B3 n25:2.1b</t>
  </si>
  <si>
    <t>Bimagic Square A1 n25:10a</t>
  </si>
  <si>
    <t>Euler Matrix A1 n25:10b</t>
  </si>
  <si>
    <t>Bimagic Square A2 n25:10a</t>
  </si>
  <si>
    <t>Euler Matrix A2 n25:10b</t>
  </si>
  <si>
    <t>Bimagic Square B3 n25:2.2a</t>
  </si>
  <si>
    <t>Euler Matrix B3 n25:2.2b</t>
  </si>
  <si>
    <t>Bimagic Square A1 n25:11a</t>
  </si>
  <si>
    <t>Euler Matrix A1 n25:11b</t>
  </si>
  <si>
    <t>Bimagic Square A2 n25:11a</t>
  </si>
  <si>
    <t>Euler Matrix A2 n25:11b</t>
  </si>
  <si>
    <t>Bimagic Square B4 n25:1.1a</t>
  </si>
  <si>
    <t>Euler Matrix B4 n25:1.1b</t>
  </si>
  <si>
    <t>KK1</t>
  </si>
  <si>
    <t>Bimagic Square A1 n25:12a</t>
  </si>
  <si>
    <t>Euler Matrix A1 n25:12b</t>
  </si>
  <si>
    <t>Bimagic Square A2 n25:12a</t>
  </si>
  <si>
    <t>Euler Matrix A2 n25:12b</t>
  </si>
  <si>
    <t>Bimagic Square B4 n25:1.2a</t>
  </si>
  <si>
    <t>Euler Matrix B4 n25:1.2b</t>
  </si>
  <si>
    <t>Rotation of Main Diagonal into Bimagic Square A1 n25:13a</t>
  </si>
  <si>
    <t>Euler Matrix A1 n25:13b</t>
  </si>
  <si>
    <t>Rotation of Main Diagonal into Bimagic Square A2 n25:13a</t>
  </si>
  <si>
    <t>Euler Matrix A2 n25:13b</t>
  </si>
  <si>
    <t>Bimagic Square B4 n25:2.1a</t>
  </si>
  <si>
    <t>Euler Matrix B4 n25:2.1b</t>
  </si>
  <si>
    <t>Rotation of Main Diagonal into Bimagic Square A1 n25:14a</t>
  </si>
  <si>
    <t>Euler Matrix A1 n25:14b</t>
  </si>
  <si>
    <t>Rotation of Main Diagonal into Bimagic Square A2 n25:14a</t>
  </si>
  <si>
    <t>Euler Matrix A2 n25:14b</t>
  </si>
  <si>
    <t>Bimagic Square B4 n25:2.2a</t>
  </si>
  <si>
    <t>Euler Matrix B4 n25:2.2b</t>
  </si>
  <si>
    <t>Magic Square A1 n25:1a</t>
  </si>
  <si>
    <t>Magic Square A2 n25:1a</t>
  </si>
  <si>
    <t>Bimagic Square B5 n25:1.1a</t>
  </si>
  <si>
    <t>Euler Matrix B5 n25:1.1b</t>
  </si>
  <si>
    <t xml:space="preserve">O11 </t>
  </si>
  <si>
    <t>Magic Square A1 n25:2a</t>
  </si>
  <si>
    <t>Magic Square A2 n25:2a</t>
  </si>
  <si>
    <t>Bimagic Square B5 n25:1.2a</t>
  </si>
  <si>
    <t>Euler Matrix B5 n25:1.2b</t>
  </si>
  <si>
    <t>Bimagic Square B5 n25:2.1a</t>
  </si>
  <si>
    <t>Euler Matrix B5 n25:2.1b</t>
  </si>
  <si>
    <t>Bimagic Square B5 n25:2.2a</t>
  </si>
  <si>
    <t>Euler Matrix B5 n25:2.2b</t>
  </si>
  <si>
    <t>Put only in one Integer in a and d.</t>
  </si>
  <si>
    <t>Bimagic Square n26:1a</t>
  </si>
  <si>
    <t>MS Matrix n26:1b</t>
  </si>
  <si>
    <t>M26</t>
  </si>
  <si>
    <t>C26</t>
  </si>
  <si>
    <t>Z20</t>
  </si>
  <si>
    <t>J26</t>
  </si>
  <si>
    <t>W26</t>
  </si>
  <si>
    <t>L26</t>
  </si>
  <si>
    <t>F26</t>
  </si>
  <si>
    <t>X26</t>
  </si>
  <si>
    <t>O26</t>
  </si>
  <si>
    <t>T26</t>
  </si>
  <si>
    <t>Σ n26 =</t>
  </si>
  <si>
    <t>Σy = sum(A1:Z1) /n</t>
  </si>
  <si>
    <t>V26</t>
  </si>
  <si>
    <t>N26</t>
  </si>
  <si>
    <t>Σ n27 =</t>
  </si>
  <si>
    <t>G26</t>
  </si>
  <si>
    <t>U26</t>
  </si>
  <si>
    <t>Z7</t>
  </si>
  <si>
    <t>Z8</t>
  </si>
  <si>
    <t>R26</t>
  </si>
  <si>
    <t>The Key n27</t>
  </si>
  <si>
    <t>Z4</t>
  </si>
  <si>
    <t>Z16</t>
  </si>
  <si>
    <t>Z23</t>
  </si>
  <si>
    <t>Q26</t>
  </si>
  <si>
    <t>K26</t>
  </si>
  <si>
    <t>Z5</t>
  </si>
  <si>
    <t>Y26</t>
  </si>
  <si>
    <t>Z1</t>
  </si>
  <si>
    <t>Z25</t>
  </si>
  <si>
    <t>Z3</t>
  </si>
  <si>
    <t>Z10</t>
  </si>
  <si>
    <t>Z14</t>
  </si>
  <si>
    <t>Z15</t>
  </si>
  <si>
    <t>Z6</t>
  </si>
  <si>
    <t>Z26</t>
  </si>
  <si>
    <t>Z11</t>
  </si>
  <si>
    <t>Z17</t>
  </si>
  <si>
    <t>Z13</t>
  </si>
  <si>
    <t>P26</t>
  </si>
  <si>
    <t>Z9</t>
  </si>
  <si>
    <t>Z2</t>
  </si>
  <si>
    <t>Z21</t>
  </si>
  <si>
    <t>Z24</t>
  </si>
  <si>
    <t>Z18</t>
  </si>
  <si>
    <t>Z19</t>
  </si>
  <si>
    <t>D26</t>
  </si>
  <si>
    <t>S26</t>
  </si>
  <si>
    <t>I26</t>
  </si>
  <si>
    <t>B26</t>
  </si>
  <si>
    <t>H26</t>
  </si>
  <si>
    <t>A26</t>
  </si>
  <si>
    <t>E26</t>
  </si>
  <si>
    <t>Z22</t>
  </si>
  <si>
    <t>Bimagic Square n26:2a</t>
  </si>
  <si>
    <t>MS Matrix n26:2b</t>
  </si>
  <si>
    <t>MQM copy right © 2019</t>
  </si>
  <si>
    <t>by Mikael Hermansson 2024. S2=3263025, S3=1530765625.</t>
  </si>
  <si>
    <t>Euler Matrix B1 n25:1.2b</t>
  </si>
  <si>
    <t>by Mikael Hermansson 2024. S1=7825, S2=3263025, S3=1530765625.</t>
  </si>
  <si>
    <t>Plate A1 of Order 25</t>
  </si>
  <si>
    <t>A</t>
  </si>
  <si>
    <t>E</t>
  </si>
  <si>
    <t>D</t>
  </si>
  <si>
    <t>C</t>
  </si>
  <si>
    <t>B</t>
  </si>
  <si>
    <t>U</t>
  </si>
  <si>
    <t>Y</t>
  </si>
  <si>
    <t>X</t>
  </si>
  <si>
    <t>W</t>
  </si>
  <si>
    <t>V</t>
  </si>
  <si>
    <t>P</t>
  </si>
  <si>
    <t>T</t>
  </si>
  <si>
    <t>S</t>
  </si>
  <si>
    <t>R</t>
  </si>
  <si>
    <t>Q</t>
  </si>
  <si>
    <t>K</t>
  </si>
  <si>
    <t>O</t>
  </si>
  <si>
    <t>N</t>
  </si>
  <si>
    <t>M</t>
  </si>
  <si>
    <t>L</t>
  </si>
  <si>
    <t>F</t>
  </si>
  <si>
    <t>J</t>
  </si>
  <si>
    <t>I</t>
  </si>
  <si>
    <t>H</t>
  </si>
  <si>
    <t>G</t>
  </si>
  <si>
    <t>Plate A2 of Order 25</t>
  </si>
  <si>
    <t>Plate B1 of Order 25</t>
  </si>
  <si>
    <t>Plate B2 of Order 25</t>
  </si>
  <si>
    <t>Plate B3 of Order 25</t>
  </si>
  <si>
    <t>Plate B4 of Order 25</t>
  </si>
  <si>
    <t>Plate B5 of Order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</si>
</sst>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7030A0"/>
      <name val="Calibri"/>
      <family val="2"/>
      <scheme val="minor"/>
    </font>
    <font>
      <sz val="11"/>
      <color rgb="FF002060"/>
      <name val="Calibri"/>
      <family val="2"/>
      <scheme val="minor"/>
    </font>
    <font>
      <sz val="16"/>
      <name val="Calibri"/>
      <family val="2"/>
      <scheme val="minor"/>
    </font>
    <font>
      <sz val="11"/>
      <color rgb="FF7030A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  <font>
      <i/>
      <sz val="11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rgb="FF7030A0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9"/>
      <color rgb="FF7030A0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name val="Calibri"/>
      <family val="2"/>
      <scheme val="minor"/>
    </font>
    <font>
      <sz val="9"/>
      <color rgb="FF00B05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9"/>
      <color theme="1" tint="4.9989318521683403E-2"/>
      <name val="Times New Roman"/>
      <family val="1"/>
    </font>
    <font>
      <sz val="10"/>
      <color rgb="FF7030A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name val="Calibri"/>
      <family val="2"/>
      <scheme val="minor"/>
    </font>
    <font>
      <sz val="9"/>
      <color theme="1"/>
      <name val="Times New Roman"/>
      <family val="1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gradientFill degree="90">
        <stop position="0">
          <color theme="0"/>
        </stop>
        <stop position="0.5">
          <color theme="0" tint="-0.1490218817712943"/>
        </stop>
        <stop position="1">
          <color theme="0"/>
        </stop>
      </gradientFill>
    </fill>
    <fill>
      <patternFill patternType="solid">
        <fgColor theme="0" tint="-4.9989318521683403E-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ECFF"/>
        <bgColor indexed="64"/>
      </patternFill>
    </fill>
    <fill>
      <gradientFill degree="90">
        <stop position="0">
          <color theme="0"/>
        </stop>
        <stop position="1">
          <color theme="0" tint="-0.1490218817712943"/>
        </stop>
      </gradientFill>
    </fill>
    <fill>
      <patternFill patternType="solid">
        <fgColor theme="0" tint="-0.14999847407452621"/>
        <bgColor indexed="64"/>
      </patternFill>
    </fill>
  </fills>
  <borders count="101">
    <border>
      <left/>
      <right/>
      <top/>
      <bottom/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thin">
        <color rgb="FFFFFF00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thin">
        <color rgb="FFFFFF00"/>
      </bottom>
      <diagonal/>
    </border>
    <border>
      <left/>
      <right style="thin">
        <color auto="1"/>
      </right>
      <top/>
      <bottom/>
      <diagonal/>
    </border>
    <border>
      <left style="medium">
        <color rgb="FFFFFF00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 style="medium">
        <color rgb="FFFFFF00"/>
      </left>
      <right style="medium">
        <color rgb="FFFFFF00"/>
      </right>
      <top/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3743705557422"/>
      </right>
      <top style="medium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medium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medium">
        <color rgb="FFFFFF00"/>
      </right>
      <top style="medium">
        <color rgb="FFFFFF00"/>
      </top>
      <bottom style="dotted">
        <color theme="0" tint="-0.14993743705557422"/>
      </bottom>
      <diagonal/>
    </border>
    <border>
      <left/>
      <right style="medium">
        <color rgb="FFFFFF00"/>
      </right>
      <top/>
      <bottom/>
      <diagonal/>
    </border>
    <border>
      <left style="dotted">
        <color theme="0" tint="-0.14993743705557422"/>
      </left>
      <right style="thin">
        <color rgb="FFFFFF00"/>
      </right>
      <top style="medium">
        <color rgb="FFFFFF00"/>
      </top>
      <bottom style="dotted">
        <color theme="0" tint="-0.14993743705557422"/>
      </bottom>
      <diagonal/>
    </border>
    <border>
      <left style="dotted">
        <color theme="0" tint="-0.14996795556505021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/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medium">
        <color rgb="FFFFFF00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thin">
        <color rgb="FFFFFF00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FFFF00"/>
      </left>
      <right style="hair">
        <color theme="0"/>
      </right>
      <top style="medium">
        <color rgb="FFFFFF00"/>
      </top>
      <bottom style="dotted">
        <color theme="0" tint="-0.14996795556505021"/>
      </bottom>
      <diagonal/>
    </border>
    <border>
      <left style="hair">
        <color theme="0"/>
      </left>
      <right style="hair">
        <color theme="0"/>
      </right>
      <top style="medium">
        <color rgb="FFFFFF00"/>
      </top>
      <bottom style="dotted">
        <color theme="0" tint="-0.14996795556505021"/>
      </bottom>
      <diagonal/>
    </border>
    <border>
      <left style="hair">
        <color theme="0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hair">
        <color theme="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hair">
        <color theme="0"/>
      </left>
      <right style="hair">
        <color theme="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hair">
        <color theme="0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hair">
        <color theme="0"/>
      </left>
      <right style="medium">
        <color rgb="FFFFFF00"/>
      </right>
      <top/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3743705557422"/>
      </right>
      <top style="dotted">
        <color theme="0" tint="-0.14993743705557422"/>
      </top>
      <bottom style="medium">
        <color rgb="FFFFFF00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medium">
        <color rgb="FFFFFF00"/>
      </bottom>
      <diagonal/>
    </border>
    <border>
      <left style="dotted">
        <color theme="0" tint="-0.14993743705557422"/>
      </left>
      <right style="medium">
        <color rgb="FFFFFF00"/>
      </right>
      <top style="dotted">
        <color theme="0" tint="-0.14993743705557422"/>
      </top>
      <bottom style="medium">
        <color rgb="FFFFFF00"/>
      </bottom>
      <diagonal/>
    </border>
    <border>
      <left style="medium">
        <color rgb="FFFFFF00"/>
      </left>
      <right style="dotted">
        <color theme="0" tint="-0.14993743705557422"/>
      </right>
      <top style="dotted">
        <color theme="0" tint="-0.14993743705557422"/>
      </top>
      <bottom style="thin">
        <color rgb="FFFFFF00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thin">
        <color rgb="FFFFFF00"/>
      </bottom>
      <diagonal/>
    </border>
    <border>
      <left style="dotted">
        <color theme="0" tint="-0.14993743705557422"/>
      </left>
      <right style="thin">
        <color rgb="FFFFFF00"/>
      </right>
      <top style="dotted">
        <color theme="0" tint="-0.14993743705557422"/>
      </top>
      <bottom style="thin">
        <color rgb="FFFFFF00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medium">
        <color rgb="FFFFFF00"/>
      </bottom>
      <diagonal/>
    </border>
    <border>
      <left style="medium">
        <color rgb="FFFFFF00"/>
      </left>
      <right style="dotted">
        <color theme="0" tint="-0.14996795556505021"/>
      </right>
      <top/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/>
      <bottom style="dotted">
        <color theme="0" tint="-0.14996795556505021"/>
      </bottom>
      <diagonal/>
    </border>
    <border>
      <left style="dotted">
        <color theme="0" tint="-0.14993743705557422"/>
      </left>
      <right style="medium">
        <color rgb="FFFFFF00"/>
      </right>
      <top style="dotted">
        <color theme="0" tint="-0.14996795556505021"/>
      </top>
      <bottom style="medium">
        <color rgb="FFFFFF00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 style="dotted">
        <color rgb="FFFFFF00"/>
      </right>
      <top/>
      <bottom style="dotted">
        <color rgb="FFFFFF00"/>
      </bottom>
      <diagonal/>
    </border>
    <border>
      <left style="dotted">
        <color rgb="FFFFFF00"/>
      </left>
      <right style="dotted">
        <color rgb="FFFFFF00"/>
      </right>
      <top/>
      <bottom style="dotted">
        <color rgb="FFFFFF00"/>
      </bottom>
      <diagonal/>
    </border>
    <border>
      <left style="dotted">
        <color rgb="FFFFFF00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rgb="FFFFFF00"/>
      </right>
      <top style="dotted">
        <color rgb="FFFFFF00"/>
      </top>
      <bottom style="medium">
        <color rgb="FFFFFF00"/>
      </bottom>
      <diagonal/>
    </border>
    <border>
      <left style="dotted">
        <color rgb="FFFFFF00"/>
      </left>
      <right style="dotted">
        <color rgb="FFFFFF00"/>
      </right>
      <top style="dotted">
        <color rgb="FFFFFF00"/>
      </top>
      <bottom style="medium">
        <color rgb="FFFFFF00"/>
      </bottom>
      <diagonal/>
    </border>
    <border>
      <left style="dotted">
        <color rgb="FFFFFF00"/>
      </left>
      <right style="medium">
        <color rgb="FFFFFF00"/>
      </right>
      <top style="dotted">
        <color theme="0" tint="-0.14996795556505021"/>
      </top>
      <bottom style="medium">
        <color rgb="FFFFFF00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 style="medium">
        <color rgb="FFFFFF00"/>
      </left>
      <right style="hair">
        <color theme="0"/>
      </right>
      <top style="dotted">
        <color theme="0" tint="-0.14996795556505021"/>
      </top>
      <bottom/>
      <diagonal/>
    </border>
    <border>
      <left style="hair">
        <color theme="0"/>
      </left>
      <right style="hair">
        <color theme="0"/>
      </right>
      <top style="dotted">
        <color theme="0" tint="-0.14996795556505021"/>
      </top>
      <bottom/>
      <diagonal/>
    </border>
    <border>
      <left style="hair">
        <color theme="0"/>
      </left>
      <right style="medium">
        <color rgb="FFFFFF00"/>
      </right>
      <top style="dotted">
        <color theme="0" tint="-0.14996795556505021"/>
      </top>
      <bottom/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/>
      <diagonal/>
    </border>
    <border>
      <left style="dotted">
        <color theme="0" tint="-0.14996795556505021"/>
      </left>
      <right/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FF0000"/>
      </left>
      <right style="dotted">
        <color theme="0" tint="-0.14996795556505021"/>
      </right>
      <top style="thin">
        <color rgb="FFFF00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thin">
        <color rgb="FFFF00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0000"/>
      </right>
      <top style="thin">
        <color rgb="FFFF0000"/>
      </top>
      <bottom style="dotted">
        <color theme="0" tint="-0.14996795556505021"/>
      </bottom>
      <diagonal/>
    </border>
    <border>
      <left/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FF00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0000"/>
      </right>
      <top style="dotted">
        <color theme="0" tint="-0.14996795556505021"/>
      </top>
      <bottom style="dotted">
        <color theme="0" tint="-0.14996795556505021"/>
      </bottom>
      <diagonal/>
    </border>
    <border>
      <left/>
      <right style="medium">
        <color rgb="FFFFFF00"/>
      </right>
      <top style="dotted">
        <color theme="0" tint="-0.14993743705557422"/>
      </top>
      <bottom/>
      <diagonal/>
    </border>
    <border>
      <left style="thin">
        <color rgb="FFFF0000"/>
      </left>
      <right style="dotted">
        <color theme="0" tint="-0.14996795556505021"/>
      </right>
      <top style="dotted">
        <color theme="0" tint="-0.14996795556505021"/>
      </top>
      <bottom style="thin">
        <color rgb="FFFF00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thin">
        <color rgb="FFFF0000"/>
      </bottom>
      <diagonal/>
    </border>
    <border>
      <left style="dotted">
        <color theme="0" tint="-0.14996795556505021"/>
      </left>
      <right style="thin">
        <color rgb="FFFF0000"/>
      </right>
      <top style="dotted">
        <color theme="0" tint="-0.14996795556505021"/>
      </top>
      <bottom style="thin">
        <color rgb="FFFF0000"/>
      </bottom>
      <diagonal/>
    </border>
    <border>
      <left style="dotted">
        <color theme="0" tint="-0.14996795556505021"/>
      </left>
      <right style="dotted">
        <color theme="0" tint="-0.14993743705557422"/>
      </right>
      <top/>
      <bottom style="dotted">
        <color theme="0" tint="-0.14996795556505021"/>
      </bottom>
      <diagonal/>
    </border>
    <border>
      <left style="dotted">
        <color theme="0" tint="-0.14993743705557422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dotted">
        <color theme="0" tint="-0.14993743705557422"/>
      </bottom>
      <diagonal/>
    </border>
    <border>
      <left style="dotted">
        <color theme="0" tint="-0.14996795556505021"/>
      </left>
      <right style="dotted">
        <color theme="0" tint="-0.14993743705557422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3743705557422"/>
      </top>
      <bottom style="medium">
        <color rgb="FFFFFF00"/>
      </bottom>
      <diagonal/>
    </border>
    <border>
      <left/>
      <right style="dotted">
        <color theme="0" tint="-0.14996795556505021"/>
      </right>
      <top/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hair">
        <color theme="0"/>
      </left>
      <right style="medium">
        <color rgb="FFFFFF00"/>
      </right>
      <top/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/>
      <right/>
      <top style="dotted">
        <color theme="0" tint="-0.14996795556505021"/>
      </top>
      <bottom style="medium">
        <color rgb="FFFFFF00"/>
      </bottom>
      <diagonal/>
    </border>
    <border>
      <left style="thin">
        <color rgb="FFFFFF00"/>
      </left>
      <right style="dotted">
        <color theme="0" tint="-0.14993743705557422"/>
      </right>
      <top style="thin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thin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thin">
        <color rgb="FFFFFF00"/>
      </right>
      <top style="thin">
        <color rgb="FFFFFF00"/>
      </top>
      <bottom style="dotted">
        <color theme="0" tint="-0.14993743705557422"/>
      </bottom>
      <diagonal/>
    </border>
    <border>
      <left style="thin">
        <color rgb="FFFFFF00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thin">
        <color rgb="FFFFFF00"/>
      </left>
      <right style="dotted">
        <color theme="0" tint="-0.14993743705557422"/>
      </right>
      <top style="dotted">
        <color theme="0" tint="-0.14993743705557422"/>
      </top>
      <bottom style="thin">
        <color rgb="FFFFFF00"/>
      </bottom>
      <diagonal/>
    </border>
    <border>
      <left style="dotted">
        <color theme="0" tint="-0.14996795556505021"/>
      </left>
      <right/>
      <top/>
      <bottom/>
      <diagonal/>
    </border>
    <border>
      <left/>
      <right/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/>
      <right/>
      <top/>
      <bottom style="thin">
        <color rgb="FFFFFF00"/>
      </bottom>
      <diagonal/>
    </border>
  </borders>
  <cellStyleXfs count="2">
    <xf numFmtId="0" fontId="0" fillId="0" borderId="0"/>
    <xf numFmtId="0" fontId="1" fillId="0" borderId="0"/>
  </cellStyleXfs>
  <cellXfs count="407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8" fillId="0" borderId="0" xfId="0" applyFont="1"/>
    <xf numFmtId="0" fontId="5" fillId="0" borderId="10" xfId="0" applyFont="1" applyBorder="1"/>
    <xf numFmtId="0" fontId="9" fillId="0" borderId="0" xfId="0" applyFont="1"/>
    <xf numFmtId="0" fontId="10" fillId="0" borderId="0" xfId="0" applyFont="1"/>
    <xf numFmtId="0" fontId="3" fillId="0" borderId="0" xfId="0" applyFont="1"/>
    <xf numFmtId="0" fontId="11" fillId="0" borderId="0" xfId="0" applyFont="1" applyAlignment="1">
      <alignment horizontal="left"/>
    </xf>
    <xf numFmtId="0" fontId="5" fillId="2" borderId="1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12" fillId="0" borderId="0" xfId="0" applyFont="1"/>
    <xf numFmtId="0" fontId="13" fillId="0" borderId="11" xfId="0" applyFont="1" applyBorder="1"/>
    <xf numFmtId="0" fontId="13" fillId="0" borderId="12" xfId="0" applyFont="1" applyBorder="1"/>
    <xf numFmtId="0" fontId="13" fillId="0" borderId="13" xfId="0" applyFont="1" applyBorder="1"/>
    <xf numFmtId="0" fontId="13" fillId="0" borderId="14" xfId="0" applyFont="1" applyBorder="1"/>
    <xf numFmtId="0" fontId="13" fillId="0" borderId="1" xfId="0" applyFont="1" applyBorder="1"/>
    <xf numFmtId="0" fontId="13" fillId="0" borderId="6" xfId="0" applyFont="1" applyBorder="1"/>
    <xf numFmtId="0" fontId="13" fillId="0" borderId="15" xfId="0" applyFont="1" applyBorder="1"/>
    <xf numFmtId="0" fontId="13" fillId="0" borderId="8" xfId="0" applyFont="1" applyBorder="1"/>
    <xf numFmtId="0" fontId="13" fillId="0" borderId="9" xfId="0" applyFont="1" applyBorder="1"/>
    <xf numFmtId="0" fontId="14" fillId="0" borderId="0" xfId="0" applyFont="1"/>
    <xf numFmtId="0" fontId="3" fillId="3" borderId="2" xfId="0" applyFont="1" applyFill="1" applyBorder="1" applyAlignment="1">
      <alignment vertical="center" wrapText="1"/>
    </xf>
    <xf numFmtId="0" fontId="3" fillId="3" borderId="7" xfId="0" applyFont="1" applyFill="1" applyBorder="1" applyAlignment="1">
      <alignment vertical="center" wrapText="1"/>
    </xf>
    <xf numFmtId="0" fontId="15" fillId="4" borderId="0" xfId="0" applyFont="1" applyFill="1"/>
    <xf numFmtId="0" fontId="16" fillId="5" borderId="0" xfId="0" applyFont="1" applyFill="1"/>
    <xf numFmtId="0" fontId="16" fillId="5" borderId="0" xfId="0" applyFont="1" applyFill="1" applyAlignment="1">
      <alignment horizontal="right"/>
    </xf>
    <xf numFmtId="0" fontId="16" fillId="5" borderId="0" xfId="0" applyFont="1" applyFill="1" applyAlignment="1">
      <alignment horizontal="left"/>
    </xf>
    <xf numFmtId="0" fontId="15" fillId="5" borderId="0" xfId="0" applyFont="1" applyFill="1"/>
    <xf numFmtId="0" fontId="15" fillId="0" borderId="0" xfId="0" applyFont="1"/>
    <xf numFmtId="0" fontId="15" fillId="0" borderId="16" xfId="0" applyFont="1" applyBorder="1"/>
    <xf numFmtId="0" fontId="17" fillId="5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5" fillId="5" borderId="17" xfId="0" applyFont="1" applyFill="1" applyBorder="1"/>
    <xf numFmtId="0" fontId="15" fillId="5" borderId="18" xfId="0" applyFont="1" applyFill="1" applyBorder="1"/>
    <xf numFmtId="0" fontId="18" fillId="5" borderId="18" xfId="0" applyFont="1" applyFill="1" applyBorder="1" applyAlignment="1">
      <alignment horizontal="left"/>
    </xf>
    <xf numFmtId="0" fontId="18" fillId="5" borderId="18" xfId="0" applyFont="1" applyFill="1" applyBorder="1" applyAlignment="1">
      <alignment horizontal="center"/>
    </xf>
    <xf numFmtId="0" fontId="15" fillId="0" borderId="19" xfId="0" applyFont="1" applyBorder="1"/>
    <xf numFmtId="0" fontId="15" fillId="5" borderId="20" xfId="0" applyFont="1" applyFill="1" applyBorder="1"/>
    <xf numFmtId="0" fontId="15" fillId="5" borderId="18" xfId="0" applyFont="1" applyFill="1" applyBorder="1" applyAlignment="1">
      <alignment horizontal="center"/>
    </xf>
    <xf numFmtId="0" fontId="15" fillId="5" borderId="0" xfId="0" applyFont="1" applyFill="1" applyAlignment="1">
      <alignment horizontal="center"/>
    </xf>
    <xf numFmtId="0" fontId="15" fillId="0" borderId="21" xfId="0" applyFont="1" applyBorder="1"/>
    <xf numFmtId="0" fontId="15" fillId="5" borderId="0" xfId="0" applyFont="1" applyFill="1" applyAlignment="1">
      <alignment horizontal="left"/>
    </xf>
    <xf numFmtId="2" fontId="15" fillId="5" borderId="0" xfId="0" applyNumberFormat="1" applyFont="1" applyFill="1" applyAlignment="1">
      <alignment horizontal="left"/>
    </xf>
    <xf numFmtId="0" fontId="15" fillId="5" borderId="22" xfId="0" applyFont="1" applyFill="1" applyBorder="1"/>
    <xf numFmtId="0" fontId="18" fillId="0" borderId="23" xfId="0" applyFont="1" applyBorder="1"/>
    <xf numFmtId="0" fontId="19" fillId="2" borderId="24" xfId="0" applyFont="1" applyFill="1" applyBorder="1"/>
    <xf numFmtId="0" fontId="19" fillId="0" borderId="25" xfId="0" applyFont="1" applyBorder="1"/>
    <xf numFmtId="0" fontId="19" fillId="6" borderId="25" xfId="0" applyFont="1" applyFill="1" applyBorder="1"/>
    <xf numFmtId="0" fontId="19" fillId="7" borderId="26" xfId="0" applyFont="1" applyFill="1" applyBorder="1"/>
    <xf numFmtId="0" fontId="19" fillId="2" borderId="24" xfId="0" applyFont="1" applyFill="1" applyBorder="1" applyAlignment="1">
      <alignment horizontal="left"/>
    </xf>
    <xf numFmtId="0" fontId="19" fillId="0" borderId="25" xfId="0" applyFont="1" applyBorder="1" applyAlignment="1">
      <alignment horizontal="left"/>
    </xf>
    <xf numFmtId="0" fontId="19" fillId="6" borderId="25" xfId="0" applyFont="1" applyFill="1" applyBorder="1" applyAlignment="1">
      <alignment horizontal="left"/>
    </xf>
    <xf numFmtId="0" fontId="19" fillId="7" borderId="26" xfId="0" applyFont="1" applyFill="1" applyBorder="1" applyAlignment="1">
      <alignment horizontal="left"/>
    </xf>
    <xf numFmtId="0" fontId="15" fillId="5" borderId="27" xfId="0" applyFont="1" applyFill="1" applyBorder="1"/>
    <xf numFmtId="0" fontId="13" fillId="0" borderId="24" xfId="0" applyFont="1" applyBorder="1"/>
    <xf numFmtId="0" fontId="13" fillId="0" borderId="25" xfId="0" applyFont="1" applyBorder="1"/>
    <xf numFmtId="0" fontId="13" fillId="0" borderId="28" xfId="0" applyFont="1" applyBorder="1"/>
    <xf numFmtId="0" fontId="19" fillId="2" borderId="11" xfId="0" applyFont="1" applyFill="1" applyBorder="1" applyAlignment="1">
      <alignment horizontal="left"/>
    </xf>
    <xf numFmtId="0" fontId="19" fillId="0" borderId="12" xfId="0" applyFont="1" applyBorder="1" applyAlignment="1">
      <alignment horizontal="left"/>
    </xf>
    <xf numFmtId="0" fontId="19" fillId="6" borderId="12" xfId="0" applyFont="1" applyFill="1" applyBorder="1" applyAlignment="1">
      <alignment horizontal="left"/>
    </xf>
    <xf numFmtId="0" fontId="19" fillId="7" borderId="29" xfId="0" applyFont="1" applyFill="1" applyBorder="1" applyAlignment="1">
      <alignment horizontal="left"/>
    </xf>
    <xf numFmtId="0" fontId="18" fillId="0" borderId="30" xfId="0" applyFont="1" applyBorder="1"/>
    <xf numFmtId="0" fontId="19" fillId="0" borderId="31" xfId="0" applyFont="1" applyBorder="1"/>
    <xf numFmtId="0" fontId="19" fillId="2" borderId="32" xfId="0" applyFont="1" applyFill="1" applyBorder="1"/>
    <xf numFmtId="0" fontId="19" fillId="0" borderId="32" xfId="0" applyFont="1" applyBorder="1"/>
    <xf numFmtId="0" fontId="19" fillId="6" borderId="32" xfId="0" applyFont="1" applyFill="1" applyBorder="1"/>
    <xf numFmtId="0" fontId="19" fillId="7" borderId="32" xfId="0" applyFont="1" applyFill="1" applyBorder="1"/>
    <xf numFmtId="0" fontId="19" fillId="0" borderId="33" xfId="0" applyFont="1" applyBorder="1"/>
    <xf numFmtId="0" fontId="19" fillId="0" borderId="31" xfId="0" applyFont="1" applyBorder="1" applyAlignment="1">
      <alignment horizontal="left"/>
    </xf>
    <xf numFmtId="0" fontId="19" fillId="2" borderId="32" xfId="0" applyFont="1" applyFill="1" applyBorder="1" applyAlignment="1">
      <alignment horizontal="left"/>
    </xf>
    <xf numFmtId="0" fontId="19" fillId="0" borderId="32" xfId="0" applyFont="1" applyBorder="1" applyAlignment="1">
      <alignment horizontal="left"/>
    </xf>
    <xf numFmtId="0" fontId="19" fillId="6" borderId="32" xfId="0" applyFont="1" applyFill="1" applyBorder="1" applyAlignment="1">
      <alignment horizontal="left"/>
    </xf>
    <xf numFmtId="0" fontId="19" fillId="7" borderId="32" xfId="0" applyFont="1" applyFill="1" applyBorder="1" applyAlignment="1">
      <alignment horizontal="left"/>
    </xf>
    <xf numFmtId="0" fontId="19" fillId="0" borderId="33" xfId="0" applyFont="1" applyBorder="1" applyAlignment="1">
      <alignment horizontal="left"/>
    </xf>
    <xf numFmtId="0" fontId="13" fillId="0" borderId="31" xfId="0" applyFont="1" applyBorder="1"/>
    <xf numFmtId="0" fontId="13" fillId="0" borderId="32" xfId="0" applyFont="1" applyBorder="1"/>
    <xf numFmtId="0" fontId="13" fillId="0" borderId="34" xfId="0" applyFont="1" applyBorder="1"/>
    <xf numFmtId="0" fontId="19" fillId="0" borderId="14" xfId="0" applyFont="1" applyBorder="1" applyAlignment="1">
      <alignment horizontal="left"/>
    </xf>
    <xf numFmtId="0" fontId="19" fillId="2" borderId="1" xfId="0" applyFont="1" applyFill="1" applyBorder="1" applyAlignment="1">
      <alignment horizontal="left"/>
    </xf>
    <xf numFmtId="0" fontId="19" fillId="0" borderId="1" xfId="0" applyFont="1" applyBorder="1" applyAlignment="1">
      <alignment horizontal="left"/>
    </xf>
    <xf numFmtId="0" fontId="19" fillId="6" borderId="1" xfId="0" applyFont="1" applyFill="1" applyBorder="1" applyAlignment="1">
      <alignment horizontal="left"/>
    </xf>
    <xf numFmtId="0" fontId="19" fillId="7" borderId="1" xfId="0" applyFont="1" applyFill="1" applyBorder="1" applyAlignment="1">
      <alignment horizontal="left"/>
    </xf>
    <xf numFmtId="0" fontId="19" fillId="0" borderId="35" xfId="0" applyFont="1" applyBorder="1" applyAlignment="1">
      <alignment horizontal="left"/>
    </xf>
    <xf numFmtId="0" fontId="15" fillId="0" borderId="36" xfId="0" applyFont="1" applyBorder="1"/>
    <xf numFmtId="0" fontId="20" fillId="5" borderId="0" xfId="0" applyFont="1" applyFill="1" applyAlignment="1">
      <alignment horizontal="left"/>
    </xf>
    <xf numFmtId="0" fontId="21" fillId="5" borderId="0" xfId="0" applyFont="1" applyFill="1" applyAlignment="1">
      <alignment horizontal="left"/>
    </xf>
    <xf numFmtId="0" fontId="17" fillId="5" borderId="0" xfId="0" applyFont="1" applyFill="1" applyAlignment="1">
      <alignment horizontal="left"/>
    </xf>
    <xf numFmtId="0" fontId="22" fillId="5" borderId="0" xfId="0" applyFont="1" applyFill="1" applyAlignment="1">
      <alignment horizontal="right"/>
    </xf>
    <xf numFmtId="0" fontId="22" fillId="5" borderId="0" xfId="0" applyFont="1" applyFill="1" applyAlignment="1">
      <alignment horizontal="left"/>
    </xf>
    <xf numFmtId="0" fontId="23" fillId="5" borderId="0" xfId="0" applyFont="1" applyFill="1" applyAlignment="1">
      <alignment horizontal="right"/>
    </xf>
    <xf numFmtId="0" fontId="23" fillId="5" borderId="0" xfId="0" applyFont="1" applyFill="1" applyAlignment="1">
      <alignment horizontal="left"/>
    </xf>
    <xf numFmtId="0" fontId="24" fillId="5" borderId="0" xfId="0" applyFont="1" applyFill="1" applyAlignment="1">
      <alignment horizontal="center"/>
    </xf>
    <xf numFmtId="0" fontId="15" fillId="0" borderId="37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/>
    </xf>
    <xf numFmtId="0" fontId="13" fillId="0" borderId="39" xfId="0" applyFont="1" applyBorder="1" applyAlignment="1">
      <alignment horizontal="center"/>
    </xf>
    <xf numFmtId="0" fontId="15" fillId="0" borderId="40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/>
    </xf>
    <xf numFmtId="0" fontId="13" fillId="0" borderId="42" xfId="0" applyFont="1" applyBorder="1" applyAlignment="1">
      <alignment horizontal="center"/>
    </xf>
    <xf numFmtId="0" fontId="25" fillId="0" borderId="30" xfId="0" applyFont="1" applyBorder="1"/>
    <xf numFmtId="0" fontId="19" fillId="3" borderId="31" xfId="0" applyFont="1" applyFill="1" applyBorder="1"/>
    <xf numFmtId="0" fontId="19" fillId="3" borderId="32" xfId="0" applyFont="1" applyFill="1" applyBorder="1"/>
    <xf numFmtId="0" fontId="19" fillId="3" borderId="33" xfId="0" applyFont="1" applyFill="1" applyBorder="1"/>
    <xf numFmtId="0" fontId="19" fillId="3" borderId="31" xfId="0" applyFont="1" applyFill="1" applyBorder="1" applyAlignment="1">
      <alignment horizontal="left"/>
    </xf>
    <xf numFmtId="0" fontId="19" fillId="3" borderId="32" xfId="0" applyFont="1" applyFill="1" applyBorder="1" applyAlignment="1">
      <alignment horizontal="left"/>
    </xf>
    <xf numFmtId="0" fontId="19" fillId="3" borderId="33" xfId="0" applyFont="1" applyFill="1" applyBorder="1" applyAlignment="1">
      <alignment horizontal="left"/>
    </xf>
    <xf numFmtId="0" fontId="19" fillId="3" borderId="14" xfId="0" applyFont="1" applyFill="1" applyBorder="1" applyAlignment="1">
      <alignment horizontal="left"/>
    </xf>
    <xf numFmtId="0" fontId="19" fillId="3" borderId="1" xfId="0" applyFont="1" applyFill="1" applyBorder="1" applyAlignment="1">
      <alignment horizontal="left"/>
    </xf>
    <xf numFmtId="0" fontId="19" fillId="3" borderId="35" xfId="0" applyFont="1" applyFill="1" applyBorder="1" applyAlignment="1">
      <alignment horizontal="left"/>
    </xf>
    <xf numFmtId="0" fontId="13" fillId="0" borderId="43" xfId="0" applyFont="1" applyBorder="1" applyAlignment="1">
      <alignment horizontal="center"/>
    </xf>
    <xf numFmtId="0" fontId="19" fillId="7" borderId="44" xfId="0" applyFont="1" applyFill="1" applyBorder="1"/>
    <xf numFmtId="0" fontId="19" fillId="0" borderId="45" xfId="0" applyFont="1" applyBorder="1"/>
    <xf numFmtId="0" fontId="19" fillId="6" borderId="45" xfId="0" applyFont="1" applyFill="1" applyBorder="1"/>
    <xf numFmtId="0" fontId="19" fillId="2" borderId="46" xfId="0" applyFont="1" applyFill="1" applyBorder="1"/>
    <xf numFmtId="0" fontId="19" fillId="7" borderId="44" xfId="0" applyFont="1" applyFill="1" applyBorder="1" applyAlignment="1">
      <alignment horizontal="left"/>
    </xf>
    <xf numFmtId="0" fontId="19" fillId="0" borderId="45" xfId="0" applyFont="1" applyBorder="1" applyAlignment="1">
      <alignment horizontal="left"/>
    </xf>
    <xf numFmtId="0" fontId="19" fillId="6" borderId="45" xfId="0" applyFont="1" applyFill="1" applyBorder="1" applyAlignment="1">
      <alignment horizontal="left"/>
    </xf>
    <xf numFmtId="0" fontId="19" fillId="2" borderId="46" xfId="0" applyFont="1" applyFill="1" applyBorder="1" applyAlignment="1">
      <alignment horizontal="left"/>
    </xf>
    <xf numFmtId="0" fontId="13" fillId="0" borderId="47" xfId="0" applyFont="1" applyBorder="1"/>
    <xf numFmtId="0" fontId="13" fillId="0" borderId="48" xfId="0" applyFont="1" applyBorder="1"/>
    <xf numFmtId="0" fontId="13" fillId="0" borderId="49" xfId="0" applyFont="1" applyBorder="1"/>
    <xf numFmtId="0" fontId="19" fillId="7" borderId="50" xfId="0" applyFont="1" applyFill="1" applyBorder="1" applyAlignment="1">
      <alignment horizontal="left"/>
    </xf>
    <xf numFmtId="0" fontId="19" fillId="0" borderId="16" xfId="0" applyFont="1" applyBorder="1" applyAlignment="1">
      <alignment horizontal="left"/>
    </xf>
    <xf numFmtId="0" fontId="19" fillId="6" borderId="16" xfId="0" applyFont="1" applyFill="1" applyBorder="1" applyAlignment="1">
      <alignment horizontal="left"/>
    </xf>
    <xf numFmtId="0" fontId="19" fillId="2" borderId="51" xfId="0" applyFont="1" applyFill="1" applyBorder="1" applyAlignment="1">
      <alignment horizontal="left"/>
    </xf>
    <xf numFmtId="0" fontId="26" fillId="0" borderId="52" xfId="0" applyFont="1" applyBorder="1"/>
    <xf numFmtId="0" fontId="26" fillId="0" borderId="53" xfId="0" applyFont="1" applyBorder="1"/>
    <xf numFmtId="0" fontId="25" fillId="0" borderId="35" xfId="0" applyFont="1" applyBorder="1"/>
    <xf numFmtId="0" fontId="19" fillId="5" borderId="0" xfId="0" applyFont="1" applyFill="1"/>
    <xf numFmtId="0" fontId="19" fillId="5" borderId="0" xfId="0" applyFont="1" applyFill="1" applyAlignment="1">
      <alignment horizontal="left"/>
    </xf>
    <xf numFmtId="0" fontId="18" fillId="0" borderId="50" xfId="0" applyFont="1" applyBorder="1"/>
    <xf numFmtId="0" fontId="18" fillId="0" borderId="16" xfId="0" applyFont="1" applyBorder="1"/>
    <xf numFmtId="0" fontId="25" fillId="0" borderId="16" xfId="0" applyFont="1" applyBorder="1"/>
    <xf numFmtId="0" fontId="25" fillId="0" borderId="51" xfId="0" applyFont="1" applyBorder="1"/>
    <xf numFmtId="0" fontId="19" fillId="0" borderId="1" xfId="0" applyFont="1" applyBorder="1"/>
    <xf numFmtId="0" fontId="25" fillId="0" borderId="54" xfId="0" applyFont="1" applyBorder="1"/>
    <xf numFmtId="0" fontId="15" fillId="5" borderId="55" xfId="0" applyFont="1" applyFill="1" applyBorder="1"/>
    <xf numFmtId="0" fontId="15" fillId="5" borderId="56" xfId="0" applyFont="1" applyFill="1" applyBorder="1"/>
    <xf numFmtId="0" fontId="19" fillId="0" borderId="16" xfId="0" applyFont="1" applyBorder="1"/>
    <xf numFmtId="0" fontId="15" fillId="5" borderId="57" xfId="0" applyFont="1" applyFill="1" applyBorder="1"/>
    <xf numFmtId="0" fontId="27" fillId="0" borderId="18" xfId="0" applyFont="1" applyBorder="1" applyAlignment="1">
      <alignment horizontal="left"/>
    </xf>
    <xf numFmtId="0" fontId="27" fillId="0" borderId="18" xfId="0" applyFont="1" applyBorder="1"/>
    <xf numFmtId="0" fontId="15" fillId="0" borderId="18" xfId="0" applyFont="1" applyBorder="1"/>
    <xf numFmtId="0" fontId="19" fillId="2" borderId="11" xfId="0" applyFont="1" applyFill="1" applyBorder="1"/>
    <xf numFmtId="0" fontId="19" fillId="0" borderId="12" xfId="0" applyFont="1" applyBorder="1"/>
    <xf numFmtId="0" fontId="19" fillId="6" borderId="12" xfId="0" applyFont="1" applyFill="1" applyBorder="1"/>
    <xf numFmtId="0" fontId="19" fillId="7" borderId="29" xfId="0" applyFont="1" applyFill="1" applyBorder="1"/>
    <xf numFmtId="0" fontId="19" fillId="0" borderId="14" xfId="0" applyFont="1" applyBorder="1"/>
    <xf numFmtId="0" fontId="19" fillId="2" borderId="1" xfId="0" applyFont="1" applyFill="1" applyBorder="1"/>
    <xf numFmtId="0" fontId="19" fillId="6" borderId="1" xfId="0" applyFont="1" applyFill="1" applyBorder="1"/>
    <xf numFmtId="0" fontId="19" fillId="7" borderId="1" xfId="0" applyFont="1" applyFill="1" applyBorder="1"/>
    <xf numFmtId="0" fontId="19" fillId="0" borderId="35" xfId="0" applyFont="1" applyBorder="1"/>
    <xf numFmtId="0" fontId="19" fillId="3" borderId="14" xfId="0" applyFont="1" applyFill="1" applyBorder="1"/>
    <xf numFmtId="0" fontId="19" fillId="3" borderId="1" xfId="0" applyFont="1" applyFill="1" applyBorder="1"/>
    <xf numFmtId="0" fontId="19" fillId="3" borderId="35" xfId="0" applyFont="1" applyFill="1" applyBorder="1"/>
    <xf numFmtId="0" fontId="19" fillId="7" borderId="50" xfId="0" applyFont="1" applyFill="1" applyBorder="1"/>
    <xf numFmtId="0" fontId="19" fillId="6" borderId="16" xfId="0" applyFont="1" applyFill="1" applyBorder="1"/>
    <xf numFmtId="0" fontId="19" fillId="2" borderId="51" xfId="0" applyFont="1" applyFill="1" applyBorder="1"/>
    <xf numFmtId="0" fontId="26" fillId="0" borderId="12" xfId="0" applyFont="1" applyBorder="1" applyAlignment="1">
      <alignment horizontal="left"/>
    </xf>
    <xf numFmtId="0" fontId="13" fillId="0" borderId="12" xfId="0" applyFont="1" applyBorder="1" applyAlignment="1">
      <alignment horizontal="left"/>
    </xf>
    <xf numFmtId="0" fontId="24" fillId="0" borderId="12" xfId="0" applyFont="1" applyBorder="1" applyAlignment="1">
      <alignment horizontal="left"/>
    </xf>
    <xf numFmtId="0" fontId="18" fillId="0" borderId="12" xfId="0" applyFont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24" fillId="0" borderId="1" xfId="0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0" fontId="26" fillId="0" borderId="14" xfId="0" applyFont="1" applyBorder="1" applyAlignment="1">
      <alignment horizontal="left"/>
    </xf>
    <xf numFmtId="0" fontId="18" fillId="0" borderId="35" xfId="0" applyFont="1" applyBorder="1" applyAlignment="1">
      <alignment horizontal="left"/>
    </xf>
    <xf numFmtId="0" fontId="26" fillId="3" borderId="14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left"/>
    </xf>
    <xf numFmtId="0" fontId="26" fillId="3" borderId="1" xfId="0" applyFont="1" applyFill="1" applyBorder="1" applyAlignment="1">
      <alignment horizontal="left"/>
    </xf>
    <xf numFmtId="0" fontId="24" fillId="3" borderId="1" xfId="0" applyFont="1" applyFill="1" applyBorder="1" applyAlignment="1">
      <alignment horizontal="left"/>
    </xf>
    <xf numFmtId="0" fontId="18" fillId="3" borderId="1" xfId="0" applyFont="1" applyFill="1" applyBorder="1" applyAlignment="1">
      <alignment horizontal="left"/>
    </xf>
    <xf numFmtId="0" fontId="18" fillId="3" borderId="35" xfId="0" applyFont="1" applyFill="1" applyBorder="1" applyAlignment="1">
      <alignment horizontal="left"/>
    </xf>
    <xf numFmtId="0" fontId="26" fillId="0" borderId="16" xfId="0" applyFont="1" applyBorder="1" applyAlignment="1">
      <alignment horizontal="left"/>
    </xf>
    <xf numFmtId="0" fontId="13" fillId="0" borderId="16" xfId="0" applyFont="1" applyBorder="1" applyAlignment="1">
      <alignment horizontal="left"/>
    </xf>
    <xf numFmtId="0" fontId="24" fillId="0" borderId="16" xfId="0" applyFont="1" applyBorder="1" applyAlignment="1">
      <alignment horizontal="left"/>
    </xf>
    <xf numFmtId="0" fontId="18" fillId="0" borderId="16" xfId="0" applyFont="1" applyBorder="1" applyAlignment="1">
      <alignment horizontal="left"/>
    </xf>
    <xf numFmtId="0" fontId="24" fillId="5" borderId="56" xfId="0" applyFont="1" applyFill="1" applyBorder="1"/>
    <xf numFmtId="0" fontId="25" fillId="0" borderId="0" xfId="0" applyFont="1"/>
    <xf numFmtId="0" fontId="19" fillId="0" borderId="0" xfId="0" applyFont="1" applyAlignment="1">
      <alignment horizontal="left"/>
    </xf>
    <xf numFmtId="0" fontId="18" fillId="0" borderId="14" xfId="0" applyFont="1" applyBorder="1" applyAlignment="1">
      <alignment horizontal="left"/>
    </xf>
    <xf numFmtId="0" fontId="26" fillId="0" borderId="35" xfId="0" applyFont="1" applyBorder="1" applyAlignment="1">
      <alignment horizontal="left"/>
    </xf>
    <xf numFmtId="0" fontId="18" fillId="3" borderId="14" xfId="0" applyFont="1" applyFill="1" applyBorder="1" applyAlignment="1">
      <alignment horizontal="left"/>
    </xf>
    <xf numFmtId="0" fontId="26" fillId="3" borderId="35" xfId="0" applyFont="1" applyFill="1" applyBorder="1" applyAlignment="1">
      <alignment horizontal="left"/>
    </xf>
    <xf numFmtId="0" fontId="26" fillId="0" borderId="58" xfId="0" applyFont="1" applyBorder="1"/>
    <xf numFmtId="0" fontId="26" fillId="0" borderId="59" xfId="0" applyFont="1" applyBorder="1"/>
    <xf numFmtId="0" fontId="25" fillId="0" borderId="60" xfId="0" applyFont="1" applyBorder="1"/>
    <xf numFmtId="0" fontId="18" fillId="0" borderId="61" xfId="0" applyFont="1" applyBorder="1"/>
    <xf numFmtId="0" fontId="18" fillId="0" borderId="62" xfId="0" applyFont="1" applyBorder="1"/>
    <xf numFmtId="0" fontId="25" fillId="0" borderId="62" xfId="0" applyFont="1" applyBorder="1"/>
    <xf numFmtId="0" fontId="25" fillId="0" borderId="63" xfId="0" applyFont="1" applyBorder="1"/>
    <xf numFmtId="0" fontId="15" fillId="5" borderId="64" xfId="0" applyFont="1" applyFill="1" applyBorder="1"/>
    <xf numFmtId="0" fontId="25" fillId="5" borderId="56" xfId="0" applyFont="1" applyFill="1" applyBorder="1"/>
    <xf numFmtId="0" fontId="15" fillId="0" borderId="65" xfId="0" applyFont="1" applyBorder="1" applyAlignment="1">
      <alignment horizontal="center" vertical="center"/>
    </xf>
    <xf numFmtId="0" fontId="15" fillId="0" borderId="66" xfId="0" applyFont="1" applyBorder="1" applyAlignment="1">
      <alignment horizontal="center"/>
    </xf>
    <xf numFmtId="0" fontId="13" fillId="0" borderId="67" xfId="0" applyFont="1" applyBorder="1" applyAlignment="1">
      <alignment horizontal="center"/>
    </xf>
    <xf numFmtId="0" fontId="28" fillId="5" borderId="0" xfId="0" applyFont="1" applyFill="1"/>
    <xf numFmtId="0" fontId="28" fillId="0" borderId="0" xfId="0" applyFont="1"/>
    <xf numFmtId="0" fontId="19" fillId="0" borderId="68" xfId="0" applyFont="1" applyBorder="1" applyAlignment="1">
      <alignment horizontal="left"/>
    </xf>
    <xf numFmtId="0" fontId="19" fillId="6" borderId="68" xfId="0" applyFont="1" applyFill="1" applyBorder="1" applyAlignment="1">
      <alignment horizontal="left"/>
    </xf>
    <xf numFmtId="0" fontId="19" fillId="0" borderId="69" xfId="0" applyFont="1" applyBorder="1" applyAlignment="1">
      <alignment horizontal="left"/>
    </xf>
    <xf numFmtId="0" fontId="19" fillId="0" borderId="70" xfId="0" applyFont="1" applyBorder="1" applyAlignment="1">
      <alignment horizontal="left"/>
    </xf>
    <xf numFmtId="0" fontId="19" fillId="0" borderId="71" xfId="0" applyFont="1" applyBorder="1" applyAlignment="1">
      <alignment horizontal="left"/>
    </xf>
    <xf numFmtId="0" fontId="19" fillId="0" borderId="72" xfId="0" applyFont="1" applyBorder="1" applyAlignment="1">
      <alignment horizontal="left"/>
    </xf>
    <xf numFmtId="0" fontId="19" fillId="0" borderId="73" xfId="0" applyFont="1" applyBorder="1" applyAlignment="1">
      <alignment horizontal="left"/>
    </xf>
    <xf numFmtId="0" fontId="19" fillId="0" borderId="74" xfId="0" applyFont="1" applyBorder="1" applyAlignment="1">
      <alignment horizontal="left"/>
    </xf>
    <xf numFmtId="0" fontId="19" fillId="0" borderId="75" xfId="0" applyFont="1" applyBorder="1" applyAlignment="1">
      <alignment horizontal="left"/>
    </xf>
    <xf numFmtId="0" fontId="19" fillId="3" borderId="69" xfId="0" applyFont="1" applyFill="1" applyBorder="1" applyAlignment="1">
      <alignment horizontal="left"/>
    </xf>
    <xf numFmtId="0" fontId="19" fillId="3" borderId="73" xfId="0" applyFont="1" applyFill="1" applyBorder="1" applyAlignment="1">
      <alignment horizontal="left"/>
    </xf>
    <xf numFmtId="0" fontId="25" fillId="0" borderId="76" xfId="0" applyFont="1" applyBorder="1"/>
    <xf numFmtId="0" fontId="19" fillId="0" borderId="77" xfId="0" applyFont="1" applyBorder="1" applyAlignment="1">
      <alignment horizontal="left"/>
    </xf>
    <xf numFmtId="0" fontId="19" fillId="0" borderId="78" xfId="0" applyFont="1" applyBorder="1" applyAlignment="1">
      <alignment horizontal="left"/>
    </xf>
    <xf numFmtId="0" fontId="19" fillId="0" borderId="79" xfId="0" applyFont="1" applyBorder="1" applyAlignment="1">
      <alignment horizontal="left"/>
    </xf>
    <xf numFmtId="0" fontId="19" fillId="0" borderId="53" xfId="0" applyFont="1" applyBorder="1" applyAlignment="1">
      <alignment horizontal="left"/>
    </xf>
    <xf numFmtId="0" fontId="19" fillId="6" borderId="53" xfId="0" applyFont="1" applyFill="1" applyBorder="1" applyAlignment="1">
      <alignment horizontal="left"/>
    </xf>
    <xf numFmtId="0" fontId="26" fillId="0" borderId="80" xfId="0" applyFont="1" applyBorder="1"/>
    <xf numFmtId="0" fontId="25" fillId="0" borderId="81" xfId="0" applyFont="1" applyBorder="1"/>
    <xf numFmtId="0" fontId="25" fillId="0" borderId="82" xfId="0" applyFont="1" applyBorder="1"/>
    <xf numFmtId="0" fontId="18" fillId="0" borderId="83" xfId="0" applyFont="1" applyBorder="1"/>
    <xf numFmtId="0" fontId="25" fillId="0" borderId="84" xfId="0" applyFont="1" applyBorder="1"/>
    <xf numFmtId="0" fontId="29" fillId="0" borderId="85" xfId="0" applyFont="1" applyBorder="1" applyAlignment="1">
      <alignment horizontal="center"/>
    </xf>
    <xf numFmtId="0" fontId="29" fillId="0" borderId="53" xfId="0" applyFont="1" applyBorder="1" applyAlignment="1">
      <alignment horizontal="center"/>
    </xf>
    <xf numFmtId="0" fontId="15" fillId="0" borderId="56" xfId="0" applyFont="1" applyBorder="1"/>
    <xf numFmtId="0" fontId="30" fillId="2" borderId="11" xfId="0" applyFont="1" applyFill="1" applyBorder="1"/>
    <xf numFmtId="0" fontId="30" fillId="0" borderId="12" xfId="0" applyFont="1" applyBorder="1"/>
    <xf numFmtId="0" fontId="30" fillId="6" borderId="12" xfId="0" applyFont="1" applyFill="1" applyBorder="1"/>
    <xf numFmtId="0" fontId="30" fillId="7" borderId="29" xfId="0" applyFont="1" applyFill="1" applyBorder="1"/>
    <xf numFmtId="0" fontId="30" fillId="0" borderId="14" xfId="0" applyFont="1" applyBorder="1"/>
    <xf numFmtId="0" fontId="30" fillId="2" borderId="1" xfId="0" applyFont="1" applyFill="1" applyBorder="1"/>
    <xf numFmtId="0" fontId="30" fillId="0" borderId="1" xfId="0" applyFont="1" applyBorder="1"/>
    <xf numFmtId="0" fontId="30" fillId="6" borderId="1" xfId="0" applyFont="1" applyFill="1" applyBorder="1"/>
    <xf numFmtId="0" fontId="30" fillId="7" borderId="1" xfId="0" applyFont="1" applyFill="1" applyBorder="1"/>
    <xf numFmtId="0" fontId="30" fillId="0" borderId="35" xfId="0" applyFont="1" applyBorder="1"/>
    <xf numFmtId="0" fontId="30" fillId="3" borderId="14" xfId="0" applyFont="1" applyFill="1" applyBorder="1"/>
    <xf numFmtId="0" fontId="30" fillId="3" borderId="1" xfId="0" applyFont="1" applyFill="1" applyBorder="1"/>
    <xf numFmtId="0" fontId="30" fillId="3" borderId="35" xfId="0" applyFont="1" applyFill="1" applyBorder="1"/>
    <xf numFmtId="0" fontId="30" fillId="7" borderId="50" xfId="0" applyFont="1" applyFill="1" applyBorder="1"/>
    <xf numFmtId="0" fontId="30" fillId="0" borderId="16" xfId="0" applyFont="1" applyBorder="1"/>
    <xf numFmtId="0" fontId="30" fillId="6" borderId="16" xfId="0" applyFont="1" applyFill="1" applyBorder="1"/>
    <xf numFmtId="0" fontId="30" fillId="2" borderId="51" xfId="0" applyFont="1" applyFill="1" applyBorder="1"/>
    <xf numFmtId="0" fontId="19" fillId="7" borderId="24" xfId="0" applyFont="1" applyFill="1" applyBorder="1" applyAlignment="1">
      <alignment horizontal="left"/>
    </xf>
    <xf numFmtId="0" fontId="19" fillId="3" borderId="25" xfId="0" applyFont="1" applyFill="1" applyBorder="1" applyAlignment="1">
      <alignment horizontal="left"/>
    </xf>
    <xf numFmtId="0" fontId="19" fillId="2" borderId="26" xfId="0" applyFont="1" applyFill="1" applyBorder="1" applyAlignment="1">
      <alignment horizontal="left"/>
    </xf>
    <xf numFmtId="0" fontId="19" fillId="6" borderId="31" xfId="0" applyFont="1" applyFill="1" applyBorder="1" applyAlignment="1">
      <alignment horizontal="left"/>
    </xf>
    <xf numFmtId="0" fontId="19" fillId="6" borderId="33" xfId="0" applyFont="1" applyFill="1" applyBorder="1" applyAlignment="1">
      <alignment horizontal="left"/>
    </xf>
    <xf numFmtId="0" fontId="19" fillId="2" borderId="44" xfId="0" applyFont="1" applyFill="1" applyBorder="1" applyAlignment="1">
      <alignment horizontal="left"/>
    </xf>
    <xf numFmtId="0" fontId="19" fillId="3" borderId="45" xfId="0" applyFont="1" applyFill="1" applyBorder="1" applyAlignment="1">
      <alignment horizontal="left"/>
    </xf>
    <xf numFmtId="0" fontId="19" fillId="7" borderId="46" xfId="0" applyFont="1" applyFill="1" applyBorder="1" applyAlignment="1">
      <alignment horizontal="left"/>
    </xf>
    <xf numFmtId="0" fontId="13" fillId="0" borderId="0" xfId="0" applyFont="1"/>
    <xf numFmtId="0" fontId="26" fillId="0" borderId="0" xfId="0" applyFont="1"/>
    <xf numFmtId="0" fontId="29" fillId="0" borderId="0" xfId="0" applyFont="1" applyAlignment="1">
      <alignment horizontal="center"/>
    </xf>
    <xf numFmtId="0" fontId="26" fillId="0" borderId="86" xfId="0" applyFont="1" applyBorder="1"/>
    <xf numFmtId="0" fontId="26" fillId="0" borderId="3" xfId="0" applyFont="1" applyBorder="1"/>
    <xf numFmtId="0" fontId="19" fillId="0" borderId="1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8" fillId="0" borderId="0" xfId="0" applyFont="1"/>
    <xf numFmtId="0" fontId="13" fillId="0" borderId="87" xfId="0" applyFont="1" applyBorder="1" applyAlignment="1">
      <alignment horizontal="center"/>
    </xf>
    <xf numFmtId="0" fontId="13" fillId="5" borderId="18" xfId="0" applyFont="1" applyFill="1" applyBorder="1" applyAlignment="1">
      <alignment horizontal="center"/>
    </xf>
    <xf numFmtId="0" fontId="31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5" fillId="8" borderId="0" xfId="1" applyFont="1" applyFill="1"/>
    <xf numFmtId="0" fontId="28" fillId="9" borderId="17" xfId="0" applyFont="1" applyFill="1" applyBorder="1"/>
    <xf numFmtId="0" fontId="28" fillId="9" borderId="18" xfId="0" applyFont="1" applyFill="1" applyBorder="1"/>
    <xf numFmtId="0" fontId="15" fillId="9" borderId="18" xfId="0" applyFont="1" applyFill="1" applyBorder="1"/>
    <xf numFmtId="0" fontId="15" fillId="9" borderId="20" xfId="0" applyFont="1" applyFill="1" applyBorder="1"/>
    <xf numFmtId="0" fontId="28" fillId="9" borderId="22" xfId="0" applyFont="1" applyFill="1" applyBorder="1"/>
    <xf numFmtId="0" fontId="28" fillId="5" borderId="17" xfId="0" applyFont="1" applyFill="1" applyBorder="1"/>
    <xf numFmtId="0" fontId="28" fillId="5" borderId="18" xfId="0" applyFont="1" applyFill="1" applyBorder="1"/>
    <xf numFmtId="0" fontId="31" fillId="5" borderId="18" xfId="0" applyFont="1" applyFill="1" applyBorder="1" applyAlignment="1">
      <alignment horizontal="center"/>
    </xf>
    <xf numFmtId="0" fontId="28" fillId="5" borderId="20" xfId="0" applyFont="1" applyFill="1" applyBorder="1"/>
    <xf numFmtId="0" fontId="17" fillId="9" borderId="27" xfId="0" applyFont="1" applyFill="1" applyBorder="1" applyAlignment="1">
      <alignment horizontal="center"/>
    </xf>
    <xf numFmtId="0" fontId="28" fillId="5" borderId="22" xfId="0" applyFont="1" applyFill="1" applyBorder="1"/>
    <xf numFmtId="0" fontId="32" fillId="0" borderId="11" xfId="0" applyFont="1" applyBorder="1"/>
    <xf numFmtId="0" fontId="32" fillId="0" borderId="12" xfId="0" applyFont="1" applyBorder="1"/>
    <xf numFmtId="0" fontId="32" fillId="0" borderId="29" xfId="0" applyFont="1" applyBorder="1"/>
    <xf numFmtId="0" fontId="31" fillId="0" borderId="88" xfId="0" applyFont="1" applyBorder="1"/>
    <xf numFmtId="0" fontId="28" fillId="5" borderId="19" xfId="0" applyFont="1" applyFill="1" applyBorder="1"/>
    <xf numFmtId="0" fontId="33" fillId="0" borderId="11" xfId="0" applyFont="1" applyBorder="1" applyAlignment="1">
      <alignment horizontal="center"/>
    </xf>
    <xf numFmtId="0" fontId="33" fillId="0" borderId="12" xfId="0" applyFont="1" applyBorder="1" applyAlignment="1">
      <alignment horizontal="center"/>
    </xf>
    <xf numFmtId="0" fontId="33" fillId="0" borderId="29" xfId="0" applyFont="1" applyBorder="1" applyAlignment="1">
      <alignment horizontal="center"/>
    </xf>
    <xf numFmtId="0" fontId="28" fillId="5" borderId="27" xfId="0" applyFont="1" applyFill="1" applyBorder="1"/>
    <xf numFmtId="0" fontId="15" fillId="9" borderId="27" xfId="0" applyFont="1" applyFill="1" applyBorder="1"/>
    <xf numFmtId="0" fontId="32" fillId="0" borderId="14" xfId="0" applyFont="1" applyBorder="1"/>
    <xf numFmtId="0" fontId="32" fillId="0" borderId="1" xfId="0" applyFont="1" applyBorder="1"/>
    <xf numFmtId="0" fontId="32" fillId="0" borderId="35" xfId="0" applyFont="1" applyBorder="1"/>
    <xf numFmtId="0" fontId="31" fillId="0" borderId="89" xfId="0" applyFont="1" applyBorder="1"/>
    <xf numFmtId="0" fontId="33" fillId="0" borderId="14" xfId="0" applyFont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33" fillId="0" borderId="35" xfId="0" applyFont="1" applyBorder="1" applyAlignment="1">
      <alignment horizontal="center"/>
    </xf>
    <xf numFmtId="0" fontId="18" fillId="5" borderId="0" xfId="0" applyFont="1" applyFill="1" applyAlignment="1">
      <alignment horizontal="right"/>
    </xf>
    <xf numFmtId="0" fontId="18" fillId="5" borderId="0" xfId="0" applyFont="1" applyFill="1" applyAlignment="1">
      <alignment horizontal="left"/>
    </xf>
    <xf numFmtId="0" fontId="32" fillId="0" borderId="50" xfId="0" applyFont="1" applyBorder="1"/>
    <xf numFmtId="0" fontId="32" fillId="0" borderId="16" xfId="0" applyFont="1" applyBorder="1"/>
    <xf numFmtId="0" fontId="32" fillId="0" borderId="51" xfId="0" applyFont="1" applyBorder="1"/>
    <xf numFmtId="0" fontId="33" fillId="0" borderId="50" xfId="0" applyFont="1" applyBorder="1" applyAlignment="1">
      <alignment horizontal="center"/>
    </xf>
    <xf numFmtId="0" fontId="33" fillId="0" borderId="16" xfId="0" applyFont="1" applyBorder="1" applyAlignment="1">
      <alignment horizontal="center"/>
    </xf>
    <xf numFmtId="0" fontId="33" fillId="0" borderId="51" xfId="0" applyFont="1" applyBorder="1" applyAlignment="1">
      <alignment horizontal="center"/>
    </xf>
    <xf numFmtId="0" fontId="34" fillId="0" borderId="52" xfId="0" applyFont="1" applyBorder="1"/>
    <xf numFmtId="0" fontId="34" fillId="0" borderId="53" xfId="0" applyFont="1" applyBorder="1"/>
    <xf numFmtId="0" fontId="31" fillId="0" borderId="35" xfId="0" applyFont="1" applyBorder="1"/>
    <xf numFmtId="0" fontId="31" fillId="0" borderId="50" xfId="0" applyFont="1" applyBorder="1"/>
    <xf numFmtId="0" fontId="31" fillId="0" borderId="16" xfId="0" applyFont="1" applyBorder="1"/>
    <xf numFmtId="0" fontId="31" fillId="0" borderId="51" xfId="0" applyFont="1" applyBorder="1"/>
    <xf numFmtId="0" fontId="33" fillId="0" borderId="68" xfId="0" applyFont="1" applyBorder="1" applyAlignment="1">
      <alignment horizontal="center"/>
    </xf>
    <xf numFmtId="0" fontId="15" fillId="9" borderId="22" xfId="0" applyFont="1" applyFill="1" applyBorder="1"/>
    <xf numFmtId="0" fontId="28" fillId="5" borderId="55" xfId="0" applyFont="1" applyFill="1" applyBorder="1"/>
    <xf numFmtId="0" fontId="28" fillId="5" borderId="56" xfId="0" applyFont="1" applyFill="1" applyBorder="1"/>
    <xf numFmtId="0" fontId="28" fillId="5" borderId="90" xfId="0" applyFont="1" applyFill="1" applyBorder="1"/>
    <xf numFmtId="0" fontId="28" fillId="5" borderId="57" xfId="0" applyFont="1" applyFill="1" applyBorder="1"/>
    <xf numFmtId="0" fontId="15" fillId="9" borderId="55" xfId="0" applyFont="1" applyFill="1" applyBorder="1"/>
    <xf numFmtId="0" fontId="15" fillId="9" borderId="56" xfId="0" applyFont="1" applyFill="1" applyBorder="1"/>
    <xf numFmtId="0" fontId="15" fillId="9" borderId="57" xfId="0" applyFont="1" applyFill="1" applyBorder="1"/>
    <xf numFmtId="0" fontId="15" fillId="5" borderId="18" xfId="0" applyFont="1" applyFill="1" applyBorder="1" applyAlignment="1">
      <alignment horizontal="center" vertical="center"/>
    </xf>
    <xf numFmtId="0" fontId="31" fillId="5" borderId="0" xfId="0" applyFont="1" applyFill="1" applyAlignment="1">
      <alignment horizontal="left"/>
    </xf>
    <xf numFmtId="0" fontId="3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9" fillId="2" borderId="0" xfId="0" applyFont="1" applyFill="1"/>
    <xf numFmtId="0" fontId="19" fillId="0" borderId="0" xfId="0" applyFont="1"/>
    <xf numFmtId="0" fontId="19" fillId="6" borderId="0" xfId="0" applyFont="1" applyFill="1"/>
    <xf numFmtId="0" fontId="19" fillId="7" borderId="0" xfId="0" applyFont="1" applyFill="1"/>
    <xf numFmtId="0" fontId="19" fillId="2" borderId="0" xfId="0" applyFont="1" applyFill="1" applyAlignment="1">
      <alignment horizontal="left"/>
    </xf>
    <xf numFmtId="0" fontId="19" fillId="6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0" fontId="30" fillId="2" borderId="0" xfId="0" applyFont="1" applyFill="1"/>
    <xf numFmtId="0" fontId="30" fillId="0" borderId="0" xfId="0" applyFont="1"/>
    <xf numFmtId="0" fontId="30" fillId="6" borderId="0" xfId="0" applyFont="1" applyFill="1"/>
    <xf numFmtId="0" fontId="30" fillId="7" borderId="0" xfId="0" applyFont="1" applyFill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30" fillId="3" borderId="0" xfId="0" applyFont="1" applyFill="1"/>
    <xf numFmtId="0" fontId="0" fillId="0" borderId="0" xfId="0" applyAlignment="1">
      <alignment horizontal="center"/>
    </xf>
    <xf numFmtId="0" fontId="26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26" fillId="3" borderId="0" xfId="0" applyFont="1" applyFill="1" applyAlignment="1">
      <alignment horizontal="left"/>
    </xf>
    <xf numFmtId="0" fontId="13" fillId="3" borderId="0" xfId="0" applyFont="1" applyFill="1" applyAlignment="1">
      <alignment horizontal="left"/>
    </xf>
    <xf numFmtId="0" fontId="24" fillId="3" borderId="0" xfId="0" applyFont="1" applyFill="1" applyAlignment="1">
      <alignment horizontal="left"/>
    </xf>
    <xf numFmtId="0" fontId="18" fillId="3" borderId="0" xfId="0" applyFont="1" applyFill="1" applyAlignment="1">
      <alignment horizontal="left"/>
    </xf>
    <xf numFmtId="0" fontId="19" fillId="0" borderId="0" xfId="0" applyFont="1" applyAlignment="1">
      <alignment horizontal="center"/>
    </xf>
    <xf numFmtId="0" fontId="19" fillId="2" borderId="91" xfId="0" applyFont="1" applyFill="1" applyBorder="1"/>
    <xf numFmtId="0" fontId="19" fillId="0" borderId="92" xfId="0" applyFont="1" applyBorder="1"/>
    <xf numFmtId="0" fontId="0" fillId="0" borderId="3" xfId="0" applyBorder="1"/>
    <xf numFmtId="0" fontId="19" fillId="6" borderId="92" xfId="0" applyFont="1" applyFill="1" applyBorder="1"/>
    <xf numFmtId="0" fontId="19" fillId="7" borderId="93" xfId="0" applyFont="1" applyFill="1" applyBorder="1"/>
    <xf numFmtId="0" fontId="19" fillId="0" borderId="94" xfId="0" applyFont="1" applyBorder="1"/>
    <xf numFmtId="0" fontId="0" fillId="0" borderId="1" xfId="0" applyBorder="1"/>
    <xf numFmtId="0" fontId="19" fillId="0" borderId="34" xfId="0" applyFont="1" applyBorder="1"/>
    <xf numFmtId="0" fontId="0" fillId="0" borderId="5" xfId="0" applyBorder="1"/>
    <xf numFmtId="0" fontId="0" fillId="0" borderId="6" xfId="0" applyBorder="1"/>
    <xf numFmtId="0" fontId="19" fillId="3" borderId="94" xfId="0" applyFont="1" applyFill="1" applyBorder="1"/>
    <xf numFmtId="0" fontId="19" fillId="3" borderId="34" xfId="0" applyFont="1" applyFill="1" applyBorder="1"/>
    <xf numFmtId="0" fontId="19" fillId="7" borderId="95" xfId="0" applyFont="1" applyFill="1" applyBorder="1"/>
    <xf numFmtId="0" fontId="19" fillId="0" borderId="48" xfId="0" applyFont="1" applyBorder="1"/>
    <xf numFmtId="0" fontId="0" fillId="0" borderId="8" xfId="0" applyBorder="1"/>
    <xf numFmtId="0" fontId="19" fillId="6" borderId="48" xfId="0" applyFont="1" applyFill="1" applyBorder="1"/>
    <xf numFmtId="0" fontId="19" fillId="2" borderId="49" xfId="0" applyFont="1" applyFill="1" applyBorder="1"/>
    <xf numFmtId="0" fontId="19" fillId="2" borderId="2" xfId="0" applyFont="1" applyFill="1" applyBorder="1" applyAlignment="1">
      <alignment horizontal="left"/>
    </xf>
    <xf numFmtId="0" fontId="19" fillId="0" borderId="3" xfId="0" applyFont="1" applyBorder="1" applyAlignment="1">
      <alignment horizontal="left"/>
    </xf>
    <xf numFmtId="0" fontId="19" fillId="6" borderId="3" xfId="0" applyFont="1" applyFill="1" applyBorder="1" applyAlignment="1">
      <alignment horizontal="left"/>
    </xf>
    <xf numFmtId="0" fontId="19" fillId="7" borderId="4" xfId="0" applyFont="1" applyFill="1" applyBorder="1" applyAlignment="1">
      <alignment horizontal="left"/>
    </xf>
    <xf numFmtId="0" fontId="19" fillId="0" borderId="5" xfId="0" applyFont="1" applyBorder="1" applyAlignment="1">
      <alignment horizontal="left"/>
    </xf>
    <xf numFmtId="0" fontId="19" fillId="0" borderId="6" xfId="0" applyFont="1" applyBorder="1" applyAlignment="1">
      <alignment horizontal="left"/>
    </xf>
    <xf numFmtId="0" fontId="19" fillId="3" borderId="5" xfId="0" applyFont="1" applyFill="1" applyBorder="1" applyAlignment="1">
      <alignment horizontal="left"/>
    </xf>
    <xf numFmtId="0" fontId="19" fillId="3" borderId="6" xfId="0" applyFont="1" applyFill="1" applyBorder="1" applyAlignment="1">
      <alignment horizontal="left"/>
    </xf>
    <xf numFmtId="0" fontId="19" fillId="0" borderId="96" xfId="0" applyFont="1" applyBorder="1" applyAlignment="1">
      <alignment horizontal="left"/>
    </xf>
    <xf numFmtId="0" fontId="19" fillId="7" borderId="7" xfId="0" applyFont="1" applyFill="1" applyBorder="1" applyAlignment="1">
      <alignment horizontal="left"/>
    </xf>
    <xf numFmtId="0" fontId="19" fillId="0" borderId="8" xfId="0" applyFont="1" applyBorder="1" applyAlignment="1">
      <alignment horizontal="left"/>
    </xf>
    <xf numFmtId="0" fontId="19" fillId="6" borderId="8" xfId="0" applyFont="1" applyFill="1" applyBorder="1" applyAlignment="1">
      <alignment horizontal="left"/>
    </xf>
    <xf numFmtId="0" fontId="19" fillId="2" borderId="9" xfId="0" applyFont="1" applyFill="1" applyBorder="1" applyAlignment="1">
      <alignment horizontal="left"/>
    </xf>
    <xf numFmtId="0" fontId="0" fillId="0" borderId="97" xfId="0" applyBorder="1"/>
    <xf numFmtId="0" fontId="0" fillId="0" borderId="98" xfId="0" applyBorder="1"/>
    <xf numFmtId="0" fontId="0" fillId="0" borderId="99" xfId="0" applyBorder="1"/>
    <xf numFmtId="0" fontId="0" fillId="0" borderId="100" xfId="0" applyBorder="1"/>
    <xf numFmtId="0" fontId="38" fillId="2" borderId="2" xfId="0" applyFont="1" applyFill="1" applyBorder="1"/>
    <xf numFmtId="0" fontId="38" fillId="0" borderId="3" xfId="0" applyFont="1" applyBorder="1"/>
    <xf numFmtId="0" fontId="38" fillId="6" borderId="3" xfId="0" applyFont="1" applyFill="1" applyBorder="1"/>
    <xf numFmtId="0" fontId="38" fillId="7" borderId="4" xfId="0" applyFont="1" applyFill="1" applyBorder="1"/>
    <xf numFmtId="0" fontId="38" fillId="0" borderId="5" xfId="0" applyFont="1" applyBorder="1"/>
    <xf numFmtId="0" fontId="38" fillId="2" borderId="1" xfId="0" applyFont="1" applyFill="1" applyBorder="1"/>
    <xf numFmtId="0" fontId="38" fillId="0" borderId="1" xfId="0" applyFont="1" applyBorder="1"/>
    <xf numFmtId="0" fontId="38" fillId="6" borderId="1" xfId="0" applyFont="1" applyFill="1" applyBorder="1"/>
    <xf numFmtId="0" fontId="38" fillId="7" borderId="1" xfId="0" applyFont="1" applyFill="1" applyBorder="1"/>
    <xf numFmtId="0" fontId="38" fillId="0" borderId="6" xfId="0" applyFont="1" applyBorder="1"/>
    <xf numFmtId="0" fontId="38" fillId="3" borderId="5" xfId="0" applyFont="1" applyFill="1" applyBorder="1"/>
    <xf numFmtId="0" fontId="38" fillId="3" borderId="1" xfId="0" applyFont="1" applyFill="1" applyBorder="1"/>
    <xf numFmtId="0" fontId="38" fillId="3" borderId="6" xfId="0" applyFont="1" applyFill="1" applyBorder="1"/>
    <xf numFmtId="0" fontId="38" fillId="7" borderId="7" xfId="0" applyFont="1" applyFill="1" applyBorder="1"/>
    <xf numFmtId="0" fontId="38" fillId="0" borderId="8" xfId="0" applyFont="1" applyBorder="1"/>
    <xf numFmtId="0" fontId="38" fillId="6" borderId="8" xfId="0" applyFont="1" applyFill="1" applyBorder="1"/>
    <xf numFmtId="0" fontId="38" fillId="2" borderId="9" xfId="0" applyFont="1" applyFill="1" applyBorder="1"/>
    <xf numFmtId="0" fontId="39" fillId="0" borderId="0" xfId="0" applyFont="1"/>
  </cellXfs>
  <cellStyles count="2">
    <cellStyle name="Normal" xfId="0" builtinId="0"/>
    <cellStyle name="Normal 2" xfId="1" xr:uid="{E3879143-714A-4C4E-9A12-F0C90664859A}"/>
  </cellStyles>
  <dxfs count="0"/>
  <tableStyles count="0" defaultTableStyle="TableStyleMedium2" defaultPivotStyle="PivotStyleLight16"/>
  <colors>
    <mruColors>
      <color rgb="FFCCCCFF"/>
      <color rgb="FFCCECFF"/>
      <color rgb="FFFFFFCC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52D01-2436-4957-9FF9-6DD5F6E1B412}">
  <sheetPr>
    <tabColor rgb="FFFFFFCC"/>
  </sheetPr>
  <dimension ref="A1:FQ639"/>
  <sheetViews>
    <sheetView tabSelected="1" workbookViewId="0"/>
  </sheetViews>
  <sheetFormatPr defaultRowHeight="12" x14ac:dyDescent="0.2"/>
  <cols>
    <col min="1" max="1" width="4.5703125" style="42" customWidth="1"/>
    <col min="2" max="2" width="6.7109375" style="42" customWidth="1"/>
    <col min="3" max="3" width="3.42578125" style="42" customWidth="1"/>
    <col min="4" max="5" width="5" style="42" customWidth="1"/>
    <col min="6" max="6" width="6.7109375" style="42" customWidth="1"/>
    <col min="7" max="9" width="3.7109375" style="42" customWidth="1"/>
    <col min="10" max="13" width="7.140625" style="42" customWidth="1"/>
    <col min="14" max="15" width="7" style="42" customWidth="1"/>
    <col min="16" max="25" width="7.140625" style="42" customWidth="1"/>
    <col min="26" max="28" width="7" style="42" customWidth="1"/>
    <col min="29" max="34" width="7.140625" style="42" customWidth="1"/>
    <col min="35" max="35" width="9.7109375" style="42" customWidth="1"/>
    <col min="36" max="48" width="4.5703125" style="42" customWidth="1"/>
    <col min="49" max="49" width="4.42578125" style="42" customWidth="1"/>
    <col min="50" max="61" width="4.5703125" style="42" customWidth="1"/>
    <col min="62" max="64" width="3.7109375" style="42" customWidth="1"/>
    <col min="65" max="68" width="7.140625" style="42" customWidth="1"/>
    <col min="69" max="70" width="7" style="42" customWidth="1"/>
    <col min="71" max="80" width="7.140625" style="42" customWidth="1"/>
    <col min="81" max="83" width="7" style="42" customWidth="1"/>
    <col min="84" max="89" width="7.140625" style="42" customWidth="1"/>
    <col min="90" max="90" width="9.7109375" style="42" customWidth="1"/>
    <col min="91" max="103" width="4.5703125" style="42" customWidth="1"/>
    <col min="104" max="104" width="4.42578125" style="42" customWidth="1"/>
    <col min="105" max="116" width="4.5703125" style="42" customWidth="1"/>
    <col min="117" max="119" width="3.7109375" style="42" customWidth="1"/>
    <col min="120" max="122" width="7.140625" style="42" customWidth="1"/>
    <col min="123" max="123" width="7" style="42" customWidth="1"/>
    <col min="124" max="144" width="7.140625" style="42" customWidth="1"/>
    <col min="145" max="145" width="9.7109375" style="42" customWidth="1"/>
    <col min="146" max="146" width="3.7109375" style="42" customWidth="1"/>
    <col min="147" max="171" width="4.5703125" style="42" customWidth="1"/>
    <col min="172" max="173" width="3.7109375" style="42" customWidth="1"/>
    <col min="174" max="16384" width="9.140625" style="42"/>
  </cols>
  <sheetData>
    <row r="1" spans="1:173" ht="15.75" thickBot="1" x14ac:dyDescent="0.3">
      <c r="A1" s="37" t="s">
        <v>3</v>
      </c>
      <c r="B1" s="38" t="s">
        <v>60</v>
      </c>
      <c r="C1" s="38"/>
      <c r="D1" s="39"/>
      <c r="E1" s="39"/>
      <c r="F1" s="40"/>
      <c r="G1" s="41"/>
      <c r="I1" s="42" t="s">
        <v>3</v>
      </c>
      <c r="AG1" s="43"/>
      <c r="BL1" s="42" t="s">
        <v>3</v>
      </c>
      <c r="CJ1" s="43"/>
      <c r="DO1" s="42" t="s">
        <v>3</v>
      </c>
    </row>
    <row r="2" spans="1:173" ht="12.75" thickBot="1" x14ac:dyDescent="0.25">
      <c r="A2" s="41"/>
      <c r="B2" s="41"/>
      <c r="C2" s="41"/>
      <c r="D2" s="41"/>
      <c r="E2" s="41"/>
      <c r="F2" s="41"/>
      <c r="G2" s="44"/>
      <c r="H2" s="45"/>
      <c r="I2" s="46" t="s">
        <v>3</v>
      </c>
      <c r="J2" s="47" t="s">
        <v>3</v>
      </c>
      <c r="K2" s="47" t="s">
        <v>3</v>
      </c>
      <c r="L2" s="47"/>
      <c r="M2" s="47"/>
      <c r="N2" s="47"/>
      <c r="O2" s="47"/>
      <c r="P2" s="47"/>
      <c r="Q2" s="47"/>
      <c r="R2" s="47"/>
      <c r="S2" s="47"/>
      <c r="T2" s="47"/>
      <c r="U2" s="48"/>
      <c r="V2" s="49" t="s">
        <v>61</v>
      </c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9"/>
      <c r="AW2" s="49" t="s">
        <v>62</v>
      </c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50"/>
      <c r="BL2" s="47" t="s">
        <v>3</v>
      </c>
      <c r="BM2" s="47" t="s">
        <v>3</v>
      </c>
      <c r="BN2" s="47" t="s">
        <v>3</v>
      </c>
      <c r="BO2" s="47"/>
      <c r="BP2" s="47"/>
      <c r="BQ2" s="47"/>
      <c r="BR2" s="47"/>
      <c r="BS2" s="47"/>
      <c r="BT2" s="47"/>
      <c r="BU2" s="47"/>
      <c r="BV2" s="47"/>
      <c r="BW2" s="47"/>
      <c r="BX2" s="48"/>
      <c r="BY2" s="49" t="s">
        <v>63</v>
      </c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9"/>
      <c r="CZ2" s="49" t="s">
        <v>64</v>
      </c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51"/>
      <c r="DO2" s="46"/>
      <c r="DP2" s="47" t="s">
        <v>3</v>
      </c>
      <c r="DQ2" s="47" t="s">
        <v>3</v>
      </c>
      <c r="DR2" s="47"/>
      <c r="DS2" s="47"/>
      <c r="DT2" s="47"/>
      <c r="DU2" s="47"/>
      <c r="DV2" s="47"/>
      <c r="DW2" s="47"/>
      <c r="DX2" s="47"/>
      <c r="DY2" s="47"/>
      <c r="DZ2" s="47"/>
      <c r="EA2" s="48"/>
      <c r="EB2" s="49" t="s">
        <v>65</v>
      </c>
      <c r="EC2" s="47"/>
      <c r="ED2" s="47"/>
      <c r="EE2" s="47"/>
      <c r="EF2" s="52"/>
      <c r="EG2" s="47"/>
      <c r="EH2" s="47"/>
      <c r="EI2" s="47"/>
      <c r="EJ2" s="47"/>
      <c r="EK2" s="47"/>
      <c r="EL2" s="47"/>
      <c r="EM2" s="47"/>
      <c r="EN2" s="47"/>
      <c r="EO2" s="47"/>
      <c r="EP2" s="47" t="s">
        <v>3</v>
      </c>
      <c r="EQ2" s="47" t="s">
        <v>3</v>
      </c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9"/>
      <c r="FC2" s="49" t="s">
        <v>66</v>
      </c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51"/>
    </row>
    <row r="3" spans="1:173" x14ac:dyDescent="0.2">
      <c r="A3" s="53" t="s">
        <v>67</v>
      </c>
      <c r="B3" s="54">
        <v>0</v>
      </c>
      <c r="C3" s="41"/>
      <c r="D3" s="55" t="s">
        <v>68</v>
      </c>
      <c r="E3" s="41"/>
      <c r="F3" s="56" t="s">
        <v>69</v>
      </c>
      <c r="G3" s="41"/>
      <c r="I3" s="57"/>
      <c r="J3" s="25">
        <f>F13</f>
        <v>0</v>
      </c>
      <c r="K3" s="26">
        <f>F121</f>
        <v>108</v>
      </c>
      <c r="L3" s="26">
        <f>F99</f>
        <v>86</v>
      </c>
      <c r="M3" s="26">
        <f>F82</f>
        <v>69</v>
      </c>
      <c r="N3" s="26">
        <f>F60</f>
        <v>47</v>
      </c>
      <c r="O3" s="26">
        <f>F522</f>
        <v>509</v>
      </c>
      <c r="P3" s="26">
        <f>F625</f>
        <v>612</v>
      </c>
      <c r="Q3" s="26">
        <f>F603</f>
        <v>590</v>
      </c>
      <c r="R3" s="26">
        <f>F586</f>
        <v>573</v>
      </c>
      <c r="S3" s="26">
        <f>F539</f>
        <v>526</v>
      </c>
      <c r="T3" s="26">
        <f>F401</f>
        <v>388</v>
      </c>
      <c r="U3" s="26">
        <f>F504</f>
        <v>491</v>
      </c>
      <c r="V3" s="26">
        <f>F487</f>
        <v>474</v>
      </c>
      <c r="W3" s="26">
        <f>F440</f>
        <v>427</v>
      </c>
      <c r="X3" s="26">
        <f>F418</f>
        <v>405</v>
      </c>
      <c r="Y3" s="26">
        <f>F280</f>
        <v>267</v>
      </c>
      <c r="Z3" s="26">
        <f>F383</f>
        <v>370</v>
      </c>
      <c r="AA3" s="26">
        <f>F341</f>
        <v>328</v>
      </c>
      <c r="AB3" s="26">
        <f>F319</f>
        <v>306</v>
      </c>
      <c r="AC3" s="26">
        <f>F302</f>
        <v>289</v>
      </c>
      <c r="AD3" s="26">
        <f>F159</f>
        <v>146</v>
      </c>
      <c r="AE3" s="26">
        <f>F242</f>
        <v>229</v>
      </c>
      <c r="AF3" s="26">
        <f>F220</f>
        <v>207</v>
      </c>
      <c r="AG3" s="26">
        <f>F198</f>
        <v>185</v>
      </c>
      <c r="AH3" s="27">
        <f>F181</f>
        <v>168</v>
      </c>
      <c r="AI3" s="58">
        <f t="shared" ref="AI3:AI14" si="0">SUMSQ(J3:AH3)</f>
        <v>3247400</v>
      </c>
      <c r="AJ3" s="41"/>
      <c r="AK3" s="59" t="s">
        <v>70</v>
      </c>
      <c r="AL3" s="60" t="s">
        <v>71</v>
      </c>
      <c r="AM3" s="60" t="s">
        <v>72</v>
      </c>
      <c r="AN3" s="60" t="s">
        <v>73</v>
      </c>
      <c r="AO3" s="60" t="s">
        <v>74</v>
      </c>
      <c r="AP3" s="60" t="s">
        <v>75</v>
      </c>
      <c r="AQ3" s="60" t="s">
        <v>76</v>
      </c>
      <c r="AR3" s="60" t="s">
        <v>77</v>
      </c>
      <c r="AS3" s="60" t="s">
        <v>78</v>
      </c>
      <c r="AT3" s="60" t="s">
        <v>79</v>
      </c>
      <c r="AU3" s="60" t="s">
        <v>80</v>
      </c>
      <c r="AV3" s="60" t="s">
        <v>81</v>
      </c>
      <c r="AW3" s="61" t="s">
        <v>82</v>
      </c>
      <c r="AX3" s="60" t="s">
        <v>83</v>
      </c>
      <c r="AY3" s="60" t="s">
        <v>84</v>
      </c>
      <c r="AZ3" s="60" t="s">
        <v>85</v>
      </c>
      <c r="BA3" s="60" t="s">
        <v>86</v>
      </c>
      <c r="BB3" s="60" t="s">
        <v>87</v>
      </c>
      <c r="BC3" s="60" t="s">
        <v>88</v>
      </c>
      <c r="BD3" s="60" t="s">
        <v>89</v>
      </c>
      <c r="BE3" s="60" t="s">
        <v>90</v>
      </c>
      <c r="BF3" s="60" t="s">
        <v>91</v>
      </c>
      <c r="BG3" s="60" t="s">
        <v>92</v>
      </c>
      <c r="BH3" s="60" t="s">
        <v>93</v>
      </c>
      <c r="BI3" s="62" t="s">
        <v>94</v>
      </c>
      <c r="BJ3" s="41"/>
      <c r="BK3" s="50"/>
      <c r="BL3" s="41"/>
      <c r="BM3" s="25">
        <f>F13</f>
        <v>0</v>
      </c>
      <c r="BN3" s="26">
        <f>F109</f>
        <v>96</v>
      </c>
      <c r="BO3" s="26">
        <f>F126</f>
        <v>113</v>
      </c>
      <c r="BP3" s="26">
        <f>F80</f>
        <v>67</v>
      </c>
      <c r="BQ3" s="26">
        <f>F47</f>
        <v>34</v>
      </c>
      <c r="BR3" s="26">
        <f>F404</f>
        <v>391</v>
      </c>
      <c r="BS3" s="26">
        <f>F475</f>
        <v>462</v>
      </c>
      <c r="BT3" s="26">
        <f>F492</f>
        <v>479</v>
      </c>
      <c r="BU3" s="26">
        <f>F446</f>
        <v>433</v>
      </c>
      <c r="BV3" s="26">
        <f>F433</f>
        <v>420</v>
      </c>
      <c r="BW3" s="26">
        <f>F536</f>
        <v>523</v>
      </c>
      <c r="BX3" s="26">
        <f>F607</f>
        <v>594</v>
      </c>
      <c r="BY3" s="26">
        <f>F619</f>
        <v>606</v>
      </c>
      <c r="BZ3" s="26">
        <f>F573</f>
        <v>560</v>
      </c>
      <c r="CA3" s="26">
        <f>F540</f>
        <v>527</v>
      </c>
      <c r="CB3" s="26">
        <f>F270</f>
        <v>257</v>
      </c>
      <c r="CC3" s="26">
        <f>F341</f>
        <v>328</v>
      </c>
      <c r="CD3" s="26">
        <f>F378</f>
        <v>365</v>
      </c>
      <c r="CE3" s="26">
        <f>F337</f>
        <v>324</v>
      </c>
      <c r="CF3" s="26">
        <f>F299</f>
        <v>286</v>
      </c>
      <c r="CG3" s="26">
        <f>F152</f>
        <v>139</v>
      </c>
      <c r="CH3" s="26">
        <f>F218</f>
        <v>205</v>
      </c>
      <c r="CI3" s="26">
        <f>F260</f>
        <v>247</v>
      </c>
      <c r="CJ3" s="26">
        <f>F189</f>
        <v>176</v>
      </c>
      <c r="CK3" s="27">
        <f>F181</f>
        <v>168</v>
      </c>
      <c r="CL3" s="58">
        <f t="shared" ref="CL3:CL14" si="1">SUMSQ(BM3:CK3)</f>
        <v>3247400</v>
      </c>
      <c r="CM3" s="41"/>
      <c r="CN3" s="63" t="s">
        <v>70</v>
      </c>
      <c r="CO3" s="64" t="s">
        <v>95</v>
      </c>
      <c r="CP3" s="64" t="s">
        <v>96</v>
      </c>
      <c r="CQ3" s="64" t="s">
        <v>97</v>
      </c>
      <c r="CR3" s="64" t="s">
        <v>98</v>
      </c>
      <c r="CS3" s="64" t="s">
        <v>99</v>
      </c>
      <c r="CT3" s="64" t="s">
        <v>100</v>
      </c>
      <c r="CU3" s="64" t="s">
        <v>101</v>
      </c>
      <c r="CV3" s="64" t="s">
        <v>102</v>
      </c>
      <c r="CW3" s="64" t="s">
        <v>103</v>
      </c>
      <c r="CX3" s="64" t="s">
        <v>104</v>
      </c>
      <c r="CY3" s="64" t="s">
        <v>105</v>
      </c>
      <c r="CZ3" s="65" t="s">
        <v>106</v>
      </c>
      <c r="DA3" s="64" t="s">
        <v>107</v>
      </c>
      <c r="DB3" s="64" t="s">
        <v>108</v>
      </c>
      <c r="DC3" s="64" t="s">
        <v>109</v>
      </c>
      <c r="DD3" s="64" t="s">
        <v>87</v>
      </c>
      <c r="DE3" s="64" t="s">
        <v>110</v>
      </c>
      <c r="DF3" s="64" t="s">
        <v>111</v>
      </c>
      <c r="DG3" s="64" t="s">
        <v>112</v>
      </c>
      <c r="DH3" s="64" t="s">
        <v>113</v>
      </c>
      <c r="DI3" s="64" t="s">
        <v>114</v>
      </c>
      <c r="DJ3" s="64" t="s">
        <v>115</v>
      </c>
      <c r="DK3" s="64" t="s">
        <v>116</v>
      </c>
      <c r="DL3" s="66" t="s">
        <v>94</v>
      </c>
      <c r="DM3" s="67"/>
      <c r="DO3" s="57"/>
      <c r="DP3" s="68">
        <f>F20</f>
        <v>7</v>
      </c>
      <c r="DQ3" s="69">
        <f>F559</f>
        <v>546</v>
      </c>
      <c r="DR3" s="69">
        <f>F448</f>
        <v>435</v>
      </c>
      <c r="DS3" s="69">
        <f>F342</f>
        <v>329</v>
      </c>
      <c r="DT3" s="69">
        <f>F256</f>
        <v>243</v>
      </c>
      <c r="DU3" s="69">
        <f>F212</f>
        <v>199</v>
      </c>
      <c r="DV3" s="69">
        <f>F101</f>
        <v>88</v>
      </c>
      <c r="DW3" s="69">
        <f>F615</f>
        <v>602</v>
      </c>
      <c r="DX3" s="69">
        <f>F404</f>
        <v>391</v>
      </c>
      <c r="DY3" s="69">
        <f>F293</f>
        <v>280</v>
      </c>
      <c r="DZ3" s="69">
        <f>F374</f>
        <v>361</v>
      </c>
      <c r="EA3" s="69">
        <f>F138</f>
        <v>125</v>
      </c>
      <c r="EB3" s="69">
        <f>F57</f>
        <v>44</v>
      </c>
      <c r="EC3" s="69">
        <f>F571</f>
        <v>558</v>
      </c>
      <c r="ED3" s="69">
        <f>F485</f>
        <v>472</v>
      </c>
      <c r="EE3" s="69">
        <f>F416</f>
        <v>403</v>
      </c>
      <c r="EF3" s="69">
        <f>F330</f>
        <v>317</v>
      </c>
      <c r="EG3" s="69">
        <f>F219</f>
        <v>206</v>
      </c>
      <c r="EH3" s="69">
        <f>F133</f>
        <v>120</v>
      </c>
      <c r="EI3" s="69">
        <f>F527</f>
        <v>514</v>
      </c>
      <c r="EJ3" s="69">
        <f>F603</f>
        <v>590</v>
      </c>
      <c r="EK3" s="69">
        <f>F497</f>
        <v>484</v>
      </c>
      <c r="EL3" s="69">
        <f>F286</f>
        <v>273</v>
      </c>
      <c r="EM3" s="69">
        <f>F175</f>
        <v>162</v>
      </c>
      <c r="EN3" s="70">
        <f>F64</f>
        <v>51</v>
      </c>
      <c r="EO3" s="58">
        <f t="shared" ref="EO3:EO14" si="2">SUMSQ(DP3:EN3)</f>
        <v>3247400</v>
      </c>
      <c r="EP3" s="41"/>
      <c r="EQ3" s="71" t="s">
        <v>117</v>
      </c>
      <c r="ER3" s="72" t="s">
        <v>118</v>
      </c>
      <c r="ES3" s="72" t="s">
        <v>119</v>
      </c>
      <c r="ET3" s="72" t="s">
        <v>120</v>
      </c>
      <c r="EU3" s="72" t="s">
        <v>121</v>
      </c>
      <c r="EV3" s="72" t="s">
        <v>122</v>
      </c>
      <c r="EW3" s="72" t="s">
        <v>123</v>
      </c>
      <c r="EX3" s="72" t="s">
        <v>124</v>
      </c>
      <c r="EY3" s="72" t="s">
        <v>99</v>
      </c>
      <c r="EZ3" s="72" t="s">
        <v>125</v>
      </c>
      <c r="FA3" s="72" t="s">
        <v>126</v>
      </c>
      <c r="FB3" s="72" t="s">
        <v>127</v>
      </c>
      <c r="FC3" s="73" t="s">
        <v>128</v>
      </c>
      <c r="FD3" s="72" t="s">
        <v>129</v>
      </c>
      <c r="FE3" s="72" t="s">
        <v>130</v>
      </c>
      <c r="FF3" s="72" t="s">
        <v>131</v>
      </c>
      <c r="FG3" s="72" t="s">
        <v>132</v>
      </c>
      <c r="FH3" s="72" t="s">
        <v>133</v>
      </c>
      <c r="FI3" s="72" t="s">
        <v>134</v>
      </c>
      <c r="FJ3" s="72" t="s">
        <v>135</v>
      </c>
      <c r="FK3" s="72" t="s">
        <v>77</v>
      </c>
      <c r="FL3" s="72" t="s">
        <v>136</v>
      </c>
      <c r="FM3" s="72" t="s">
        <v>137</v>
      </c>
      <c r="FN3" s="72" t="s">
        <v>138</v>
      </c>
      <c r="FO3" s="74" t="s">
        <v>139</v>
      </c>
      <c r="FP3" s="67"/>
      <c r="FQ3" s="42" t="s">
        <v>3</v>
      </c>
    </row>
    <row r="4" spans="1:173" x14ac:dyDescent="0.2">
      <c r="A4" s="41"/>
      <c r="B4" s="41"/>
      <c r="C4" s="41"/>
      <c r="D4" s="41"/>
      <c r="E4" s="41"/>
      <c r="F4" s="41"/>
      <c r="G4" s="41"/>
      <c r="I4" s="57"/>
      <c r="J4" s="28">
        <f>F74</f>
        <v>61</v>
      </c>
      <c r="K4" s="29">
        <f>F57</f>
        <v>44</v>
      </c>
      <c r="L4" s="29">
        <f>F35</f>
        <v>22</v>
      </c>
      <c r="M4" s="29">
        <f>F113</f>
        <v>100</v>
      </c>
      <c r="N4" s="29">
        <f>F96</f>
        <v>83</v>
      </c>
      <c r="O4" s="29">
        <f>F578</f>
        <v>565</v>
      </c>
      <c r="P4" s="29">
        <f>F561</f>
        <v>548</v>
      </c>
      <c r="Q4" s="29">
        <f>F514</f>
        <v>501</v>
      </c>
      <c r="R4" s="29">
        <f>F622</f>
        <v>609</v>
      </c>
      <c r="S4" s="29">
        <f>F600</f>
        <v>587</v>
      </c>
      <c r="T4" s="29">
        <f>F462</f>
        <v>449</v>
      </c>
      <c r="U4" s="29">
        <f>F415</f>
        <v>402</v>
      </c>
      <c r="V4" s="29">
        <f>F393</f>
        <v>380</v>
      </c>
      <c r="W4" s="29">
        <f>F501</f>
        <v>488</v>
      </c>
      <c r="X4" s="29">
        <f>F479</f>
        <v>466</v>
      </c>
      <c r="Y4" s="29">
        <f>F316</f>
        <v>303</v>
      </c>
      <c r="Z4" s="29">
        <f>F294</f>
        <v>281</v>
      </c>
      <c r="AA4" s="29">
        <f>F277</f>
        <v>264</v>
      </c>
      <c r="AB4" s="29">
        <f>F380</f>
        <v>367</v>
      </c>
      <c r="AC4" s="29">
        <f>F358</f>
        <v>345</v>
      </c>
      <c r="AD4" s="29">
        <f>F195</f>
        <v>182</v>
      </c>
      <c r="AE4" s="29">
        <f>F173</f>
        <v>160</v>
      </c>
      <c r="AF4" s="29">
        <f>F156</f>
        <v>143</v>
      </c>
      <c r="AG4" s="29">
        <f>F259</f>
        <v>246</v>
      </c>
      <c r="AH4" s="30">
        <f>F217</f>
        <v>204</v>
      </c>
      <c r="AI4" s="75">
        <f t="shared" si="0"/>
        <v>3247400</v>
      </c>
      <c r="AJ4" s="41"/>
      <c r="AK4" s="76" t="s">
        <v>140</v>
      </c>
      <c r="AL4" s="77" t="s">
        <v>128</v>
      </c>
      <c r="AM4" s="78" t="s">
        <v>141</v>
      </c>
      <c r="AN4" s="78" t="s">
        <v>142</v>
      </c>
      <c r="AO4" s="78" t="s">
        <v>143</v>
      </c>
      <c r="AP4" s="78" t="s">
        <v>144</v>
      </c>
      <c r="AQ4" s="78" t="s">
        <v>145</v>
      </c>
      <c r="AR4" s="78" t="s">
        <v>146</v>
      </c>
      <c r="AS4" s="78" t="s">
        <v>147</v>
      </c>
      <c r="AT4" s="78" t="s">
        <v>148</v>
      </c>
      <c r="AU4" s="78" t="s">
        <v>149</v>
      </c>
      <c r="AV4" s="78" t="s">
        <v>150</v>
      </c>
      <c r="AW4" s="79" t="s">
        <v>151</v>
      </c>
      <c r="AX4" s="78" t="s">
        <v>152</v>
      </c>
      <c r="AY4" s="78" t="s">
        <v>153</v>
      </c>
      <c r="AZ4" s="78" t="s">
        <v>154</v>
      </c>
      <c r="BA4" s="78" t="s">
        <v>155</v>
      </c>
      <c r="BB4" s="78" t="s">
        <v>156</v>
      </c>
      <c r="BC4" s="78" t="s">
        <v>157</v>
      </c>
      <c r="BD4" s="78" t="s">
        <v>158</v>
      </c>
      <c r="BE4" s="78" t="s">
        <v>159</v>
      </c>
      <c r="BF4" s="78" t="s">
        <v>160</v>
      </c>
      <c r="BG4" s="78" t="s">
        <v>161</v>
      </c>
      <c r="BH4" s="80" t="s">
        <v>162</v>
      </c>
      <c r="BI4" s="81" t="s">
        <v>163</v>
      </c>
      <c r="BJ4" s="41"/>
      <c r="BK4" s="50"/>
      <c r="BL4" s="41"/>
      <c r="BM4" s="28">
        <f>F72</f>
        <v>59</v>
      </c>
      <c r="BN4" s="29">
        <f>F51</f>
        <v>38</v>
      </c>
      <c r="BO4" s="29">
        <f>F105</f>
        <v>92</v>
      </c>
      <c r="BP4" s="29">
        <f>F113</f>
        <v>100</v>
      </c>
      <c r="BQ4" s="29">
        <f>F34</f>
        <v>21</v>
      </c>
      <c r="BR4" s="29">
        <f>F458</f>
        <v>445</v>
      </c>
      <c r="BS4" s="29">
        <f>F417</f>
        <v>404</v>
      </c>
      <c r="BT4" s="29">
        <f>F471</f>
        <v>458</v>
      </c>
      <c r="BU4" s="29">
        <f>F504</f>
        <v>491</v>
      </c>
      <c r="BV4" s="29">
        <f>F400</f>
        <v>387</v>
      </c>
      <c r="BW4" s="29">
        <f>F565</f>
        <v>552</v>
      </c>
      <c r="BX4" s="29">
        <f>F544</f>
        <v>531</v>
      </c>
      <c r="BY4" s="29">
        <f>F598</f>
        <v>585</v>
      </c>
      <c r="BZ4" s="29">
        <f>F636</f>
        <v>623</v>
      </c>
      <c r="CA4" s="29">
        <f>F532</f>
        <v>519</v>
      </c>
      <c r="CB4" s="29">
        <f>F324</f>
        <v>311</v>
      </c>
      <c r="CC4" s="29">
        <f>F303</f>
        <v>290</v>
      </c>
      <c r="CD4" s="29">
        <f>F362</f>
        <v>349</v>
      </c>
      <c r="CE4" s="29">
        <f>F370</f>
        <v>357</v>
      </c>
      <c r="CF4" s="29">
        <f>F266</f>
        <v>253</v>
      </c>
      <c r="CG4" s="29">
        <f>F206</f>
        <v>193</v>
      </c>
      <c r="CH4" s="29">
        <f>F185</f>
        <v>172</v>
      </c>
      <c r="CI4" s="29">
        <f>F214</f>
        <v>201</v>
      </c>
      <c r="CJ4" s="29">
        <f>F252</f>
        <v>239</v>
      </c>
      <c r="CK4" s="30">
        <f>F143</f>
        <v>130</v>
      </c>
      <c r="CL4" s="75">
        <f t="shared" si="1"/>
        <v>3247400</v>
      </c>
      <c r="CM4" s="41"/>
      <c r="CN4" s="82" t="s">
        <v>164</v>
      </c>
      <c r="CO4" s="83" t="s">
        <v>165</v>
      </c>
      <c r="CP4" s="84" t="s">
        <v>166</v>
      </c>
      <c r="CQ4" s="84" t="s">
        <v>142</v>
      </c>
      <c r="CR4" s="84" t="s">
        <v>167</v>
      </c>
      <c r="CS4" s="84" t="s">
        <v>168</v>
      </c>
      <c r="CT4" s="84" t="s">
        <v>169</v>
      </c>
      <c r="CU4" s="84" t="s">
        <v>170</v>
      </c>
      <c r="CV4" s="84" t="s">
        <v>81</v>
      </c>
      <c r="CW4" s="84" t="s">
        <v>171</v>
      </c>
      <c r="CX4" s="84" t="s">
        <v>172</v>
      </c>
      <c r="CY4" s="84" t="s">
        <v>173</v>
      </c>
      <c r="CZ4" s="85" t="s">
        <v>174</v>
      </c>
      <c r="DA4" s="84" t="s">
        <v>175</v>
      </c>
      <c r="DB4" s="84" t="s">
        <v>176</v>
      </c>
      <c r="DC4" s="84" t="s">
        <v>177</v>
      </c>
      <c r="DD4" s="84" t="s">
        <v>178</v>
      </c>
      <c r="DE4" s="84" t="s">
        <v>179</v>
      </c>
      <c r="DF4" s="84" t="s">
        <v>180</v>
      </c>
      <c r="DG4" s="84" t="s">
        <v>181</v>
      </c>
      <c r="DH4" s="84" t="s">
        <v>182</v>
      </c>
      <c r="DI4" s="84" t="s">
        <v>183</v>
      </c>
      <c r="DJ4" s="84" t="s">
        <v>184</v>
      </c>
      <c r="DK4" s="86" t="s">
        <v>185</v>
      </c>
      <c r="DL4" s="87" t="s">
        <v>186</v>
      </c>
      <c r="DM4" s="67"/>
      <c r="DO4" s="57"/>
      <c r="DP4" s="88">
        <f>F162</f>
        <v>149</v>
      </c>
      <c r="DQ4" s="89">
        <f>F51</f>
        <v>38</v>
      </c>
      <c r="DR4" s="89">
        <f>F565</f>
        <v>552</v>
      </c>
      <c r="DS4" s="89">
        <f>F479</f>
        <v>466</v>
      </c>
      <c r="DT4" s="89">
        <f>F368</f>
        <v>355</v>
      </c>
      <c r="DU4" s="89">
        <f>F324</f>
        <v>311</v>
      </c>
      <c r="DV4" s="89">
        <f>F213</f>
        <v>200</v>
      </c>
      <c r="DW4" s="89">
        <f>F132</f>
        <v>119</v>
      </c>
      <c r="DX4" s="89">
        <f>F521</f>
        <v>508</v>
      </c>
      <c r="DY4" s="89">
        <f>F435</f>
        <v>422</v>
      </c>
      <c r="DZ4" s="89">
        <f>F491</f>
        <v>478</v>
      </c>
      <c r="EA4" s="89">
        <f>F280</f>
        <v>267</v>
      </c>
      <c r="EB4" s="89">
        <f>F169</f>
        <v>156</v>
      </c>
      <c r="EC4" s="89">
        <f>F83</f>
        <v>70</v>
      </c>
      <c r="ED4" s="89">
        <f>F602</f>
        <v>589</v>
      </c>
      <c r="EE4" s="89">
        <f>F553</f>
        <v>540</v>
      </c>
      <c r="EF4" s="89">
        <f>F447</f>
        <v>434</v>
      </c>
      <c r="EG4" s="89">
        <f>F361</f>
        <v>348</v>
      </c>
      <c r="EH4" s="89">
        <f>F250</f>
        <v>237</v>
      </c>
      <c r="EI4" s="89">
        <f>F14</f>
        <v>1</v>
      </c>
      <c r="EJ4" s="89">
        <f>F95</f>
        <v>82</v>
      </c>
      <c r="EK4" s="89">
        <f>F634</f>
        <v>621</v>
      </c>
      <c r="EL4" s="89">
        <f>F398</f>
        <v>385</v>
      </c>
      <c r="EM4" s="89">
        <f>F292</f>
        <v>279</v>
      </c>
      <c r="EN4" s="90">
        <f>F206</f>
        <v>193</v>
      </c>
      <c r="EO4" s="75">
        <f t="shared" si="2"/>
        <v>3247400</v>
      </c>
      <c r="EP4" s="41"/>
      <c r="EQ4" s="91" t="s">
        <v>187</v>
      </c>
      <c r="ER4" s="92" t="s">
        <v>165</v>
      </c>
      <c r="ES4" s="93" t="s">
        <v>172</v>
      </c>
      <c r="ET4" s="93" t="s">
        <v>153</v>
      </c>
      <c r="EU4" s="93" t="s">
        <v>188</v>
      </c>
      <c r="EV4" s="93" t="s">
        <v>177</v>
      </c>
      <c r="EW4" s="93" t="s">
        <v>189</v>
      </c>
      <c r="EX4" s="93" t="s">
        <v>190</v>
      </c>
      <c r="EY4" s="93" t="s">
        <v>191</v>
      </c>
      <c r="EZ4" s="93" t="s">
        <v>192</v>
      </c>
      <c r="FA4" s="93" t="s">
        <v>193</v>
      </c>
      <c r="FB4" s="93" t="s">
        <v>85</v>
      </c>
      <c r="FC4" s="94" t="s">
        <v>194</v>
      </c>
      <c r="FD4" s="93" t="s">
        <v>195</v>
      </c>
      <c r="FE4" s="93" t="s">
        <v>196</v>
      </c>
      <c r="FF4" s="93" t="s">
        <v>197</v>
      </c>
      <c r="FG4" s="93" t="s">
        <v>198</v>
      </c>
      <c r="FH4" s="93" t="s">
        <v>199</v>
      </c>
      <c r="FI4" s="93" t="s">
        <v>200</v>
      </c>
      <c r="FJ4" s="93" t="s">
        <v>201</v>
      </c>
      <c r="FK4" s="93" t="s">
        <v>202</v>
      </c>
      <c r="FL4" s="93" t="s">
        <v>203</v>
      </c>
      <c r="FM4" s="93" t="s">
        <v>204</v>
      </c>
      <c r="FN4" s="95" t="s">
        <v>205</v>
      </c>
      <c r="FO4" s="96" t="s">
        <v>182</v>
      </c>
      <c r="FP4" s="67"/>
    </row>
    <row r="5" spans="1:173" x14ac:dyDescent="0.2">
      <c r="A5" s="53" t="s">
        <v>206</v>
      </c>
      <c r="B5" s="54">
        <v>1</v>
      </c>
      <c r="C5" s="41"/>
      <c r="D5" s="55" t="s">
        <v>207</v>
      </c>
      <c r="E5" s="41"/>
      <c r="F5" s="55" t="s">
        <v>208</v>
      </c>
      <c r="G5" s="41"/>
      <c r="I5" s="57"/>
      <c r="J5" s="28">
        <f>F135</f>
        <v>122</v>
      </c>
      <c r="K5" s="29">
        <f>F88</f>
        <v>75</v>
      </c>
      <c r="L5" s="29">
        <f>F71</f>
        <v>58</v>
      </c>
      <c r="M5" s="29">
        <f>F49</f>
        <v>36</v>
      </c>
      <c r="N5" s="29">
        <f>F32</f>
        <v>19</v>
      </c>
      <c r="O5" s="29">
        <f>F614</f>
        <v>601</v>
      </c>
      <c r="P5" s="29">
        <f>F597</f>
        <v>584</v>
      </c>
      <c r="Q5" s="29">
        <f>F575</f>
        <v>562</v>
      </c>
      <c r="R5" s="29">
        <f>F553</f>
        <v>540</v>
      </c>
      <c r="S5" s="29">
        <f>F536</f>
        <v>523</v>
      </c>
      <c r="T5" s="29">
        <f>F493</f>
        <v>480</v>
      </c>
      <c r="U5" s="29">
        <f>F476</f>
        <v>463</v>
      </c>
      <c r="V5" s="29">
        <f>F454</f>
        <v>441</v>
      </c>
      <c r="W5" s="29">
        <f>F437</f>
        <v>424</v>
      </c>
      <c r="X5" s="29">
        <f>F390</f>
        <v>377</v>
      </c>
      <c r="Y5" s="29">
        <f>F377</f>
        <v>364</v>
      </c>
      <c r="Z5" s="29">
        <f>F355</f>
        <v>342</v>
      </c>
      <c r="AA5" s="29">
        <f>F333</f>
        <v>320</v>
      </c>
      <c r="AB5" s="29">
        <f>F291</f>
        <v>278</v>
      </c>
      <c r="AC5" s="29">
        <f>F269</f>
        <v>256</v>
      </c>
      <c r="AD5" s="29">
        <f>F256</f>
        <v>243</v>
      </c>
      <c r="AE5" s="29">
        <f>F234</f>
        <v>221</v>
      </c>
      <c r="AF5" s="29">
        <f>F192</f>
        <v>179</v>
      </c>
      <c r="AG5" s="29">
        <f>F170</f>
        <v>157</v>
      </c>
      <c r="AH5" s="30">
        <f>F148</f>
        <v>135</v>
      </c>
      <c r="AI5" s="75">
        <f t="shared" si="0"/>
        <v>3247400</v>
      </c>
      <c r="AJ5" s="41"/>
      <c r="AK5" s="76" t="s">
        <v>209</v>
      </c>
      <c r="AL5" s="78" t="s">
        <v>1</v>
      </c>
      <c r="AM5" s="77" t="s">
        <v>210</v>
      </c>
      <c r="AN5" s="78" t="s">
        <v>211</v>
      </c>
      <c r="AO5" s="78" t="s">
        <v>212</v>
      </c>
      <c r="AP5" s="78" t="s">
        <v>213</v>
      </c>
      <c r="AQ5" s="78" t="s">
        <v>214</v>
      </c>
      <c r="AR5" s="78" t="s">
        <v>215</v>
      </c>
      <c r="AS5" s="78" t="s">
        <v>197</v>
      </c>
      <c r="AT5" s="78" t="s">
        <v>104</v>
      </c>
      <c r="AU5" s="78" t="s">
        <v>216</v>
      </c>
      <c r="AV5" s="78" t="s">
        <v>217</v>
      </c>
      <c r="AW5" s="79" t="s">
        <v>218</v>
      </c>
      <c r="AX5" s="78" t="s">
        <v>219</v>
      </c>
      <c r="AY5" s="78" t="s">
        <v>220</v>
      </c>
      <c r="AZ5" s="78" t="s">
        <v>221</v>
      </c>
      <c r="BA5" s="78" t="s">
        <v>222</v>
      </c>
      <c r="BB5" s="78" t="s">
        <v>223</v>
      </c>
      <c r="BC5" s="78" t="s">
        <v>224</v>
      </c>
      <c r="BD5" s="78" t="s">
        <v>225</v>
      </c>
      <c r="BE5" s="78" t="s">
        <v>121</v>
      </c>
      <c r="BF5" s="78" t="s">
        <v>226</v>
      </c>
      <c r="BG5" s="80" t="s">
        <v>227</v>
      </c>
      <c r="BH5" s="78" t="s">
        <v>228</v>
      </c>
      <c r="BI5" s="81" t="s">
        <v>229</v>
      </c>
      <c r="BJ5" s="41"/>
      <c r="BK5" s="50"/>
      <c r="BL5" s="41"/>
      <c r="BM5" s="28">
        <f>F55</f>
        <v>42</v>
      </c>
      <c r="BN5" s="29">
        <f>F122</f>
        <v>109</v>
      </c>
      <c r="BO5" s="29">
        <f>F84</f>
        <v>71</v>
      </c>
      <c r="BP5" s="29">
        <f>F26</f>
        <v>13</v>
      </c>
      <c r="BQ5" s="29">
        <f>F88</f>
        <v>75</v>
      </c>
      <c r="BR5" s="29">
        <f>F421</f>
        <v>408</v>
      </c>
      <c r="BS5" s="29">
        <f>F508</f>
        <v>495</v>
      </c>
      <c r="BT5" s="29">
        <f>F450</f>
        <v>437</v>
      </c>
      <c r="BU5" s="29">
        <f>F392</f>
        <v>379</v>
      </c>
      <c r="BV5" s="29">
        <f>F479</f>
        <v>466</v>
      </c>
      <c r="BW5" s="29">
        <f>F548</f>
        <v>535</v>
      </c>
      <c r="BX5" s="29">
        <f>F615</f>
        <v>602</v>
      </c>
      <c r="BY5" s="29">
        <f>F582</f>
        <v>569</v>
      </c>
      <c r="BZ5" s="29">
        <f>F519</f>
        <v>506</v>
      </c>
      <c r="CA5" s="29">
        <f>F611</f>
        <v>598</v>
      </c>
      <c r="CB5" s="29">
        <f>F312</f>
        <v>299</v>
      </c>
      <c r="CC5" s="29">
        <f>F374</f>
        <v>361</v>
      </c>
      <c r="CD5" s="29">
        <f>F316</f>
        <v>303</v>
      </c>
      <c r="CE5" s="29">
        <f>F278</f>
        <v>265</v>
      </c>
      <c r="CF5" s="29">
        <f>F345</f>
        <v>332</v>
      </c>
      <c r="CG5" s="29">
        <f>F164</f>
        <v>151</v>
      </c>
      <c r="CH5" s="29">
        <f>F256</f>
        <v>243</v>
      </c>
      <c r="CI5" s="29">
        <f>F193</f>
        <v>180</v>
      </c>
      <c r="CJ5" s="29">
        <f>F160</f>
        <v>147</v>
      </c>
      <c r="CK5" s="30">
        <f>F227</f>
        <v>214</v>
      </c>
      <c r="CL5" s="75">
        <f t="shared" si="1"/>
        <v>3247400</v>
      </c>
      <c r="CM5" s="41"/>
      <c r="CN5" s="82" t="s">
        <v>230</v>
      </c>
      <c r="CO5" s="84" t="s">
        <v>231</v>
      </c>
      <c r="CP5" s="83" t="s">
        <v>232</v>
      </c>
      <c r="CQ5" s="84" t="s">
        <v>233</v>
      </c>
      <c r="CR5" s="84" t="s">
        <v>1</v>
      </c>
      <c r="CS5" s="84" t="s">
        <v>234</v>
      </c>
      <c r="CT5" s="84" t="s">
        <v>235</v>
      </c>
      <c r="CU5" s="84" t="s">
        <v>236</v>
      </c>
      <c r="CV5" s="84" t="s">
        <v>237</v>
      </c>
      <c r="CW5" s="84" t="s">
        <v>153</v>
      </c>
      <c r="CX5" s="84" t="s">
        <v>238</v>
      </c>
      <c r="CY5" s="84" t="s">
        <v>124</v>
      </c>
      <c r="CZ5" s="85" t="s">
        <v>239</v>
      </c>
      <c r="DA5" s="84" t="s">
        <v>240</v>
      </c>
      <c r="DB5" s="84" t="s">
        <v>241</v>
      </c>
      <c r="DC5" s="84" t="s">
        <v>242</v>
      </c>
      <c r="DD5" s="84" t="s">
        <v>126</v>
      </c>
      <c r="DE5" s="84" t="s">
        <v>154</v>
      </c>
      <c r="DF5" s="84" t="s">
        <v>243</v>
      </c>
      <c r="DG5" s="84" t="s">
        <v>244</v>
      </c>
      <c r="DH5" s="84" t="s">
        <v>245</v>
      </c>
      <c r="DI5" s="84" t="s">
        <v>121</v>
      </c>
      <c r="DJ5" s="86" t="s">
        <v>246</v>
      </c>
      <c r="DK5" s="84" t="s">
        <v>247</v>
      </c>
      <c r="DL5" s="87" t="s">
        <v>248</v>
      </c>
      <c r="DM5" s="67"/>
      <c r="DO5" s="57"/>
      <c r="DP5" s="88">
        <f>F274</f>
        <v>261</v>
      </c>
      <c r="DQ5" s="89">
        <f>F163</f>
        <v>150</v>
      </c>
      <c r="DR5" s="89">
        <f>F82</f>
        <v>69</v>
      </c>
      <c r="DS5" s="89">
        <f>F596</f>
        <v>583</v>
      </c>
      <c r="DT5" s="89">
        <f>F510</f>
        <v>497</v>
      </c>
      <c r="DU5" s="89">
        <f>F441</f>
        <v>428</v>
      </c>
      <c r="DV5" s="89">
        <f>F355</f>
        <v>342</v>
      </c>
      <c r="DW5" s="89">
        <f>F244</f>
        <v>231</v>
      </c>
      <c r="DX5" s="89">
        <f>F33</f>
        <v>20</v>
      </c>
      <c r="DY5" s="89">
        <f>F552</f>
        <v>539</v>
      </c>
      <c r="DZ5" s="89">
        <f>F628</f>
        <v>615</v>
      </c>
      <c r="EA5" s="89">
        <f>F397</f>
        <v>384</v>
      </c>
      <c r="EB5" s="89">
        <f>F311</f>
        <v>298</v>
      </c>
      <c r="EC5" s="89">
        <f>F200</f>
        <v>187</v>
      </c>
      <c r="ED5" s="89">
        <f>F89</f>
        <v>76</v>
      </c>
      <c r="EE5" s="89">
        <f>F45</f>
        <v>32</v>
      </c>
      <c r="EF5" s="89">
        <f>F584</f>
        <v>571</v>
      </c>
      <c r="EG5" s="89">
        <f>F473</f>
        <v>460</v>
      </c>
      <c r="EH5" s="89">
        <f>F367</f>
        <v>354</v>
      </c>
      <c r="EI5" s="89">
        <f>F156</f>
        <v>143</v>
      </c>
      <c r="EJ5" s="89">
        <f>F237</f>
        <v>224</v>
      </c>
      <c r="EK5" s="89">
        <f>F126</f>
        <v>113</v>
      </c>
      <c r="EL5" s="89">
        <f>F515</f>
        <v>502</v>
      </c>
      <c r="EM5" s="89">
        <f>F429</f>
        <v>416</v>
      </c>
      <c r="EN5" s="90">
        <f>F318</f>
        <v>305</v>
      </c>
      <c r="EO5" s="75">
        <f t="shared" si="2"/>
        <v>3247400</v>
      </c>
      <c r="EP5" s="41"/>
      <c r="EQ5" s="91" t="s">
        <v>249</v>
      </c>
      <c r="ER5" s="93" t="s">
        <v>250</v>
      </c>
      <c r="ES5" s="92" t="s">
        <v>73</v>
      </c>
      <c r="ET5" s="93" t="s">
        <v>251</v>
      </c>
      <c r="EU5" s="93" t="s">
        <v>252</v>
      </c>
      <c r="EV5" s="93" t="s">
        <v>253</v>
      </c>
      <c r="EW5" s="93" t="s">
        <v>222</v>
      </c>
      <c r="EX5" s="93" t="s">
        <v>254</v>
      </c>
      <c r="EY5" s="93" t="s">
        <v>255</v>
      </c>
      <c r="EZ5" s="93" t="s">
        <v>256</v>
      </c>
      <c r="FA5" s="93" t="s">
        <v>257</v>
      </c>
      <c r="FB5" s="93" t="s">
        <v>258</v>
      </c>
      <c r="FC5" s="94" t="s">
        <v>259</v>
      </c>
      <c r="FD5" s="93" t="s">
        <v>260</v>
      </c>
      <c r="FE5" s="93" t="s">
        <v>2</v>
      </c>
      <c r="FF5" s="93" t="s">
        <v>261</v>
      </c>
      <c r="FG5" s="93" t="s">
        <v>262</v>
      </c>
      <c r="FH5" s="93" t="s">
        <v>263</v>
      </c>
      <c r="FI5" s="93" t="s">
        <v>264</v>
      </c>
      <c r="FJ5" s="93" t="s">
        <v>161</v>
      </c>
      <c r="FK5" s="93" t="s">
        <v>265</v>
      </c>
      <c r="FL5" s="93" t="s">
        <v>96</v>
      </c>
      <c r="FM5" s="95" t="s">
        <v>266</v>
      </c>
      <c r="FN5" s="93" t="s">
        <v>267</v>
      </c>
      <c r="FO5" s="96" t="s">
        <v>268</v>
      </c>
      <c r="FP5" s="67"/>
    </row>
    <row r="6" spans="1:173" x14ac:dyDescent="0.2">
      <c r="A6" s="41"/>
      <c r="B6" s="41"/>
      <c r="C6" s="41"/>
      <c r="D6" s="41"/>
      <c r="E6" s="41"/>
      <c r="F6" s="41"/>
      <c r="G6" s="41"/>
      <c r="I6" s="57"/>
      <c r="J6" s="28">
        <f>F46</f>
        <v>33</v>
      </c>
      <c r="K6" s="29">
        <f>F24</f>
        <v>11</v>
      </c>
      <c r="L6" s="29">
        <f>F132</f>
        <v>119</v>
      </c>
      <c r="M6" s="29">
        <f>F110</f>
        <v>97</v>
      </c>
      <c r="N6" s="29">
        <f>F63</f>
        <v>50</v>
      </c>
      <c r="O6" s="29">
        <f>F550</f>
        <v>537</v>
      </c>
      <c r="P6" s="29">
        <f>F528</f>
        <v>515</v>
      </c>
      <c r="Q6" s="29">
        <f>F636</f>
        <v>623</v>
      </c>
      <c r="R6" s="29">
        <f>F589</f>
        <v>576</v>
      </c>
      <c r="S6" s="29">
        <f>F572</f>
        <v>559</v>
      </c>
      <c r="T6" s="29">
        <f>F429</f>
        <v>416</v>
      </c>
      <c r="U6" s="29">
        <f>F412</f>
        <v>399</v>
      </c>
      <c r="V6" s="29">
        <f>F490</f>
        <v>477</v>
      </c>
      <c r="W6" s="29">
        <f>F468</f>
        <v>455</v>
      </c>
      <c r="X6" s="29">
        <f>F451</f>
        <v>438</v>
      </c>
      <c r="Y6" s="29">
        <f>F308</f>
        <v>295</v>
      </c>
      <c r="Z6" s="29">
        <f>F266</f>
        <v>253</v>
      </c>
      <c r="AA6" s="29">
        <f>F369</f>
        <v>356</v>
      </c>
      <c r="AB6" s="29">
        <f>F352</f>
        <v>339</v>
      </c>
      <c r="AC6" s="29">
        <f>F330</f>
        <v>317</v>
      </c>
      <c r="AD6" s="29">
        <f>F167</f>
        <v>154</v>
      </c>
      <c r="AE6" s="29">
        <f>F145</f>
        <v>132</v>
      </c>
      <c r="AF6" s="29">
        <f>F248</f>
        <v>235</v>
      </c>
      <c r="AG6" s="29">
        <f>F231</f>
        <v>218</v>
      </c>
      <c r="AH6" s="30">
        <f>F209</f>
        <v>196</v>
      </c>
      <c r="AI6" s="75">
        <f t="shared" si="0"/>
        <v>3247400</v>
      </c>
      <c r="AJ6" s="41"/>
      <c r="AK6" s="76" t="s">
        <v>269</v>
      </c>
      <c r="AL6" s="78" t="s">
        <v>270</v>
      </c>
      <c r="AM6" s="78" t="s">
        <v>190</v>
      </c>
      <c r="AN6" s="77" t="s">
        <v>271</v>
      </c>
      <c r="AO6" s="78" t="s">
        <v>272</v>
      </c>
      <c r="AP6" s="78" t="s">
        <v>273</v>
      </c>
      <c r="AQ6" s="78" t="s">
        <v>274</v>
      </c>
      <c r="AR6" s="78" t="s">
        <v>175</v>
      </c>
      <c r="AS6" s="78" t="s">
        <v>275</v>
      </c>
      <c r="AT6" s="78" t="s">
        <v>276</v>
      </c>
      <c r="AU6" s="78" t="s">
        <v>267</v>
      </c>
      <c r="AV6" s="78" t="s">
        <v>277</v>
      </c>
      <c r="AW6" s="79" t="s">
        <v>278</v>
      </c>
      <c r="AX6" s="78" t="s">
        <v>279</v>
      </c>
      <c r="AY6" s="78" t="s">
        <v>280</v>
      </c>
      <c r="AZ6" s="78" t="s">
        <v>281</v>
      </c>
      <c r="BA6" s="78" t="s">
        <v>181</v>
      </c>
      <c r="BB6" s="78" t="s">
        <v>282</v>
      </c>
      <c r="BC6" s="78" t="s">
        <v>283</v>
      </c>
      <c r="BD6" s="78" t="s">
        <v>132</v>
      </c>
      <c r="BE6" s="78" t="s">
        <v>284</v>
      </c>
      <c r="BF6" s="80" t="s">
        <v>285</v>
      </c>
      <c r="BG6" s="78" t="s">
        <v>286</v>
      </c>
      <c r="BH6" s="78" t="s">
        <v>287</v>
      </c>
      <c r="BI6" s="81" t="s">
        <v>288</v>
      </c>
      <c r="BJ6" s="41"/>
      <c r="BK6" s="50"/>
      <c r="BL6" s="41"/>
      <c r="BM6" s="28">
        <f>F134</f>
        <v>121</v>
      </c>
      <c r="BN6" s="29">
        <f>F30</f>
        <v>17</v>
      </c>
      <c r="BO6" s="29">
        <f>F38</f>
        <v>25</v>
      </c>
      <c r="BP6" s="29">
        <f>F97</f>
        <v>84</v>
      </c>
      <c r="BQ6" s="29">
        <f>F76</f>
        <v>63</v>
      </c>
      <c r="BR6" s="29">
        <f>F500</f>
        <v>487</v>
      </c>
      <c r="BS6" s="29">
        <f>F396</f>
        <v>383</v>
      </c>
      <c r="BT6" s="29">
        <f>F429</f>
        <v>416</v>
      </c>
      <c r="BU6" s="29">
        <f>F483</f>
        <v>470</v>
      </c>
      <c r="BV6" s="29">
        <f>F442</f>
        <v>429</v>
      </c>
      <c r="BW6" s="29">
        <f>F632</f>
        <v>619</v>
      </c>
      <c r="BX6" s="29">
        <f>F523</f>
        <v>510</v>
      </c>
      <c r="BY6" s="29">
        <f>F561</f>
        <v>548</v>
      </c>
      <c r="BZ6" s="29">
        <f>F590</f>
        <v>577</v>
      </c>
      <c r="CA6" s="29">
        <f>F569</f>
        <v>556</v>
      </c>
      <c r="CB6" s="29">
        <f>F366</f>
        <v>353</v>
      </c>
      <c r="CC6" s="29">
        <f>F287</f>
        <v>274</v>
      </c>
      <c r="CD6" s="29">
        <f>F295</f>
        <v>282</v>
      </c>
      <c r="CE6" s="29">
        <f>F349</f>
        <v>336</v>
      </c>
      <c r="CF6" s="29">
        <f>F328</f>
        <v>315</v>
      </c>
      <c r="CG6" s="29">
        <f>F243</f>
        <v>230</v>
      </c>
      <c r="CH6" s="29">
        <f>F139</f>
        <v>126</v>
      </c>
      <c r="CI6" s="29">
        <f>F177</f>
        <v>164</v>
      </c>
      <c r="CJ6" s="29">
        <f>F231</f>
        <v>218</v>
      </c>
      <c r="CK6" s="30">
        <f>F210</f>
        <v>197</v>
      </c>
      <c r="CL6" s="75">
        <f t="shared" si="1"/>
        <v>3247400</v>
      </c>
      <c r="CM6" s="41"/>
      <c r="CN6" s="82" t="s">
        <v>289</v>
      </c>
      <c r="CO6" s="84" t="s">
        <v>290</v>
      </c>
      <c r="CP6" s="84" t="s">
        <v>291</v>
      </c>
      <c r="CQ6" s="83" t="s">
        <v>292</v>
      </c>
      <c r="CR6" s="84" t="s">
        <v>293</v>
      </c>
      <c r="CS6" s="84" t="s">
        <v>294</v>
      </c>
      <c r="CT6" s="84" t="s">
        <v>295</v>
      </c>
      <c r="CU6" s="84" t="s">
        <v>267</v>
      </c>
      <c r="CV6" s="84" t="s">
        <v>296</v>
      </c>
      <c r="CW6" s="84" t="s">
        <v>297</v>
      </c>
      <c r="CX6" s="84" t="s">
        <v>298</v>
      </c>
      <c r="CY6" s="84" t="s">
        <v>299</v>
      </c>
      <c r="CZ6" s="85" t="s">
        <v>145</v>
      </c>
      <c r="DA6" s="84" t="s">
        <v>300</v>
      </c>
      <c r="DB6" s="84" t="s">
        <v>301</v>
      </c>
      <c r="DC6" s="84" t="s">
        <v>302</v>
      </c>
      <c r="DD6" s="84" t="s">
        <v>303</v>
      </c>
      <c r="DE6" s="84" t="s">
        <v>304</v>
      </c>
      <c r="DF6" s="84" t="s">
        <v>305</v>
      </c>
      <c r="DG6" s="84" t="s">
        <v>306</v>
      </c>
      <c r="DH6" s="84" t="s">
        <v>307</v>
      </c>
      <c r="DI6" s="86" t="s">
        <v>308</v>
      </c>
      <c r="DJ6" s="84" t="s">
        <v>309</v>
      </c>
      <c r="DK6" s="84" t="s">
        <v>287</v>
      </c>
      <c r="DL6" s="87" t="s">
        <v>310</v>
      </c>
      <c r="DM6" s="67"/>
      <c r="DO6" s="57"/>
      <c r="DP6" s="88">
        <f>F391</f>
        <v>378</v>
      </c>
      <c r="DQ6" s="89">
        <f>F305</f>
        <v>292</v>
      </c>
      <c r="DR6" s="89">
        <f>F194</f>
        <v>181</v>
      </c>
      <c r="DS6" s="89">
        <f>F108</f>
        <v>95</v>
      </c>
      <c r="DT6" s="89">
        <f>F627</f>
        <v>614</v>
      </c>
      <c r="DU6" s="89">
        <f>F578</f>
        <v>565</v>
      </c>
      <c r="DV6" s="89">
        <f>F472</f>
        <v>459</v>
      </c>
      <c r="DW6" s="89">
        <f>F386</f>
        <v>373</v>
      </c>
      <c r="DX6" s="89">
        <f>F150</f>
        <v>137</v>
      </c>
      <c r="DY6" s="89">
        <f>F39</f>
        <v>26</v>
      </c>
      <c r="DZ6" s="89">
        <f>F120</f>
        <v>107</v>
      </c>
      <c r="EA6" s="89">
        <f>F534</f>
        <v>521</v>
      </c>
      <c r="EB6" s="89">
        <f>F423</f>
        <v>410</v>
      </c>
      <c r="EC6" s="89">
        <f>F317</f>
        <v>304</v>
      </c>
      <c r="ED6" s="89">
        <f>F231</f>
        <v>218</v>
      </c>
      <c r="EE6" s="89">
        <f>F187</f>
        <v>174</v>
      </c>
      <c r="EF6" s="89">
        <f>F76</f>
        <v>63</v>
      </c>
      <c r="EG6" s="89">
        <f>F590</f>
        <v>577</v>
      </c>
      <c r="EH6" s="89">
        <f>F504</f>
        <v>491</v>
      </c>
      <c r="EI6" s="89">
        <f>F268</f>
        <v>255</v>
      </c>
      <c r="EJ6" s="89">
        <f>F349</f>
        <v>336</v>
      </c>
      <c r="EK6" s="89">
        <f>F238</f>
        <v>225</v>
      </c>
      <c r="EL6" s="89">
        <f>F32</f>
        <v>19</v>
      </c>
      <c r="EM6" s="89">
        <f>F546</f>
        <v>533</v>
      </c>
      <c r="EN6" s="90">
        <f>F460</f>
        <v>447</v>
      </c>
      <c r="EO6" s="75">
        <f t="shared" si="2"/>
        <v>3247400</v>
      </c>
      <c r="EP6" s="41"/>
      <c r="EQ6" s="91" t="s">
        <v>311</v>
      </c>
      <c r="ER6" s="93" t="s">
        <v>312</v>
      </c>
      <c r="ES6" s="93" t="s">
        <v>313</v>
      </c>
      <c r="ET6" s="92" t="s">
        <v>314</v>
      </c>
      <c r="EU6" s="93" t="s">
        <v>315</v>
      </c>
      <c r="EV6" s="93" t="s">
        <v>144</v>
      </c>
      <c r="EW6" s="93" t="s">
        <v>316</v>
      </c>
      <c r="EX6" s="93" t="s">
        <v>317</v>
      </c>
      <c r="EY6" s="93" t="s">
        <v>318</v>
      </c>
      <c r="EZ6" s="93" t="s">
        <v>319</v>
      </c>
      <c r="FA6" s="93" t="s">
        <v>320</v>
      </c>
      <c r="FB6" s="93" t="s">
        <v>321</v>
      </c>
      <c r="FC6" s="94" t="s">
        <v>322</v>
      </c>
      <c r="FD6" s="93" t="s">
        <v>323</v>
      </c>
      <c r="FE6" s="93" t="s">
        <v>287</v>
      </c>
      <c r="FF6" s="93" t="s">
        <v>324</v>
      </c>
      <c r="FG6" s="93" t="s">
        <v>293</v>
      </c>
      <c r="FH6" s="93" t="s">
        <v>300</v>
      </c>
      <c r="FI6" s="93" t="s">
        <v>81</v>
      </c>
      <c r="FJ6" s="93" t="s">
        <v>325</v>
      </c>
      <c r="FK6" s="93" t="s">
        <v>305</v>
      </c>
      <c r="FL6" s="95" t="s">
        <v>326</v>
      </c>
      <c r="FM6" s="93" t="s">
        <v>212</v>
      </c>
      <c r="FN6" s="93" t="s">
        <v>327</v>
      </c>
      <c r="FO6" s="96" t="s">
        <v>328</v>
      </c>
      <c r="FP6" s="67"/>
    </row>
    <row r="7" spans="1:173" x14ac:dyDescent="0.2">
      <c r="A7" s="53" t="s">
        <v>329</v>
      </c>
      <c r="B7" s="97">
        <f>SUM(F13:F639)/C11</f>
        <v>7800</v>
      </c>
      <c r="C7" s="41"/>
      <c r="D7" s="41" t="s">
        <v>330</v>
      </c>
      <c r="E7" s="41"/>
      <c r="F7" s="41"/>
      <c r="G7" s="41"/>
      <c r="I7" s="57"/>
      <c r="J7" s="28">
        <f>F107</f>
        <v>94</v>
      </c>
      <c r="K7" s="29">
        <f>F85</f>
        <v>72</v>
      </c>
      <c r="L7" s="29">
        <f>F38</f>
        <v>25</v>
      </c>
      <c r="M7" s="29">
        <f>F21</f>
        <v>8</v>
      </c>
      <c r="N7" s="29">
        <f>F124</f>
        <v>111</v>
      </c>
      <c r="O7" s="29">
        <f>F611</f>
        <v>598</v>
      </c>
      <c r="P7" s="29">
        <f>F564</f>
        <v>551</v>
      </c>
      <c r="Q7" s="29">
        <f>F547</f>
        <v>534</v>
      </c>
      <c r="R7" s="29">
        <f>F525</f>
        <v>512</v>
      </c>
      <c r="S7" s="29">
        <f>F628</f>
        <v>615</v>
      </c>
      <c r="T7" s="29">
        <f>F465</f>
        <v>452</v>
      </c>
      <c r="U7" s="29">
        <f>F443</f>
        <v>430</v>
      </c>
      <c r="V7" s="29">
        <f>F426</f>
        <v>413</v>
      </c>
      <c r="W7" s="29">
        <f>F404</f>
        <v>391</v>
      </c>
      <c r="X7" s="29">
        <f>F512</f>
        <v>499</v>
      </c>
      <c r="Y7" s="29">
        <f>F344</f>
        <v>331</v>
      </c>
      <c r="Z7" s="29">
        <f>F327</f>
        <v>314</v>
      </c>
      <c r="AA7" s="29">
        <f>F305</f>
        <v>292</v>
      </c>
      <c r="AB7" s="29">
        <f>F283</f>
        <v>270</v>
      </c>
      <c r="AC7" s="29">
        <f>F366</f>
        <v>353</v>
      </c>
      <c r="AD7" s="29">
        <f>F223</f>
        <v>210</v>
      </c>
      <c r="AE7" s="29">
        <f>F206</f>
        <v>193</v>
      </c>
      <c r="AF7" s="29">
        <f>F184</f>
        <v>171</v>
      </c>
      <c r="AG7" s="29">
        <f>F142</f>
        <v>129</v>
      </c>
      <c r="AH7" s="30">
        <f>F245</f>
        <v>232</v>
      </c>
      <c r="AI7" s="75">
        <f t="shared" si="0"/>
        <v>3247400</v>
      </c>
      <c r="AJ7" s="41"/>
      <c r="AK7" s="76" t="s">
        <v>331</v>
      </c>
      <c r="AL7" s="78" t="s">
        <v>332</v>
      </c>
      <c r="AM7" s="78" t="s">
        <v>291</v>
      </c>
      <c r="AN7" s="78" t="s">
        <v>333</v>
      </c>
      <c r="AO7" s="77" t="s">
        <v>334</v>
      </c>
      <c r="AP7" s="78" t="s">
        <v>241</v>
      </c>
      <c r="AQ7" s="78" t="s">
        <v>335</v>
      </c>
      <c r="AR7" s="78" t="s">
        <v>336</v>
      </c>
      <c r="AS7" s="78" t="s">
        <v>337</v>
      </c>
      <c r="AT7" s="78" t="s">
        <v>257</v>
      </c>
      <c r="AU7" s="78" t="s">
        <v>4</v>
      </c>
      <c r="AV7" s="78" t="s">
        <v>338</v>
      </c>
      <c r="AW7" s="79" t="s">
        <v>339</v>
      </c>
      <c r="AX7" s="78" t="s">
        <v>99</v>
      </c>
      <c r="AY7" s="78" t="s">
        <v>340</v>
      </c>
      <c r="AZ7" s="78" t="s">
        <v>341</v>
      </c>
      <c r="BA7" s="78" t="s">
        <v>342</v>
      </c>
      <c r="BB7" s="78" t="s">
        <v>312</v>
      </c>
      <c r="BC7" s="78" t="s">
        <v>343</v>
      </c>
      <c r="BD7" s="78" t="s">
        <v>302</v>
      </c>
      <c r="BE7" s="80" t="s">
        <v>344</v>
      </c>
      <c r="BF7" s="78" t="s">
        <v>182</v>
      </c>
      <c r="BG7" s="78" t="s">
        <v>345</v>
      </c>
      <c r="BH7" s="78" t="s">
        <v>346</v>
      </c>
      <c r="BI7" s="81" t="s">
        <v>347</v>
      </c>
      <c r="BJ7" s="41"/>
      <c r="BK7" s="50"/>
      <c r="BL7" s="41"/>
      <c r="BM7" s="28">
        <f>F101</f>
        <v>88</v>
      </c>
      <c r="BN7" s="29">
        <f>F63</f>
        <v>50</v>
      </c>
      <c r="BO7" s="29">
        <f>F22</f>
        <v>9</v>
      </c>
      <c r="BP7" s="29">
        <f>F59</f>
        <v>46</v>
      </c>
      <c r="BQ7" s="29">
        <f>F130</f>
        <v>117</v>
      </c>
      <c r="BR7" s="29">
        <f>F467</f>
        <v>454</v>
      </c>
      <c r="BS7" s="29">
        <f>F454</f>
        <v>441</v>
      </c>
      <c r="BT7" s="29">
        <f>F408</f>
        <v>395</v>
      </c>
      <c r="BU7" s="29">
        <f>F425</f>
        <v>412</v>
      </c>
      <c r="BV7" s="29">
        <f>F496</f>
        <v>483</v>
      </c>
      <c r="BW7" s="29">
        <f>F594</f>
        <v>581</v>
      </c>
      <c r="BX7" s="29">
        <f>F586</f>
        <v>573</v>
      </c>
      <c r="BY7" s="29">
        <f>F515</f>
        <v>502</v>
      </c>
      <c r="BZ7" s="29">
        <f>F557</f>
        <v>544</v>
      </c>
      <c r="CA7" s="29">
        <f>F623</f>
        <v>610</v>
      </c>
      <c r="CB7" s="29">
        <f>F353</f>
        <v>340</v>
      </c>
      <c r="CC7" s="29">
        <f>F320</f>
        <v>307</v>
      </c>
      <c r="CD7" s="29">
        <f>F274</f>
        <v>261</v>
      </c>
      <c r="CE7" s="29">
        <f>F291</f>
        <v>278</v>
      </c>
      <c r="CF7" s="29">
        <f>F387</f>
        <v>374</v>
      </c>
      <c r="CG7" s="29">
        <f>F235</f>
        <v>222</v>
      </c>
      <c r="CH7" s="29">
        <f>F202</f>
        <v>189</v>
      </c>
      <c r="CI7" s="29">
        <f>F156</f>
        <v>143</v>
      </c>
      <c r="CJ7" s="29">
        <f>F168</f>
        <v>155</v>
      </c>
      <c r="CK7" s="30">
        <f>F239</f>
        <v>226</v>
      </c>
      <c r="CL7" s="75">
        <f t="shared" si="1"/>
        <v>3247400</v>
      </c>
      <c r="CM7" s="41"/>
      <c r="CN7" s="82" t="s">
        <v>123</v>
      </c>
      <c r="CO7" s="84" t="s">
        <v>272</v>
      </c>
      <c r="CP7" s="84" t="s">
        <v>348</v>
      </c>
      <c r="CQ7" s="84" t="s">
        <v>349</v>
      </c>
      <c r="CR7" s="83" t="s">
        <v>350</v>
      </c>
      <c r="CS7" s="84" t="s">
        <v>351</v>
      </c>
      <c r="CT7" s="84" t="s">
        <v>218</v>
      </c>
      <c r="CU7" s="84" t="s">
        <v>352</v>
      </c>
      <c r="CV7" s="84" t="s">
        <v>353</v>
      </c>
      <c r="CW7" s="84" t="s">
        <v>354</v>
      </c>
      <c r="CX7" s="84" t="s">
        <v>355</v>
      </c>
      <c r="CY7" s="84" t="s">
        <v>78</v>
      </c>
      <c r="CZ7" s="85" t="s">
        <v>266</v>
      </c>
      <c r="DA7" s="84" t="s">
        <v>356</v>
      </c>
      <c r="DB7" s="84" t="s">
        <v>357</v>
      </c>
      <c r="DC7" s="84" t="s">
        <v>358</v>
      </c>
      <c r="DD7" s="84" t="s">
        <v>359</v>
      </c>
      <c r="DE7" s="84" t="s">
        <v>249</v>
      </c>
      <c r="DF7" s="84" t="s">
        <v>224</v>
      </c>
      <c r="DG7" s="84" t="s">
        <v>360</v>
      </c>
      <c r="DH7" s="86" t="s">
        <v>361</v>
      </c>
      <c r="DI7" s="84" t="s">
        <v>362</v>
      </c>
      <c r="DJ7" s="84" t="s">
        <v>161</v>
      </c>
      <c r="DK7" s="84" t="s">
        <v>363</v>
      </c>
      <c r="DL7" s="87" t="s">
        <v>364</v>
      </c>
      <c r="DM7" s="67"/>
      <c r="DO7" s="57"/>
      <c r="DP7" s="88">
        <f>F528</f>
        <v>515</v>
      </c>
      <c r="DQ7" s="89">
        <f>F422</f>
        <v>409</v>
      </c>
      <c r="DR7" s="89">
        <f>F336</f>
        <v>323</v>
      </c>
      <c r="DS7" s="89">
        <f>F225</f>
        <v>212</v>
      </c>
      <c r="DT7" s="89">
        <f>F114</f>
        <v>101</v>
      </c>
      <c r="DU7" s="89">
        <f>F70</f>
        <v>57</v>
      </c>
      <c r="DV7" s="89">
        <f>F609</f>
        <v>596</v>
      </c>
      <c r="DW7" s="89">
        <f>F498</f>
        <v>485</v>
      </c>
      <c r="DX7" s="89">
        <f>F267</f>
        <v>254</v>
      </c>
      <c r="DY7" s="89">
        <f>F181</f>
        <v>168</v>
      </c>
      <c r="DZ7" s="89">
        <f>F262</f>
        <v>249</v>
      </c>
      <c r="EA7" s="89">
        <f>F26</f>
        <v>13</v>
      </c>
      <c r="EB7" s="89">
        <f>F540</f>
        <v>527</v>
      </c>
      <c r="EC7" s="89">
        <f>F454</f>
        <v>441</v>
      </c>
      <c r="ED7" s="89">
        <f>F343</f>
        <v>330</v>
      </c>
      <c r="EE7" s="89">
        <f>F299</f>
        <v>286</v>
      </c>
      <c r="EF7" s="89">
        <f>F188</f>
        <v>175</v>
      </c>
      <c r="EG7" s="89">
        <f>F107</f>
        <v>94</v>
      </c>
      <c r="EH7" s="89">
        <f>F621</f>
        <v>608</v>
      </c>
      <c r="EI7" s="89">
        <f>F410</f>
        <v>397</v>
      </c>
      <c r="EJ7" s="89">
        <f>F466</f>
        <v>453</v>
      </c>
      <c r="EK7" s="89">
        <f>F380</f>
        <v>367</v>
      </c>
      <c r="EL7" s="89">
        <f>F144</f>
        <v>131</v>
      </c>
      <c r="EM7" s="89">
        <f>F58</f>
        <v>45</v>
      </c>
      <c r="EN7" s="90">
        <f>F577</f>
        <v>564</v>
      </c>
      <c r="EO7" s="75">
        <f t="shared" si="2"/>
        <v>3247400</v>
      </c>
      <c r="EP7" s="41"/>
      <c r="EQ7" s="91" t="s">
        <v>274</v>
      </c>
      <c r="ER7" s="93" t="s">
        <v>365</v>
      </c>
      <c r="ES7" s="93" t="s">
        <v>366</v>
      </c>
      <c r="ET7" s="93" t="s">
        <v>367</v>
      </c>
      <c r="EU7" s="92" t="s">
        <v>368</v>
      </c>
      <c r="EV7" s="93" t="s">
        <v>369</v>
      </c>
      <c r="EW7" s="93" t="s">
        <v>370</v>
      </c>
      <c r="EX7" s="93" t="s">
        <v>371</v>
      </c>
      <c r="EY7" s="93" t="s">
        <v>372</v>
      </c>
      <c r="EZ7" s="93" t="s">
        <v>94</v>
      </c>
      <c r="FA7" s="93" t="s">
        <v>373</v>
      </c>
      <c r="FB7" s="93" t="s">
        <v>233</v>
      </c>
      <c r="FC7" s="94" t="s">
        <v>108</v>
      </c>
      <c r="FD7" s="93" t="s">
        <v>218</v>
      </c>
      <c r="FE7" s="93" t="s">
        <v>374</v>
      </c>
      <c r="FF7" s="93" t="s">
        <v>112</v>
      </c>
      <c r="FG7" s="93" t="s">
        <v>375</v>
      </c>
      <c r="FH7" s="93" t="s">
        <v>331</v>
      </c>
      <c r="FI7" s="93" t="s">
        <v>376</v>
      </c>
      <c r="FJ7" s="93" t="s">
        <v>377</v>
      </c>
      <c r="FK7" s="95" t="s">
        <v>378</v>
      </c>
      <c r="FL7" s="93" t="s">
        <v>157</v>
      </c>
      <c r="FM7" s="93" t="s">
        <v>379</v>
      </c>
      <c r="FN7" s="93" t="s">
        <v>380</v>
      </c>
      <c r="FO7" s="96" t="s">
        <v>381</v>
      </c>
      <c r="FP7" s="67"/>
    </row>
    <row r="8" spans="1:173" x14ac:dyDescent="0.2">
      <c r="A8" s="41"/>
      <c r="B8" s="41"/>
      <c r="C8" s="41"/>
      <c r="D8" s="41"/>
      <c r="E8" s="41"/>
      <c r="F8" s="41"/>
      <c r="G8" s="41"/>
      <c r="I8" s="57"/>
      <c r="J8" s="28">
        <f>F276</f>
        <v>263</v>
      </c>
      <c r="K8" s="29">
        <f>F379</f>
        <v>366</v>
      </c>
      <c r="L8" s="29">
        <f>F362</f>
        <v>349</v>
      </c>
      <c r="M8" s="29">
        <f>F315</f>
        <v>302</v>
      </c>
      <c r="N8" s="29">
        <f>F293</f>
        <v>280</v>
      </c>
      <c r="O8" s="29">
        <f>F155</f>
        <v>142</v>
      </c>
      <c r="P8" s="29">
        <f>F258</f>
        <v>245</v>
      </c>
      <c r="Q8" s="29">
        <f>F216</f>
        <v>203</v>
      </c>
      <c r="R8" s="29">
        <f>F194</f>
        <v>181</v>
      </c>
      <c r="S8" s="29">
        <f>F177</f>
        <v>164</v>
      </c>
      <c r="T8" s="29">
        <f>F34</f>
        <v>21</v>
      </c>
      <c r="U8" s="29">
        <f>F117</f>
        <v>104</v>
      </c>
      <c r="V8" s="29">
        <f>F95</f>
        <v>82</v>
      </c>
      <c r="W8" s="29">
        <f>F73</f>
        <v>60</v>
      </c>
      <c r="X8" s="29">
        <f>F56</f>
        <v>43</v>
      </c>
      <c r="Y8" s="29">
        <f>F513</f>
        <v>500</v>
      </c>
      <c r="Z8" s="29">
        <f>F621</f>
        <v>608</v>
      </c>
      <c r="AA8" s="29">
        <f>F599</f>
        <v>586</v>
      </c>
      <c r="AB8" s="29">
        <f>F582</f>
        <v>569</v>
      </c>
      <c r="AC8" s="29">
        <f>F560</f>
        <v>547</v>
      </c>
      <c r="AD8" s="29">
        <f>F397</f>
        <v>384</v>
      </c>
      <c r="AE8" s="29">
        <f>F500</f>
        <v>487</v>
      </c>
      <c r="AF8" s="29">
        <f>F478</f>
        <v>465</v>
      </c>
      <c r="AG8" s="29">
        <f>F461</f>
        <v>448</v>
      </c>
      <c r="AH8" s="30">
        <f>F414</f>
        <v>401</v>
      </c>
      <c r="AI8" s="75">
        <f t="shared" si="0"/>
        <v>3247400</v>
      </c>
      <c r="AJ8" s="41"/>
      <c r="AK8" s="76" t="s">
        <v>382</v>
      </c>
      <c r="AL8" s="78" t="s">
        <v>383</v>
      </c>
      <c r="AM8" s="78" t="s">
        <v>179</v>
      </c>
      <c r="AN8" s="78" t="s">
        <v>384</v>
      </c>
      <c r="AO8" s="78" t="s">
        <v>125</v>
      </c>
      <c r="AP8" s="77" t="s">
        <v>385</v>
      </c>
      <c r="AQ8" s="78" t="s">
        <v>386</v>
      </c>
      <c r="AR8" s="78" t="s">
        <v>387</v>
      </c>
      <c r="AS8" s="78" t="s">
        <v>313</v>
      </c>
      <c r="AT8" s="78" t="s">
        <v>309</v>
      </c>
      <c r="AU8" s="78" t="s">
        <v>167</v>
      </c>
      <c r="AV8" s="78" t="s">
        <v>388</v>
      </c>
      <c r="AW8" s="79" t="s">
        <v>202</v>
      </c>
      <c r="AX8" s="78" t="s">
        <v>389</v>
      </c>
      <c r="AY8" s="78" t="s">
        <v>390</v>
      </c>
      <c r="AZ8" s="78" t="s">
        <v>391</v>
      </c>
      <c r="BA8" s="78" t="s">
        <v>376</v>
      </c>
      <c r="BB8" s="78" t="s">
        <v>392</v>
      </c>
      <c r="BC8" s="78" t="s">
        <v>239</v>
      </c>
      <c r="BD8" s="80" t="s">
        <v>393</v>
      </c>
      <c r="BE8" s="78" t="s">
        <v>258</v>
      </c>
      <c r="BF8" s="78" t="s">
        <v>294</v>
      </c>
      <c r="BG8" s="78" t="s">
        <v>394</v>
      </c>
      <c r="BH8" s="78" t="s">
        <v>395</v>
      </c>
      <c r="BI8" s="81" t="s">
        <v>396</v>
      </c>
      <c r="BJ8" s="41"/>
      <c r="BK8" s="50"/>
      <c r="BL8" s="41"/>
      <c r="BM8" s="28">
        <f>F277</f>
        <v>264</v>
      </c>
      <c r="BN8" s="29">
        <f>F343</f>
        <v>330</v>
      </c>
      <c r="BO8" s="29">
        <f>F385</f>
        <v>372</v>
      </c>
      <c r="BP8" s="29">
        <f>F314</f>
        <v>301</v>
      </c>
      <c r="BQ8" s="29">
        <f>F306</f>
        <v>293</v>
      </c>
      <c r="BR8" s="29">
        <f>F161</f>
        <v>148</v>
      </c>
      <c r="BS8" s="29">
        <f>F232</f>
        <v>219</v>
      </c>
      <c r="BT8" s="29">
        <f>F244</f>
        <v>231</v>
      </c>
      <c r="BU8" s="29">
        <f>F198</f>
        <v>185</v>
      </c>
      <c r="BV8" s="29">
        <f>F165</f>
        <v>152</v>
      </c>
      <c r="BW8" s="29">
        <f>F395</f>
        <v>382</v>
      </c>
      <c r="BX8" s="29">
        <f>F466</f>
        <v>453</v>
      </c>
      <c r="BY8" s="29">
        <f>F503</f>
        <v>490</v>
      </c>
      <c r="BZ8" s="29">
        <f>F462</f>
        <v>449</v>
      </c>
      <c r="CA8" s="29">
        <f>F424</f>
        <v>411</v>
      </c>
      <c r="CB8" s="29">
        <f>F513</f>
        <v>500</v>
      </c>
      <c r="CC8" s="29">
        <f>F609</f>
        <v>596</v>
      </c>
      <c r="CD8" s="29">
        <f>F626</f>
        <v>613</v>
      </c>
      <c r="CE8" s="29">
        <f>F580</f>
        <v>567</v>
      </c>
      <c r="CF8" s="29">
        <f>F547</f>
        <v>534</v>
      </c>
      <c r="CG8" s="29">
        <f>F29</f>
        <v>16</v>
      </c>
      <c r="CH8" s="29">
        <f>F100</f>
        <v>87</v>
      </c>
      <c r="CI8" s="29">
        <f>F117</f>
        <v>104</v>
      </c>
      <c r="CJ8" s="29">
        <f>F71</f>
        <v>58</v>
      </c>
      <c r="CK8" s="30">
        <f>F58</f>
        <v>45</v>
      </c>
      <c r="CL8" s="75">
        <f t="shared" si="1"/>
        <v>3247400</v>
      </c>
      <c r="CM8" s="41"/>
      <c r="CN8" s="82" t="s">
        <v>156</v>
      </c>
      <c r="CO8" s="84" t="s">
        <v>374</v>
      </c>
      <c r="CP8" s="84" t="s">
        <v>397</v>
      </c>
      <c r="CQ8" s="84" t="s">
        <v>398</v>
      </c>
      <c r="CR8" s="84" t="s">
        <v>399</v>
      </c>
      <c r="CS8" s="83" t="s">
        <v>400</v>
      </c>
      <c r="CT8" s="84" t="s">
        <v>401</v>
      </c>
      <c r="CU8" s="84" t="s">
        <v>254</v>
      </c>
      <c r="CV8" s="84" t="s">
        <v>93</v>
      </c>
      <c r="CW8" s="84" t="s">
        <v>402</v>
      </c>
      <c r="CX8" s="84" t="s">
        <v>403</v>
      </c>
      <c r="CY8" s="84" t="s">
        <v>378</v>
      </c>
      <c r="CZ8" s="85" t="s">
        <v>404</v>
      </c>
      <c r="DA8" s="84" t="s">
        <v>149</v>
      </c>
      <c r="DB8" s="84" t="s">
        <v>405</v>
      </c>
      <c r="DC8" s="84" t="s">
        <v>391</v>
      </c>
      <c r="DD8" s="84" t="s">
        <v>370</v>
      </c>
      <c r="DE8" s="84" t="s">
        <v>406</v>
      </c>
      <c r="DF8" s="84" t="s">
        <v>407</v>
      </c>
      <c r="DG8" s="86" t="s">
        <v>336</v>
      </c>
      <c r="DH8" s="84" t="s">
        <v>408</v>
      </c>
      <c r="DI8" s="84" t="s">
        <v>409</v>
      </c>
      <c r="DJ8" s="84" t="s">
        <v>388</v>
      </c>
      <c r="DK8" s="84" t="s">
        <v>210</v>
      </c>
      <c r="DL8" s="87" t="s">
        <v>380</v>
      </c>
      <c r="DM8" s="67"/>
      <c r="DO8" s="57"/>
      <c r="DP8" s="88">
        <f>F92</f>
        <v>79</v>
      </c>
      <c r="DQ8" s="89">
        <f>F631</f>
        <v>618</v>
      </c>
      <c r="DR8" s="89">
        <f>F395</f>
        <v>382</v>
      </c>
      <c r="DS8" s="89">
        <f>F309</f>
        <v>296</v>
      </c>
      <c r="DT8" s="89">
        <f>F198</f>
        <v>185</v>
      </c>
      <c r="DU8" s="89">
        <f>F154</f>
        <v>141</v>
      </c>
      <c r="DV8" s="89">
        <f>F43</f>
        <v>30</v>
      </c>
      <c r="DW8" s="89">
        <f>F587</f>
        <v>574</v>
      </c>
      <c r="DX8" s="89">
        <f>F476</f>
        <v>463</v>
      </c>
      <c r="DY8" s="89">
        <f>F365</f>
        <v>352</v>
      </c>
      <c r="DZ8" s="89">
        <f>F321</f>
        <v>308</v>
      </c>
      <c r="EA8" s="89">
        <f>F235</f>
        <v>222</v>
      </c>
      <c r="EB8" s="89">
        <f>F124</f>
        <v>111</v>
      </c>
      <c r="EC8" s="89">
        <f>F513</f>
        <v>500</v>
      </c>
      <c r="ED8" s="89">
        <f>F432</f>
        <v>419</v>
      </c>
      <c r="EE8" s="89">
        <f>F508</f>
        <v>495</v>
      </c>
      <c r="EF8" s="89">
        <f>F277</f>
        <v>264</v>
      </c>
      <c r="EG8" s="89">
        <f>F166</f>
        <v>153</v>
      </c>
      <c r="EH8" s="89">
        <f>F80</f>
        <v>67</v>
      </c>
      <c r="EI8" s="89">
        <f>F594</f>
        <v>581</v>
      </c>
      <c r="EJ8" s="89">
        <f>F550</f>
        <v>537</v>
      </c>
      <c r="EK8" s="89">
        <f>F439</f>
        <v>426</v>
      </c>
      <c r="EL8" s="89">
        <f>F353</f>
        <v>340</v>
      </c>
      <c r="EM8" s="89">
        <f>F247</f>
        <v>234</v>
      </c>
      <c r="EN8" s="90">
        <f>F36</f>
        <v>23</v>
      </c>
      <c r="EO8" s="75">
        <f t="shared" si="2"/>
        <v>3247400</v>
      </c>
      <c r="EP8" s="41"/>
      <c r="EQ8" s="91" t="s">
        <v>410</v>
      </c>
      <c r="ER8" s="93" t="s">
        <v>411</v>
      </c>
      <c r="ES8" s="93" t="s">
        <v>403</v>
      </c>
      <c r="ET8" s="93" t="s">
        <v>412</v>
      </c>
      <c r="EU8" s="93" t="s">
        <v>93</v>
      </c>
      <c r="EV8" s="92" t="s">
        <v>413</v>
      </c>
      <c r="EW8" s="93" t="s">
        <v>414</v>
      </c>
      <c r="EX8" s="93" t="s">
        <v>415</v>
      </c>
      <c r="EY8" s="93" t="s">
        <v>217</v>
      </c>
      <c r="EZ8" s="93" t="s">
        <v>416</v>
      </c>
      <c r="FA8" s="93" t="s">
        <v>417</v>
      </c>
      <c r="FB8" s="93" t="s">
        <v>361</v>
      </c>
      <c r="FC8" s="94" t="s">
        <v>334</v>
      </c>
      <c r="FD8" s="93" t="s">
        <v>391</v>
      </c>
      <c r="FE8" s="93" t="s">
        <v>418</v>
      </c>
      <c r="FF8" s="93" t="s">
        <v>235</v>
      </c>
      <c r="FG8" s="93" t="s">
        <v>156</v>
      </c>
      <c r="FH8" s="93" t="s">
        <v>419</v>
      </c>
      <c r="FI8" s="93" t="s">
        <v>97</v>
      </c>
      <c r="FJ8" s="95" t="s">
        <v>355</v>
      </c>
      <c r="FK8" s="93" t="s">
        <v>273</v>
      </c>
      <c r="FL8" s="93" t="s">
        <v>420</v>
      </c>
      <c r="FM8" s="93" t="s">
        <v>358</v>
      </c>
      <c r="FN8" s="93" t="s">
        <v>421</v>
      </c>
      <c r="FO8" s="96" t="s">
        <v>422</v>
      </c>
      <c r="FP8" s="67"/>
    </row>
    <row r="9" spans="1:173" x14ac:dyDescent="0.2">
      <c r="A9" s="53" t="s">
        <v>329</v>
      </c>
      <c r="B9" s="97">
        <f>0.5*C11*(2*B3+B5*(C11^2-1))</f>
        <v>7800</v>
      </c>
      <c r="C9" s="41"/>
      <c r="D9" s="98" t="s">
        <v>423</v>
      </c>
      <c r="E9" s="55"/>
      <c r="F9" s="41"/>
      <c r="G9" s="41"/>
      <c r="I9" s="57"/>
      <c r="J9" s="28">
        <f>F337</f>
        <v>324</v>
      </c>
      <c r="K9" s="29">
        <f>F290</f>
        <v>277</v>
      </c>
      <c r="L9" s="29">
        <f>F268</f>
        <v>255</v>
      </c>
      <c r="M9" s="29">
        <f>F376</f>
        <v>363</v>
      </c>
      <c r="N9" s="29">
        <f>F354</f>
        <v>341</v>
      </c>
      <c r="O9" s="29">
        <f>F191</f>
        <v>178</v>
      </c>
      <c r="P9" s="29">
        <f>F169</f>
        <v>156</v>
      </c>
      <c r="Q9" s="29">
        <f>F152</f>
        <v>139</v>
      </c>
      <c r="R9" s="29">
        <f>F255</f>
        <v>242</v>
      </c>
      <c r="S9" s="29">
        <f>F233</f>
        <v>220</v>
      </c>
      <c r="T9" s="29">
        <f>F70</f>
        <v>57</v>
      </c>
      <c r="U9" s="29">
        <f>F48</f>
        <v>35</v>
      </c>
      <c r="V9" s="29">
        <f>F31</f>
        <v>18</v>
      </c>
      <c r="W9" s="29">
        <f>F134</f>
        <v>121</v>
      </c>
      <c r="X9" s="29">
        <f>F92</f>
        <v>79</v>
      </c>
      <c r="Y9" s="29">
        <f>F574</f>
        <v>561</v>
      </c>
      <c r="Z9" s="29">
        <f>F557</f>
        <v>544</v>
      </c>
      <c r="AA9" s="29">
        <f>F535</f>
        <v>522</v>
      </c>
      <c r="AB9" s="29">
        <f>F613</f>
        <v>600</v>
      </c>
      <c r="AC9" s="29">
        <f>F596</f>
        <v>583</v>
      </c>
      <c r="AD9" s="29">
        <f>F453</f>
        <v>440</v>
      </c>
      <c r="AE9" s="29">
        <f>F436</f>
        <v>423</v>
      </c>
      <c r="AF9" s="29">
        <f>F389</f>
        <v>376</v>
      </c>
      <c r="AG9" s="29">
        <f>F497</f>
        <v>484</v>
      </c>
      <c r="AH9" s="30">
        <f>F475</f>
        <v>462</v>
      </c>
      <c r="AI9" s="75">
        <f t="shared" si="0"/>
        <v>3247400</v>
      </c>
      <c r="AJ9" s="41"/>
      <c r="AK9" s="76" t="s">
        <v>111</v>
      </c>
      <c r="AL9" s="78" t="s">
        <v>424</v>
      </c>
      <c r="AM9" s="78" t="s">
        <v>325</v>
      </c>
      <c r="AN9" s="78" t="s">
        <v>425</v>
      </c>
      <c r="AO9" s="78" t="s">
        <v>426</v>
      </c>
      <c r="AP9" s="78" t="s">
        <v>427</v>
      </c>
      <c r="AQ9" s="77" t="s">
        <v>194</v>
      </c>
      <c r="AR9" s="78" t="s">
        <v>113</v>
      </c>
      <c r="AS9" s="78" t="s">
        <v>428</v>
      </c>
      <c r="AT9" s="78" t="s">
        <v>429</v>
      </c>
      <c r="AU9" s="78" t="s">
        <v>369</v>
      </c>
      <c r="AV9" s="78" t="s">
        <v>430</v>
      </c>
      <c r="AW9" s="79" t="s">
        <v>431</v>
      </c>
      <c r="AX9" s="78" t="s">
        <v>289</v>
      </c>
      <c r="AY9" s="78" t="s">
        <v>410</v>
      </c>
      <c r="AZ9" s="78" t="s">
        <v>432</v>
      </c>
      <c r="BA9" s="78" t="s">
        <v>356</v>
      </c>
      <c r="BB9" s="78" t="s">
        <v>433</v>
      </c>
      <c r="BC9" s="80" t="s">
        <v>434</v>
      </c>
      <c r="BD9" s="78" t="s">
        <v>251</v>
      </c>
      <c r="BE9" s="78" t="s">
        <v>435</v>
      </c>
      <c r="BF9" s="78" t="s">
        <v>436</v>
      </c>
      <c r="BG9" s="78" t="s">
        <v>437</v>
      </c>
      <c r="BH9" s="78" t="s">
        <v>136</v>
      </c>
      <c r="BI9" s="81" t="s">
        <v>100</v>
      </c>
      <c r="BJ9" s="41"/>
      <c r="BK9" s="50"/>
      <c r="BL9" s="41"/>
      <c r="BM9" s="28">
        <f>F331</f>
        <v>318</v>
      </c>
      <c r="BN9" s="29">
        <f>F310</f>
        <v>297</v>
      </c>
      <c r="BO9" s="29">
        <f>F339</f>
        <v>326</v>
      </c>
      <c r="BP9" s="29">
        <f>F377</f>
        <v>364</v>
      </c>
      <c r="BQ9" s="29">
        <f>F268</f>
        <v>255</v>
      </c>
      <c r="BR9" s="29">
        <f>F190</f>
        <v>177</v>
      </c>
      <c r="BS9" s="29">
        <f>F169</f>
        <v>156</v>
      </c>
      <c r="BT9" s="29">
        <f>F223</f>
        <v>210</v>
      </c>
      <c r="BU9" s="29">
        <f>F261</f>
        <v>248</v>
      </c>
      <c r="BV9" s="29">
        <f>F157</f>
        <v>144</v>
      </c>
      <c r="BW9" s="29">
        <f>F449</f>
        <v>436</v>
      </c>
      <c r="BX9" s="29">
        <f>F428</f>
        <v>415</v>
      </c>
      <c r="BY9" s="29">
        <f>F487</f>
        <v>474</v>
      </c>
      <c r="BZ9" s="29">
        <f>F495</f>
        <v>482</v>
      </c>
      <c r="CA9" s="29">
        <f>F391</f>
        <v>378</v>
      </c>
      <c r="CB9" s="29">
        <f>F572</f>
        <v>559</v>
      </c>
      <c r="CC9" s="29">
        <f>F551</f>
        <v>538</v>
      </c>
      <c r="CD9" s="29">
        <f>F605</f>
        <v>592</v>
      </c>
      <c r="CE9" s="29">
        <f>F613</f>
        <v>600</v>
      </c>
      <c r="CF9" s="29">
        <f>F534</f>
        <v>521</v>
      </c>
      <c r="CG9" s="29">
        <f>F83</f>
        <v>70</v>
      </c>
      <c r="CH9" s="29">
        <f>F42</f>
        <v>29</v>
      </c>
      <c r="CI9" s="29">
        <f>F96</f>
        <v>83</v>
      </c>
      <c r="CJ9" s="29">
        <f>F129</f>
        <v>116</v>
      </c>
      <c r="CK9" s="30">
        <f>F25</f>
        <v>12</v>
      </c>
      <c r="CL9" s="75">
        <f t="shared" si="1"/>
        <v>3247400</v>
      </c>
      <c r="CM9" s="41"/>
      <c r="CN9" s="82" t="s">
        <v>438</v>
      </c>
      <c r="CO9" s="84" t="s">
        <v>439</v>
      </c>
      <c r="CP9" s="84" t="s">
        <v>440</v>
      </c>
      <c r="CQ9" s="84" t="s">
        <v>221</v>
      </c>
      <c r="CR9" s="84" t="s">
        <v>325</v>
      </c>
      <c r="CS9" s="84" t="s">
        <v>441</v>
      </c>
      <c r="CT9" s="83" t="s">
        <v>194</v>
      </c>
      <c r="CU9" s="84" t="s">
        <v>344</v>
      </c>
      <c r="CV9" s="84" t="s">
        <v>442</v>
      </c>
      <c r="CW9" s="84" t="s">
        <v>443</v>
      </c>
      <c r="CX9" s="84" t="s">
        <v>444</v>
      </c>
      <c r="CY9" s="84" t="s">
        <v>445</v>
      </c>
      <c r="CZ9" s="85" t="s">
        <v>82</v>
      </c>
      <c r="DA9" s="84" t="s">
        <v>446</v>
      </c>
      <c r="DB9" s="84" t="s">
        <v>311</v>
      </c>
      <c r="DC9" s="84" t="s">
        <v>276</v>
      </c>
      <c r="DD9" s="84" t="s">
        <v>447</v>
      </c>
      <c r="DE9" s="84" t="s">
        <v>448</v>
      </c>
      <c r="DF9" s="86" t="s">
        <v>434</v>
      </c>
      <c r="DG9" s="84" t="s">
        <v>321</v>
      </c>
      <c r="DH9" s="84" t="s">
        <v>195</v>
      </c>
      <c r="DI9" s="84" t="s">
        <v>449</v>
      </c>
      <c r="DJ9" s="84" t="s">
        <v>143</v>
      </c>
      <c r="DK9" s="84" t="s">
        <v>450</v>
      </c>
      <c r="DL9" s="87" t="s">
        <v>451</v>
      </c>
      <c r="DM9" s="67"/>
      <c r="DO9" s="57"/>
      <c r="DP9" s="88">
        <f>F229</f>
        <v>216</v>
      </c>
      <c r="DQ9" s="89">
        <f>F118</f>
        <v>105</v>
      </c>
      <c r="DR9" s="89">
        <f>F537</f>
        <v>524</v>
      </c>
      <c r="DS9" s="89">
        <f>F426</f>
        <v>413</v>
      </c>
      <c r="DT9" s="89">
        <f>F315</f>
        <v>302</v>
      </c>
      <c r="DU9" s="89">
        <f>F271</f>
        <v>258</v>
      </c>
      <c r="DV9" s="89">
        <f>F185</f>
        <v>172</v>
      </c>
      <c r="DW9" s="89">
        <f>F74</f>
        <v>61</v>
      </c>
      <c r="DX9" s="89">
        <f>F588</f>
        <v>575</v>
      </c>
      <c r="DY9" s="89">
        <f>F507</f>
        <v>494</v>
      </c>
      <c r="DZ9" s="89">
        <f>F458</f>
        <v>445</v>
      </c>
      <c r="EA9" s="89">
        <f>F352</f>
        <v>339</v>
      </c>
      <c r="EB9" s="89">
        <f>F241</f>
        <v>228</v>
      </c>
      <c r="EC9" s="89">
        <f>F30</f>
        <v>17</v>
      </c>
      <c r="ED9" s="89">
        <f>F544</f>
        <v>531</v>
      </c>
      <c r="EE9" s="89">
        <f>F625</f>
        <v>612</v>
      </c>
      <c r="EF9" s="89">
        <f>F389</f>
        <v>376</v>
      </c>
      <c r="EG9" s="89">
        <f>F303</f>
        <v>290</v>
      </c>
      <c r="EH9" s="89">
        <f>F197</f>
        <v>184</v>
      </c>
      <c r="EI9" s="89">
        <f>F111</f>
        <v>98</v>
      </c>
      <c r="EJ9" s="89">
        <f>F42</f>
        <v>29</v>
      </c>
      <c r="EK9" s="89">
        <f>F581</f>
        <v>568</v>
      </c>
      <c r="EL9" s="89">
        <f>F470</f>
        <v>457</v>
      </c>
      <c r="EM9" s="89">
        <f>F384</f>
        <v>371</v>
      </c>
      <c r="EN9" s="90">
        <f>F148</f>
        <v>135</v>
      </c>
      <c r="EO9" s="75">
        <f t="shared" si="2"/>
        <v>3247400</v>
      </c>
      <c r="EP9" s="41"/>
      <c r="EQ9" s="91" t="s">
        <v>452</v>
      </c>
      <c r="ER9" s="93" t="s">
        <v>453</v>
      </c>
      <c r="ES9" s="93" t="s">
        <v>454</v>
      </c>
      <c r="ET9" s="93" t="s">
        <v>339</v>
      </c>
      <c r="EU9" s="93" t="s">
        <v>384</v>
      </c>
      <c r="EV9" s="93" t="s">
        <v>455</v>
      </c>
      <c r="EW9" s="92" t="s">
        <v>183</v>
      </c>
      <c r="EX9" s="93" t="s">
        <v>140</v>
      </c>
      <c r="EY9" s="93" t="s">
        <v>456</v>
      </c>
      <c r="EZ9" s="93" t="s">
        <v>457</v>
      </c>
      <c r="FA9" s="93" t="s">
        <v>168</v>
      </c>
      <c r="FB9" s="93" t="s">
        <v>283</v>
      </c>
      <c r="FC9" s="94" t="s">
        <v>458</v>
      </c>
      <c r="FD9" s="93" t="s">
        <v>290</v>
      </c>
      <c r="FE9" s="93" t="s">
        <v>173</v>
      </c>
      <c r="FF9" s="93" t="s">
        <v>76</v>
      </c>
      <c r="FG9" s="93" t="s">
        <v>437</v>
      </c>
      <c r="FH9" s="93" t="s">
        <v>178</v>
      </c>
      <c r="FI9" s="95" t="s">
        <v>459</v>
      </c>
      <c r="FJ9" s="93" t="s">
        <v>460</v>
      </c>
      <c r="FK9" s="93" t="s">
        <v>449</v>
      </c>
      <c r="FL9" s="93" t="s">
        <v>461</v>
      </c>
      <c r="FM9" s="93" t="s">
        <v>462</v>
      </c>
      <c r="FN9" s="93" t="s">
        <v>463</v>
      </c>
      <c r="FO9" s="96" t="s">
        <v>229</v>
      </c>
      <c r="FP9" s="67"/>
    </row>
    <row r="10" spans="1:173" x14ac:dyDescent="0.2">
      <c r="A10" s="41"/>
      <c r="B10" s="41"/>
      <c r="C10" s="41"/>
      <c r="D10" s="99" t="s">
        <v>464</v>
      </c>
      <c r="E10" s="41"/>
      <c r="F10" s="41"/>
      <c r="G10" s="41"/>
      <c r="I10" s="57"/>
      <c r="J10" s="28">
        <f>F368</f>
        <v>355</v>
      </c>
      <c r="K10" s="29">
        <f>F351</f>
        <v>338</v>
      </c>
      <c r="L10" s="29">
        <f>F329</f>
        <v>316</v>
      </c>
      <c r="M10" s="29">
        <f>F312</f>
        <v>299</v>
      </c>
      <c r="N10" s="29">
        <f>F265</f>
        <v>252</v>
      </c>
      <c r="O10" s="29">
        <f>F252</f>
        <v>239</v>
      </c>
      <c r="P10" s="29">
        <f>F230</f>
        <v>217</v>
      </c>
      <c r="Q10" s="29">
        <f>F208</f>
        <v>195</v>
      </c>
      <c r="R10" s="29">
        <f>F166</f>
        <v>153</v>
      </c>
      <c r="S10" s="29">
        <f>F144</f>
        <v>131</v>
      </c>
      <c r="T10" s="29">
        <f>F131</f>
        <v>118</v>
      </c>
      <c r="U10" s="29">
        <f>F109</f>
        <v>96</v>
      </c>
      <c r="V10" s="29">
        <f>F67</f>
        <v>54</v>
      </c>
      <c r="W10" s="29">
        <f>F45</f>
        <v>32</v>
      </c>
      <c r="X10" s="29">
        <f>F23</f>
        <v>10</v>
      </c>
      <c r="Y10" s="29">
        <f>F635</f>
        <v>622</v>
      </c>
      <c r="Z10" s="29">
        <f>F588</f>
        <v>575</v>
      </c>
      <c r="AA10" s="29">
        <f>F571</f>
        <v>558</v>
      </c>
      <c r="AB10" s="29">
        <f>F549</f>
        <v>536</v>
      </c>
      <c r="AC10" s="29">
        <f>F532</f>
        <v>519</v>
      </c>
      <c r="AD10" s="29">
        <f>F489</f>
        <v>476</v>
      </c>
      <c r="AE10" s="29">
        <f>F472</f>
        <v>459</v>
      </c>
      <c r="AF10" s="29">
        <f>F450</f>
        <v>437</v>
      </c>
      <c r="AG10" s="29">
        <f>F428</f>
        <v>415</v>
      </c>
      <c r="AH10" s="30">
        <f>F411</f>
        <v>398</v>
      </c>
      <c r="AI10" s="75">
        <f t="shared" si="0"/>
        <v>3247400</v>
      </c>
      <c r="AJ10" s="41"/>
      <c r="AK10" s="76" t="s">
        <v>188</v>
      </c>
      <c r="AL10" s="78" t="s">
        <v>465</v>
      </c>
      <c r="AM10" s="78" t="s">
        <v>466</v>
      </c>
      <c r="AN10" s="78" t="s">
        <v>242</v>
      </c>
      <c r="AO10" s="78" t="s">
        <v>467</v>
      </c>
      <c r="AP10" s="78" t="s">
        <v>185</v>
      </c>
      <c r="AQ10" s="78" t="s">
        <v>468</v>
      </c>
      <c r="AR10" s="77" t="s">
        <v>469</v>
      </c>
      <c r="AS10" s="78" t="s">
        <v>419</v>
      </c>
      <c r="AT10" s="78" t="s">
        <v>379</v>
      </c>
      <c r="AU10" s="78" t="s">
        <v>470</v>
      </c>
      <c r="AV10" s="78" t="s">
        <v>95</v>
      </c>
      <c r="AW10" s="79" t="s">
        <v>471</v>
      </c>
      <c r="AX10" s="78" t="s">
        <v>261</v>
      </c>
      <c r="AY10" s="78" t="s">
        <v>472</v>
      </c>
      <c r="AZ10" s="78" t="s">
        <v>473</v>
      </c>
      <c r="BA10" s="78" t="s">
        <v>456</v>
      </c>
      <c r="BB10" s="80" t="s">
        <v>129</v>
      </c>
      <c r="BC10" s="78" t="s">
        <v>474</v>
      </c>
      <c r="BD10" s="78" t="s">
        <v>176</v>
      </c>
      <c r="BE10" s="78" t="s">
        <v>475</v>
      </c>
      <c r="BF10" s="78" t="s">
        <v>316</v>
      </c>
      <c r="BG10" s="78" t="s">
        <v>236</v>
      </c>
      <c r="BH10" s="78" t="s">
        <v>445</v>
      </c>
      <c r="BI10" s="81" t="s">
        <v>476</v>
      </c>
      <c r="BJ10" s="41"/>
      <c r="BK10" s="50"/>
      <c r="BL10" s="41"/>
      <c r="BM10" s="28">
        <f>F289</f>
        <v>276</v>
      </c>
      <c r="BN10" s="29">
        <f>F381</f>
        <v>368</v>
      </c>
      <c r="BO10" s="29">
        <f>F318</f>
        <v>305</v>
      </c>
      <c r="BP10" s="29">
        <f>F285</f>
        <v>272</v>
      </c>
      <c r="BQ10" s="29">
        <f>F352</f>
        <v>339</v>
      </c>
      <c r="BR10" s="29">
        <f>F173</f>
        <v>160</v>
      </c>
      <c r="BS10" s="29">
        <f>F240</f>
        <v>227</v>
      </c>
      <c r="BT10" s="29">
        <f>F207</f>
        <v>194</v>
      </c>
      <c r="BU10" s="29">
        <f>F144</f>
        <v>131</v>
      </c>
      <c r="BV10" s="29">
        <f>F236</f>
        <v>223</v>
      </c>
      <c r="BW10" s="29">
        <f>F437</f>
        <v>424</v>
      </c>
      <c r="BX10" s="29">
        <f>F499</f>
        <v>486</v>
      </c>
      <c r="BY10" s="29">
        <f>F441</f>
        <v>428</v>
      </c>
      <c r="BZ10" s="29">
        <f>F403</f>
        <v>390</v>
      </c>
      <c r="CA10" s="29">
        <f>F470</f>
        <v>457</v>
      </c>
      <c r="CB10" s="29">
        <f>F555</f>
        <v>542</v>
      </c>
      <c r="CC10" s="29">
        <f>F622</f>
        <v>609</v>
      </c>
      <c r="CD10" s="29">
        <f>F584</f>
        <v>571</v>
      </c>
      <c r="CE10" s="29">
        <f>F526</f>
        <v>513</v>
      </c>
      <c r="CF10" s="29">
        <f>F588</f>
        <v>575</v>
      </c>
      <c r="CG10" s="29">
        <f>F46</f>
        <v>33</v>
      </c>
      <c r="CH10" s="29">
        <f>F133</f>
        <v>120</v>
      </c>
      <c r="CI10" s="29">
        <f>F75</f>
        <v>62</v>
      </c>
      <c r="CJ10" s="29">
        <f>F17</f>
        <v>4</v>
      </c>
      <c r="CK10" s="30">
        <f>F104</f>
        <v>91</v>
      </c>
      <c r="CL10" s="75">
        <f t="shared" si="1"/>
        <v>3247400</v>
      </c>
      <c r="CM10" s="41"/>
      <c r="CN10" s="82" t="s">
        <v>477</v>
      </c>
      <c r="CO10" s="84" t="s">
        <v>478</v>
      </c>
      <c r="CP10" s="84" t="s">
        <v>268</v>
      </c>
      <c r="CQ10" s="84" t="s">
        <v>479</v>
      </c>
      <c r="CR10" s="84" t="s">
        <v>283</v>
      </c>
      <c r="CS10" s="84" t="s">
        <v>160</v>
      </c>
      <c r="CT10" s="84" t="s">
        <v>480</v>
      </c>
      <c r="CU10" s="83" t="s">
        <v>481</v>
      </c>
      <c r="CV10" s="84" t="s">
        <v>379</v>
      </c>
      <c r="CW10" s="84" t="s">
        <v>482</v>
      </c>
      <c r="CX10" s="84" t="s">
        <v>219</v>
      </c>
      <c r="CY10" s="84" t="s">
        <v>483</v>
      </c>
      <c r="CZ10" s="85" t="s">
        <v>253</v>
      </c>
      <c r="DA10" s="84" t="s">
        <v>484</v>
      </c>
      <c r="DB10" s="84" t="s">
        <v>462</v>
      </c>
      <c r="DC10" s="84" t="s">
        <v>485</v>
      </c>
      <c r="DD10" s="84" t="s">
        <v>147</v>
      </c>
      <c r="DE10" s="86" t="s">
        <v>262</v>
      </c>
      <c r="DF10" s="84" t="s">
        <v>486</v>
      </c>
      <c r="DG10" s="84" t="s">
        <v>456</v>
      </c>
      <c r="DH10" s="84" t="s">
        <v>269</v>
      </c>
      <c r="DI10" s="84" t="s">
        <v>134</v>
      </c>
      <c r="DJ10" s="84" t="s">
        <v>487</v>
      </c>
      <c r="DK10" s="84" t="s">
        <v>488</v>
      </c>
      <c r="DL10" s="87" t="s">
        <v>489</v>
      </c>
      <c r="DM10" s="67"/>
      <c r="DO10" s="57"/>
      <c r="DP10" s="88">
        <f>F346</f>
        <v>333</v>
      </c>
      <c r="DQ10" s="89">
        <f>F260</f>
        <v>247</v>
      </c>
      <c r="DR10" s="89">
        <f>F24</f>
        <v>11</v>
      </c>
      <c r="DS10" s="89">
        <f>F538</f>
        <v>525</v>
      </c>
      <c r="DT10" s="89">
        <f>F457</f>
        <v>444</v>
      </c>
      <c r="DU10" s="89">
        <f>F408</f>
        <v>395</v>
      </c>
      <c r="DV10" s="89">
        <f>F302</f>
        <v>289</v>
      </c>
      <c r="DW10" s="89">
        <f>F191</f>
        <v>178</v>
      </c>
      <c r="DX10" s="89">
        <f>F105</f>
        <v>92</v>
      </c>
      <c r="DY10" s="89">
        <f>F619</f>
        <v>606</v>
      </c>
      <c r="DZ10" s="89">
        <f>F575</f>
        <v>562</v>
      </c>
      <c r="EA10" s="89">
        <f>F464</f>
        <v>451</v>
      </c>
      <c r="EB10" s="89">
        <f>F378</f>
        <v>365</v>
      </c>
      <c r="EC10" s="89">
        <f>F147</f>
        <v>134</v>
      </c>
      <c r="ED10" s="89">
        <f>F61</f>
        <v>48</v>
      </c>
      <c r="EE10" s="89">
        <f>F117</f>
        <v>104</v>
      </c>
      <c r="EF10" s="89">
        <f>F531</f>
        <v>518</v>
      </c>
      <c r="EG10" s="89">
        <f>F420</f>
        <v>407</v>
      </c>
      <c r="EH10" s="89">
        <f>F334</f>
        <v>321</v>
      </c>
      <c r="EI10" s="89">
        <f>F223</f>
        <v>210</v>
      </c>
      <c r="EJ10" s="89">
        <f>F179</f>
        <v>166</v>
      </c>
      <c r="EK10" s="89">
        <f>F68</f>
        <v>55</v>
      </c>
      <c r="EL10" s="89">
        <f>F612</f>
        <v>599</v>
      </c>
      <c r="EM10" s="89">
        <f>F501</f>
        <v>488</v>
      </c>
      <c r="EN10" s="90">
        <f>F265</f>
        <v>252</v>
      </c>
      <c r="EO10" s="75">
        <f t="shared" si="2"/>
        <v>3247400</v>
      </c>
      <c r="EP10" s="41"/>
      <c r="EQ10" s="91" t="s">
        <v>490</v>
      </c>
      <c r="ER10" s="93" t="s">
        <v>115</v>
      </c>
      <c r="ES10" s="93" t="s">
        <v>270</v>
      </c>
      <c r="ET10" s="93" t="s">
        <v>491</v>
      </c>
      <c r="EU10" s="93" t="s">
        <v>492</v>
      </c>
      <c r="EV10" s="93" t="s">
        <v>352</v>
      </c>
      <c r="EW10" s="93" t="s">
        <v>89</v>
      </c>
      <c r="EX10" s="92" t="s">
        <v>427</v>
      </c>
      <c r="EY10" s="93" t="s">
        <v>166</v>
      </c>
      <c r="EZ10" s="93" t="s">
        <v>106</v>
      </c>
      <c r="FA10" s="93" t="s">
        <v>215</v>
      </c>
      <c r="FB10" s="93" t="s">
        <v>0</v>
      </c>
      <c r="FC10" s="94" t="s">
        <v>110</v>
      </c>
      <c r="FD10" s="93" t="s">
        <v>493</v>
      </c>
      <c r="FE10" s="93" t="s">
        <v>494</v>
      </c>
      <c r="FF10" s="93" t="s">
        <v>388</v>
      </c>
      <c r="FG10" s="93" t="s">
        <v>495</v>
      </c>
      <c r="FH10" s="95" t="s">
        <v>496</v>
      </c>
      <c r="FI10" s="93" t="s">
        <v>497</v>
      </c>
      <c r="FJ10" s="93" t="s">
        <v>344</v>
      </c>
      <c r="FK10" s="93" t="s">
        <v>498</v>
      </c>
      <c r="FL10" s="93" t="s">
        <v>499</v>
      </c>
      <c r="FM10" s="93" t="s">
        <v>500</v>
      </c>
      <c r="FN10" s="93" t="s">
        <v>152</v>
      </c>
      <c r="FO10" s="96" t="s">
        <v>467</v>
      </c>
      <c r="FP10" s="67"/>
    </row>
    <row r="11" spans="1:173" x14ac:dyDescent="0.2">
      <c r="A11" s="100"/>
      <c r="B11" s="101" t="s">
        <v>501</v>
      </c>
      <c r="C11" s="102">
        <v>25</v>
      </c>
      <c r="D11" s="41"/>
      <c r="E11" s="41"/>
      <c r="F11" s="41"/>
      <c r="G11" s="41"/>
      <c r="I11" s="57"/>
      <c r="J11" s="28">
        <f>F304</f>
        <v>291</v>
      </c>
      <c r="K11" s="29">
        <f>F287</f>
        <v>274</v>
      </c>
      <c r="L11" s="29">
        <f>F365</f>
        <v>352</v>
      </c>
      <c r="M11" s="29">
        <f>F343</f>
        <v>330</v>
      </c>
      <c r="N11" s="29">
        <f>F326</f>
        <v>313</v>
      </c>
      <c r="O11" s="29">
        <f>F183</f>
        <v>170</v>
      </c>
      <c r="P11" s="29">
        <f>F141</f>
        <v>128</v>
      </c>
      <c r="Q11" s="29">
        <f>F244</f>
        <v>231</v>
      </c>
      <c r="R11" s="29">
        <f>F227</f>
        <v>214</v>
      </c>
      <c r="S11" s="29">
        <f>F205</f>
        <v>192</v>
      </c>
      <c r="T11" s="29">
        <f>F42</f>
        <v>29</v>
      </c>
      <c r="U11" s="29">
        <f>F20</f>
        <v>7</v>
      </c>
      <c r="V11" s="29">
        <f>F123</f>
        <v>110</v>
      </c>
      <c r="W11" s="29">
        <f>F106</f>
        <v>93</v>
      </c>
      <c r="X11" s="29">
        <f>F84</f>
        <v>71</v>
      </c>
      <c r="Y11" s="29">
        <f>F546</f>
        <v>533</v>
      </c>
      <c r="Z11" s="29">
        <f>F524</f>
        <v>511</v>
      </c>
      <c r="AA11" s="29">
        <f>F632</f>
        <v>619</v>
      </c>
      <c r="AB11" s="29">
        <f>F610</f>
        <v>597</v>
      </c>
      <c r="AC11" s="29">
        <f>F563</f>
        <v>550</v>
      </c>
      <c r="AD11" s="29">
        <f>F425</f>
        <v>412</v>
      </c>
      <c r="AE11" s="29">
        <f>F403</f>
        <v>390</v>
      </c>
      <c r="AF11" s="29">
        <f>F511</f>
        <v>498</v>
      </c>
      <c r="AG11" s="29">
        <f>F464</f>
        <v>451</v>
      </c>
      <c r="AH11" s="30">
        <f>F447</f>
        <v>434</v>
      </c>
      <c r="AI11" s="75">
        <f t="shared" si="0"/>
        <v>3247400</v>
      </c>
      <c r="AJ11" s="41"/>
      <c r="AK11" s="76" t="s">
        <v>502</v>
      </c>
      <c r="AL11" s="78" t="s">
        <v>303</v>
      </c>
      <c r="AM11" s="78" t="s">
        <v>416</v>
      </c>
      <c r="AN11" s="78" t="s">
        <v>374</v>
      </c>
      <c r="AO11" s="78" t="s">
        <v>503</v>
      </c>
      <c r="AP11" s="78" t="s">
        <v>504</v>
      </c>
      <c r="AQ11" s="78" t="s">
        <v>505</v>
      </c>
      <c r="AR11" s="78" t="s">
        <v>254</v>
      </c>
      <c r="AS11" s="77" t="s">
        <v>248</v>
      </c>
      <c r="AT11" s="78" t="s">
        <v>506</v>
      </c>
      <c r="AU11" s="78" t="s">
        <v>449</v>
      </c>
      <c r="AV11" s="78" t="s">
        <v>117</v>
      </c>
      <c r="AW11" s="79" t="s">
        <v>507</v>
      </c>
      <c r="AX11" s="78" t="s">
        <v>508</v>
      </c>
      <c r="AY11" s="78" t="s">
        <v>232</v>
      </c>
      <c r="AZ11" s="78" t="s">
        <v>327</v>
      </c>
      <c r="BA11" s="80" t="s">
        <v>509</v>
      </c>
      <c r="BB11" s="78" t="s">
        <v>298</v>
      </c>
      <c r="BC11" s="78" t="s">
        <v>510</v>
      </c>
      <c r="BD11" s="78" t="s">
        <v>511</v>
      </c>
      <c r="BE11" s="78" t="s">
        <v>353</v>
      </c>
      <c r="BF11" s="78" t="s">
        <v>484</v>
      </c>
      <c r="BG11" s="78" t="s">
        <v>512</v>
      </c>
      <c r="BH11" s="78" t="s">
        <v>0</v>
      </c>
      <c r="BI11" s="81" t="s">
        <v>198</v>
      </c>
      <c r="BJ11" s="41"/>
      <c r="BK11" s="50"/>
      <c r="BL11" s="41"/>
      <c r="BM11" s="28">
        <f>F368</f>
        <v>355</v>
      </c>
      <c r="BN11" s="29">
        <f>F264</f>
        <v>251</v>
      </c>
      <c r="BO11" s="29">
        <f>F302</f>
        <v>289</v>
      </c>
      <c r="BP11" s="29">
        <f>F356</f>
        <v>343</v>
      </c>
      <c r="BQ11" s="29">
        <f>F335</f>
        <v>322</v>
      </c>
      <c r="BR11" s="29">
        <f>F257</f>
        <v>244</v>
      </c>
      <c r="BS11" s="29">
        <f>F148</f>
        <v>135</v>
      </c>
      <c r="BT11" s="29">
        <f>F186</f>
        <v>173</v>
      </c>
      <c r="BU11" s="29">
        <f>F215</f>
        <v>202</v>
      </c>
      <c r="BV11" s="29">
        <f>F194</f>
        <v>181</v>
      </c>
      <c r="BW11" s="29">
        <f>F491</f>
        <v>478</v>
      </c>
      <c r="BX11" s="29">
        <f>F412</f>
        <v>399</v>
      </c>
      <c r="BY11" s="29">
        <f>F420</f>
        <v>407</v>
      </c>
      <c r="BZ11" s="29">
        <f>F474</f>
        <v>461</v>
      </c>
      <c r="CA11" s="29">
        <f>F453</f>
        <v>440</v>
      </c>
      <c r="CB11" s="29">
        <f>F634</f>
        <v>621</v>
      </c>
      <c r="CC11" s="29">
        <f>F530</f>
        <v>517</v>
      </c>
      <c r="CD11" s="29">
        <f>F538</f>
        <v>525</v>
      </c>
      <c r="CE11" s="29">
        <f>F597</f>
        <v>584</v>
      </c>
      <c r="CF11" s="29">
        <f>F576</f>
        <v>563</v>
      </c>
      <c r="CG11" s="29">
        <f>F125</f>
        <v>112</v>
      </c>
      <c r="CH11" s="29">
        <f>F21</f>
        <v>8</v>
      </c>
      <c r="CI11" s="29">
        <f>F54</f>
        <v>41</v>
      </c>
      <c r="CJ11" s="29">
        <f>F108</f>
        <v>95</v>
      </c>
      <c r="CK11" s="30">
        <f>F67</f>
        <v>54</v>
      </c>
      <c r="CL11" s="75">
        <f t="shared" si="1"/>
        <v>3247400</v>
      </c>
      <c r="CM11" s="41"/>
      <c r="CN11" s="82" t="s">
        <v>188</v>
      </c>
      <c r="CO11" s="84" t="s">
        <v>513</v>
      </c>
      <c r="CP11" s="84" t="s">
        <v>89</v>
      </c>
      <c r="CQ11" s="84" t="s">
        <v>514</v>
      </c>
      <c r="CR11" s="84" t="s">
        <v>515</v>
      </c>
      <c r="CS11" s="84" t="s">
        <v>516</v>
      </c>
      <c r="CT11" s="84" t="s">
        <v>229</v>
      </c>
      <c r="CU11" s="84" t="s">
        <v>517</v>
      </c>
      <c r="CV11" s="83" t="s">
        <v>518</v>
      </c>
      <c r="CW11" s="84" t="s">
        <v>313</v>
      </c>
      <c r="CX11" s="84" t="s">
        <v>193</v>
      </c>
      <c r="CY11" s="84" t="s">
        <v>277</v>
      </c>
      <c r="CZ11" s="85" t="s">
        <v>496</v>
      </c>
      <c r="DA11" s="84" t="s">
        <v>519</v>
      </c>
      <c r="DB11" s="84" t="s">
        <v>435</v>
      </c>
      <c r="DC11" s="84" t="s">
        <v>203</v>
      </c>
      <c r="DD11" s="86" t="s">
        <v>520</v>
      </c>
      <c r="DE11" s="84" t="s">
        <v>491</v>
      </c>
      <c r="DF11" s="84" t="s">
        <v>214</v>
      </c>
      <c r="DG11" s="84" t="s">
        <v>521</v>
      </c>
      <c r="DH11" s="84" t="s">
        <v>522</v>
      </c>
      <c r="DI11" s="84" t="s">
        <v>333</v>
      </c>
      <c r="DJ11" s="84" t="s">
        <v>523</v>
      </c>
      <c r="DK11" s="84" t="s">
        <v>314</v>
      </c>
      <c r="DL11" s="87" t="s">
        <v>471</v>
      </c>
      <c r="DM11" s="67"/>
      <c r="DO11" s="57"/>
      <c r="DP11" s="88">
        <f>F483</f>
        <v>470</v>
      </c>
      <c r="DQ11" s="89">
        <f>F377</f>
        <v>364</v>
      </c>
      <c r="DR11" s="89">
        <f>F141</f>
        <v>128</v>
      </c>
      <c r="DS11" s="89">
        <f>F55</f>
        <v>42</v>
      </c>
      <c r="DT11" s="89">
        <f>F569</f>
        <v>556</v>
      </c>
      <c r="DU11" s="89">
        <f>F525</f>
        <v>512</v>
      </c>
      <c r="DV11" s="89">
        <f>F414</f>
        <v>401</v>
      </c>
      <c r="DW11" s="89">
        <f>F328</f>
        <v>315</v>
      </c>
      <c r="DX11" s="89">
        <f>F222</f>
        <v>209</v>
      </c>
      <c r="DY11" s="89">
        <f>F136</f>
        <v>123</v>
      </c>
      <c r="DZ11" s="89">
        <f>F67</f>
        <v>54</v>
      </c>
      <c r="EA11" s="89">
        <f>F606</f>
        <v>593</v>
      </c>
      <c r="EB11" s="89">
        <f>F495</f>
        <v>482</v>
      </c>
      <c r="EC11" s="89">
        <f>F284</f>
        <v>271</v>
      </c>
      <c r="ED11" s="89">
        <f>F173</f>
        <v>160</v>
      </c>
      <c r="EE11" s="89">
        <f>F254</f>
        <v>241</v>
      </c>
      <c r="EF11" s="89">
        <f>F18</f>
        <v>5</v>
      </c>
      <c r="EG11" s="89">
        <f>F562</f>
        <v>549</v>
      </c>
      <c r="EH11" s="89">
        <f>F451</f>
        <v>438</v>
      </c>
      <c r="EI11" s="89">
        <f>F340</f>
        <v>327</v>
      </c>
      <c r="EJ11" s="89">
        <f>F296</f>
        <v>283</v>
      </c>
      <c r="EK11" s="89">
        <f>F210</f>
        <v>197</v>
      </c>
      <c r="EL11" s="89">
        <f>F99</f>
        <v>86</v>
      </c>
      <c r="EM11" s="89">
        <f>F613</f>
        <v>600</v>
      </c>
      <c r="EN11" s="90">
        <f>F407</f>
        <v>394</v>
      </c>
      <c r="EO11" s="75">
        <f t="shared" si="2"/>
        <v>3247400</v>
      </c>
      <c r="EP11" s="41"/>
      <c r="EQ11" s="91" t="s">
        <v>296</v>
      </c>
      <c r="ER11" s="93" t="s">
        <v>221</v>
      </c>
      <c r="ES11" s="93" t="s">
        <v>505</v>
      </c>
      <c r="ET11" s="93" t="s">
        <v>230</v>
      </c>
      <c r="EU11" s="93" t="s">
        <v>301</v>
      </c>
      <c r="EV11" s="93" t="s">
        <v>337</v>
      </c>
      <c r="EW11" s="93" t="s">
        <v>396</v>
      </c>
      <c r="EX11" s="93" t="s">
        <v>306</v>
      </c>
      <c r="EY11" s="92" t="s">
        <v>524</v>
      </c>
      <c r="EZ11" s="93" t="s">
        <v>525</v>
      </c>
      <c r="FA11" s="93" t="s">
        <v>471</v>
      </c>
      <c r="FB11" s="93" t="s">
        <v>526</v>
      </c>
      <c r="FC11" s="94" t="s">
        <v>446</v>
      </c>
      <c r="FD11" s="93" t="s">
        <v>527</v>
      </c>
      <c r="FE11" s="93" t="s">
        <v>160</v>
      </c>
      <c r="FF11" s="93" t="s">
        <v>528</v>
      </c>
      <c r="FG11" s="95" t="s">
        <v>529</v>
      </c>
      <c r="FH11" s="93" t="s">
        <v>530</v>
      </c>
      <c r="FI11" s="93" t="s">
        <v>280</v>
      </c>
      <c r="FJ11" s="93" t="s">
        <v>531</v>
      </c>
      <c r="FK11" s="93" t="s">
        <v>532</v>
      </c>
      <c r="FL11" s="93" t="s">
        <v>310</v>
      </c>
      <c r="FM11" s="93" t="s">
        <v>72</v>
      </c>
      <c r="FN11" s="93" t="s">
        <v>434</v>
      </c>
      <c r="FO11" s="96" t="s">
        <v>533</v>
      </c>
      <c r="FP11" s="67"/>
    </row>
    <row r="12" spans="1:173" ht="13.5" thickBot="1" x14ac:dyDescent="0.25">
      <c r="A12" s="41"/>
      <c r="B12" s="103"/>
      <c r="C12" s="104"/>
      <c r="D12" s="105"/>
      <c r="E12" s="44" t="s">
        <v>534</v>
      </c>
      <c r="F12" s="105"/>
      <c r="G12" s="41"/>
      <c r="I12" s="57"/>
      <c r="J12" s="28">
        <f>F340</f>
        <v>327</v>
      </c>
      <c r="K12" s="29">
        <f>F318</f>
        <v>305</v>
      </c>
      <c r="L12" s="29">
        <f>F301</f>
        <v>288</v>
      </c>
      <c r="M12" s="29">
        <f>F279</f>
        <v>266</v>
      </c>
      <c r="N12" s="29">
        <f>F387</f>
        <v>374</v>
      </c>
      <c r="O12" s="29">
        <f>F219</f>
        <v>206</v>
      </c>
      <c r="P12" s="29">
        <f>F202</f>
        <v>189</v>
      </c>
      <c r="Q12" s="29">
        <f>F180</f>
        <v>167</v>
      </c>
      <c r="R12" s="29">
        <f>F158</f>
        <v>145</v>
      </c>
      <c r="S12" s="29">
        <f>F241</f>
        <v>228</v>
      </c>
      <c r="T12" s="29">
        <f>F98</f>
        <v>85</v>
      </c>
      <c r="U12" s="29">
        <f>F81</f>
        <v>68</v>
      </c>
      <c r="V12" s="29">
        <f>F59</f>
        <v>46</v>
      </c>
      <c r="W12" s="29">
        <f>F17</f>
        <v>4</v>
      </c>
      <c r="X12" s="29">
        <f>F120</f>
        <v>107</v>
      </c>
      <c r="Y12" s="29">
        <f>F607</f>
        <v>594</v>
      </c>
      <c r="Z12" s="29">
        <f>F585</f>
        <v>572</v>
      </c>
      <c r="AA12" s="29">
        <f>F538</f>
        <v>525</v>
      </c>
      <c r="AB12" s="29">
        <f>F521</f>
        <v>508</v>
      </c>
      <c r="AC12" s="29">
        <f>F624</f>
        <v>611</v>
      </c>
      <c r="AD12" s="29">
        <f>F486</f>
        <v>473</v>
      </c>
      <c r="AE12" s="29">
        <f>F439</f>
        <v>426</v>
      </c>
      <c r="AF12" s="29">
        <f>F422</f>
        <v>409</v>
      </c>
      <c r="AG12" s="29">
        <f>F400</f>
        <v>387</v>
      </c>
      <c r="AH12" s="30">
        <f>F503</f>
        <v>490</v>
      </c>
      <c r="AI12" s="75">
        <f t="shared" si="0"/>
        <v>3247400</v>
      </c>
      <c r="AJ12" s="41"/>
      <c r="AK12" s="76" t="s">
        <v>531</v>
      </c>
      <c r="AL12" s="78" t="s">
        <v>268</v>
      </c>
      <c r="AM12" s="78" t="s">
        <v>535</v>
      </c>
      <c r="AN12" s="78" t="s">
        <v>536</v>
      </c>
      <c r="AO12" s="78" t="s">
        <v>360</v>
      </c>
      <c r="AP12" s="78" t="s">
        <v>133</v>
      </c>
      <c r="AQ12" s="78" t="s">
        <v>362</v>
      </c>
      <c r="AR12" s="78" t="s">
        <v>537</v>
      </c>
      <c r="AS12" s="78" t="s">
        <v>538</v>
      </c>
      <c r="AT12" s="77" t="s">
        <v>458</v>
      </c>
      <c r="AU12" s="78" t="s">
        <v>539</v>
      </c>
      <c r="AV12" s="78" t="s">
        <v>540</v>
      </c>
      <c r="AW12" s="79" t="s">
        <v>349</v>
      </c>
      <c r="AX12" s="78" t="s">
        <v>488</v>
      </c>
      <c r="AY12" s="78" t="s">
        <v>320</v>
      </c>
      <c r="AZ12" s="80" t="s">
        <v>105</v>
      </c>
      <c r="BA12" s="78" t="s">
        <v>541</v>
      </c>
      <c r="BB12" s="78" t="s">
        <v>491</v>
      </c>
      <c r="BC12" s="78" t="s">
        <v>191</v>
      </c>
      <c r="BD12" s="78" t="s">
        <v>542</v>
      </c>
      <c r="BE12" s="78" t="s">
        <v>543</v>
      </c>
      <c r="BF12" s="78" t="s">
        <v>420</v>
      </c>
      <c r="BG12" s="78" t="s">
        <v>365</v>
      </c>
      <c r="BH12" s="78" t="s">
        <v>171</v>
      </c>
      <c r="BI12" s="81" t="s">
        <v>404</v>
      </c>
      <c r="BJ12" s="41"/>
      <c r="BK12" s="50"/>
      <c r="BL12" s="41"/>
      <c r="BM12" s="28">
        <f>F360</f>
        <v>347</v>
      </c>
      <c r="BN12" s="29">
        <f>F327</f>
        <v>314</v>
      </c>
      <c r="BO12" s="29">
        <f>F281</f>
        <v>268</v>
      </c>
      <c r="BP12" s="29">
        <f>F293</f>
        <v>280</v>
      </c>
      <c r="BQ12" s="29">
        <f>F364</f>
        <v>351</v>
      </c>
      <c r="BR12" s="29">
        <f>F219</f>
        <v>206</v>
      </c>
      <c r="BS12" s="29">
        <f>F211</f>
        <v>198</v>
      </c>
      <c r="BT12" s="29">
        <f>F140</f>
        <v>127</v>
      </c>
      <c r="BU12" s="29">
        <f>F182</f>
        <v>169</v>
      </c>
      <c r="BV12" s="29">
        <f>F248</f>
        <v>235</v>
      </c>
      <c r="BW12" s="29">
        <f>F478</f>
        <v>465</v>
      </c>
      <c r="BX12" s="29">
        <f>F445</f>
        <v>432</v>
      </c>
      <c r="BY12" s="29">
        <f>F399</f>
        <v>386</v>
      </c>
      <c r="BZ12" s="29">
        <f>F416</f>
        <v>403</v>
      </c>
      <c r="CA12" s="29">
        <f>F512</f>
        <v>499</v>
      </c>
      <c r="CB12" s="29">
        <f>F601</f>
        <v>588</v>
      </c>
      <c r="CC12" s="29">
        <f>F563</f>
        <v>550</v>
      </c>
      <c r="CD12" s="29">
        <f>F522</f>
        <v>509</v>
      </c>
      <c r="CE12" s="29">
        <f>F559</f>
        <v>546</v>
      </c>
      <c r="CF12" s="29">
        <f>F630</f>
        <v>617</v>
      </c>
      <c r="CG12" s="29">
        <f>F92</f>
        <v>79</v>
      </c>
      <c r="CH12" s="29">
        <f>F79</f>
        <v>66</v>
      </c>
      <c r="CI12" s="29">
        <f>F33</f>
        <v>20</v>
      </c>
      <c r="CJ12" s="29">
        <f>F50</f>
        <v>37</v>
      </c>
      <c r="CK12" s="30">
        <f>F121</f>
        <v>108</v>
      </c>
      <c r="CL12" s="75">
        <f t="shared" si="1"/>
        <v>3247400</v>
      </c>
      <c r="CM12" s="41"/>
      <c r="CN12" s="82" t="s">
        <v>544</v>
      </c>
      <c r="CO12" s="84" t="s">
        <v>342</v>
      </c>
      <c r="CP12" s="84" t="s">
        <v>545</v>
      </c>
      <c r="CQ12" s="84" t="s">
        <v>125</v>
      </c>
      <c r="CR12" s="84" t="s">
        <v>546</v>
      </c>
      <c r="CS12" s="84" t="s">
        <v>133</v>
      </c>
      <c r="CT12" s="84" t="s">
        <v>547</v>
      </c>
      <c r="CU12" s="84" t="s">
        <v>548</v>
      </c>
      <c r="CV12" s="84" t="s">
        <v>549</v>
      </c>
      <c r="CW12" s="83" t="s">
        <v>286</v>
      </c>
      <c r="CX12" s="84" t="s">
        <v>394</v>
      </c>
      <c r="CY12" s="84" t="s">
        <v>550</v>
      </c>
      <c r="CZ12" s="85" t="s">
        <v>551</v>
      </c>
      <c r="DA12" s="84" t="s">
        <v>131</v>
      </c>
      <c r="DB12" s="84" t="s">
        <v>340</v>
      </c>
      <c r="DC12" s="86" t="s">
        <v>552</v>
      </c>
      <c r="DD12" s="84" t="s">
        <v>511</v>
      </c>
      <c r="DE12" s="84" t="s">
        <v>75</v>
      </c>
      <c r="DF12" s="84" t="s">
        <v>118</v>
      </c>
      <c r="DG12" s="84" t="s">
        <v>553</v>
      </c>
      <c r="DH12" s="84" t="s">
        <v>410</v>
      </c>
      <c r="DI12" s="84" t="s">
        <v>554</v>
      </c>
      <c r="DJ12" s="84" t="s">
        <v>255</v>
      </c>
      <c r="DK12" s="84" t="s">
        <v>555</v>
      </c>
      <c r="DL12" s="87" t="s">
        <v>71</v>
      </c>
      <c r="DM12" s="67"/>
      <c r="DO12" s="57"/>
      <c r="DP12" s="88">
        <f>F600</f>
        <v>587</v>
      </c>
      <c r="DQ12" s="89">
        <f>F489</f>
        <v>476</v>
      </c>
      <c r="DR12" s="89">
        <f>F278</f>
        <v>265</v>
      </c>
      <c r="DS12" s="89">
        <f>F172</f>
        <v>159</v>
      </c>
      <c r="DT12" s="89">
        <f>F86</f>
        <v>73</v>
      </c>
      <c r="DU12" s="89">
        <f>F17</f>
        <v>4</v>
      </c>
      <c r="DV12" s="89">
        <f>F556</f>
        <v>543</v>
      </c>
      <c r="DW12" s="89">
        <f>F445</f>
        <v>432</v>
      </c>
      <c r="DX12" s="89">
        <f>F359</f>
        <v>346</v>
      </c>
      <c r="DY12" s="89">
        <f>F248</f>
        <v>235</v>
      </c>
      <c r="DZ12" s="89">
        <f>F204</f>
        <v>191</v>
      </c>
      <c r="EA12" s="89">
        <f>F93</f>
        <v>80</v>
      </c>
      <c r="EB12" s="89">
        <f>F637</f>
        <v>624</v>
      </c>
      <c r="EC12" s="89">
        <f>F401</f>
        <v>388</v>
      </c>
      <c r="ED12" s="89">
        <f>F290</f>
        <v>277</v>
      </c>
      <c r="EE12" s="89">
        <f>F371</f>
        <v>358</v>
      </c>
      <c r="EF12" s="89">
        <f>F160</f>
        <v>147</v>
      </c>
      <c r="EG12" s="89">
        <f>F49</f>
        <v>36</v>
      </c>
      <c r="EH12" s="89">
        <f>F563</f>
        <v>550</v>
      </c>
      <c r="EI12" s="89">
        <f>F482</f>
        <v>469</v>
      </c>
      <c r="EJ12" s="89">
        <f>F433</f>
        <v>420</v>
      </c>
      <c r="EK12" s="89">
        <f>F327</f>
        <v>314</v>
      </c>
      <c r="EL12" s="89">
        <f>F216</f>
        <v>203</v>
      </c>
      <c r="EM12" s="89">
        <f>F130</f>
        <v>117</v>
      </c>
      <c r="EN12" s="90">
        <f>F519</f>
        <v>506</v>
      </c>
      <c r="EO12" s="75">
        <f t="shared" si="2"/>
        <v>3247400</v>
      </c>
      <c r="EP12" s="41"/>
      <c r="EQ12" s="91" t="s">
        <v>148</v>
      </c>
      <c r="ER12" s="93" t="s">
        <v>475</v>
      </c>
      <c r="ES12" s="93" t="s">
        <v>243</v>
      </c>
      <c r="ET12" s="93" t="s">
        <v>556</v>
      </c>
      <c r="EU12" s="93" t="s">
        <v>557</v>
      </c>
      <c r="EV12" s="93" t="s">
        <v>488</v>
      </c>
      <c r="EW12" s="93" t="s">
        <v>558</v>
      </c>
      <c r="EX12" s="93" t="s">
        <v>550</v>
      </c>
      <c r="EY12" s="93" t="s">
        <v>559</v>
      </c>
      <c r="EZ12" s="92" t="s">
        <v>286</v>
      </c>
      <c r="FA12" s="93" t="s">
        <v>560</v>
      </c>
      <c r="FB12" s="93" t="s">
        <v>561</v>
      </c>
      <c r="FC12" s="94" t="s">
        <v>562</v>
      </c>
      <c r="FD12" s="93" t="s">
        <v>80</v>
      </c>
      <c r="FE12" s="93" t="s">
        <v>424</v>
      </c>
      <c r="FF12" s="95" t="s">
        <v>563</v>
      </c>
      <c r="FG12" s="93" t="s">
        <v>247</v>
      </c>
      <c r="FH12" s="93" t="s">
        <v>211</v>
      </c>
      <c r="FI12" s="93" t="s">
        <v>511</v>
      </c>
      <c r="FJ12" s="93" t="s">
        <v>564</v>
      </c>
      <c r="FK12" s="93" t="s">
        <v>103</v>
      </c>
      <c r="FL12" s="93" t="s">
        <v>342</v>
      </c>
      <c r="FM12" s="93" t="s">
        <v>387</v>
      </c>
      <c r="FN12" s="93" t="s">
        <v>350</v>
      </c>
      <c r="FO12" s="96" t="s">
        <v>240</v>
      </c>
      <c r="FP12" s="67"/>
    </row>
    <row r="13" spans="1:173" x14ac:dyDescent="0.2">
      <c r="A13" s="41" t="s">
        <v>3</v>
      </c>
      <c r="B13" s="41"/>
      <c r="C13" s="41"/>
      <c r="D13" s="106" t="s">
        <v>70</v>
      </c>
      <c r="E13" s="107" t="s">
        <v>565</v>
      </c>
      <c r="F13" s="108">
        <f>B3+(0*B5)</f>
        <v>0</v>
      </c>
      <c r="G13" s="41"/>
      <c r="I13" s="57"/>
      <c r="J13" s="28">
        <f>F534</f>
        <v>521</v>
      </c>
      <c r="K13" s="29">
        <f>F617</f>
        <v>604</v>
      </c>
      <c r="L13" s="29">
        <f>F595</f>
        <v>582</v>
      </c>
      <c r="M13" s="29">
        <f>F573</f>
        <v>560</v>
      </c>
      <c r="N13" s="29">
        <f>F556</f>
        <v>543</v>
      </c>
      <c r="O13" s="29">
        <f>F388</f>
        <v>375</v>
      </c>
      <c r="P13" s="29">
        <f>F496</f>
        <v>483</v>
      </c>
      <c r="Q13" s="29">
        <f>F474</f>
        <v>461</v>
      </c>
      <c r="R13" s="29">
        <f>F457</f>
        <v>444</v>
      </c>
      <c r="S13" s="29">
        <f>F435</f>
        <v>422</v>
      </c>
      <c r="T13" s="29">
        <f>F272</f>
        <v>259</v>
      </c>
      <c r="U13" s="29">
        <f>F375</f>
        <v>362</v>
      </c>
      <c r="V13" s="29">
        <f>F353</f>
        <v>340</v>
      </c>
      <c r="W13" s="29">
        <f>F336</f>
        <v>323</v>
      </c>
      <c r="X13" s="29">
        <f>F289</f>
        <v>276</v>
      </c>
      <c r="Y13" s="29">
        <f>F151</f>
        <v>138</v>
      </c>
      <c r="Z13" s="29">
        <f>F254</f>
        <v>241</v>
      </c>
      <c r="AA13" s="29">
        <f>F237</f>
        <v>224</v>
      </c>
      <c r="AB13" s="29">
        <f>F190</f>
        <v>177</v>
      </c>
      <c r="AC13" s="29">
        <f>F168</f>
        <v>155</v>
      </c>
      <c r="AD13" s="29">
        <f>F30</f>
        <v>17</v>
      </c>
      <c r="AE13" s="29">
        <f>F133</f>
        <v>120</v>
      </c>
      <c r="AF13" s="29">
        <f>F91</f>
        <v>78</v>
      </c>
      <c r="AG13" s="29">
        <f>F69</f>
        <v>56</v>
      </c>
      <c r="AH13" s="30">
        <f>F52</f>
        <v>39</v>
      </c>
      <c r="AI13" s="75">
        <f t="shared" si="0"/>
        <v>3247400</v>
      </c>
      <c r="AJ13" s="41"/>
      <c r="AK13" s="76" t="s">
        <v>321</v>
      </c>
      <c r="AL13" s="78" t="s">
        <v>566</v>
      </c>
      <c r="AM13" s="78" t="s">
        <v>567</v>
      </c>
      <c r="AN13" s="78" t="s">
        <v>107</v>
      </c>
      <c r="AO13" s="78" t="s">
        <v>558</v>
      </c>
      <c r="AP13" s="78" t="s">
        <v>568</v>
      </c>
      <c r="AQ13" s="78" t="s">
        <v>354</v>
      </c>
      <c r="AR13" s="78" t="s">
        <v>519</v>
      </c>
      <c r="AS13" s="78" t="s">
        <v>492</v>
      </c>
      <c r="AT13" s="78" t="s">
        <v>192</v>
      </c>
      <c r="AU13" s="77" t="s">
        <v>569</v>
      </c>
      <c r="AV13" s="78" t="s">
        <v>570</v>
      </c>
      <c r="AW13" s="79" t="s">
        <v>358</v>
      </c>
      <c r="AX13" s="78" t="s">
        <v>366</v>
      </c>
      <c r="AY13" s="80" t="s">
        <v>477</v>
      </c>
      <c r="AZ13" s="78" t="s">
        <v>571</v>
      </c>
      <c r="BA13" s="78" t="s">
        <v>528</v>
      </c>
      <c r="BB13" s="78" t="s">
        <v>265</v>
      </c>
      <c r="BC13" s="78" t="s">
        <v>441</v>
      </c>
      <c r="BD13" s="78" t="s">
        <v>363</v>
      </c>
      <c r="BE13" s="78" t="s">
        <v>290</v>
      </c>
      <c r="BF13" s="78" t="s">
        <v>134</v>
      </c>
      <c r="BG13" s="78" t="s">
        <v>572</v>
      </c>
      <c r="BH13" s="78" t="s">
        <v>573</v>
      </c>
      <c r="BI13" s="81" t="s">
        <v>574</v>
      </c>
      <c r="BJ13" s="41"/>
      <c r="BK13" s="50"/>
      <c r="BL13" s="41"/>
      <c r="BM13" s="28">
        <f>F145</f>
        <v>132</v>
      </c>
      <c r="BN13" s="29">
        <f>F216</f>
        <v>203</v>
      </c>
      <c r="BO13" s="29">
        <f>F253</f>
        <v>240</v>
      </c>
      <c r="BP13" s="29">
        <f>F212</f>
        <v>199</v>
      </c>
      <c r="BQ13" s="29">
        <f>F174</f>
        <v>161</v>
      </c>
      <c r="BR13" s="29">
        <f>F527</f>
        <v>514</v>
      </c>
      <c r="BS13" s="29">
        <f>F593</f>
        <v>580</v>
      </c>
      <c r="BT13" s="29">
        <f>F635</f>
        <v>622</v>
      </c>
      <c r="BU13" s="29">
        <f>F564</f>
        <v>551</v>
      </c>
      <c r="BV13" s="29">
        <f>F556</f>
        <v>543</v>
      </c>
      <c r="BW13" s="29">
        <f>F279</f>
        <v>266</v>
      </c>
      <c r="BX13" s="29">
        <f>F350</f>
        <v>337</v>
      </c>
      <c r="BY13" s="29">
        <f>F367</f>
        <v>354</v>
      </c>
      <c r="BZ13" s="29">
        <f>F321</f>
        <v>308</v>
      </c>
      <c r="CA13" s="29">
        <f>F308</f>
        <v>295</v>
      </c>
      <c r="CB13" s="29">
        <f>F36</f>
        <v>23</v>
      </c>
      <c r="CC13" s="29">
        <f>F107</f>
        <v>94</v>
      </c>
      <c r="CD13" s="29">
        <f>F119</f>
        <v>106</v>
      </c>
      <c r="CE13" s="29">
        <f>F73</f>
        <v>60</v>
      </c>
      <c r="CF13" s="29">
        <f>F40</f>
        <v>27</v>
      </c>
      <c r="CG13" s="29">
        <f>F388</f>
        <v>375</v>
      </c>
      <c r="CH13" s="29">
        <f>F484</f>
        <v>471</v>
      </c>
      <c r="CI13" s="29">
        <f>F501</f>
        <v>488</v>
      </c>
      <c r="CJ13" s="29">
        <f>F455</f>
        <v>442</v>
      </c>
      <c r="CK13" s="30">
        <f>F422</f>
        <v>409</v>
      </c>
      <c r="CL13" s="75">
        <f t="shared" si="1"/>
        <v>3247400</v>
      </c>
      <c r="CM13" s="41"/>
      <c r="CN13" s="82" t="s">
        <v>285</v>
      </c>
      <c r="CO13" s="84" t="s">
        <v>387</v>
      </c>
      <c r="CP13" s="84" t="s">
        <v>575</v>
      </c>
      <c r="CQ13" s="84" t="s">
        <v>122</v>
      </c>
      <c r="CR13" s="84" t="s">
        <v>576</v>
      </c>
      <c r="CS13" s="84" t="s">
        <v>135</v>
      </c>
      <c r="CT13" s="84" t="s">
        <v>577</v>
      </c>
      <c r="CU13" s="84" t="s">
        <v>473</v>
      </c>
      <c r="CV13" s="84" t="s">
        <v>335</v>
      </c>
      <c r="CW13" s="84" t="s">
        <v>558</v>
      </c>
      <c r="CX13" s="83" t="s">
        <v>536</v>
      </c>
      <c r="CY13" s="84" t="s">
        <v>578</v>
      </c>
      <c r="CZ13" s="85" t="s">
        <v>264</v>
      </c>
      <c r="DA13" s="84" t="s">
        <v>417</v>
      </c>
      <c r="DB13" s="86" t="s">
        <v>281</v>
      </c>
      <c r="DC13" s="84" t="s">
        <v>422</v>
      </c>
      <c r="DD13" s="84" t="s">
        <v>331</v>
      </c>
      <c r="DE13" s="84" t="s">
        <v>579</v>
      </c>
      <c r="DF13" s="84" t="s">
        <v>389</v>
      </c>
      <c r="DG13" s="84" t="s">
        <v>580</v>
      </c>
      <c r="DH13" s="84" t="s">
        <v>568</v>
      </c>
      <c r="DI13" s="84" t="s">
        <v>581</v>
      </c>
      <c r="DJ13" s="84" t="s">
        <v>152</v>
      </c>
      <c r="DK13" s="84" t="s">
        <v>582</v>
      </c>
      <c r="DL13" s="87" t="s">
        <v>365</v>
      </c>
      <c r="DM13" s="67"/>
      <c r="DO13" s="57"/>
      <c r="DP13" s="88">
        <f>F59</f>
        <v>46</v>
      </c>
      <c r="DQ13" s="89">
        <f>F573</f>
        <v>560</v>
      </c>
      <c r="DR13" s="89">
        <f>F467</f>
        <v>454</v>
      </c>
      <c r="DS13" s="89">
        <f>F381</f>
        <v>368</v>
      </c>
      <c r="DT13" s="89">
        <f>F145</f>
        <v>132</v>
      </c>
      <c r="DU13" s="89">
        <f>F226</f>
        <v>213</v>
      </c>
      <c r="DV13" s="89">
        <f>F115</f>
        <v>102</v>
      </c>
      <c r="DW13" s="89">
        <f>F529</f>
        <v>516</v>
      </c>
      <c r="DX13" s="89">
        <f>F418</f>
        <v>405</v>
      </c>
      <c r="DY13" s="89">
        <f>F337</f>
        <v>324</v>
      </c>
      <c r="DZ13" s="89">
        <f>F263</f>
        <v>250</v>
      </c>
      <c r="EA13" s="89">
        <f>F182</f>
        <v>169</v>
      </c>
      <c r="EB13" s="89">
        <f>F71</f>
        <v>58</v>
      </c>
      <c r="EC13" s="89">
        <f>F610</f>
        <v>597</v>
      </c>
      <c r="ED13" s="89">
        <f>F499</f>
        <v>486</v>
      </c>
      <c r="EE13" s="89">
        <f>F455</f>
        <v>442</v>
      </c>
      <c r="EF13" s="89">
        <f>F344</f>
        <v>331</v>
      </c>
      <c r="EG13" s="89">
        <f>F258</f>
        <v>245</v>
      </c>
      <c r="EH13" s="89">
        <f>F27</f>
        <v>14</v>
      </c>
      <c r="EI13" s="89">
        <f>F541</f>
        <v>528</v>
      </c>
      <c r="EJ13" s="89">
        <f>F622</f>
        <v>609</v>
      </c>
      <c r="EK13" s="89">
        <f>F411</f>
        <v>398</v>
      </c>
      <c r="EL13" s="89">
        <f>F300</f>
        <v>287</v>
      </c>
      <c r="EM13" s="89">
        <f>F189</f>
        <v>176</v>
      </c>
      <c r="EN13" s="90">
        <f>F103</f>
        <v>90</v>
      </c>
      <c r="EO13" s="75">
        <f t="shared" si="2"/>
        <v>3247400</v>
      </c>
      <c r="EP13" s="41"/>
      <c r="EQ13" s="91" t="s">
        <v>349</v>
      </c>
      <c r="ER13" s="93" t="s">
        <v>107</v>
      </c>
      <c r="ES13" s="93" t="s">
        <v>351</v>
      </c>
      <c r="ET13" s="93" t="s">
        <v>478</v>
      </c>
      <c r="EU13" s="93" t="s">
        <v>285</v>
      </c>
      <c r="EV13" s="93" t="s">
        <v>583</v>
      </c>
      <c r="EW13" s="93" t="s">
        <v>584</v>
      </c>
      <c r="EX13" s="93" t="s">
        <v>585</v>
      </c>
      <c r="EY13" s="93" t="s">
        <v>84</v>
      </c>
      <c r="EZ13" s="93" t="s">
        <v>111</v>
      </c>
      <c r="FA13" s="92" t="s">
        <v>586</v>
      </c>
      <c r="FB13" s="93" t="s">
        <v>549</v>
      </c>
      <c r="FC13" s="94" t="s">
        <v>210</v>
      </c>
      <c r="FD13" s="93" t="s">
        <v>510</v>
      </c>
      <c r="FE13" s="95" t="s">
        <v>483</v>
      </c>
      <c r="FF13" s="93" t="s">
        <v>582</v>
      </c>
      <c r="FG13" s="93" t="s">
        <v>341</v>
      </c>
      <c r="FH13" s="93" t="s">
        <v>386</v>
      </c>
      <c r="FI13" s="93" t="s">
        <v>587</v>
      </c>
      <c r="FJ13" s="93" t="s">
        <v>588</v>
      </c>
      <c r="FK13" s="93" t="s">
        <v>147</v>
      </c>
      <c r="FL13" s="93" t="s">
        <v>476</v>
      </c>
      <c r="FM13" s="93" t="s">
        <v>589</v>
      </c>
      <c r="FN13" s="93" t="s">
        <v>116</v>
      </c>
      <c r="FO13" s="96" t="s">
        <v>590</v>
      </c>
      <c r="FP13" s="67"/>
    </row>
    <row r="14" spans="1:173" x14ac:dyDescent="0.2">
      <c r="A14" s="41"/>
      <c r="B14" s="41"/>
      <c r="C14" s="41"/>
      <c r="D14" s="109" t="s">
        <v>201</v>
      </c>
      <c r="E14" s="110" t="s">
        <v>565</v>
      </c>
      <c r="F14" s="111">
        <f>B3+(1*B5)</f>
        <v>1</v>
      </c>
      <c r="G14" s="41"/>
      <c r="I14" s="57"/>
      <c r="J14" s="28">
        <f>F570</f>
        <v>557</v>
      </c>
      <c r="K14" s="29">
        <f>F548</f>
        <v>535</v>
      </c>
      <c r="L14" s="29">
        <f>F531</f>
        <v>518</v>
      </c>
      <c r="M14" s="29">
        <f>F634</f>
        <v>621</v>
      </c>
      <c r="N14" s="29">
        <f>F592</f>
        <v>579</v>
      </c>
      <c r="O14" s="29">
        <f>F449</f>
        <v>436</v>
      </c>
      <c r="P14" s="29">
        <f>F432</f>
        <v>419</v>
      </c>
      <c r="Q14" s="29">
        <f>F410</f>
        <v>397</v>
      </c>
      <c r="R14" s="29">
        <f>F488</f>
        <v>475</v>
      </c>
      <c r="S14" s="29">
        <f>F471</f>
        <v>458</v>
      </c>
      <c r="T14" s="29">
        <f>F328</f>
        <v>315</v>
      </c>
      <c r="U14" s="29">
        <f>F311</f>
        <v>298</v>
      </c>
      <c r="V14" s="29">
        <f>F264</f>
        <v>251</v>
      </c>
      <c r="W14" s="29">
        <f>F372</f>
        <v>359</v>
      </c>
      <c r="X14" s="29">
        <f>F350</f>
        <v>337</v>
      </c>
      <c r="Y14" s="29">
        <f>F212</f>
        <v>199</v>
      </c>
      <c r="Z14" s="29">
        <f>F165</f>
        <v>152</v>
      </c>
      <c r="AA14" s="29">
        <f>F143</f>
        <v>130</v>
      </c>
      <c r="AB14" s="29">
        <f>F251</f>
        <v>238</v>
      </c>
      <c r="AC14" s="29">
        <f>F229</f>
        <v>216</v>
      </c>
      <c r="AD14" s="29">
        <f>F66</f>
        <v>53</v>
      </c>
      <c r="AE14" s="29">
        <f>F44</f>
        <v>31</v>
      </c>
      <c r="AF14" s="29">
        <f>F27</f>
        <v>14</v>
      </c>
      <c r="AG14" s="29">
        <f>F130</f>
        <v>117</v>
      </c>
      <c r="AH14" s="30">
        <f>F108</f>
        <v>95</v>
      </c>
      <c r="AI14" s="75">
        <f t="shared" si="0"/>
        <v>3247400</v>
      </c>
      <c r="AJ14" s="41"/>
      <c r="AK14" s="76" t="s">
        <v>591</v>
      </c>
      <c r="AL14" s="78" t="s">
        <v>238</v>
      </c>
      <c r="AM14" s="78" t="s">
        <v>495</v>
      </c>
      <c r="AN14" s="78" t="s">
        <v>203</v>
      </c>
      <c r="AO14" s="78" t="s">
        <v>592</v>
      </c>
      <c r="AP14" s="78" t="s">
        <v>444</v>
      </c>
      <c r="AQ14" s="78" t="s">
        <v>418</v>
      </c>
      <c r="AR14" s="78" t="s">
        <v>377</v>
      </c>
      <c r="AS14" s="78" t="s">
        <v>593</v>
      </c>
      <c r="AT14" s="78" t="s">
        <v>170</v>
      </c>
      <c r="AU14" s="78" t="s">
        <v>306</v>
      </c>
      <c r="AV14" s="77" t="s">
        <v>259</v>
      </c>
      <c r="AW14" s="79" t="s">
        <v>513</v>
      </c>
      <c r="AX14" s="80" t="s">
        <v>594</v>
      </c>
      <c r="AY14" s="78" t="s">
        <v>578</v>
      </c>
      <c r="AZ14" s="78" t="s">
        <v>122</v>
      </c>
      <c r="BA14" s="78" t="s">
        <v>402</v>
      </c>
      <c r="BB14" s="78" t="s">
        <v>186</v>
      </c>
      <c r="BC14" s="78" t="s">
        <v>595</v>
      </c>
      <c r="BD14" s="78" t="s">
        <v>452</v>
      </c>
      <c r="BE14" s="78" t="s">
        <v>596</v>
      </c>
      <c r="BF14" s="78" t="s">
        <v>597</v>
      </c>
      <c r="BG14" s="78" t="s">
        <v>587</v>
      </c>
      <c r="BH14" s="78" t="s">
        <v>350</v>
      </c>
      <c r="BI14" s="81" t="s">
        <v>314</v>
      </c>
      <c r="BJ14" s="41"/>
      <c r="BK14" s="50"/>
      <c r="BL14" s="41"/>
      <c r="BM14" s="28">
        <f>F199</f>
        <v>186</v>
      </c>
      <c r="BN14" s="29">
        <f>F178</f>
        <v>165</v>
      </c>
      <c r="BO14" s="29">
        <f>F237</f>
        <v>224</v>
      </c>
      <c r="BP14" s="29">
        <f>F245</f>
        <v>232</v>
      </c>
      <c r="BQ14" s="29">
        <f>F141</f>
        <v>128</v>
      </c>
      <c r="BR14" s="29">
        <f>F581</f>
        <v>568</v>
      </c>
      <c r="BS14" s="29">
        <f>F560</f>
        <v>547</v>
      </c>
      <c r="BT14" s="29">
        <f>F589</f>
        <v>576</v>
      </c>
      <c r="BU14" s="29">
        <f>F627</f>
        <v>614</v>
      </c>
      <c r="BV14" s="29">
        <f>F518</f>
        <v>505</v>
      </c>
      <c r="BW14" s="29">
        <f>F333</f>
        <v>320</v>
      </c>
      <c r="BX14" s="29">
        <f>F292</f>
        <v>279</v>
      </c>
      <c r="BY14" s="29">
        <f>F346</f>
        <v>333</v>
      </c>
      <c r="BZ14" s="29">
        <f>F379</f>
        <v>366</v>
      </c>
      <c r="CA14" s="29">
        <f>F275</f>
        <v>262</v>
      </c>
      <c r="CB14" s="29">
        <f>F65</f>
        <v>52</v>
      </c>
      <c r="CC14" s="29">
        <f>F44</f>
        <v>31</v>
      </c>
      <c r="CD14" s="29">
        <f>F98</f>
        <v>85</v>
      </c>
      <c r="CE14" s="29">
        <f>F136</f>
        <v>123</v>
      </c>
      <c r="CF14" s="29">
        <f>F32</f>
        <v>19</v>
      </c>
      <c r="CG14" s="29">
        <f>F447</f>
        <v>434</v>
      </c>
      <c r="CH14" s="29">
        <f>F426</f>
        <v>413</v>
      </c>
      <c r="CI14" s="29">
        <f>F480</f>
        <v>467</v>
      </c>
      <c r="CJ14" s="29">
        <f>F488</f>
        <v>475</v>
      </c>
      <c r="CK14" s="30">
        <f>F409</f>
        <v>396</v>
      </c>
      <c r="CL14" s="75">
        <f t="shared" si="1"/>
        <v>3247400</v>
      </c>
      <c r="CM14" s="41"/>
      <c r="CN14" s="82" t="s">
        <v>598</v>
      </c>
      <c r="CO14" s="84" t="s">
        <v>599</v>
      </c>
      <c r="CP14" s="84" t="s">
        <v>265</v>
      </c>
      <c r="CQ14" s="84" t="s">
        <v>347</v>
      </c>
      <c r="CR14" s="84" t="s">
        <v>505</v>
      </c>
      <c r="CS14" s="84" t="s">
        <v>461</v>
      </c>
      <c r="CT14" s="84" t="s">
        <v>393</v>
      </c>
      <c r="CU14" s="84" t="s">
        <v>275</v>
      </c>
      <c r="CV14" s="84" t="s">
        <v>315</v>
      </c>
      <c r="CW14" s="84" t="s">
        <v>600</v>
      </c>
      <c r="CX14" s="84" t="s">
        <v>223</v>
      </c>
      <c r="CY14" s="83" t="s">
        <v>205</v>
      </c>
      <c r="CZ14" s="85" t="s">
        <v>490</v>
      </c>
      <c r="DA14" s="86" t="s">
        <v>383</v>
      </c>
      <c r="DB14" s="84" t="s">
        <v>601</v>
      </c>
      <c r="DC14" s="84" t="s">
        <v>602</v>
      </c>
      <c r="DD14" s="84" t="s">
        <v>597</v>
      </c>
      <c r="DE14" s="84" t="s">
        <v>539</v>
      </c>
      <c r="DF14" s="84" t="s">
        <v>525</v>
      </c>
      <c r="DG14" s="84" t="s">
        <v>212</v>
      </c>
      <c r="DH14" s="84" t="s">
        <v>198</v>
      </c>
      <c r="DI14" s="84" t="s">
        <v>339</v>
      </c>
      <c r="DJ14" s="84" t="s">
        <v>603</v>
      </c>
      <c r="DK14" s="84" t="s">
        <v>593</v>
      </c>
      <c r="DL14" s="87" t="s">
        <v>604</v>
      </c>
      <c r="DM14" s="67"/>
      <c r="DO14" s="57"/>
      <c r="DP14" s="88">
        <f>F176</f>
        <v>163</v>
      </c>
      <c r="DQ14" s="89">
        <f>F65</f>
        <v>52</v>
      </c>
      <c r="DR14" s="89">
        <f>F604</f>
        <v>591</v>
      </c>
      <c r="DS14" s="89">
        <f>F493</f>
        <v>480</v>
      </c>
      <c r="DT14" s="89">
        <f>F287</f>
        <v>274</v>
      </c>
      <c r="DU14" s="89">
        <f>F338</f>
        <v>325</v>
      </c>
      <c r="DV14" s="89">
        <f>F257</f>
        <v>244</v>
      </c>
      <c r="DW14" s="89">
        <f>F21</f>
        <v>8</v>
      </c>
      <c r="DX14" s="89">
        <f>F560</f>
        <v>547</v>
      </c>
      <c r="DY14" s="89">
        <f>F449</f>
        <v>436</v>
      </c>
      <c r="DZ14" s="89">
        <f>F405</f>
        <v>392</v>
      </c>
      <c r="EA14" s="89">
        <f>F294</f>
        <v>281</v>
      </c>
      <c r="EB14" s="89">
        <f>F208</f>
        <v>195</v>
      </c>
      <c r="EC14" s="89">
        <f>F102</f>
        <v>89</v>
      </c>
      <c r="ED14" s="89">
        <f>F616</f>
        <v>603</v>
      </c>
      <c r="EE14" s="89">
        <f>F572</f>
        <v>559</v>
      </c>
      <c r="EF14" s="89">
        <f>F486</f>
        <v>473</v>
      </c>
      <c r="EG14" s="89">
        <f>F375</f>
        <v>362</v>
      </c>
      <c r="EH14" s="89">
        <f>F139</f>
        <v>126</v>
      </c>
      <c r="EI14" s="89">
        <f>F53</f>
        <v>40</v>
      </c>
      <c r="EJ14" s="89">
        <f>F134</f>
        <v>121</v>
      </c>
      <c r="EK14" s="89">
        <f>F523</f>
        <v>510</v>
      </c>
      <c r="EL14" s="89">
        <f>F417</f>
        <v>404</v>
      </c>
      <c r="EM14" s="89">
        <f>F331</f>
        <v>318</v>
      </c>
      <c r="EN14" s="90">
        <f>F220</f>
        <v>207</v>
      </c>
      <c r="EO14" s="75">
        <f t="shared" si="2"/>
        <v>3247400</v>
      </c>
      <c r="EP14" s="41"/>
      <c r="EQ14" s="91" t="s">
        <v>605</v>
      </c>
      <c r="ER14" s="93" t="s">
        <v>602</v>
      </c>
      <c r="ES14" s="93" t="s">
        <v>606</v>
      </c>
      <c r="ET14" s="93" t="s">
        <v>216</v>
      </c>
      <c r="EU14" s="93" t="s">
        <v>303</v>
      </c>
      <c r="EV14" s="93" t="s">
        <v>607</v>
      </c>
      <c r="EW14" s="93" t="s">
        <v>516</v>
      </c>
      <c r="EX14" s="93" t="s">
        <v>333</v>
      </c>
      <c r="EY14" s="93" t="s">
        <v>393</v>
      </c>
      <c r="EZ14" s="93" t="s">
        <v>444</v>
      </c>
      <c r="FA14" s="93" t="s">
        <v>608</v>
      </c>
      <c r="FB14" s="92" t="s">
        <v>155</v>
      </c>
      <c r="FC14" s="94" t="s">
        <v>469</v>
      </c>
      <c r="FD14" s="95" t="s">
        <v>609</v>
      </c>
      <c r="FE14" s="93" t="s">
        <v>610</v>
      </c>
      <c r="FF14" s="93" t="s">
        <v>276</v>
      </c>
      <c r="FG14" s="93" t="s">
        <v>543</v>
      </c>
      <c r="FH14" s="93" t="s">
        <v>570</v>
      </c>
      <c r="FI14" s="93" t="s">
        <v>308</v>
      </c>
      <c r="FJ14" s="93" t="s">
        <v>611</v>
      </c>
      <c r="FK14" s="93" t="s">
        <v>289</v>
      </c>
      <c r="FL14" s="93" t="s">
        <v>299</v>
      </c>
      <c r="FM14" s="93" t="s">
        <v>169</v>
      </c>
      <c r="FN14" s="93" t="s">
        <v>438</v>
      </c>
      <c r="FO14" s="96" t="s">
        <v>92</v>
      </c>
      <c r="FP14" s="67"/>
    </row>
    <row r="15" spans="1:173" x14ac:dyDescent="0.2">
      <c r="A15" s="41"/>
      <c r="B15" s="41"/>
      <c r="C15" s="41"/>
      <c r="D15" s="109" t="s">
        <v>612</v>
      </c>
      <c r="E15" s="110" t="s">
        <v>565</v>
      </c>
      <c r="F15" s="111">
        <f>B3+(2*B5)</f>
        <v>2</v>
      </c>
      <c r="G15" s="41"/>
      <c r="I15" s="57"/>
      <c r="J15" s="28">
        <f>F631</f>
        <v>618</v>
      </c>
      <c r="K15" s="29">
        <f>F609</f>
        <v>596</v>
      </c>
      <c r="L15" s="29">
        <f>F567</f>
        <v>554</v>
      </c>
      <c r="M15" s="29">
        <f>F545</f>
        <v>532</v>
      </c>
      <c r="N15" s="29">
        <f>F523</f>
        <v>510</v>
      </c>
      <c r="O15" s="29">
        <f>F510</f>
        <v>497</v>
      </c>
      <c r="P15" s="29">
        <f>F463</f>
        <v>450</v>
      </c>
      <c r="Q15" s="29">
        <f>F446</f>
        <v>433</v>
      </c>
      <c r="R15" s="29">
        <f>F424</f>
        <v>411</v>
      </c>
      <c r="S15" s="29">
        <f>F407</f>
        <v>394</v>
      </c>
      <c r="T15" s="29">
        <f>F364</f>
        <v>351</v>
      </c>
      <c r="U15" s="29">
        <f>F347</f>
        <v>334</v>
      </c>
      <c r="V15" s="29">
        <f>F325</f>
        <v>312</v>
      </c>
      <c r="W15" s="29">
        <f>F303</f>
        <v>290</v>
      </c>
      <c r="X15" s="29">
        <f>F286</f>
        <v>273</v>
      </c>
      <c r="Y15" s="29">
        <f>F243</f>
        <v>230</v>
      </c>
      <c r="Z15" s="29">
        <f>F226</f>
        <v>213</v>
      </c>
      <c r="AA15" s="29">
        <f>F204</f>
        <v>191</v>
      </c>
      <c r="AB15" s="29">
        <f>F187</f>
        <v>174</v>
      </c>
      <c r="AC15" s="29">
        <f>F140</f>
        <v>127</v>
      </c>
      <c r="AD15" s="29">
        <f>F127</f>
        <v>114</v>
      </c>
      <c r="AE15" s="29">
        <f>F105</f>
        <v>92</v>
      </c>
      <c r="AF15" s="29">
        <f>F83</f>
        <v>70</v>
      </c>
      <c r="AG15" s="29">
        <f>F41</f>
        <v>28</v>
      </c>
      <c r="AH15" s="30">
        <f>F19</f>
        <v>6</v>
      </c>
      <c r="AI15" s="112">
        <f>J15^3+K15^3+L15^3+M15^3+N15^3+O15^3+P15^3+Q15^3+R15^3+S15^3+T15^3+U15^3+V15^3+W15^3+X15^3+Y15^3+Z15^3+AA15^3+AB15^3+AC15^3+AD15^3+AE15^3+AF15^3+AG15^3+AH15^3</f>
        <v>1521000000</v>
      </c>
      <c r="AJ15" s="41"/>
      <c r="AK15" s="113" t="s">
        <v>411</v>
      </c>
      <c r="AL15" s="114" t="s">
        <v>370</v>
      </c>
      <c r="AM15" s="114" t="s">
        <v>613</v>
      </c>
      <c r="AN15" s="114" t="s">
        <v>614</v>
      </c>
      <c r="AO15" s="114" t="s">
        <v>299</v>
      </c>
      <c r="AP15" s="114" t="s">
        <v>252</v>
      </c>
      <c r="AQ15" s="114" t="s">
        <v>615</v>
      </c>
      <c r="AR15" s="114" t="s">
        <v>102</v>
      </c>
      <c r="AS15" s="114" t="s">
        <v>405</v>
      </c>
      <c r="AT15" s="114" t="s">
        <v>533</v>
      </c>
      <c r="AU15" s="114" t="s">
        <v>546</v>
      </c>
      <c r="AV15" s="114" t="s">
        <v>616</v>
      </c>
      <c r="AW15" s="77" t="s">
        <v>617</v>
      </c>
      <c r="AX15" s="114" t="s">
        <v>178</v>
      </c>
      <c r="AY15" s="114" t="s">
        <v>137</v>
      </c>
      <c r="AZ15" s="114" t="s">
        <v>307</v>
      </c>
      <c r="BA15" s="114" t="s">
        <v>583</v>
      </c>
      <c r="BB15" s="114" t="s">
        <v>560</v>
      </c>
      <c r="BC15" s="114" t="s">
        <v>324</v>
      </c>
      <c r="BD15" s="114" t="s">
        <v>548</v>
      </c>
      <c r="BE15" s="114" t="s">
        <v>618</v>
      </c>
      <c r="BF15" s="114" t="s">
        <v>166</v>
      </c>
      <c r="BG15" s="114" t="s">
        <v>195</v>
      </c>
      <c r="BH15" s="114" t="s">
        <v>619</v>
      </c>
      <c r="BI15" s="115" t="s">
        <v>620</v>
      </c>
      <c r="BJ15" s="41"/>
      <c r="BK15" s="50"/>
      <c r="BL15" s="41"/>
      <c r="BM15" s="28">
        <f>F187</f>
        <v>174</v>
      </c>
      <c r="BN15" s="29">
        <f>F249</f>
        <v>236</v>
      </c>
      <c r="BO15" s="29">
        <f>F191</f>
        <v>178</v>
      </c>
      <c r="BP15" s="29">
        <f>F153</f>
        <v>140</v>
      </c>
      <c r="BQ15" s="29">
        <f>F220</f>
        <v>207</v>
      </c>
      <c r="BR15" s="29">
        <f>F539</f>
        <v>526</v>
      </c>
      <c r="BS15" s="29">
        <f>F631</f>
        <v>618</v>
      </c>
      <c r="BT15" s="29">
        <f>F568</f>
        <v>555</v>
      </c>
      <c r="BU15" s="29">
        <f>F535</f>
        <v>522</v>
      </c>
      <c r="BV15" s="29">
        <f>F602</f>
        <v>589</v>
      </c>
      <c r="BW15" s="29">
        <f>F296</f>
        <v>283</v>
      </c>
      <c r="BX15" s="29">
        <f>F383</f>
        <v>370</v>
      </c>
      <c r="BY15" s="29">
        <f>F325</f>
        <v>312</v>
      </c>
      <c r="BZ15" s="29">
        <f>F267</f>
        <v>254</v>
      </c>
      <c r="CA15" s="29">
        <f>F354</f>
        <v>341</v>
      </c>
      <c r="CB15" s="29">
        <f>F48</f>
        <v>35</v>
      </c>
      <c r="CC15" s="29">
        <f>F115</f>
        <v>102</v>
      </c>
      <c r="CD15" s="29">
        <f>F82</f>
        <v>69</v>
      </c>
      <c r="CE15" s="29">
        <f>F19</f>
        <v>6</v>
      </c>
      <c r="CF15" s="29">
        <f>F111</f>
        <v>98</v>
      </c>
      <c r="CG15" s="29">
        <f>F430</f>
        <v>417</v>
      </c>
      <c r="CH15" s="29">
        <f>F497</f>
        <v>484</v>
      </c>
      <c r="CI15" s="29">
        <f>F459</f>
        <v>446</v>
      </c>
      <c r="CJ15" s="29">
        <f>F401</f>
        <v>388</v>
      </c>
      <c r="CK15" s="30">
        <f>F463</f>
        <v>450</v>
      </c>
      <c r="CL15" s="112">
        <f>BM15^3+BN15^3+BO15^3+BP15^3+BQ15^3+BR15^3+BS15^3+BT15^3+BU15^3+BV15^3+BW15^3+BX15^3+BY15^3+BZ15^3+CA15^3+CB15^3+CC15^3+CD15^3+CE15^3+CF15^3+CG15^3+CH15^3+CI15^3+CJ15^3+CK15^3</f>
        <v>1521000000</v>
      </c>
      <c r="CM15" s="41"/>
      <c r="CN15" s="116" t="s">
        <v>324</v>
      </c>
      <c r="CO15" s="117" t="s">
        <v>621</v>
      </c>
      <c r="CP15" s="117" t="s">
        <v>427</v>
      </c>
      <c r="CQ15" s="117" t="s">
        <v>622</v>
      </c>
      <c r="CR15" s="117" t="s">
        <v>92</v>
      </c>
      <c r="CS15" s="117" t="s">
        <v>79</v>
      </c>
      <c r="CT15" s="117" t="s">
        <v>411</v>
      </c>
      <c r="CU15" s="117" t="s">
        <v>623</v>
      </c>
      <c r="CV15" s="117" t="s">
        <v>433</v>
      </c>
      <c r="CW15" s="117" t="s">
        <v>196</v>
      </c>
      <c r="CX15" s="117" t="s">
        <v>532</v>
      </c>
      <c r="CY15" s="117" t="s">
        <v>86</v>
      </c>
      <c r="CZ15" s="83" t="s">
        <v>617</v>
      </c>
      <c r="DA15" s="117" t="s">
        <v>372</v>
      </c>
      <c r="DB15" s="117" t="s">
        <v>426</v>
      </c>
      <c r="DC15" s="117" t="s">
        <v>430</v>
      </c>
      <c r="DD15" s="117" t="s">
        <v>584</v>
      </c>
      <c r="DE15" s="117" t="s">
        <v>73</v>
      </c>
      <c r="DF15" s="117" t="s">
        <v>620</v>
      </c>
      <c r="DG15" s="117" t="s">
        <v>460</v>
      </c>
      <c r="DH15" s="117" t="s">
        <v>624</v>
      </c>
      <c r="DI15" s="117" t="s">
        <v>136</v>
      </c>
      <c r="DJ15" s="117" t="s">
        <v>625</v>
      </c>
      <c r="DK15" s="117" t="s">
        <v>80</v>
      </c>
      <c r="DL15" s="118" t="s">
        <v>615</v>
      </c>
      <c r="DM15" s="67"/>
      <c r="DO15" s="57"/>
      <c r="DP15" s="88">
        <f>F288</f>
        <v>275</v>
      </c>
      <c r="DQ15" s="89">
        <f>F207</f>
        <v>194</v>
      </c>
      <c r="DR15" s="89">
        <f>F96</f>
        <v>83</v>
      </c>
      <c r="DS15" s="89">
        <f>F635</f>
        <v>622</v>
      </c>
      <c r="DT15" s="89">
        <f>F399</f>
        <v>386</v>
      </c>
      <c r="DU15" s="89">
        <f>F480</f>
        <v>467</v>
      </c>
      <c r="DV15" s="89">
        <f>F369</f>
        <v>356</v>
      </c>
      <c r="DW15" s="89">
        <f>F158</f>
        <v>145</v>
      </c>
      <c r="DX15" s="89">
        <f>F52</f>
        <v>39</v>
      </c>
      <c r="DY15" s="89">
        <f>F566</f>
        <v>553</v>
      </c>
      <c r="DZ15" s="89">
        <f>F522</f>
        <v>509</v>
      </c>
      <c r="EA15" s="89">
        <f>F436</f>
        <v>423</v>
      </c>
      <c r="EB15" s="89">
        <f>F325</f>
        <v>312</v>
      </c>
      <c r="EC15" s="89">
        <f>F214</f>
        <v>201</v>
      </c>
      <c r="ED15" s="89">
        <f>F128</f>
        <v>115</v>
      </c>
      <c r="EE15" s="89">
        <f>F84</f>
        <v>71</v>
      </c>
      <c r="EF15" s="89">
        <f>F598</f>
        <v>585</v>
      </c>
      <c r="EG15" s="89">
        <f>F492</f>
        <v>479</v>
      </c>
      <c r="EH15" s="89">
        <f>F281</f>
        <v>268</v>
      </c>
      <c r="EI15" s="89">
        <f>F170</f>
        <v>157</v>
      </c>
      <c r="EJ15" s="89">
        <f>F251</f>
        <v>238</v>
      </c>
      <c r="EK15" s="89">
        <f>F15</f>
        <v>2</v>
      </c>
      <c r="EL15" s="89">
        <f>F554</f>
        <v>541</v>
      </c>
      <c r="EM15" s="89">
        <f>F443</f>
        <v>430</v>
      </c>
      <c r="EN15" s="90">
        <f>F362</f>
        <v>349</v>
      </c>
      <c r="EO15" s="112">
        <f>EN15^3+EM15^3+EL15^3+EK15^3+EJ15^3+EI15^3+EH15^3+EG15^3+EF15^3+EE15^3+ED15^3+EC15^3+EB15^3+EA15^3+DZ15^3+DY15^3+DX15^3+DW15^3+DV15^3+DU15^3+DT15^3+DS15^3+DR15^3+DQ15^3+DP15^3</f>
        <v>1521000000</v>
      </c>
      <c r="EP15" s="41"/>
      <c r="EQ15" s="119" t="s">
        <v>626</v>
      </c>
      <c r="ER15" s="120" t="s">
        <v>481</v>
      </c>
      <c r="ES15" s="120" t="s">
        <v>143</v>
      </c>
      <c r="ET15" s="120" t="s">
        <v>473</v>
      </c>
      <c r="EU15" s="120" t="s">
        <v>551</v>
      </c>
      <c r="EV15" s="120" t="s">
        <v>603</v>
      </c>
      <c r="EW15" s="120" t="s">
        <v>282</v>
      </c>
      <c r="EX15" s="120" t="s">
        <v>538</v>
      </c>
      <c r="EY15" s="120" t="s">
        <v>574</v>
      </c>
      <c r="EZ15" s="120" t="s">
        <v>627</v>
      </c>
      <c r="FA15" s="120" t="s">
        <v>75</v>
      </c>
      <c r="FB15" s="120" t="s">
        <v>436</v>
      </c>
      <c r="FC15" s="92" t="s">
        <v>617</v>
      </c>
      <c r="FD15" s="120" t="s">
        <v>184</v>
      </c>
      <c r="FE15" s="120" t="s">
        <v>628</v>
      </c>
      <c r="FF15" s="120" t="s">
        <v>232</v>
      </c>
      <c r="FG15" s="120" t="s">
        <v>174</v>
      </c>
      <c r="FH15" s="120" t="s">
        <v>101</v>
      </c>
      <c r="FI15" s="120" t="s">
        <v>545</v>
      </c>
      <c r="FJ15" s="120" t="s">
        <v>228</v>
      </c>
      <c r="FK15" s="120" t="s">
        <v>595</v>
      </c>
      <c r="FL15" s="120" t="s">
        <v>612</v>
      </c>
      <c r="FM15" s="120" t="s">
        <v>629</v>
      </c>
      <c r="FN15" s="120" t="s">
        <v>338</v>
      </c>
      <c r="FO15" s="121" t="s">
        <v>179</v>
      </c>
      <c r="FP15" s="67"/>
    </row>
    <row r="16" spans="1:173" x14ac:dyDescent="0.2">
      <c r="A16" s="41"/>
      <c r="B16" s="41"/>
      <c r="C16" s="41"/>
      <c r="D16" s="109" t="s">
        <v>630</v>
      </c>
      <c r="E16" s="110" t="s">
        <v>565</v>
      </c>
      <c r="F16" s="122">
        <f>B3+(3*B5)</f>
        <v>3</v>
      </c>
      <c r="G16" s="41"/>
      <c r="I16" s="57"/>
      <c r="J16" s="28">
        <f>F542</f>
        <v>529</v>
      </c>
      <c r="K16" s="29">
        <f>F520</f>
        <v>507</v>
      </c>
      <c r="L16" s="29">
        <f>F623</f>
        <v>610</v>
      </c>
      <c r="M16" s="29">
        <f>F606</f>
        <v>593</v>
      </c>
      <c r="N16" s="29">
        <f>F584</f>
        <v>571</v>
      </c>
      <c r="O16" s="29">
        <f>F421</f>
        <v>408</v>
      </c>
      <c r="P16" s="29">
        <f>F399</f>
        <v>386</v>
      </c>
      <c r="Q16" s="29">
        <f>F507</f>
        <v>494</v>
      </c>
      <c r="R16" s="29">
        <f>F485</f>
        <v>472</v>
      </c>
      <c r="S16" s="29">
        <f>F438</f>
        <v>425</v>
      </c>
      <c r="T16" s="29">
        <f>F300</f>
        <v>287</v>
      </c>
      <c r="U16" s="29">
        <f>F278</f>
        <v>265</v>
      </c>
      <c r="V16" s="29">
        <f>F386</f>
        <v>373</v>
      </c>
      <c r="W16" s="29">
        <f>F339</f>
        <v>326</v>
      </c>
      <c r="X16" s="29">
        <f>F322</f>
        <v>309</v>
      </c>
      <c r="Y16" s="29">
        <f>F179</f>
        <v>166</v>
      </c>
      <c r="Z16" s="29">
        <f>F162</f>
        <v>149</v>
      </c>
      <c r="AA16" s="29">
        <f>F240</f>
        <v>227</v>
      </c>
      <c r="AB16" s="29">
        <f>F218</f>
        <v>205</v>
      </c>
      <c r="AC16" s="29">
        <f>F201</f>
        <v>188</v>
      </c>
      <c r="AD16" s="29">
        <f>F58</f>
        <v>45</v>
      </c>
      <c r="AE16" s="29">
        <f>F16</f>
        <v>3</v>
      </c>
      <c r="AF16" s="29">
        <f>F119</f>
        <v>106</v>
      </c>
      <c r="AG16" s="29">
        <f>F102</f>
        <v>89</v>
      </c>
      <c r="AH16" s="30">
        <f>F80</f>
        <v>67</v>
      </c>
      <c r="AI16" s="75">
        <f t="shared" ref="AI16:AI27" si="3">SUMSQ(J16:AH16)</f>
        <v>3247400</v>
      </c>
      <c r="AJ16" s="41"/>
      <c r="AK16" s="76" t="s">
        <v>631</v>
      </c>
      <c r="AL16" s="78" t="s">
        <v>632</v>
      </c>
      <c r="AM16" s="78" t="s">
        <v>357</v>
      </c>
      <c r="AN16" s="78" t="s">
        <v>526</v>
      </c>
      <c r="AO16" s="78" t="s">
        <v>262</v>
      </c>
      <c r="AP16" s="78" t="s">
        <v>234</v>
      </c>
      <c r="AQ16" s="78" t="s">
        <v>551</v>
      </c>
      <c r="AR16" s="78" t="s">
        <v>457</v>
      </c>
      <c r="AS16" s="78" t="s">
        <v>130</v>
      </c>
      <c r="AT16" s="78" t="s">
        <v>633</v>
      </c>
      <c r="AU16" s="78" t="s">
        <v>589</v>
      </c>
      <c r="AV16" s="80" t="s">
        <v>243</v>
      </c>
      <c r="AW16" s="79" t="s">
        <v>317</v>
      </c>
      <c r="AX16" s="77" t="s">
        <v>440</v>
      </c>
      <c r="AY16" s="78" t="s">
        <v>634</v>
      </c>
      <c r="AZ16" s="78" t="s">
        <v>498</v>
      </c>
      <c r="BA16" s="78" t="s">
        <v>187</v>
      </c>
      <c r="BB16" s="78" t="s">
        <v>480</v>
      </c>
      <c r="BC16" s="78" t="s">
        <v>114</v>
      </c>
      <c r="BD16" s="78" t="s">
        <v>635</v>
      </c>
      <c r="BE16" s="78" t="s">
        <v>380</v>
      </c>
      <c r="BF16" s="78" t="s">
        <v>630</v>
      </c>
      <c r="BG16" s="78" t="s">
        <v>579</v>
      </c>
      <c r="BH16" s="78" t="s">
        <v>609</v>
      </c>
      <c r="BI16" s="81" t="s">
        <v>97</v>
      </c>
      <c r="BJ16" s="41"/>
      <c r="BK16" s="50"/>
      <c r="BL16" s="41"/>
      <c r="BM16" s="28">
        <f>F241</f>
        <v>228</v>
      </c>
      <c r="BN16" s="29">
        <f>F162</f>
        <v>149</v>
      </c>
      <c r="BO16" s="29">
        <f>F170</f>
        <v>157</v>
      </c>
      <c r="BP16" s="29">
        <f>F224</f>
        <v>211</v>
      </c>
      <c r="BQ16" s="29">
        <f>F203</f>
        <v>190</v>
      </c>
      <c r="BR16" s="29">
        <f>F618</f>
        <v>605</v>
      </c>
      <c r="BS16" s="29">
        <f>F514</f>
        <v>501</v>
      </c>
      <c r="BT16" s="29">
        <f>F552</f>
        <v>539</v>
      </c>
      <c r="BU16" s="29">
        <f>F606</f>
        <v>593</v>
      </c>
      <c r="BV16" s="29">
        <f>F585</f>
        <v>572</v>
      </c>
      <c r="BW16" s="29">
        <f>F375</f>
        <v>362</v>
      </c>
      <c r="BX16" s="29">
        <f>F271</f>
        <v>258</v>
      </c>
      <c r="BY16" s="29">
        <f>F304</f>
        <v>291</v>
      </c>
      <c r="BZ16" s="29">
        <f>F358</f>
        <v>345</v>
      </c>
      <c r="CA16" s="29">
        <f>F317</f>
        <v>304</v>
      </c>
      <c r="CB16" s="29">
        <f>F132</f>
        <v>119</v>
      </c>
      <c r="CC16" s="29">
        <f>F23</f>
        <v>10</v>
      </c>
      <c r="CD16" s="29">
        <f>F61</f>
        <v>48</v>
      </c>
      <c r="CE16" s="29">
        <f>F90</f>
        <v>77</v>
      </c>
      <c r="CF16" s="29">
        <f>F69</f>
        <v>56</v>
      </c>
      <c r="CG16" s="29">
        <f>F509</f>
        <v>496</v>
      </c>
      <c r="CH16" s="29">
        <f>F405</f>
        <v>392</v>
      </c>
      <c r="CI16" s="29">
        <f>F413</f>
        <v>400</v>
      </c>
      <c r="CJ16" s="29">
        <f>F472</f>
        <v>459</v>
      </c>
      <c r="CK16" s="30">
        <f>F451</f>
        <v>438</v>
      </c>
      <c r="CL16" s="75">
        <f t="shared" ref="CL16:CL27" si="4">SUMSQ(BM16:CK16)</f>
        <v>3247400</v>
      </c>
      <c r="CM16" s="41"/>
      <c r="CN16" s="82" t="s">
        <v>458</v>
      </c>
      <c r="CO16" s="84" t="s">
        <v>187</v>
      </c>
      <c r="CP16" s="84" t="s">
        <v>228</v>
      </c>
      <c r="CQ16" s="84" t="s">
        <v>636</v>
      </c>
      <c r="CR16" s="84" t="s">
        <v>637</v>
      </c>
      <c r="CS16" s="84" t="s">
        <v>638</v>
      </c>
      <c r="CT16" s="84" t="s">
        <v>146</v>
      </c>
      <c r="CU16" s="84" t="s">
        <v>256</v>
      </c>
      <c r="CV16" s="84" t="s">
        <v>526</v>
      </c>
      <c r="CW16" s="84" t="s">
        <v>541</v>
      </c>
      <c r="CX16" s="84" t="s">
        <v>570</v>
      </c>
      <c r="CY16" s="86" t="s">
        <v>455</v>
      </c>
      <c r="CZ16" s="85" t="s">
        <v>502</v>
      </c>
      <c r="DA16" s="83" t="s">
        <v>158</v>
      </c>
      <c r="DB16" s="84" t="s">
        <v>323</v>
      </c>
      <c r="DC16" s="84" t="s">
        <v>190</v>
      </c>
      <c r="DD16" s="84" t="s">
        <v>472</v>
      </c>
      <c r="DE16" s="84" t="s">
        <v>494</v>
      </c>
      <c r="DF16" s="84" t="s">
        <v>639</v>
      </c>
      <c r="DG16" s="84" t="s">
        <v>573</v>
      </c>
      <c r="DH16" s="84" t="s">
        <v>640</v>
      </c>
      <c r="DI16" s="84" t="s">
        <v>608</v>
      </c>
      <c r="DJ16" s="84" t="s">
        <v>641</v>
      </c>
      <c r="DK16" s="84" t="s">
        <v>316</v>
      </c>
      <c r="DL16" s="87" t="s">
        <v>280</v>
      </c>
      <c r="DM16" s="67"/>
      <c r="DO16" s="57"/>
      <c r="DP16" s="88">
        <f>F430</f>
        <v>417</v>
      </c>
      <c r="DQ16" s="89">
        <f>F319</f>
        <v>306</v>
      </c>
      <c r="DR16" s="89">
        <f>F233</f>
        <v>220</v>
      </c>
      <c r="DS16" s="89">
        <f>F127</f>
        <v>114</v>
      </c>
      <c r="DT16" s="89">
        <f>F516</f>
        <v>503</v>
      </c>
      <c r="DU16" s="89">
        <f>F597</f>
        <v>584</v>
      </c>
      <c r="DV16" s="89">
        <f>F511</f>
        <v>498</v>
      </c>
      <c r="DW16" s="89">
        <f>F275</f>
        <v>262</v>
      </c>
      <c r="DX16" s="89">
        <f>F164</f>
        <v>151</v>
      </c>
      <c r="DY16" s="89">
        <f>F78</f>
        <v>65</v>
      </c>
      <c r="DZ16" s="89">
        <f>F34</f>
        <v>21</v>
      </c>
      <c r="EA16" s="89">
        <f>F548</f>
        <v>535</v>
      </c>
      <c r="EB16" s="89">
        <f>F442</f>
        <v>429</v>
      </c>
      <c r="EC16" s="89">
        <f>F356</f>
        <v>343</v>
      </c>
      <c r="ED16" s="89">
        <f>F245</f>
        <v>232</v>
      </c>
      <c r="EE16" s="89">
        <f>F201</f>
        <v>188</v>
      </c>
      <c r="EF16" s="89">
        <f>F90</f>
        <v>77</v>
      </c>
      <c r="EG16" s="89">
        <f>F629</f>
        <v>616</v>
      </c>
      <c r="EH16" s="89">
        <f>F393</f>
        <v>380</v>
      </c>
      <c r="EI16" s="89">
        <f>F312</f>
        <v>299</v>
      </c>
      <c r="EJ16" s="89">
        <f>F363</f>
        <v>350</v>
      </c>
      <c r="EK16" s="89">
        <f>F157</f>
        <v>144</v>
      </c>
      <c r="EL16" s="89">
        <f>F46</f>
        <v>33</v>
      </c>
      <c r="EM16" s="89">
        <f>F585</f>
        <v>572</v>
      </c>
      <c r="EN16" s="90">
        <f>F474</f>
        <v>461</v>
      </c>
      <c r="EO16" s="75">
        <f t="shared" ref="EO16:EO27" si="5">SUMSQ(DP16:EN16)</f>
        <v>3247400</v>
      </c>
      <c r="EP16" s="41"/>
      <c r="EQ16" s="91" t="s">
        <v>624</v>
      </c>
      <c r="ER16" s="93" t="s">
        <v>88</v>
      </c>
      <c r="ES16" s="93" t="s">
        <v>429</v>
      </c>
      <c r="ET16" s="93" t="s">
        <v>618</v>
      </c>
      <c r="EU16" s="93" t="s">
        <v>642</v>
      </c>
      <c r="EV16" s="93" t="s">
        <v>214</v>
      </c>
      <c r="EW16" s="93" t="s">
        <v>512</v>
      </c>
      <c r="EX16" s="93" t="s">
        <v>643</v>
      </c>
      <c r="EY16" s="93" t="s">
        <v>245</v>
      </c>
      <c r="EZ16" s="93" t="s">
        <v>644</v>
      </c>
      <c r="FA16" s="93" t="s">
        <v>167</v>
      </c>
      <c r="FB16" s="95" t="s">
        <v>238</v>
      </c>
      <c r="FC16" s="94" t="s">
        <v>297</v>
      </c>
      <c r="FD16" s="92" t="s">
        <v>514</v>
      </c>
      <c r="FE16" s="93" t="s">
        <v>347</v>
      </c>
      <c r="FF16" s="93" t="s">
        <v>635</v>
      </c>
      <c r="FG16" s="93" t="s">
        <v>639</v>
      </c>
      <c r="FH16" s="93" t="s">
        <v>645</v>
      </c>
      <c r="FI16" s="93" t="s">
        <v>151</v>
      </c>
      <c r="FJ16" s="93" t="s">
        <v>242</v>
      </c>
      <c r="FK16" s="93" t="s">
        <v>646</v>
      </c>
      <c r="FL16" s="93" t="s">
        <v>443</v>
      </c>
      <c r="FM16" s="93" t="s">
        <v>269</v>
      </c>
      <c r="FN16" s="93" t="s">
        <v>541</v>
      </c>
      <c r="FO16" s="96" t="s">
        <v>519</v>
      </c>
      <c r="FP16" s="67"/>
    </row>
    <row r="17" spans="1:173" x14ac:dyDescent="0.2">
      <c r="A17" s="41"/>
      <c r="B17" s="41"/>
      <c r="C17" s="41"/>
      <c r="D17" s="109" t="s">
        <v>488</v>
      </c>
      <c r="E17" s="110" t="s">
        <v>565</v>
      </c>
      <c r="F17" s="122">
        <f>B3+(4*B5)</f>
        <v>4</v>
      </c>
      <c r="G17" s="41"/>
      <c r="I17" s="57"/>
      <c r="J17" s="28">
        <f>F598</f>
        <v>585</v>
      </c>
      <c r="K17" s="29">
        <f>F581</f>
        <v>568</v>
      </c>
      <c r="L17" s="29">
        <f>F559</f>
        <v>546</v>
      </c>
      <c r="M17" s="29">
        <f>F517</f>
        <v>504</v>
      </c>
      <c r="N17" s="29">
        <f>F620</f>
        <v>607</v>
      </c>
      <c r="O17" s="29">
        <f>F482</f>
        <v>469</v>
      </c>
      <c r="P17" s="29">
        <f>F460</f>
        <v>447</v>
      </c>
      <c r="Q17" s="29">
        <f>F413</f>
        <v>400</v>
      </c>
      <c r="R17" s="29">
        <f>F396</f>
        <v>383</v>
      </c>
      <c r="S17" s="29">
        <f>F499</f>
        <v>486</v>
      </c>
      <c r="T17" s="29">
        <f>F361</f>
        <v>348</v>
      </c>
      <c r="U17" s="29">
        <f>F314</f>
        <v>301</v>
      </c>
      <c r="V17" s="29">
        <f>F297</f>
        <v>284</v>
      </c>
      <c r="W17" s="29">
        <f>F275</f>
        <v>262</v>
      </c>
      <c r="X17" s="29">
        <f>F378</f>
        <v>365</v>
      </c>
      <c r="Y17" s="29">
        <f>F215</f>
        <v>202</v>
      </c>
      <c r="Z17" s="29">
        <f>F193</f>
        <v>180</v>
      </c>
      <c r="AA17" s="29">
        <f>F176</f>
        <v>163</v>
      </c>
      <c r="AB17" s="29">
        <f>F154</f>
        <v>141</v>
      </c>
      <c r="AC17" s="29">
        <f>F262</f>
        <v>249</v>
      </c>
      <c r="AD17" s="29">
        <f>F94</f>
        <v>81</v>
      </c>
      <c r="AE17" s="29">
        <f>F77</f>
        <v>64</v>
      </c>
      <c r="AF17" s="29">
        <f>F55</f>
        <v>42</v>
      </c>
      <c r="AG17" s="29">
        <f>F33</f>
        <v>20</v>
      </c>
      <c r="AH17" s="30">
        <f>F116</f>
        <v>103</v>
      </c>
      <c r="AI17" s="75">
        <f t="shared" si="3"/>
        <v>3247400</v>
      </c>
      <c r="AJ17" s="41"/>
      <c r="AK17" s="76" t="s">
        <v>174</v>
      </c>
      <c r="AL17" s="78" t="s">
        <v>461</v>
      </c>
      <c r="AM17" s="78" t="s">
        <v>118</v>
      </c>
      <c r="AN17" s="78" t="s">
        <v>647</v>
      </c>
      <c r="AO17" s="78" t="s">
        <v>648</v>
      </c>
      <c r="AP17" s="78" t="s">
        <v>564</v>
      </c>
      <c r="AQ17" s="78" t="s">
        <v>328</v>
      </c>
      <c r="AR17" s="78" t="s">
        <v>641</v>
      </c>
      <c r="AS17" s="78" t="s">
        <v>295</v>
      </c>
      <c r="AT17" s="78" t="s">
        <v>483</v>
      </c>
      <c r="AU17" s="80" t="s">
        <v>199</v>
      </c>
      <c r="AV17" s="78" t="s">
        <v>398</v>
      </c>
      <c r="AW17" s="79" t="s">
        <v>649</v>
      </c>
      <c r="AX17" s="78" t="s">
        <v>643</v>
      </c>
      <c r="AY17" s="77" t="s">
        <v>110</v>
      </c>
      <c r="AZ17" s="78" t="s">
        <v>518</v>
      </c>
      <c r="BA17" s="78" t="s">
        <v>246</v>
      </c>
      <c r="BB17" s="78" t="s">
        <v>605</v>
      </c>
      <c r="BC17" s="78" t="s">
        <v>413</v>
      </c>
      <c r="BD17" s="78" t="s">
        <v>373</v>
      </c>
      <c r="BE17" s="78" t="s">
        <v>650</v>
      </c>
      <c r="BF17" s="78" t="s">
        <v>651</v>
      </c>
      <c r="BG17" s="78" t="s">
        <v>230</v>
      </c>
      <c r="BH17" s="78" t="s">
        <v>255</v>
      </c>
      <c r="BI17" s="81" t="s">
        <v>652</v>
      </c>
      <c r="BJ17" s="41"/>
      <c r="BK17" s="50"/>
      <c r="BL17" s="41"/>
      <c r="BM17" s="28">
        <f>F228</f>
        <v>215</v>
      </c>
      <c r="BN17" s="29">
        <f>F195</f>
        <v>182</v>
      </c>
      <c r="BO17" s="29">
        <f>F149</f>
        <v>136</v>
      </c>
      <c r="BP17" s="29">
        <f>F166</f>
        <v>153</v>
      </c>
      <c r="BQ17" s="29">
        <f>F262</f>
        <v>249</v>
      </c>
      <c r="BR17" s="29">
        <f>F610</f>
        <v>597</v>
      </c>
      <c r="BS17" s="29">
        <f>F577</f>
        <v>564</v>
      </c>
      <c r="BT17" s="29">
        <f>F531</f>
        <v>518</v>
      </c>
      <c r="BU17" s="29">
        <f>F543</f>
        <v>530</v>
      </c>
      <c r="BV17" s="29">
        <f>F614</f>
        <v>601</v>
      </c>
      <c r="BW17" s="29">
        <f>F342</f>
        <v>329</v>
      </c>
      <c r="BX17" s="29">
        <f>F329</f>
        <v>316</v>
      </c>
      <c r="BY17" s="29">
        <f>F283</f>
        <v>270</v>
      </c>
      <c r="BZ17" s="29">
        <f>F300</f>
        <v>287</v>
      </c>
      <c r="CA17" s="29">
        <f>F371</f>
        <v>358</v>
      </c>
      <c r="CB17" s="29">
        <f>F94</f>
        <v>81</v>
      </c>
      <c r="CC17" s="29">
        <f>F86</f>
        <v>73</v>
      </c>
      <c r="CD17" s="29">
        <f>F15</f>
        <v>2</v>
      </c>
      <c r="CE17" s="29">
        <f>F57</f>
        <v>44</v>
      </c>
      <c r="CF17" s="29">
        <f>F123</f>
        <v>110</v>
      </c>
      <c r="CG17" s="29">
        <f>F476</f>
        <v>463</v>
      </c>
      <c r="CH17" s="29">
        <f>F438</f>
        <v>425</v>
      </c>
      <c r="CI17" s="29">
        <f>F397</f>
        <v>384</v>
      </c>
      <c r="CJ17" s="29">
        <f>F434</f>
        <v>421</v>
      </c>
      <c r="CK17" s="30">
        <f>F505</f>
        <v>492</v>
      </c>
      <c r="CL17" s="75">
        <f t="shared" si="4"/>
        <v>3247400</v>
      </c>
      <c r="CM17" s="41"/>
      <c r="CN17" s="82" t="s">
        <v>653</v>
      </c>
      <c r="CO17" s="84" t="s">
        <v>159</v>
      </c>
      <c r="CP17" s="84" t="s">
        <v>654</v>
      </c>
      <c r="CQ17" s="84" t="s">
        <v>419</v>
      </c>
      <c r="CR17" s="84" t="s">
        <v>373</v>
      </c>
      <c r="CS17" s="84" t="s">
        <v>510</v>
      </c>
      <c r="CT17" s="84" t="s">
        <v>381</v>
      </c>
      <c r="CU17" s="84" t="s">
        <v>495</v>
      </c>
      <c r="CV17" s="84" t="s">
        <v>655</v>
      </c>
      <c r="CW17" s="84" t="s">
        <v>213</v>
      </c>
      <c r="CX17" s="86" t="s">
        <v>120</v>
      </c>
      <c r="CY17" s="84" t="s">
        <v>466</v>
      </c>
      <c r="CZ17" s="85" t="s">
        <v>343</v>
      </c>
      <c r="DA17" s="84" t="s">
        <v>589</v>
      </c>
      <c r="DB17" s="83" t="s">
        <v>563</v>
      </c>
      <c r="DC17" s="84" t="s">
        <v>650</v>
      </c>
      <c r="DD17" s="84" t="s">
        <v>557</v>
      </c>
      <c r="DE17" s="84" t="s">
        <v>612</v>
      </c>
      <c r="DF17" s="84" t="s">
        <v>128</v>
      </c>
      <c r="DG17" s="84" t="s">
        <v>507</v>
      </c>
      <c r="DH17" s="84" t="s">
        <v>217</v>
      </c>
      <c r="DI17" s="84" t="s">
        <v>633</v>
      </c>
      <c r="DJ17" s="84" t="s">
        <v>258</v>
      </c>
      <c r="DK17" s="84" t="s">
        <v>656</v>
      </c>
      <c r="DL17" s="87" t="s">
        <v>657</v>
      </c>
      <c r="DM17" s="67"/>
      <c r="DO17" s="57"/>
      <c r="DP17" s="88">
        <f>F547</f>
        <v>534</v>
      </c>
      <c r="DQ17" s="89">
        <f>F461</f>
        <v>448</v>
      </c>
      <c r="DR17" s="89">
        <f>F350</f>
        <v>337</v>
      </c>
      <c r="DS17" s="89">
        <f>F239</f>
        <v>226</v>
      </c>
      <c r="DT17" s="89">
        <f>F28</f>
        <v>15</v>
      </c>
      <c r="DU17" s="89">
        <f>F109</f>
        <v>96</v>
      </c>
      <c r="DV17" s="89">
        <f>F623</f>
        <v>610</v>
      </c>
      <c r="DW17" s="89">
        <f>F392</f>
        <v>379</v>
      </c>
      <c r="DX17" s="89">
        <f>F306</f>
        <v>293</v>
      </c>
      <c r="DY17" s="89">
        <f>F195</f>
        <v>182</v>
      </c>
      <c r="DZ17" s="89">
        <f>F151</f>
        <v>138</v>
      </c>
      <c r="EA17" s="89">
        <f>F40</f>
        <v>27</v>
      </c>
      <c r="EB17" s="89">
        <f>F579</f>
        <v>566</v>
      </c>
      <c r="EC17" s="89">
        <f>F468</f>
        <v>455</v>
      </c>
      <c r="ED17" s="89">
        <f>F387</f>
        <v>374</v>
      </c>
      <c r="EE17" s="89">
        <f>F313</f>
        <v>300</v>
      </c>
      <c r="EF17" s="89">
        <f>F232</f>
        <v>219</v>
      </c>
      <c r="EG17" s="89">
        <f>F121</f>
        <v>108</v>
      </c>
      <c r="EH17" s="89">
        <f>F535</f>
        <v>522</v>
      </c>
      <c r="EI17" s="89">
        <f>F424</f>
        <v>411</v>
      </c>
      <c r="EJ17" s="89">
        <f>F505</f>
        <v>492</v>
      </c>
      <c r="EK17" s="89">
        <f>F269</f>
        <v>256</v>
      </c>
      <c r="EL17" s="89">
        <f>F183</f>
        <v>170</v>
      </c>
      <c r="EM17" s="89">
        <f>F77</f>
        <v>64</v>
      </c>
      <c r="EN17" s="90">
        <f>F591</f>
        <v>578</v>
      </c>
      <c r="EO17" s="75">
        <f t="shared" si="5"/>
        <v>3247400</v>
      </c>
      <c r="EP17" s="41"/>
      <c r="EQ17" s="91" t="s">
        <v>336</v>
      </c>
      <c r="ER17" s="93" t="s">
        <v>395</v>
      </c>
      <c r="ES17" s="93" t="s">
        <v>578</v>
      </c>
      <c r="ET17" s="93" t="s">
        <v>364</v>
      </c>
      <c r="EU17" s="93" t="s">
        <v>658</v>
      </c>
      <c r="EV17" s="93" t="s">
        <v>95</v>
      </c>
      <c r="EW17" s="93" t="s">
        <v>357</v>
      </c>
      <c r="EX17" s="93" t="s">
        <v>237</v>
      </c>
      <c r="EY17" s="93" t="s">
        <v>399</v>
      </c>
      <c r="EZ17" s="93" t="s">
        <v>159</v>
      </c>
      <c r="FA17" s="95" t="s">
        <v>571</v>
      </c>
      <c r="FB17" s="93" t="s">
        <v>580</v>
      </c>
      <c r="FC17" s="94" t="s">
        <v>659</v>
      </c>
      <c r="FD17" s="93" t="s">
        <v>279</v>
      </c>
      <c r="FE17" s="92" t="s">
        <v>360</v>
      </c>
      <c r="FF17" s="93" t="s">
        <v>660</v>
      </c>
      <c r="FG17" s="93" t="s">
        <v>401</v>
      </c>
      <c r="FH17" s="93" t="s">
        <v>71</v>
      </c>
      <c r="FI17" s="93" t="s">
        <v>433</v>
      </c>
      <c r="FJ17" s="93" t="s">
        <v>405</v>
      </c>
      <c r="FK17" s="93" t="s">
        <v>657</v>
      </c>
      <c r="FL17" s="93" t="s">
        <v>225</v>
      </c>
      <c r="FM17" s="93" t="s">
        <v>504</v>
      </c>
      <c r="FN17" s="93" t="s">
        <v>651</v>
      </c>
      <c r="FO17" s="96" t="s">
        <v>661</v>
      </c>
      <c r="FP17" s="67"/>
    </row>
    <row r="18" spans="1:173" x14ac:dyDescent="0.2">
      <c r="A18" s="41"/>
      <c r="B18" s="41"/>
      <c r="C18" s="41"/>
      <c r="D18" s="109" t="s">
        <v>529</v>
      </c>
      <c r="E18" s="110" t="s">
        <v>565</v>
      </c>
      <c r="F18" s="111">
        <f>B3+(5*B5)</f>
        <v>5</v>
      </c>
      <c r="G18" s="41"/>
      <c r="I18" s="57"/>
      <c r="J18" s="28">
        <f>F147</f>
        <v>134</v>
      </c>
      <c r="K18" s="29">
        <f>F250</f>
        <v>237</v>
      </c>
      <c r="L18" s="29">
        <f>F228</f>
        <v>215</v>
      </c>
      <c r="M18" s="29">
        <f>F211</f>
        <v>198</v>
      </c>
      <c r="N18" s="29">
        <f>F164</f>
        <v>151</v>
      </c>
      <c r="O18" s="29">
        <f>F26</f>
        <v>13</v>
      </c>
      <c r="P18" s="29">
        <f>F129</f>
        <v>116</v>
      </c>
      <c r="Q18" s="29">
        <f>F112</f>
        <v>99</v>
      </c>
      <c r="R18" s="29">
        <f>F65</f>
        <v>52</v>
      </c>
      <c r="S18" s="29">
        <f>F43</f>
        <v>30</v>
      </c>
      <c r="T18" s="29">
        <f>F530</f>
        <v>517</v>
      </c>
      <c r="U18" s="29">
        <f>F633</f>
        <v>620</v>
      </c>
      <c r="V18" s="29">
        <f>F591</f>
        <v>578</v>
      </c>
      <c r="W18" s="29">
        <f>F569</f>
        <v>556</v>
      </c>
      <c r="X18" s="29">
        <f>F552</f>
        <v>539</v>
      </c>
      <c r="Y18" s="29">
        <f>F409</f>
        <v>396</v>
      </c>
      <c r="Z18" s="29">
        <f>F492</f>
        <v>479</v>
      </c>
      <c r="AA18" s="29">
        <f>F470</f>
        <v>457</v>
      </c>
      <c r="AB18" s="29">
        <f>F448</f>
        <v>435</v>
      </c>
      <c r="AC18" s="29">
        <f>F431</f>
        <v>418</v>
      </c>
      <c r="AD18" s="29">
        <f>F263</f>
        <v>250</v>
      </c>
      <c r="AE18" s="29">
        <f>F371</f>
        <v>358</v>
      </c>
      <c r="AF18" s="29">
        <f>F349</f>
        <v>336</v>
      </c>
      <c r="AG18" s="29">
        <f>F332</f>
        <v>319</v>
      </c>
      <c r="AH18" s="30">
        <f>F310</f>
        <v>297</v>
      </c>
      <c r="AI18" s="75">
        <f t="shared" si="3"/>
        <v>3247400</v>
      </c>
      <c r="AJ18" s="41"/>
      <c r="AK18" s="76" t="s">
        <v>493</v>
      </c>
      <c r="AL18" s="78" t="s">
        <v>200</v>
      </c>
      <c r="AM18" s="78" t="s">
        <v>653</v>
      </c>
      <c r="AN18" s="78" t="s">
        <v>547</v>
      </c>
      <c r="AO18" s="78" t="s">
        <v>245</v>
      </c>
      <c r="AP18" s="78" t="s">
        <v>233</v>
      </c>
      <c r="AQ18" s="78" t="s">
        <v>450</v>
      </c>
      <c r="AR18" s="78" t="s">
        <v>662</v>
      </c>
      <c r="AS18" s="78" t="s">
        <v>602</v>
      </c>
      <c r="AT18" s="80" t="s">
        <v>414</v>
      </c>
      <c r="AU18" s="78" t="s">
        <v>520</v>
      </c>
      <c r="AV18" s="78" t="s">
        <v>663</v>
      </c>
      <c r="AW18" s="79" t="s">
        <v>661</v>
      </c>
      <c r="AX18" s="78" t="s">
        <v>301</v>
      </c>
      <c r="AY18" s="78" t="s">
        <v>256</v>
      </c>
      <c r="AZ18" s="77" t="s">
        <v>604</v>
      </c>
      <c r="BA18" s="78" t="s">
        <v>101</v>
      </c>
      <c r="BB18" s="78" t="s">
        <v>462</v>
      </c>
      <c r="BC18" s="78" t="s">
        <v>119</v>
      </c>
      <c r="BD18" s="78" t="s">
        <v>664</v>
      </c>
      <c r="BE18" s="78" t="s">
        <v>586</v>
      </c>
      <c r="BF18" s="78" t="s">
        <v>563</v>
      </c>
      <c r="BG18" s="78" t="s">
        <v>305</v>
      </c>
      <c r="BH18" s="78" t="s">
        <v>665</v>
      </c>
      <c r="BI18" s="81" t="s">
        <v>439</v>
      </c>
      <c r="BJ18" s="41"/>
      <c r="BK18" s="50"/>
      <c r="BL18" s="41"/>
      <c r="BM18" s="28">
        <f>F529</f>
        <v>516</v>
      </c>
      <c r="BN18" s="29">
        <f>F600</f>
        <v>587</v>
      </c>
      <c r="BO18" s="29">
        <f>F617</f>
        <v>604</v>
      </c>
      <c r="BP18" s="29">
        <f>F571</f>
        <v>558</v>
      </c>
      <c r="BQ18" s="29">
        <f>F558</f>
        <v>545</v>
      </c>
      <c r="BR18" s="29">
        <f>F20</f>
        <v>7</v>
      </c>
      <c r="BS18" s="29">
        <f>F91</f>
        <v>78</v>
      </c>
      <c r="BT18" s="29">
        <f>F128</f>
        <v>115</v>
      </c>
      <c r="BU18" s="29">
        <f>F87</f>
        <v>74</v>
      </c>
      <c r="BV18" s="29">
        <f>F49</f>
        <v>36</v>
      </c>
      <c r="BW18" s="29">
        <f>F138</f>
        <v>125</v>
      </c>
      <c r="BX18" s="29">
        <f>F234</f>
        <v>221</v>
      </c>
      <c r="BY18" s="29">
        <f>F251</f>
        <v>238</v>
      </c>
      <c r="BZ18" s="29">
        <f>F205</f>
        <v>192</v>
      </c>
      <c r="CA18" s="29">
        <f>F172</f>
        <v>159</v>
      </c>
      <c r="CB18" s="29">
        <f>F402</f>
        <v>389</v>
      </c>
      <c r="CC18" s="29">
        <f>F468</f>
        <v>455</v>
      </c>
      <c r="CD18" s="29">
        <f>F510</f>
        <v>497</v>
      </c>
      <c r="CE18" s="29">
        <f>F439</f>
        <v>426</v>
      </c>
      <c r="CF18" s="29">
        <f>F431</f>
        <v>418</v>
      </c>
      <c r="CG18" s="29">
        <f>F286</f>
        <v>273</v>
      </c>
      <c r="CH18" s="29">
        <f>F357</f>
        <v>344</v>
      </c>
      <c r="CI18" s="29">
        <f>F369</f>
        <v>356</v>
      </c>
      <c r="CJ18" s="29">
        <f>F323</f>
        <v>310</v>
      </c>
      <c r="CK18" s="30">
        <f>F290</f>
        <v>277</v>
      </c>
      <c r="CL18" s="75">
        <f t="shared" si="4"/>
        <v>3247400</v>
      </c>
      <c r="CM18" s="41"/>
      <c r="CN18" s="82" t="s">
        <v>585</v>
      </c>
      <c r="CO18" s="84" t="s">
        <v>148</v>
      </c>
      <c r="CP18" s="84" t="s">
        <v>566</v>
      </c>
      <c r="CQ18" s="84" t="s">
        <v>129</v>
      </c>
      <c r="CR18" s="84" t="s">
        <v>666</v>
      </c>
      <c r="CS18" s="84" t="s">
        <v>117</v>
      </c>
      <c r="CT18" s="84" t="s">
        <v>572</v>
      </c>
      <c r="CU18" s="84" t="s">
        <v>628</v>
      </c>
      <c r="CV18" s="84" t="s">
        <v>667</v>
      </c>
      <c r="CW18" s="86" t="s">
        <v>211</v>
      </c>
      <c r="CX18" s="84" t="s">
        <v>127</v>
      </c>
      <c r="CY18" s="84" t="s">
        <v>226</v>
      </c>
      <c r="CZ18" s="85" t="s">
        <v>595</v>
      </c>
      <c r="DA18" s="84" t="s">
        <v>506</v>
      </c>
      <c r="DB18" s="84" t="s">
        <v>556</v>
      </c>
      <c r="DC18" s="83" t="s">
        <v>668</v>
      </c>
      <c r="DD18" s="84" t="s">
        <v>279</v>
      </c>
      <c r="DE18" s="84" t="s">
        <v>252</v>
      </c>
      <c r="DF18" s="84" t="s">
        <v>420</v>
      </c>
      <c r="DG18" s="84" t="s">
        <v>664</v>
      </c>
      <c r="DH18" s="84" t="s">
        <v>137</v>
      </c>
      <c r="DI18" s="84" t="s">
        <v>669</v>
      </c>
      <c r="DJ18" s="84" t="s">
        <v>282</v>
      </c>
      <c r="DK18" s="84" t="s">
        <v>670</v>
      </c>
      <c r="DL18" s="87" t="s">
        <v>424</v>
      </c>
      <c r="DM18" s="67"/>
      <c r="DO18" s="57"/>
      <c r="DP18" s="88">
        <f>F131</f>
        <v>118</v>
      </c>
      <c r="DQ18" s="89">
        <f>F520</f>
        <v>507</v>
      </c>
      <c r="DR18" s="89">
        <f>F434</f>
        <v>421</v>
      </c>
      <c r="DS18" s="89">
        <f>F323</f>
        <v>310</v>
      </c>
      <c r="DT18" s="89">
        <f>F217</f>
        <v>204</v>
      </c>
      <c r="DU18" s="89">
        <f>F168</f>
        <v>155</v>
      </c>
      <c r="DV18" s="89">
        <f>F87</f>
        <v>74</v>
      </c>
      <c r="DW18" s="89">
        <f>F601</f>
        <v>588</v>
      </c>
      <c r="DX18" s="89">
        <f>F490</f>
        <v>477</v>
      </c>
      <c r="DY18" s="89">
        <f>F279</f>
        <v>266</v>
      </c>
      <c r="DZ18" s="89">
        <f>F360</f>
        <v>347</v>
      </c>
      <c r="EA18" s="89">
        <f>F249</f>
        <v>236</v>
      </c>
      <c r="EB18" s="89">
        <f>F13</f>
        <v>0</v>
      </c>
      <c r="EC18" s="89">
        <f>F557</f>
        <v>544</v>
      </c>
      <c r="ED18" s="89">
        <f>F446</f>
        <v>433</v>
      </c>
      <c r="EE18" s="89">
        <f>F402</f>
        <v>389</v>
      </c>
      <c r="EF18" s="89">
        <f>F291</f>
        <v>278</v>
      </c>
      <c r="EG18" s="89">
        <f>F205</f>
        <v>192</v>
      </c>
      <c r="EH18" s="89">
        <f>F94</f>
        <v>81</v>
      </c>
      <c r="EI18" s="89">
        <f>F633</f>
        <v>620</v>
      </c>
      <c r="EJ18" s="89">
        <f>F564</f>
        <v>551</v>
      </c>
      <c r="EK18" s="89">
        <f>F478</f>
        <v>465</v>
      </c>
      <c r="EL18" s="89">
        <f>F372</f>
        <v>359</v>
      </c>
      <c r="EM18" s="89">
        <f>F161</f>
        <v>148</v>
      </c>
      <c r="EN18" s="90">
        <f>F50</f>
        <v>37</v>
      </c>
      <c r="EO18" s="75">
        <f t="shared" si="5"/>
        <v>3247400</v>
      </c>
      <c r="EP18" s="41"/>
      <c r="EQ18" s="91" t="s">
        <v>470</v>
      </c>
      <c r="ER18" s="93" t="s">
        <v>632</v>
      </c>
      <c r="ES18" s="93" t="s">
        <v>656</v>
      </c>
      <c r="ET18" s="93" t="s">
        <v>670</v>
      </c>
      <c r="EU18" s="93" t="s">
        <v>163</v>
      </c>
      <c r="EV18" s="93" t="s">
        <v>363</v>
      </c>
      <c r="EW18" s="93" t="s">
        <v>667</v>
      </c>
      <c r="EX18" s="93" t="s">
        <v>552</v>
      </c>
      <c r="EY18" s="93" t="s">
        <v>278</v>
      </c>
      <c r="EZ18" s="95" t="s">
        <v>536</v>
      </c>
      <c r="FA18" s="93" t="s">
        <v>544</v>
      </c>
      <c r="FB18" s="93" t="s">
        <v>621</v>
      </c>
      <c r="FC18" s="94" t="s">
        <v>70</v>
      </c>
      <c r="FD18" s="93" t="s">
        <v>356</v>
      </c>
      <c r="FE18" s="93" t="s">
        <v>102</v>
      </c>
      <c r="FF18" s="92" t="s">
        <v>668</v>
      </c>
      <c r="FG18" s="93" t="s">
        <v>224</v>
      </c>
      <c r="FH18" s="93" t="s">
        <v>506</v>
      </c>
      <c r="FI18" s="93" t="s">
        <v>650</v>
      </c>
      <c r="FJ18" s="93" t="s">
        <v>663</v>
      </c>
      <c r="FK18" s="93" t="s">
        <v>335</v>
      </c>
      <c r="FL18" s="93" t="s">
        <v>394</v>
      </c>
      <c r="FM18" s="93" t="s">
        <v>594</v>
      </c>
      <c r="FN18" s="93" t="s">
        <v>400</v>
      </c>
      <c r="FO18" s="96" t="s">
        <v>555</v>
      </c>
      <c r="FP18" s="67"/>
    </row>
    <row r="19" spans="1:173" x14ac:dyDescent="0.2">
      <c r="A19" s="41"/>
      <c r="B19" s="41"/>
      <c r="C19" s="41"/>
      <c r="D19" s="109" t="s">
        <v>620</v>
      </c>
      <c r="E19" s="110" t="s">
        <v>565</v>
      </c>
      <c r="F19" s="111">
        <f>B3+(6*B5)</f>
        <v>6</v>
      </c>
      <c r="G19" s="41"/>
      <c r="I19" s="57"/>
      <c r="J19" s="28">
        <f>F203</f>
        <v>190</v>
      </c>
      <c r="K19" s="29">
        <f>F186</f>
        <v>173</v>
      </c>
      <c r="L19" s="29">
        <f>F139</f>
        <v>126</v>
      </c>
      <c r="M19" s="29">
        <f>F247</f>
        <v>234</v>
      </c>
      <c r="N19" s="29">
        <f>F225</f>
        <v>212</v>
      </c>
      <c r="O19" s="29">
        <f>F87</f>
        <v>74</v>
      </c>
      <c r="P19" s="29">
        <f>F40</f>
        <v>27</v>
      </c>
      <c r="Q19" s="29">
        <f>F18</f>
        <v>5</v>
      </c>
      <c r="R19" s="29">
        <f>F126</f>
        <v>113</v>
      </c>
      <c r="S19" s="29">
        <f>F104</f>
        <v>91</v>
      </c>
      <c r="T19" s="29">
        <f>F566</f>
        <v>553</v>
      </c>
      <c r="U19" s="29">
        <f>F544</f>
        <v>531</v>
      </c>
      <c r="V19" s="29">
        <f>F527</f>
        <v>514</v>
      </c>
      <c r="W19" s="29">
        <f>F630</f>
        <v>617</v>
      </c>
      <c r="X19" s="29">
        <f>F608</f>
        <v>595</v>
      </c>
      <c r="Y19" s="29">
        <f>F445</f>
        <v>432</v>
      </c>
      <c r="Z19" s="29">
        <f>F423</f>
        <v>410</v>
      </c>
      <c r="AA19" s="29">
        <f>F406</f>
        <v>393</v>
      </c>
      <c r="AB19" s="29">
        <f>F509</f>
        <v>496</v>
      </c>
      <c r="AC19" s="29">
        <f>F467</f>
        <v>454</v>
      </c>
      <c r="AD19" s="29">
        <f>F324</f>
        <v>311</v>
      </c>
      <c r="AE19" s="29">
        <f>F307</f>
        <v>294</v>
      </c>
      <c r="AF19" s="29">
        <f>F285</f>
        <v>272</v>
      </c>
      <c r="AG19" s="29">
        <f>F363</f>
        <v>350</v>
      </c>
      <c r="AH19" s="30">
        <f>F346</f>
        <v>333</v>
      </c>
      <c r="AI19" s="75">
        <f t="shared" si="3"/>
        <v>3247400</v>
      </c>
      <c r="AJ19" s="41"/>
      <c r="AK19" s="76" t="s">
        <v>637</v>
      </c>
      <c r="AL19" s="78" t="s">
        <v>517</v>
      </c>
      <c r="AM19" s="78" t="s">
        <v>308</v>
      </c>
      <c r="AN19" s="78" t="s">
        <v>421</v>
      </c>
      <c r="AO19" s="78" t="s">
        <v>367</v>
      </c>
      <c r="AP19" s="78" t="s">
        <v>667</v>
      </c>
      <c r="AQ19" s="78" t="s">
        <v>580</v>
      </c>
      <c r="AR19" s="78" t="s">
        <v>529</v>
      </c>
      <c r="AS19" s="80" t="s">
        <v>96</v>
      </c>
      <c r="AT19" s="78" t="s">
        <v>489</v>
      </c>
      <c r="AU19" s="78" t="s">
        <v>627</v>
      </c>
      <c r="AV19" s="78" t="s">
        <v>173</v>
      </c>
      <c r="AW19" s="79" t="s">
        <v>135</v>
      </c>
      <c r="AX19" s="78" t="s">
        <v>553</v>
      </c>
      <c r="AY19" s="78" t="s">
        <v>671</v>
      </c>
      <c r="AZ19" s="78" t="s">
        <v>550</v>
      </c>
      <c r="BA19" s="77" t="s">
        <v>322</v>
      </c>
      <c r="BB19" s="78" t="s">
        <v>672</v>
      </c>
      <c r="BC19" s="78" t="s">
        <v>640</v>
      </c>
      <c r="BD19" s="78" t="s">
        <v>351</v>
      </c>
      <c r="BE19" s="78" t="s">
        <v>177</v>
      </c>
      <c r="BF19" s="78" t="s">
        <v>673</v>
      </c>
      <c r="BG19" s="78" t="s">
        <v>479</v>
      </c>
      <c r="BH19" s="78" t="s">
        <v>646</v>
      </c>
      <c r="BI19" s="81" t="s">
        <v>490</v>
      </c>
      <c r="BJ19" s="41"/>
      <c r="BK19" s="50"/>
      <c r="BL19" s="41"/>
      <c r="BM19" s="28">
        <f>F583</f>
        <v>570</v>
      </c>
      <c r="BN19" s="29">
        <f>F542</f>
        <v>529</v>
      </c>
      <c r="BO19" s="29">
        <f>F596</f>
        <v>583</v>
      </c>
      <c r="BP19" s="29">
        <f>F629</f>
        <v>616</v>
      </c>
      <c r="BQ19" s="29">
        <f>F525</f>
        <v>512</v>
      </c>
      <c r="BR19" s="29">
        <f>F74</f>
        <v>61</v>
      </c>
      <c r="BS19" s="29">
        <f>F53</f>
        <v>40</v>
      </c>
      <c r="BT19" s="29">
        <f>F112</f>
        <v>99</v>
      </c>
      <c r="BU19" s="29">
        <f>F120</f>
        <v>107</v>
      </c>
      <c r="BV19" s="29">
        <f>F16</f>
        <v>3</v>
      </c>
      <c r="BW19" s="29">
        <f>F197</f>
        <v>184</v>
      </c>
      <c r="BX19" s="29">
        <f>F176</f>
        <v>163</v>
      </c>
      <c r="BY19" s="29">
        <f>F230</f>
        <v>217</v>
      </c>
      <c r="BZ19" s="29">
        <f>F238</f>
        <v>225</v>
      </c>
      <c r="CA19" s="29">
        <f>F159</f>
        <v>146</v>
      </c>
      <c r="CB19" s="29">
        <f>F456</f>
        <v>443</v>
      </c>
      <c r="CC19" s="29">
        <f>F435</f>
        <v>422</v>
      </c>
      <c r="CD19" s="29">
        <f>F464</f>
        <v>451</v>
      </c>
      <c r="CE19" s="29">
        <f>F502</f>
        <v>489</v>
      </c>
      <c r="CF19" s="29">
        <f>F393</f>
        <v>380</v>
      </c>
      <c r="CG19" s="29">
        <f>F315</f>
        <v>302</v>
      </c>
      <c r="CH19" s="29">
        <f>F294</f>
        <v>281</v>
      </c>
      <c r="CI19" s="29">
        <f>F348</f>
        <v>335</v>
      </c>
      <c r="CJ19" s="29">
        <f>F386</f>
        <v>373</v>
      </c>
      <c r="CK19" s="30">
        <f>F282</f>
        <v>269</v>
      </c>
      <c r="CL19" s="75">
        <f t="shared" si="4"/>
        <v>3247400</v>
      </c>
      <c r="CM19" s="41"/>
      <c r="CN19" s="82" t="s">
        <v>674</v>
      </c>
      <c r="CO19" s="84" t="s">
        <v>631</v>
      </c>
      <c r="CP19" s="84" t="s">
        <v>251</v>
      </c>
      <c r="CQ19" s="84" t="s">
        <v>645</v>
      </c>
      <c r="CR19" s="84" t="s">
        <v>337</v>
      </c>
      <c r="CS19" s="84" t="s">
        <v>140</v>
      </c>
      <c r="CT19" s="84" t="s">
        <v>611</v>
      </c>
      <c r="CU19" s="84" t="s">
        <v>662</v>
      </c>
      <c r="CV19" s="86" t="s">
        <v>320</v>
      </c>
      <c r="CW19" s="84" t="s">
        <v>630</v>
      </c>
      <c r="CX19" s="84" t="s">
        <v>459</v>
      </c>
      <c r="CY19" s="84" t="s">
        <v>605</v>
      </c>
      <c r="CZ19" s="85" t="s">
        <v>468</v>
      </c>
      <c r="DA19" s="84" t="s">
        <v>326</v>
      </c>
      <c r="DB19" s="84" t="s">
        <v>90</v>
      </c>
      <c r="DC19" s="84" t="s">
        <v>675</v>
      </c>
      <c r="DD19" s="83" t="s">
        <v>192</v>
      </c>
      <c r="DE19" s="84" t="s">
        <v>0</v>
      </c>
      <c r="DF19" s="84" t="s">
        <v>676</v>
      </c>
      <c r="DG19" s="84" t="s">
        <v>151</v>
      </c>
      <c r="DH19" s="84" t="s">
        <v>384</v>
      </c>
      <c r="DI19" s="84" t="s">
        <v>155</v>
      </c>
      <c r="DJ19" s="84" t="s">
        <v>677</v>
      </c>
      <c r="DK19" s="84" t="s">
        <v>317</v>
      </c>
      <c r="DL19" s="87" t="s">
        <v>678</v>
      </c>
      <c r="DM19" s="67"/>
      <c r="DO19" s="57"/>
      <c r="DP19" s="88">
        <f>F243</f>
        <v>230</v>
      </c>
      <c r="DQ19" s="89">
        <f>F37</f>
        <v>24</v>
      </c>
      <c r="DR19" s="89">
        <f>F551</f>
        <v>538</v>
      </c>
      <c r="DS19" s="89">
        <f>F440</f>
        <v>427</v>
      </c>
      <c r="DT19" s="89">
        <f>F354</f>
        <v>341</v>
      </c>
      <c r="DU19" s="89">
        <f>F310</f>
        <v>297</v>
      </c>
      <c r="DV19" s="89">
        <f>F199</f>
        <v>186</v>
      </c>
      <c r="DW19" s="89">
        <f>F88</f>
        <v>75</v>
      </c>
      <c r="DX19" s="89">
        <f>F632</f>
        <v>619</v>
      </c>
      <c r="DY19" s="89">
        <f>F396</f>
        <v>383</v>
      </c>
      <c r="DZ19" s="89">
        <f>F477</f>
        <v>464</v>
      </c>
      <c r="EA19" s="89">
        <f>F366</f>
        <v>353</v>
      </c>
      <c r="EB19" s="89">
        <f>F155</f>
        <v>142</v>
      </c>
      <c r="EC19" s="89">
        <f>F44</f>
        <v>31</v>
      </c>
      <c r="ED19" s="89">
        <f>F583</f>
        <v>570</v>
      </c>
      <c r="EE19" s="89">
        <f>F514</f>
        <v>501</v>
      </c>
      <c r="EF19" s="89">
        <f>F428</f>
        <v>415</v>
      </c>
      <c r="EG19" s="89">
        <f>F322</f>
        <v>309</v>
      </c>
      <c r="EH19" s="89">
        <f>F236</f>
        <v>223</v>
      </c>
      <c r="EI19" s="89">
        <f>F125</f>
        <v>112</v>
      </c>
      <c r="EJ19" s="89">
        <f>F81</f>
        <v>68</v>
      </c>
      <c r="EK19" s="89">
        <f>F595</f>
        <v>582</v>
      </c>
      <c r="EL19" s="89">
        <f>F509</f>
        <v>496</v>
      </c>
      <c r="EM19" s="89">
        <f>F273</f>
        <v>260</v>
      </c>
      <c r="EN19" s="90">
        <f>F167</f>
        <v>154</v>
      </c>
      <c r="EO19" s="75">
        <f t="shared" si="5"/>
        <v>3247400</v>
      </c>
      <c r="EP19" s="41"/>
      <c r="EQ19" s="91" t="s">
        <v>307</v>
      </c>
      <c r="ER19" s="93" t="s">
        <v>679</v>
      </c>
      <c r="ES19" s="93" t="s">
        <v>447</v>
      </c>
      <c r="ET19" s="93" t="s">
        <v>83</v>
      </c>
      <c r="EU19" s="93" t="s">
        <v>426</v>
      </c>
      <c r="EV19" s="93" t="s">
        <v>439</v>
      </c>
      <c r="EW19" s="93" t="s">
        <v>598</v>
      </c>
      <c r="EX19" s="93" t="s">
        <v>1</v>
      </c>
      <c r="EY19" s="95" t="s">
        <v>298</v>
      </c>
      <c r="EZ19" s="93" t="s">
        <v>295</v>
      </c>
      <c r="FA19" s="93" t="s">
        <v>680</v>
      </c>
      <c r="FB19" s="93" t="s">
        <v>302</v>
      </c>
      <c r="FC19" s="94" t="s">
        <v>385</v>
      </c>
      <c r="FD19" s="93" t="s">
        <v>597</v>
      </c>
      <c r="FE19" s="93" t="s">
        <v>674</v>
      </c>
      <c r="FF19" s="93" t="s">
        <v>146</v>
      </c>
      <c r="FG19" s="92" t="s">
        <v>445</v>
      </c>
      <c r="FH19" s="93" t="s">
        <v>634</v>
      </c>
      <c r="FI19" s="93" t="s">
        <v>482</v>
      </c>
      <c r="FJ19" s="93" t="s">
        <v>522</v>
      </c>
      <c r="FK19" s="93" t="s">
        <v>540</v>
      </c>
      <c r="FL19" s="93" t="s">
        <v>567</v>
      </c>
      <c r="FM19" s="93" t="s">
        <v>640</v>
      </c>
      <c r="FN19" s="93" t="s">
        <v>681</v>
      </c>
      <c r="FO19" s="96" t="s">
        <v>284</v>
      </c>
      <c r="FP19" s="67"/>
    </row>
    <row r="20" spans="1:173" x14ac:dyDescent="0.2">
      <c r="A20" s="41"/>
      <c r="B20" s="41"/>
      <c r="C20" s="41"/>
      <c r="D20" s="109" t="s">
        <v>117</v>
      </c>
      <c r="E20" s="110" t="s">
        <v>565</v>
      </c>
      <c r="F20" s="122">
        <f>B3+(7*B5)</f>
        <v>7</v>
      </c>
      <c r="G20" s="41"/>
      <c r="I20" s="57"/>
      <c r="J20" s="28">
        <f>F239</f>
        <v>226</v>
      </c>
      <c r="K20" s="29">
        <f>F222</f>
        <v>209</v>
      </c>
      <c r="L20" s="29">
        <f>F200</f>
        <v>187</v>
      </c>
      <c r="M20" s="29">
        <f>F178</f>
        <v>165</v>
      </c>
      <c r="N20" s="29">
        <f>F161</f>
        <v>148</v>
      </c>
      <c r="O20" s="29">
        <f>F118</f>
        <v>105</v>
      </c>
      <c r="P20" s="29">
        <f>F101</f>
        <v>88</v>
      </c>
      <c r="Q20" s="29">
        <f>F79</f>
        <v>66</v>
      </c>
      <c r="R20" s="29">
        <f>F62</f>
        <v>49</v>
      </c>
      <c r="S20" s="29">
        <f>F15</f>
        <v>2</v>
      </c>
      <c r="T20" s="29">
        <f>F627</f>
        <v>614</v>
      </c>
      <c r="U20" s="29">
        <f>F605</f>
        <v>592</v>
      </c>
      <c r="V20" s="29">
        <f>F583</f>
        <v>570</v>
      </c>
      <c r="W20" s="29">
        <f>F541</f>
        <v>528</v>
      </c>
      <c r="X20" s="29">
        <f>F519</f>
        <v>506</v>
      </c>
      <c r="Y20" s="29">
        <f>F506</f>
        <v>493</v>
      </c>
      <c r="Z20" s="29">
        <f>F484</f>
        <v>471</v>
      </c>
      <c r="AA20" s="29">
        <f>F442</f>
        <v>429</v>
      </c>
      <c r="AB20" s="29">
        <f>F420</f>
        <v>407</v>
      </c>
      <c r="AC20" s="29">
        <f>F398</f>
        <v>385</v>
      </c>
      <c r="AD20" s="29">
        <f>F385</f>
        <v>372</v>
      </c>
      <c r="AE20" s="29">
        <f>F338</f>
        <v>325</v>
      </c>
      <c r="AF20" s="29">
        <f>F321</f>
        <v>308</v>
      </c>
      <c r="AG20" s="29">
        <f>F299</f>
        <v>286</v>
      </c>
      <c r="AH20" s="30">
        <f>F282</f>
        <v>269</v>
      </c>
      <c r="AI20" s="75">
        <f t="shared" si="3"/>
        <v>3247400</v>
      </c>
      <c r="AJ20" s="41"/>
      <c r="AK20" s="76" t="s">
        <v>364</v>
      </c>
      <c r="AL20" s="78" t="s">
        <v>524</v>
      </c>
      <c r="AM20" s="78" t="s">
        <v>260</v>
      </c>
      <c r="AN20" s="78" t="s">
        <v>599</v>
      </c>
      <c r="AO20" s="78" t="s">
        <v>400</v>
      </c>
      <c r="AP20" s="78" t="s">
        <v>453</v>
      </c>
      <c r="AQ20" s="78" t="s">
        <v>123</v>
      </c>
      <c r="AR20" s="80" t="s">
        <v>554</v>
      </c>
      <c r="AS20" s="78" t="s">
        <v>682</v>
      </c>
      <c r="AT20" s="78" t="s">
        <v>612</v>
      </c>
      <c r="AU20" s="78" t="s">
        <v>315</v>
      </c>
      <c r="AV20" s="78" t="s">
        <v>448</v>
      </c>
      <c r="AW20" s="79" t="s">
        <v>674</v>
      </c>
      <c r="AX20" s="78" t="s">
        <v>588</v>
      </c>
      <c r="AY20" s="78" t="s">
        <v>240</v>
      </c>
      <c r="AZ20" s="78" t="s">
        <v>683</v>
      </c>
      <c r="BA20" s="78" t="s">
        <v>581</v>
      </c>
      <c r="BB20" s="77" t="s">
        <v>297</v>
      </c>
      <c r="BC20" s="78" t="s">
        <v>496</v>
      </c>
      <c r="BD20" s="78" t="s">
        <v>204</v>
      </c>
      <c r="BE20" s="78" t="s">
        <v>397</v>
      </c>
      <c r="BF20" s="78" t="s">
        <v>607</v>
      </c>
      <c r="BG20" s="78" t="s">
        <v>417</v>
      </c>
      <c r="BH20" s="78" t="s">
        <v>112</v>
      </c>
      <c r="BI20" s="81" t="s">
        <v>678</v>
      </c>
      <c r="BJ20" s="41"/>
      <c r="BK20" s="50"/>
      <c r="BL20" s="41"/>
      <c r="BM20" s="28">
        <f>F546</f>
        <v>533</v>
      </c>
      <c r="BN20" s="29">
        <f>F633</f>
        <v>620</v>
      </c>
      <c r="BO20" s="29">
        <f>F575</f>
        <v>562</v>
      </c>
      <c r="BP20" s="29">
        <f>F517</f>
        <v>504</v>
      </c>
      <c r="BQ20" s="29">
        <f>F604</f>
        <v>591</v>
      </c>
      <c r="BR20" s="29">
        <f>F62</f>
        <v>49</v>
      </c>
      <c r="BS20" s="29">
        <f>F124</f>
        <v>111</v>
      </c>
      <c r="BT20" s="29">
        <f>F66</f>
        <v>53</v>
      </c>
      <c r="BU20" s="29">
        <f>F28</f>
        <v>15</v>
      </c>
      <c r="BV20" s="29">
        <f>F95</f>
        <v>82</v>
      </c>
      <c r="BW20" s="29">
        <f>F180</f>
        <v>167</v>
      </c>
      <c r="BX20" s="29">
        <f>F247</f>
        <v>234</v>
      </c>
      <c r="BY20" s="29">
        <f>F209</f>
        <v>196</v>
      </c>
      <c r="BZ20" s="29">
        <f>F151</f>
        <v>138</v>
      </c>
      <c r="CA20" s="29">
        <f>F213</f>
        <v>200</v>
      </c>
      <c r="CB20" s="29">
        <f>F414</f>
        <v>401</v>
      </c>
      <c r="CC20" s="29">
        <f>F506</f>
        <v>493</v>
      </c>
      <c r="CD20" s="29">
        <f>F443</f>
        <v>430</v>
      </c>
      <c r="CE20" s="29">
        <f>F410</f>
        <v>397</v>
      </c>
      <c r="CF20" s="29">
        <f>F477</f>
        <v>464</v>
      </c>
      <c r="CG20" s="29">
        <f>F298</f>
        <v>285</v>
      </c>
      <c r="CH20" s="29">
        <f>F365</f>
        <v>352</v>
      </c>
      <c r="CI20" s="29">
        <f>F332</f>
        <v>319</v>
      </c>
      <c r="CJ20" s="29">
        <f>F269</f>
        <v>256</v>
      </c>
      <c r="CK20" s="30">
        <f>F361</f>
        <v>348</v>
      </c>
      <c r="CL20" s="75">
        <f t="shared" si="4"/>
        <v>3247400</v>
      </c>
      <c r="CM20" s="41"/>
      <c r="CN20" s="82" t="s">
        <v>327</v>
      </c>
      <c r="CO20" s="84" t="s">
        <v>663</v>
      </c>
      <c r="CP20" s="84" t="s">
        <v>215</v>
      </c>
      <c r="CQ20" s="84" t="s">
        <v>647</v>
      </c>
      <c r="CR20" s="84" t="s">
        <v>606</v>
      </c>
      <c r="CS20" s="84" t="s">
        <v>682</v>
      </c>
      <c r="CT20" s="84" t="s">
        <v>334</v>
      </c>
      <c r="CU20" s="86" t="s">
        <v>596</v>
      </c>
      <c r="CV20" s="84" t="s">
        <v>658</v>
      </c>
      <c r="CW20" s="84" t="s">
        <v>202</v>
      </c>
      <c r="CX20" s="84" t="s">
        <v>537</v>
      </c>
      <c r="CY20" s="84" t="s">
        <v>421</v>
      </c>
      <c r="CZ20" s="85" t="s">
        <v>288</v>
      </c>
      <c r="DA20" s="84" t="s">
        <v>571</v>
      </c>
      <c r="DB20" s="84" t="s">
        <v>189</v>
      </c>
      <c r="DC20" s="84" t="s">
        <v>396</v>
      </c>
      <c r="DD20" s="84" t="s">
        <v>683</v>
      </c>
      <c r="DE20" s="83" t="s">
        <v>338</v>
      </c>
      <c r="DF20" s="84" t="s">
        <v>377</v>
      </c>
      <c r="DG20" s="84" t="s">
        <v>680</v>
      </c>
      <c r="DH20" s="84" t="s">
        <v>684</v>
      </c>
      <c r="DI20" s="84" t="s">
        <v>416</v>
      </c>
      <c r="DJ20" s="84" t="s">
        <v>665</v>
      </c>
      <c r="DK20" s="84" t="s">
        <v>225</v>
      </c>
      <c r="DL20" s="87" t="s">
        <v>199</v>
      </c>
      <c r="DM20" s="67"/>
      <c r="DO20" s="57"/>
      <c r="DP20" s="88">
        <f>F385</f>
        <v>372</v>
      </c>
      <c r="DQ20" s="89">
        <f>F149</f>
        <v>136</v>
      </c>
      <c r="DR20" s="89">
        <f>F38</f>
        <v>25</v>
      </c>
      <c r="DS20" s="89">
        <f>F582</f>
        <v>569</v>
      </c>
      <c r="DT20" s="89">
        <f>F471</f>
        <v>458</v>
      </c>
      <c r="DU20" s="89">
        <f>F427</f>
        <v>414</v>
      </c>
      <c r="DV20" s="89">
        <f>F316</f>
        <v>303</v>
      </c>
      <c r="DW20" s="89">
        <f>F230</f>
        <v>217</v>
      </c>
      <c r="DX20" s="89">
        <f>F119</f>
        <v>106</v>
      </c>
      <c r="DY20" s="89">
        <f>F533</f>
        <v>520</v>
      </c>
      <c r="DZ20" s="89">
        <f>F589</f>
        <v>576</v>
      </c>
      <c r="EA20" s="89">
        <f>F503</f>
        <v>490</v>
      </c>
      <c r="EB20" s="89">
        <f>F272</f>
        <v>259</v>
      </c>
      <c r="EC20" s="89">
        <f>F186</f>
        <v>173</v>
      </c>
      <c r="ED20" s="89">
        <f>F75</f>
        <v>62</v>
      </c>
      <c r="EE20" s="89">
        <f>F31</f>
        <v>18</v>
      </c>
      <c r="EF20" s="89">
        <f>F545</f>
        <v>532</v>
      </c>
      <c r="EG20" s="89">
        <f>F459</f>
        <v>446</v>
      </c>
      <c r="EH20" s="89">
        <f>F348</f>
        <v>335</v>
      </c>
      <c r="EI20" s="89">
        <f>F242</f>
        <v>229</v>
      </c>
      <c r="EJ20" s="89">
        <f>F193</f>
        <v>180</v>
      </c>
      <c r="EK20" s="89">
        <f>F112</f>
        <v>99</v>
      </c>
      <c r="EL20" s="89">
        <f>F626</f>
        <v>613</v>
      </c>
      <c r="EM20" s="89">
        <f>F390</f>
        <v>377</v>
      </c>
      <c r="EN20" s="90">
        <f>F304</f>
        <v>291</v>
      </c>
      <c r="EO20" s="75">
        <f t="shared" si="5"/>
        <v>3247400</v>
      </c>
      <c r="EP20" s="41"/>
      <c r="EQ20" s="91" t="s">
        <v>397</v>
      </c>
      <c r="ER20" s="93" t="s">
        <v>654</v>
      </c>
      <c r="ES20" s="93" t="s">
        <v>291</v>
      </c>
      <c r="ET20" s="93" t="s">
        <v>239</v>
      </c>
      <c r="EU20" s="93" t="s">
        <v>170</v>
      </c>
      <c r="EV20" s="93" t="s">
        <v>685</v>
      </c>
      <c r="EW20" s="93" t="s">
        <v>154</v>
      </c>
      <c r="EX20" s="95" t="s">
        <v>468</v>
      </c>
      <c r="EY20" s="93" t="s">
        <v>579</v>
      </c>
      <c r="EZ20" s="93" t="s">
        <v>686</v>
      </c>
      <c r="FA20" s="93" t="s">
        <v>275</v>
      </c>
      <c r="FB20" s="93" t="s">
        <v>404</v>
      </c>
      <c r="FC20" s="94" t="s">
        <v>569</v>
      </c>
      <c r="FD20" s="93" t="s">
        <v>517</v>
      </c>
      <c r="FE20" s="93" t="s">
        <v>487</v>
      </c>
      <c r="FF20" s="93" t="s">
        <v>431</v>
      </c>
      <c r="FG20" s="93" t="s">
        <v>614</v>
      </c>
      <c r="FH20" s="92" t="s">
        <v>625</v>
      </c>
      <c r="FI20" s="93" t="s">
        <v>677</v>
      </c>
      <c r="FJ20" s="93" t="s">
        <v>91</v>
      </c>
      <c r="FK20" s="93" t="s">
        <v>246</v>
      </c>
      <c r="FL20" s="93" t="s">
        <v>662</v>
      </c>
      <c r="FM20" s="93" t="s">
        <v>406</v>
      </c>
      <c r="FN20" s="93" t="s">
        <v>220</v>
      </c>
      <c r="FO20" s="96" t="s">
        <v>502</v>
      </c>
      <c r="FP20" s="67"/>
    </row>
    <row r="21" spans="1:173" x14ac:dyDescent="0.2">
      <c r="A21" s="41"/>
      <c r="B21" s="41"/>
      <c r="C21" s="41"/>
      <c r="D21" s="109" t="s">
        <v>333</v>
      </c>
      <c r="E21" s="110" t="s">
        <v>565</v>
      </c>
      <c r="F21" s="122">
        <f>B3+(8*B5)</f>
        <v>8</v>
      </c>
      <c r="G21" s="41"/>
      <c r="I21" s="57"/>
      <c r="J21" s="28">
        <f>F175</f>
        <v>162</v>
      </c>
      <c r="K21" s="29">
        <f>F153</f>
        <v>140</v>
      </c>
      <c r="L21" s="29">
        <f>F261</f>
        <v>248</v>
      </c>
      <c r="M21" s="29">
        <f>F214</f>
        <v>201</v>
      </c>
      <c r="N21" s="29">
        <f>F197</f>
        <v>184</v>
      </c>
      <c r="O21" s="29">
        <f>F54</f>
        <v>41</v>
      </c>
      <c r="P21" s="29">
        <f>F37</f>
        <v>24</v>
      </c>
      <c r="Q21" s="29">
        <f>F115</f>
        <v>102</v>
      </c>
      <c r="R21" s="29">
        <f>F93</f>
        <v>80</v>
      </c>
      <c r="S21" s="29">
        <f>F76</f>
        <v>63</v>
      </c>
      <c r="T21" s="29">
        <f>F558</f>
        <v>545</v>
      </c>
      <c r="U21" s="29">
        <f>F516</f>
        <v>503</v>
      </c>
      <c r="V21" s="29">
        <f>F619</f>
        <v>606</v>
      </c>
      <c r="W21" s="29">
        <f>F602</f>
        <v>589</v>
      </c>
      <c r="X21" s="29">
        <f>F580</f>
        <v>567</v>
      </c>
      <c r="Y21" s="29">
        <f>F417</f>
        <v>404</v>
      </c>
      <c r="Z21" s="29">
        <f>F395</f>
        <v>382</v>
      </c>
      <c r="AA21" s="29">
        <f>F498</f>
        <v>485</v>
      </c>
      <c r="AB21" s="29">
        <f>F481</f>
        <v>468</v>
      </c>
      <c r="AC21" s="29">
        <f>F459</f>
        <v>446</v>
      </c>
      <c r="AD21" s="29">
        <f>F296</f>
        <v>283</v>
      </c>
      <c r="AE21" s="29">
        <f>F274</f>
        <v>261</v>
      </c>
      <c r="AF21" s="29">
        <f>F382</f>
        <v>369</v>
      </c>
      <c r="AG21" s="29">
        <f>F360</f>
        <v>347</v>
      </c>
      <c r="AH21" s="30">
        <f>F313</f>
        <v>300</v>
      </c>
      <c r="AI21" s="75">
        <f t="shared" si="3"/>
        <v>3247400</v>
      </c>
      <c r="AJ21" s="41"/>
      <c r="AK21" s="76" t="s">
        <v>138</v>
      </c>
      <c r="AL21" s="78" t="s">
        <v>622</v>
      </c>
      <c r="AM21" s="78" t="s">
        <v>442</v>
      </c>
      <c r="AN21" s="78" t="s">
        <v>184</v>
      </c>
      <c r="AO21" s="78" t="s">
        <v>459</v>
      </c>
      <c r="AP21" s="78" t="s">
        <v>523</v>
      </c>
      <c r="AQ21" s="80" t="s">
        <v>679</v>
      </c>
      <c r="AR21" s="78" t="s">
        <v>584</v>
      </c>
      <c r="AS21" s="78" t="s">
        <v>561</v>
      </c>
      <c r="AT21" s="78" t="s">
        <v>293</v>
      </c>
      <c r="AU21" s="78" t="s">
        <v>666</v>
      </c>
      <c r="AV21" s="78" t="s">
        <v>642</v>
      </c>
      <c r="AW21" s="79" t="s">
        <v>106</v>
      </c>
      <c r="AX21" s="78" t="s">
        <v>196</v>
      </c>
      <c r="AY21" s="78" t="s">
        <v>407</v>
      </c>
      <c r="AZ21" s="78" t="s">
        <v>169</v>
      </c>
      <c r="BA21" s="78" t="s">
        <v>403</v>
      </c>
      <c r="BB21" s="78" t="s">
        <v>371</v>
      </c>
      <c r="BC21" s="77" t="s">
        <v>687</v>
      </c>
      <c r="BD21" s="78" t="s">
        <v>625</v>
      </c>
      <c r="BE21" s="78" t="s">
        <v>532</v>
      </c>
      <c r="BF21" s="78" t="s">
        <v>249</v>
      </c>
      <c r="BG21" s="78" t="s">
        <v>688</v>
      </c>
      <c r="BH21" s="78" t="s">
        <v>544</v>
      </c>
      <c r="BI21" s="81" t="s">
        <v>660</v>
      </c>
      <c r="BJ21" s="41"/>
      <c r="BK21" s="50"/>
      <c r="BL21" s="41"/>
      <c r="BM21" s="28">
        <f>F625</f>
        <v>612</v>
      </c>
      <c r="BN21" s="29">
        <f>F521</f>
        <v>508</v>
      </c>
      <c r="BO21" s="29">
        <f>F554</f>
        <v>541</v>
      </c>
      <c r="BP21" s="29">
        <f>F608</f>
        <v>595</v>
      </c>
      <c r="BQ21" s="29">
        <f>F567</f>
        <v>554</v>
      </c>
      <c r="BR21" s="29">
        <f>F116</f>
        <v>103</v>
      </c>
      <c r="BS21" s="29">
        <f>F37</f>
        <v>24</v>
      </c>
      <c r="BT21" s="29">
        <f>F45</f>
        <v>32</v>
      </c>
      <c r="BU21" s="29">
        <f>F99</f>
        <v>86</v>
      </c>
      <c r="BV21" s="29">
        <f>F78</f>
        <v>65</v>
      </c>
      <c r="BW21" s="29">
        <f>F259</f>
        <v>246</v>
      </c>
      <c r="BX21" s="29">
        <f>F155</f>
        <v>142</v>
      </c>
      <c r="BY21" s="29">
        <f>F163</f>
        <v>150</v>
      </c>
      <c r="BZ21" s="29">
        <f>F222</f>
        <v>209</v>
      </c>
      <c r="CA21" s="29">
        <f>F201</f>
        <v>188</v>
      </c>
      <c r="CB21" s="29">
        <f>F493</f>
        <v>480</v>
      </c>
      <c r="CC21" s="29">
        <f>F389</f>
        <v>376</v>
      </c>
      <c r="CD21" s="29">
        <f>F427</f>
        <v>414</v>
      </c>
      <c r="CE21" s="29">
        <f>F481</f>
        <v>468</v>
      </c>
      <c r="CF21" s="29">
        <f>F460</f>
        <v>447</v>
      </c>
      <c r="CG21" s="29">
        <f>F382</f>
        <v>369</v>
      </c>
      <c r="CH21" s="29">
        <f>F273</f>
        <v>260</v>
      </c>
      <c r="CI21" s="29">
        <f>F311</f>
        <v>298</v>
      </c>
      <c r="CJ21" s="29">
        <f>F340</f>
        <v>327</v>
      </c>
      <c r="CK21" s="30">
        <f>F319</f>
        <v>306</v>
      </c>
      <c r="CL21" s="75">
        <f t="shared" si="4"/>
        <v>3247400</v>
      </c>
      <c r="CM21" s="41"/>
      <c r="CN21" s="82" t="s">
        <v>76</v>
      </c>
      <c r="CO21" s="84" t="s">
        <v>191</v>
      </c>
      <c r="CP21" s="84" t="s">
        <v>629</v>
      </c>
      <c r="CQ21" s="84" t="s">
        <v>671</v>
      </c>
      <c r="CR21" s="84" t="s">
        <v>613</v>
      </c>
      <c r="CS21" s="84" t="s">
        <v>652</v>
      </c>
      <c r="CT21" s="86" t="s">
        <v>679</v>
      </c>
      <c r="CU21" s="84" t="s">
        <v>261</v>
      </c>
      <c r="CV21" s="84" t="s">
        <v>72</v>
      </c>
      <c r="CW21" s="84" t="s">
        <v>644</v>
      </c>
      <c r="CX21" s="84" t="s">
        <v>162</v>
      </c>
      <c r="CY21" s="84" t="s">
        <v>385</v>
      </c>
      <c r="CZ21" s="85" t="s">
        <v>250</v>
      </c>
      <c r="DA21" s="84" t="s">
        <v>524</v>
      </c>
      <c r="DB21" s="84" t="s">
        <v>635</v>
      </c>
      <c r="DC21" s="84" t="s">
        <v>216</v>
      </c>
      <c r="DD21" s="84" t="s">
        <v>437</v>
      </c>
      <c r="DE21" s="84" t="s">
        <v>685</v>
      </c>
      <c r="DF21" s="83" t="s">
        <v>687</v>
      </c>
      <c r="DG21" s="84" t="s">
        <v>328</v>
      </c>
      <c r="DH21" s="84" t="s">
        <v>688</v>
      </c>
      <c r="DI21" s="84" t="s">
        <v>681</v>
      </c>
      <c r="DJ21" s="84" t="s">
        <v>259</v>
      </c>
      <c r="DK21" s="84" t="s">
        <v>531</v>
      </c>
      <c r="DL21" s="87" t="s">
        <v>88</v>
      </c>
      <c r="DM21" s="67"/>
      <c r="DO21" s="57"/>
      <c r="DP21" s="88">
        <f>F502</f>
        <v>489</v>
      </c>
      <c r="DQ21" s="89">
        <f>F266</f>
        <v>253</v>
      </c>
      <c r="DR21" s="89">
        <f>F180</f>
        <v>167</v>
      </c>
      <c r="DS21" s="89">
        <f>F69</f>
        <v>56</v>
      </c>
      <c r="DT21" s="89">
        <f>F608</f>
        <v>595</v>
      </c>
      <c r="DU21" s="89">
        <f>F539</f>
        <v>526</v>
      </c>
      <c r="DV21" s="89">
        <f>F453</f>
        <v>440</v>
      </c>
      <c r="DW21" s="89">
        <f>F347</f>
        <v>334</v>
      </c>
      <c r="DX21" s="89">
        <f>F261</f>
        <v>248</v>
      </c>
      <c r="DY21" s="89">
        <f>F25</f>
        <v>12</v>
      </c>
      <c r="DZ21" s="89">
        <f>F106</f>
        <v>93</v>
      </c>
      <c r="EA21" s="89">
        <f>F620</f>
        <v>607</v>
      </c>
      <c r="EB21" s="89">
        <f>F409</f>
        <v>396</v>
      </c>
      <c r="EC21" s="89">
        <f>F298</f>
        <v>285</v>
      </c>
      <c r="ED21" s="89">
        <f>F192</f>
        <v>179</v>
      </c>
      <c r="EE21" s="89">
        <f>F143</f>
        <v>130</v>
      </c>
      <c r="EF21" s="89">
        <f>F62</f>
        <v>49</v>
      </c>
      <c r="EG21" s="89">
        <f>F576</f>
        <v>563</v>
      </c>
      <c r="EH21" s="89">
        <f>F465</f>
        <v>452</v>
      </c>
      <c r="EI21" s="89">
        <f>F379</f>
        <v>366</v>
      </c>
      <c r="EJ21" s="89">
        <f>F335</f>
        <v>322</v>
      </c>
      <c r="EK21" s="89">
        <f>F224</f>
        <v>211</v>
      </c>
      <c r="EL21" s="89">
        <f>F113</f>
        <v>100</v>
      </c>
      <c r="EM21" s="89">
        <f>F532</f>
        <v>519</v>
      </c>
      <c r="EN21" s="90">
        <f>F421</f>
        <v>408</v>
      </c>
      <c r="EO21" s="75">
        <f t="shared" si="5"/>
        <v>3247400</v>
      </c>
      <c r="EP21" s="41"/>
      <c r="EQ21" s="91" t="s">
        <v>676</v>
      </c>
      <c r="ER21" s="93" t="s">
        <v>181</v>
      </c>
      <c r="ES21" s="93" t="s">
        <v>537</v>
      </c>
      <c r="ET21" s="93" t="s">
        <v>573</v>
      </c>
      <c r="EU21" s="93" t="s">
        <v>671</v>
      </c>
      <c r="EV21" s="93" t="s">
        <v>79</v>
      </c>
      <c r="EW21" s="95" t="s">
        <v>435</v>
      </c>
      <c r="EX21" s="93" t="s">
        <v>616</v>
      </c>
      <c r="EY21" s="93" t="s">
        <v>442</v>
      </c>
      <c r="EZ21" s="93" t="s">
        <v>451</v>
      </c>
      <c r="FA21" s="93" t="s">
        <v>508</v>
      </c>
      <c r="FB21" s="93" t="s">
        <v>648</v>
      </c>
      <c r="FC21" s="94" t="s">
        <v>604</v>
      </c>
      <c r="FD21" s="93" t="s">
        <v>684</v>
      </c>
      <c r="FE21" s="93" t="s">
        <v>227</v>
      </c>
      <c r="FF21" s="93" t="s">
        <v>186</v>
      </c>
      <c r="FG21" s="93" t="s">
        <v>682</v>
      </c>
      <c r="FH21" s="93" t="s">
        <v>521</v>
      </c>
      <c r="FI21" s="92" t="s">
        <v>4</v>
      </c>
      <c r="FJ21" s="93" t="s">
        <v>383</v>
      </c>
      <c r="FK21" s="93" t="s">
        <v>515</v>
      </c>
      <c r="FL21" s="93" t="s">
        <v>636</v>
      </c>
      <c r="FM21" s="93" t="s">
        <v>142</v>
      </c>
      <c r="FN21" s="93" t="s">
        <v>176</v>
      </c>
      <c r="FO21" s="96" t="s">
        <v>234</v>
      </c>
      <c r="FP21" s="67"/>
    </row>
    <row r="22" spans="1:173" x14ac:dyDescent="0.2">
      <c r="A22" s="41"/>
      <c r="B22" s="41"/>
      <c r="C22" s="41"/>
      <c r="D22" s="109" t="s">
        <v>348</v>
      </c>
      <c r="E22" s="110" t="s">
        <v>565</v>
      </c>
      <c r="F22" s="111">
        <f>B3+(9*B5)</f>
        <v>9</v>
      </c>
      <c r="G22" s="41"/>
      <c r="I22" s="57"/>
      <c r="J22" s="28">
        <f>F236</f>
        <v>223</v>
      </c>
      <c r="K22" s="29">
        <f>F189</f>
        <v>176</v>
      </c>
      <c r="L22" s="29">
        <f>F172</f>
        <v>159</v>
      </c>
      <c r="M22" s="29">
        <f>F150</f>
        <v>137</v>
      </c>
      <c r="N22" s="29">
        <f>F253</f>
        <v>240</v>
      </c>
      <c r="O22" s="29">
        <f>F90</f>
        <v>77</v>
      </c>
      <c r="P22" s="29">
        <f>F68</f>
        <v>55</v>
      </c>
      <c r="Q22" s="29">
        <f>F51</f>
        <v>38</v>
      </c>
      <c r="R22" s="29">
        <f>F29</f>
        <v>16</v>
      </c>
      <c r="S22" s="29">
        <f>F137</f>
        <v>124</v>
      </c>
      <c r="T22" s="29">
        <f>F594</f>
        <v>581</v>
      </c>
      <c r="U22" s="29">
        <f>F577</f>
        <v>564</v>
      </c>
      <c r="V22" s="29">
        <f>F555</f>
        <v>542</v>
      </c>
      <c r="W22" s="29">
        <f>F533</f>
        <v>520</v>
      </c>
      <c r="X22" s="29">
        <f>F616</f>
        <v>603</v>
      </c>
      <c r="Y22" s="29">
        <f>F473</f>
        <v>460</v>
      </c>
      <c r="Z22" s="29">
        <f>F456</f>
        <v>443</v>
      </c>
      <c r="AA22" s="29">
        <f>F434</f>
        <v>421</v>
      </c>
      <c r="AB22" s="29">
        <f>F392</f>
        <v>379</v>
      </c>
      <c r="AC22" s="29">
        <f>F495</f>
        <v>482</v>
      </c>
      <c r="AD22" s="29">
        <f>F357</f>
        <v>344</v>
      </c>
      <c r="AE22" s="29">
        <f>F335</f>
        <v>322</v>
      </c>
      <c r="AF22" s="29">
        <f>F288</f>
        <v>275</v>
      </c>
      <c r="AG22" s="29">
        <f>F271</f>
        <v>258</v>
      </c>
      <c r="AH22" s="30">
        <f>F374</f>
        <v>361</v>
      </c>
      <c r="AI22" s="75">
        <f t="shared" si="3"/>
        <v>3247400</v>
      </c>
      <c r="AJ22" s="41"/>
      <c r="AK22" s="76" t="s">
        <v>482</v>
      </c>
      <c r="AL22" s="78" t="s">
        <v>116</v>
      </c>
      <c r="AM22" s="78" t="s">
        <v>556</v>
      </c>
      <c r="AN22" s="78" t="s">
        <v>318</v>
      </c>
      <c r="AO22" s="78" t="s">
        <v>575</v>
      </c>
      <c r="AP22" s="80" t="s">
        <v>639</v>
      </c>
      <c r="AQ22" s="78" t="s">
        <v>499</v>
      </c>
      <c r="AR22" s="78" t="s">
        <v>165</v>
      </c>
      <c r="AS22" s="78" t="s">
        <v>408</v>
      </c>
      <c r="AT22" s="78" t="s">
        <v>689</v>
      </c>
      <c r="AU22" s="78" t="s">
        <v>355</v>
      </c>
      <c r="AV22" s="78" t="s">
        <v>381</v>
      </c>
      <c r="AW22" s="79" t="s">
        <v>485</v>
      </c>
      <c r="AX22" s="78" t="s">
        <v>686</v>
      </c>
      <c r="AY22" s="78" t="s">
        <v>610</v>
      </c>
      <c r="AZ22" s="78" t="s">
        <v>263</v>
      </c>
      <c r="BA22" s="78" t="s">
        <v>675</v>
      </c>
      <c r="BB22" s="78" t="s">
        <v>656</v>
      </c>
      <c r="BC22" s="78" t="s">
        <v>237</v>
      </c>
      <c r="BD22" s="77" t="s">
        <v>446</v>
      </c>
      <c r="BE22" s="78" t="s">
        <v>669</v>
      </c>
      <c r="BF22" s="78" t="s">
        <v>515</v>
      </c>
      <c r="BG22" s="78" t="s">
        <v>626</v>
      </c>
      <c r="BH22" s="78" t="s">
        <v>455</v>
      </c>
      <c r="BI22" s="81" t="s">
        <v>126</v>
      </c>
      <c r="BJ22" s="41"/>
      <c r="BK22" s="50"/>
      <c r="BL22" s="41"/>
      <c r="BM22" s="28">
        <f>F592</f>
        <v>579</v>
      </c>
      <c r="BN22" s="29">
        <f>F579</f>
        <v>566</v>
      </c>
      <c r="BO22" s="29">
        <f>F533</f>
        <v>520</v>
      </c>
      <c r="BP22" s="29">
        <f>F550</f>
        <v>537</v>
      </c>
      <c r="BQ22" s="29">
        <f>F621</f>
        <v>608</v>
      </c>
      <c r="BR22" s="29">
        <f>F103</f>
        <v>90</v>
      </c>
      <c r="BS22" s="29">
        <f>F70</f>
        <v>57</v>
      </c>
      <c r="BT22" s="29">
        <f>F24</f>
        <v>11</v>
      </c>
      <c r="BU22" s="29">
        <f>F41</f>
        <v>28</v>
      </c>
      <c r="BV22" s="29">
        <f>F137</f>
        <v>124</v>
      </c>
      <c r="BW22" s="29">
        <f>F226</f>
        <v>213</v>
      </c>
      <c r="BX22" s="29">
        <f>F188</f>
        <v>175</v>
      </c>
      <c r="BY22" s="29">
        <f>F147</f>
        <v>134</v>
      </c>
      <c r="BZ22" s="29">
        <f>F184</f>
        <v>171</v>
      </c>
      <c r="CA22" s="29">
        <f>F255</f>
        <v>242</v>
      </c>
      <c r="CB22" s="29">
        <f>F485</f>
        <v>472</v>
      </c>
      <c r="CC22" s="29">
        <f>F452</f>
        <v>439</v>
      </c>
      <c r="CD22" s="29">
        <f>F406</f>
        <v>393</v>
      </c>
      <c r="CE22" s="29">
        <f>F418</f>
        <v>405</v>
      </c>
      <c r="CF22" s="29">
        <f>F489</f>
        <v>476</v>
      </c>
      <c r="CG22" s="29">
        <f>F344</f>
        <v>331</v>
      </c>
      <c r="CH22" s="29">
        <f>F336</f>
        <v>323</v>
      </c>
      <c r="CI22" s="29">
        <f>F265</f>
        <v>252</v>
      </c>
      <c r="CJ22" s="29">
        <f>F307</f>
        <v>294</v>
      </c>
      <c r="CK22" s="30">
        <f>F373</f>
        <v>360</v>
      </c>
      <c r="CL22" s="75">
        <f t="shared" si="4"/>
        <v>3247400</v>
      </c>
      <c r="CM22" s="41"/>
      <c r="CN22" s="82" t="s">
        <v>592</v>
      </c>
      <c r="CO22" s="84" t="s">
        <v>659</v>
      </c>
      <c r="CP22" s="84" t="s">
        <v>686</v>
      </c>
      <c r="CQ22" s="84" t="s">
        <v>273</v>
      </c>
      <c r="CR22" s="84" t="s">
        <v>376</v>
      </c>
      <c r="CS22" s="86" t="s">
        <v>590</v>
      </c>
      <c r="CT22" s="84" t="s">
        <v>369</v>
      </c>
      <c r="CU22" s="84" t="s">
        <v>270</v>
      </c>
      <c r="CV22" s="84" t="s">
        <v>619</v>
      </c>
      <c r="CW22" s="84" t="s">
        <v>689</v>
      </c>
      <c r="CX22" s="84" t="s">
        <v>583</v>
      </c>
      <c r="CY22" s="84" t="s">
        <v>375</v>
      </c>
      <c r="CZ22" s="85" t="s">
        <v>493</v>
      </c>
      <c r="DA22" s="84" t="s">
        <v>345</v>
      </c>
      <c r="DB22" s="84" t="s">
        <v>428</v>
      </c>
      <c r="DC22" s="84" t="s">
        <v>130</v>
      </c>
      <c r="DD22" s="84" t="s">
        <v>690</v>
      </c>
      <c r="DE22" s="84" t="s">
        <v>672</v>
      </c>
      <c r="DF22" s="84" t="s">
        <v>84</v>
      </c>
      <c r="DG22" s="83" t="s">
        <v>475</v>
      </c>
      <c r="DH22" s="84" t="s">
        <v>341</v>
      </c>
      <c r="DI22" s="84" t="s">
        <v>366</v>
      </c>
      <c r="DJ22" s="84" t="s">
        <v>467</v>
      </c>
      <c r="DK22" s="84" t="s">
        <v>673</v>
      </c>
      <c r="DL22" s="87" t="s">
        <v>691</v>
      </c>
      <c r="DM22" s="67"/>
      <c r="DO22" s="57"/>
      <c r="DP22" s="88">
        <f>F614</f>
        <v>601</v>
      </c>
      <c r="DQ22" s="89">
        <f>F403</f>
        <v>390</v>
      </c>
      <c r="DR22" s="89">
        <f>F297</f>
        <v>284</v>
      </c>
      <c r="DS22" s="89">
        <f>F211</f>
        <v>198</v>
      </c>
      <c r="DT22" s="89">
        <f>F100</f>
        <v>87</v>
      </c>
      <c r="DU22" s="89">
        <f>F56</f>
        <v>43</v>
      </c>
      <c r="DV22" s="89">
        <f>F570</f>
        <v>557</v>
      </c>
      <c r="DW22" s="89">
        <f>F484</f>
        <v>471</v>
      </c>
      <c r="DX22" s="89">
        <f>F373</f>
        <v>360</v>
      </c>
      <c r="DY22" s="89">
        <f>F142</f>
        <v>129</v>
      </c>
      <c r="DZ22" s="89">
        <f>F218</f>
        <v>205</v>
      </c>
      <c r="EA22" s="89">
        <f>F137</f>
        <v>124</v>
      </c>
      <c r="EB22" s="89">
        <f>F526</f>
        <v>513</v>
      </c>
      <c r="EC22" s="89">
        <f>F415</f>
        <v>402</v>
      </c>
      <c r="ED22" s="89">
        <f>F329</f>
        <v>316</v>
      </c>
      <c r="EE22" s="89">
        <f>F285</f>
        <v>272</v>
      </c>
      <c r="EF22" s="89">
        <f>F174</f>
        <v>161</v>
      </c>
      <c r="EG22" s="89">
        <f>F63</f>
        <v>50</v>
      </c>
      <c r="EH22" s="89">
        <f>F607</f>
        <v>594</v>
      </c>
      <c r="EI22" s="89">
        <f>F496</f>
        <v>483</v>
      </c>
      <c r="EJ22" s="89">
        <f>F452</f>
        <v>439</v>
      </c>
      <c r="EK22" s="89">
        <f>F341</f>
        <v>328</v>
      </c>
      <c r="EL22" s="89">
        <f>F255</f>
        <v>242</v>
      </c>
      <c r="EM22" s="89">
        <f>F19</f>
        <v>6</v>
      </c>
      <c r="EN22" s="90">
        <f>F558</f>
        <v>545</v>
      </c>
      <c r="EO22" s="75">
        <f t="shared" si="5"/>
        <v>3247400</v>
      </c>
      <c r="EP22" s="41"/>
      <c r="EQ22" s="91" t="s">
        <v>213</v>
      </c>
      <c r="ER22" s="93" t="s">
        <v>484</v>
      </c>
      <c r="ES22" s="93" t="s">
        <v>649</v>
      </c>
      <c r="ET22" s="93" t="s">
        <v>547</v>
      </c>
      <c r="EU22" s="93" t="s">
        <v>409</v>
      </c>
      <c r="EV22" s="95" t="s">
        <v>390</v>
      </c>
      <c r="EW22" s="93" t="s">
        <v>591</v>
      </c>
      <c r="EX22" s="93" t="s">
        <v>581</v>
      </c>
      <c r="EY22" s="93" t="s">
        <v>691</v>
      </c>
      <c r="EZ22" s="93" t="s">
        <v>346</v>
      </c>
      <c r="FA22" s="93" t="s">
        <v>114</v>
      </c>
      <c r="FB22" s="93" t="s">
        <v>689</v>
      </c>
      <c r="FC22" s="94" t="s">
        <v>486</v>
      </c>
      <c r="FD22" s="93" t="s">
        <v>150</v>
      </c>
      <c r="FE22" s="93" t="s">
        <v>466</v>
      </c>
      <c r="FF22" s="93" t="s">
        <v>479</v>
      </c>
      <c r="FG22" s="93" t="s">
        <v>576</v>
      </c>
      <c r="FH22" s="93" t="s">
        <v>272</v>
      </c>
      <c r="FI22" s="93" t="s">
        <v>105</v>
      </c>
      <c r="FJ22" s="92" t="s">
        <v>354</v>
      </c>
      <c r="FK22" s="93" t="s">
        <v>690</v>
      </c>
      <c r="FL22" s="93" t="s">
        <v>87</v>
      </c>
      <c r="FM22" s="93" t="s">
        <v>428</v>
      </c>
      <c r="FN22" s="93" t="s">
        <v>620</v>
      </c>
      <c r="FO22" s="96" t="s">
        <v>666</v>
      </c>
      <c r="FP22" s="67"/>
    </row>
    <row r="23" spans="1:173" x14ac:dyDescent="0.2">
      <c r="A23" s="41"/>
      <c r="B23" s="41"/>
      <c r="C23" s="41"/>
      <c r="D23" s="109" t="s">
        <v>472</v>
      </c>
      <c r="E23" s="110" t="s">
        <v>565</v>
      </c>
      <c r="F23" s="111">
        <f>B3+(10*B5)</f>
        <v>10</v>
      </c>
      <c r="G23" s="41"/>
      <c r="I23" s="57"/>
      <c r="J23" s="28">
        <f>F405</f>
        <v>392</v>
      </c>
      <c r="K23" s="29">
        <f>F508</f>
        <v>495</v>
      </c>
      <c r="L23" s="29">
        <f>F466</f>
        <v>453</v>
      </c>
      <c r="M23" s="29">
        <f>F444</f>
        <v>431</v>
      </c>
      <c r="N23" s="29">
        <f>F427</f>
        <v>414</v>
      </c>
      <c r="O23" s="29">
        <f>F284</f>
        <v>271</v>
      </c>
      <c r="P23" s="29">
        <f>F367</f>
        <v>354</v>
      </c>
      <c r="Q23" s="29">
        <f>F345</f>
        <v>332</v>
      </c>
      <c r="R23" s="29">
        <f>F323</f>
        <v>310</v>
      </c>
      <c r="S23" s="29">
        <f>F306</f>
        <v>293</v>
      </c>
      <c r="T23" s="29">
        <f>F138</f>
        <v>125</v>
      </c>
      <c r="U23" s="29">
        <f>F246</f>
        <v>233</v>
      </c>
      <c r="V23" s="29">
        <f>F224</f>
        <v>211</v>
      </c>
      <c r="W23" s="29">
        <f>F207</f>
        <v>194</v>
      </c>
      <c r="X23" s="29">
        <f>F185</f>
        <v>172</v>
      </c>
      <c r="Y23" s="29">
        <f>F22</f>
        <v>9</v>
      </c>
      <c r="Z23" s="29">
        <f>F125</f>
        <v>112</v>
      </c>
      <c r="AA23" s="29">
        <f>F103</f>
        <v>90</v>
      </c>
      <c r="AB23" s="29">
        <f>F86</f>
        <v>73</v>
      </c>
      <c r="AC23" s="29">
        <f>F39</f>
        <v>26</v>
      </c>
      <c r="AD23" s="29">
        <f>F526</f>
        <v>513</v>
      </c>
      <c r="AE23" s="29">
        <f>F629</f>
        <v>616</v>
      </c>
      <c r="AF23" s="29">
        <f>F612</f>
        <v>599</v>
      </c>
      <c r="AG23" s="29">
        <f>F565</f>
        <v>552</v>
      </c>
      <c r="AH23" s="30">
        <f>F543</f>
        <v>530</v>
      </c>
      <c r="AI23" s="75">
        <f t="shared" si="3"/>
        <v>3247400</v>
      </c>
      <c r="AJ23" s="41"/>
      <c r="AK23" s="76" t="s">
        <v>608</v>
      </c>
      <c r="AL23" s="78" t="s">
        <v>235</v>
      </c>
      <c r="AM23" s="78" t="s">
        <v>378</v>
      </c>
      <c r="AN23" s="78" t="s">
        <v>692</v>
      </c>
      <c r="AO23" s="80" t="s">
        <v>685</v>
      </c>
      <c r="AP23" s="78" t="s">
        <v>527</v>
      </c>
      <c r="AQ23" s="78" t="s">
        <v>264</v>
      </c>
      <c r="AR23" s="78" t="s">
        <v>244</v>
      </c>
      <c r="AS23" s="78" t="s">
        <v>670</v>
      </c>
      <c r="AT23" s="78" t="s">
        <v>399</v>
      </c>
      <c r="AU23" s="78" t="s">
        <v>127</v>
      </c>
      <c r="AV23" s="78" t="s">
        <v>693</v>
      </c>
      <c r="AW23" s="79" t="s">
        <v>636</v>
      </c>
      <c r="AX23" s="78" t="s">
        <v>481</v>
      </c>
      <c r="AY23" s="78" t="s">
        <v>183</v>
      </c>
      <c r="AZ23" s="78" t="s">
        <v>348</v>
      </c>
      <c r="BA23" s="78" t="s">
        <v>522</v>
      </c>
      <c r="BB23" s="78" t="s">
        <v>590</v>
      </c>
      <c r="BC23" s="78" t="s">
        <v>557</v>
      </c>
      <c r="BD23" s="78" t="s">
        <v>319</v>
      </c>
      <c r="BE23" s="77" t="s">
        <v>486</v>
      </c>
      <c r="BF23" s="78" t="s">
        <v>645</v>
      </c>
      <c r="BG23" s="78" t="s">
        <v>500</v>
      </c>
      <c r="BH23" s="78" t="s">
        <v>172</v>
      </c>
      <c r="BI23" s="81" t="s">
        <v>655</v>
      </c>
      <c r="BJ23" s="41"/>
      <c r="BK23" s="50"/>
      <c r="BL23" s="41"/>
      <c r="BM23" s="28">
        <f>F411</f>
        <v>398</v>
      </c>
      <c r="BN23" s="29">
        <f>F482</f>
        <v>469</v>
      </c>
      <c r="BO23" s="29">
        <f>F494</f>
        <v>481</v>
      </c>
      <c r="BP23" s="29">
        <f>F448</f>
        <v>435</v>
      </c>
      <c r="BQ23" s="29">
        <f>F415</f>
        <v>402</v>
      </c>
      <c r="BR23" s="29">
        <f>F263</f>
        <v>250</v>
      </c>
      <c r="BS23" s="29">
        <f>F359</f>
        <v>346</v>
      </c>
      <c r="BT23" s="29">
        <f>F376</f>
        <v>363</v>
      </c>
      <c r="BU23" s="29">
        <f>F330</f>
        <v>317</v>
      </c>
      <c r="BV23" s="29">
        <f>F297</f>
        <v>284</v>
      </c>
      <c r="BW23" s="29">
        <f>F27</f>
        <v>14</v>
      </c>
      <c r="BX23" s="29">
        <f>F93</f>
        <v>80</v>
      </c>
      <c r="BY23" s="29">
        <f>F135</f>
        <v>122</v>
      </c>
      <c r="BZ23" s="29">
        <f>F64</f>
        <v>51</v>
      </c>
      <c r="CA23" s="29">
        <f>F56</f>
        <v>43</v>
      </c>
      <c r="CB23" s="29">
        <f>F154</f>
        <v>141</v>
      </c>
      <c r="CC23" s="29">
        <f>F225</f>
        <v>212</v>
      </c>
      <c r="CD23" s="29">
        <f>F242</f>
        <v>229</v>
      </c>
      <c r="CE23" s="29">
        <f>F196</f>
        <v>183</v>
      </c>
      <c r="CF23" s="29">
        <f>F183</f>
        <v>170</v>
      </c>
      <c r="CG23" s="29">
        <f>F520</f>
        <v>507</v>
      </c>
      <c r="CH23" s="29">
        <f>F591</f>
        <v>578</v>
      </c>
      <c r="CI23" s="29">
        <f>F628</f>
        <v>615</v>
      </c>
      <c r="CJ23" s="29">
        <f>F587</f>
        <v>574</v>
      </c>
      <c r="CK23" s="30">
        <f>F549</f>
        <v>536</v>
      </c>
      <c r="CL23" s="75">
        <f t="shared" si="4"/>
        <v>3247400</v>
      </c>
      <c r="CM23" s="41"/>
      <c r="CN23" s="82" t="s">
        <v>476</v>
      </c>
      <c r="CO23" s="84" t="s">
        <v>564</v>
      </c>
      <c r="CP23" s="84" t="s">
        <v>694</v>
      </c>
      <c r="CQ23" s="84" t="s">
        <v>119</v>
      </c>
      <c r="CR23" s="86" t="s">
        <v>150</v>
      </c>
      <c r="CS23" s="84" t="s">
        <v>586</v>
      </c>
      <c r="CT23" s="84" t="s">
        <v>559</v>
      </c>
      <c r="CU23" s="84" t="s">
        <v>425</v>
      </c>
      <c r="CV23" s="84" t="s">
        <v>132</v>
      </c>
      <c r="CW23" s="84" t="s">
        <v>649</v>
      </c>
      <c r="CX23" s="84" t="s">
        <v>587</v>
      </c>
      <c r="CY23" s="84" t="s">
        <v>561</v>
      </c>
      <c r="CZ23" s="85" t="s">
        <v>209</v>
      </c>
      <c r="DA23" s="84" t="s">
        <v>139</v>
      </c>
      <c r="DB23" s="84" t="s">
        <v>390</v>
      </c>
      <c r="DC23" s="84" t="s">
        <v>413</v>
      </c>
      <c r="DD23" s="84" t="s">
        <v>367</v>
      </c>
      <c r="DE23" s="84" t="s">
        <v>91</v>
      </c>
      <c r="DF23" s="84" t="s">
        <v>695</v>
      </c>
      <c r="DG23" s="84" t="s">
        <v>504</v>
      </c>
      <c r="DH23" s="83" t="s">
        <v>632</v>
      </c>
      <c r="DI23" s="84" t="s">
        <v>661</v>
      </c>
      <c r="DJ23" s="84" t="s">
        <v>257</v>
      </c>
      <c r="DK23" s="84" t="s">
        <v>415</v>
      </c>
      <c r="DL23" s="87" t="s">
        <v>474</v>
      </c>
      <c r="DM23" s="67"/>
      <c r="DO23" s="57"/>
      <c r="DP23" s="88">
        <f>F73</f>
        <v>60</v>
      </c>
      <c r="DQ23" s="89">
        <f>F592</f>
        <v>579</v>
      </c>
      <c r="DR23" s="89">
        <f>F506</f>
        <v>493</v>
      </c>
      <c r="DS23" s="89">
        <f>F270</f>
        <v>257</v>
      </c>
      <c r="DT23" s="89">
        <f>F184</f>
        <v>171</v>
      </c>
      <c r="DU23" s="89">
        <f>F240</f>
        <v>227</v>
      </c>
      <c r="DV23" s="89">
        <f>F29</f>
        <v>16</v>
      </c>
      <c r="DW23" s="89">
        <f>F543</f>
        <v>530</v>
      </c>
      <c r="DX23" s="89">
        <f>F462</f>
        <v>449</v>
      </c>
      <c r="DY23" s="89">
        <f>F351</f>
        <v>338</v>
      </c>
      <c r="DZ23" s="89">
        <f>F307</f>
        <v>294</v>
      </c>
      <c r="EA23" s="89">
        <f>F196</f>
        <v>183</v>
      </c>
      <c r="EB23" s="89">
        <f>F110</f>
        <v>97</v>
      </c>
      <c r="EC23" s="89">
        <f>F624</f>
        <v>611</v>
      </c>
      <c r="ED23" s="89">
        <f>F388</f>
        <v>375</v>
      </c>
      <c r="EE23" s="89">
        <f>F469</f>
        <v>456</v>
      </c>
      <c r="EF23" s="89">
        <f>F383</f>
        <v>370</v>
      </c>
      <c r="EG23" s="89">
        <f>F152</f>
        <v>139</v>
      </c>
      <c r="EH23" s="89">
        <f>F41</f>
        <v>28</v>
      </c>
      <c r="EI23" s="89">
        <f>F580</f>
        <v>567</v>
      </c>
      <c r="EJ23" s="89">
        <f>F536</f>
        <v>523</v>
      </c>
      <c r="EK23" s="89">
        <f>F425</f>
        <v>412</v>
      </c>
      <c r="EL23" s="89">
        <f>F314</f>
        <v>301</v>
      </c>
      <c r="EM23" s="89">
        <f>F228</f>
        <v>215</v>
      </c>
      <c r="EN23" s="90">
        <f>F122</f>
        <v>109</v>
      </c>
      <c r="EO23" s="75">
        <f t="shared" si="5"/>
        <v>3247400</v>
      </c>
      <c r="EP23" s="41"/>
      <c r="EQ23" s="91" t="s">
        <v>389</v>
      </c>
      <c r="ER23" s="93" t="s">
        <v>592</v>
      </c>
      <c r="ES23" s="93" t="s">
        <v>683</v>
      </c>
      <c r="ET23" s="93" t="s">
        <v>109</v>
      </c>
      <c r="EU23" s="95" t="s">
        <v>345</v>
      </c>
      <c r="EV23" s="93" t="s">
        <v>480</v>
      </c>
      <c r="EW23" s="93" t="s">
        <v>408</v>
      </c>
      <c r="EX23" s="93" t="s">
        <v>655</v>
      </c>
      <c r="EY23" s="93" t="s">
        <v>149</v>
      </c>
      <c r="EZ23" s="93" t="s">
        <v>465</v>
      </c>
      <c r="FA23" s="93" t="s">
        <v>673</v>
      </c>
      <c r="FB23" s="93" t="s">
        <v>695</v>
      </c>
      <c r="FC23" s="94" t="s">
        <v>271</v>
      </c>
      <c r="FD23" s="93" t="s">
        <v>542</v>
      </c>
      <c r="FE23" s="93" t="s">
        <v>568</v>
      </c>
      <c r="FF23" s="93" t="s">
        <v>696</v>
      </c>
      <c r="FG23" s="93" t="s">
        <v>86</v>
      </c>
      <c r="FH23" s="93" t="s">
        <v>113</v>
      </c>
      <c r="FI23" s="93" t="s">
        <v>619</v>
      </c>
      <c r="FJ23" s="93" t="s">
        <v>407</v>
      </c>
      <c r="FK23" s="92" t="s">
        <v>104</v>
      </c>
      <c r="FL23" s="93" t="s">
        <v>353</v>
      </c>
      <c r="FM23" s="93" t="s">
        <v>398</v>
      </c>
      <c r="FN23" s="93" t="s">
        <v>653</v>
      </c>
      <c r="FO23" s="96" t="s">
        <v>231</v>
      </c>
      <c r="FP23" s="67"/>
    </row>
    <row r="24" spans="1:173" x14ac:dyDescent="0.2">
      <c r="A24" s="41"/>
      <c r="B24" s="41"/>
      <c r="C24" s="41"/>
      <c r="D24" s="109" t="s">
        <v>270</v>
      </c>
      <c r="E24" s="110" t="s">
        <v>565</v>
      </c>
      <c r="F24" s="122">
        <f>B3+(11*B5)</f>
        <v>11</v>
      </c>
      <c r="G24" s="41"/>
      <c r="I24" s="57"/>
      <c r="J24" s="28">
        <f>F441</f>
        <v>428</v>
      </c>
      <c r="K24" s="29">
        <f>F419</f>
        <v>406</v>
      </c>
      <c r="L24" s="29">
        <f>F402</f>
        <v>389</v>
      </c>
      <c r="M24" s="29">
        <f>F505</f>
        <v>492</v>
      </c>
      <c r="N24" s="29">
        <f>F483</f>
        <v>470</v>
      </c>
      <c r="O24" s="29">
        <f>F320</f>
        <v>307</v>
      </c>
      <c r="P24" s="29">
        <f>F298</f>
        <v>285</v>
      </c>
      <c r="Q24" s="29">
        <f>F281</f>
        <v>268</v>
      </c>
      <c r="R24" s="29">
        <f>F384</f>
        <v>371</v>
      </c>
      <c r="S24" s="29">
        <f>F342</f>
        <v>329</v>
      </c>
      <c r="T24" s="29">
        <f>F199</f>
        <v>186</v>
      </c>
      <c r="U24" s="29">
        <f>F182</f>
        <v>169</v>
      </c>
      <c r="V24" s="29">
        <f>F160</f>
        <v>147</v>
      </c>
      <c r="W24" s="29">
        <f>F238</f>
        <v>225</v>
      </c>
      <c r="X24" s="29">
        <f>F221</f>
        <v>208</v>
      </c>
      <c r="Y24" s="29">
        <f>F78</f>
        <v>65</v>
      </c>
      <c r="Z24" s="29">
        <f>F61</f>
        <v>48</v>
      </c>
      <c r="AA24" s="29">
        <f>F14</f>
        <v>1</v>
      </c>
      <c r="AB24" s="29">
        <f>F122</f>
        <v>109</v>
      </c>
      <c r="AC24" s="29">
        <f>F100</f>
        <v>87</v>
      </c>
      <c r="AD24" s="29">
        <f>F587</f>
        <v>574</v>
      </c>
      <c r="AE24" s="29">
        <f>F540</f>
        <v>527</v>
      </c>
      <c r="AF24" s="29">
        <f>F518</f>
        <v>505</v>
      </c>
      <c r="AG24" s="29">
        <f>F626</f>
        <v>613</v>
      </c>
      <c r="AH24" s="30">
        <f>F604</f>
        <v>591</v>
      </c>
      <c r="AI24" s="75">
        <f t="shared" si="3"/>
        <v>3247400</v>
      </c>
      <c r="AJ24" s="41"/>
      <c r="AK24" s="76" t="s">
        <v>253</v>
      </c>
      <c r="AL24" s="78" t="s">
        <v>697</v>
      </c>
      <c r="AM24" s="78" t="s">
        <v>668</v>
      </c>
      <c r="AN24" s="80" t="s">
        <v>657</v>
      </c>
      <c r="AO24" s="78" t="s">
        <v>296</v>
      </c>
      <c r="AP24" s="78" t="s">
        <v>359</v>
      </c>
      <c r="AQ24" s="78" t="s">
        <v>684</v>
      </c>
      <c r="AR24" s="78" t="s">
        <v>545</v>
      </c>
      <c r="AS24" s="78" t="s">
        <v>463</v>
      </c>
      <c r="AT24" s="78" t="s">
        <v>120</v>
      </c>
      <c r="AU24" s="78" t="s">
        <v>598</v>
      </c>
      <c r="AV24" s="78" t="s">
        <v>549</v>
      </c>
      <c r="AW24" s="79" t="s">
        <v>247</v>
      </c>
      <c r="AX24" s="78" t="s">
        <v>326</v>
      </c>
      <c r="AY24" s="78" t="s">
        <v>698</v>
      </c>
      <c r="AZ24" s="78" t="s">
        <v>644</v>
      </c>
      <c r="BA24" s="78" t="s">
        <v>494</v>
      </c>
      <c r="BB24" s="78" t="s">
        <v>201</v>
      </c>
      <c r="BC24" s="78" t="s">
        <v>231</v>
      </c>
      <c r="BD24" s="78" t="s">
        <v>409</v>
      </c>
      <c r="BE24" s="78" t="s">
        <v>415</v>
      </c>
      <c r="BF24" s="77" t="s">
        <v>108</v>
      </c>
      <c r="BG24" s="78" t="s">
        <v>600</v>
      </c>
      <c r="BH24" s="78" t="s">
        <v>406</v>
      </c>
      <c r="BI24" s="81" t="s">
        <v>606</v>
      </c>
      <c r="BJ24" s="41"/>
      <c r="BK24" s="50"/>
      <c r="BL24" s="41"/>
      <c r="BM24" s="28">
        <f>F440</f>
        <v>427</v>
      </c>
      <c r="BN24" s="29">
        <f>F419</f>
        <v>406</v>
      </c>
      <c r="BO24" s="29">
        <f>F473</f>
        <v>460</v>
      </c>
      <c r="BP24" s="29">
        <f>F511</f>
        <v>498</v>
      </c>
      <c r="BQ24" s="29">
        <f>F407</f>
        <v>394</v>
      </c>
      <c r="BR24" s="29">
        <f>F322</f>
        <v>309</v>
      </c>
      <c r="BS24" s="29">
        <f>F301</f>
        <v>288</v>
      </c>
      <c r="BT24" s="29">
        <f>F355</f>
        <v>342</v>
      </c>
      <c r="BU24" s="29">
        <f>F363</f>
        <v>350</v>
      </c>
      <c r="BV24" s="29">
        <f>F284</f>
        <v>271</v>
      </c>
      <c r="BW24" s="29">
        <f>F81</f>
        <v>68</v>
      </c>
      <c r="BX24" s="29">
        <f>F60</f>
        <v>47</v>
      </c>
      <c r="BY24" s="29">
        <f>F89</f>
        <v>76</v>
      </c>
      <c r="BZ24" s="29">
        <f>F127</f>
        <v>114</v>
      </c>
      <c r="CA24" s="29">
        <f>F18</f>
        <v>5</v>
      </c>
      <c r="CB24" s="29">
        <f>F208</f>
        <v>195</v>
      </c>
      <c r="CC24" s="29">
        <f>F167</f>
        <v>154</v>
      </c>
      <c r="CD24" s="29">
        <f>F221</f>
        <v>208</v>
      </c>
      <c r="CE24" s="29">
        <f>F254</f>
        <v>241</v>
      </c>
      <c r="CF24" s="29">
        <f>F150</f>
        <v>137</v>
      </c>
      <c r="CG24" s="29">
        <f>F574</f>
        <v>561</v>
      </c>
      <c r="CH24" s="29">
        <f>F553</f>
        <v>540</v>
      </c>
      <c r="CI24" s="29">
        <f>F612</f>
        <v>599</v>
      </c>
      <c r="CJ24" s="29">
        <f>F620</f>
        <v>607</v>
      </c>
      <c r="CK24" s="30">
        <f>F516</f>
        <v>503</v>
      </c>
      <c r="CL24" s="75">
        <f t="shared" si="4"/>
        <v>3247400</v>
      </c>
      <c r="CM24" s="41"/>
      <c r="CN24" s="82" t="s">
        <v>83</v>
      </c>
      <c r="CO24" s="84" t="s">
        <v>697</v>
      </c>
      <c r="CP24" s="84" t="s">
        <v>263</v>
      </c>
      <c r="CQ24" s="86" t="s">
        <v>512</v>
      </c>
      <c r="CR24" s="84" t="s">
        <v>533</v>
      </c>
      <c r="CS24" s="84" t="s">
        <v>634</v>
      </c>
      <c r="CT24" s="84" t="s">
        <v>535</v>
      </c>
      <c r="CU24" s="84" t="s">
        <v>222</v>
      </c>
      <c r="CV24" s="84" t="s">
        <v>646</v>
      </c>
      <c r="CW24" s="84" t="s">
        <v>527</v>
      </c>
      <c r="CX24" s="84" t="s">
        <v>540</v>
      </c>
      <c r="CY24" s="84" t="s">
        <v>74</v>
      </c>
      <c r="CZ24" s="85" t="s">
        <v>2</v>
      </c>
      <c r="DA24" s="84" t="s">
        <v>618</v>
      </c>
      <c r="DB24" s="84" t="s">
        <v>529</v>
      </c>
      <c r="DC24" s="84" t="s">
        <v>469</v>
      </c>
      <c r="DD24" s="84" t="s">
        <v>284</v>
      </c>
      <c r="DE24" s="84" t="s">
        <v>698</v>
      </c>
      <c r="DF24" s="84" t="s">
        <v>528</v>
      </c>
      <c r="DG24" s="84" t="s">
        <v>318</v>
      </c>
      <c r="DH24" s="84" t="s">
        <v>432</v>
      </c>
      <c r="DI24" s="83" t="s">
        <v>197</v>
      </c>
      <c r="DJ24" s="84" t="s">
        <v>500</v>
      </c>
      <c r="DK24" s="84" t="s">
        <v>648</v>
      </c>
      <c r="DL24" s="87" t="s">
        <v>642</v>
      </c>
      <c r="DM24" s="67"/>
      <c r="DO24" s="57"/>
      <c r="DP24" s="88">
        <f>F190</f>
        <v>177</v>
      </c>
      <c r="DQ24" s="89">
        <f>F104</f>
        <v>91</v>
      </c>
      <c r="DR24" s="89">
        <f>F618</f>
        <v>605</v>
      </c>
      <c r="DS24" s="89">
        <f>F412</f>
        <v>399</v>
      </c>
      <c r="DT24" s="89">
        <f>F301</f>
        <v>288</v>
      </c>
      <c r="DU24" s="89">
        <f>F382</f>
        <v>369</v>
      </c>
      <c r="DV24" s="89">
        <f>F146</f>
        <v>133</v>
      </c>
      <c r="DW24" s="89">
        <f>F60</f>
        <v>47</v>
      </c>
      <c r="DX24" s="89">
        <f>F574</f>
        <v>561</v>
      </c>
      <c r="DY24" s="89">
        <f>F463</f>
        <v>450</v>
      </c>
      <c r="DZ24" s="89">
        <f>F419</f>
        <v>406</v>
      </c>
      <c r="EA24" s="89">
        <f>F333</f>
        <v>320</v>
      </c>
      <c r="EB24" s="89">
        <f>F227</f>
        <v>214</v>
      </c>
      <c r="EC24" s="89">
        <f>F116</f>
        <v>103</v>
      </c>
      <c r="ED24" s="89">
        <f>F530</f>
        <v>517</v>
      </c>
      <c r="EE24" s="89">
        <f>F611</f>
        <v>598</v>
      </c>
      <c r="EF24" s="89">
        <f>F500</f>
        <v>487</v>
      </c>
      <c r="EG24" s="89">
        <f>F264</f>
        <v>251</v>
      </c>
      <c r="EH24" s="89">
        <f>F178</f>
        <v>165</v>
      </c>
      <c r="EI24" s="89">
        <f>F72</f>
        <v>59</v>
      </c>
      <c r="EJ24" s="89">
        <f>F23</f>
        <v>10</v>
      </c>
      <c r="EK24" s="89">
        <f>F542</f>
        <v>529</v>
      </c>
      <c r="EL24" s="89">
        <f>F456</f>
        <v>443</v>
      </c>
      <c r="EM24" s="89">
        <f>F345</f>
        <v>332</v>
      </c>
      <c r="EN24" s="90">
        <f>F259</f>
        <v>246</v>
      </c>
      <c r="EO24" s="75">
        <f t="shared" si="5"/>
        <v>3247400</v>
      </c>
      <c r="EP24" s="41"/>
      <c r="EQ24" s="91" t="s">
        <v>441</v>
      </c>
      <c r="ER24" s="93" t="s">
        <v>489</v>
      </c>
      <c r="ES24" s="93" t="s">
        <v>638</v>
      </c>
      <c r="ET24" s="95" t="s">
        <v>277</v>
      </c>
      <c r="EU24" s="93" t="s">
        <v>535</v>
      </c>
      <c r="EV24" s="93" t="s">
        <v>688</v>
      </c>
      <c r="EW24" s="93" t="s">
        <v>699</v>
      </c>
      <c r="EX24" s="93" t="s">
        <v>74</v>
      </c>
      <c r="EY24" s="93" t="s">
        <v>432</v>
      </c>
      <c r="EZ24" s="93" t="s">
        <v>615</v>
      </c>
      <c r="FA24" s="93" t="s">
        <v>697</v>
      </c>
      <c r="FB24" s="93" t="s">
        <v>223</v>
      </c>
      <c r="FC24" s="94" t="s">
        <v>248</v>
      </c>
      <c r="FD24" s="93" t="s">
        <v>652</v>
      </c>
      <c r="FE24" s="93" t="s">
        <v>520</v>
      </c>
      <c r="FF24" s="93" t="s">
        <v>241</v>
      </c>
      <c r="FG24" s="93" t="s">
        <v>294</v>
      </c>
      <c r="FH24" s="93" t="s">
        <v>513</v>
      </c>
      <c r="FI24" s="93" t="s">
        <v>599</v>
      </c>
      <c r="FJ24" s="93" t="s">
        <v>164</v>
      </c>
      <c r="FK24" s="93" t="s">
        <v>472</v>
      </c>
      <c r="FL24" s="92" t="s">
        <v>631</v>
      </c>
      <c r="FM24" s="93" t="s">
        <v>675</v>
      </c>
      <c r="FN24" s="93" t="s">
        <v>244</v>
      </c>
      <c r="FO24" s="96" t="s">
        <v>162</v>
      </c>
      <c r="FP24" s="67"/>
    </row>
    <row r="25" spans="1:173" x14ac:dyDescent="0.2">
      <c r="A25" s="41"/>
      <c r="B25" s="41"/>
      <c r="C25" s="41"/>
      <c r="D25" s="109" t="s">
        <v>451</v>
      </c>
      <c r="E25" s="110" t="s">
        <v>565</v>
      </c>
      <c r="F25" s="122">
        <f>B3+(12*B5)</f>
        <v>12</v>
      </c>
      <c r="G25" s="41"/>
      <c r="I25" s="57"/>
      <c r="J25" s="28">
        <f>F502</f>
        <v>489</v>
      </c>
      <c r="K25" s="29">
        <f>F480</f>
        <v>467</v>
      </c>
      <c r="L25" s="29">
        <f>F458</f>
        <v>445</v>
      </c>
      <c r="M25" s="29">
        <f>F416</f>
        <v>403</v>
      </c>
      <c r="N25" s="29">
        <f>F394</f>
        <v>381</v>
      </c>
      <c r="O25" s="29">
        <f>F381</f>
        <v>368</v>
      </c>
      <c r="P25" s="29">
        <f>F359</f>
        <v>346</v>
      </c>
      <c r="Q25" s="29">
        <f>F317</f>
        <v>304</v>
      </c>
      <c r="R25" s="29">
        <f>F295</f>
        <v>282</v>
      </c>
      <c r="S25" s="29">
        <f>F273</f>
        <v>260</v>
      </c>
      <c r="T25" s="29">
        <f>F260</f>
        <v>247</v>
      </c>
      <c r="U25" s="29">
        <f>F213</f>
        <v>200</v>
      </c>
      <c r="V25" s="29">
        <f>F196</f>
        <v>183</v>
      </c>
      <c r="W25" s="29">
        <f>F174</f>
        <v>161</v>
      </c>
      <c r="X25" s="29">
        <f>F157</f>
        <v>144</v>
      </c>
      <c r="Y25" s="29">
        <f>F114</f>
        <v>101</v>
      </c>
      <c r="Z25" s="29">
        <f>F97</f>
        <v>84</v>
      </c>
      <c r="AA25" s="29">
        <f>F75</f>
        <v>62</v>
      </c>
      <c r="AB25" s="29">
        <f>F53</f>
        <v>40</v>
      </c>
      <c r="AC25" s="29">
        <f>F36</f>
        <v>23</v>
      </c>
      <c r="AD25" s="29">
        <f>F618</f>
        <v>605</v>
      </c>
      <c r="AE25" s="29">
        <f>F601</f>
        <v>588</v>
      </c>
      <c r="AF25" s="29">
        <f>F579</f>
        <v>566</v>
      </c>
      <c r="AG25" s="29">
        <f>F562</f>
        <v>549</v>
      </c>
      <c r="AH25" s="30">
        <f>F515</f>
        <v>502</v>
      </c>
      <c r="AI25" s="75">
        <f t="shared" si="3"/>
        <v>3247400</v>
      </c>
      <c r="AJ25" s="41"/>
      <c r="AK25" s="76" t="s">
        <v>676</v>
      </c>
      <c r="AL25" s="78" t="s">
        <v>603</v>
      </c>
      <c r="AM25" s="80" t="s">
        <v>168</v>
      </c>
      <c r="AN25" s="78" t="s">
        <v>131</v>
      </c>
      <c r="AO25" s="78" t="s">
        <v>700</v>
      </c>
      <c r="AP25" s="78" t="s">
        <v>478</v>
      </c>
      <c r="AQ25" s="78" t="s">
        <v>559</v>
      </c>
      <c r="AR25" s="78" t="s">
        <v>323</v>
      </c>
      <c r="AS25" s="78" t="s">
        <v>304</v>
      </c>
      <c r="AT25" s="78" t="s">
        <v>681</v>
      </c>
      <c r="AU25" s="78" t="s">
        <v>115</v>
      </c>
      <c r="AV25" s="78" t="s">
        <v>189</v>
      </c>
      <c r="AW25" s="79" t="s">
        <v>695</v>
      </c>
      <c r="AX25" s="78" t="s">
        <v>576</v>
      </c>
      <c r="AY25" s="78" t="s">
        <v>443</v>
      </c>
      <c r="AZ25" s="78" t="s">
        <v>368</v>
      </c>
      <c r="BA25" s="78" t="s">
        <v>292</v>
      </c>
      <c r="BB25" s="78" t="s">
        <v>487</v>
      </c>
      <c r="BC25" s="78" t="s">
        <v>611</v>
      </c>
      <c r="BD25" s="78" t="s">
        <v>422</v>
      </c>
      <c r="BE25" s="78" t="s">
        <v>638</v>
      </c>
      <c r="BF25" s="78" t="s">
        <v>552</v>
      </c>
      <c r="BG25" s="77" t="s">
        <v>659</v>
      </c>
      <c r="BH25" s="78" t="s">
        <v>530</v>
      </c>
      <c r="BI25" s="81" t="s">
        <v>266</v>
      </c>
      <c r="BJ25" s="41"/>
      <c r="BK25" s="50"/>
      <c r="BL25" s="41"/>
      <c r="BM25" s="28">
        <f>F423</f>
        <v>410</v>
      </c>
      <c r="BN25" s="29">
        <f>F490</f>
        <v>477</v>
      </c>
      <c r="BO25" s="29">
        <f>F457</f>
        <v>444</v>
      </c>
      <c r="BP25" s="29">
        <f>F394</f>
        <v>381</v>
      </c>
      <c r="BQ25" s="29">
        <f>F486</f>
        <v>473</v>
      </c>
      <c r="BR25" s="29">
        <f>F305</f>
        <v>292</v>
      </c>
      <c r="BS25" s="29">
        <f>F372</f>
        <v>359</v>
      </c>
      <c r="BT25" s="29">
        <f>F334</f>
        <v>321</v>
      </c>
      <c r="BU25" s="29">
        <f>F276</f>
        <v>263</v>
      </c>
      <c r="BV25" s="29">
        <f>F338</f>
        <v>325</v>
      </c>
      <c r="BW25" s="29">
        <f>F39</f>
        <v>26</v>
      </c>
      <c r="BX25" s="29">
        <f>F131</f>
        <v>118</v>
      </c>
      <c r="BY25" s="29">
        <f>F68</f>
        <v>55</v>
      </c>
      <c r="BZ25" s="29">
        <f>F35</f>
        <v>22</v>
      </c>
      <c r="CA25" s="29">
        <f>F102</f>
        <v>89</v>
      </c>
      <c r="CB25" s="29">
        <f>F171</f>
        <v>158</v>
      </c>
      <c r="CC25" s="29">
        <f>F258</f>
        <v>245</v>
      </c>
      <c r="CD25" s="29">
        <f>F200</f>
        <v>187</v>
      </c>
      <c r="CE25" s="29">
        <f>F142</f>
        <v>129</v>
      </c>
      <c r="CF25" s="29">
        <f>F229</f>
        <v>216</v>
      </c>
      <c r="CG25" s="29">
        <f>F562</f>
        <v>549</v>
      </c>
      <c r="CH25" s="29">
        <f>F624</f>
        <v>611</v>
      </c>
      <c r="CI25" s="29">
        <f>F566</f>
        <v>553</v>
      </c>
      <c r="CJ25" s="29">
        <f>F528</f>
        <v>515</v>
      </c>
      <c r="CK25" s="30">
        <f>F595</f>
        <v>582</v>
      </c>
      <c r="CL25" s="75">
        <f t="shared" si="4"/>
        <v>3247400</v>
      </c>
      <c r="CM25" s="41"/>
      <c r="CN25" s="82" t="s">
        <v>322</v>
      </c>
      <c r="CO25" s="84" t="s">
        <v>278</v>
      </c>
      <c r="CP25" s="86" t="s">
        <v>492</v>
      </c>
      <c r="CQ25" s="84" t="s">
        <v>700</v>
      </c>
      <c r="CR25" s="84" t="s">
        <v>543</v>
      </c>
      <c r="CS25" s="84" t="s">
        <v>312</v>
      </c>
      <c r="CT25" s="84" t="s">
        <v>594</v>
      </c>
      <c r="CU25" s="84" t="s">
        <v>497</v>
      </c>
      <c r="CV25" s="84" t="s">
        <v>382</v>
      </c>
      <c r="CW25" s="84" t="s">
        <v>607</v>
      </c>
      <c r="CX25" s="84" t="s">
        <v>319</v>
      </c>
      <c r="CY25" s="84" t="s">
        <v>470</v>
      </c>
      <c r="CZ25" s="85" t="s">
        <v>499</v>
      </c>
      <c r="DA25" s="84" t="s">
        <v>141</v>
      </c>
      <c r="DB25" s="84" t="s">
        <v>609</v>
      </c>
      <c r="DC25" s="84" t="s">
        <v>701</v>
      </c>
      <c r="DD25" s="84" t="s">
        <v>386</v>
      </c>
      <c r="DE25" s="84" t="s">
        <v>260</v>
      </c>
      <c r="DF25" s="84" t="s">
        <v>346</v>
      </c>
      <c r="DG25" s="84" t="s">
        <v>452</v>
      </c>
      <c r="DH25" s="84" t="s">
        <v>530</v>
      </c>
      <c r="DI25" s="84" t="s">
        <v>542</v>
      </c>
      <c r="DJ25" s="83" t="s">
        <v>627</v>
      </c>
      <c r="DK25" s="84" t="s">
        <v>274</v>
      </c>
      <c r="DL25" s="87" t="s">
        <v>567</v>
      </c>
      <c r="DM25" s="67"/>
      <c r="DO25" s="57"/>
      <c r="DP25" s="88">
        <f>F332</f>
        <v>319</v>
      </c>
      <c r="DQ25" s="89">
        <f>F221</f>
        <v>208</v>
      </c>
      <c r="DR25" s="89">
        <f>F135</f>
        <v>122</v>
      </c>
      <c r="DS25" s="89">
        <f>F524</f>
        <v>511</v>
      </c>
      <c r="DT25" s="89">
        <f>F413</f>
        <v>400</v>
      </c>
      <c r="DU25" s="89">
        <f>F494</f>
        <v>481</v>
      </c>
      <c r="DV25" s="89">
        <f>F283</f>
        <v>270</v>
      </c>
      <c r="DW25" s="89">
        <f>F177</f>
        <v>164</v>
      </c>
      <c r="DX25" s="89">
        <f>F66</f>
        <v>53</v>
      </c>
      <c r="DY25" s="89">
        <f>F605</f>
        <v>592</v>
      </c>
      <c r="DZ25" s="89">
        <f>F561</f>
        <v>548</v>
      </c>
      <c r="EA25" s="89">
        <f>F450</f>
        <v>437</v>
      </c>
      <c r="EB25" s="89">
        <f>F339</f>
        <v>326</v>
      </c>
      <c r="EC25" s="89">
        <f>F253</f>
        <v>240</v>
      </c>
      <c r="ED25" s="89">
        <f>F22</f>
        <v>9</v>
      </c>
      <c r="EE25" s="89">
        <f>F98</f>
        <v>85</v>
      </c>
      <c r="EF25" s="89">
        <f>F617</f>
        <v>604</v>
      </c>
      <c r="EG25" s="89">
        <f>F406</f>
        <v>393</v>
      </c>
      <c r="EH25" s="89">
        <f>F295</f>
        <v>282</v>
      </c>
      <c r="EI25" s="89">
        <f>F209</f>
        <v>196</v>
      </c>
      <c r="EJ25" s="89">
        <f>F140</f>
        <v>127</v>
      </c>
      <c r="EK25" s="89">
        <f>F54</f>
        <v>41</v>
      </c>
      <c r="EL25" s="89">
        <f>F568</f>
        <v>555</v>
      </c>
      <c r="EM25" s="89">
        <f>F487</f>
        <v>474</v>
      </c>
      <c r="EN25" s="90">
        <f>F376</f>
        <v>363</v>
      </c>
      <c r="EO25" s="75">
        <f t="shared" si="5"/>
        <v>3247400</v>
      </c>
      <c r="EP25" s="41"/>
      <c r="EQ25" s="91" t="s">
        <v>665</v>
      </c>
      <c r="ER25" s="93" t="s">
        <v>698</v>
      </c>
      <c r="ES25" s="95" t="s">
        <v>209</v>
      </c>
      <c r="ET25" s="93" t="s">
        <v>509</v>
      </c>
      <c r="EU25" s="93" t="s">
        <v>641</v>
      </c>
      <c r="EV25" s="93" t="s">
        <v>694</v>
      </c>
      <c r="EW25" s="93" t="s">
        <v>343</v>
      </c>
      <c r="EX25" s="93" t="s">
        <v>309</v>
      </c>
      <c r="EY25" s="93" t="s">
        <v>596</v>
      </c>
      <c r="EZ25" s="93" t="s">
        <v>448</v>
      </c>
      <c r="FA25" s="93" t="s">
        <v>145</v>
      </c>
      <c r="FB25" s="93" t="s">
        <v>236</v>
      </c>
      <c r="FC25" s="94" t="s">
        <v>440</v>
      </c>
      <c r="FD25" s="93" t="s">
        <v>575</v>
      </c>
      <c r="FE25" s="93" t="s">
        <v>348</v>
      </c>
      <c r="FF25" s="93" t="s">
        <v>539</v>
      </c>
      <c r="FG25" s="93" t="s">
        <v>566</v>
      </c>
      <c r="FH25" s="93" t="s">
        <v>672</v>
      </c>
      <c r="FI25" s="93" t="s">
        <v>304</v>
      </c>
      <c r="FJ25" s="93" t="s">
        <v>288</v>
      </c>
      <c r="FK25" s="93" t="s">
        <v>548</v>
      </c>
      <c r="FL25" s="93" t="s">
        <v>523</v>
      </c>
      <c r="FM25" s="92" t="s">
        <v>623</v>
      </c>
      <c r="FN25" s="93" t="s">
        <v>82</v>
      </c>
      <c r="FO25" s="96" t="s">
        <v>425</v>
      </c>
      <c r="FP25" s="67"/>
    </row>
    <row r="26" spans="1:173" x14ac:dyDescent="0.2">
      <c r="A26" s="41"/>
      <c r="B26" s="41"/>
      <c r="C26" s="41"/>
      <c r="D26" s="109" t="s">
        <v>233</v>
      </c>
      <c r="E26" s="110" t="s">
        <v>565</v>
      </c>
      <c r="F26" s="111">
        <f>B3+(13*B5)</f>
        <v>13</v>
      </c>
      <c r="G26" s="41"/>
      <c r="I26" s="57"/>
      <c r="J26" s="28">
        <f>F433</f>
        <v>420</v>
      </c>
      <c r="K26" s="29">
        <f>F391</f>
        <v>378</v>
      </c>
      <c r="L26" s="29">
        <f>F494</f>
        <v>481</v>
      </c>
      <c r="M26" s="29">
        <f>F477</f>
        <v>464</v>
      </c>
      <c r="N26" s="29">
        <f>F455</f>
        <v>442</v>
      </c>
      <c r="O26" s="29">
        <f>F292</f>
        <v>279</v>
      </c>
      <c r="P26" s="29">
        <f>F270</f>
        <v>257</v>
      </c>
      <c r="Q26" s="29">
        <f>F373</f>
        <v>360</v>
      </c>
      <c r="R26" s="29">
        <f>F356</f>
        <v>343</v>
      </c>
      <c r="S26" s="29">
        <f>F334</f>
        <v>321</v>
      </c>
      <c r="T26" s="29">
        <f>F171</f>
        <v>158</v>
      </c>
      <c r="U26" s="29">
        <f>F149</f>
        <v>136</v>
      </c>
      <c r="V26" s="29">
        <f>F257</f>
        <v>244</v>
      </c>
      <c r="W26" s="29">
        <f>F235</f>
        <v>222</v>
      </c>
      <c r="X26" s="29">
        <f>F188</f>
        <v>175</v>
      </c>
      <c r="Y26" s="29">
        <f>F50</f>
        <v>37</v>
      </c>
      <c r="Z26" s="29">
        <f>F28</f>
        <v>15</v>
      </c>
      <c r="AA26" s="29">
        <f>F136</f>
        <v>123</v>
      </c>
      <c r="AB26" s="29">
        <f>F89</f>
        <v>76</v>
      </c>
      <c r="AC26" s="29">
        <f>F72</f>
        <v>59</v>
      </c>
      <c r="AD26" s="29">
        <f>F554</f>
        <v>541</v>
      </c>
      <c r="AE26" s="29">
        <f>F537</f>
        <v>524</v>
      </c>
      <c r="AF26" s="29">
        <f>F615</f>
        <v>602</v>
      </c>
      <c r="AG26" s="29">
        <f>F593</f>
        <v>580</v>
      </c>
      <c r="AH26" s="30">
        <f>F576</f>
        <v>563</v>
      </c>
      <c r="AI26" s="75">
        <f t="shared" si="3"/>
        <v>3247400</v>
      </c>
      <c r="AJ26" s="41"/>
      <c r="AK26" s="76" t="s">
        <v>103</v>
      </c>
      <c r="AL26" s="80" t="s">
        <v>311</v>
      </c>
      <c r="AM26" s="78" t="s">
        <v>694</v>
      </c>
      <c r="AN26" s="78" t="s">
        <v>680</v>
      </c>
      <c r="AO26" s="78" t="s">
        <v>582</v>
      </c>
      <c r="AP26" s="78" t="s">
        <v>205</v>
      </c>
      <c r="AQ26" s="78" t="s">
        <v>109</v>
      </c>
      <c r="AR26" s="78" t="s">
        <v>691</v>
      </c>
      <c r="AS26" s="78" t="s">
        <v>514</v>
      </c>
      <c r="AT26" s="78" t="s">
        <v>497</v>
      </c>
      <c r="AU26" s="78" t="s">
        <v>701</v>
      </c>
      <c r="AV26" s="78" t="s">
        <v>654</v>
      </c>
      <c r="AW26" s="79" t="s">
        <v>516</v>
      </c>
      <c r="AX26" s="78" t="s">
        <v>361</v>
      </c>
      <c r="AY26" s="78" t="s">
        <v>375</v>
      </c>
      <c r="AZ26" s="78" t="s">
        <v>555</v>
      </c>
      <c r="BA26" s="78" t="s">
        <v>658</v>
      </c>
      <c r="BB26" s="78" t="s">
        <v>525</v>
      </c>
      <c r="BC26" s="78" t="s">
        <v>2</v>
      </c>
      <c r="BD26" s="78" t="s">
        <v>164</v>
      </c>
      <c r="BE26" s="78" t="s">
        <v>629</v>
      </c>
      <c r="BF26" s="78" t="s">
        <v>454</v>
      </c>
      <c r="BG26" s="78" t="s">
        <v>124</v>
      </c>
      <c r="BH26" s="77" t="s">
        <v>577</v>
      </c>
      <c r="BI26" s="81" t="s">
        <v>521</v>
      </c>
      <c r="BJ26" s="41"/>
      <c r="BK26" s="50"/>
      <c r="BL26" s="41"/>
      <c r="BM26" s="28">
        <f>F507</f>
        <v>494</v>
      </c>
      <c r="BN26" s="29">
        <f>F398</f>
        <v>385</v>
      </c>
      <c r="BO26" s="29">
        <f>F436</f>
        <v>423</v>
      </c>
      <c r="BP26" s="29">
        <f>F465</f>
        <v>452</v>
      </c>
      <c r="BQ26" s="29">
        <f>F444</f>
        <v>431</v>
      </c>
      <c r="BR26" s="29">
        <f>F384</f>
        <v>371</v>
      </c>
      <c r="BS26" s="29">
        <f>F280</f>
        <v>267</v>
      </c>
      <c r="BT26" s="29">
        <f>F288</f>
        <v>275</v>
      </c>
      <c r="BU26" s="29">
        <f>F347</f>
        <v>334</v>
      </c>
      <c r="BV26" s="29">
        <f>F326</f>
        <v>313</v>
      </c>
      <c r="BW26" s="29">
        <f>F118</f>
        <v>105</v>
      </c>
      <c r="BX26" s="29">
        <f>F14</f>
        <v>1</v>
      </c>
      <c r="BY26" s="29">
        <f>F52</f>
        <v>39</v>
      </c>
      <c r="BZ26" s="29">
        <f>F106</f>
        <v>93</v>
      </c>
      <c r="CA26" s="29">
        <f>F85</f>
        <v>72</v>
      </c>
      <c r="CB26" s="29">
        <f>F250</f>
        <v>237</v>
      </c>
      <c r="CC26" s="29">
        <f>F146</f>
        <v>133</v>
      </c>
      <c r="CD26" s="29">
        <f>F179</f>
        <v>166</v>
      </c>
      <c r="CE26" s="29">
        <f>F233</f>
        <v>220</v>
      </c>
      <c r="CF26" s="29">
        <f>F192</f>
        <v>179</v>
      </c>
      <c r="CG26" s="29">
        <f>F616</f>
        <v>603</v>
      </c>
      <c r="CH26" s="29">
        <f>F537</f>
        <v>524</v>
      </c>
      <c r="CI26" s="29">
        <f>F545</f>
        <v>532</v>
      </c>
      <c r="CJ26" s="29">
        <f>F599</f>
        <v>586</v>
      </c>
      <c r="CK26" s="30">
        <f>F578</f>
        <v>565</v>
      </c>
      <c r="CL26" s="75">
        <f t="shared" si="4"/>
        <v>3247400</v>
      </c>
      <c r="CM26" s="41"/>
      <c r="CN26" s="82" t="s">
        <v>457</v>
      </c>
      <c r="CO26" s="86" t="s">
        <v>204</v>
      </c>
      <c r="CP26" s="84" t="s">
        <v>436</v>
      </c>
      <c r="CQ26" s="84" t="s">
        <v>4</v>
      </c>
      <c r="CR26" s="84" t="s">
        <v>692</v>
      </c>
      <c r="CS26" s="84" t="s">
        <v>463</v>
      </c>
      <c r="CT26" s="84" t="s">
        <v>85</v>
      </c>
      <c r="CU26" s="84" t="s">
        <v>626</v>
      </c>
      <c r="CV26" s="84" t="s">
        <v>616</v>
      </c>
      <c r="CW26" s="84" t="s">
        <v>503</v>
      </c>
      <c r="CX26" s="84" t="s">
        <v>453</v>
      </c>
      <c r="CY26" s="84" t="s">
        <v>201</v>
      </c>
      <c r="CZ26" s="85" t="s">
        <v>574</v>
      </c>
      <c r="DA26" s="84" t="s">
        <v>508</v>
      </c>
      <c r="DB26" s="84" t="s">
        <v>332</v>
      </c>
      <c r="DC26" s="84" t="s">
        <v>200</v>
      </c>
      <c r="DD26" s="84" t="s">
        <v>699</v>
      </c>
      <c r="DE26" s="84" t="s">
        <v>498</v>
      </c>
      <c r="DF26" s="84" t="s">
        <v>429</v>
      </c>
      <c r="DG26" s="84" t="s">
        <v>227</v>
      </c>
      <c r="DH26" s="84" t="s">
        <v>610</v>
      </c>
      <c r="DI26" s="84" t="s">
        <v>454</v>
      </c>
      <c r="DJ26" s="84" t="s">
        <v>614</v>
      </c>
      <c r="DK26" s="83" t="s">
        <v>392</v>
      </c>
      <c r="DL26" s="87" t="s">
        <v>144</v>
      </c>
      <c r="DM26" s="67"/>
      <c r="DO26" s="57"/>
      <c r="DP26" s="88">
        <f>F444</f>
        <v>431</v>
      </c>
      <c r="DQ26" s="89">
        <f>F358</f>
        <v>345</v>
      </c>
      <c r="DR26" s="89">
        <f>F252</f>
        <v>239</v>
      </c>
      <c r="DS26" s="89">
        <f>F16</f>
        <v>3</v>
      </c>
      <c r="DT26" s="89">
        <f>F555</f>
        <v>542</v>
      </c>
      <c r="DU26" s="89">
        <f>F636</f>
        <v>623</v>
      </c>
      <c r="DV26" s="89">
        <f>F400</f>
        <v>387</v>
      </c>
      <c r="DW26" s="89">
        <f>F289</f>
        <v>276</v>
      </c>
      <c r="DX26" s="89">
        <f>F203</f>
        <v>190</v>
      </c>
      <c r="DY26" s="89">
        <f>F97</f>
        <v>84</v>
      </c>
      <c r="DZ26" s="89">
        <f>F48</f>
        <v>35</v>
      </c>
      <c r="EA26" s="89">
        <f>F567</f>
        <v>554</v>
      </c>
      <c r="EB26" s="89">
        <f>F481</f>
        <v>468</v>
      </c>
      <c r="EC26" s="89">
        <f>F370</f>
        <v>357</v>
      </c>
      <c r="ED26" s="89">
        <f>F159</f>
        <v>146</v>
      </c>
      <c r="EE26" s="89">
        <f>F215</f>
        <v>202</v>
      </c>
      <c r="EF26" s="89">
        <f>F129</f>
        <v>116</v>
      </c>
      <c r="EG26" s="89">
        <f>F518</f>
        <v>505</v>
      </c>
      <c r="EH26" s="89">
        <f>F437</f>
        <v>424</v>
      </c>
      <c r="EI26" s="89">
        <f>F326</f>
        <v>313</v>
      </c>
      <c r="EJ26" s="89">
        <f>F282</f>
        <v>269</v>
      </c>
      <c r="EK26" s="89">
        <f>F171</f>
        <v>158</v>
      </c>
      <c r="EL26" s="89">
        <f>F85</f>
        <v>72</v>
      </c>
      <c r="EM26" s="89">
        <f>F599</f>
        <v>586</v>
      </c>
      <c r="EN26" s="90">
        <f>F488</f>
        <v>475</v>
      </c>
      <c r="EO26" s="75">
        <f t="shared" si="5"/>
        <v>3247400</v>
      </c>
      <c r="EP26" s="41"/>
      <c r="EQ26" s="91" t="s">
        <v>692</v>
      </c>
      <c r="ER26" s="95" t="s">
        <v>158</v>
      </c>
      <c r="ES26" s="93" t="s">
        <v>185</v>
      </c>
      <c r="ET26" s="93" t="s">
        <v>630</v>
      </c>
      <c r="EU26" s="93" t="s">
        <v>485</v>
      </c>
      <c r="EV26" s="93" t="s">
        <v>175</v>
      </c>
      <c r="EW26" s="93" t="s">
        <v>171</v>
      </c>
      <c r="EX26" s="93" t="s">
        <v>477</v>
      </c>
      <c r="EY26" s="93" t="s">
        <v>637</v>
      </c>
      <c r="EZ26" s="93" t="s">
        <v>292</v>
      </c>
      <c r="FA26" s="93" t="s">
        <v>430</v>
      </c>
      <c r="FB26" s="93" t="s">
        <v>613</v>
      </c>
      <c r="FC26" s="94" t="s">
        <v>687</v>
      </c>
      <c r="FD26" s="93" t="s">
        <v>180</v>
      </c>
      <c r="FE26" s="93" t="s">
        <v>90</v>
      </c>
      <c r="FF26" s="93" t="s">
        <v>518</v>
      </c>
      <c r="FG26" s="93" t="s">
        <v>450</v>
      </c>
      <c r="FH26" s="93" t="s">
        <v>600</v>
      </c>
      <c r="FI26" s="93" t="s">
        <v>219</v>
      </c>
      <c r="FJ26" s="93" t="s">
        <v>503</v>
      </c>
      <c r="FK26" s="93" t="s">
        <v>678</v>
      </c>
      <c r="FL26" s="93" t="s">
        <v>701</v>
      </c>
      <c r="FM26" s="93" t="s">
        <v>332</v>
      </c>
      <c r="FN26" s="92" t="s">
        <v>392</v>
      </c>
      <c r="FO26" s="96" t="s">
        <v>593</v>
      </c>
      <c r="FP26" s="67"/>
    </row>
    <row r="27" spans="1:173" ht="12.75" thickBot="1" x14ac:dyDescent="0.25">
      <c r="A27" s="41"/>
      <c r="B27" s="41"/>
      <c r="C27" s="41"/>
      <c r="D27" s="109" t="s">
        <v>587</v>
      </c>
      <c r="E27" s="110" t="s">
        <v>565</v>
      </c>
      <c r="F27" s="111">
        <f>B3+(14*B5)</f>
        <v>14</v>
      </c>
      <c r="G27" s="41"/>
      <c r="I27" s="57"/>
      <c r="J27" s="31">
        <f>F469</f>
        <v>456</v>
      </c>
      <c r="K27" s="32">
        <f>F452</f>
        <v>439</v>
      </c>
      <c r="L27" s="32">
        <f>F430</f>
        <v>417</v>
      </c>
      <c r="M27" s="32">
        <f>F408</f>
        <v>395</v>
      </c>
      <c r="N27" s="32">
        <f>F491</f>
        <v>478</v>
      </c>
      <c r="O27" s="32">
        <f>F348</f>
        <v>335</v>
      </c>
      <c r="P27" s="32">
        <f>F331</f>
        <v>318</v>
      </c>
      <c r="Q27" s="32">
        <f>F309</f>
        <v>296</v>
      </c>
      <c r="R27" s="32">
        <f>F267</f>
        <v>254</v>
      </c>
      <c r="S27" s="32">
        <f>F370</f>
        <v>357</v>
      </c>
      <c r="T27" s="32">
        <f>F232</f>
        <v>219</v>
      </c>
      <c r="U27" s="32">
        <f>F210</f>
        <v>197</v>
      </c>
      <c r="V27" s="32">
        <f>F163</f>
        <v>150</v>
      </c>
      <c r="W27" s="32">
        <f>F146</f>
        <v>133</v>
      </c>
      <c r="X27" s="32">
        <f>F249</f>
        <v>236</v>
      </c>
      <c r="Y27" s="32">
        <f>F111</f>
        <v>98</v>
      </c>
      <c r="Z27" s="32">
        <f>F64</f>
        <v>51</v>
      </c>
      <c r="AA27" s="32">
        <f>F47</f>
        <v>34</v>
      </c>
      <c r="AB27" s="32">
        <f>F25</f>
        <v>12</v>
      </c>
      <c r="AC27" s="32">
        <f>F128</f>
        <v>115</v>
      </c>
      <c r="AD27" s="32">
        <f>F590</f>
        <v>577</v>
      </c>
      <c r="AE27" s="32">
        <f>F568</f>
        <v>555</v>
      </c>
      <c r="AF27" s="32">
        <f>F551</f>
        <v>538</v>
      </c>
      <c r="AG27" s="32">
        <f>F529</f>
        <v>516</v>
      </c>
      <c r="AH27" s="33">
        <f>F637</f>
        <v>624</v>
      </c>
      <c r="AI27" s="75">
        <f t="shared" si="3"/>
        <v>3247400</v>
      </c>
      <c r="AJ27" s="41"/>
      <c r="AK27" s="123" t="s">
        <v>696</v>
      </c>
      <c r="AL27" s="124" t="s">
        <v>690</v>
      </c>
      <c r="AM27" s="124" t="s">
        <v>624</v>
      </c>
      <c r="AN27" s="124" t="s">
        <v>352</v>
      </c>
      <c r="AO27" s="124" t="s">
        <v>193</v>
      </c>
      <c r="AP27" s="124" t="s">
        <v>677</v>
      </c>
      <c r="AQ27" s="124" t="s">
        <v>438</v>
      </c>
      <c r="AR27" s="124" t="s">
        <v>412</v>
      </c>
      <c r="AS27" s="124" t="s">
        <v>372</v>
      </c>
      <c r="AT27" s="124" t="s">
        <v>180</v>
      </c>
      <c r="AU27" s="124" t="s">
        <v>401</v>
      </c>
      <c r="AV27" s="124" t="s">
        <v>310</v>
      </c>
      <c r="AW27" s="125" t="s">
        <v>250</v>
      </c>
      <c r="AX27" s="124" t="s">
        <v>699</v>
      </c>
      <c r="AY27" s="124" t="s">
        <v>621</v>
      </c>
      <c r="AZ27" s="124" t="s">
        <v>460</v>
      </c>
      <c r="BA27" s="124" t="s">
        <v>139</v>
      </c>
      <c r="BB27" s="124" t="s">
        <v>98</v>
      </c>
      <c r="BC27" s="124" t="s">
        <v>451</v>
      </c>
      <c r="BD27" s="124" t="s">
        <v>628</v>
      </c>
      <c r="BE27" s="124" t="s">
        <v>300</v>
      </c>
      <c r="BF27" s="124" t="s">
        <v>623</v>
      </c>
      <c r="BG27" s="124" t="s">
        <v>447</v>
      </c>
      <c r="BH27" s="124" t="s">
        <v>585</v>
      </c>
      <c r="BI27" s="126" t="s">
        <v>562</v>
      </c>
      <c r="BJ27" s="41"/>
      <c r="BK27" s="50"/>
      <c r="BL27" s="41"/>
      <c r="BM27" s="31">
        <f>F469</f>
        <v>456</v>
      </c>
      <c r="BN27" s="32">
        <f>F461</f>
        <v>448</v>
      </c>
      <c r="BO27" s="32">
        <f>F390</f>
        <v>377</v>
      </c>
      <c r="BP27" s="32">
        <f>F432</f>
        <v>419</v>
      </c>
      <c r="BQ27" s="32">
        <f>F498</f>
        <v>485</v>
      </c>
      <c r="BR27" s="32">
        <f>F351</f>
        <v>338</v>
      </c>
      <c r="BS27" s="32">
        <f>F313</f>
        <v>300</v>
      </c>
      <c r="BT27" s="32">
        <f>F272</f>
        <v>259</v>
      </c>
      <c r="BU27" s="32">
        <f>F309</f>
        <v>296</v>
      </c>
      <c r="BV27" s="32">
        <f>F380</f>
        <v>367</v>
      </c>
      <c r="BW27" s="32">
        <f>F110</f>
        <v>97</v>
      </c>
      <c r="BX27" s="32">
        <f>F77</f>
        <v>64</v>
      </c>
      <c r="BY27" s="32">
        <f>F31</f>
        <v>18</v>
      </c>
      <c r="BZ27" s="32">
        <f>F43</f>
        <v>30</v>
      </c>
      <c r="CA27" s="32">
        <f>F114</f>
        <v>101</v>
      </c>
      <c r="CB27" s="32">
        <f>F217</f>
        <v>204</v>
      </c>
      <c r="CC27" s="32">
        <f>F204</f>
        <v>191</v>
      </c>
      <c r="CD27" s="32">
        <f>F158</f>
        <v>145</v>
      </c>
      <c r="CE27" s="32">
        <f>F175</f>
        <v>162</v>
      </c>
      <c r="CF27" s="32">
        <f>F246</f>
        <v>233</v>
      </c>
      <c r="CG27" s="32">
        <f>F603</f>
        <v>590</v>
      </c>
      <c r="CH27" s="32">
        <f>F570</f>
        <v>557</v>
      </c>
      <c r="CI27" s="32">
        <f>F524</f>
        <v>511</v>
      </c>
      <c r="CJ27" s="32">
        <f>F541</f>
        <v>528</v>
      </c>
      <c r="CK27" s="33">
        <f>F637</f>
        <v>624</v>
      </c>
      <c r="CL27" s="75">
        <f t="shared" si="4"/>
        <v>3247400</v>
      </c>
      <c r="CM27" s="41"/>
      <c r="CN27" s="127" t="s">
        <v>696</v>
      </c>
      <c r="CO27" s="128" t="s">
        <v>395</v>
      </c>
      <c r="CP27" s="128" t="s">
        <v>220</v>
      </c>
      <c r="CQ27" s="128" t="s">
        <v>418</v>
      </c>
      <c r="CR27" s="128" t="s">
        <v>371</v>
      </c>
      <c r="CS27" s="128" t="s">
        <v>465</v>
      </c>
      <c r="CT27" s="128" t="s">
        <v>660</v>
      </c>
      <c r="CU27" s="128" t="s">
        <v>569</v>
      </c>
      <c r="CV27" s="128" t="s">
        <v>412</v>
      </c>
      <c r="CW27" s="128" t="s">
        <v>157</v>
      </c>
      <c r="CX27" s="128" t="s">
        <v>271</v>
      </c>
      <c r="CY27" s="128" t="s">
        <v>651</v>
      </c>
      <c r="CZ27" s="129" t="s">
        <v>431</v>
      </c>
      <c r="DA27" s="128" t="s">
        <v>414</v>
      </c>
      <c r="DB27" s="128" t="s">
        <v>368</v>
      </c>
      <c r="DC27" s="128" t="s">
        <v>163</v>
      </c>
      <c r="DD27" s="128" t="s">
        <v>560</v>
      </c>
      <c r="DE27" s="128" t="s">
        <v>538</v>
      </c>
      <c r="DF27" s="128" t="s">
        <v>138</v>
      </c>
      <c r="DG27" s="128" t="s">
        <v>693</v>
      </c>
      <c r="DH27" s="128" t="s">
        <v>77</v>
      </c>
      <c r="DI27" s="128" t="s">
        <v>591</v>
      </c>
      <c r="DJ27" s="128" t="s">
        <v>509</v>
      </c>
      <c r="DK27" s="128" t="s">
        <v>588</v>
      </c>
      <c r="DL27" s="130" t="s">
        <v>562</v>
      </c>
      <c r="DM27" s="67"/>
      <c r="DO27" s="57"/>
      <c r="DP27" s="131">
        <f>F586</f>
        <v>573</v>
      </c>
      <c r="DQ27" s="132">
        <f>F475</f>
        <v>462</v>
      </c>
      <c r="DR27" s="132">
        <f>F364</f>
        <v>351</v>
      </c>
      <c r="DS27" s="132">
        <f>F153</f>
        <v>140</v>
      </c>
      <c r="DT27" s="132">
        <f>F47</f>
        <v>34</v>
      </c>
      <c r="DU27" s="132">
        <f>F123</f>
        <v>110</v>
      </c>
      <c r="DV27" s="132">
        <f>F517</f>
        <v>504</v>
      </c>
      <c r="DW27" s="132">
        <f>F431</f>
        <v>418</v>
      </c>
      <c r="DX27" s="132">
        <f>F320</f>
        <v>307</v>
      </c>
      <c r="DY27" s="132">
        <f>F234</f>
        <v>221</v>
      </c>
      <c r="DZ27" s="132">
        <f>F165</f>
        <v>152</v>
      </c>
      <c r="EA27" s="132">
        <f>F79</f>
        <v>66</v>
      </c>
      <c r="EB27" s="132">
        <f>F593</f>
        <v>580</v>
      </c>
      <c r="EC27" s="132">
        <f>F512</f>
        <v>499</v>
      </c>
      <c r="ED27" s="132">
        <f>F276</f>
        <v>263</v>
      </c>
      <c r="EE27" s="132">
        <f>F357</f>
        <v>344</v>
      </c>
      <c r="EF27" s="132">
        <f>F246</f>
        <v>233</v>
      </c>
      <c r="EG27" s="132">
        <f>F35</f>
        <v>22</v>
      </c>
      <c r="EH27" s="132">
        <f>F549</f>
        <v>536</v>
      </c>
      <c r="EI27" s="132">
        <f>F438</f>
        <v>425</v>
      </c>
      <c r="EJ27" s="132">
        <f>F394</f>
        <v>381</v>
      </c>
      <c r="EK27" s="132">
        <f>F308</f>
        <v>295</v>
      </c>
      <c r="EL27" s="132">
        <f>F202</f>
        <v>189</v>
      </c>
      <c r="EM27" s="132">
        <f>F91</f>
        <v>78</v>
      </c>
      <c r="EN27" s="133">
        <f>F630</f>
        <v>617</v>
      </c>
      <c r="EO27" s="75">
        <f t="shared" si="5"/>
        <v>3247400</v>
      </c>
      <c r="EP27" s="41"/>
      <c r="EQ27" s="134" t="s">
        <v>78</v>
      </c>
      <c r="ER27" s="135" t="s">
        <v>100</v>
      </c>
      <c r="ES27" s="135" t="s">
        <v>546</v>
      </c>
      <c r="ET27" s="135" t="s">
        <v>622</v>
      </c>
      <c r="EU27" s="135" t="s">
        <v>98</v>
      </c>
      <c r="EV27" s="135" t="s">
        <v>507</v>
      </c>
      <c r="EW27" s="135" t="s">
        <v>647</v>
      </c>
      <c r="EX27" s="135" t="s">
        <v>664</v>
      </c>
      <c r="EY27" s="135" t="s">
        <v>359</v>
      </c>
      <c r="EZ27" s="135" t="s">
        <v>226</v>
      </c>
      <c r="FA27" s="135" t="s">
        <v>402</v>
      </c>
      <c r="FB27" s="135" t="s">
        <v>554</v>
      </c>
      <c r="FC27" s="136" t="s">
        <v>577</v>
      </c>
      <c r="FD27" s="135" t="s">
        <v>340</v>
      </c>
      <c r="FE27" s="135" t="s">
        <v>382</v>
      </c>
      <c r="FF27" s="135" t="s">
        <v>669</v>
      </c>
      <c r="FG27" s="135" t="s">
        <v>693</v>
      </c>
      <c r="FH27" s="135" t="s">
        <v>141</v>
      </c>
      <c r="FI27" s="135" t="s">
        <v>474</v>
      </c>
      <c r="FJ27" s="135" t="s">
        <v>633</v>
      </c>
      <c r="FK27" s="135" t="s">
        <v>700</v>
      </c>
      <c r="FL27" s="135" t="s">
        <v>281</v>
      </c>
      <c r="FM27" s="135" t="s">
        <v>362</v>
      </c>
      <c r="FN27" s="135" t="s">
        <v>572</v>
      </c>
      <c r="FO27" s="137" t="s">
        <v>553</v>
      </c>
      <c r="FP27" s="67"/>
    </row>
    <row r="28" spans="1:173" x14ac:dyDescent="0.2">
      <c r="A28" s="41"/>
      <c r="B28" s="41"/>
      <c r="C28" s="41"/>
      <c r="D28" s="109" t="s">
        <v>658</v>
      </c>
      <c r="E28" s="110" t="s">
        <v>565</v>
      </c>
      <c r="F28" s="111">
        <f>B3+(15*B5)</f>
        <v>15</v>
      </c>
      <c r="G28" s="41"/>
      <c r="I28" s="57"/>
      <c r="J28" s="138">
        <f>SUM(J3:J27)</f>
        <v>7800</v>
      </c>
      <c r="K28" s="139">
        <f t="shared" ref="K28:AH28" si="6">SUM(K3:K27)</f>
        <v>7800</v>
      </c>
      <c r="L28" s="139">
        <f t="shared" si="6"/>
        <v>7800</v>
      </c>
      <c r="M28" s="139">
        <f t="shared" si="6"/>
        <v>7800</v>
      </c>
      <c r="N28" s="139">
        <f t="shared" si="6"/>
        <v>7800</v>
      </c>
      <c r="O28" s="139">
        <f t="shared" si="6"/>
        <v>7800</v>
      </c>
      <c r="P28" s="139">
        <f t="shared" si="6"/>
        <v>7800</v>
      </c>
      <c r="Q28" s="139">
        <f t="shared" si="6"/>
        <v>7800</v>
      </c>
      <c r="R28" s="139">
        <f t="shared" si="6"/>
        <v>7800</v>
      </c>
      <c r="S28" s="139">
        <f t="shared" si="6"/>
        <v>7800</v>
      </c>
      <c r="T28" s="139">
        <f t="shared" si="6"/>
        <v>7800</v>
      </c>
      <c r="U28" s="139">
        <f t="shared" si="6"/>
        <v>7800</v>
      </c>
      <c r="V28" s="139">
        <f>SUMSQ(V3:V27)</f>
        <v>3247400</v>
      </c>
      <c r="W28" s="139">
        <f t="shared" si="6"/>
        <v>7800</v>
      </c>
      <c r="X28" s="139">
        <f t="shared" si="6"/>
        <v>7800</v>
      </c>
      <c r="Y28" s="139">
        <f t="shared" si="6"/>
        <v>7800</v>
      </c>
      <c r="Z28" s="139">
        <f t="shared" si="6"/>
        <v>7800</v>
      </c>
      <c r="AA28" s="139">
        <f t="shared" si="6"/>
        <v>7800</v>
      </c>
      <c r="AB28" s="139">
        <f t="shared" si="6"/>
        <v>7800</v>
      </c>
      <c r="AC28" s="139">
        <f t="shared" si="6"/>
        <v>7800</v>
      </c>
      <c r="AD28" s="139">
        <f t="shared" si="6"/>
        <v>7800</v>
      </c>
      <c r="AE28" s="139">
        <f t="shared" si="6"/>
        <v>7800</v>
      </c>
      <c r="AF28" s="139">
        <f t="shared" si="6"/>
        <v>7800</v>
      </c>
      <c r="AG28" s="139">
        <f t="shared" si="6"/>
        <v>7800</v>
      </c>
      <c r="AH28" s="139">
        <f t="shared" si="6"/>
        <v>7800</v>
      </c>
      <c r="AI28" s="140">
        <f>J3^3+K4^3+L5^3+M6^3+N7^3+O8^3+P9^3+Q10^3+R11^3+S12^3+T13^3+U14^3+V15^3+W16^3+X17^3+Y18^3+Z19^3+AA20^3+AB21^3+AC22^3+AD23^3+AE24^3+AF25^3+AG26^3+AH27^3</f>
        <v>1521000000</v>
      </c>
      <c r="AJ28" s="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1"/>
      <c r="BJ28" s="41"/>
      <c r="BK28" s="50"/>
      <c r="BL28" s="41"/>
      <c r="BM28" s="138">
        <f>SUM(BM3:BM27)</f>
        <v>7800</v>
      </c>
      <c r="BN28" s="139">
        <f t="shared" ref="BN28:BX28" si="7">SUM(BN3:BN27)</f>
        <v>7800</v>
      </c>
      <c r="BO28" s="139">
        <f t="shared" si="7"/>
        <v>7800</v>
      </c>
      <c r="BP28" s="139">
        <f t="shared" si="7"/>
        <v>7800</v>
      </c>
      <c r="BQ28" s="139">
        <f t="shared" si="7"/>
        <v>7800</v>
      </c>
      <c r="BR28" s="139">
        <f t="shared" si="7"/>
        <v>7800</v>
      </c>
      <c r="BS28" s="139">
        <f t="shared" si="7"/>
        <v>7800</v>
      </c>
      <c r="BT28" s="139">
        <f t="shared" si="7"/>
        <v>7800</v>
      </c>
      <c r="BU28" s="139">
        <f t="shared" si="7"/>
        <v>7800</v>
      </c>
      <c r="BV28" s="139">
        <f t="shared" si="7"/>
        <v>7800</v>
      </c>
      <c r="BW28" s="139">
        <f t="shared" si="7"/>
        <v>7800</v>
      </c>
      <c r="BX28" s="139">
        <f t="shared" si="7"/>
        <v>7800</v>
      </c>
      <c r="BY28" s="139">
        <f>SUMSQ(BY3:BY27)</f>
        <v>3247400</v>
      </c>
      <c r="BZ28" s="139">
        <f t="shared" ref="BZ28:CK28" si="8">SUM(BZ3:BZ27)</f>
        <v>7800</v>
      </c>
      <c r="CA28" s="139">
        <f t="shared" si="8"/>
        <v>7800</v>
      </c>
      <c r="CB28" s="139">
        <f t="shared" si="8"/>
        <v>7800</v>
      </c>
      <c r="CC28" s="139">
        <f t="shared" si="8"/>
        <v>7800</v>
      </c>
      <c r="CD28" s="139">
        <f t="shared" si="8"/>
        <v>7800</v>
      </c>
      <c r="CE28" s="139">
        <f t="shared" si="8"/>
        <v>7800</v>
      </c>
      <c r="CF28" s="139">
        <f t="shared" si="8"/>
        <v>7800</v>
      </c>
      <c r="CG28" s="139">
        <f t="shared" si="8"/>
        <v>7800</v>
      </c>
      <c r="CH28" s="139">
        <f t="shared" si="8"/>
        <v>7800</v>
      </c>
      <c r="CI28" s="139">
        <f t="shared" si="8"/>
        <v>7800</v>
      </c>
      <c r="CJ28" s="139">
        <f t="shared" si="8"/>
        <v>7800</v>
      </c>
      <c r="CK28" s="139">
        <f t="shared" si="8"/>
        <v>7800</v>
      </c>
      <c r="CL28" s="140">
        <f>BM3^3+BN4^3+BO5^3+BP6^3+BQ7^3+BR8^3+BS9^3+BT10^3+BU11^3+BV12^3+BW13^3+BX14^3+BY15^3+BZ16^3+CA17^3+CB18^3+CC19^3+CD20^3+CE21^3+CF22^3+CG23^3+CH24^3+CI25^3+CJ26^3+CK27^3</f>
        <v>1521000000</v>
      </c>
      <c r="CM28" s="41"/>
      <c r="CN28" s="142"/>
      <c r="CO28" s="142"/>
      <c r="CP28" s="142"/>
      <c r="CQ28" s="142"/>
      <c r="CR28" s="142"/>
      <c r="CS28" s="142"/>
      <c r="CT28" s="142"/>
      <c r="CU28" s="142"/>
      <c r="CV28" s="142"/>
      <c r="CW28" s="142"/>
      <c r="CX28" s="142"/>
      <c r="CY28" s="142"/>
      <c r="CZ28" s="142"/>
      <c r="DA28" s="142"/>
      <c r="DB28" s="142"/>
      <c r="DC28" s="142"/>
      <c r="DD28" s="142"/>
      <c r="DE28" s="142"/>
      <c r="DF28" s="142"/>
      <c r="DG28" s="142"/>
      <c r="DH28" s="142"/>
      <c r="DI28" s="142"/>
      <c r="DJ28" s="142"/>
      <c r="DK28" s="142"/>
      <c r="DL28" s="142"/>
      <c r="DM28" s="67"/>
      <c r="DO28" s="57"/>
      <c r="DP28" s="138">
        <f>SUMSQ(DP3,DQ3,DR3,DS3,DT3,DP4,DQ4,DR4,DS4,DT4,DP5,DQ5,DR5,DS5,DT5,DP6,DQ6,DR6,DS6,DT6,DP7,DQ7,DR7,DS7,DT7)</f>
        <v>3247400</v>
      </c>
      <c r="DQ28" s="139">
        <f>SUMSQ(DP8,DQ8,DR8,DS8,DT8,DP9,DQ9,DR9,DS9,DT9,DP10,DQ10,DR10,DS10,DT10,DP11,DQ11,DR11,DS11,DT11,DP12,DQ12,DR12,DS12,DT12)</f>
        <v>3247400</v>
      </c>
      <c r="DR28" s="139">
        <f>SUMSQ(DP13,DQ13,DR13,DS13,DT13,DP14,DQ14,DR14,DS14,DT14,DP15,DQ15,DR15,DS15,DT15,DP16,DQ16,DR16,DS16,DT16,DP17,DQ17,DR17,DS17,DT17)</f>
        <v>3247400</v>
      </c>
      <c r="DS28" s="139">
        <f>SUMSQ(DP18,DQ18,DR18,DS18,DT18,DP19,DQ19,DR19,DS19,DT19,DP20,DQ20,DR20,DS20,DT20,DP21,DQ21,DR21,DS21,DT21,DP22,DQ22,DR22,DS22,DT22)</f>
        <v>3247400</v>
      </c>
      <c r="DT28" s="139">
        <f>SUMSQ(DP23,DQ23,DR23,DS23,DT23,DP24,DQ24,DR24,DS24,DT24,DP25,DQ25,DR25,DS25,DT25,DP26,DQ26,DR26,DS26,DT26,DP27,DQ27,DR27,DS27,DT27)</f>
        <v>3247400</v>
      </c>
      <c r="DU28" s="139">
        <f>SUMSQ(DU3,DV3,DW3,DX3,DY3,DU4,DV4,DW4,DX4,DY4,DU5,DV5,DW5,DX5,DY5,DU6,DV6,DW6,DX6,DY6,DU7,DV7,DW7,DX7,DY7)</f>
        <v>3247400</v>
      </c>
      <c r="DV28" s="139">
        <f>SUMSQ(DU8,DV8,DW8,DX8,DY8,DU9,DV9,DW9,DX9,DY9,DU10,DV10,DW10,DX10,DY10,DU11,DV11,DW11,DX11,DY11,DU12,DV12,DW12,DX12,DY12)</f>
        <v>3247400</v>
      </c>
      <c r="DW28" s="139">
        <f>SUMSQ(DU13,DV13,DW13,DX13,DY13,DU14,DV14,DW14,DX14,DY14,DU15,DV15,DW15,DX15,DY15,DU16,DV16,DW16,DX16,DY16,DU17,DV17,DW17,DX17,DY17)</f>
        <v>3247400</v>
      </c>
      <c r="DX28" s="139">
        <f>SUMSQ(DU18,DV18,DW18,DX18,DY18,DU19,DV19,DW19,DX19,DY19,DU20,DV20,DW20,DX20,DY20,DU21,DV21,DW21,DX21,DY21,DU22,DV22,DW22,DX22,DY22)</f>
        <v>3247400</v>
      </c>
      <c r="DY28" s="139">
        <f>SUMSQ(DU23,DV23,DW23,DX23,DY23,DU24,DV24,DW24,DX24,DY24,DU25,DV25,DW25,DX25,DY25,DU26,DV26,DW26,DX26,DY26,DU27,DV27,DW27,DX27,DY27)</f>
        <v>3247400</v>
      </c>
      <c r="DZ28" s="139">
        <f>SUMSQ(DZ3,EA3,EB3,EC3,ED3,DZ4,EA4,EB4,EC4,ED4,DZ5,EA5,EB5,EC5,ED5,DZ6,EA6,EB6,EC6,ED6,DZ7,EA7,EB7,EC7,ED7)</f>
        <v>3247400</v>
      </c>
      <c r="EA28" s="139">
        <f>SUMSQ(DZ8,EA8,EB8,EC8,ED8,DZ9,EA9,EB9,EC9,ED9,DZ10,EA10,EB10,EC10,ED10,DZ11,EA11,EB11,EC11,ED11,DZ12,EA12,EB12,EC12,ED12)</f>
        <v>3247400</v>
      </c>
      <c r="EB28" s="139">
        <f>DZ13^3+EA13^3+EB13^3+EC13^3+ED13^3+DZ14^3+EA14^3+EB14^3+EC14^3+ED14^3+DZ15^3+EA15^3+EB15^3+EC15^3+ED15^3+DZ16^3+EA16^3+EB16^3+EC16^3+ED16^3+DZ17^3+EA17^3+EB17^3+EC17^3+ED17^3</f>
        <v>1521000000</v>
      </c>
      <c r="EC28" s="139">
        <f>SUMSQ(DZ18,EA18,EB18,EC18,ED18,DZ19,EA19,EB19,EC19,ED19,DZ20,EA20,EB20,EC20,ED20,DZ21,EA21,EB21,EC21,ED21,DZ22,EA22,EB22,EC22,ED22)</f>
        <v>3247400</v>
      </c>
      <c r="ED28" s="139">
        <f>SUMSQ(DZ23,EA23,EB23,EC23,ED23,DZ24,EA24,EB24,EC24,ED24,DZ25,EA25,EB25,EC25,ED25,DZ26,EA26,EB26,EC26,ED26,DZ27,EA27,EB27,EC27,ED27)</f>
        <v>3247400</v>
      </c>
      <c r="EE28" s="139">
        <f>SUMSQ(EE3,EF3,EG3,EH3,EI3,EE4,EF4,EG4,EH4,EI4,EE5,EF5,EG5,EH5,EI5,EE6,EF6,EG6,EH6,EI6,EE7,EF7,EG7,EH7,EI7)</f>
        <v>3247400</v>
      </c>
      <c r="EF28" s="139">
        <f>SUMSQ(EE8,EF8,EG8,EH8,EI8,EE9,EF9,EG9,EH9,EI9,EE10,EF10,EG10,EH10,EI10,EE11,EF11,EG11,EH11,EI11,EE12,EF12,EG12,EH12,EI12)</f>
        <v>3247400</v>
      </c>
      <c r="EG28" s="139">
        <f>SUMSQ(EE13,EF13,EG13,EH13,EI13,EE14,EF14,EG14,EH14,EI14,EE15,EF15,EG15,EH15,EI15,EE16,EF16,EG16,EH16,EI16,EE17,EF17,EG17,EH17,EI17)</f>
        <v>3247400</v>
      </c>
      <c r="EH28" s="139">
        <f>SUMSQ(EE18,EF18,EG18,EH18,EI18,EE19,EF19,EG19,EH19,EI19,EE20,EF20,EG20,EH20,EI20,EE21,EF21,EG21,EH21,EI21,EE22,EF22,EG22,EH22,EI22)</f>
        <v>3247400</v>
      </c>
      <c r="EI28" s="139">
        <f>SUMSQ(EE23,EF23,EG23,EH23,EI23,EE24,EF24,EG24,EH24,EI24,EE25,EF25,EG25,EH25,EI25,EE26,EF26,EG26,EH26,EI26,EE27,EF27,EG27,EH27,EI27)</f>
        <v>3247400</v>
      </c>
      <c r="EJ28" s="139">
        <f>SUMSQ(EJ3,EK3,EL3,EM3,EN3,EJ4,EK4,EL4,EM4,EN4,EJ5,EK5,EL5,EM5,EN5,EJ6,EK6,EL6,EM6,EN6,EJ7,EK7,EL7,EM7,EN7)</f>
        <v>3247400</v>
      </c>
      <c r="EK28" s="139">
        <f>SUMSQ(EJ8,EK8,EL8,EM8,EN8,EJ9,EK9,EL9,EM9,EN9,EJ10,EK10,EL10,EM10,EN10,EJ11,EK11,EL11,EM11,EN11,EJ12,EK12,EL12,EM12,EN12)</f>
        <v>3247400</v>
      </c>
      <c r="EL28" s="139">
        <f>SUMSQ(EJ13,EK13,EL13,EM13,EN13,EJ14,EK14,EL14,EM14,EN14,EJ15,EK15,EL15,EM15,EN15,EJ16,EK16,EL16,EM16,EN16,EJ17,EK17,EL17,EM17,EN17)</f>
        <v>3247400</v>
      </c>
      <c r="EM28" s="139">
        <f>SUMSQ(EJ18,EK18,EL18,EM18,EN18,EJ19,EK19,EL19,EM19,EN19,EJ20,EK20,EL20,EM20,EN20,EJ21,EK21,EL21,EM21,EN21,EJ22,EK22,EL22,EM22,EN22)</f>
        <v>3247400</v>
      </c>
      <c r="EN28" s="139">
        <f>SUMSQ(EJ23,EK23,EL23,EM23,EN23,EJ24,EK24,EL24,EM24,EN24,EJ25,EK25,EL25,EM25,EN25,EJ26,EK26,EL26,EM26,EN26,EJ27,EK27,EL27,EM27,EN27)</f>
        <v>3247400</v>
      </c>
      <c r="EO28" s="140">
        <f>EN27^3+EM26^3+EL25^3+EK24^3+EJ23^3+EI22^3+EH21^3+EG20^3+EF19^3+EE18^3+ED17^3+EC16^3+EB15^3+EA14^3+DZ13^3+DY12^3+DX11^3+DW10^3+DV9^3+DU8^3+DT7^3+DS6^3+DR5^3+DQ4^3+DP3^3</f>
        <v>1521000000</v>
      </c>
      <c r="EP28" s="41"/>
      <c r="EQ28" s="142"/>
      <c r="ER28" s="142"/>
      <c r="ES28" s="142"/>
      <c r="ET28" s="142"/>
      <c r="EU28" s="142"/>
      <c r="EV28" s="142"/>
      <c r="EW28" s="142"/>
      <c r="EX28" s="142"/>
      <c r="EY28" s="142"/>
      <c r="EZ28" s="142"/>
      <c r="FA28" s="142"/>
      <c r="FB28" s="142"/>
      <c r="FC28" s="142"/>
      <c r="FD28" s="142"/>
      <c r="FE28" s="142"/>
      <c r="FF28" s="142"/>
      <c r="FG28" s="142"/>
      <c r="FH28" s="142"/>
      <c r="FI28" s="142"/>
      <c r="FJ28" s="142"/>
      <c r="FK28" s="142"/>
      <c r="FL28" s="142"/>
      <c r="FM28" s="142"/>
      <c r="FN28" s="142"/>
      <c r="FO28" s="142"/>
      <c r="FP28" s="67"/>
    </row>
    <row r="29" spans="1:173" ht="12.75" thickBot="1" x14ac:dyDescent="0.25">
      <c r="A29" s="41"/>
      <c r="B29" s="41"/>
      <c r="C29" s="41"/>
      <c r="D29" s="109" t="s">
        <v>408</v>
      </c>
      <c r="E29" s="110" t="s">
        <v>565</v>
      </c>
      <c r="F29" s="111">
        <f>B3+(16*B5)</f>
        <v>16</v>
      </c>
      <c r="G29" s="41"/>
      <c r="I29" s="57"/>
      <c r="J29" s="143">
        <f t="shared" ref="J29:AH29" si="9">SUMSQ(J3:J27)</f>
        <v>3247400</v>
      </c>
      <c r="K29" s="144">
        <f t="shared" si="9"/>
        <v>3247400</v>
      </c>
      <c r="L29" s="144">
        <f t="shared" si="9"/>
        <v>3247400</v>
      </c>
      <c r="M29" s="144">
        <f t="shared" si="9"/>
        <v>3247400</v>
      </c>
      <c r="N29" s="144">
        <f t="shared" si="9"/>
        <v>3247400</v>
      </c>
      <c r="O29" s="144">
        <f t="shared" si="9"/>
        <v>3247400</v>
      </c>
      <c r="P29" s="144">
        <f t="shared" si="9"/>
        <v>3247400</v>
      </c>
      <c r="Q29" s="144">
        <f t="shared" si="9"/>
        <v>3247400</v>
      </c>
      <c r="R29" s="144">
        <f t="shared" si="9"/>
        <v>3247400</v>
      </c>
      <c r="S29" s="144">
        <f t="shared" si="9"/>
        <v>3247400</v>
      </c>
      <c r="T29" s="144">
        <f t="shared" si="9"/>
        <v>3247400</v>
      </c>
      <c r="U29" s="144">
        <f t="shared" si="9"/>
        <v>3247400</v>
      </c>
      <c r="V29" s="145">
        <f>V3^3+V4^3+V5^3+V6^3+V7^3+V8^3+V9^3+V10^3+V11^3+V12^3+V13^3+V14^3+V15^3+V16^3+V17^3+V18^3+V19^3+V20^3+V21^3+V22^3+V23^3+V24^3+V25^3+V26^3+V27^3</f>
        <v>1521000000</v>
      </c>
      <c r="W29" s="144">
        <f>SUMSQ(W3:W27)</f>
        <v>3247400</v>
      </c>
      <c r="X29" s="144">
        <f t="shared" si="9"/>
        <v>3247400</v>
      </c>
      <c r="Y29" s="144">
        <f t="shared" si="9"/>
        <v>3247400</v>
      </c>
      <c r="Z29" s="144">
        <f t="shared" si="9"/>
        <v>3247400</v>
      </c>
      <c r="AA29" s="144">
        <f t="shared" si="9"/>
        <v>3247400</v>
      </c>
      <c r="AB29" s="144">
        <f t="shared" si="9"/>
        <v>3247400</v>
      </c>
      <c r="AC29" s="144">
        <f t="shared" si="9"/>
        <v>3247400</v>
      </c>
      <c r="AD29" s="144">
        <f t="shared" si="9"/>
        <v>3247400</v>
      </c>
      <c r="AE29" s="144">
        <f t="shared" si="9"/>
        <v>3247400</v>
      </c>
      <c r="AF29" s="144">
        <f t="shared" si="9"/>
        <v>3247400</v>
      </c>
      <c r="AG29" s="144">
        <f t="shared" si="9"/>
        <v>3247400</v>
      </c>
      <c r="AH29" s="144">
        <f t="shared" si="9"/>
        <v>3247400</v>
      </c>
      <c r="AI29" s="146">
        <f>J27^3+K26^3+L25^3+M24^3+N23^3+O22^3+P21^3+Q20^3+R19^3+S18^3+T17^3+U16^3+V15^3+W14^3+X13^3+Y12^3+Z11^3+AA10^3+AB9^3+AC8^3+AD7^3+AE6^3+AF5^3+AG4^3+AH3^3</f>
        <v>1521000000</v>
      </c>
      <c r="AJ29" s="41" t="s">
        <v>3</v>
      </c>
      <c r="AK29" s="147" t="s">
        <v>70</v>
      </c>
      <c r="AL29" s="147" t="s">
        <v>128</v>
      </c>
      <c r="AM29" s="147" t="s">
        <v>210</v>
      </c>
      <c r="AN29" s="147" t="s">
        <v>271</v>
      </c>
      <c r="AO29" s="147" t="s">
        <v>334</v>
      </c>
      <c r="AP29" s="147" t="s">
        <v>385</v>
      </c>
      <c r="AQ29" s="147" t="s">
        <v>194</v>
      </c>
      <c r="AR29" s="147" t="s">
        <v>469</v>
      </c>
      <c r="AS29" s="147" t="s">
        <v>248</v>
      </c>
      <c r="AT29" s="147" t="s">
        <v>458</v>
      </c>
      <c r="AU29" s="147" t="s">
        <v>569</v>
      </c>
      <c r="AV29" s="147" t="s">
        <v>259</v>
      </c>
      <c r="AW29" s="147" t="s">
        <v>617</v>
      </c>
      <c r="AX29" s="147" t="s">
        <v>440</v>
      </c>
      <c r="AY29" s="147" t="s">
        <v>110</v>
      </c>
      <c r="AZ29" s="147" t="s">
        <v>604</v>
      </c>
      <c r="BA29" s="147" t="s">
        <v>322</v>
      </c>
      <c r="BB29" s="147" t="s">
        <v>297</v>
      </c>
      <c r="BC29" s="147" t="s">
        <v>687</v>
      </c>
      <c r="BD29" s="147" t="s">
        <v>446</v>
      </c>
      <c r="BE29" s="147" t="s">
        <v>486</v>
      </c>
      <c r="BF29" s="147" t="s">
        <v>108</v>
      </c>
      <c r="BG29" s="147" t="s">
        <v>659</v>
      </c>
      <c r="BH29" s="147" t="s">
        <v>577</v>
      </c>
      <c r="BI29" s="147" t="s">
        <v>562</v>
      </c>
      <c r="BJ29" s="41"/>
      <c r="BK29" s="50"/>
      <c r="BL29" s="41"/>
      <c r="BM29" s="143">
        <f t="shared" ref="BM29:BX29" si="10">SUMSQ(BM3:BM27)</f>
        <v>3247400</v>
      </c>
      <c r="BN29" s="144">
        <f t="shared" si="10"/>
        <v>3247400</v>
      </c>
      <c r="BO29" s="144">
        <f t="shared" si="10"/>
        <v>3247400</v>
      </c>
      <c r="BP29" s="144">
        <f t="shared" si="10"/>
        <v>3247400</v>
      </c>
      <c r="BQ29" s="144">
        <f t="shared" si="10"/>
        <v>3247400</v>
      </c>
      <c r="BR29" s="144">
        <f t="shared" si="10"/>
        <v>3247400</v>
      </c>
      <c r="BS29" s="144">
        <f t="shared" si="10"/>
        <v>3247400</v>
      </c>
      <c r="BT29" s="144">
        <f t="shared" si="10"/>
        <v>3247400</v>
      </c>
      <c r="BU29" s="144">
        <f t="shared" si="10"/>
        <v>3247400</v>
      </c>
      <c r="BV29" s="144">
        <f t="shared" si="10"/>
        <v>3247400</v>
      </c>
      <c r="BW29" s="144">
        <f t="shared" si="10"/>
        <v>3247400</v>
      </c>
      <c r="BX29" s="144">
        <f t="shared" si="10"/>
        <v>3247400</v>
      </c>
      <c r="BY29" s="145">
        <f>BY3^3+BY4^3+BY5^3+BY6^3+BY7^3+BY8^3+BY9^3+BY10^3+BY11^3+BY12^3+BY13^3+BY14^3+BY15^3+BY16^3+BY17^3+BY18^3+BY19^3+BY20^3+BY21^3+BY22^3+BY23^3+BY24^3+BY25^3+BY26^3+BY27^3</f>
        <v>1521000000</v>
      </c>
      <c r="BZ29" s="144">
        <f t="shared" ref="BZ29:CK29" si="11">SUMSQ(BZ3:BZ27)</f>
        <v>3247400</v>
      </c>
      <c r="CA29" s="144">
        <f t="shared" si="11"/>
        <v>3247400</v>
      </c>
      <c r="CB29" s="144">
        <f t="shared" si="11"/>
        <v>3247400</v>
      </c>
      <c r="CC29" s="144">
        <f t="shared" si="11"/>
        <v>3247400</v>
      </c>
      <c r="CD29" s="144">
        <f t="shared" si="11"/>
        <v>3247400</v>
      </c>
      <c r="CE29" s="144">
        <f t="shared" si="11"/>
        <v>3247400</v>
      </c>
      <c r="CF29" s="144">
        <f t="shared" si="11"/>
        <v>3247400</v>
      </c>
      <c r="CG29" s="144">
        <f t="shared" si="11"/>
        <v>3247400</v>
      </c>
      <c r="CH29" s="144">
        <f t="shared" si="11"/>
        <v>3247400</v>
      </c>
      <c r="CI29" s="144">
        <f t="shared" si="11"/>
        <v>3247400</v>
      </c>
      <c r="CJ29" s="144">
        <f t="shared" si="11"/>
        <v>3247400</v>
      </c>
      <c r="CK29" s="144">
        <f t="shared" si="11"/>
        <v>3247400</v>
      </c>
      <c r="CL29" s="146">
        <f>BM27^3+BN26^3+BO25^3+BP24^3+BQ23^3+BR22^3+BS21^3+BT20^3+BU19^3+BV18^3+BW17^3+BX16^3+BY15^3+BZ14^3+CA13^3+CB12^3+CC11^3+CD10^3+CE9^3+CF8^3+CG7^3+CH6^3+CI5^3+CJ4^3+CK3^3</f>
        <v>1521000000</v>
      </c>
      <c r="CM29" s="41"/>
      <c r="CN29" s="93" t="s">
        <v>70</v>
      </c>
      <c r="CO29" s="93" t="s">
        <v>165</v>
      </c>
      <c r="CP29" s="93" t="s">
        <v>232</v>
      </c>
      <c r="CQ29" s="93" t="s">
        <v>292</v>
      </c>
      <c r="CR29" s="93" t="s">
        <v>350</v>
      </c>
      <c r="CS29" s="93" t="s">
        <v>400</v>
      </c>
      <c r="CT29" s="93" t="s">
        <v>194</v>
      </c>
      <c r="CU29" s="93" t="s">
        <v>481</v>
      </c>
      <c r="CV29" s="93" t="s">
        <v>518</v>
      </c>
      <c r="CW29" s="93" t="s">
        <v>286</v>
      </c>
      <c r="CX29" s="93" t="s">
        <v>536</v>
      </c>
      <c r="CY29" s="93" t="s">
        <v>205</v>
      </c>
      <c r="CZ29" s="93" t="s">
        <v>617</v>
      </c>
      <c r="DA29" s="93" t="s">
        <v>158</v>
      </c>
      <c r="DB29" s="93" t="s">
        <v>563</v>
      </c>
      <c r="DC29" s="93" t="s">
        <v>668</v>
      </c>
      <c r="DD29" s="93" t="s">
        <v>192</v>
      </c>
      <c r="DE29" s="93" t="s">
        <v>338</v>
      </c>
      <c r="DF29" s="93" t="s">
        <v>687</v>
      </c>
      <c r="DG29" s="93" t="s">
        <v>475</v>
      </c>
      <c r="DH29" s="93" t="s">
        <v>632</v>
      </c>
      <c r="DI29" s="93" t="s">
        <v>197</v>
      </c>
      <c r="DJ29" s="93" t="s">
        <v>627</v>
      </c>
      <c r="DK29" s="93" t="s">
        <v>392</v>
      </c>
      <c r="DL29" s="93" t="s">
        <v>562</v>
      </c>
      <c r="DM29" s="67"/>
      <c r="DO29" s="57"/>
      <c r="DP29" s="143">
        <f>SUMSQ(DP3:DP27)</f>
        <v>3247400</v>
      </c>
      <c r="DQ29" s="144">
        <f t="shared" ref="DQ29:EN29" si="12">SUMSQ(DQ3:DQ27)</f>
        <v>3247400</v>
      </c>
      <c r="DR29" s="144">
        <f t="shared" si="12"/>
        <v>3247400</v>
      </c>
      <c r="DS29" s="144">
        <f t="shared" si="12"/>
        <v>3247400</v>
      </c>
      <c r="DT29" s="144">
        <f t="shared" si="12"/>
        <v>3247400</v>
      </c>
      <c r="DU29" s="144">
        <f t="shared" si="12"/>
        <v>3247400</v>
      </c>
      <c r="DV29" s="144">
        <f t="shared" si="12"/>
        <v>3247400</v>
      </c>
      <c r="DW29" s="144">
        <f t="shared" si="12"/>
        <v>3247400</v>
      </c>
      <c r="DX29" s="144">
        <f t="shared" si="12"/>
        <v>3247400</v>
      </c>
      <c r="DY29" s="144">
        <f t="shared" si="12"/>
        <v>3247400</v>
      </c>
      <c r="DZ29" s="144">
        <f t="shared" si="12"/>
        <v>3247400</v>
      </c>
      <c r="EA29" s="144">
        <f t="shared" si="12"/>
        <v>3247400</v>
      </c>
      <c r="EB29" s="148">
        <f>EB3^3+EB4^3+EB5^3+EB6^3+EB7^3+EB8^3+EB9^3+EB10^3+EB11^3+EB12^3+EB13^3+EB14^3+EB15^3+EB16^3+EB17^3+EB18^3+EB19^3+EB20^3+EB21^3+EB22^3+EB23^3+EB24^3+EB25^3+EB26^3+EB27^3</f>
        <v>1521000000</v>
      </c>
      <c r="EC29" s="144">
        <f t="shared" si="12"/>
        <v>3247400</v>
      </c>
      <c r="ED29" s="144">
        <f t="shared" si="12"/>
        <v>3247400</v>
      </c>
      <c r="EE29" s="144">
        <f t="shared" si="12"/>
        <v>3247400</v>
      </c>
      <c r="EF29" s="144">
        <f t="shared" si="12"/>
        <v>3247400</v>
      </c>
      <c r="EG29" s="144">
        <f t="shared" si="12"/>
        <v>3247400</v>
      </c>
      <c r="EH29" s="144">
        <f t="shared" si="12"/>
        <v>3247400</v>
      </c>
      <c r="EI29" s="144">
        <f t="shared" si="12"/>
        <v>3247400</v>
      </c>
      <c r="EJ29" s="144">
        <f t="shared" si="12"/>
        <v>3247400</v>
      </c>
      <c r="EK29" s="144">
        <f t="shared" si="12"/>
        <v>3247400</v>
      </c>
      <c r="EL29" s="144">
        <f t="shared" si="12"/>
        <v>3247400</v>
      </c>
      <c r="EM29" s="144">
        <f t="shared" si="12"/>
        <v>3247400</v>
      </c>
      <c r="EN29" s="144">
        <f t="shared" si="12"/>
        <v>3247400</v>
      </c>
      <c r="EO29" s="146">
        <f>EN3^3+EM4^3+EL5^3+EK6^3+EJ7^3+EI8^3+EH9^3+EG10^3+EF11^3+EE12^3+ED13^3+EC14^3+EB15^3+EA16^3+DZ17^3+DY18^3+DX19^3+DW20^3+DV21^3+DU22^3+DT23^3+DS24^3+DR25^3+DQ26^3+DP27^3</f>
        <v>1521000000</v>
      </c>
      <c r="EP29" s="41" t="s">
        <v>3</v>
      </c>
      <c r="EQ29" s="93" t="s">
        <v>117</v>
      </c>
      <c r="ER29" s="93" t="s">
        <v>165</v>
      </c>
      <c r="ES29" s="93" t="s">
        <v>73</v>
      </c>
      <c r="ET29" s="93" t="s">
        <v>314</v>
      </c>
      <c r="EU29" s="93" t="s">
        <v>368</v>
      </c>
      <c r="EV29" s="93" t="s">
        <v>413</v>
      </c>
      <c r="EW29" s="93" t="s">
        <v>183</v>
      </c>
      <c r="EX29" s="93" t="s">
        <v>427</v>
      </c>
      <c r="EY29" s="93" t="s">
        <v>524</v>
      </c>
      <c r="EZ29" s="93" t="s">
        <v>286</v>
      </c>
      <c r="FA29" s="93" t="s">
        <v>586</v>
      </c>
      <c r="FB29" s="93" t="s">
        <v>155</v>
      </c>
      <c r="FC29" s="93" t="s">
        <v>617</v>
      </c>
      <c r="FD29" s="93" t="s">
        <v>514</v>
      </c>
      <c r="FE29" s="93" t="s">
        <v>360</v>
      </c>
      <c r="FF29" s="93" t="s">
        <v>668</v>
      </c>
      <c r="FG29" s="93" t="s">
        <v>445</v>
      </c>
      <c r="FH29" s="93" t="s">
        <v>625</v>
      </c>
      <c r="FI29" s="93" t="s">
        <v>4</v>
      </c>
      <c r="FJ29" s="93" t="s">
        <v>354</v>
      </c>
      <c r="FK29" s="93" t="s">
        <v>104</v>
      </c>
      <c r="FL29" s="93" t="s">
        <v>631</v>
      </c>
      <c r="FM29" s="93" t="s">
        <v>623</v>
      </c>
      <c r="FN29" s="93" t="s">
        <v>392</v>
      </c>
      <c r="FO29" s="93" t="s">
        <v>553</v>
      </c>
      <c r="FP29" s="67"/>
    </row>
    <row r="30" spans="1:173" ht="12.75" thickBot="1" x14ac:dyDescent="0.25">
      <c r="A30" s="41"/>
      <c r="B30" s="41"/>
      <c r="C30" s="41"/>
      <c r="D30" s="109" t="s">
        <v>290</v>
      </c>
      <c r="E30" s="110" t="s">
        <v>565</v>
      </c>
      <c r="F30" s="111">
        <f>B3+(17*B5)</f>
        <v>17</v>
      </c>
      <c r="G30" s="41"/>
      <c r="I30" s="149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1" t="s">
        <v>696</v>
      </c>
      <c r="AL30" s="151" t="s">
        <v>311</v>
      </c>
      <c r="AM30" s="151" t="s">
        <v>168</v>
      </c>
      <c r="AN30" s="151" t="s">
        <v>657</v>
      </c>
      <c r="AO30" s="151" t="s">
        <v>685</v>
      </c>
      <c r="AP30" s="151" t="s">
        <v>639</v>
      </c>
      <c r="AQ30" s="151" t="s">
        <v>679</v>
      </c>
      <c r="AR30" s="151" t="s">
        <v>554</v>
      </c>
      <c r="AS30" s="151" t="s">
        <v>96</v>
      </c>
      <c r="AT30" s="151" t="s">
        <v>414</v>
      </c>
      <c r="AU30" s="151" t="s">
        <v>199</v>
      </c>
      <c r="AV30" s="151" t="s">
        <v>243</v>
      </c>
      <c r="AW30" s="151" t="s">
        <v>617</v>
      </c>
      <c r="AX30" s="151" t="s">
        <v>594</v>
      </c>
      <c r="AY30" s="151" t="s">
        <v>477</v>
      </c>
      <c r="AZ30" s="151" t="s">
        <v>105</v>
      </c>
      <c r="BA30" s="151" t="s">
        <v>509</v>
      </c>
      <c r="BB30" s="151" t="s">
        <v>129</v>
      </c>
      <c r="BC30" s="151" t="s">
        <v>434</v>
      </c>
      <c r="BD30" s="151" t="s">
        <v>393</v>
      </c>
      <c r="BE30" s="151" t="s">
        <v>344</v>
      </c>
      <c r="BF30" s="151" t="s">
        <v>285</v>
      </c>
      <c r="BG30" s="151" t="s">
        <v>227</v>
      </c>
      <c r="BH30" s="151" t="s">
        <v>162</v>
      </c>
      <c r="BI30" s="151" t="s">
        <v>94</v>
      </c>
      <c r="BJ30" s="41"/>
      <c r="BK30" s="50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0"/>
      <c r="CN30" s="135" t="s">
        <v>696</v>
      </c>
      <c r="CO30" s="135" t="s">
        <v>204</v>
      </c>
      <c r="CP30" s="135" t="s">
        <v>492</v>
      </c>
      <c r="CQ30" s="135" t="s">
        <v>512</v>
      </c>
      <c r="CR30" s="135" t="s">
        <v>150</v>
      </c>
      <c r="CS30" s="135" t="s">
        <v>590</v>
      </c>
      <c r="CT30" s="135" t="s">
        <v>679</v>
      </c>
      <c r="CU30" s="135" t="s">
        <v>596</v>
      </c>
      <c r="CV30" s="135" t="s">
        <v>320</v>
      </c>
      <c r="CW30" s="135" t="s">
        <v>211</v>
      </c>
      <c r="CX30" s="135" t="s">
        <v>120</v>
      </c>
      <c r="CY30" s="135" t="s">
        <v>455</v>
      </c>
      <c r="CZ30" s="135" t="s">
        <v>617</v>
      </c>
      <c r="DA30" s="135" t="s">
        <v>383</v>
      </c>
      <c r="DB30" s="135" t="s">
        <v>281</v>
      </c>
      <c r="DC30" s="135" t="s">
        <v>552</v>
      </c>
      <c r="DD30" s="135" t="s">
        <v>520</v>
      </c>
      <c r="DE30" s="135" t="s">
        <v>262</v>
      </c>
      <c r="DF30" s="135" t="s">
        <v>434</v>
      </c>
      <c r="DG30" s="135" t="s">
        <v>336</v>
      </c>
      <c r="DH30" s="135" t="s">
        <v>361</v>
      </c>
      <c r="DI30" s="135" t="s">
        <v>308</v>
      </c>
      <c r="DJ30" s="135" t="s">
        <v>246</v>
      </c>
      <c r="DK30" s="135" t="s">
        <v>185</v>
      </c>
      <c r="DL30" s="135" t="s">
        <v>94</v>
      </c>
      <c r="DM30" s="67"/>
      <c r="DO30" s="149"/>
      <c r="DP30" s="150"/>
      <c r="DQ30" s="150"/>
      <c r="DR30" s="150"/>
      <c r="DS30" s="150"/>
      <c r="DT30" s="150"/>
      <c r="DU30" s="150"/>
      <c r="DV30" s="150"/>
      <c r="DW30" s="150"/>
      <c r="DX30" s="150"/>
      <c r="DY30" s="150"/>
      <c r="DZ30" s="150"/>
      <c r="EA30" s="150"/>
      <c r="EB30" s="150"/>
      <c r="EC30" s="150"/>
      <c r="ED30" s="150"/>
      <c r="EE30" s="150"/>
      <c r="EF30" s="150"/>
      <c r="EG30" s="150"/>
      <c r="EH30" s="150"/>
      <c r="EI30" s="150"/>
      <c r="EJ30" s="150"/>
      <c r="EK30" s="150"/>
      <c r="EL30" s="150"/>
      <c r="EM30" s="150"/>
      <c r="EN30" s="150"/>
      <c r="EO30" s="150"/>
      <c r="EP30" s="150"/>
      <c r="EQ30" s="135" t="s">
        <v>78</v>
      </c>
      <c r="ER30" s="135" t="s">
        <v>158</v>
      </c>
      <c r="ES30" s="135" t="s">
        <v>209</v>
      </c>
      <c r="ET30" s="135" t="s">
        <v>277</v>
      </c>
      <c r="EU30" s="135" t="s">
        <v>345</v>
      </c>
      <c r="EV30" s="135" t="s">
        <v>390</v>
      </c>
      <c r="EW30" s="135" t="s">
        <v>435</v>
      </c>
      <c r="EX30" s="135" t="s">
        <v>653</v>
      </c>
      <c r="EY30" s="135" t="s">
        <v>298</v>
      </c>
      <c r="EZ30" s="135" t="s">
        <v>536</v>
      </c>
      <c r="FA30" s="135" t="s">
        <v>571</v>
      </c>
      <c r="FB30" s="135" t="s">
        <v>238</v>
      </c>
      <c r="FC30" s="135" t="s">
        <v>617</v>
      </c>
      <c r="FD30" s="135" t="s">
        <v>609</v>
      </c>
      <c r="FE30" s="135" t="s">
        <v>483</v>
      </c>
      <c r="FF30" s="135" t="s">
        <v>563</v>
      </c>
      <c r="FG30" s="135" t="s">
        <v>529</v>
      </c>
      <c r="FH30" s="135" t="s">
        <v>496</v>
      </c>
      <c r="FI30" s="135" t="s">
        <v>459</v>
      </c>
      <c r="FJ30" s="135" t="s">
        <v>355</v>
      </c>
      <c r="FK30" s="135" t="s">
        <v>378</v>
      </c>
      <c r="FL30" s="135" t="s">
        <v>326</v>
      </c>
      <c r="FM30" s="135" t="s">
        <v>266</v>
      </c>
      <c r="FN30" s="135" t="s">
        <v>205</v>
      </c>
      <c r="FO30" s="135" t="s">
        <v>139</v>
      </c>
      <c r="FP30" s="152"/>
    </row>
    <row r="31" spans="1:173" ht="12.75" thickBot="1" x14ac:dyDescent="0.25">
      <c r="A31" s="41"/>
      <c r="B31" s="41"/>
      <c r="C31" s="41"/>
      <c r="D31" s="109" t="s">
        <v>431</v>
      </c>
      <c r="E31" s="110" t="s">
        <v>565</v>
      </c>
      <c r="F31" s="111">
        <f>B3+(18*B5)</f>
        <v>18</v>
      </c>
      <c r="G31" s="41"/>
      <c r="H31" s="42" t="s">
        <v>3</v>
      </c>
      <c r="AK31" s="153"/>
      <c r="AL31" s="154"/>
      <c r="AM31" s="154"/>
      <c r="AN31" s="154"/>
      <c r="AO31" s="154"/>
      <c r="AP31" s="154"/>
      <c r="AQ31" s="154"/>
      <c r="AR31" s="154"/>
      <c r="AS31" s="154"/>
      <c r="AT31" s="154"/>
      <c r="AU31" s="155"/>
      <c r="AV31" s="155"/>
      <c r="AW31" s="155"/>
      <c r="AX31" s="155"/>
      <c r="AY31" s="155"/>
      <c r="AZ31" s="155"/>
      <c r="BA31" s="155"/>
      <c r="BB31" s="155"/>
      <c r="BC31" s="155"/>
      <c r="BD31" s="155"/>
      <c r="BE31" s="155"/>
      <c r="BF31" s="155"/>
      <c r="BG31" s="155"/>
      <c r="BH31" s="155"/>
      <c r="BI31" s="155"/>
      <c r="BJ31" s="155"/>
      <c r="CN31" s="153"/>
      <c r="CO31" s="154"/>
      <c r="CP31" s="154"/>
      <c r="CQ31" s="154"/>
      <c r="CR31" s="154"/>
      <c r="CS31" s="154"/>
      <c r="CT31" s="154"/>
      <c r="CU31" s="154"/>
      <c r="CV31" s="154"/>
      <c r="CW31" s="154"/>
      <c r="CX31" s="155"/>
      <c r="CY31" s="155"/>
      <c r="CZ31" s="155"/>
      <c r="DA31" s="155"/>
      <c r="DB31" s="155"/>
      <c r="DC31" s="155"/>
      <c r="DD31" s="155"/>
      <c r="DE31" s="155"/>
      <c r="DF31" s="155"/>
      <c r="DG31" s="155"/>
      <c r="DH31" s="155"/>
      <c r="DI31" s="155"/>
      <c r="DJ31" s="155"/>
      <c r="DK31" s="155"/>
      <c r="DL31" s="155"/>
      <c r="DM31" s="155"/>
      <c r="DN31" s="42" t="s">
        <v>3</v>
      </c>
      <c r="DO31" s="42" t="s">
        <v>3</v>
      </c>
      <c r="EF31" s="42" t="s">
        <v>3</v>
      </c>
      <c r="EH31" s="42" t="s">
        <v>3</v>
      </c>
      <c r="EI31" s="42" t="s">
        <v>3</v>
      </c>
      <c r="EK31" s="42" t="s">
        <v>3</v>
      </c>
      <c r="EL31" s="42" t="s">
        <v>3</v>
      </c>
      <c r="FP31" s="42" t="s">
        <v>3</v>
      </c>
    </row>
    <row r="32" spans="1:173" ht="12.75" thickBot="1" x14ac:dyDescent="0.25">
      <c r="A32" s="41"/>
      <c r="B32" s="41"/>
      <c r="C32" s="41"/>
      <c r="D32" s="109" t="s">
        <v>212</v>
      </c>
      <c r="E32" s="110" t="s">
        <v>565</v>
      </c>
      <c r="F32" s="111">
        <f>B3+(19*B5)</f>
        <v>19</v>
      </c>
      <c r="G32" s="41"/>
      <c r="I32" s="46" t="s">
        <v>3</v>
      </c>
      <c r="J32" s="47" t="s">
        <v>3</v>
      </c>
      <c r="K32" s="47" t="s">
        <v>3</v>
      </c>
      <c r="L32" s="47"/>
      <c r="M32" s="47"/>
      <c r="N32" s="47"/>
      <c r="O32" s="47"/>
      <c r="P32" s="47"/>
      <c r="Q32" s="47"/>
      <c r="R32" s="47"/>
      <c r="S32" s="47"/>
      <c r="T32" s="47"/>
      <c r="U32" s="48"/>
      <c r="V32" s="49" t="s">
        <v>702</v>
      </c>
      <c r="W32" s="47"/>
      <c r="X32" s="47"/>
      <c r="Y32" s="47"/>
      <c r="Z32" s="52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9"/>
      <c r="AW32" s="49" t="s">
        <v>703</v>
      </c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50"/>
      <c r="BL32" s="47" t="s">
        <v>3</v>
      </c>
      <c r="BM32" s="47" t="s">
        <v>3</v>
      </c>
      <c r="BN32" s="47" t="s">
        <v>3</v>
      </c>
      <c r="BO32" s="47"/>
      <c r="BP32" s="47"/>
      <c r="BQ32" s="47"/>
      <c r="BR32" s="47"/>
      <c r="BS32" s="47"/>
      <c r="BT32" s="47"/>
      <c r="BU32" s="47"/>
      <c r="BV32" s="47"/>
      <c r="BW32" s="47"/>
      <c r="BX32" s="48"/>
      <c r="BY32" s="49" t="s">
        <v>704</v>
      </c>
      <c r="BZ32" s="47"/>
      <c r="CA32" s="47"/>
      <c r="CB32" s="47"/>
      <c r="CC32" s="52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9"/>
      <c r="CZ32" s="49" t="s">
        <v>705</v>
      </c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51"/>
      <c r="DO32" s="46"/>
      <c r="DP32" s="47" t="s">
        <v>3</v>
      </c>
      <c r="DQ32" s="47" t="s">
        <v>3</v>
      </c>
      <c r="DR32" s="47"/>
      <c r="DS32" s="47"/>
      <c r="DT32" s="47"/>
      <c r="DU32" s="47"/>
      <c r="DV32" s="47"/>
      <c r="DW32" s="47"/>
      <c r="DX32" s="47"/>
      <c r="DY32" s="47"/>
      <c r="DZ32" s="47"/>
      <c r="EA32" s="48"/>
      <c r="EB32" s="49" t="s">
        <v>706</v>
      </c>
      <c r="EC32" s="47"/>
      <c r="ED32" s="47"/>
      <c r="EE32" s="47"/>
      <c r="EF32" s="52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9"/>
      <c r="FC32" s="49" t="s">
        <v>707</v>
      </c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51"/>
      <c r="FQ32" s="42" t="s">
        <v>3</v>
      </c>
    </row>
    <row r="33" spans="1:172" x14ac:dyDescent="0.2">
      <c r="A33" s="41"/>
      <c r="B33" s="41"/>
      <c r="C33" s="41"/>
      <c r="D33" s="109" t="s">
        <v>255</v>
      </c>
      <c r="E33" s="110" t="s">
        <v>565</v>
      </c>
      <c r="F33" s="111">
        <f>B3+(20*B5)</f>
        <v>20</v>
      </c>
      <c r="G33" s="41"/>
      <c r="I33" s="57"/>
      <c r="J33" s="25">
        <f>F15</f>
        <v>2</v>
      </c>
      <c r="K33" s="26">
        <f>F78</f>
        <v>65</v>
      </c>
      <c r="L33" s="26">
        <f>F121</f>
        <v>108</v>
      </c>
      <c r="M33" s="26">
        <f>F59</f>
        <v>46</v>
      </c>
      <c r="N33" s="26">
        <f>F102</f>
        <v>89</v>
      </c>
      <c r="O33" s="26">
        <f>F272</f>
        <v>259</v>
      </c>
      <c r="P33" s="26">
        <f>F335</f>
        <v>322</v>
      </c>
      <c r="Q33" s="26">
        <f>F373</f>
        <v>360</v>
      </c>
      <c r="R33" s="26">
        <f>F291</f>
        <v>278</v>
      </c>
      <c r="S33" s="26">
        <f>F354</f>
        <v>341</v>
      </c>
      <c r="T33" s="26">
        <f>F524</f>
        <v>511</v>
      </c>
      <c r="U33" s="26">
        <f>F567</f>
        <v>554</v>
      </c>
      <c r="V33" s="26">
        <f>F630</f>
        <v>617</v>
      </c>
      <c r="W33" s="26">
        <f>F543</f>
        <v>530</v>
      </c>
      <c r="X33" s="26">
        <f>F611</f>
        <v>598</v>
      </c>
      <c r="Y33" s="26">
        <f>F156</f>
        <v>143</v>
      </c>
      <c r="Z33" s="26">
        <f>F194</f>
        <v>181</v>
      </c>
      <c r="AA33" s="26">
        <f>F262</f>
        <v>249</v>
      </c>
      <c r="AB33" s="26">
        <f>F175</f>
        <v>162</v>
      </c>
      <c r="AC33" s="26">
        <f>F213</f>
        <v>200</v>
      </c>
      <c r="AD33" s="26">
        <f>F408</f>
        <v>395</v>
      </c>
      <c r="AE33" s="26">
        <f>F451</f>
        <v>438</v>
      </c>
      <c r="AF33" s="26">
        <f>F489</f>
        <v>476</v>
      </c>
      <c r="AG33" s="26">
        <f>F432</f>
        <v>419</v>
      </c>
      <c r="AH33" s="27">
        <f>F470</f>
        <v>457</v>
      </c>
      <c r="AI33" s="58">
        <f t="shared" ref="AI33:AI44" si="13">SUMSQ(J33:AH33)</f>
        <v>3247400</v>
      </c>
      <c r="AJ33" s="41"/>
      <c r="AK33" s="156" t="s">
        <v>612</v>
      </c>
      <c r="AL33" s="157" t="s">
        <v>644</v>
      </c>
      <c r="AM33" s="157" t="s">
        <v>71</v>
      </c>
      <c r="AN33" s="157" t="s">
        <v>349</v>
      </c>
      <c r="AO33" s="157" t="s">
        <v>609</v>
      </c>
      <c r="AP33" s="157" t="s">
        <v>569</v>
      </c>
      <c r="AQ33" s="157" t="s">
        <v>515</v>
      </c>
      <c r="AR33" s="157" t="s">
        <v>691</v>
      </c>
      <c r="AS33" s="157" t="s">
        <v>224</v>
      </c>
      <c r="AT33" s="157" t="s">
        <v>426</v>
      </c>
      <c r="AU33" s="157" t="s">
        <v>509</v>
      </c>
      <c r="AV33" s="157" t="s">
        <v>613</v>
      </c>
      <c r="AW33" s="158" t="s">
        <v>553</v>
      </c>
      <c r="AX33" s="157" t="s">
        <v>655</v>
      </c>
      <c r="AY33" s="157" t="s">
        <v>241</v>
      </c>
      <c r="AZ33" s="157" t="s">
        <v>161</v>
      </c>
      <c r="BA33" s="157" t="s">
        <v>313</v>
      </c>
      <c r="BB33" s="157" t="s">
        <v>373</v>
      </c>
      <c r="BC33" s="157" t="s">
        <v>138</v>
      </c>
      <c r="BD33" s="157" t="s">
        <v>189</v>
      </c>
      <c r="BE33" s="157" t="s">
        <v>352</v>
      </c>
      <c r="BF33" s="157" t="s">
        <v>280</v>
      </c>
      <c r="BG33" s="157" t="s">
        <v>475</v>
      </c>
      <c r="BH33" s="157" t="s">
        <v>418</v>
      </c>
      <c r="BI33" s="159" t="s">
        <v>462</v>
      </c>
      <c r="BJ33" s="41"/>
      <c r="BK33" s="50"/>
      <c r="BL33" s="41"/>
      <c r="BM33" s="25">
        <f>F15</f>
        <v>2</v>
      </c>
      <c r="BN33" s="26">
        <f>F109</f>
        <v>96</v>
      </c>
      <c r="BO33" s="26">
        <f>F127</f>
        <v>114</v>
      </c>
      <c r="BP33" s="26">
        <f>F78</f>
        <v>65</v>
      </c>
      <c r="BQ33" s="26">
        <f>F46</f>
        <v>33</v>
      </c>
      <c r="BR33" s="26">
        <f>F406</f>
        <v>393</v>
      </c>
      <c r="BS33" s="26">
        <f>F475</f>
        <v>462</v>
      </c>
      <c r="BT33" s="26">
        <f>F488</f>
        <v>475</v>
      </c>
      <c r="BU33" s="26">
        <f>F444</f>
        <v>431</v>
      </c>
      <c r="BV33" s="26">
        <f>F437</f>
        <v>424</v>
      </c>
      <c r="BW33" s="26">
        <f>F533</f>
        <v>520</v>
      </c>
      <c r="BX33" s="26">
        <f>F607</f>
        <v>594</v>
      </c>
      <c r="BY33" s="26">
        <f>F620</f>
        <v>607</v>
      </c>
      <c r="BZ33" s="26">
        <f>F576</f>
        <v>563</v>
      </c>
      <c r="CA33" s="26">
        <f>F539</f>
        <v>526</v>
      </c>
      <c r="CB33" s="26">
        <f>F272</f>
        <v>259</v>
      </c>
      <c r="CC33" s="26">
        <f>F341</f>
        <v>328</v>
      </c>
      <c r="CD33" s="26">
        <f>F379</f>
        <v>366</v>
      </c>
      <c r="CE33" s="26">
        <f>F335</f>
        <v>322</v>
      </c>
      <c r="CF33" s="26">
        <f>F298</f>
        <v>285</v>
      </c>
      <c r="CG33" s="26">
        <f>F149</f>
        <v>136</v>
      </c>
      <c r="CH33" s="26">
        <f>F218</f>
        <v>205</v>
      </c>
      <c r="CI33" s="26">
        <f>F261</f>
        <v>248</v>
      </c>
      <c r="CJ33" s="26">
        <f>F192</f>
        <v>179</v>
      </c>
      <c r="CK33" s="27">
        <f>F180</f>
        <v>167</v>
      </c>
      <c r="CL33" s="58">
        <f t="shared" ref="CL33:CL44" si="14">SUMSQ(BM33:CK33)</f>
        <v>3247400</v>
      </c>
      <c r="CM33" s="41"/>
      <c r="CN33" s="71" t="s">
        <v>612</v>
      </c>
      <c r="CO33" s="72" t="s">
        <v>95</v>
      </c>
      <c r="CP33" s="72" t="s">
        <v>618</v>
      </c>
      <c r="CQ33" s="72" t="s">
        <v>644</v>
      </c>
      <c r="CR33" s="72" t="s">
        <v>269</v>
      </c>
      <c r="CS33" s="72" t="s">
        <v>672</v>
      </c>
      <c r="CT33" s="72" t="s">
        <v>100</v>
      </c>
      <c r="CU33" s="72" t="s">
        <v>593</v>
      </c>
      <c r="CV33" s="72" t="s">
        <v>692</v>
      </c>
      <c r="CW33" s="72" t="s">
        <v>219</v>
      </c>
      <c r="CX33" s="72" t="s">
        <v>686</v>
      </c>
      <c r="CY33" s="72" t="s">
        <v>105</v>
      </c>
      <c r="CZ33" s="73" t="s">
        <v>648</v>
      </c>
      <c r="DA33" s="72" t="s">
        <v>521</v>
      </c>
      <c r="DB33" s="72" t="s">
        <v>79</v>
      </c>
      <c r="DC33" s="72" t="s">
        <v>569</v>
      </c>
      <c r="DD33" s="72" t="s">
        <v>87</v>
      </c>
      <c r="DE33" s="72" t="s">
        <v>383</v>
      </c>
      <c r="DF33" s="72" t="s">
        <v>515</v>
      </c>
      <c r="DG33" s="72" t="s">
        <v>684</v>
      </c>
      <c r="DH33" s="72" t="s">
        <v>654</v>
      </c>
      <c r="DI33" s="72" t="s">
        <v>114</v>
      </c>
      <c r="DJ33" s="72" t="s">
        <v>442</v>
      </c>
      <c r="DK33" s="72" t="s">
        <v>227</v>
      </c>
      <c r="DL33" s="74" t="s">
        <v>537</v>
      </c>
      <c r="DM33" s="67"/>
      <c r="DO33" s="57"/>
      <c r="DP33" s="68">
        <f>F30</f>
        <v>17</v>
      </c>
      <c r="DQ33" s="69">
        <f>F541</f>
        <v>528</v>
      </c>
      <c r="DR33" s="69">
        <f>F452</f>
        <v>439</v>
      </c>
      <c r="DS33" s="69">
        <f>F358</f>
        <v>345</v>
      </c>
      <c r="DT33" s="69">
        <f>F244</f>
        <v>231</v>
      </c>
      <c r="DU33" s="69">
        <f>F188</f>
        <v>175</v>
      </c>
      <c r="DV33" s="69">
        <f>F99</f>
        <v>86</v>
      </c>
      <c r="DW33" s="69">
        <f>F635</f>
        <v>622</v>
      </c>
      <c r="DX33" s="69">
        <f>F396</f>
        <v>383</v>
      </c>
      <c r="DY33" s="69">
        <f>F307</f>
        <v>294</v>
      </c>
      <c r="DZ33" s="69">
        <f>F376</f>
        <v>363</v>
      </c>
      <c r="EA33" s="69">
        <f>F162</f>
        <v>149</v>
      </c>
      <c r="EB33" s="69">
        <f>F43</f>
        <v>30</v>
      </c>
      <c r="EC33" s="69">
        <f>F579</f>
        <v>566</v>
      </c>
      <c r="ED33" s="69">
        <f>F465</f>
        <v>452</v>
      </c>
      <c r="EE33" s="69">
        <f>F434</f>
        <v>421</v>
      </c>
      <c r="EF33" s="69">
        <f>F320</f>
        <v>307</v>
      </c>
      <c r="EG33" s="69">
        <f>F231</f>
        <v>218</v>
      </c>
      <c r="EH33" s="69">
        <f>F117</f>
        <v>104</v>
      </c>
      <c r="EI33" s="69">
        <f>F523</f>
        <v>510</v>
      </c>
      <c r="EJ33" s="69">
        <f>F597</f>
        <v>584</v>
      </c>
      <c r="EK33" s="69">
        <f>F503</f>
        <v>490</v>
      </c>
      <c r="EL33" s="69">
        <f>F264</f>
        <v>251</v>
      </c>
      <c r="EM33" s="69">
        <f>F175</f>
        <v>162</v>
      </c>
      <c r="EN33" s="70">
        <f>F86</f>
        <v>73</v>
      </c>
      <c r="EO33" s="58">
        <f t="shared" ref="EO33:EO44" si="15">SUMSQ(DP33:EN33)</f>
        <v>3247400</v>
      </c>
      <c r="EP33" s="41"/>
      <c r="EQ33" s="71" t="s">
        <v>290</v>
      </c>
      <c r="ER33" s="72" t="s">
        <v>588</v>
      </c>
      <c r="ES33" s="72" t="s">
        <v>690</v>
      </c>
      <c r="ET33" s="72" t="s">
        <v>158</v>
      </c>
      <c r="EU33" s="72" t="s">
        <v>254</v>
      </c>
      <c r="EV33" s="72" t="s">
        <v>375</v>
      </c>
      <c r="EW33" s="72" t="s">
        <v>72</v>
      </c>
      <c r="EX33" s="72" t="s">
        <v>473</v>
      </c>
      <c r="EY33" s="72" t="s">
        <v>295</v>
      </c>
      <c r="EZ33" s="72" t="s">
        <v>673</v>
      </c>
      <c r="FA33" s="72" t="s">
        <v>425</v>
      </c>
      <c r="FB33" s="72" t="s">
        <v>187</v>
      </c>
      <c r="FC33" s="73" t="s">
        <v>414</v>
      </c>
      <c r="FD33" s="72" t="s">
        <v>659</v>
      </c>
      <c r="FE33" s="72" t="s">
        <v>4</v>
      </c>
      <c r="FF33" s="72" t="s">
        <v>656</v>
      </c>
      <c r="FG33" s="72" t="s">
        <v>359</v>
      </c>
      <c r="FH33" s="72" t="s">
        <v>287</v>
      </c>
      <c r="FI33" s="72" t="s">
        <v>388</v>
      </c>
      <c r="FJ33" s="72" t="s">
        <v>299</v>
      </c>
      <c r="FK33" s="72" t="s">
        <v>214</v>
      </c>
      <c r="FL33" s="72" t="s">
        <v>404</v>
      </c>
      <c r="FM33" s="72" t="s">
        <v>513</v>
      </c>
      <c r="FN33" s="72" t="s">
        <v>138</v>
      </c>
      <c r="FO33" s="74" t="s">
        <v>557</v>
      </c>
      <c r="FP33" s="67"/>
    </row>
    <row r="34" spans="1:172" x14ac:dyDescent="0.2">
      <c r="A34" s="41"/>
      <c r="B34" s="41"/>
      <c r="C34" s="41"/>
      <c r="D34" s="109" t="s">
        <v>167</v>
      </c>
      <c r="E34" s="110" t="s">
        <v>565</v>
      </c>
      <c r="F34" s="111">
        <f>B3+(21*B5)</f>
        <v>21</v>
      </c>
      <c r="G34" s="41"/>
      <c r="I34" s="57"/>
      <c r="J34" s="28">
        <f>F134</f>
        <v>121</v>
      </c>
      <c r="K34" s="29">
        <f>F52</f>
        <v>39</v>
      </c>
      <c r="L34" s="29">
        <f>F90</f>
        <v>77</v>
      </c>
      <c r="M34" s="29">
        <f>F28</f>
        <v>15</v>
      </c>
      <c r="N34" s="29">
        <f>F71</f>
        <v>58</v>
      </c>
      <c r="O34" s="29">
        <f>F366</f>
        <v>353</v>
      </c>
      <c r="P34" s="29">
        <f>F304</f>
        <v>291</v>
      </c>
      <c r="Q34" s="29">
        <f>F347</f>
        <v>334</v>
      </c>
      <c r="R34" s="29">
        <f>F285</f>
        <v>272</v>
      </c>
      <c r="S34" s="29">
        <f>F323</f>
        <v>310</v>
      </c>
      <c r="T34" s="29">
        <f>F618</f>
        <v>605</v>
      </c>
      <c r="U34" s="29">
        <f>F561</f>
        <v>548</v>
      </c>
      <c r="V34" s="29">
        <f>F599</f>
        <v>586</v>
      </c>
      <c r="W34" s="29">
        <f>F517</f>
        <v>504</v>
      </c>
      <c r="X34" s="29">
        <f>F580</f>
        <v>567</v>
      </c>
      <c r="Y34" s="29">
        <f>F250</f>
        <v>237</v>
      </c>
      <c r="Z34" s="29">
        <f>F163</f>
        <v>150</v>
      </c>
      <c r="AA34" s="29">
        <f>F231</f>
        <v>218</v>
      </c>
      <c r="AB34" s="29">
        <f>F144</f>
        <v>131</v>
      </c>
      <c r="AC34" s="29">
        <f>F212</f>
        <v>199</v>
      </c>
      <c r="AD34" s="29">
        <f>F507</f>
        <v>494</v>
      </c>
      <c r="AE34" s="29">
        <f>F420</f>
        <v>407</v>
      </c>
      <c r="AF34" s="29">
        <f>F483</f>
        <v>470</v>
      </c>
      <c r="AG34" s="29">
        <f>F401</f>
        <v>388</v>
      </c>
      <c r="AH34" s="30">
        <f>F439</f>
        <v>426</v>
      </c>
      <c r="AI34" s="75">
        <f t="shared" si="13"/>
        <v>3247400</v>
      </c>
      <c r="AJ34" s="41"/>
      <c r="AK34" s="160" t="s">
        <v>289</v>
      </c>
      <c r="AL34" s="161" t="s">
        <v>574</v>
      </c>
      <c r="AM34" s="147" t="s">
        <v>639</v>
      </c>
      <c r="AN34" s="147" t="s">
        <v>658</v>
      </c>
      <c r="AO34" s="147" t="s">
        <v>210</v>
      </c>
      <c r="AP34" s="147" t="s">
        <v>302</v>
      </c>
      <c r="AQ34" s="147" t="s">
        <v>502</v>
      </c>
      <c r="AR34" s="147" t="s">
        <v>616</v>
      </c>
      <c r="AS34" s="147" t="s">
        <v>479</v>
      </c>
      <c r="AT34" s="147" t="s">
        <v>660</v>
      </c>
      <c r="AU34" s="147" t="s">
        <v>638</v>
      </c>
      <c r="AV34" s="147" t="s">
        <v>145</v>
      </c>
      <c r="AW34" s="162" t="s">
        <v>392</v>
      </c>
      <c r="AX34" s="147" t="s">
        <v>647</v>
      </c>
      <c r="AY34" s="147" t="s">
        <v>407</v>
      </c>
      <c r="AZ34" s="147" t="s">
        <v>200</v>
      </c>
      <c r="BA34" s="147" t="s">
        <v>250</v>
      </c>
      <c r="BB34" s="147" t="s">
        <v>287</v>
      </c>
      <c r="BC34" s="147" t="s">
        <v>379</v>
      </c>
      <c r="BD34" s="147" t="s">
        <v>122</v>
      </c>
      <c r="BE34" s="147" t="s">
        <v>457</v>
      </c>
      <c r="BF34" s="147" t="s">
        <v>496</v>
      </c>
      <c r="BG34" s="147" t="s">
        <v>296</v>
      </c>
      <c r="BH34" s="163" t="s">
        <v>80</v>
      </c>
      <c r="BI34" s="164" t="s">
        <v>420</v>
      </c>
      <c r="BJ34" s="41"/>
      <c r="BK34" s="50"/>
      <c r="BL34" s="41"/>
      <c r="BM34" s="28">
        <f>F71</f>
        <v>58</v>
      </c>
      <c r="BN34" s="29">
        <f>F52</f>
        <v>39</v>
      </c>
      <c r="BO34" s="29">
        <f>F103</f>
        <v>90</v>
      </c>
      <c r="BP34" s="29">
        <f>F115</f>
        <v>102</v>
      </c>
      <c r="BQ34" s="29">
        <f>F34</f>
        <v>21</v>
      </c>
      <c r="BR34" s="29">
        <f>F462</f>
        <v>449</v>
      </c>
      <c r="BS34" s="29">
        <f>F413</f>
        <v>400</v>
      </c>
      <c r="BT34" s="29">
        <f>F469</f>
        <v>456</v>
      </c>
      <c r="BU34" s="29">
        <f>F506</f>
        <v>493</v>
      </c>
      <c r="BV34" s="29">
        <f>F400</f>
        <v>387</v>
      </c>
      <c r="BW34" s="29">
        <f>F564</f>
        <v>551</v>
      </c>
      <c r="BX34" s="29">
        <f>F545</f>
        <v>532</v>
      </c>
      <c r="BY34" s="29">
        <f>F601</f>
        <v>588</v>
      </c>
      <c r="BZ34" s="29">
        <f>F633</f>
        <v>620</v>
      </c>
      <c r="CA34" s="29">
        <f>F532</f>
        <v>519</v>
      </c>
      <c r="CB34" s="29">
        <f>F323</f>
        <v>310</v>
      </c>
      <c r="CC34" s="29">
        <f>F304</f>
        <v>291</v>
      </c>
      <c r="CD34" s="29">
        <f>F360</f>
        <v>347</v>
      </c>
      <c r="CE34" s="29">
        <f>F372</f>
        <v>359</v>
      </c>
      <c r="CF34" s="29">
        <f>F266</f>
        <v>253</v>
      </c>
      <c r="CG34" s="29">
        <f>F205</f>
        <v>192</v>
      </c>
      <c r="CH34" s="29">
        <f>F186</f>
        <v>173</v>
      </c>
      <c r="CI34" s="29">
        <f>F217</f>
        <v>204</v>
      </c>
      <c r="CJ34" s="29">
        <f>F249</f>
        <v>236</v>
      </c>
      <c r="CK34" s="30">
        <f>F143</f>
        <v>130</v>
      </c>
      <c r="CL34" s="75">
        <f t="shared" si="14"/>
        <v>3247400</v>
      </c>
      <c r="CM34" s="41"/>
      <c r="CN34" s="91" t="s">
        <v>210</v>
      </c>
      <c r="CO34" s="92" t="s">
        <v>574</v>
      </c>
      <c r="CP34" s="93" t="s">
        <v>590</v>
      </c>
      <c r="CQ34" s="93" t="s">
        <v>584</v>
      </c>
      <c r="CR34" s="93" t="s">
        <v>167</v>
      </c>
      <c r="CS34" s="93" t="s">
        <v>149</v>
      </c>
      <c r="CT34" s="93" t="s">
        <v>641</v>
      </c>
      <c r="CU34" s="93" t="s">
        <v>696</v>
      </c>
      <c r="CV34" s="93" t="s">
        <v>683</v>
      </c>
      <c r="CW34" s="93" t="s">
        <v>171</v>
      </c>
      <c r="CX34" s="93" t="s">
        <v>335</v>
      </c>
      <c r="CY34" s="93" t="s">
        <v>614</v>
      </c>
      <c r="CZ34" s="94" t="s">
        <v>552</v>
      </c>
      <c r="DA34" s="93" t="s">
        <v>663</v>
      </c>
      <c r="DB34" s="93" t="s">
        <v>176</v>
      </c>
      <c r="DC34" s="93" t="s">
        <v>670</v>
      </c>
      <c r="DD34" s="93" t="s">
        <v>502</v>
      </c>
      <c r="DE34" s="93" t="s">
        <v>544</v>
      </c>
      <c r="DF34" s="93" t="s">
        <v>594</v>
      </c>
      <c r="DG34" s="93" t="s">
        <v>181</v>
      </c>
      <c r="DH34" s="93" t="s">
        <v>506</v>
      </c>
      <c r="DI34" s="93" t="s">
        <v>517</v>
      </c>
      <c r="DJ34" s="93" t="s">
        <v>163</v>
      </c>
      <c r="DK34" s="95" t="s">
        <v>621</v>
      </c>
      <c r="DL34" s="96" t="s">
        <v>186</v>
      </c>
      <c r="DM34" s="67"/>
      <c r="DO34" s="57"/>
      <c r="DP34" s="88">
        <f>F138</f>
        <v>125</v>
      </c>
      <c r="DQ34" s="89">
        <f>F49</f>
        <v>36</v>
      </c>
      <c r="DR34" s="89">
        <f>F585</f>
        <v>572</v>
      </c>
      <c r="DS34" s="89">
        <f>F471</f>
        <v>458</v>
      </c>
      <c r="DT34" s="89">
        <f>F382</f>
        <v>369</v>
      </c>
      <c r="DU34" s="89">
        <f>F326</f>
        <v>313</v>
      </c>
      <c r="DV34" s="89">
        <f>F237</f>
        <v>224</v>
      </c>
      <c r="DW34" s="89">
        <f>F118</f>
        <v>105</v>
      </c>
      <c r="DX34" s="89">
        <f>F529</f>
        <v>516</v>
      </c>
      <c r="DY34" s="89">
        <f>F415</f>
        <v>402</v>
      </c>
      <c r="DZ34" s="89">
        <f>F509</f>
        <v>496</v>
      </c>
      <c r="EA34" s="89">
        <f>F270</f>
        <v>257</v>
      </c>
      <c r="EB34" s="89">
        <f>F181</f>
        <v>168</v>
      </c>
      <c r="EC34" s="89">
        <f>F67</f>
        <v>54</v>
      </c>
      <c r="ED34" s="89">
        <f>F598</f>
        <v>585</v>
      </c>
      <c r="EE34" s="89">
        <f>F547</f>
        <v>534</v>
      </c>
      <c r="EF34" s="89">
        <f>F453</f>
        <v>440</v>
      </c>
      <c r="EG34" s="89">
        <f>F339</f>
        <v>326</v>
      </c>
      <c r="EH34" s="89">
        <f>F250</f>
        <v>237</v>
      </c>
      <c r="EI34" s="89">
        <f>F36</f>
        <v>23</v>
      </c>
      <c r="EJ34" s="89">
        <f>F105</f>
        <v>92</v>
      </c>
      <c r="EK34" s="89">
        <f>F616</f>
        <v>603</v>
      </c>
      <c r="EL34" s="89">
        <f>F402</f>
        <v>389</v>
      </c>
      <c r="EM34" s="89">
        <f>F308</f>
        <v>295</v>
      </c>
      <c r="EN34" s="90">
        <f>F194</f>
        <v>181</v>
      </c>
      <c r="EO34" s="75">
        <f t="shared" si="15"/>
        <v>3247400</v>
      </c>
      <c r="EP34" s="41"/>
      <c r="EQ34" s="91" t="s">
        <v>127</v>
      </c>
      <c r="ER34" s="92" t="s">
        <v>211</v>
      </c>
      <c r="ES34" s="93" t="s">
        <v>541</v>
      </c>
      <c r="ET34" s="93" t="s">
        <v>170</v>
      </c>
      <c r="EU34" s="93" t="s">
        <v>688</v>
      </c>
      <c r="EV34" s="93" t="s">
        <v>503</v>
      </c>
      <c r="EW34" s="93" t="s">
        <v>265</v>
      </c>
      <c r="EX34" s="93" t="s">
        <v>453</v>
      </c>
      <c r="EY34" s="93" t="s">
        <v>585</v>
      </c>
      <c r="EZ34" s="93" t="s">
        <v>150</v>
      </c>
      <c r="FA34" s="93" t="s">
        <v>640</v>
      </c>
      <c r="FB34" s="93" t="s">
        <v>109</v>
      </c>
      <c r="FC34" s="94" t="s">
        <v>94</v>
      </c>
      <c r="FD34" s="93" t="s">
        <v>471</v>
      </c>
      <c r="FE34" s="93" t="s">
        <v>174</v>
      </c>
      <c r="FF34" s="93" t="s">
        <v>336</v>
      </c>
      <c r="FG34" s="93" t="s">
        <v>435</v>
      </c>
      <c r="FH34" s="93" t="s">
        <v>440</v>
      </c>
      <c r="FI34" s="93" t="s">
        <v>200</v>
      </c>
      <c r="FJ34" s="93" t="s">
        <v>422</v>
      </c>
      <c r="FK34" s="93" t="s">
        <v>166</v>
      </c>
      <c r="FL34" s="93" t="s">
        <v>610</v>
      </c>
      <c r="FM34" s="93" t="s">
        <v>668</v>
      </c>
      <c r="FN34" s="95" t="s">
        <v>281</v>
      </c>
      <c r="FO34" s="96" t="s">
        <v>313</v>
      </c>
      <c r="FP34" s="67"/>
    </row>
    <row r="35" spans="1:172" x14ac:dyDescent="0.2">
      <c r="A35" s="41"/>
      <c r="B35" s="41"/>
      <c r="C35" s="41"/>
      <c r="D35" s="109" t="s">
        <v>141</v>
      </c>
      <c r="E35" s="110" t="s">
        <v>565</v>
      </c>
      <c r="F35" s="111">
        <f>B3+(22*B5)</f>
        <v>22</v>
      </c>
      <c r="G35" s="41"/>
      <c r="I35" s="57"/>
      <c r="J35" s="28">
        <f>F103</f>
        <v>90</v>
      </c>
      <c r="K35" s="29">
        <f>F21</f>
        <v>8</v>
      </c>
      <c r="L35" s="29">
        <f>F84</f>
        <v>71</v>
      </c>
      <c r="M35" s="29">
        <f>F127</f>
        <v>114</v>
      </c>
      <c r="N35" s="29">
        <f>F40</f>
        <v>27</v>
      </c>
      <c r="O35" s="29">
        <f>F360</f>
        <v>347</v>
      </c>
      <c r="P35" s="29">
        <f>F273</f>
        <v>260</v>
      </c>
      <c r="Q35" s="29">
        <f>F316</f>
        <v>303</v>
      </c>
      <c r="R35" s="29">
        <f>F379</f>
        <v>366</v>
      </c>
      <c r="S35" s="29">
        <f>F297</f>
        <v>284</v>
      </c>
      <c r="T35" s="29">
        <f>F592</f>
        <v>579</v>
      </c>
      <c r="U35" s="29">
        <f>F530</f>
        <v>517</v>
      </c>
      <c r="V35" s="29">
        <f>F568</f>
        <v>555</v>
      </c>
      <c r="W35" s="29">
        <f>F636</f>
        <v>623</v>
      </c>
      <c r="X35" s="29">
        <f>F549</f>
        <v>536</v>
      </c>
      <c r="Y35" s="29">
        <f>F219</f>
        <v>206</v>
      </c>
      <c r="Z35" s="29">
        <f>F162</f>
        <v>149</v>
      </c>
      <c r="AA35" s="29">
        <f>F200</f>
        <v>187</v>
      </c>
      <c r="AB35" s="29">
        <f>F238</f>
        <v>225</v>
      </c>
      <c r="AC35" s="29">
        <f>F181</f>
        <v>168</v>
      </c>
      <c r="AD35" s="29">
        <f>F476</f>
        <v>463</v>
      </c>
      <c r="AE35" s="29">
        <f>F389</f>
        <v>376</v>
      </c>
      <c r="AF35" s="29">
        <f>F457</f>
        <v>444</v>
      </c>
      <c r="AG35" s="29">
        <f>F495</f>
        <v>482</v>
      </c>
      <c r="AH35" s="30">
        <f>F433</f>
        <v>420</v>
      </c>
      <c r="AI35" s="75">
        <f t="shared" si="13"/>
        <v>3247400</v>
      </c>
      <c r="AJ35" s="41"/>
      <c r="AK35" s="160" t="s">
        <v>590</v>
      </c>
      <c r="AL35" s="147" t="s">
        <v>333</v>
      </c>
      <c r="AM35" s="161" t="s">
        <v>232</v>
      </c>
      <c r="AN35" s="147" t="s">
        <v>618</v>
      </c>
      <c r="AO35" s="147" t="s">
        <v>580</v>
      </c>
      <c r="AP35" s="147" t="s">
        <v>544</v>
      </c>
      <c r="AQ35" s="147" t="s">
        <v>681</v>
      </c>
      <c r="AR35" s="147" t="s">
        <v>154</v>
      </c>
      <c r="AS35" s="147" t="s">
        <v>383</v>
      </c>
      <c r="AT35" s="147" t="s">
        <v>649</v>
      </c>
      <c r="AU35" s="147" t="s">
        <v>592</v>
      </c>
      <c r="AV35" s="147" t="s">
        <v>520</v>
      </c>
      <c r="AW35" s="162" t="s">
        <v>623</v>
      </c>
      <c r="AX35" s="147" t="s">
        <v>175</v>
      </c>
      <c r="AY35" s="147" t="s">
        <v>474</v>
      </c>
      <c r="AZ35" s="147" t="s">
        <v>133</v>
      </c>
      <c r="BA35" s="147" t="s">
        <v>187</v>
      </c>
      <c r="BB35" s="147" t="s">
        <v>260</v>
      </c>
      <c r="BC35" s="147" t="s">
        <v>326</v>
      </c>
      <c r="BD35" s="147" t="s">
        <v>94</v>
      </c>
      <c r="BE35" s="147" t="s">
        <v>217</v>
      </c>
      <c r="BF35" s="147" t="s">
        <v>437</v>
      </c>
      <c r="BG35" s="163" t="s">
        <v>492</v>
      </c>
      <c r="BH35" s="147" t="s">
        <v>446</v>
      </c>
      <c r="BI35" s="164" t="s">
        <v>103</v>
      </c>
      <c r="BJ35" s="41"/>
      <c r="BK35" s="50"/>
      <c r="BL35" s="41"/>
      <c r="BM35" s="28">
        <f>F53</f>
        <v>40</v>
      </c>
      <c r="BN35" s="29">
        <f>F121</f>
        <v>108</v>
      </c>
      <c r="BO35" s="29">
        <f>F84</f>
        <v>71</v>
      </c>
      <c r="BP35" s="29">
        <f>F27</f>
        <v>14</v>
      </c>
      <c r="BQ35" s="29">
        <f>F90</f>
        <v>77</v>
      </c>
      <c r="BR35" s="29">
        <f>F419</f>
        <v>406</v>
      </c>
      <c r="BS35" s="29">
        <f>F512</f>
        <v>499</v>
      </c>
      <c r="BT35" s="29">
        <f>F450</f>
        <v>437</v>
      </c>
      <c r="BU35" s="29">
        <f>F388</f>
        <v>375</v>
      </c>
      <c r="BV35" s="29">
        <f>F481</f>
        <v>468</v>
      </c>
      <c r="BW35" s="29">
        <f>F551</f>
        <v>538</v>
      </c>
      <c r="BX35" s="29">
        <f>F614</f>
        <v>601</v>
      </c>
      <c r="BY35" s="29">
        <f>F582</f>
        <v>569</v>
      </c>
      <c r="BZ35" s="29">
        <f>F520</f>
        <v>507</v>
      </c>
      <c r="CA35" s="29">
        <f>F608</f>
        <v>595</v>
      </c>
      <c r="CB35" s="29">
        <f>F310</f>
        <v>297</v>
      </c>
      <c r="CC35" s="29">
        <f>F373</f>
        <v>360</v>
      </c>
      <c r="CD35" s="29">
        <f>F316</f>
        <v>303</v>
      </c>
      <c r="CE35" s="29">
        <f>F279</f>
        <v>266</v>
      </c>
      <c r="CF35" s="29">
        <f>F347</f>
        <v>334</v>
      </c>
      <c r="CG35" s="29">
        <f>F167</f>
        <v>154</v>
      </c>
      <c r="CH35" s="29">
        <f>F255</f>
        <v>242</v>
      </c>
      <c r="CI35" s="29">
        <f>F193</f>
        <v>180</v>
      </c>
      <c r="CJ35" s="29">
        <f>F161</f>
        <v>148</v>
      </c>
      <c r="CK35" s="30">
        <f>F224</f>
        <v>211</v>
      </c>
      <c r="CL35" s="75">
        <f t="shared" si="14"/>
        <v>3247400</v>
      </c>
      <c r="CM35" s="41"/>
      <c r="CN35" s="91" t="s">
        <v>611</v>
      </c>
      <c r="CO35" s="93" t="s">
        <v>71</v>
      </c>
      <c r="CP35" s="92" t="s">
        <v>232</v>
      </c>
      <c r="CQ35" s="93" t="s">
        <v>587</v>
      </c>
      <c r="CR35" s="93" t="s">
        <v>639</v>
      </c>
      <c r="CS35" s="93" t="s">
        <v>697</v>
      </c>
      <c r="CT35" s="93" t="s">
        <v>340</v>
      </c>
      <c r="CU35" s="93" t="s">
        <v>236</v>
      </c>
      <c r="CV35" s="93" t="s">
        <v>568</v>
      </c>
      <c r="CW35" s="93" t="s">
        <v>687</v>
      </c>
      <c r="CX35" s="93" t="s">
        <v>447</v>
      </c>
      <c r="CY35" s="93" t="s">
        <v>213</v>
      </c>
      <c r="CZ35" s="94" t="s">
        <v>239</v>
      </c>
      <c r="DA35" s="93" t="s">
        <v>632</v>
      </c>
      <c r="DB35" s="93" t="s">
        <v>671</v>
      </c>
      <c r="DC35" s="93" t="s">
        <v>439</v>
      </c>
      <c r="DD35" s="93" t="s">
        <v>691</v>
      </c>
      <c r="DE35" s="93" t="s">
        <v>154</v>
      </c>
      <c r="DF35" s="93" t="s">
        <v>536</v>
      </c>
      <c r="DG35" s="93" t="s">
        <v>616</v>
      </c>
      <c r="DH35" s="93" t="s">
        <v>284</v>
      </c>
      <c r="DI35" s="93" t="s">
        <v>428</v>
      </c>
      <c r="DJ35" s="95" t="s">
        <v>246</v>
      </c>
      <c r="DK35" s="93" t="s">
        <v>400</v>
      </c>
      <c r="DL35" s="96" t="s">
        <v>636</v>
      </c>
      <c r="DM35" s="67"/>
      <c r="DO35" s="57"/>
      <c r="DP35" s="88">
        <f>F276</f>
        <v>263</v>
      </c>
      <c r="DQ35" s="89">
        <f>F187</f>
        <v>174</v>
      </c>
      <c r="DR35" s="89">
        <f>F68</f>
        <v>55</v>
      </c>
      <c r="DS35" s="89">
        <f>F604</f>
        <v>591</v>
      </c>
      <c r="DT35" s="89">
        <f>F490</f>
        <v>477</v>
      </c>
      <c r="DU35" s="89">
        <f>F459</f>
        <v>446</v>
      </c>
      <c r="DV35" s="89">
        <f>F345</f>
        <v>332</v>
      </c>
      <c r="DW35" s="89">
        <f>F256</f>
        <v>243</v>
      </c>
      <c r="DX35" s="89">
        <f>F17</f>
        <v>4</v>
      </c>
      <c r="DY35" s="89">
        <f>F548</f>
        <v>535</v>
      </c>
      <c r="DZ35" s="89">
        <f>F622</f>
        <v>609</v>
      </c>
      <c r="EA35" s="89">
        <f>F403</f>
        <v>390</v>
      </c>
      <c r="EB35" s="89">
        <f>F289</f>
        <v>276</v>
      </c>
      <c r="EC35" s="89">
        <f>F200</f>
        <v>187</v>
      </c>
      <c r="ED35" s="89">
        <f>F111</f>
        <v>98</v>
      </c>
      <c r="EE35" s="89">
        <f>F55</f>
        <v>42</v>
      </c>
      <c r="EF35" s="89">
        <f>F566</f>
        <v>553</v>
      </c>
      <c r="EG35" s="89">
        <f>F477</f>
        <v>464</v>
      </c>
      <c r="EH35" s="89">
        <f>F383</f>
        <v>370</v>
      </c>
      <c r="EI35" s="89">
        <f>F144</f>
        <v>131</v>
      </c>
      <c r="EJ35" s="89">
        <f>F213</f>
        <v>200</v>
      </c>
      <c r="EK35" s="89">
        <f>F124</f>
        <v>111</v>
      </c>
      <c r="EL35" s="89">
        <f>F535</f>
        <v>522</v>
      </c>
      <c r="EM35" s="89">
        <f>F421</f>
        <v>408</v>
      </c>
      <c r="EN35" s="90">
        <f>F332</f>
        <v>319</v>
      </c>
      <c r="EO35" s="75">
        <f t="shared" si="15"/>
        <v>3247400</v>
      </c>
      <c r="EP35" s="41"/>
      <c r="EQ35" s="91" t="s">
        <v>382</v>
      </c>
      <c r="ER35" s="93" t="s">
        <v>324</v>
      </c>
      <c r="ES35" s="92" t="s">
        <v>499</v>
      </c>
      <c r="ET35" s="93" t="s">
        <v>606</v>
      </c>
      <c r="EU35" s="93" t="s">
        <v>278</v>
      </c>
      <c r="EV35" s="93" t="s">
        <v>625</v>
      </c>
      <c r="EW35" s="93" t="s">
        <v>244</v>
      </c>
      <c r="EX35" s="93" t="s">
        <v>121</v>
      </c>
      <c r="EY35" s="93" t="s">
        <v>488</v>
      </c>
      <c r="EZ35" s="93" t="s">
        <v>238</v>
      </c>
      <c r="FA35" s="93" t="s">
        <v>147</v>
      </c>
      <c r="FB35" s="93" t="s">
        <v>484</v>
      </c>
      <c r="FC35" s="94" t="s">
        <v>477</v>
      </c>
      <c r="FD35" s="93" t="s">
        <v>260</v>
      </c>
      <c r="FE35" s="93" t="s">
        <v>460</v>
      </c>
      <c r="FF35" s="93" t="s">
        <v>230</v>
      </c>
      <c r="FG35" s="93" t="s">
        <v>627</v>
      </c>
      <c r="FH35" s="93" t="s">
        <v>680</v>
      </c>
      <c r="FI35" s="93" t="s">
        <v>86</v>
      </c>
      <c r="FJ35" s="93" t="s">
        <v>379</v>
      </c>
      <c r="FK35" s="93" t="s">
        <v>189</v>
      </c>
      <c r="FL35" s="93" t="s">
        <v>334</v>
      </c>
      <c r="FM35" s="95" t="s">
        <v>433</v>
      </c>
      <c r="FN35" s="93" t="s">
        <v>234</v>
      </c>
      <c r="FO35" s="96" t="s">
        <v>665</v>
      </c>
      <c r="FP35" s="67"/>
    </row>
    <row r="36" spans="1:172" x14ac:dyDescent="0.2">
      <c r="A36" s="41"/>
      <c r="B36" s="41"/>
      <c r="C36" s="41"/>
      <c r="D36" s="109" t="s">
        <v>422</v>
      </c>
      <c r="E36" s="110" t="s">
        <v>565</v>
      </c>
      <c r="F36" s="111">
        <f>B3+(23*B5)</f>
        <v>23</v>
      </c>
      <c r="G36" s="41"/>
      <c r="I36" s="57"/>
      <c r="J36" s="28">
        <f>F77</f>
        <v>64</v>
      </c>
      <c r="K36" s="29">
        <f>F115</f>
        <v>102</v>
      </c>
      <c r="L36" s="29">
        <f>F53</f>
        <v>40</v>
      </c>
      <c r="M36" s="29">
        <f>F96</f>
        <v>83</v>
      </c>
      <c r="N36" s="29">
        <f>F34</f>
        <v>21</v>
      </c>
      <c r="O36" s="29">
        <f>F329</f>
        <v>316</v>
      </c>
      <c r="P36" s="29">
        <f>F372</f>
        <v>359</v>
      </c>
      <c r="Q36" s="29">
        <f>F310</f>
        <v>297</v>
      </c>
      <c r="R36" s="29">
        <f>F348</f>
        <v>335</v>
      </c>
      <c r="S36" s="29">
        <f>F266</f>
        <v>253</v>
      </c>
      <c r="T36" s="29">
        <f>F586</f>
        <v>573</v>
      </c>
      <c r="U36" s="29">
        <f>F624</f>
        <v>611</v>
      </c>
      <c r="V36" s="29">
        <f>F542</f>
        <v>529</v>
      </c>
      <c r="W36" s="29">
        <f>F605</f>
        <v>592</v>
      </c>
      <c r="X36" s="29">
        <f>F518</f>
        <v>505</v>
      </c>
      <c r="Y36" s="29">
        <f>F188</f>
        <v>175</v>
      </c>
      <c r="Z36" s="29">
        <f>F256</f>
        <v>243</v>
      </c>
      <c r="AA36" s="29">
        <f>F169</f>
        <v>156</v>
      </c>
      <c r="AB36" s="29">
        <f>F237</f>
        <v>224</v>
      </c>
      <c r="AC36" s="29">
        <f>F150</f>
        <v>137</v>
      </c>
      <c r="AD36" s="29">
        <f>F445</f>
        <v>432</v>
      </c>
      <c r="AE36" s="29">
        <f>F508</f>
        <v>495</v>
      </c>
      <c r="AF36" s="29">
        <f>F426</f>
        <v>413</v>
      </c>
      <c r="AG36" s="29">
        <f>F464</f>
        <v>451</v>
      </c>
      <c r="AH36" s="30">
        <f>F407</f>
        <v>394</v>
      </c>
      <c r="AI36" s="75">
        <f t="shared" si="13"/>
        <v>3247400</v>
      </c>
      <c r="AJ36" s="41"/>
      <c r="AK36" s="160" t="s">
        <v>651</v>
      </c>
      <c r="AL36" s="147" t="s">
        <v>584</v>
      </c>
      <c r="AM36" s="147" t="s">
        <v>611</v>
      </c>
      <c r="AN36" s="161" t="s">
        <v>143</v>
      </c>
      <c r="AO36" s="147" t="s">
        <v>167</v>
      </c>
      <c r="AP36" s="147" t="s">
        <v>466</v>
      </c>
      <c r="AQ36" s="147" t="s">
        <v>594</v>
      </c>
      <c r="AR36" s="147" t="s">
        <v>439</v>
      </c>
      <c r="AS36" s="147" t="s">
        <v>677</v>
      </c>
      <c r="AT36" s="147" t="s">
        <v>181</v>
      </c>
      <c r="AU36" s="147" t="s">
        <v>78</v>
      </c>
      <c r="AV36" s="147" t="s">
        <v>542</v>
      </c>
      <c r="AW36" s="162" t="s">
        <v>631</v>
      </c>
      <c r="AX36" s="147" t="s">
        <v>448</v>
      </c>
      <c r="AY36" s="147" t="s">
        <v>600</v>
      </c>
      <c r="AZ36" s="147" t="s">
        <v>375</v>
      </c>
      <c r="BA36" s="147" t="s">
        <v>121</v>
      </c>
      <c r="BB36" s="147" t="s">
        <v>194</v>
      </c>
      <c r="BC36" s="147" t="s">
        <v>265</v>
      </c>
      <c r="BD36" s="147" t="s">
        <v>318</v>
      </c>
      <c r="BE36" s="147" t="s">
        <v>550</v>
      </c>
      <c r="BF36" s="163" t="s">
        <v>235</v>
      </c>
      <c r="BG36" s="147" t="s">
        <v>339</v>
      </c>
      <c r="BH36" s="147" t="s">
        <v>0</v>
      </c>
      <c r="BI36" s="164" t="s">
        <v>533</v>
      </c>
      <c r="BJ36" s="41"/>
      <c r="BK36" s="50"/>
      <c r="BL36" s="41"/>
      <c r="BM36" s="28">
        <f>F134</f>
        <v>121</v>
      </c>
      <c r="BN36" s="29">
        <f>F28</f>
        <v>15</v>
      </c>
      <c r="BO36" s="29">
        <f>F40</f>
        <v>27</v>
      </c>
      <c r="BP36" s="29">
        <f>F96</f>
        <v>83</v>
      </c>
      <c r="BQ36" s="29">
        <f>F77</f>
        <v>64</v>
      </c>
      <c r="BR36" s="29">
        <f>F500</f>
        <v>487</v>
      </c>
      <c r="BS36" s="29">
        <f>F394</f>
        <v>381</v>
      </c>
      <c r="BT36" s="29">
        <f>F431</f>
        <v>418</v>
      </c>
      <c r="BU36" s="29">
        <f>F487</f>
        <v>474</v>
      </c>
      <c r="BV36" s="29">
        <f>F438</f>
        <v>425</v>
      </c>
      <c r="BW36" s="29">
        <f>F632</f>
        <v>619</v>
      </c>
      <c r="BX36" s="29">
        <f>F526</f>
        <v>513</v>
      </c>
      <c r="BY36" s="29">
        <f>F558</f>
        <v>545</v>
      </c>
      <c r="BZ36" s="29">
        <f>F589</f>
        <v>576</v>
      </c>
      <c r="CA36" s="29">
        <f>F570</f>
        <v>557</v>
      </c>
      <c r="CB36" s="29">
        <f>F366</f>
        <v>353</v>
      </c>
      <c r="CC36" s="29">
        <f>F285</f>
        <v>272</v>
      </c>
      <c r="CD36" s="29">
        <f>F297</f>
        <v>284</v>
      </c>
      <c r="CE36" s="29">
        <f>F348</f>
        <v>335</v>
      </c>
      <c r="CF36" s="29">
        <f>F329</f>
        <v>316</v>
      </c>
      <c r="CG36" s="29">
        <f>F243</f>
        <v>230</v>
      </c>
      <c r="CH36" s="29">
        <f>F142</f>
        <v>129</v>
      </c>
      <c r="CI36" s="29">
        <f>F174</f>
        <v>161</v>
      </c>
      <c r="CJ36" s="29">
        <f>F230</f>
        <v>217</v>
      </c>
      <c r="CK36" s="30">
        <f>F211</f>
        <v>198</v>
      </c>
      <c r="CL36" s="75">
        <f t="shared" si="14"/>
        <v>3247400</v>
      </c>
      <c r="CM36" s="41"/>
      <c r="CN36" s="91" t="s">
        <v>289</v>
      </c>
      <c r="CO36" s="93" t="s">
        <v>658</v>
      </c>
      <c r="CP36" s="93" t="s">
        <v>580</v>
      </c>
      <c r="CQ36" s="92" t="s">
        <v>143</v>
      </c>
      <c r="CR36" s="93" t="s">
        <v>651</v>
      </c>
      <c r="CS36" s="93" t="s">
        <v>294</v>
      </c>
      <c r="CT36" s="93" t="s">
        <v>700</v>
      </c>
      <c r="CU36" s="93" t="s">
        <v>664</v>
      </c>
      <c r="CV36" s="93" t="s">
        <v>82</v>
      </c>
      <c r="CW36" s="93" t="s">
        <v>633</v>
      </c>
      <c r="CX36" s="93" t="s">
        <v>298</v>
      </c>
      <c r="CY36" s="93" t="s">
        <v>486</v>
      </c>
      <c r="CZ36" s="94" t="s">
        <v>666</v>
      </c>
      <c r="DA36" s="93" t="s">
        <v>275</v>
      </c>
      <c r="DB36" s="93" t="s">
        <v>591</v>
      </c>
      <c r="DC36" s="93" t="s">
        <v>302</v>
      </c>
      <c r="DD36" s="93" t="s">
        <v>479</v>
      </c>
      <c r="DE36" s="93" t="s">
        <v>649</v>
      </c>
      <c r="DF36" s="93" t="s">
        <v>677</v>
      </c>
      <c r="DG36" s="93" t="s">
        <v>466</v>
      </c>
      <c r="DH36" s="93" t="s">
        <v>307</v>
      </c>
      <c r="DI36" s="95" t="s">
        <v>346</v>
      </c>
      <c r="DJ36" s="93" t="s">
        <v>576</v>
      </c>
      <c r="DK36" s="93" t="s">
        <v>468</v>
      </c>
      <c r="DL36" s="96" t="s">
        <v>547</v>
      </c>
      <c r="DM36" s="67"/>
      <c r="DO36" s="57"/>
      <c r="DP36" s="88">
        <f>F409</f>
        <v>396</v>
      </c>
      <c r="DQ36" s="89">
        <f>F295</f>
        <v>282</v>
      </c>
      <c r="DR36" s="89">
        <f>F206</f>
        <v>193</v>
      </c>
      <c r="DS36" s="89">
        <f>F92</f>
        <v>79</v>
      </c>
      <c r="DT36" s="89">
        <f>F623</f>
        <v>610</v>
      </c>
      <c r="DU36" s="89">
        <f>F572</f>
        <v>559</v>
      </c>
      <c r="DV36" s="89">
        <f>F478</f>
        <v>465</v>
      </c>
      <c r="DW36" s="89">
        <f>F364</f>
        <v>351</v>
      </c>
      <c r="DX36" s="89">
        <f>F150</f>
        <v>137</v>
      </c>
      <c r="DY36" s="89">
        <f>F61</f>
        <v>48</v>
      </c>
      <c r="DZ36" s="89">
        <f>F130</f>
        <v>117</v>
      </c>
      <c r="EA36" s="89">
        <f>F516</f>
        <v>503</v>
      </c>
      <c r="EB36" s="89">
        <f>F427</f>
        <v>414</v>
      </c>
      <c r="EC36" s="89">
        <f>F333</f>
        <v>320</v>
      </c>
      <c r="ED36" s="89">
        <f>F219</f>
        <v>206</v>
      </c>
      <c r="EE36" s="89">
        <f>F163</f>
        <v>150</v>
      </c>
      <c r="EF36" s="89">
        <f>F74</f>
        <v>61</v>
      </c>
      <c r="EG36" s="89">
        <f>F610</f>
        <v>597</v>
      </c>
      <c r="EH36" s="89">
        <f>F496</f>
        <v>483</v>
      </c>
      <c r="EI36" s="89">
        <f>F282</f>
        <v>269</v>
      </c>
      <c r="EJ36" s="89">
        <f>F351</f>
        <v>338</v>
      </c>
      <c r="EK36" s="89">
        <f>F262</f>
        <v>249</v>
      </c>
      <c r="EL36" s="89">
        <f>F18</f>
        <v>5</v>
      </c>
      <c r="EM36" s="89">
        <f>F554</f>
        <v>541</v>
      </c>
      <c r="EN36" s="90">
        <f>F440</f>
        <v>427</v>
      </c>
      <c r="EO36" s="75">
        <f t="shared" si="15"/>
        <v>3247400</v>
      </c>
      <c r="EP36" s="41"/>
      <c r="EQ36" s="91" t="s">
        <v>604</v>
      </c>
      <c r="ER36" s="93" t="s">
        <v>304</v>
      </c>
      <c r="ES36" s="93" t="s">
        <v>182</v>
      </c>
      <c r="ET36" s="92" t="s">
        <v>410</v>
      </c>
      <c r="EU36" s="93" t="s">
        <v>357</v>
      </c>
      <c r="EV36" s="93" t="s">
        <v>276</v>
      </c>
      <c r="EW36" s="93" t="s">
        <v>394</v>
      </c>
      <c r="EX36" s="93" t="s">
        <v>546</v>
      </c>
      <c r="EY36" s="93" t="s">
        <v>318</v>
      </c>
      <c r="EZ36" s="93" t="s">
        <v>494</v>
      </c>
      <c r="FA36" s="93" t="s">
        <v>350</v>
      </c>
      <c r="FB36" s="93" t="s">
        <v>642</v>
      </c>
      <c r="FC36" s="94" t="s">
        <v>685</v>
      </c>
      <c r="FD36" s="93" t="s">
        <v>223</v>
      </c>
      <c r="FE36" s="93" t="s">
        <v>133</v>
      </c>
      <c r="FF36" s="93" t="s">
        <v>250</v>
      </c>
      <c r="FG36" s="93" t="s">
        <v>140</v>
      </c>
      <c r="FH36" s="93" t="s">
        <v>510</v>
      </c>
      <c r="FI36" s="93" t="s">
        <v>354</v>
      </c>
      <c r="FJ36" s="93" t="s">
        <v>678</v>
      </c>
      <c r="FK36" s="93" t="s">
        <v>465</v>
      </c>
      <c r="FL36" s="95" t="s">
        <v>373</v>
      </c>
      <c r="FM36" s="93" t="s">
        <v>529</v>
      </c>
      <c r="FN36" s="93" t="s">
        <v>629</v>
      </c>
      <c r="FO36" s="96" t="s">
        <v>83</v>
      </c>
      <c r="FP36" s="67"/>
    </row>
    <row r="37" spans="1:172" x14ac:dyDescent="0.2">
      <c r="A37" s="41"/>
      <c r="B37" s="41"/>
      <c r="C37" s="41"/>
      <c r="D37" s="109" t="s">
        <v>679</v>
      </c>
      <c r="E37" s="110" t="s">
        <v>565</v>
      </c>
      <c r="F37" s="111">
        <f>B3+(24*B5)</f>
        <v>24</v>
      </c>
      <c r="G37" s="41"/>
      <c r="I37" s="57"/>
      <c r="J37" s="28">
        <f>F46</f>
        <v>33</v>
      </c>
      <c r="K37" s="29">
        <f>F109</f>
        <v>96</v>
      </c>
      <c r="L37" s="29">
        <f>F27</f>
        <v>14</v>
      </c>
      <c r="M37" s="29">
        <f>F65</f>
        <v>52</v>
      </c>
      <c r="N37" s="29">
        <f>F128</f>
        <v>115</v>
      </c>
      <c r="O37" s="29">
        <f>F298</f>
        <v>285</v>
      </c>
      <c r="P37" s="29">
        <f>F341</f>
        <v>328</v>
      </c>
      <c r="Q37" s="29">
        <f>F279</f>
        <v>266</v>
      </c>
      <c r="R37" s="29">
        <f>F322</f>
        <v>309</v>
      </c>
      <c r="S37" s="29">
        <f>F385</f>
        <v>372</v>
      </c>
      <c r="T37" s="29">
        <f>F555</f>
        <v>542</v>
      </c>
      <c r="U37" s="29">
        <f>F593</f>
        <v>580</v>
      </c>
      <c r="V37" s="29">
        <f>F536</f>
        <v>523</v>
      </c>
      <c r="W37" s="29">
        <f>F574</f>
        <v>561</v>
      </c>
      <c r="X37" s="29">
        <f>F617</f>
        <v>604</v>
      </c>
      <c r="Y37" s="29">
        <f>F187</f>
        <v>174</v>
      </c>
      <c r="Z37" s="29">
        <f>F225</f>
        <v>212</v>
      </c>
      <c r="AA37" s="29">
        <f>F138</f>
        <v>125</v>
      </c>
      <c r="AB37" s="29">
        <f>F206</f>
        <v>193</v>
      </c>
      <c r="AC37" s="29">
        <f>F244</f>
        <v>231</v>
      </c>
      <c r="AD37" s="29">
        <f>F414</f>
        <v>401</v>
      </c>
      <c r="AE37" s="29">
        <f>F482</f>
        <v>469</v>
      </c>
      <c r="AF37" s="29">
        <f>F395</f>
        <v>382</v>
      </c>
      <c r="AG37" s="29">
        <f>F458</f>
        <v>445</v>
      </c>
      <c r="AH37" s="30">
        <f>F501</f>
        <v>488</v>
      </c>
      <c r="AI37" s="75">
        <f t="shared" si="13"/>
        <v>3247400</v>
      </c>
      <c r="AJ37" s="41"/>
      <c r="AK37" s="160" t="s">
        <v>269</v>
      </c>
      <c r="AL37" s="147" t="s">
        <v>95</v>
      </c>
      <c r="AM37" s="147" t="s">
        <v>587</v>
      </c>
      <c r="AN37" s="147" t="s">
        <v>602</v>
      </c>
      <c r="AO37" s="161" t="s">
        <v>628</v>
      </c>
      <c r="AP37" s="147" t="s">
        <v>684</v>
      </c>
      <c r="AQ37" s="147" t="s">
        <v>87</v>
      </c>
      <c r="AR37" s="147" t="s">
        <v>536</v>
      </c>
      <c r="AS37" s="147" t="s">
        <v>634</v>
      </c>
      <c r="AT37" s="147" t="s">
        <v>397</v>
      </c>
      <c r="AU37" s="147" t="s">
        <v>485</v>
      </c>
      <c r="AV37" s="147" t="s">
        <v>577</v>
      </c>
      <c r="AW37" s="162" t="s">
        <v>104</v>
      </c>
      <c r="AX37" s="147" t="s">
        <v>432</v>
      </c>
      <c r="AY37" s="147" t="s">
        <v>566</v>
      </c>
      <c r="AZ37" s="147" t="s">
        <v>324</v>
      </c>
      <c r="BA37" s="147" t="s">
        <v>367</v>
      </c>
      <c r="BB37" s="147" t="s">
        <v>127</v>
      </c>
      <c r="BC37" s="147" t="s">
        <v>182</v>
      </c>
      <c r="BD37" s="147" t="s">
        <v>254</v>
      </c>
      <c r="BE37" s="163" t="s">
        <v>396</v>
      </c>
      <c r="BF37" s="147" t="s">
        <v>564</v>
      </c>
      <c r="BG37" s="147" t="s">
        <v>403</v>
      </c>
      <c r="BH37" s="147" t="s">
        <v>168</v>
      </c>
      <c r="BI37" s="164" t="s">
        <v>152</v>
      </c>
      <c r="BJ37" s="41"/>
      <c r="BK37" s="50"/>
      <c r="BL37" s="41"/>
      <c r="BM37" s="28">
        <f>F102</f>
        <v>89</v>
      </c>
      <c r="BN37" s="29">
        <f>F65</f>
        <v>52</v>
      </c>
      <c r="BO37" s="29">
        <f>F21</f>
        <v>8</v>
      </c>
      <c r="BP37" s="29">
        <f>F59</f>
        <v>46</v>
      </c>
      <c r="BQ37" s="29">
        <f>F128</f>
        <v>115</v>
      </c>
      <c r="BR37" s="29">
        <f>F463</f>
        <v>450</v>
      </c>
      <c r="BS37" s="29">
        <f>F456</f>
        <v>443</v>
      </c>
      <c r="BT37" s="29">
        <f>F412</f>
        <v>399</v>
      </c>
      <c r="BU37" s="29">
        <f>F425</f>
        <v>412</v>
      </c>
      <c r="BV37" s="29">
        <f>F494</f>
        <v>481</v>
      </c>
      <c r="BW37" s="29">
        <f>F595</f>
        <v>582</v>
      </c>
      <c r="BX37" s="29">
        <f>F583</f>
        <v>570</v>
      </c>
      <c r="BY37" s="29">
        <f>F514</f>
        <v>501</v>
      </c>
      <c r="BZ37" s="29">
        <f>F557</f>
        <v>544</v>
      </c>
      <c r="CA37" s="29">
        <f>F626</f>
        <v>613</v>
      </c>
      <c r="CB37" s="29">
        <f>F354</f>
        <v>341</v>
      </c>
      <c r="CC37" s="29">
        <f>F322</f>
        <v>309</v>
      </c>
      <c r="CD37" s="29">
        <f>F273</f>
        <v>260</v>
      </c>
      <c r="CE37" s="29">
        <f>F291</f>
        <v>278</v>
      </c>
      <c r="CF37" s="29">
        <f>F385</f>
        <v>372</v>
      </c>
      <c r="CG37" s="29">
        <f>F236</f>
        <v>223</v>
      </c>
      <c r="CH37" s="29">
        <f>F199</f>
        <v>186</v>
      </c>
      <c r="CI37" s="29">
        <f>F155</f>
        <v>142</v>
      </c>
      <c r="CJ37" s="29">
        <f>F168</f>
        <v>155</v>
      </c>
      <c r="CK37" s="30">
        <f>F242</f>
        <v>229</v>
      </c>
      <c r="CL37" s="75">
        <f t="shared" si="14"/>
        <v>3247400</v>
      </c>
      <c r="CM37" s="41"/>
      <c r="CN37" s="91" t="s">
        <v>609</v>
      </c>
      <c r="CO37" s="93" t="s">
        <v>602</v>
      </c>
      <c r="CP37" s="93" t="s">
        <v>333</v>
      </c>
      <c r="CQ37" s="93" t="s">
        <v>349</v>
      </c>
      <c r="CR37" s="92" t="s">
        <v>628</v>
      </c>
      <c r="CS37" s="93" t="s">
        <v>615</v>
      </c>
      <c r="CT37" s="93" t="s">
        <v>675</v>
      </c>
      <c r="CU37" s="93" t="s">
        <v>277</v>
      </c>
      <c r="CV37" s="93" t="s">
        <v>353</v>
      </c>
      <c r="CW37" s="93" t="s">
        <v>694</v>
      </c>
      <c r="CX37" s="93" t="s">
        <v>567</v>
      </c>
      <c r="CY37" s="93" t="s">
        <v>674</v>
      </c>
      <c r="CZ37" s="94" t="s">
        <v>146</v>
      </c>
      <c r="DA37" s="93" t="s">
        <v>356</v>
      </c>
      <c r="DB37" s="93" t="s">
        <v>406</v>
      </c>
      <c r="DC37" s="93" t="s">
        <v>426</v>
      </c>
      <c r="DD37" s="93" t="s">
        <v>634</v>
      </c>
      <c r="DE37" s="93" t="s">
        <v>681</v>
      </c>
      <c r="DF37" s="93" t="s">
        <v>224</v>
      </c>
      <c r="DG37" s="93" t="s">
        <v>397</v>
      </c>
      <c r="DH37" s="95" t="s">
        <v>482</v>
      </c>
      <c r="DI37" s="93" t="s">
        <v>598</v>
      </c>
      <c r="DJ37" s="93" t="s">
        <v>385</v>
      </c>
      <c r="DK37" s="93" t="s">
        <v>363</v>
      </c>
      <c r="DL37" s="96" t="s">
        <v>91</v>
      </c>
      <c r="DM37" s="67"/>
      <c r="DO37" s="57"/>
      <c r="DP37" s="88">
        <f>F522</f>
        <v>509</v>
      </c>
      <c r="DQ37" s="89">
        <f>F428</f>
        <v>415</v>
      </c>
      <c r="DR37" s="89">
        <f>F314</f>
        <v>301</v>
      </c>
      <c r="DS37" s="89">
        <f>F225</f>
        <v>212</v>
      </c>
      <c r="DT37" s="89">
        <f>F136</f>
        <v>123</v>
      </c>
      <c r="DU37" s="89">
        <f>F80</f>
        <v>67</v>
      </c>
      <c r="DV37" s="89">
        <f>F591</f>
        <v>578</v>
      </c>
      <c r="DW37" s="89">
        <f>F502</f>
        <v>489</v>
      </c>
      <c r="DX37" s="89">
        <f>F283</f>
        <v>270</v>
      </c>
      <c r="DY37" s="89">
        <f>F169</f>
        <v>156</v>
      </c>
      <c r="DZ37" s="89">
        <f>F238</f>
        <v>225</v>
      </c>
      <c r="EA37" s="89">
        <f>F24</f>
        <v>11</v>
      </c>
      <c r="EB37" s="89">
        <f>F560</f>
        <v>547</v>
      </c>
      <c r="EC37" s="89">
        <f>F446</f>
        <v>433</v>
      </c>
      <c r="ED37" s="89">
        <f>F357</f>
        <v>344</v>
      </c>
      <c r="EE37" s="89">
        <f>F301</f>
        <v>288</v>
      </c>
      <c r="EF37" s="89">
        <f>F212</f>
        <v>199</v>
      </c>
      <c r="EG37" s="89">
        <f>F93</f>
        <v>80</v>
      </c>
      <c r="EH37" s="89">
        <f>F629</f>
        <v>616</v>
      </c>
      <c r="EI37" s="89">
        <f>F390</f>
        <v>377</v>
      </c>
      <c r="EJ37" s="89">
        <f>F484</f>
        <v>471</v>
      </c>
      <c r="EK37" s="89">
        <f>F370</f>
        <v>357</v>
      </c>
      <c r="EL37" s="89">
        <f>F156</f>
        <v>143</v>
      </c>
      <c r="EM37" s="89">
        <f>F42</f>
        <v>29</v>
      </c>
      <c r="EN37" s="90">
        <f>F573</f>
        <v>560</v>
      </c>
      <c r="EO37" s="75">
        <f t="shared" si="15"/>
        <v>3247400</v>
      </c>
      <c r="EP37" s="41"/>
      <c r="EQ37" s="91" t="s">
        <v>75</v>
      </c>
      <c r="ER37" s="93" t="s">
        <v>445</v>
      </c>
      <c r="ES37" s="93" t="s">
        <v>398</v>
      </c>
      <c r="ET37" s="93" t="s">
        <v>367</v>
      </c>
      <c r="EU37" s="92" t="s">
        <v>525</v>
      </c>
      <c r="EV37" s="93" t="s">
        <v>97</v>
      </c>
      <c r="EW37" s="93" t="s">
        <v>661</v>
      </c>
      <c r="EX37" s="93" t="s">
        <v>676</v>
      </c>
      <c r="EY37" s="93" t="s">
        <v>343</v>
      </c>
      <c r="EZ37" s="93" t="s">
        <v>194</v>
      </c>
      <c r="FA37" s="93" t="s">
        <v>326</v>
      </c>
      <c r="FB37" s="93" t="s">
        <v>270</v>
      </c>
      <c r="FC37" s="94" t="s">
        <v>393</v>
      </c>
      <c r="FD37" s="93" t="s">
        <v>102</v>
      </c>
      <c r="FE37" s="93" t="s">
        <v>669</v>
      </c>
      <c r="FF37" s="93" t="s">
        <v>535</v>
      </c>
      <c r="FG37" s="93" t="s">
        <v>122</v>
      </c>
      <c r="FH37" s="93" t="s">
        <v>561</v>
      </c>
      <c r="FI37" s="93" t="s">
        <v>645</v>
      </c>
      <c r="FJ37" s="93" t="s">
        <v>220</v>
      </c>
      <c r="FK37" s="95" t="s">
        <v>581</v>
      </c>
      <c r="FL37" s="93" t="s">
        <v>180</v>
      </c>
      <c r="FM37" s="93" t="s">
        <v>161</v>
      </c>
      <c r="FN37" s="93" t="s">
        <v>449</v>
      </c>
      <c r="FO37" s="96" t="s">
        <v>107</v>
      </c>
      <c r="FP37" s="67"/>
    </row>
    <row r="38" spans="1:172" x14ac:dyDescent="0.2">
      <c r="A38" s="41"/>
      <c r="B38" s="41"/>
      <c r="C38" s="41"/>
      <c r="D38" s="109" t="s">
        <v>291</v>
      </c>
      <c r="E38" s="110" t="s">
        <v>565</v>
      </c>
      <c r="F38" s="111">
        <f>B3+(25*B5)</f>
        <v>25</v>
      </c>
      <c r="G38" s="41"/>
      <c r="I38" s="57"/>
      <c r="J38" s="28">
        <f>F531</f>
        <v>518</v>
      </c>
      <c r="K38" s="29">
        <f>F569</f>
        <v>556</v>
      </c>
      <c r="L38" s="29">
        <f>F637</f>
        <v>624</v>
      </c>
      <c r="M38" s="29">
        <f>F550</f>
        <v>537</v>
      </c>
      <c r="N38" s="29">
        <f>F588</f>
        <v>575</v>
      </c>
      <c r="O38" s="29">
        <f>F158</f>
        <v>145</v>
      </c>
      <c r="P38" s="29">
        <f>F201</f>
        <v>188</v>
      </c>
      <c r="Q38" s="29">
        <f>F239</f>
        <v>226</v>
      </c>
      <c r="R38" s="29">
        <f>F182</f>
        <v>169</v>
      </c>
      <c r="S38" s="29">
        <f>F220</f>
        <v>207</v>
      </c>
      <c r="T38" s="29">
        <f>F390</f>
        <v>377</v>
      </c>
      <c r="U38" s="29">
        <f>F453</f>
        <v>440</v>
      </c>
      <c r="V38" s="29">
        <f>F496</f>
        <v>483</v>
      </c>
      <c r="W38" s="29">
        <f>F434</f>
        <v>421</v>
      </c>
      <c r="X38" s="29">
        <f>F477</f>
        <v>464</v>
      </c>
      <c r="Y38" s="29">
        <f>F22</f>
        <v>9</v>
      </c>
      <c r="Z38" s="29">
        <f>F85</f>
        <v>72</v>
      </c>
      <c r="AA38" s="29">
        <f>F123</f>
        <v>110</v>
      </c>
      <c r="AB38" s="29">
        <f>F41</f>
        <v>28</v>
      </c>
      <c r="AC38" s="29">
        <f>F104</f>
        <v>91</v>
      </c>
      <c r="AD38" s="29">
        <f>F274</f>
        <v>261</v>
      </c>
      <c r="AE38" s="29">
        <f>F317</f>
        <v>304</v>
      </c>
      <c r="AF38" s="29">
        <f>F380</f>
        <v>367</v>
      </c>
      <c r="AG38" s="29">
        <f>F293</f>
        <v>280</v>
      </c>
      <c r="AH38" s="30">
        <f>F361</f>
        <v>348</v>
      </c>
      <c r="AI38" s="75">
        <f t="shared" si="13"/>
        <v>3247400</v>
      </c>
      <c r="AJ38" s="41"/>
      <c r="AK38" s="160" t="s">
        <v>495</v>
      </c>
      <c r="AL38" s="147" t="s">
        <v>301</v>
      </c>
      <c r="AM38" s="147" t="s">
        <v>562</v>
      </c>
      <c r="AN38" s="147" t="s">
        <v>273</v>
      </c>
      <c r="AO38" s="147" t="s">
        <v>456</v>
      </c>
      <c r="AP38" s="161" t="s">
        <v>538</v>
      </c>
      <c r="AQ38" s="147" t="s">
        <v>635</v>
      </c>
      <c r="AR38" s="147" t="s">
        <v>364</v>
      </c>
      <c r="AS38" s="147" t="s">
        <v>549</v>
      </c>
      <c r="AT38" s="147" t="s">
        <v>92</v>
      </c>
      <c r="AU38" s="147" t="s">
        <v>220</v>
      </c>
      <c r="AV38" s="147" t="s">
        <v>435</v>
      </c>
      <c r="AW38" s="162" t="s">
        <v>354</v>
      </c>
      <c r="AX38" s="147" t="s">
        <v>656</v>
      </c>
      <c r="AY38" s="147" t="s">
        <v>680</v>
      </c>
      <c r="AZ38" s="147" t="s">
        <v>348</v>
      </c>
      <c r="BA38" s="147" t="s">
        <v>332</v>
      </c>
      <c r="BB38" s="147" t="s">
        <v>507</v>
      </c>
      <c r="BC38" s="147" t="s">
        <v>619</v>
      </c>
      <c r="BD38" s="163" t="s">
        <v>489</v>
      </c>
      <c r="BE38" s="147" t="s">
        <v>249</v>
      </c>
      <c r="BF38" s="147" t="s">
        <v>323</v>
      </c>
      <c r="BG38" s="147" t="s">
        <v>157</v>
      </c>
      <c r="BH38" s="147" t="s">
        <v>125</v>
      </c>
      <c r="BI38" s="164" t="s">
        <v>199</v>
      </c>
      <c r="BJ38" s="41"/>
      <c r="BK38" s="50"/>
      <c r="BL38" s="41"/>
      <c r="BM38" s="28">
        <f>F274</f>
        <v>261</v>
      </c>
      <c r="BN38" s="29">
        <f>F343</f>
        <v>330</v>
      </c>
      <c r="BO38" s="29">
        <f>F386</f>
        <v>373</v>
      </c>
      <c r="BP38" s="29">
        <f>F317</f>
        <v>304</v>
      </c>
      <c r="BQ38" s="29">
        <f>F305</f>
        <v>292</v>
      </c>
      <c r="BR38" s="29">
        <f>F158</f>
        <v>145</v>
      </c>
      <c r="BS38" s="29">
        <f>F232</f>
        <v>219</v>
      </c>
      <c r="BT38" s="29">
        <f>F245</f>
        <v>232</v>
      </c>
      <c r="BU38" s="29">
        <f>F201</f>
        <v>188</v>
      </c>
      <c r="BV38" s="29">
        <f>F164</f>
        <v>151</v>
      </c>
      <c r="BW38" s="29">
        <f>F397</f>
        <v>384</v>
      </c>
      <c r="BX38" s="29">
        <f>F466</f>
        <v>453</v>
      </c>
      <c r="BY38" s="29">
        <f>F504</f>
        <v>491</v>
      </c>
      <c r="BZ38" s="29">
        <f>F460</f>
        <v>447</v>
      </c>
      <c r="CA38" s="29">
        <f>F423</f>
        <v>410</v>
      </c>
      <c r="CB38" s="29">
        <f>F515</f>
        <v>502</v>
      </c>
      <c r="CC38" s="29">
        <f>F609</f>
        <v>596</v>
      </c>
      <c r="CD38" s="29">
        <f>F627</f>
        <v>614</v>
      </c>
      <c r="CE38" s="29">
        <f>F578</f>
        <v>565</v>
      </c>
      <c r="CF38" s="29">
        <f>F546</f>
        <v>533</v>
      </c>
      <c r="CG38" s="29">
        <f>F31</f>
        <v>18</v>
      </c>
      <c r="CH38" s="29">
        <f>F100</f>
        <v>87</v>
      </c>
      <c r="CI38" s="29">
        <f>F113</f>
        <v>100</v>
      </c>
      <c r="CJ38" s="29">
        <f>F69</f>
        <v>56</v>
      </c>
      <c r="CK38" s="30">
        <f>F62</f>
        <v>49</v>
      </c>
      <c r="CL38" s="75">
        <f t="shared" si="14"/>
        <v>3247400</v>
      </c>
      <c r="CM38" s="41"/>
      <c r="CN38" s="91" t="s">
        <v>249</v>
      </c>
      <c r="CO38" s="93" t="s">
        <v>374</v>
      </c>
      <c r="CP38" s="93" t="s">
        <v>317</v>
      </c>
      <c r="CQ38" s="93" t="s">
        <v>323</v>
      </c>
      <c r="CR38" s="93" t="s">
        <v>312</v>
      </c>
      <c r="CS38" s="92" t="s">
        <v>538</v>
      </c>
      <c r="CT38" s="93" t="s">
        <v>401</v>
      </c>
      <c r="CU38" s="93" t="s">
        <v>347</v>
      </c>
      <c r="CV38" s="93" t="s">
        <v>635</v>
      </c>
      <c r="CW38" s="93" t="s">
        <v>245</v>
      </c>
      <c r="CX38" s="93" t="s">
        <v>258</v>
      </c>
      <c r="CY38" s="93" t="s">
        <v>378</v>
      </c>
      <c r="CZ38" s="94" t="s">
        <v>81</v>
      </c>
      <c r="DA38" s="93" t="s">
        <v>328</v>
      </c>
      <c r="DB38" s="93" t="s">
        <v>322</v>
      </c>
      <c r="DC38" s="93" t="s">
        <v>266</v>
      </c>
      <c r="DD38" s="93" t="s">
        <v>370</v>
      </c>
      <c r="DE38" s="93" t="s">
        <v>315</v>
      </c>
      <c r="DF38" s="93" t="s">
        <v>144</v>
      </c>
      <c r="DG38" s="95" t="s">
        <v>327</v>
      </c>
      <c r="DH38" s="93" t="s">
        <v>431</v>
      </c>
      <c r="DI38" s="93" t="s">
        <v>409</v>
      </c>
      <c r="DJ38" s="93" t="s">
        <v>142</v>
      </c>
      <c r="DK38" s="93" t="s">
        <v>573</v>
      </c>
      <c r="DL38" s="96" t="s">
        <v>682</v>
      </c>
      <c r="DM38" s="67"/>
      <c r="DO38" s="57"/>
      <c r="DP38" s="88">
        <f>F108</f>
        <v>95</v>
      </c>
      <c r="DQ38" s="89">
        <f>F619</f>
        <v>606</v>
      </c>
      <c r="DR38" s="89">
        <f>F405</f>
        <v>392</v>
      </c>
      <c r="DS38" s="89">
        <f>F291</f>
        <v>278</v>
      </c>
      <c r="DT38" s="89">
        <f>F202</f>
        <v>189</v>
      </c>
      <c r="DU38" s="89">
        <f>F146</f>
        <v>133</v>
      </c>
      <c r="DV38" s="89">
        <f>F57</f>
        <v>44</v>
      </c>
      <c r="DW38" s="89">
        <f>F563</f>
        <v>550</v>
      </c>
      <c r="DX38" s="89">
        <f>F474</f>
        <v>461</v>
      </c>
      <c r="DY38" s="89">
        <f>F385</f>
        <v>372</v>
      </c>
      <c r="DZ38" s="89">
        <f>F329</f>
        <v>316</v>
      </c>
      <c r="EA38" s="89">
        <f>F215</f>
        <v>202</v>
      </c>
      <c r="EB38" s="89">
        <f>F126</f>
        <v>113</v>
      </c>
      <c r="EC38" s="89">
        <f>F537</f>
        <v>524</v>
      </c>
      <c r="ED38" s="89">
        <f>F418</f>
        <v>405</v>
      </c>
      <c r="EE38" s="89">
        <f>F492</f>
        <v>479</v>
      </c>
      <c r="EF38" s="89">
        <f>F273</f>
        <v>260</v>
      </c>
      <c r="EG38" s="89">
        <f>F184</f>
        <v>171</v>
      </c>
      <c r="EH38" s="89">
        <f>F70</f>
        <v>57</v>
      </c>
      <c r="EI38" s="89">
        <f>F606</f>
        <v>593</v>
      </c>
      <c r="EJ38" s="89">
        <f>F550</f>
        <v>537</v>
      </c>
      <c r="EK38" s="89">
        <f>F461</f>
        <v>448</v>
      </c>
      <c r="EL38" s="89">
        <f>F347</f>
        <v>334</v>
      </c>
      <c r="EM38" s="89">
        <f>F253</f>
        <v>240</v>
      </c>
      <c r="EN38" s="90">
        <f>F14</f>
        <v>1</v>
      </c>
      <c r="EO38" s="75">
        <f t="shared" si="15"/>
        <v>3247400</v>
      </c>
      <c r="EP38" s="41"/>
      <c r="EQ38" s="91" t="s">
        <v>314</v>
      </c>
      <c r="ER38" s="93" t="s">
        <v>106</v>
      </c>
      <c r="ES38" s="93" t="s">
        <v>608</v>
      </c>
      <c r="ET38" s="93" t="s">
        <v>224</v>
      </c>
      <c r="EU38" s="93" t="s">
        <v>362</v>
      </c>
      <c r="EV38" s="92" t="s">
        <v>699</v>
      </c>
      <c r="EW38" s="93" t="s">
        <v>128</v>
      </c>
      <c r="EX38" s="93" t="s">
        <v>511</v>
      </c>
      <c r="EY38" s="93" t="s">
        <v>519</v>
      </c>
      <c r="EZ38" s="93" t="s">
        <v>397</v>
      </c>
      <c r="FA38" s="93" t="s">
        <v>466</v>
      </c>
      <c r="FB38" s="93" t="s">
        <v>518</v>
      </c>
      <c r="FC38" s="94" t="s">
        <v>96</v>
      </c>
      <c r="FD38" s="93" t="s">
        <v>454</v>
      </c>
      <c r="FE38" s="93" t="s">
        <v>84</v>
      </c>
      <c r="FF38" s="93" t="s">
        <v>101</v>
      </c>
      <c r="FG38" s="93" t="s">
        <v>681</v>
      </c>
      <c r="FH38" s="93" t="s">
        <v>345</v>
      </c>
      <c r="FI38" s="93" t="s">
        <v>369</v>
      </c>
      <c r="FJ38" s="95" t="s">
        <v>526</v>
      </c>
      <c r="FK38" s="93" t="s">
        <v>273</v>
      </c>
      <c r="FL38" s="93" t="s">
        <v>395</v>
      </c>
      <c r="FM38" s="93" t="s">
        <v>616</v>
      </c>
      <c r="FN38" s="93" t="s">
        <v>575</v>
      </c>
      <c r="FO38" s="96" t="s">
        <v>201</v>
      </c>
      <c r="FP38" s="67"/>
    </row>
    <row r="39" spans="1:172" x14ac:dyDescent="0.2">
      <c r="A39" s="41"/>
      <c r="B39" s="41"/>
      <c r="C39" s="41"/>
      <c r="D39" s="109" t="s">
        <v>319</v>
      </c>
      <c r="E39" s="110" t="s">
        <v>565</v>
      </c>
      <c r="F39" s="111">
        <f>B3+(26*B5)</f>
        <v>26</v>
      </c>
      <c r="G39" s="41"/>
      <c r="I39" s="57"/>
      <c r="J39" s="28">
        <f>F625</f>
        <v>612</v>
      </c>
      <c r="K39" s="29">
        <f>F538</f>
        <v>525</v>
      </c>
      <c r="L39" s="29">
        <f>F606</f>
        <v>593</v>
      </c>
      <c r="M39" s="29">
        <f>F519</f>
        <v>506</v>
      </c>
      <c r="N39" s="29">
        <f>F587</f>
        <v>574</v>
      </c>
      <c r="O39" s="29">
        <f>F257</f>
        <v>244</v>
      </c>
      <c r="P39" s="29">
        <f>F170</f>
        <v>157</v>
      </c>
      <c r="Q39" s="29">
        <f>F233</f>
        <v>220</v>
      </c>
      <c r="R39" s="29">
        <f>F151</f>
        <v>138</v>
      </c>
      <c r="S39" s="29">
        <f>F189</f>
        <v>176</v>
      </c>
      <c r="T39" s="29">
        <f>F509</f>
        <v>496</v>
      </c>
      <c r="U39" s="29">
        <f>F427</f>
        <v>414</v>
      </c>
      <c r="V39" s="29">
        <f>F465</f>
        <v>452</v>
      </c>
      <c r="W39" s="29">
        <f>F403</f>
        <v>390</v>
      </c>
      <c r="X39" s="29">
        <f>F446</f>
        <v>433</v>
      </c>
      <c r="Y39" s="29">
        <f>F116</f>
        <v>103</v>
      </c>
      <c r="Z39" s="29">
        <f>F54</f>
        <v>41</v>
      </c>
      <c r="AA39" s="29">
        <f>F97</f>
        <v>84</v>
      </c>
      <c r="AB39" s="29">
        <f>F35</f>
        <v>22</v>
      </c>
      <c r="AC39" s="29">
        <f>F73</f>
        <v>60</v>
      </c>
      <c r="AD39" s="29">
        <f>F368</f>
        <v>355</v>
      </c>
      <c r="AE39" s="29">
        <f>F311</f>
        <v>298</v>
      </c>
      <c r="AF39" s="29">
        <f>F349</f>
        <v>336</v>
      </c>
      <c r="AG39" s="29">
        <f>F267</f>
        <v>254</v>
      </c>
      <c r="AH39" s="30">
        <f>F330</f>
        <v>317</v>
      </c>
      <c r="AI39" s="75">
        <f t="shared" si="13"/>
        <v>3247400</v>
      </c>
      <c r="AJ39" s="41"/>
      <c r="AK39" s="160" t="s">
        <v>76</v>
      </c>
      <c r="AL39" s="147" t="s">
        <v>491</v>
      </c>
      <c r="AM39" s="147" t="s">
        <v>526</v>
      </c>
      <c r="AN39" s="147" t="s">
        <v>240</v>
      </c>
      <c r="AO39" s="147" t="s">
        <v>415</v>
      </c>
      <c r="AP39" s="147" t="s">
        <v>516</v>
      </c>
      <c r="AQ39" s="161" t="s">
        <v>228</v>
      </c>
      <c r="AR39" s="147" t="s">
        <v>429</v>
      </c>
      <c r="AS39" s="147" t="s">
        <v>571</v>
      </c>
      <c r="AT39" s="147" t="s">
        <v>116</v>
      </c>
      <c r="AU39" s="147" t="s">
        <v>640</v>
      </c>
      <c r="AV39" s="147" t="s">
        <v>685</v>
      </c>
      <c r="AW39" s="162" t="s">
        <v>4</v>
      </c>
      <c r="AX39" s="147" t="s">
        <v>484</v>
      </c>
      <c r="AY39" s="147" t="s">
        <v>102</v>
      </c>
      <c r="AZ39" s="147" t="s">
        <v>652</v>
      </c>
      <c r="BA39" s="147" t="s">
        <v>523</v>
      </c>
      <c r="BB39" s="147" t="s">
        <v>292</v>
      </c>
      <c r="BC39" s="163" t="s">
        <v>141</v>
      </c>
      <c r="BD39" s="147" t="s">
        <v>389</v>
      </c>
      <c r="BE39" s="147" t="s">
        <v>188</v>
      </c>
      <c r="BF39" s="147" t="s">
        <v>259</v>
      </c>
      <c r="BG39" s="147" t="s">
        <v>305</v>
      </c>
      <c r="BH39" s="147" t="s">
        <v>372</v>
      </c>
      <c r="BI39" s="164" t="s">
        <v>132</v>
      </c>
      <c r="BJ39" s="41"/>
      <c r="BK39" s="50"/>
      <c r="BL39" s="41"/>
      <c r="BM39" s="28">
        <f>F330</f>
        <v>317</v>
      </c>
      <c r="BN39" s="29">
        <f>F311</f>
        <v>298</v>
      </c>
      <c r="BO39" s="29">
        <f>F342</f>
        <v>329</v>
      </c>
      <c r="BP39" s="29">
        <f>F374</f>
        <v>361</v>
      </c>
      <c r="BQ39" s="29">
        <f>F268</f>
        <v>255</v>
      </c>
      <c r="BR39" s="29">
        <f>F189</f>
        <v>176</v>
      </c>
      <c r="BS39" s="29">
        <f>F170</f>
        <v>157</v>
      </c>
      <c r="BT39" s="29">
        <f>F226</f>
        <v>213</v>
      </c>
      <c r="BU39" s="29">
        <f>F258</f>
        <v>245</v>
      </c>
      <c r="BV39" s="29">
        <f>F157</f>
        <v>144</v>
      </c>
      <c r="BW39" s="29">
        <f>F448</f>
        <v>435</v>
      </c>
      <c r="BX39" s="29">
        <f>F429</f>
        <v>416</v>
      </c>
      <c r="BY39" s="29">
        <f>F485</f>
        <v>472</v>
      </c>
      <c r="BZ39" s="29">
        <f>F497</f>
        <v>484</v>
      </c>
      <c r="CA39" s="29">
        <f>F391</f>
        <v>378</v>
      </c>
      <c r="CB39" s="29">
        <f>F571</f>
        <v>558</v>
      </c>
      <c r="CC39" s="29">
        <f>F552</f>
        <v>539</v>
      </c>
      <c r="CD39" s="29">
        <f>F603</f>
        <v>590</v>
      </c>
      <c r="CE39" s="29">
        <f>F615</f>
        <v>602</v>
      </c>
      <c r="CF39" s="29">
        <f>F534</f>
        <v>521</v>
      </c>
      <c r="CG39" s="29">
        <f>F87</f>
        <v>74</v>
      </c>
      <c r="CH39" s="29">
        <f>F38</f>
        <v>25</v>
      </c>
      <c r="CI39" s="29">
        <f>F94</f>
        <v>81</v>
      </c>
      <c r="CJ39" s="29">
        <f>F131</f>
        <v>118</v>
      </c>
      <c r="CK39" s="30">
        <f>F25</f>
        <v>12</v>
      </c>
      <c r="CL39" s="75">
        <f t="shared" si="14"/>
        <v>3247400</v>
      </c>
      <c r="CM39" s="41"/>
      <c r="CN39" s="91" t="s">
        <v>132</v>
      </c>
      <c r="CO39" s="93" t="s">
        <v>259</v>
      </c>
      <c r="CP39" s="93" t="s">
        <v>120</v>
      </c>
      <c r="CQ39" s="93" t="s">
        <v>126</v>
      </c>
      <c r="CR39" s="93" t="s">
        <v>325</v>
      </c>
      <c r="CS39" s="93" t="s">
        <v>116</v>
      </c>
      <c r="CT39" s="92" t="s">
        <v>228</v>
      </c>
      <c r="CU39" s="93" t="s">
        <v>583</v>
      </c>
      <c r="CV39" s="93" t="s">
        <v>386</v>
      </c>
      <c r="CW39" s="93" t="s">
        <v>443</v>
      </c>
      <c r="CX39" s="93" t="s">
        <v>119</v>
      </c>
      <c r="CY39" s="93" t="s">
        <v>267</v>
      </c>
      <c r="CZ39" s="94" t="s">
        <v>130</v>
      </c>
      <c r="DA39" s="93" t="s">
        <v>136</v>
      </c>
      <c r="DB39" s="93" t="s">
        <v>311</v>
      </c>
      <c r="DC39" s="93" t="s">
        <v>129</v>
      </c>
      <c r="DD39" s="93" t="s">
        <v>256</v>
      </c>
      <c r="DE39" s="93" t="s">
        <v>77</v>
      </c>
      <c r="DF39" s="95" t="s">
        <v>124</v>
      </c>
      <c r="DG39" s="93" t="s">
        <v>321</v>
      </c>
      <c r="DH39" s="93" t="s">
        <v>667</v>
      </c>
      <c r="DI39" s="93" t="s">
        <v>291</v>
      </c>
      <c r="DJ39" s="93" t="s">
        <v>650</v>
      </c>
      <c r="DK39" s="93" t="s">
        <v>470</v>
      </c>
      <c r="DL39" s="96" t="s">
        <v>451</v>
      </c>
      <c r="DM39" s="67"/>
      <c r="DO39" s="57"/>
      <c r="DP39" s="88">
        <f>F221</f>
        <v>208</v>
      </c>
      <c r="DQ39" s="89">
        <f>F132</f>
        <v>119</v>
      </c>
      <c r="DR39" s="89">
        <f>F513</f>
        <v>500</v>
      </c>
      <c r="DS39" s="89">
        <f>F424</f>
        <v>411</v>
      </c>
      <c r="DT39" s="89">
        <f>F335</f>
        <v>322</v>
      </c>
      <c r="DU39" s="89">
        <f>F279</f>
        <v>266</v>
      </c>
      <c r="DV39" s="89">
        <f>F165</f>
        <v>152</v>
      </c>
      <c r="DW39" s="89">
        <f>F76</f>
        <v>63</v>
      </c>
      <c r="DX39" s="89">
        <f>F612</f>
        <v>599</v>
      </c>
      <c r="DY39" s="89">
        <f>F493</f>
        <v>480</v>
      </c>
      <c r="DZ39" s="89">
        <f>F442</f>
        <v>429</v>
      </c>
      <c r="EA39" s="89">
        <f>F348</f>
        <v>335</v>
      </c>
      <c r="EB39" s="89">
        <f>F259</f>
        <v>246</v>
      </c>
      <c r="EC39" s="89">
        <f>F20</f>
        <v>7</v>
      </c>
      <c r="ED39" s="89">
        <f>F556</f>
        <v>543</v>
      </c>
      <c r="EE39" s="89">
        <f>F625</f>
        <v>612</v>
      </c>
      <c r="EF39" s="89">
        <f>F411</f>
        <v>398</v>
      </c>
      <c r="EG39" s="89">
        <f>F297</f>
        <v>284</v>
      </c>
      <c r="EH39" s="89">
        <f>F203</f>
        <v>190</v>
      </c>
      <c r="EI39" s="89">
        <f>F89</f>
        <v>76</v>
      </c>
      <c r="EJ39" s="89">
        <f>F58</f>
        <v>45</v>
      </c>
      <c r="EK39" s="89">
        <f>F569</f>
        <v>556</v>
      </c>
      <c r="EL39" s="89">
        <f>F480</f>
        <v>467</v>
      </c>
      <c r="EM39" s="89">
        <f>F366</f>
        <v>353</v>
      </c>
      <c r="EN39" s="90">
        <f>F152</f>
        <v>139</v>
      </c>
      <c r="EO39" s="75">
        <f t="shared" si="15"/>
        <v>3247400</v>
      </c>
      <c r="EP39" s="41"/>
      <c r="EQ39" s="91" t="s">
        <v>698</v>
      </c>
      <c r="ER39" s="93" t="s">
        <v>190</v>
      </c>
      <c r="ES39" s="93" t="s">
        <v>391</v>
      </c>
      <c r="ET39" s="93" t="s">
        <v>405</v>
      </c>
      <c r="EU39" s="93" t="s">
        <v>515</v>
      </c>
      <c r="EV39" s="93" t="s">
        <v>536</v>
      </c>
      <c r="EW39" s="92" t="s">
        <v>402</v>
      </c>
      <c r="EX39" s="93" t="s">
        <v>293</v>
      </c>
      <c r="EY39" s="93" t="s">
        <v>500</v>
      </c>
      <c r="EZ39" s="93" t="s">
        <v>216</v>
      </c>
      <c r="FA39" s="93" t="s">
        <v>297</v>
      </c>
      <c r="FB39" s="93" t="s">
        <v>677</v>
      </c>
      <c r="FC39" s="94" t="s">
        <v>162</v>
      </c>
      <c r="FD39" s="93" t="s">
        <v>117</v>
      </c>
      <c r="FE39" s="93" t="s">
        <v>558</v>
      </c>
      <c r="FF39" s="93" t="s">
        <v>76</v>
      </c>
      <c r="FG39" s="93" t="s">
        <v>476</v>
      </c>
      <c r="FH39" s="93" t="s">
        <v>649</v>
      </c>
      <c r="FI39" s="95" t="s">
        <v>637</v>
      </c>
      <c r="FJ39" s="93" t="s">
        <v>2</v>
      </c>
      <c r="FK39" s="93" t="s">
        <v>380</v>
      </c>
      <c r="FL39" s="93" t="s">
        <v>301</v>
      </c>
      <c r="FM39" s="93" t="s">
        <v>603</v>
      </c>
      <c r="FN39" s="93" t="s">
        <v>302</v>
      </c>
      <c r="FO39" s="96" t="s">
        <v>113</v>
      </c>
      <c r="FP39" s="67"/>
    </row>
    <row r="40" spans="1:172" x14ac:dyDescent="0.2">
      <c r="A40" s="41"/>
      <c r="B40" s="41"/>
      <c r="C40" s="41"/>
      <c r="D40" s="109" t="s">
        <v>580</v>
      </c>
      <c r="E40" s="110" t="s">
        <v>565</v>
      </c>
      <c r="F40" s="111">
        <f>B3+(27*B5)</f>
        <v>27</v>
      </c>
      <c r="G40" s="41"/>
      <c r="I40" s="57"/>
      <c r="J40" s="28">
        <f>F594</f>
        <v>581</v>
      </c>
      <c r="K40" s="29">
        <f>F537</f>
        <v>524</v>
      </c>
      <c r="L40" s="29">
        <f>F575</f>
        <v>562</v>
      </c>
      <c r="M40" s="29">
        <f>F613</f>
        <v>600</v>
      </c>
      <c r="N40" s="29">
        <f>F556</f>
        <v>543</v>
      </c>
      <c r="O40" s="29">
        <f>F226</f>
        <v>213</v>
      </c>
      <c r="P40" s="29">
        <f>F139</f>
        <v>126</v>
      </c>
      <c r="Q40" s="29">
        <f>F207</f>
        <v>194</v>
      </c>
      <c r="R40" s="29">
        <f>F245</f>
        <v>232</v>
      </c>
      <c r="S40" s="29">
        <f>F183</f>
        <v>170</v>
      </c>
      <c r="T40" s="29">
        <f>F478</f>
        <v>465</v>
      </c>
      <c r="U40" s="29">
        <f>F396</f>
        <v>383</v>
      </c>
      <c r="V40" s="29">
        <f>F459</f>
        <v>446</v>
      </c>
      <c r="W40" s="29">
        <f>F502</f>
        <v>489</v>
      </c>
      <c r="X40" s="29">
        <f>F415</f>
        <v>402</v>
      </c>
      <c r="Y40" s="29">
        <f>F110</f>
        <v>97</v>
      </c>
      <c r="Z40" s="29">
        <f>F23</f>
        <v>10</v>
      </c>
      <c r="AA40" s="29">
        <f>F66</f>
        <v>53</v>
      </c>
      <c r="AB40" s="29">
        <f>F129</f>
        <v>116</v>
      </c>
      <c r="AC40" s="29">
        <f>F47</f>
        <v>34</v>
      </c>
      <c r="AD40" s="29">
        <f>F342</f>
        <v>329</v>
      </c>
      <c r="AE40" s="29">
        <f>F280</f>
        <v>267</v>
      </c>
      <c r="AF40" s="29">
        <f>F318</f>
        <v>305</v>
      </c>
      <c r="AG40" s="29">
        <f>F386</f>
        <v>373</v>
      </c>
      <c r="AH40" s="30">
        <f>F299</f>
        <v>286</v>
      </c>
      <c r="AI40" s="75">
        <f t="shared" si="13"/>
        <v>3247400</v>
      </c>
      <c r="AJ40" s="41"/>
      <c r="AK40" s="160" t="s">
        <v>355</v>
      </c>
      <c r="AL40" s="147" t="s">
        <v>454</v>
      </c>
      <c r="AM40" s="147" t="s">
        <v>215</v>
      </c>
      <c r="AN40" s="147" t="s">
        <v>434</v>
      </c>
      <c r="AO40" s="147" t="s">
        <v>558</v>
      </c>
      <c r="AP40" s="147" t="s">
        <v>583</v>
      </c>
      <c r="AQ40" s="147" t="s">
        <v>308</v>
      </c>
      <c r="AR40" s="161" t="s">
        <v>481</v>
      </c>
      <c r="AS40" s="147" t="s">
        <v>347</v>
      </c>
      <c r="AT40" s="147" t="s">
        <v>504</v>
      </c>
      <c r="AU40" s="147" t="s">
        <v>394</v>
      </c>
      <c r="AV40" s="147" t="s">
        <v>295</v>
      </c>
      <c r="AW40" s="162" t="s">
        <v>625</v>
      </c>
      <c r="AX40" s="147" t="s">
        <v>676</v>
      </c>
      <c r="AY40" s="147" t="s">
        <v>150</v>
      </c>
      <c r="AZ40" s="147" t="s">
        <v>271</v>
      </c>
      <c r="BA40" s="147" t="s">
        <v>472</v>
      </c>
      <c r="BB40" s="163" t="s">
        <v>596</v>
      </c>
      <c r="BC40" s="147" t="s">
        <v>450</v>
      </c>
      <c r="BD40" s="147" t="s">
        <v>98</v>
      </c>
      <c r="BE40" s="147" t="s">
        <v>120</v>
      </c>
      <c r="BF40" s="147" t="s">
        <v>85</v>
      </c>
      <c r="BG40" s="147" t="s">
        <v>268</v>
      </c>
      <c r="BH40" s="147" t="s">
        <v>317</v>
      </c>
      <c r="BI40" s="164" t="s">
        <v>112</v>
      </c>
      <c r="BJ40" s="41"/>
      <c r="BK40" s="50"/>
      <c r="BL40" s="41"/>
      <c r="BM40" s="28">
        <f>F292</f>
        <v>279</v>
      </c>
      <c r="BN40" s="29">
        <f>F380</f>
        <v>367</v>
      </c>
      <c r="BO40" s="29">
        <f>F318</f>
        <v>305</v>
      </c>
      <c r="BP40" s="29">
        <f>F286</f>
        <v>273</v>
      </c>
      <c r="BQ40" s="29">
        <f>F349</f>
        <v>336</v>
      </c>
      <c r="BR40" s="29">
        <f>F176</f>
        <v>163</v>
      </c>
      <c r="BS40" s="29">
        <f>F239</f>
        <v>226</v>
      </c>
      <c r="BT40" s="29">
        <f>F207</f>
        <v>194</v>
      </c>
      <c r="BU40" s="29">
        <f>F145</f>
        <v>132</v>
      </c>
      <c r="BV40" s="29">
        <f>F233</f>
        <v>220</v>
      </c>
      <c r="BW40" s="29">
        <f>F435</f>
        <v>422</v>
      </c>
      <c r="BX40" s="29">
        <f>F498</f>
        <v>485</v>
      </c>
      <c r="BY40" s="29">
        <f>F441</f>
        <v>428</v>
      </c>
      <c r="BZ40" s="29">
        <f>F404</f>
        <v>391</v>
      </c>
      <c r="CA40" s="29">
        <f>F472</f>
        <v>459</v>
      </c>
      <c r="CB40" s="29">
        <f>F553</f>
        <v>540</v>
      </c>
      <c r="CC40" s="29">
        <f>F621</f>
        <v>608</v>
      </c>
      <c r="CD40" s="29">
        <f>F584</f>
        <v>571</v>
      </c>
      <c r="CE40" s="29">
        <f>F527</f>
        <v>514</v>
      </c>
      <c r="CF40" s="29">
        <f>F590</f>
        <v>577</v>
      </c>
      <c r="CG40" s="29">
        <f>F44</f>
        <v>31</v>
      </c>
      <c r="CH40" s="29">
        <f>F137</f>
        <v>124</v>
      </c>
      <c r="CI40" s="29">
        <f>F75</f>
        <v>62</v>
      </c>
      <c r="CJ40" s="29">
        <f>F13</f>
        <v>0</v>
      </c>
      <c r="CK40" s="30">
        <f>F106</f>
        <v>93</v>
      </c>
      <c r="CL40" s="75">
        <f t="shared" si="14"/>
        <v>3247400</v>
      </c>
      <c r="CM40" s="41"/>
      <c r="CN40" s="91" t="s">
        <v>205</v>
      </c>
      <c r="CO40" s="93" t="s">
        <v>157</v>
      </c>
      <c r="CP40" s="93" t="s">
        <v>268</v>
      </c>
      <c r="CQ40" s="93" t="s">
        <v>137</v>
      </c>
      <c r="CR40" s="93" t="s">
        <v>305</v>
      </c>
      <c r="CS40" s="93" t="s">
        <v>605</v>
      </c>
      <c r="CT40" s="93" t="s">
        <v>364</v>
      </c>
      <c r="CU40" s="92" t="s">
        <v>481</v>
      </c>
      <c r="CV40" s="93" t="s">
        <v>285</v>
      </c>
      <c r="CW40" s="93" t="s">
        <v>429</v>
      </c>
      <c r="CX40" s="93" t="s">
        <v>192</v>
      </c>
      <c r="CY40" s="93" t="s">
        <v>371</v>
      </c>
      <c r="CZ40" s="94" t="s">
        <v>253</v>
      </c>
      <c r="DA40" s="93" t="s">
        <v>99</v>
      </c>
      <c r="DB40" s="93" t="s">
        <v>316</v>
      </c>
      <c r="DC40" s="93" t="s">
        <v>197</v>
      </c>
      <c r="DD40" s="93" t="s">
        <v>376</v>
      </c>
      <c r="DE40" s="95" t="s">
        <v>262</v>
      </c>
      <c r="DF40" s="93" t="s">
        <v>135</v>
      </c>
      <c r="DG40" s="93" t="s">
        <v>300</v>
      </c>
      <c r="DH40" s="93" t="s">
        <v>597</v>
      </c>
      <c r="DI40" s="93" t="s">
        <v>689</v>
      </c>
      <c r="DJ40" s="93" t="s">
        <v>487</v>
      </c>
      <c r="DK40" s="93" t="s">
        <v>70</v>
      </c>
      <c r="DL40" s="96" t="s">
        <v>508</v>
      </c>
      <c r="DM40" s="67"/>
      <c r="DO40" s="57"/>
      <c r="DP40" s="88">
        <f>F354</f>
        <v>341</v>
      </c>
      <c r="DQ40" s="89">
        <f>F240</f>
        <v>227</v>
      </c>
      <c r="DR40" s="89">
        <f>F26</f>
        <v>13</v>
      </c>
      <c r="DS40" s="89">
        <f>F562</f>
        <v>549</v>
      </c>
      <c r="DT40" s="89">
        <f>F443</f>
        <v>430</v>
      </c>
      <c r="DU40" s="89">
        <f>F392</f>
        <v>379</v>
      </c>
      <c r="DV40" s="89">
        <f>F298</f>
        <v>285</v>
      </c>
      <c r="DW40" s="89">
        <f>F209</f>
        <v>196</v>
      </c>
      <c r="DX40" s="89">
        <f>F95</f>
        <v>82</v>
      </c>
      <c r="DY40" s="89">
        <f>F631</f>
        <v>618</v>
      </c>
      <c r="DZ40" s="89">
        <f>F575</f>
        <v>562</v>
      </c>
      <c r="EA40" s="89">
        <f>F486</f>
        <v>473</v>
      </c>
      <c r="EB40" s="89">
        <f>F372</f>
        <v>359</v>
      </c>
      <c r="EC40" s="89">
        <f>F153</f>
        <v>140</v>
      </c>
      <c r="ED40" s="89">
        <f>F39</f>
        <v>26</v>
      </c>
      <c r="EE40" s="89">
        <f>F133</f>
        <v>120</v>
      </c>
      <c r="EF40" s="89">
        <f>F519</f>
        <v>506</v>
      </c>
      <c r="EG40" s="89">
        <f>F430</f>
        <v>417</v>
      </c>
      <c r="EH40" s="89">
        <f>F316</f>
        <v>303</v>
      </c>
      <c r="EI40" s="89">
        <f>F227</f>
        <v>214</v>
      </c>
      <c r="EJ40" s="89">
        <f>F171</f>
        <v>158</v>
      </c>
      <c r="EK40" s="89">
        <f>F82</f>
        <v>69</v>
      </c>
      <c r="EL40" s="89">
        <f>F588</f>
        <v>575</v>
      </c>
      <c r="EM40" s="89">
        <f>F499</f>
        <v>486</v>
      </c>
      <c r="EN40" s="90">
        <f>F285</f>
        <v>272</v>
      </c>
      <c r="EO40" s="75">
        <f t="shared" si="15"/>
        <v>3247400</v>
      </c>
      <c r="EP40" s="41"/>
      <c r="EQ40" s="91" t="s">
        <v>426</v>
      </c>
      <c r="ER40" s="93" t="s">
        <v>480</v>
      </c>
      <c r="ES40" s="93" t="s">
        <v>233</v>
      </c>
      <c r="ET40" s="93" t="s">
        <v>530</v>
      </c>
      <c r="EU40" s="93" t="s">
        <v>338</v>
      </c>
      <c r="EV40" s="93" t="s">
        <v>237</v>
      </c>
      <c r="EW40" s="93" t="s">
        <v>684</v>
      </c>
      <c r="EX40" s="92" t="s">
        <v>288</v>
      </c>
      <c r="EY40" s="93" t="s">
        <v>202</v>
      </c>
      <c r="EZ40" s="93" t="s">
        <v>411</v>
      </c>
      <c r="FA40" s="93" t="s">
        <v>215</v>
      </c>
      <c r="FB40" s="93" t="s">
        <v>543</v>
      </c>
      <c r="FC40" s="94" t="s">
        <v>594</v>
      </c>
      <c r="FD40" s="93" t="s">
        <v>622</v>
      </c>
      <c r="FE40" s="93" t="s">
        <v>319</v>
      </c>
      <c r="FF40" s="93" t="s">
        <v>134</v>
      </c>
      <c r="FG40" s="93" t="s">
        <v>240</v>
      </c>
      <c r="FH40" s="95" t="s">
        <v>624</v>
      </c>
      <c r="FI40" s="93" t="s">
        <v>154</v>
      </c>
      <c r="FJ40" s="93" t="s">
        <v>248</v>
      </c>
      <c r="FK40" s="93" t="s">
        <v>701</v>
      </c>
      <c r="FL40" s="93" t="s">
        <v>73</v>
      </c>
      <c r="FM40" s="93" t="s">
        <v>456</v>
      </c>
      <c r="FN40" s="93" t="s">
        <v>483</v>
      </c>
      <c r="FO40" s="96" t="s">
        <v>479</v>
      </c>
      <c r="FP40" s="67"/>
    </row>
    <row r="41" spans="1:172" x14ac:dyDescent="0.2">
      <c r="A41" s="41"/>
      <c r="B41" s="41"/>
      <c r="C41" s="41"/>
      <c r="D41" s="109" t="s">
        <v>619</v>
      </c>
      <c r="E41" s="110" t="s">
        <v>565</v>
      </c>
      <c r="F41" s="111">
        <f>B3+(28*B5)</f>
        <v>28</v>
      </c>
      <c r="G41" s="41"/>
      <c r="I41" s="57"/>
      <c r="J41" s="28">
        <f>F563</f>
        <v>550</v>
      </c>
      <c r="K41" s="29">
        <f>F631</f>
        <v>618</v>
      </c>
      <c r="L41" s="29">
        <f>F544</f>
        <v>531</v>
      </c>
      <c r="M41" s="29">
        <f>F612</f>
        <v>599</v>
      </c>
      <c r="N41" s="29">
        <f>F525</f>
        <v>512</v>
      </c>
      <c r="O41" s="29">
        <f>F195</f>
        <v>182</v>
      </c>
      <c r="P41" s="29">
        <f>F258</f>
        <v>245</v>
      </c>
      <c r="Q41" s="29">
        <f>F176</f>
        <v>163</v>
      </c>
      <c r="R41" s="29">
        <f>F214</f>
        <v>201</v>
      </c>
      <c r="S41" s="29">
        <f>F157</f>
        <v>144</v>
      </c>
      <c r="T41" s="29">
        <f>F452</f>
        <v>439</v>
      </c>
      <c r="U41" s="29">
        <f>F490</f>
        <v>477</v>
      </c>
      <c r="V41" s="29">
        <f>F428</f>
        <v>415</v>
      </c>
      <c r="W41" s="29">
        <f>F471</f>
        <v>458</v>
      </c>
      <c r="X41" s="29">
        <f>F409</f>
        <v>396</v>
      </c>
      <c r="Y41" s="29">
        <f>F79</f>
        <v>66</v>
      </c>
      <c r="Z41" s="29">
        <f>F122</f>
        <v>109</v>
      </c>
      <c r="AA41" s="29">
        <f>F60</f>
        <v>47</v>
      </c>
      <c r="AB41" s="29">
        <f>F98</f>
        <v>85</v>
      </c>
      <c r="AC41" s="29">
        <f>F16</f>
        <v>3</v>
      </c>
      <c r="AD41" s="29">
        <f>F336</f>
        <v>323</v>
      </c>
      <c r="AE41" s="29">
        <f>F374</f>
        <v>361</v>
      </c>
      <c r="AF41" s="29">
        <f>F292</f>
        <v>279</v>
      </c>
      <c r="AG41" s="29">
        <f>F355</f>
        <v>342</v>
      </c>
      <c r="AH41" s="30">
        <f>F268</f>
        <v>255</v>
      </c>
      <c r="AI41" s="75">
        <f t="shared" si="13"/>
        <v>3247400</v>
      </c>
      <c r="AJ41" s="41"/>
      <c r="AK41" s="160" t="s">
        <v>511</v>
      </c>
      <c r="AL41" s="147" t="s">
        <v>411</v>
      </c>
      <c r="AM41" s="147" t="s">
        <v>173</v>
      </c>
      <c r="AN41" s="147" t="s">
        <v>500</v>
      </c>
      <c r="AO41" s="147" t="s">
        <v>337</v>
      </c>
      <c r="AP41" s="147" t="s">
        <v>159</v>
      </c>
      <c r="AQ41" s="147" t="s">
        <v>386</v>
      </c>
      <c r="AR41" s="147" t="s">
        <v>605</v>
      </c>
      <c r="AS41" s="161" t="s">
        <v>184</v>
      </c>
      <c r="AT41" s="147" t="s">
        <v>443</v>
      </c>
      <c r="AU41" s="147" t="s">
        <v>690</v>
      </c>
      <c r="AV41" s="147" t="s">
        <v>278</v>
      </c>
      <c r="AW41" s="162" t="s">
        <v>445</v>
      </c>
      <c r="AX41" s="147" t="s">
        <v>170</v>
      </c>
      <c r="AY41" s="147" t="s">
        <v>604</v>
      </c>
      <c r="AZ41" s="147" t="s">
        <v>554</v>
      </c>
      <c r="BA41" s="163" t="s">
        <v>231</v>
      </c>
      <c r="BB41" s="147" t="s">
        <v>74</v>
      </c>
      <c r="BC41" s="147" t="s">
        <v>539</v>
      </c>
      <c r="BD41" s="147" t="s">
        <v>630</v>
      </c>
      <c r="BE41" s="147" t="s">
        <v>366</v>
      </c>
      <c r="BF41" s="147" t="s">
        <v>126</v>
      </c>
      <c r="BG41" s="147" t="s">
        <v>205</v>
      </c>
      <c r="BH41" s="147" t="s">
        <v>222</v>
      </c>
      <c r="BI41" s="164" t="s">
        <v>325</v>
      </c>
      <c r="BJ41" s="41"/>
      <c r="BK41" s="50"/>
      <c r="BL41" s="41"/>
      <c r="BM41" s="28">
        <f>F368</f>
        <v>355</v>
      </c>
      <c r="BN41" s="29">
        <f>F267</f>
        <v>254</v>
      </c>
      <c r="BO41" s="29">
        <f>F299</f>
        <v>286</v>
      </c>
      <c r="BP41" s="29">
        <f>F355</f>
        <v>342</v>
      </c>
      <c r="BQ41" s="29">
        <f>F336</f>
        <v>323</v>
      </c>
      <c r="BR41" s="29">
        <f>F257</f>
        <v>244</v>
      </c>
      <c r="BS41" s="29">
        <f>F151</f>
        <v>138</v>
      </c>
      <c r="BT41" s="29">
        <f>F183</f>
        <v>170</v>
      </c>
      <c r="BU41" s="29">
        <f>F214</f>
        <v>201</v>
      </c>
      <c r="BV41" s="29">
        <f>F195</f>
        <v>182</v>
      </c>
      <c r="BW41" s="29">
        <f>F491</f>
        <v>478</v>
      </c>
      <c r="BX41" s="29">
        <f>F410</f>
        <v>397</v>
      </c>
      <c r="BY41" s="29">
        <f>F422</f>
        <v>409</v>
      </c>
      <c r="BZ41" s="29">
        <f>F473</f>
        <v>460</v>
      </c>
      <c r="CA41" s="29">
        <f>F454</f>
        <v>441</v>
      </c>
      <c r="CB41" s="29">
        <f>F634</f>
        <v>621</v>
      </c>
      <c r="CC41" s="29">
        <f>F528</f>
        <v>515</v>
      </c>
      <c r="CD41" s="29">
        <f>F540</f>
        <v>527</v>
      </c>
      <c r="CE41" s="29">
        <f>F596</f>
        <v>583</v>
      </c>
      <c r="CF41" s="29">
        <f>F577</f>
        <v>564</v>
      </c>
      <c r="CG41" s="29">
        <f>F125</f>
        <v>112</v>
      </c>
      <c r="CH41" s="29">
        <f>F19</f>
        <v>6</v>
      </c>
      <c r="CI41" s="29">
        <f>F56</f>
        <v>43</v>
      </c>
      <c r="CJ41" s="29">
        <f>F112</f>
        <v>99</v>
      </c>
      <c r="CK41" s="30">
        <f>F63</f>
        <v>50</v>
      </c>
      <c r="CL41" s="75">
        <f t="shared" si="14"/>
        <v>3247400</v>
      </c>
      <c r="CM41" s="41"/>
      <c r="CN41" s="91" t="s">
        <v>188</v>
      </c>
      <c r="CO41" s="93" t="s">
        <v>372</v>
      </c>
      <c r="CP41" s="93" t="s">
        <v>112</v>
      </c>
      <c r="CQ41" s="93" t="s">
        <v>222</v>
      </c>
      <c r="CR41" s="93" t="s">
        <v>366</v>
      </c>
      <c r="CS41" s="93" t="s">
        <v>516</v>
      </c>
      <c r="CT41" s="93" t="s">
        <v>571</v>
      </c>
      <c r="CU41" s="93" t="s">
        <v>504</v>
      </c>
      <c r="CV41" s="92" t="s">
        <v>184</v>
      </c>
      <c r="CW41" s="93" t="s">
        <v>159</v>
      </c>
      <c r="CX41" s="93" t="s">
        <v>193</v>
      </c>
      <c r="CY41" s="93" t="s">
        <v>377</v>
      </c>
      <c r="CZ41" s="94" t="s">
        <v>365</v>
      </c>
      <c r="DA41" s="93" t="s">
        <v>263</v>
      </c>
      <c r="DB41" s="93" t="s">
        <v>218</v>
      </c>
      <c r="DC41" s="93" t="s">
        <v>203</v>
      </c>
      <c r="DD41" s="95" t="s">
        <v>274</v>
      </c>
      <c r="DE41" s="93" t="s">
        <v>108</v>
      </c>
      <c r="DF41" s="93" t="s">
        <v>251</v>
      </c>
      <c r="DG41" s="93" t="s">
        <v>381</v>
      </c>
      <c r="DH41" s="93" t="s">
        <v>522</v>
      </c>
      <c r="DI41" s="93" t="s">
        <v>620</v>
      </c>
      <c r="DJ41" s="93" t="s">
        <v>390</v>
      </c>
      <c r="DK41" s="93" t="s">
        <v>662</v>
      </c>
      <c r="DL41" s="96" t="s">
        <v>272</v>
      </c>
      <c r="DM41" s="67"/>
      <c r="DO41" s="57"/>
      <c r="DP41" s="88">
        <f>F467</f>
        <v>454</v>
      </c>
      <c r="DQ41" s="89">
        <f>F373</f>
        <v>360</v>
      </c>
      <c r="DR41" s="89">
        <f>F159</f>
        <v>146</v>
      </c>
      <c r="DS41" s="89">
        <f>F45</f>
        <v>32</v>
      </c>
      <c r="DT41" s="89">
        <f>F581</f>
        <v>568</v>
      </c>
      <c r="DU41" s="89">
        <f>F525</f>
        <v>512</v>
      </c>
      <c r="DV41" s="89">
        <f>F436</f>
        <v>423</v>
      </c>
      <c r="DW41" s="89">
        <f>F322</f>
        <v>309</v>
      </c>
      <c r="DX41" s="89">
        <f>F228</f>
        <v>215</v>
      </c>
      <c r="DY41" s="89">
        <f>F114</f>
        <v>101</v>
      </c>
      <c r="DZ41" s="89">
        <f>F83</f>
        <v>70</v>
      </c>
      <c r="EA41" s="89">
        <f>F594</f>
        <v>581</v>
      </c>
      <c r="EB41" s="89">
        <f>F505</f>
        <v>492</v>
      </c>
      <c r="EC41" s="89">
        <f>F266</f>
        <v>253</v>
      </c>
      <c r="ED41" s="89">
        <f>F177</f>
        <v>164</v>
      </c>
      <c r="EE41" s="89">
        <f>F246</f>
        <v>233</v>
      </c>
      <c r="EF41" s="89">
        <f>F32</f>
        <v>19</v>
      </c>
      <c r="EG41" s="89">
        <f>F538</f>
        <v>525</v>
      </c>
      <c r="EH41" s="89">
        <f>F449</f>
        <v>436</v>
      </c>
      <c r="EI41" s="89">
        <f>F360</f>
        <v>347</v>
      </c>
      <c r="EJ41" s="89">
        <f>F304</f>
        <v>291</v>
      </c>
      <c r="EK41" s="89">
        <f>F190</f>
        <v>177</v>
      </c>
      <c r="EL41" s="89">
        <f>F101</f>
        <v>88</v>
      </c>
      <c r="EM41" s="89">
        <f>F637</f>
        <v>624</v>
      </c>
      <c r="EN41" s="90">
        <f>F393</f>
        <v>380</v>
      </c>
      <c r="EO41" s="75">
        <f t="shared" si="15"/>
        <v>3247400</v>
      </c>
      <c r="EP41" s="41"/>
      <c r="EQ41" s="91" t="s">
        <v>351</v>
      </c>
      <c r="ER41" s="93" t="s">
        <v>691</v>
      </c>
      <c r="ES41" s="93" t="s">
        <v>90</v>
      </c>
      <c r="ET41" s="93" t="s">
        <v>261</v>
      </c>
      <c r="EU41" s="93" t="s">
        <v>461</v>
      </c>
      <c r="EV41" s="93" t="s">
        <v>337</v>
      </c>
      <c r="EW41" s="93" t="s">
        <v>436</v>
      </c>
      <c r="EX41" s="93" t="s">
        <v>634</v>
      </c>
      <c r="EY41" s="92" t="s">
        <v>653</v>
      </c>
      <c r="EZ41" s="93" t="s">
        <v>368</v>
      </c>
      <c r="FA41" s="93" t="s">
        <v>195</v>
      </c>
      <c r="FB41" s="93" t="s">
        <v>355</v>
      </c>
      <c r="FC41" s="94" t="s">
        <v>657</v>
      </c>
      <c r="FD41" s="93" t="s">
        <v>181</v>
      </c>
      <c r="FE41" s="93" t="s">
        <v>309</v>
      </c>
      <c r="FF41" s="93" t="s">
        <v>693</v>
      </c>
      <c r="FG41" s="95" t="s">
        <v>212</v>
      </c>
      <c r="FH41" s="93" t="s">
        <v>491</v>
      </c>
      <c r="FI41" s="93" t="s">
        <v>444</v>
      </c>
      <c r="FJ41" s="93" t="s">
        <v>544</v>
      </c>
      <c r="FK41" s="93" t="s">
        <v>502</v>
      </c>
      <c r="FL41" s="93" t="s">
        <v>441</v>
      </c>
      <c r="FM41" s="93" t="s">
        <v>123</v>
      </c>
      <c r="FN41" s="93" t="s">
        <v>562</v>
      </c>
      <c r="FO41" s="96" t="s">
        <v>151</v>
      </c>
      <c r="FP41" s="67"/>
    </row>
    <row r="42" spans="1:172" x14ac:dyDescent="0.2">
      <c r="A42" s="41"/>
      <c r="B42" s="41"/>
      <c r="C42" s="41"/>
      <c r="D42" s="109" t="s">
        <v>449</v>
      </c>
      <c r="E42" s="110" t="s">
        <v>565</v>
      </c>
      <c r="F42" s="111">
        <f>B3+(29*B5)</f>
        <v>29</v>
      </c>
      <c r="G42" s="41"/>
      <c r="I42" s="57"/>
      <c r="J42" s="28">
        <f>F562</f>
        <v>549</v>
      </c>
      <c r="K42" s="29">
        <f>F600</f>
        <v>587</v>
      </c>
      <c r="L42" s="29">
        <f>F513</f>
        <v>500</v>
      </c>
      <c r="M42" s="29">
        <f>F581</f>
        <v>568</v>
      </c>
      <c r="N42" s="29">
        <f>F619</f>
        <v>606</v>
      </c>
      <c r="O42" s="29">
        <f>F164</f>
        <v>151</v>
      </c>
      <c r="P42" s="29">
        <f>F232</f>
        <v>219</v>
      </c>
      <c r="Q42" s="29">
        <f>F145</f>
        <v>132</v>
      </c>
      <c r="R42" s="29">
        <f>F208</f>
        <v>195</v>
      </c>
      <c r="S42" s="29">
        <f>F251</f>
        <v>238</v>
      </c>
      <c r="T42" s="29">
        <f>F421</f>
        <v>408</v>
      </c>
      <c r="U42" s="29">
        <f>F484</f>
        <v>471</v>
      </c>
      <c r="V42" s="29">
        <f>F402</f>
        <v>389</v>
      </c>
      <c r="W42" s="29">
        <f>F440</f>
        <v>427</v>
      </c>
      <c r="X42" s="29">
        <f>F503</f>
        <v>490</v>
      </c>
      <c r="Y42" s="29">
        <f>F48</f>
        <v>35</v>
      </c>
      <c r="Z42" s="29">
        <f>F91</f>
        <v>78</v>
      </c>
      <c r="AA42" s="29">
        <f>F29</f>
        <v>16</v>
      </c>
      <c r="AB42" s="29">
        <f>F72</f>
        <v>59</v>
      </c>
      <c r="AC42" s="29">
        <f>F135</f>
        <v>122</v>
      </c>
      <c r="AD42" s="29">
        <f>F305</f>
        <v>292</v>
      </c>
      <c r="AE42" s="29">
        <f>F343</f>
        <v>330</v>
      </c>
      <c r="AF42" s="29">
        <f>F286</f>
        <v>273</v>
      </c>
      <c r="AG42" s="29">
        <f>F324</f>
        <v>311</v>
      </c>
      <c r="AH42" s="30">
        <f>F367</f>
        <v>354</v>
      </c>
      <c r="AI42" s="75">
        <f t="shared" si="13"/>
        <v>3247400</v>
      </c>
      <c r="AJ42" s="41"/>
      <c r="AK42" s="160" t="s">
        <v>530</v>
      </c>
      <c r="AL42" s="147" t="s">
        <v>148</v>
      </c>
      <c r="AM42" s="147" t="s">
        <v>391</v>
      </c>
      <c r="AN42" s="147" t="s">
        <v>461</v>
      </c>
      <c r="AO42" s="147" t="s">
        <v>106</v>
      </c>
      <c r="AP42" s="147" t="s">
        <v>245</v>
      </c>
      <c r="AQ42" s="147" t="s">
        <v>401</v>
      </c>
      <c r="AR42" s="147" t="s">
        <v>285</v>
      </c>
      <c r="AS42" s="147" t="s">
        <v>469</v>
      </c>
      <c r="AT42" s="161" t="s">
        <v>595</v>
      </c>
      <c r="AU42" s="147" t="s">
        <v>234</v>
      </c>
      <c r="AV42" s="147" t="s">
        <v>581</v>
      </c>
      <c r="AW42" s="162" t="s">
        <v>668</v>
      </c>
      <c r="AX42" s="147" t="s">
        <v>83</v>
      </c>
      <c r="AY42" s="147" t="s">
        <v>404</v>
      </c>
      <c r="AZ42" s="163" t="s">
        <v>430</v>
      </c>
      <c r="BA42" s="147" t="s">
        <v>572</v>
      </c>
      <c r="BB42" s="147" t="s">
        <v>408</v>
      </c>
      <c r="BC42" s="147" t="s">
        <v>164</v>
      </c>
      <c r="BD42" s="147" t="s">
        <v>209</v>
      </c>
      <c r="BE42" s="147" t="s">
        <v>312</v>
      </c>
      <c r="BF42" s="147" t="s">
        <v>374</v>
      </c>
      <c r="BG42" s="147" t="s">
        <v>137</v>
      </c>
      <c r="BH42" s="147" t="s">
        <v>177</v>
      </c>
      <c r="BI42" s="164" t="s">
        <v>264</v>
      </c>
      <c r="BJ42" s="41"/>
      <c r="BK42" s="50"/>
      <c r="BL42" s="41"/>
      <c r="BM42" s="28">
        <f>F361</f>
        <v>348</v>
      </c>
      <c r="BN42" s="29">
        <f>F324</f>
        <v>311</v>
      </c>
      <c r="BO42" s="29">
        <f>F280</f>
        <v>267</v>
      </c>
      <c r="BP42" s="29">
        <f>F293</f>
        <v>280</v>
      </c>
      <c r="BQ42" s="29">
        <f>F367</f>
        <v>354</v>
      </c>
      <c r="BR42" s="29">
        <f>F220</f>
        <v>207</v>
      </c>
      <c r="BS42" s="29">
        <f>F208</f>
        <v>195</v>
      </c>
      <c r="BT42" s="29">
        <f>F139</f>
        <v>126</v>
      </c>
      <c r="BU42" s="29">
        <f>F182</f>
        <v>169</v>
      </c>
      <c r="BV42" s="29">
        <f>F251</f>
        <v>238</v>
      </c>
      <c r="BW42" s="29">
        <f>F479</f>
        <v>466</v>
      </c>
      <c r="BX42" s="29">
        <f>F447</f>
        <v>434</v>
      </c>
      <c r="BY42" s="29">
        <f>F398</f>
        <v>385</v>
      </c>
      <c r="BZ42" s="29">
        <f>F416</f>
        <v>403</v>
      </c>
      <c r="CA42" s="29">
        <f>F510</f>
        <v>497</v>
      </c>
      <c r="CB42" s="29">
        <f>F602</f>
        <v>589</v>
      </c>
      <c r="CC42" s="29">
        <f>F565</f>
        <v>552</v>
      </c>
      <c r="CD42" s="29">
        <f>F521</f>
        <v>508</v>
      </c>
      <c r="CE42" s="29">
        <f>F559</f>
        <v>546</v>
      </c>
      <c r="CF42" s="29">
        <f>F628</f>
        <v>615</v>
      </c>
      <c r="CG42" s="29">
        <f>F88</f>
        <v>75</v>
      </c>
      <c r="CH42" s="29">
        <f>F81</f>
        <v>68</v>
      </c>
      <c r="CI42" s="29">
        <f>F37</f>
        <v>24</v>
      </c>
      <c r="CJ42" s="29">
        <f>F50</f>
        <v>37</v>
      </c>
      <c r="CK42" s="30">
        <f>F119</f>
        <v>106</v>
      </c>
      <c r="CL42" s="75">
        <f t="shared" si="14"/>
        <v>3247400</v>
      </c>
      <c r="CM42" s="41"/>
      <c r="CN42" s="91" t="s">
        <v>199</v>
      </c>
      <c r="CO42" s="93" t="s">
        <v>177</v>
      </c>
      <c r="CP42" s="93" t="s">
        <v>85</v>
      </c>
      <c r="CQ42" s="93" t="s">
        <v>125</v>
      </c>
      <c r="CR42" s="93" t="s">
        <v>264</v>
      </c>
      <c r="CS42" s="93" t="s">
        <v>92</v>
      </c>
      <c r="CT42" s="93" t="s">
        <v>469</v>
      </c>
      <c r="CU42" s="93" t="s">
        <v>308</v>
      </c>
      <c r="CV42" s="93" t="s">
        <v>549</v>
      </c>
      <c r="CW42" s="92" t="s">
        <v>595</v>
      </c>
      <c r="CX42" s="93" t="s">
        <v>153</v>
      </c>
      <c r="CY42" s="93" t="s">
        <v>198</v>
      </c>
      <c r="CZ42" s="94" t="s">
        <v>204</v>
      </c>
      <c r="DA42" s="93" t="s">
        <v>131</v>
      </c>
      <c r="DB42" s="93" t="s">
        <v>252</v>
      </c>
      <c r="DC42" s="95" t="s">
        <v>196</v>
      </c>
      <c r="DD42" s="93" t="s">
        <v>172</v>
      </c>
      <c r="DE42" s="93" t="s">
        <v>191</v>
      </c>
      <c r="DF42" s="93" t="s">
        <v>118</v>
      </c>
      <c r="DG42" s="93" t="s">
        <v>257</v>
      </c>
      <c r="DH42" s="93" t="s">
        <v>1</v>
      </c>
      <c r="DI42" s="93" t="s">
        <v>540</v>
      </c>
      <c r="DJ42" s="93" t="s">
        <v>679</v>
      </c>
      <c r="DK42" s="93" t="s">
        <v>555</v>
      </c>
      <c r="DL42" s="96" t="s">
        <v>579</v>
      </c>
      <c r="DM42" s="67"/>
      <c r="DO42" s="57"/>
      <c r="DP42" s="88">
        <f>F600</f>
        <v>587</v>
      </c>
      <c r="DQ42" s="89">
        <f>F511</f>
        <v>498</v>
      </c>
      <c r="DR42" s="89">
        <f>F272</f>
        <v>259</v>
      </c>
      <c r="DS42" s="89">
        <f>F178</f>
        <v>165</v>
      </c>
      <c r="DT42" s="89">
        <f>F64</f>
        <v>51</v>
      </c>
      <c r="DU42" s="89">
        <f>F33</f>
        <v>20</v>
      </c>
      <c r="DV42" s="89">
        <f>F544</f>
        <v>531</v>
      </c>
      <c r="DW42" s="89">
        <f>F455</f>
        <v>442</v>
      </c>
      <c r="DX42" s="89">
        <f>F341</f>
        <v>328</v>
      </c>
      <c r="DY42" s="89">
        <f>F252</f>
        <v>239</v>
      </c>
      <c r="DZ42" s="89">
        <f>F196</f>
        <v>183</v>
      </c>
      <c r="EA42" s="89">
        <f>F107</f>
        <v>94</v>
      </c>
      <c r="EB42" s="89">
        <f>F613</f>
        <v>600</v>
      </c>
      <c r="EC42" s="89">
        <f>F399</f>
        <v>386</v>
      </c>
      <c r="ED42" s="89">
        <f>F310</f>
        <v>297</v>
      </c>
      <c r="EE42" s="89">
        <f>F379</f>
        <v>366</v>
      </c>
      <c r="EF42" s="89">
        <f>F140</f>
        <v>127</v>
      </c>
      <c r="EG42" s="89">
        <f>F51</f>
        <v>38</v>
      </c>
      <c r="EH42" s="89">
        <f>F587</f>
        <v>574</v>
      </c>
      <c r="EI42" s="89">
        <f>F468</f>
        <v>455</v>
      </c>
      <c r="EJ42" s="89">
        <f>F417</f>
        <v>404</v>
      </c>
      <c r="EK42" s="89">
        <f>F323</f>
        <v>310</v>
      </c>
      <c r="EL42" s="89">
        <f>F234</f>
        <v>221</v>
      </c>
      <c r="EM42" s="89">
        <f>F120</f>
        <v>107</v>
      </c>
      <c r="EN42" s="90">
        <f>F531</f>
        <v>518</v>
      </c>
      <c r="EO42" s="75">
        <f t="shared" si="15"/>
        <v>3247400</v>
      </c>
      <c r="EP42" s="41"/>
      <c r="EQ42" s="91" t="s">
        <v>148</v>
      </c>
      <c r="ER42" s="93" t="s">
        <v>512</v>
      </c>
      <c r="ES42" s="93" t="s">
        <v>569</v>
      </c>
      <c r="ET42" s="93" t="s">
        <v>599</v>
      </c>
      <c r="EU42" s="93" t="s">
        <v>139</v>
      </c>
      <c r="EV42" s="93" t="s">
        <v>255</v>
      </c>
      <c r="EW42" s="93" t="s">
        <v>173</v>
      </c>
      <c r="EX42" s="93" t="s">
        <v>582</v>
      </c>
      <c r="EY42" s="93" t="s">
        <v>87</v>
      </c>
      <c r="EZ42" s="92" t="s">
        <v>185</v>
      </c>
      <c r="FA42" s="93" t="s">
        <v>695</v>
      </c>
      <c r="FB42" s="93" t="s">
        <v>331</v>
      </c>
      <c r="FC42" s="94" t="s">
        <v>434</v>
      </c>
      <c r="FD42" s="93" t="s">
        <v>551</v>
      </c>
      <c r="FE42" s="93" t="s">
        <v>439</v>
      </c>
      <c r="FF42" s="95" t="s">
        <v>383</v>
      </c>
      <c r="FG42" s="93" t="s">
        <v>548</v>
      </c>
      <c r="FH42" s="93" t="s">
        <v>165</v>
      </c>
      <c r="FI42" s="93" t="s">
        <v>415</v>
      </c>
      <c r="FJ42" s="93" t="s">
        <v>279</v>
      </c>
      <c r="FK42" s="93" t="s">
        <v>169</v>
      </c>
      <c r="FL42" s="93" t="s">
        <v>670</v>
      </c>
      <c r="FM42" s="93" t="s">
        <v>226</v>
      </c>
      <c r="FN42" s="93" t="s">
        <v>320</v>
      </c>
      <c r="FO42" s="96" t="s">
        <v>495</v>
      </c>
      <c r="FP42" s="67"/>
    </row>
    <row r="43" spans="1:172" x14ac:dyDescent="0.2">
      <c r="A43" s="41"/>
      <c r="B43" s="41"/>
      <c r="C43" s="41"/>
      <c r="D43" s="109" t="s">
        <v>414</v>
      </c>
      <c r="E43" s="110" t="s">
        <v>565</v>
      </c>
      <c r="F43" s="111">
        <f>B3+(30*B5)</f>
        <v>30</v>
      </c>
      <c r="G43" s="41"/>
      <c r="I43" s="57"/>
      <c r="J43" s="28">
        <f>F397</f>
        <v>384</v>
      </c>
      <c r="K43" s="29">
        <f>F460</f>
        <v>447</v>
      </c>
      <c r="L43" s="29">
        <f>F498</f>
        <v>485</v>
      </c>
      <c r="M43" s="29">
        <f>F416</f>
        <v>403</v>
      </c>
      <c r="N43" s="29">
        <f>F479</f>
        <v>466</v>
      </c>
      <c r="O43" s="29">
        <f>F24</f>
        <v>11</v>
      </c>
      <c r="P43" s="29">
        <f>F67</f>
        <v>54</v>
      </c>
      <c r="Q43" s="29">
        <f>F130</f>
        <v>117</v>
      </c>
      <c r="R43" s="29">
        <f>F43</f>
        <v>30</v>
      </c>
      <c r="S43" s="29">
        <f>F111</f>
        <v>98</v>
      </c>
      <c r="T43" s="29">
        <f>F281</f>
        <v>268</v>
      </c>
      <c r="U43" s="29">
        <f>F319</f>
        <v>306</v>
      </c>
      <c r="V43" s="29">
        <f>F387</f>
        <v>374</v>
      </c>
      <c r="W43" s="29">
        <f>F300</f>
        <v>287</v>
      </c>
      <c r="X43" s="29">
        <f>F338</f>
        <v>325</v>
      </c>
      <c r="Y43" s="29">
        <f>F533</f>
        <v>520</v>
      </c>
      <c r="Z43" s="29">
        <f>F576</f>
        <v>563</v>
      </c>
      <c r="AA43" s="29">
        <f>F614</f>
        <v>601</v>
      </c>
      <c r="AB43" s="29">
        <f>F557</f>
        <v>544</v>
      </c>
      <c r="AC43" s="29">
        <f>F595</f>
        <v>582</v>
      </c>
      <c r="AD43" s="29">
        <f>F140</f>
        <v>127</v>
      </c>
      <c r="AE43" s="29">
        <f>F203</f>
        <v>190</v>
      </c>
      <c r="AF43" s="29">
        <f>F246</f>
        <v>233</v>
      </c>
      <c r="AG43" s="29">
        <f>F184</f>
        <v>171</v>
      </c>
      <c r="AH43" s="30">
        <f>F227</f>
        <v>214</v>
      </c>
      <c r="AI43" s="75">
        <f t="shared" si="13"/>
        <v>3247400</v>
      </c>
      <c r="AJ43" s="41"/>
      <c r="AK43" s="160" t="s">
        <v>258</v>
      </c>
      <c r="AL43" s="147" t="s">
        <v>328</v>
      </c>
      <c r="AM43" s="147" t="s">
        <v>371</v>
      </c>
      <c r="AN43" s="147" t="s">
        <v>131</v>
      </c>
      <c r="AO43" s="147" t="s">
        <v>153</v>
      </c>
      <c r="AP43" s="147" t="s">
        <v>270</v>
      </c>
      <c r="AQ43" s="147" t="s">
        <v>471</v>
      </c>
      <c r="AR43" s="147" t="s">
        <v>350</v>
      </c>
      <c r="AS43" s="147" t="s">
        <v>414</v>
      </c>
      <c r="AT43" s="147" t="s">
        <v>460</v>
      </c>
      <c r="AU43" s="161" t="s">
        <v>545</v>
      </c>
      <c r="AV43" s="147" t="s">
        <v>88</v>
      </c>
      <c r="AW43" s="162" t="s">
        <v>360</v>
      </c>
      <c r="AX43" s="147" t="s">
        <v>589</v>
      </c>
      <c r="AY43" s="163" t="s">
        <v>607</v>
      </c>
      <c r="AZ43" s="147" t="s">
        <v>686</v>
      </c>
      <c r="BA43" s="147" t="s">
        <v>521</v>
      </c>
      <c r="BB43" s="147" t="s">
        <v>213</v>
      </c>
      <c r="BC43" s="147" t="s">
        <v>356</v>
      </c>
      <c r="BD43" s="147" t="s">
        <v>567</v>
      </c>
      <c r="BE43" s="147" t="s">
        <v>548</v>
      </c>
      <c r="BF43" s="147" t="s">
        <v>637</v>
      </c>
      <c r="BG43" s="147" t="s">
        <v>693</v>
      </c>
      <c r="BH43" s="147" t="s">
        <v>345</v>
      </c>
      <c r="BI43" s="164" t="s">
        <v>248</v>
      </c>
      <c r="BJ43" s="41"/>
      <c r="BK43" s="50"/>
      <c r="BL43" s="41"/>
      <c r="BM43" s="28">
        <f>F147</f>
        <v>134</v>
      </c>
      <c r="BN43" s="29">
        <f>F216</f>
        <v>203</v>
      </c>
      <c r="BO43" s="29">
        <f>F254</f>
        <v>241</v>
      </c>
      <c r="BP43" s="29">
        <f>F210</f>
        <v>197</v>
      </c>
      <c r="BQ43" s="29">
        <f>F173</f>
        <v>160</v>
      </c>
      <c r="BR43" s="29">
        <f>F524</f>
        <v>511</v>
      </c>
      <c r="BS43" s="29">
        <f>F593</f>
        <v>580</v>
      </c>
      <c r="BT43" s="29">
        <f>F636</f>
        <v>623</v>
      </c>
      <c r="BU43" s="29">
        <f>F567</f>
        <v>554</v>
      </c>
      <c r="BV43" s="29">
        <f>F555</f>
        <v>542</v>
      </c>
      <c r="BW43" s="29">
        <f>F281</f>
        <v>268</v>
      </c>
      <c r="BX43" s="29">
        <f>F350</f>
        <v>337</v>
      </c>
      <c r="BY43" s="29">
        <f>F363</f>
        <v>350</v>
      </c>
      <c r="BZ43" s="29">
        <f>F319</f>
        <v>306</v>
      </c>
      <c r="CA43" s="29">
        <f>F312</f>
        <v>299</v>
      </c>
      <c r="CB43" s="29">
        <f>F33</f>
        <v>20</v>
      </c>
      <c r="CC43" s="29">
        <f>F107</f>
        <v>94</v>
      </c>
      <c r="CD43" s="29">
        <f>F120</f>
        <v>107</v>
      </c>
      <c r="CE43" s="29">
        <f>F76</f>
        <v>63</v>
      </c>
      <c r="CF43" s="29">
        <f>F39</f>
        <v>26</v>
      </c>
      <c r="CG43" s="29">
        <f>F390</f>
        <v>377</v>
      </c>
      <c r="CH43" s="29">
        <f>F484</f>
        <v>471</v>
      </c>
      <c r="CI43" s="29">
        <f>F502</f>
        <v>489</v>
      </c>
      <c r="CJ43" s="29">
        <f>F453</f>
        <v>440</v>
      </c>
      <c r="CK43" s="30">
        <f>F421</f>
        <v>408</v>
      </c>
      <c r="CL43" s="75">
        <f t="shared" si="14"/>
        <v>3247400</v>
      </c>
      <c r="CM43" s="41"/>
      <c r="CN43" s="91" t="s">
        <v>493</v>
      </c>
      <c r="CO43" s="93" t="s">
        <v>387</v>
      </c>
      <c r="CP43" s="93" t="s">
        <v>528</v>
      </c>
      <c r="CQ43" s="93" t="s">
        <v>310</v>
      </c>
      <c r="CR43" s="93" t="s">
        <v>160</v>
      </c>
      <c r="CS43" s="93" t="s">
        <v>509</v>
      </c>
      <c r="CT43" s="93" t="s">
        <v>577</v>
      </c>
      <c r="CU43" s="93" t="s">
        <v>175</v>
      </c>
      <c r="CV43" s="93" t="s">
        <v>613</v>
      </c>
      <c r="CW43" s="93" t="s">
        <v>485</v>
      </c>
      <c r="CX43" s="92" t="s">
        <v>545</v>
      </c>
      <c r="CY43" s="93" t="s">
        <v>578</v>
      </c>
      <c r="CZ43" s="94" t="s">
        <v>646</v>
      </c>
      <c r="DA43" s="93" t="s">
        <v>88</v>
      </c>
      <c r="DB43" s="95" t="s">
        <v>242</v>
      </c>
      <c r="DC43" s="93" t="s">
        <v>255</v>
      </c>
      <c r="DD43" s="93" t="s">
        <v>331</v>
      </c>
      <c r="DE43" s="93" t="s">
        <v>320</v>
      </c>
      <c r="DF43" s="93" t="s">
        <v>293</v>
      </c>
      <c r="DG43" s="93" t="s">
        <v>319</v>
      </c>
      <c r="DH43" s="93" t="s">
        <v>220</v>
      </c>
      <c r="DI43" s="93" t="s">
        <v>581</v>
      </c>
      <c r="DJ43" s="93" t="s">
        <v>676</v>
      </c>
      <c r="DK43" s="93" t="s">
        <v>435</v>
      </c>
      <c r="DL43" s="96" t="s">
        <v>234</v>
      </c>
      <c r="DM43" s="67"/>
      <c r="DO43" s="57"/>
      <c r="DP43" s="88">
        <f>F553</f>
        <v>540</v>
      </c>
      <c r="DQ43" s="89">
        <f>F439</f>
        <v>426</v>
      </c>
      <c r="DR43" s="89">
        <f>F350</f>
        <v>337</v>
      </c>
      <c r="DS43" s="89">
        <f>F261</f>
        <v>248</v>
      </c>
      <c r="DT43" s="89">
        <f>F22</f>
        <v>9</v>
      </c>
      <c r="DU43" s="89">
        <f>F91</f>
        <v>78</v>
      </c>
      <c r="DV43" s="89">
        <f>F627</f>
        <v>614</v>
      </c>
      <c r="DW43" s="89">
        <f>F408</f>
        <v>395</v>
      </c>
      <c r="DX43" s="89">
        <f>F294</f>
        <v>281</v>
      </c>
      <c r="DY43" s="89">
        <f>F205</f>
        <v>192</v>
      </c>
      <c r="DZ43" s="89">
        <f>F287</f>
        <v>274</v>
      </c>
      <c r="EA43" s="89">
        <f>F168</f>
        <v>155</v>
      </c>
      <c r="EB43" s="89">
        <f>F79</f>
        <v>66</v>
      </c>
      <c r="EC43" s="89">
        <f>F590</f>
        <v>577</v>
      </c>
      <c r="ED43" s="89">
        <f>F501</f>
        <v>488</v>
      </c>
      <c r="EE43" s="89">
        <f>F337</f>
        <v>324</v>
      </c>
      <c r="EF43" s="89">
        <f>F218</f>
        <v>205</v>
      </c>
      <c r="EG43" s="89">
        <f>F129</f>
        <v>116</v>
      </c>
      <c r="EH43" s="89">
        <f>F515</f>
        <v>502</v>
      </c>
      <c r="EI43" s="89">
        <f>F426</f>
        <v>413</v>
      </c>
      <c r="EJ43" s="89">
        <f>F495</f>
        <v>482</v>
      </c>
      <c r="EK43" s="89">
        <f>F281</f>
        <v>268</v>
      </c>
      <c r="EL43" s="89">
        <f>F167</f>
        <v>154</v>
      </c>
      <c r="EM43" s="89">
        <f>F73</f>
        <v>60</v>
      </c>
      <c r="EN43" s="90">
        <f>F609</f>
        <v>596</v>
      </c>
      <c r="EO43" s="75">
        <f t="shared" si="15"/>
        <v>3247400</v>
      </c>
      <c r="EP43" s="41"/>
      <c r="EQ43" s="91" t="s">
        <v>197</v>
      </c>
      <c r="ER43" s="93" t="s">
        <v>420</v>
      </c>
      <c r="ES43" s="93" t="s">
        <v>578</v>
      </c>
      <c r="ET43" s="93" t="s">
        <v>442</v>
      </c>
      <c r="EU43" s="93" t="s">
        <v>348</v>
      </c>
      <c r="EV43" s="93" t="s">
        <v>572</v>
      </c>
      <c r="EW43" s="93" t="s">
        <v>315</v>
      </c>
      <c r="EX43" s="93" t="s">
        <v>352</v>
      </c>
      <c r="EY43" s="93" t="s">
        <v>155</v>
      </c>
      <c r="EZ43" s="93" t="s">
        <v>506</v>
      </c>
      <c r="FA43" s="92" t="s">
        <v>303</v>
      </c>
      <c r="FB43" s="93" t="s">
        <v>363</v>
      </c>
      <c r="FC43" s="94" t="s">
        <v>554</v>
      </c>
      <c r="FD43" s="93" t="s">
        <v>300</v>
      </c>
      <c r="FE43" s="95" t="s">
        <v>152</v>
      </c>
      <c r="FF43" s="93" t="s">
        <v>111</v>
      </c>
      <c r="FG43" s="93" t="s">
        <v>114</v>
      </c>
      <c r="FH43" s="93" t="s">
        <v>450</v>
      </c>
      <c r="FI43" s="93" t="s">
        <v>266</v>
      </c>
      <c r="FJ43" s="93" t="s">
        <v>339</v>
      </c>
      <c r="FK43" s="93" t="s">
        <v>446</v>
      </c>
      <c r="FL43" s="93" t="s">
        <v>545</v>
      </c>
      <c r="FM43" s="93" t="s">
        <v>284</v>
      </c>
      <c r="FN43" s="93" t="s">
        <v>389</v>
      </c>
      <c r="FO43" s="96" t="s">
        <v>370</v>
      </c>
      <c r="FP43" s="67"/>
    </row>
    <row r="44" spans="1:172" x14ac:dyDescent="0.2">
      <c r="A44" s="41"/>
      <c r="B44" s="41"/>
      <c r="C44" s="41"/>
      <c r="D44" s="109" t="s">
        <v>597</v>
      </c>
      <c r="E44" s="110" t="s">
        <v>565</v>
      </c>
      <c r="F44" s="111">
        <f>B3+(31*B5)</f>
        <v>31</v>
      </c>
      <c r="G44" s="41"/>
      <c r="I44" s="57"/>
      <c r="J44" s="28">
        <f>F491</f>
        <v>478</v>
      </c>
      <c r="K44" s="29">
        <f>F429</f>
        <v>416</v>
      </c>
      <c r="L44" s="29">
        <f>F472</f>
        <v>459</v>
      </c>
      <c r="M44" s="29">
        <f>F410</f>
        <v>397</v>
      </c>
      <c r="N44" s="29">
        <f>F448</f>
        <v>435</v>
      </c>
      <c r="O44" s="29">
        <f>F118</f>
        <v>105</v>
      </c>
      <c r="P44" s="29">
        <f>F61</f>
        <v>48</v>
      </c>
      <c r="Q44" s="29">
        <f>F99</f>
        <v>86</v>
      </c>
      <c r="R44" s="29">
        <f>F17</f>
        <v>4</v>
      </c>
      <c r="S44" s="29">
        <f>F80</f>
        <v>67</v>
      </c>
      <c r="T44" s="29">
        <f>F375</f>
        <v>362</v>
      </c>
      <c r="U44" s="29">
        <f>F288</f>
        <v>275</v>
      </c>
      <c r="V44" s="29">
        <f>F356</f>
        <v>343</v>
      </c>
      <c r="W44" s="29">
        <f>F269</f>
        <v>256</v>
      </c>
      <c r="X44" s="29">
        <f>F337</f>
        <v>324</v>
      </c>
      <c r="Y44" s="29">
        <f>F632</f>
        <v>619</v>
      </c>
      <c r="Z44" s="29">
        <f>F545</f>
        <v>532</v>
      </c>
      <c r="AA44" s="29">
        <f>F608</f>
        <v>595</v>
      </c>
      <c r="AB44" s="29">
        <f>F526</f>
        <v>513</v>
      </c>
      <c r="AC44" s="29">
        <f>F564</f>
        <v>551</v>
      </c>
      <c r="AD44" s="29">
        <f>F259</f>
        <v>246</v>
      </c>
      <c r="AE44" s="29">
        <f>F177</f>
        <v>164</v>
      </c>
      <c r="AF44" s="29">
        <f>F215</f>
        <v>202</v>
      </c>
      <c r="AG44" s="29">
        <f>F153</f>
        <v>140</v>
      </c>
      <c r="AH44" s="30">
        <f>F196</f>
        <v>183</v>
      </c>
      <c r="AI44" s="75">
        <f t="shared" si="13"/>
        <v>3247400</v>
      </c>
      <c r="AJ44" s="41"/>
      <c r="AK44" s="160" t="s">
        <v>193</v>
      </c>
      <c r="AL44" s="147" t="s">
        <v>267</v>
      </c>
      <c r="AM44" s="147" t="s">
        <v>316</v>
      </c>
      <c r="AN44" s="147" t="s">
        <v>377</v>
      </c>
      <c r="AO44" s="147" t="s">
        <v>119</v>
      </c>
      <c r="AP44" s="147" t="s">
        <v>453</v>
      </c>
      <c r="AQ44" s="147" t="s">
        <v>494</v>
      </c>
      <c r="AR44" s="147" t="s">
        <v>72</v>
      </c>
      <c r="AS44" s="147" t="s">
        <v>488</v>
      </c>
      <c r="AT44" s="147" t="s">
        <v>97</v>
      </c>
      <c r="AU44" s="147" t="s">
        <v>570</v>
      </c>
      <c r="AV44" s="161" t="s">
        <v>626</v>
      </c>
      <c r="AW44" s="162" t="s">
        <v>514</v>
      </c>
      <c r="AX44" s="163" t="s">
        <v>225</v>
      </c>
      <c r="AY44" s="147" t="s">
        <v>111</v>
      </c>
      <c r="AZ44" s="147" t="s">
        <v>298</v>
      </c>
      <c r="BA44" s="147" t="s">
        <v>614</v>
      </c>
      <c r="BB44" s="147" t="s">
        <v>671</v>
      </c>
      <c r="BC44" s="147" t="s">
        <v>486</v>
      </c>
      <c r="BD44" s="147" t="s">
        <v>335</v>
      </c>
      <c r="BE44" s="147" t="s">
        <v>162</v>
      </c>
      <c r="BF44" s="147" t="s">
        <v>309</v>
      </c>
      <c r="BG44" s="147" t="s">
        <v>518</v>
      </c>
      <c r="BH44" s="147" t="s">
        <v>622</v>
      </c>
      <c r="BI44" s="164" t="s">
        <v>695</v>
      </c>
      <c r="BJ44" s="41"/>
      <c r="BK44" s="50"/>
      <c r="BL44" s="41"/>
      <c r="BM44" s="28">
        <f>F198</f>
        <v>185</v>
      </c>
      <c r="BN44" s="29">
        <f>F179</f>
        <v>166</v>
      </c>
      <c r="BO44" s="29">
        <f>F235</f>
        <v>222</v>
      </c>
      <c r="BP44" s="29">
        <f>F247</f>
        <v>234</v>
      </c>
      <c r="BQ44" s="29">
        <f>F141</f>
        <v>128</v>
      </c>
      <c r="BR44" s="29">
        <f>F580</f>
        <v>567</v>
      </c>
      <c r="BS44" s="29">
        <f>F561</f>
        <v>548</v>
      </c>
      <c r="BT44" s="29">
        <f>F592</f>
        <v>579</v>
      </c>
      <c r="BU44" s="29">
        <f>F624</f>
        <v>611</v>
      </c>
      <c r="BV44" s="29">
        <f>F518</f>
        <v>505</v>
      </c>
      <c r="BW44" s="29">
        <f>F337</f>
        <v>324</v>
      </c>
      <c r="BX44" s="29">
        <f>F288</f>
        <v>275</v>
      </c>
      <c r="BY44" s="29">
        <f>F344</f>
        <v>331</v>
      </c>
      <c r="BZ44" s="29">
        <f>F381</f>
        <v>368</v>
      </c>
      <c r="CA44" s="29">
        <f>F275</f>
        <v>262</v>
      </c>
      <c r="CB44" s="29">
        <f>F64</f>
        <v>51</v>
      </c>
      <c r="CC44" s="29">
        <f>F45</f>
        <v>32</v>
      </c>
      <c r="CD44" s="29">
        <f>F101</f>
        <v>88</v>
      </c>
      <c r="CE44" s="29">
        <f>F133</f>
        <v>120</v>
      </c>
      <c r="CF44" s="29">
        <f>F32</f>
        <v>19</v>
      </c>
      <c r="CG44" s="29">
        <f>F446</f>
        <v>433</v>
      </c>
      <c r="CH44" s="29">
        <f>F427</f>
        <v>414</v>
      </c>
      <c r="CI44" s="29">
        <f>F478</f>
        <v>465</v>
      </c>
      <c r="CJ44" s="29">
        <f>F490</f>
        <v>477</v>
      </c>
      <c r="CK44" s="30">
        <f>F409</f>
        <v>396</v>
      </c>
      <c r="CL44" s="75">
        <f t="shared" si="14"/>
        <v>3247400</v>
      </c>
      <c r="CM44" s="41"/>
      <c r="CN44" s="91" t="s">
        <v>93</v>
      </c>
      <c r="CO44" s="93" t="s">
        <v>498</v>
      </c>
      <c r="CP44" s="93" t="s">
        <v>361</v>
      </c>
      <c r="CQ44" s="93" t="s">
        <v>421</v>
      </c>
      <c r="CR44" s="93" t="s">
        <v>505</v>
      </c>
      <c r="CS44" s="93" t="s">
        <v>407</v>
      </c>
      <c r="CT44" s="93" t="s">
        <v>145</v>
      </c>
      <c r="CU44" s="93" t="s">
        <v>592</v>
      </c>
      <c r="CV44" s="93" t="s">
        <v>542</v>
      </c>
      <c r="CW44" s="93" t="s">
        <v>600</v>
      </c>
      <c r="CX44" s="93" t="s">
        <v>111</v>
      </c>
      <c r="CY44" s="92" t="s">
        <v>626</v>
      </c>
      <c r="CZ44" s="94" t="s">
        <v>341</v>
      </c>
      <c r="DA44" s="95" t="s">
        <v>478</v>
      </c>
      <c r="DB44" s="93" t="s">
        <v>643</v>
      </c>
      <c r="DC44" s="93" t="s">
        <v>139</v>
      </c>
      <c r="DD44" s="93" t="s">
        <v>261</v>
      </c>
      <c r="DE44" s="93" t="s">
        <v>123</v>
      </c>
      <c r="DF44" s="93" t="s">
        <v>134</v>
      </c>
      <c r="DG44" s="93" t="s">
        <v>212</v>
      </c>
      <c r="DH44" s="93" t="s">
        <v>102</v>
      </c>
      <c r="DI44" s="93" t="s">
        <v>685</v>
      </c>
      <c r="DJ44" s="93" t="s">
        <v>394</v>
      </c>
      <c r="DK44" s="93" t="s">
        <v>278</v>
      </c>
      <c r="DL44" s="96" t="s">
        <v>604</v>
      </c>
      <c r="DM44" s="67"/>
      <c r="DO44" s="57"/>
      <c r="DP44" s="88">
        <f>F420</f>
        <v>407</v>
      </c>
      <c r="DQ44" s="89">
        <f>F331</f>
        <v>318</v>
      </c>
      <c r="DR44" s="89">
        <f>F217</f>
        <v>204</v>
      </c>
      <c r="DS44" s="89">
        <f>F123</f>
        <v>110</v>
      </c>
      <c r="DT44" s="89">
        <f>F534</f>
        <v>521</v>
      </c>
      <c r="DU44" s="89">
        <f>F603</f>
        <v>590</v>
      </c>
      <c r="DV44" s="89">
        <f>F489</f>
        <v>476</v>
      </c>
      <c r="DW44" s="89">
        <f>F275</f>
        <v>262</v>
      </c>
      <c r="DX44" s="89">
        <f>F186</f>
        <v>173</v>
      </c>
      <c r="DY44" s="89">
        <f>F72</f>
        <v>59</v>
      </c>
      <c r="DZ44" s="89">
        <f>F395</f>
        <v>382</v>
      </c>
      <c r="EA44" s="89">
        <f>F306</f>
        <v>293</v>
      </c>
      <c r="EB44" s="89">
        <f>F192</f>
        <v>179</v>
      </c>
      <c r="EC44" s="89">
        <f>F98</f>
        <v>85</v>
      </c>
      <c r="ED44" s="89">
        <f>F634</f>
        <v>621</v>
      </c>
      <c r="EE44" s="89">
        <f>F199</f>
        <v>186</v>
      </c>
      <c r="EF44" s="89">
        <f>F110</f>
        <v>97</v>
      </c>
      <c r="EG44" s="89">
        <f>F621</f>
        <v>608</v>
      </c>
      <c r="EH44" s="89">
        <f>F407</f>
        <v>394</v>
      </c>
      <c r="EI44" s="89">
        <f>F288</f>
        <v>275</v>
      </c>
      <c r="EJ44" s="89">
        <f>F387</f>
        <v>374</v>
      </c>
      <c r="EK44" s="89">
        <f>F143</f>
        <v>130</v>
      </c>
      <c r="EL44" s="89">
        <f>F54</f>
        <v>41</v>
      </c>
      <c r="EM44" s="89">
        <f>F565</f>
        <v>552</v>
      </c>
      <c r="EN44" s="90">
        <f>F476</f>
        <v>463</v>
      </c>
      <c r="EO44" s="75">
        <f t="shared" si="15"/>
        <v>3247400</v>
      </c>
      <c r="EP44" s="41"/>
      <c r="EQ44" s="91" t="s">
        <v>496</v>
      </c>
      <c r="ER44" s="93" t="s">
        <v>438</v>
      </c>
      <c r="ES44" s="93" t="s">
        <v>163</v>
      </c>
      <c r="ET44" s="93" t="s">
        <v>507</v>
      </c>
      <c r="EU44" s="93" t="s">
        <v>321</v>
      </c>
      <c r="EV44" s="93" t="s">
        <v>77</v>
      </c>
      <c r="EW44" s="93" t="s">
        <v>475</v>
      </c>
      <c r="EX44" s="93" t="s">
        <v>643</v>
      </c>
      <c r="EY44" s="93" t="s">
        <v>517</v>
      </c>
      <c r="EZ44" s="93" t="s">
        <v>164</v>
      </c>
      <c r="FA44" s="93" t="s">
        <v>403</v>
      </c>
      <c r="FB44" s="92" t="s">
        <v>399</v>
      </c>
      <c r="FC44" s="94" t="s">
        <v>227</v>
      </c>
      <c r="FD44" s="95" t="s">
        <v>539</v>
      </c>
      <c r="FE44" s="93" t="s">
        <v>203</v>
      </c>
      <c r="FF44" s="93" t="s">
        <v>598</v>
      </c>
      <c r="FG44" s="93" t="s">
        <v>271</v>
      </c>
      <c r="FH44" s="93" t="s">
        <v>376</v>
      </c>
      <c r="FI44" s="93" t="s">
        <v>533</v>
      </c>
      <c r="FJ44" s="93" t="s">
        <v>626</v>
      </c>
      <c r="FK44" s="93" t="s">
        <v>360</v>
      </c>
      <c r="FL44" s="93" t="s">
        <v>186</v>
      </c>
      <c r="FM44" s="93" t="s">
        <v>523</v>
      </c>
      <c r="FN44" s="93" t="s">
        <v>172</v>
      </c>
      <c r="FO44" s="96" t="s">
        <v>217</v>
      </c>
      <c r="FP44" s="67"/>
    </row>
    <row r="45" spans="1:172" x14ac:dyDescent="0.2">
      <c r="A45" s="41"/>
      <c r="B45" s="41"/>
      <c r="C45" s="41"/>
      <c r="D45" s="109" t="s">
        <v>261</v>
      </c>
      <c r="E45" s="110" t="s">
        <v>565</v>
      </c>
      <c r="F45" s="111">
        <f>B3+(32*B5)</f>
        <v>32</v>
      </c>
      <c r="G45" s="41"/>
      <c r="I45" s="57"/>
      <c r="J45" s="28">
        <f>F485</f>
        <v>472</v>
      </c>
      <c r="K45" s="29">
        <f>F398</f>
        <v>385</v>
      </c>
      <c r="L45" s="29">
        <f>F441</f>
        <v>428</v>
      </c>
      <c r="M45" s="29">
        <f>F504</f>
        <v>491</v>
      </c>
      <c r="N45" s="29">
        <f>F422</f>
        <v>409</v>
      </c>
      <c r="O45" s="29">
        <f>F92</f>
        <v>79</v>
      </c>
      <c r="P45" s="29">
        <f>F30</f>
        <v>17</v>
      </c>
      <c r="Q45" s="29">
        <f>F68</f>
        <v>55</v>
      </c>
      <c r="R45" s="29">
        <f>F136</f>
        <v>123</v>
      </c>
      <c r="S45" s="29">
        <f>F49</f>
        <v>36</v>
      </c>
      <c r="T45" s="29">
        <f>F344</f>
        <v>331</v>
      </c>
      <c r="U45" s="29">
        <f>F287</f>
        <v>274</v>
      </c>
      <c r="V45" s="29">
        <f>F325</f>
        <v>312</v>
      </c>
      <c r="W45" s="29">
        <f>F363</f>
        <v>350</v>
      </c>
      <c r="X45" s="29">
        <f>F306</f>
        <v>293</v>
      </c>
      <c r="Y45" s="29">
        <f>F601</f>
        <v>588</v>
      </c>
      <c r="Z45" s="29">
        <f>F514</f>
        <v>501</v>
      </c>
      <c r="AA45" s="29">
        <f>F582</f>
        <v>569</v>
      </c>
      <c r="AB45" s="29">
        <f>F620</f>
        <v>607</v>
      </c>
      <c r="AC45" s="29">
        <f>F558</f>
        <v>545</v>
      </c>
      <c r="AD45" s="29">
        <f>F228</f>
        <v>215</v>
      </c>
      <c r="AE45" s="29">
        <f>F146</f>
        <v>133</v>
      </c>
      <c r="AF45" s="29">
        <f>F209</f>
        <v>196</v>
      </c>
      <c r="AG45" s="29">
        <f>F252</f>
        <v>239</v>
      </c>
      <c r="AH45" s="30">
        <f>F165</f>
        <v>152</v>
      </c>
      <c r="AI45" s="112">
        <f>J45^3+K45^3+L45^3+M45^3+N45^3+O45^3+P45^3+Q45^3+R45^3+S45^3+T45^3+U45^3+V45^3+W45^3+X45^3+Y45^3+Z45^3+AA45^3+AB45^3+AC45^3+AD45^3+AE45^3+AF45^3+AG45^3+AH45^3</f>
        <v>1521000000</v>
      </c>
      <c r="AJ45" s="41"/>
      <c r="AK45" s="165" t="s">
        <v>130</v>
      </c>
      <c r="AL45" s="166" t="s">
        <v>204</v>
      </c>
      <c r="AM45" s="166" t="s">
        <v>253</v>
      </c>
      <c r="AN45" s="166" t="s">
        <v>81</v>
      </c>
      <c r="AO45" s="166" t="s">
        <v>365</v>
      </c>
      <c r="AP45" s="166" t="s">
        <v>410</v>
      </c>
      <c r="AQ45" s="166" t="s">
        <v>290</v>
      </c>
      <c r="AR45" s="166" t="s">
        <v>499</v>
      </c>
      <c r="AS45" s="166" t="s">
        <v>525</v>
      </c>
      <c r="AT45" s="166" t="s">
        <v>211</v>
      </c>
      <c r="AU45" s="166" t="s">
        <v>341</v>
      </c>
      <c r="AV45" s="166" t="s">
        <v>303</v>
      </c>
      <c r="AW45" s="161" t="s">
        <v>617</v>
      </c>
      <c r="AX45" s="166" t="s">
        <v>646</v>
      </c>
      <c r="AY45" s="166" t="s">
        <v>399</v>
      </c>
      <c r="AZ45" s="166" t="s">
        <v>552</v>
      </c>
      <c r="BA45" s="166" t="s">
        <v>146</v>
      </c>
      <c r="BB45" s="166" t="s">
        <v>239</v>
      </c>
      <c r="BC45" s="166" t="s">
        <v>648</v>
      </c>
      <c r="BD45" s="166" t="s">
        <v>666</v>
      </c>
      <c r="BE45" s="166" t="s">
        <v>653</v>
      </c>
      <c r="BF45" s="166" t="s">
        <v>699</v>
      </c>
      <c r="BG45" s="166" t="s">
        <v>288</v>
      </c>
      <c r="BH45" s="166" t="s">
        <v>185</v>
      </c>
      <c r="BI45" s="167" t="s">
        <v>402</v>
      </c>
      <c r="BJ45" s="41"/>
      <c r="BK45" s="50"/>
      <c r="BL45" s="41"/>
      <c r="BM45" s="28">
        <f>F185</f>
        <v>172</v>
      </c>
      <c r="BN45" s="29">
        <f>F248</f>
        <v>235</v>
      </c>
      <c r="BO45" s="29">
        <f>F191</f>
        <v>178</v>
      </c>
      <c r="BP45" s="29">
        <f>F154</f>
        <v>141</v>
      </c>
      <c r="BQ45" s="29">
        <f>F222</f>
        <v>209</v>
      </c>
      <c r="BR45" s="29">
        <f>F542</f>
        <v>529</v>
      </c>
      <c r="BS45" s="29">
        <f>F630</f>
        <v>617</v>
      </c>
      <c r="BT45" s="29">
        <f>F568</f>
        <v>555</v>
      </c>
      <c r="BU45" s="29">
        <f>F536</f>
        <v>523</v>
      </c>
      <c r="BV45" s="29">
        <f>F599</f>
        <v>586</v>
      </c>
      <c r="BW45" s="29">
        <f>F294</f>
        <v>281</v>
      </c>
      <c r="BX45" s="29">
        <f>F387</f>
        <v>374</v>
      </c>
      <c r="BY45" s="29">
        <f>F325</f>
        <v>312</v>
      </c>
      <c r="BZ45" s="29">
        <f>F263</f>
        <v>250</v>
      </c>
      <c r="CA45" s="29">
        <f>F356</f>
        <v>343</v>
      </c>
      <c r="CB45" s="29">
        <f>F51</f>
        <v>38</v>
      </c>
      <c r="CC45" s="29">
        <f>F114</f>
        <v>101</v>
      </c>
      <c r="CD45" s="29">
        <f>F82</f>
        <v>69</v>
      </c>
      <c r="CE45" s="29">
        <f>F20</f>
        <v>7</v>
      </c>
      <c r="CF45" s="29">
        <f>F108</f>
        <v>95</v>
      </c>
      <c r="CG45" s="29">
        <f>F428</f>
        <v>415</v>
      </c>
      <c r="CH45" s="29">
        <f>F496</f>
        <v>483</v>
      </c>
      <c r="CI45" s="29">
        <f>F459</f>
        <v>446</v>
      </c>
      <c r="CJ45" s="29">
        <f>F402</f>
        <v>389</v>
      </c>
      <c r="CK45" s="30">
        <f>F465</f>
        <v>452</v>
      </c>
      <c r="CL45" s="112">
        <f>BM45^3+BN45^3+BO45^3+BP45^3+BQ45^3+BR45^3+BS45^3+BT45^3+BU45^3+BV45^3+BW45^3+BX45^3+BY45^3+BZ45^3+CA45^3+CB45^3+CC45^3+CD45^3+CE45^3+CF45^3+CG45^3+CH45^3+CI45^3+CJ45^3+CK45^3</f>
        <v>1521000000</v>
      </c>
      <c r="CM45" s="41"/>
      <c r="CN45" s="119" t="s">
        <v>183</v>
      </c>
      <c r="CO45" s="120" t="s">
        <v>286</v>
      </c>
      <c r="CP45" s="120" t="s">
        <v>427</v>
      </c>
      <c r="CQ45" s="120" t="s">
        <v>413</v>
      </c>
      <c r="CR45" s="120" t="s">
        <v>524</v>
      </c>
      <c r="CS45" s="120" t="s">
        <v>631</v>
      </c>
      <c r="CT45" s="120" t="s">
        <v>553</v>
      </c>
      <c r="CU45" s="120" t="s">
        <v>623</v>
      </c>
      <c r="CV45" s="120" t="s">
        <v>104</v>
      </c>
      <c r="CW45" s="120" t="s">
        <v>392</v>
      </c>
      <c r="CX45" s="120" t="s">
        <v>155</v>
      </c>
      <c r="CY45" s="120" t="s">
        <v>360</v>
      </c>
      <c r="CZ45" s="92" t="s">
        <v>617</v>
      </c>
      <c r="DA45" s="120" t="s">
        <v>586</v>
      </c>
      <c r="DB45" s="120" t="s">
        <v>514</v>
      </c>
      <c r="DC45" s="120" t="s">
        <v>165</v>
      </c>
      <c r="DD45" s="120" t="s">
        <v>368</v>
      </c>
      <c r="DE45" s="120" t="s">
        <v>73</v>
      </c>
      <c r="DF45" s="120" t="s">
        <v>117</v>
      </c>
      <c r="DG45" s="120" t="s">
        <v>314</v>
      </c>
      <c r="DH45" s="120" t="s">
        <v>445</v>
      </c>
      <c r="DI45" s="120" t="s">
        <v>354</v>
      </c>
      <c r="DJ45" s="120" t="s">
        <v>625</v>
      </c>
      <c r="DK45" s="120" t="s">
        <v>668</v>
      </c>
      <c r="DL45" s="121" t="s">
        <v>4</v>
      </c>
      <c r="DM45" s="67"/>
      <c r="DO45" s="57"/>
      <c r="DP45" s="88">
        <f>F312</f>
        <v>299</v>
      </c>
      <c r="DQ45" s="89">
        <f>F193</f>
        <v>180</v>
      </c>
      <c r="DR45" s="89">
        <f>F104</f>
        <v>91</v>
      </c>
      <c r="DS45" s="89">
        <f>F615</f>
        <v>602</v>
      </c>
      <c r="DT45" s="89">
        <f>F401</f>
        <v>388</v>
      </c>
      <c r="DU45" s="89">
        <f>F470</f>
        <v>457</v>
      </c>
      <c r="DV45" s="89">
        <f>F381</f>
        <v>368</v>
      </c>
      <c r="DW45" s="89">
        <f>F142</f>
        <v>129</v>
      </c>
      <c r="DX45" s="89">
        <f>F48</f>
        <v>35</v>
      </c>
      <c r="DY45" s="89">
        <f>F584</f>
        <v>571</v>
      </c>
      <c r="DZ45" s="89">
        <f>F528</f>
        <v>515</v>
      </c>
      <c r="EA45" s="89">
        <f>F414</f>
        <v>401</v>
      </c>
      <c r="EB45" s="89">
        <f>F325</f>
        <v>312</v>
      </c>
      <c r="EC45" s="89">
        <f>F236</f>
        <v>223</v>
      </c>
      <c r="ED45" s="89">
        <f>F122</f>
        <v>109</v>
      </c>
      <c r="EE45" s="89">
        <f>F66</f>
        <v>53</v>
      </c>
      <c r="EF45" s="89">
        <f>F602</f>
        <v>589</v>
      </c>
      <c r="EG45" s="89">
        <f>F508</f>
        <v>495</v>
      </c>
      <c r="EH45" s="89">
        <f>F269</f>
        <v>256</v>
      </c>
      <c r="EI45" s="89">
        <f>F180</f>
        <v>167</v>
      </c>
      <c r="EJ45" s="89">
        <f>F249</f>
        <v>236</v>
      </c>
      <c r="EK45" s="89">
        <f>F35</f>
        <v>22</v>
      </c>
      <c r="EL45" s="89">
        <f>F546</f>
        <v>533</v>
      </c>
      <c r="EM45" s="89">
        <f>F457</f>
        <v>444</v>
      </c>
      <c r="EN45" s="90">
        <f>F338</f>
        <v>325</v>
      </c>
      <c r="EO45" s="112">
        <f>DP45^3+DQ45^3+DR45^3+DS45^3+DT45^3+DU45^3+DV45^3+DW45^3+DX45^3+DY45^3+DZ45^3+EA45^3+EB45^3+EC45^3+ED45^3+EE45^3+EF45^3+EG45^3+EH45^3+EI45^3+EJ45^3+EK45^3+EL45^3+EM45^3+EN45^3</f>
        <v>1521000000</v>
      </c>
      <c r="EP45" s="41"/>
      <c r="EQ45" s="119" t="s">
        <v>242</v>
      </c>
      <c r="ER45" s="120" t="s">
        <v>246</v>
      </c>
      <c r="ES45" s="120" t="s">
        <v>489</v>
      </c>
      <c r="ET45" s="120" t="s">
        <v>124</v>
      </c>
      <c r="EU45" s="120" t="s">
        <v>80</v>
      </c>
      <c r="EV45" s="120" t="s">
        <v>462</v>
      </c>
      <c r="EW45" s="120" t="s">
        <v>478</v>
      </c>
      <c r="EX45" s="120" t="s">
        <v>346</v>
      </c>
      <c r="EY45" s="120" t="s">
        <v>430</v>
      </c>
      <c r="EZ45" s="120" t="s">
        <v>262</v>
      </c>
      <c r="FA45" s="120" t="s">
        <v>274</v>
      </c>
      <c r="FB45" s="120" t="s">
        <v>396</v>
      </c>
      <c r="FC45" s="92" t="s">
        <v>617</v>
      </c>
      <c r="FD45" s="120" t="s">
        <v>482</v>
      </c>
      <c r="FE45" s="120" t="s">
        <v>231</v>
      </c>
      <c r="FF45" s="120" t="s">
        <v>596</v>
      </c>
      <c r="FG45" s="120" t="s">
        <v>196</v>
      </c>
      <c r="FH45" s="120" t="s">
        <v>235</v>
      </c>
      <c r="FI45" s="120" t="s">
        <v>225</v>
      </c>
      <c r="FJ45" s="120" t="s">
        <v>537</v>
      </c>
      <c r="FK45" s="120" t="s">
        <v>621</v>
      </c>
      <c r="FL45" s="120" t="s">
        <v>141</v>
      </c>
      <c r="FM45" s="120" t="s">
        <v>327</v>
      </c>
      <c r="FN45" s="120" t="s">
        <v>492</v>
      </c>
      <c r="FO45" s="121" t="s">
        <v>607</v>
      </c>
      <c r="FP45" s="67"/>
    </row>
    <row r="46" spans="1:172" x14ac:dyDescent="0.2">
      <c r="A46" s="41"/>
      <c r="B46" s="41"/>
      <c r="C46" s="41"/>
      <c r="D46" s="109" t="s">
        <v>269</v>
      </c>
      <c r="E46" s="110" t="s">
        <v>565</v>
      </c>
      <c r="F46" s="111">
        <f>B3+(33*B5)</f>
        <v>33</v>
      </c>
      <c r="G46" s="41"/>
      <c r="I46" s="57"/>
      <c r="J46" s="28">
        <f>F454</f>
        <v>441</v>
      </c>
      <c r="K46" s="29">
        <f>F497</f>
        <v>484</v>
      </c>
      <c r="L46" s="29">
        <f>F435</f>
        <v>422</v>
      </c>
      <c r="M46" s="29">
        <f>F473</f>
        <v>460</v>
      </c>
      <c r="N46" s="29">
        <f>F391</f>
        <v>378</v>
      </c>
      <c r="O46" s="29">
        <f>F86</f>
        <v>73</v>
      </c>
      <c r="P46" s="29">
        <f>F124</f>
        <v>111</v>
      </c>
      <c r="Q46" s="29">
        <f>F42</f>
        <v>29</v>
      </c>
      <c r="R46" s="29">
        <f>F105</f>
        <v>92</v>
      </c>
      <c r="S46" s="29">
        <f>F18</f>
        <v>5</v>
      </c>
      <c r="T46" s="29">
        <f>F313</f>
        <v>300</v>
      </c>
      <c r="U46" s="29">
        <f>F381</f>
        <v>368</v>
      </c>
      <c r="V46" s="29">
        <f>F294</f>
        <v>281</v>
      </c>
      <c r="W46" s="29">
        <f>F362</f>
        <v>349</v>
      </c>
      <c r="X46" s="29">
        <f>F275</f>
        <v>262</v>
      </c>
      <c r="Y46" s="29">
        <f>F570</f>
        <v>557</v>
      </c>
      <c r="Z46" s="29">
        <f>F633</f>
        <v>620</v>
      </c>
      <c r="AA46" s="29">
        <f>F551</f>
        <v>538</v>
      </c>
      <c r="AB46" s="29">
        <f>F589</f>
        <v>576</v>
      </c>
      <c r="AC46" s="29">
        <f>F532</f>
        <v>519</v>
      </c>
      <c r="AD46" s="29">
        <f>F202</f>
        <v>189</v>
      </c>
      <c r="AE46" s="29">
        <f>F240</f>
        <v>227</v>
      </c>
      <c r="AF46" s="29">
        <f>F178</f>
        <v>165</v>
      </c>
      <c r="AG46" s="29">
        <f>F221</f>
        <v>208</v>
      </c>
      <c r="AH46" s="30">
        <f>F159</f>
        <v>146</v>
      </c>
      <c r="AI46" s="75">
        <f t="shared" ref="AI46:AI57" si="16">SUMSQ(J46:AH46)</f>
        <v>3247400</v>
      </c>
      <c r="AJ46" s="41"/>
      <c r="AK46" s="160" t="s">
        <v>218</v>
      </c>
      <c r="AL46" s="147" t="s">
        <v>136</v>
      </c>
      <c r="AM46" s="147" t="s">
        <v>192</v>
      </c>
      <c r="AN46" s="147" t="s">
        <v>263</v>
      </c>
      <c r="AO46" s="147" t="s">
        <v>311</v>
      </c>
      <c r="AP46" s="147" t="s">
        <v>557</v>
      </c>
      <c r="AQ46" s="147" t="s">
        <v>334</v>
      </c>
      <c r="AR46" s="147" t="s">
        <v>449</v>
      </c>
      <c r="AS46" s="147" t="s">
        <v>166</v>
      </c>
      <c r="AT46" s="147" t="s">
        <v>529</v>
      </c>
      <c r="AU46" s="147" t="s">
        <v>660</v>
      </c>
      <c r="AV46" s="163" t="s">
        <v>478</v>
      </c>
      <c r="AW46" s="162" t="s">
        <v>155</v>
      </c>
      <c r="AX46" s="161" t="s">
        <v>179</v>
      </c>
      <c r="AY46" s="147" t="s">
        <v>643</v>
      </c>
      <c r="AZ46" s="147" t="s">
        <v>591</v>
      </c>
      <c r="BA46" s="147" t="s">
        <v>663</v>
      </c>
      <c r="BB46" s="147" t="s">
        <v>447</v>
      </c>
      <c r="BC46" s="147" t="s">
        <v>275</v>
      </c>
      <c r="BD46" s="147" t="s">
        <v>176</v>
      </c>
      <c r="BE46" s="147" t="s">
        <v>362</v>
      </c>
      <c r="BF46" s="147" t="s">
        <v>480</v>
      </c>
      <c r="BG46" s="147" t="s">
        <v>599</v>
      </c>
      <c r="BH46" s="147" t="s">
        <v>698</v>
      </c>
      <c r="BI46" s="164" t="s">
        <v>90</v>
      </c>
      <c r="BJ46" s="41"/>
      <c r="BK46" s="50"/>
      <c r="BL46" s="41"/>
      <c r="BM46" s="28">
        <f>F241</f>
        <v>228</v>
      </c>
      <c r="BN46" s="29">
        <f>F160</f>
        <v>147</v>
      </c>
      <c r="BO46" s="29">
        <f>F172</f>
        <v>159</v>
      </c>
      <c r="BP46" s="29">
        <f>F223</f>
        <v>210</v>
      </c>
      <c r="BQ46" s="29">
        <f>F204</f>
        <v>191</v>
      </c>
      <c r="BR46" s="29">
        <f>F618</f>
        <v>605</v>
      </c>
      <c r="BS46" s="29">
        <f>F517</f>
        <v>504</v>
      </c>
      <c r="BT46" s="29">
        <f>F549</f>
        <v>536</v>
      </c>
      <c r="BU46" s="29">
        <f>F605</f>
        <v>592</v>
      </c>
      <c r="BV46" s="29">
        <f>F586</f>
        <v>573</v>
      </c>
      <c r="BW46" s="29">
        <f>F375</f>
        <v>362</v>
      </c>
      <c r="BX46" s="29">
        <f>F269</f>
        <v>256</v>
      </c>
      <c r="BY46" s="29">
        <f>F306</f>
        <v>293</v>
      </c>
      <c r="BZ46" s="29">
        <f>F362</f>
        <v>349</v>
      </c>
      <c r="CA46" s="29">
        <f>F313</f>
        <v>300</v>
      </c>
      <c r="CB46" s="29">
        <f>F132</f>
        <v>119</v>
      </c>
      <c r="CC46" s="29">
        <f>F26</f>
        <v>13</v>
      </c>
      <c r="CD46" s="29">
        <f>F58</f>
        <v>45</v>
      </c>
      <c r="CE46" s="29">
        <f>F89</f>
        <v>76</v>
      </c>
      <c r="CF46" s="29">
        <f>F70</f>
        <v>57</v>
      </c>
      <c r="CG46" s="29">
        <f>F509</f>
        <v>496</v>
      </c>
      <c r="CH46" s="29">
        <f>F403</f>
        <v>390</v>
      </c>
      <c r="CI46" s="29">
        <f>F415</f>
        <v>402</v>
      </c>
      <c r="CJ46" s="29">
        <f>F471</f>
        <v>458</v>
      </c>
      <c r="CK46" s="30">
        <f>F452</f>
        <v>439</v>
      </c>
      <c r="CL46" s="75">
        <f t="shared" ref="CL46:CL57" si="17">SUMSQ(BM46:CK46)</f>
        <v>3247400</v>
      </c>
      <c r="CM46" s="41"/>
      <c r="CN46" s="91" t="s">
        <v>458</v>
      </c>
      <c r="CO46" s="93" t="s">
        <v>247</v>
      </c>
      <c r="CP46" s="93" t="s">
        <v>556</v>
      </c>
      <c r="CQ46" s="93" t="s">
        <v>344</v>
      </c>
      <c r="CR46" s="93" t="s">
        <v>560</v>
      </c>
      <c r="CS46" s="93" t="s">
        <v>638</v>
      </c>
      <c r="CT46" s="93" t="s">
        <v>647</v>
      </c>
      <c r="CU46" s="93" t="s">
        <v>474</v>
      </c>
      <c r="CV46" s="93" t="s">
        <v>448</v>
      </c>
      <c r="CW46" s="93" t="s">
        <v>78</v>
      </c>
      <c r="CX46" s="93" t="s">
        <v>570</v>
      </c>
      <c r="CY46" s="95" t="s">
        <v>225</v>
      </c>
      <c r="CZ46" s="94" t="s">
        <v>399</v>
      </c>
      <c r="DA46" s="92" t="s">
        <v>179</v>
      </c>
      <c r="DB46" s="93" t="s">
        <v>660</v>
      </c>
      <c r="DC46" s="93" t="s">
        <v>190</v>
      </c>
      <c r="DD46" s="93" t="s">
        <v>233</v>
      </c>
      <c r="DE46" s="93" t="s">
        <v>380</v>
      </c>
      <c r="DF46" s="93" t="s">
        <v>2</v>
      </c>
      <c r="DG46" s="93" t="s">
        <v>369</v>
      </c>
      <c r="DH46" s="93" t="s">
        <v>640</v>
      </c>
      <c r="DI46" s="93" t="s">
        <v>484</v>
      </c>
      <c r="DJ46" s="93" t="s">
        <v>150</v>
      </c>
      <c r="DK46" s="93" t="s">
        <v>170</v>
      </c>
      <c r="DL46" s="96" t="s">
        <v>690</v>
      </c>
      <c r="DM46" s="67"/>
      <c r="DO46" s="57"/>
      <c r="DP46" s="88">
        <f>F174</f>
        <v>161</v>
      </c>
      <c r="DQ46" s="89">
        <f>F85</f>
        <v>72</v>
      </c>
      <c r="DR46" s="89">
        <f>F596</f>
        <v>583</v>
      </c>
      <c r="DS46" s="89">
        <f>F507</f>
        <v>494</v>
      </c>
      <c r="DT46" s="89">
        <f>F263</f>
        <v>250</v>
      </c>
      <c r="DU46" s="89">
        <f>F362</f>
        <v>349</v>
      </c>
      <c r="DV46" s="89">
        <f>F243</f>
        <v>230</v>
      </c>
      <c r="DW46" s="89">
        <f>F29</f>
        <v>16</v>
      </c>
      <c r="DX46" s="89">
        <f>F540</f>
        <v>527</v>
      </c>
      <c r="DY46" s="89">
        <f>F451</f>
        <v>438</v>
      </c>
      <c r="DZ46" s="89">
        <f>F16</f>
        <v>3</v>
      </c>
      <c r="EA46" s="89">
        <f>F552</f>
        <v>539</v>
      </c>
      <c r="EB46" s="89">
        <f>F458</f>
        <v>445</v>
      </c>
      <c r="EC46" s="89">
        <f>F344</f>
        <v>331</v>
      </c>
      <c r="ED46" s="89">
        <f>F255</f>
        <v>242</v>
      </c>
      <c r="EE46" s="89">
        <f>F578</f>
        <v>565</v>
      </c>
      <c r="EF46" s="89">
        <f>F464</f>
        <v>451</v>
      </c>
      <c r="EG46" s="89">
        <f>F375</f>
        <v>362</v>
      </c>
      <c r="EH46" s="89">
        <f>F161</f>
        <v>148</v>
      </c>
      <c r="EI46" s="89">
        <f>F47</f>
        <v>34</v>
      </c>
      <c r="EJ46" s="89">
        <f>F116</f>
        <v>103</v>
      </c>
      <c r="EK46" s="89">
        <f>F527</f>
        <v>514</v>
      </c>
      <c r="EL46" s="89">
        <f>F433</f>
        <v>420</v>
      </c>
      <c r="EM46" s="89">
        <f>F319</f>
        <v>306</v>
      </c>
      <c r="EN46" s="90">
        <f>F230</f>
        <v>217</v>
      </c>
      <c r="EO46" s="75">
        <f t="shared" ref="EO46:EO57" si="18">SUMSQ(DP46:EN46)</f>
        <v>3247400</v>
      </c>
      <c r="EP46" s="41"/>
      <c r="EQ46" s="91" t="s">
        <v>576</v>
      </c>
      <c r="ER46" s="93" t="s">
        <v>332</v>
      </c>
      <c r="ES46" s="93" t="s">
        <v>251</v>
      </c>
      <c r="ET46" s="93" t="s">
        <v>457</v>
      </c>
      <c r="EU46" s="93" t="s">
        <v>586</v>
      </c>
      <c r="EV46" s="93" t="s">
        <v>179</v>
      </c>
      <c r="EW46" s="93" t="s">
        <v>307</v>
      </c>
      <c r="EX46" s="93" t="s">
        <v>408</v>
      </c>
      <c r="EY46" s="93" t="s">
        <v>108</v>
      </c>
      <c r="EZ46" s="93" t="s">
        <v>280</v>
      </c>
      <c r="FA46" s="93" t="s">
        <v>630</v>
      </c>
      <c r="FB46" s="95" t="s">
        <v>256</v>
      </c>
      <c r="FC46" s="94" t="s">
        <v>168</v>
      </c>
      <c r="FD46" s="92" t="s">
        <v>341</v>
      </c>
      <c r="FE46" s="93" t="s">
        <v>428</v>
      </c>
      <c r="FF46" s="93" t="s">
        <v>144</v>
      </c>
      <c r="FG46" s="93" t="s">
        <v>0</v>
      </c>
      <c r="FH46" s="93" t="s">
        <v>570</v>
      </c>
      <c r="FI46" s="93" t="s">
        <v>400</v>
      </c>
      <c r="FJ46" s="93" t="s">
        <v>98</v>
      </c>
      <c r="FK46" s="93" t="s">
        <v>652</v>
      </c>
      <c r="FL46" s="93" t="s">
        <v>135</v>
      </c>
      <c r="FM46" s="93" t="s">
        <v>103</v>
      </c>
      <c r="FN46" s="93" t="s">
        <v>88</v>
      </c>
      <c r="FO46" s="96" t="s">
        <v>468</v>
      </c>
      <c r="FP46" s="67"/>
    </row>
    <row r="47" spans="1:172" x14ac:dyDescent="0.2">
      <c r="A47" s="41"/>
      <c r="B47" s="41"/>
      <c r="C47" s="41"/>
      <c r="D47" s="109" t="s">
        <v>98</v>
      </c>
      <c r="E47" s="110" t="s">
        <v>565</v>
      </c>
      <c r="F47" s="111">
        <f>B3+(34*B5)</f>
        <v>34</v>
      </c>
      <c r="G47" s="41"/>
      <c r="I47" s="57"/>
      <c r="J47" s="28">
        <f>F423</f>
        <v>410</v>
      </c>
      <c r="K47" s="29">
        <f>F466</f>
        <v>453</v>
      </c>
      <c r="L47" s="29">
        <f>F404</f>
        <v>391</v>
      </c>
      <c r="M47" s="29">
        <f>F447</f>
        <v>434</v>
      </c>
      <c r="N47" s="29">
        <f>F510</f>
        <v>497</v>
      </c>
      <c r="O47" s="29">
        <f>F55</f>
        <v>42</v>
      </c>
      <c r="P47" s="29">
        <f>F93</f>
        <v>80</v>
      </c>
      <c r="Q47" s="29">
        <f>F36</f>
        <v>23</v>
      </c>
      <c r="R47" s="29">
        <f>F74</f>
        <v>61</v>
      </c>
      <c r="S47" s="29">
        <f>F117</f>
        <v>104</v>
      </c>
      <c r="T47" s="29">
        <f>F312</f>
        <v>299</v>
      </c>
      <c r="U47" s="29">
        <f>F350</f>
        <v>337</v>
      </c>
      <c r="V47" s="29">
        <f>F263</f>
        <v>250</v>
      </c>
      <c r="W47" s="29">
        <f>F331</f>
        <v>318</v>
      </c>
      <c r="X47" s="29">
        <f>F369</f>
        <v>356</v>
      </c>
      <c r="Y47" s="29">
        <f>F539</f>
        <v>526</v>
      </c>
      <c r="Z47" s="29">
        <f>F607</f>
        <v>594</v>
      </c>
      <c r="AA47" s="29">
        <f>F520</f>
        <v>507</v>
      </c>
      <c r="AB47" s="29">
        <f>F583</f>
        <v>570</v>
      </c>
      <c r="AC47" s="29">
        <f>F626</f>
        <v>613</v>
      </c>
      <c r="AD47" s="29">
        <f>F171</f>
        <v>158</v>
      </c>
      <c r="AE47" s="29">
        <f>F234</f>
        <v>221</v>
      </c>
      <c r="AF47" s="29">
        <f>F152</f>
        <v>139</v>
      </c>
      <c r="AG47" s="29">
        <f>F190</f>
        <v>177</v>
      </c>
      <c r="AH47" s="30">
        <f>F253</f>
        <v>240</v>
      </c>
      <c r="AI47" s="75">
        <f t="shared" si="16"/>
        <v>3247400</v>
      </c>
      <c r="AJ47" s="41"/>
      <c r="AK47" s="160" t="s">
        <v>322</v>
      </c>
      <c r="AL47" s="147" t="s">
        <v>378</v>
      </c>
      <c r="AM47" s="147" t="s">
        <v>99</v>
      </c>
      <c r="AN47" s="147" t="s">
        <v>198</v>
      </c>
      <c r="AO47" s="147" t="s">
        <v>252</v>
      </c>
      <c r="AP47" s="147" t="s">
        <v>230</v>
      </c>
      <c r="AQ47" s="147" t="s">
        <v>561</v>
      </c>
      <c r="AR47" s="147" t="s">
        <v>422</v>
      </c>
      <c r="AS47" s="147" t="s">
        <v>140</v>
      </c>
      <c r="AT47" s="147" t="s">
        <v>388</v>
      </c>
      <c r="AU47" s="163" t="s">
        <v>242</v>
      </c>
      <c r="AV47" s="147" t="s">
        <v>578</v>
      </c>
      <c r="AW47" s="162" t="s">
        <v>586</v>
      </c>
      <c r="AX47" s="147" t="s">
        <v>438</v>
      </c>
      <c r="AY47" s="161" t="s">
        <v>282</v>
      </c>
      <c r="AZ47" s="147" t="s">
        <v>79</v>
      </c>
      <c r="BA47" s="147" t="s">
        <v>105</v>
      </c>
      <c r="BB47" s="147" t="s">
        <v>632</v>
      </c>
      <c r="BC47" s="147" t="s">
        <v>674</v>
      </c>
      <c r="BD47" s="147" t="s">
        <v>406</v>
      </c>
      <c r="BE47" s="147" t="s">
        <v>701</v>
      </c>
      <c r="BF47" s="147" t="s">
        <v>226</v>
      </c>
      <c r="BG47" s="147" t="s">
        <v>113</v>
      </c>
      <c r="BH47" s="147" t="s">
        <v>441</v>
      </c>
      <c r="BI47" s="164" t="s">
        <v>575</v>
      </c>
      <c r="BJ47" s="41"/>
      <c r="BK47" s="50"/>
      <c r="BL47" s="41"/>
      <c r="BM47" s="28">
        <f>F229</f>
        <v>216</v>
      </c>
      <c r="BN47" s="29">
        <f>F197</f>
        <v>184</v>
      </c>
      <c r="BO47" s="29">
        <f>F148</f>
        <v>135</v>
      </c>
      <c r="BP47" s="29">
        <f>F166</f>
        <v>153</v>
      </c>
      <c r="BQ47" s="29">
        <f>F260</f>
        <v>247</v>
      </c>
      <c r="BR47" s="29">
        <f>F611</f>
        <v>598</v>
      </c>
      <c r="BS47" s="29">
        <f>F574</f>
        <v>561</v>
      </c>
      <c r="BT47" s="29">
        <f>F530</f>
        <v>517</v>
      </c>
      <c r="BU47" s="29">
        <f>F543</f>
        <v>530</v>
      </c>
      <c r="BV47" s="29">
        <f>F617</f>
        <v>604</v>
      </c>
      <c r="BW47" s="29">
        <f>F338</f>
        <v>325</v>
      </c>
      <c r="BX47" s="29">
        <f>F331</f>
        <v>318</v>
      </c>
      <c r="BY47" s="29">
        <f>F287</f>
        <v>274</v>
      </c>
      <c r="BZ47" s="29">
        <f>F300</f>
        <v>287</v>
      </c>
      <c r="CA47" s="29">
        <f>F369</f>
        <v>356</v>
      </c>
      <c r="CB47" s="29">
        <f>F95</f>
        <v>82</v>
      </c>
      <c r="CC47" s="29">
        <f>F83</f>
        <v>70</v>
      </c>
      <c r="CD47" s="29">
        <f>F14</f>
        <v>1</v>
      </c>
      <c r="CE47" s="29">
        <f>F57</f>
        <v>44</v>
      </c>
      <c r="CF47" s="29">
        <f>F126</f>
        <v>113</v>
      </c>
      <c r="CG47" s="29">
        <f>F477</f>
        <v>464</v>
      </c>
      <c r="CH47" s="29">
        <f>F440</f>
        <v>427</v>
      </c>
      <c r="CI47" s="29">
        <f>F396</f>
        <v>383</v>
      </c>
      <c r="CJ47" s="29">
        <f>F434</f>
        <v>421</v>
      </c>
      <c r="CK47" s="30">
        <f>F503</f>
        <v>490</v>
      </c>
      <c r="CL47" s="75">
        <f t="shared" si="17"/>
        <v>3247400</v>
      </c>
      <c r="CM47" s="41"/>
      <c r="CN47" s="91" t="s">
        <v>452</v>
      </c>
      <c r="CO47" s="93" t="s">
        <v>459</v>
      </c>
      <c r="CP47" s="93" t="s">
        <v>229</v>
      </c>
      <c r="CQ47" s="93" t="s">
        <v>419</v>
      </c>
      <c r="CR47" s="93" t="s">
        <v>115</v>
      </c>
      <c r="CS47" s="93" t="s">
        <v>241</v>
      </c>
      <c r="CT47" s="93" t="s">
        <v>432</v>
      </c>
      <c r="CU47" s="93" t="s">
        <v>520</v>
      </c>
      <c r="CV47" s="93" t="s">
        <v>655</v>
      </c>
      <c r="CW47" s="93" t="s">
        <v>566</v>
      </c>
      <c r="CX47" s="95" t="s">
        <v>607</v>
      </c>
      <c r="CY47" s="93" t="s">
        <v>438</v>
      </c>
      <c r="CZ47" s="94" t="s">
        <v>303</v>
      </c>
      <c r="DA47" s="93" t="s">
        <v>589</v>
      </c>
      <c r="DB47" s="92" t="s">
        <v>282</v>
      </c>
      <c r="DC47" s="93" t="s">
        <v>202</v>
      </c>
      <c r="DD47" s="93" t="s">
        <v>195</v>
      </c>
      <c r="DE47" s="93" t="s">
        <v>201</v>
      </c>
      <c r="DF47" s="93" t="s">
        <v>128</v>
      </c>
      <c r="DG47" s="93" t="s">
        <v>96</v>
      </c>
      <c r="DH47" s="93" t="s">
        <v>680</v>
      </c>
      <c r="DI47" s="93" t="s">
        <v>83</v>
      </c>
      <c r="DJ47" s="93" t="s">
        <v>295</v>
      </c>
      <c r="DK47" s="93" t="s">
        <v>656</v>
      </c>
      <c r="DL47" s="96" t="s">
        <v>404</v>
      </c>
      <c r="DM47" s="67"/>
      <c r="DO47" s="57"/>
      <c r="DP47" s="88">
        <f>F41</f>
        <v>28</v>
      </c>
      <c r="DQ47" s="89">
        <f>F577</f>
        <v>564</v>
      </c>
      <c r="DR47" s="89">
        <f>F483</f>
        <v>470</v>
      </c>
      <c r="DS47" s="89">
        <f>F369</f>
        <v>356</v>
      </c>
      <c r="DT47" s="89">
        <f>F155</f>
        <v>142</v>
      </c>
      <c r="DU47" s="89">
        <f>F224</f>
        <v>211</v>
      </c>
      <c r="DV47" s="89">
        <f>F135</f>
        <v>122</v>
      </c>
      <c r="DW47" s="89">
        <f>F521</f>
        <v>508</v>
      </c>
      <c r="DX47" s="89">
        <f>F432</f>
        <v>419</v>
      </c>
      <c r="DY47" s="89">
        <f>F313</f>
        <v>300</v>
      </c>
      <c r="DZ47" s="89">
        <f>F149</f>
        <v>136</v>
      </c>
      <c r="EA47" s="89">
        <f>F60</f>
        <v>47</v>
      </c>
      <c r="EB47" s="89">
        <f>F571</f>
        <v>558</v>
      </c>
      <c r="EC47" s="89">
        <f>F482</f>
        <v>469</v>
      </c>
      <c r="ED47" s="89">
        <f>F363</f>
        <v>350</v>
      </c>
      <c r="EE47" s="89">
        <f>F445</f>
        <v>432</v>
      </c>
      <c r="EF47" s="89">
        <f>F356</f>
        <v>343</v>
      </c>
      <c r="EG47" s="89">
        <f>F242</f>
        <v>229</v>
      </c>
      <c r="EH47" s="89">
        <f>F23</f>
        <v>10</v>
      </c>
      <c r="EI47" s="89">
        <f>F559</f>
        <v>546</v>
      </c>
      <c r="EJ47" s="89">
        <f>F628</f>
        <v>615</v>
      </c>
      <c r="EK47" s="89">
        <f>F389</f>
        <v>376</v>
      </c>
      <c r="EL47" s="89">
        <f>F300</f>
        <v>287</v>
      </c>
      <c r="EM47" s="89">
        <f>F211</f>
        <v>198</v>
      </c>
      <c r="EN47" s="90">
        <f>F97</f>
        <v>84</v>
      </c>
      <c r="EO47" s="75">
        <f t="shared" si="18"/>
        <v>3247400</v>
      </c>
      <c r="EP47" s="41"/>
      <c r="EQ47" s="91" t="s">
        <v>619</v>
      </c>
      <c r="ER47" s="93" t="s">
        <v>381</v>
      </c>
      <c r="ES47" s="93" t="s">
        <v>296</v>
      </c>
      <c r="ET47" s="93" t="s">
        <v>282</v>
      </c>
      <c r="EU47" s="93" t="s">
        <v>385</v>
      </c>
      <c r="EV47" s="93" t="s">
        <v>636</v>
      </c>
      <c r="EW47" s="93" t="s">
        <v>209</v>
      </c>
      <c r="EX47" s="93" t="s">
        <v>191</v>
      </c>
      <c r="EY47" s="93" t="s">
        <v>418</v>
      </c>
      <c r="EZ47" s="93" t="s">
        <v>660</v>
      </c>
      <c r="FA47" s="95" t="s">
        <v>654</v>
      </c>
      <c r="FB47" s="93" t="s">
        <v>74</v>
      </c>
      <c r="FC47" s="94" t="s">
        <v>129</v>
      </c>
      <c r="FD47" s="93" t="s">
        <v>564</v>
      </c>
      <c r="FE47" s="92" t="s">
        <v>646</v>
      </c>
      <c r="FF47" s="93" t="s">
        <v>550</v>
      </c>
      <c r="FG47" s="93" t="s">
        <v>514</v>
      </c>
      <c r="FH47" s="93" t="s">
        <v>91</v>
      </c>
      <c r="FI47" s="93" t="s">
        <v>472</v>
      </c>
      <c r="FJ47" s="93" t="s">
        <v>118</v>
      </c>
      <c r="FK47" s="93" t="s">
        <v>257</v>
      </c>
      <c r="FL47" s="93" t="s">
        <v>437</v>
      </c>
      <c r="FM47" s="93" t="s">
        <v>589</v>
      </c>
      <c r="FN47" s="93" t="s">
        <v>547</v>
      </c>
      <c r="FO47" s="96" t="s">
        <v>292</v>
      </c>
      <c r="FP47" s="67"/>
    </row>
    <row r="48" spans="1:172" x14ac:dyDescent="0.2">
      <c r="A48" s="41"/>
      <c r="B48" s="41"/>
      <c r="C48" s="41"/>
      <c r="D48" s="109" t="s">
        <v>430</v>
      </c>
      <c r="E48" s="110" t="s">
        <v>565</v>
      </c>
      <c r="F48" s="111">
        <f>B3+(35*B5)</f>
        <v>35</v>
      </c>
      <c r="G48" s="41"/>
      <c r="I48" s="57"/>
      <c r="J48" s="28">
        <f>F283</f>
        <v>270</v>
      </c>
      <c r="K48" s="29">
        <f>F326</f>
        <v>313</v>
      </c>
      <c r="L48" s="29">
        <f>F364</f>
        <v>351</v>
      </c>
      <c r="M48" s="29">
        <f>F307</f>
        <v>294</v>
      </c>
      <c r="N48" s="29">
        <f>F345</f>
        <v>332</v>
      </c>
      <c r="O48" s="29">
        <f>F515</f>
        <v>502</v>
      </c>
      <c r="P48" s="29">
        <f>F578</f>
        <v>565</v>
      </c>
      <c r="Q48" s="29">
        <f>F621</f>
        <v>608</v>
      </c>
      <c r="R48" s="29">
        <f>F559</f>
        <v>546</v>
      </c>
      <c r="S48" s="29">
        <f>F602</f>
        <v>589</v>
      </c>
      <c r="T48" s="29">
        <f>F147</f>
        <v>134</v>
      </c>
      <c r="U48" s="29">
        <f>F210</f>
        <v>197</v>
      </c>
      <c r="V48" s="29">
        <f>F248</f>
        <v>235</v>
      </c>
      <c r="W48" s="29">
        <f>F166</f>
        <v>153</v>
      </c>
      <c r="X48" s="29">
        <f>F229</f>
        <v>216</v>
      </c>
      <c r="Y48" s="29">
        <f>F399</f>
        <v>386</v>
      </c>
      <c r="Z48" s="29">
        <f>F442</f>
        <v>429</v>
      </c>
      <c r="AA48" s="29">
        <f>F505</f>
        <v>492</v>
      </c>
      <c r="AB48" s="29">
        <f>F418</f>
        <v>405</v>
      </c>
      <c r="AC48" s="29">
        <f>F486</f>
        <v>473</v>
      </c>
      <c r="AD48" s="29">
        <f>F31</f>
        <v>18</v>
      </c>
      <c r="AE48" s="29">
        <f>F69</f>
        <v>56</v>
      </c>
      <c r="AF48" s="29">
        <f>F137</f>
        <v>124</v>
      </c>
      <c r="AG48" s="29">
        <f>F50</f>
        <v>37</v>
      </c>
      <c r="AH48" s="30">
        <f>F88</f>
        <v>75</v>
      </c>
      <c r="AI48" s="75">
        <f t="shared" si="16"/>
        <v>3247400</v>
      </c>
      <c r="AJ48" s="41"/>
      <c r="AK48" s="160" t="s">
        <v>343</v>
      </c>
      <c r="AL48" s="147" t="s">
        <v>503</v>
      </c>
      <c r="AM48" s="147" t="s">
        <v>546</v>
      </c>
      <c r="AN48" s="147" t="s">
        <v>673</v>
      </c>
      <c r="AO48" s="147" t="s">
        <v>244</v>
      </c>
      <c r="AP48" s="147" t="s">
        <v>266</v>
      </c>
      <c r="AQ48" s="147" t="s">
        <v>144</v>
      </c>
      <c r="AR48" s="147" t="s">
        <v>376</v>
      </c>
      <c r="AS48" s="147" t="s">
        <v>118</v>
      </c>
      <c r="AT48" s="163" t="s">
        <v>196</v>
      </c>
      <c r="AU48" s="147" t="s">
        <v>493</v>
      </c>
      <c r="AV48" s="147" t="s">
        <v>310</v>
      </c>
      <c r="AW48" s="162" t="s">
        <v>286</v>
      </c>
      <c r="AX48" s="147" t="s">
        <v>419</v>
      </c>
      <c r="AY48" s="147" t="s">
        <v>452</v>
      </c>
      <c r="AZ48" s="161" t="s">
        <v>551</v>
      </c>
      <c r="BA48" s="147" t="s">
        <v>297</v>
      </c>
      <c r="BB48" s="147" t="s">
        <v>657</v>
      </c>
      <c r="BC48" s="147" t="s">
        <v>84</v>
      </c>
      <c r="BD48" s="147" t="s">
        <v>543</v>
      </c>
      <c r="BE48" s="147" t="s">
        <v>431</v>
      </c>
      <c r="BF48" s="147" t="s">
        <v>573</v>
      </c>
      <c r="BG48" s="147" t="s">
        <v>689</v>
      </c>
      <c r="BH48" s="147" t="s">
        <v>555</v>
      </c>
      <c r="BI48" s="164" t="s">
        <v>1</v>
      </c>
      <c r="BJ48" s="41"/>
      <c r="BK48" s="50"/>
      <c r="BL48" s="41"/>
      <c r="BM48" s="28">
        <f>F531</f>
        <v>518</v>
      </c>
      <c r="BN48" s="29">
        <f>F600</f>
        <v>587</v>
      </c>
      <c r="BO48" s="29">
        <f>F613</f>
        <v>600</v>
      </c>
      <c r="BP48" s="29">
        <f>F569</f>
        <v>556</v>
      </c>
      <c r="BQ48" s="29">
        <f>F562</f>
        <v>549</v>
      </c>
      <c r="BR48" s="29">
        <f>F22</f>
        <v>9</v>
      </c>
      <c r="BS48" s="29">
        <f>F91</f>
        <v>78</v>
      </c>
      <c r="BT48" s="29">
        <f>F129</f>
        <v>116</v>
      </c>
      <c r="BU48" s="29">
        <f>F85</f>
        <v>72</v>
      </c>
      <c r="BV48" s="29">
        <f>F48</f>
        <v>35</v>
      </c>
      <c r="BW48" s="29">
        <f>F140</f>
        <v>127</v>
      </c>
      <c r="BX48" s="29">
        <f>F234</f>
        <v>221</v>
      </c>
      <c r="BY48" s="29">
        <f>F252</f>
        <v>239</v>
      </c>
      <c r="BZ48" s="29">
        <f>F203</f>
        <v>190</v>
      </c>
      <c r="CA48" s="29">
        <f>F171</f>
        <v>158</v>
      </c>
      <c r="CB48" s="29">
        <f>F399</f>
        <v>386</v>
      </c>
      <c r="CC48" s="29">
        <f>F468</f>
        <v>455</v>
      </c>
      <c r="CD48" s="29">
        <f>F511</f>
        <v>498</v>
      </c>
      <c r="CE48" s="29">
        <f>F442</f>
        <v>429</v>
      </c>
      <c r="CF48" s="29">
        <f>F430</f>
        <v>417</v>
      </c>
      <c r="CG48" s="29">
        <f>F283</f>
        <v>270</v>
      </c>
      <c r="CH48" s="29">
        <f>F357</f>
        <v>344</v>
      </c>
      <c r="CI48" s="29">
        <f>F370</f>
        <v>357</v>
      </c>
      <c r="CJ48" s="29">
        <f>F326</f>
        <v>313</v>
      </c>
      <c r="CK48" s="30">
        <f>F289</f>
        <v>276</v>
      </c>
      <c r="CL48" s="75">
        <f t="shared" si="17"/>
        <v>3247400</v>
      </c>
      <c r="CM48" s="41"/>
      <c r="CN48" s="91" t="s">
        <v>495</v>
      </c>
      <c r="CO48" s="93" t="s">
        <v>148</v>
      </c>
      <c r="CP48" s="93" t="s">
        <v>434</v>
      </c>
      <c r="CQ48" s="93" t="s">
        <v>301</v>
      </c>
      <c r="CR48" s="93" t="s">
        <v>530</v>
      </c>
      <c r="CS48" s="93" t="s">
        <v>348</v>
      </c>
      <c r="CT48" s="93" t="s">
        <v>572</v>
      </c>
      <c r="CU48" s="93" t="s">
        <v>450</v>
      </c>
      <c r="CV48" s="93" t="s">
        <v>332</v>
      </c>
      <c r="CW48" s="95" t="s">
        <v>430</v>
      </c>
      <c r="CX48" s="93" t="s">
        <v>548</v>
      </c>
      <c r="CY48" s="93" t="s">
        <v>226</v>
      </c>
      <c r="CZ48" s="94" t="s">
        <v>185</v>
      </c>
      <c r="DA48" s="93" t="s">
        <v>637</v>
      </c>
      <c r="DB48" s="93" t="s">
        <v>701</v>
      </c>
      <c r="DC48" s="92" t="s">
        <v>551</v>
      </c>
      <c r="DD48" s="93" t="s">
        <v>279</v>
      </c>
      <c r="DE48" s="93" t="s">
        <v>512</v>
      </c>
      <c r="DF48" s="93" t="s">
        <v>297</v>
      </c>
      <c r="DG48" s="93" t="s">
        <v>624</v>
      </c>
      <c r="DH48" s="93" t="s">
        <v>343</v>
      </c>
      <c r="DI48" s="93" t="s">
        <v>669</v>
      </c>
      <c r="DJ48" s="93" t="s">
        <v>180</v>
      </c>
      <c r="DK48" s="93" t="s">
        <v>503</v>
      </c>
      <c r="DL48" s="96" t="s">
        <v>477</v>
      </c>
      <c r="DM48" s="67"/>
      <c r="DO48" s="57"/>
      <c r="DP48" s="88">
        <f>F119</f>
        <v>106</v>
      </c>
      <c r="DQ48" s="89">
        <f>F530</f>
        <v>517</v>
      </c>
      <c r="DR48" s="89">
        <f>F416</f>
        <v>403</v>
      </c>
      <c r="DS48" s="89">
        <f>F327</f>
        <v>314</v>
      </c>
      <c r="DT48" s="89">
        <f>F233</f>
        <v>220</v>
      </c>
      <c r="DU48" s="89">
        <f>F182</f>
        <v>169</v>
      </c>
      <c r="DV48" s="89">
        <f>F63</f>
        <v>50</v>
      </c>
      <c r="DW48" s="89">
        <f>F599</f>
        <v>586</v>
      </c>
      <c r="DX48" s="89">
        <f>F510</f>
        <v>497</v>
      </c>
      <c r="DY48" s="89">
        <f>F271</f>
        <v>258</v>
      </c>
      <c r="DZ48" s="89">
        <f>F340</f>
        <v>327</v>
      </c>
      <c r="EA48" s="89">
        <f>F251</f>
        <v>238</v>
      </c>
      <c r="EB48" s="89">
        <f>F37</f>
        <v>24</v>
      </c>
      <c r="EC48" s="89">
        <f>F543</f>
        <v>530</v>
      </c>
      <c r="ED48" s="89">
        <f>F454</f>
        <v>441</v>
      </c>
      <c r="EE48" s="89">
        <f>F398</f>
        <v>385</v>
      </c>
      <c r="EF48" s="89">
        <f>F309</f>
        <v>296</v>
      </c>
      <c r="EG48" s="89">
        <f>F195</f>
        <v>182</v>
      </c>
      <c r="EH48" s="89">
        <f>F106</f>
        <v>93</v>
      </c>
      <c r="EI48" s="89">
        <f>F617</f>
        <v>604</v>
      </c>
      <c r="EJ48" s="89">
        <f>F586</f>
        <v>573</v>
      </c>
      <c r="EK48" s="89">
        <f>F472</f>
        <v>459</v>
      </c>
      <c r="EL48" s="89">
        <f>F378</f>
        <v>365</v>
      </c>
      <c r="EM48" s="89">
        <f>F139</f>
        <v>126</v>
      </c>
      <c r="EN48" s="90">
        <f>F50</f>
        <v>37</v>
      </c>
      <c r="EO48" s="75">
        <f t="shared" si="18"/>
        <v>3247400</v>
      </c>
      <c r="EP48" s="41"/>
      <c r="EQ48" s="91" t="s">
        <v>579</v>
      </c>
      <c r="ER48" s="93" t="s">
        <v>520</v>
      </c>
      <c r="ES48" s="93" t="s">
        <v>131</v>
      </c>
      <c r="ET48" s="93" t="s">
        <v>342</v>
      </c>
      <c r="EU48" s="93" t="s">
        <v>429</v>
      </c>
      <c r="EV48" s="93" t="s">
        <v>549</v>
      </c>
      <c r="EW48" s="93" t="s">
        <v>272</v>
      </c>
      <c r="EX48" s="93" t="s">
        <v>392</v>
      </c>
      <c r="EY48" s="93" t="s">
        <v>252</v>
      </c>
      <c r="EZ48" s="95" t="s">
        <v>455</v>
      </c>
      <c r="FA48" s="93" t="s">
        <v>531</v>
      </c>
      <c r="FB48" s="93" t="s">
        <v>595</v>
      </c>
      <c r="FC48" s="94" t="s">
        <v>679</v>
      </c>
      <c r="FD48" s="93" t="s">
        <v>655</v>
      </c>
      <c r="FE48" s="93" t="s">
        <v>218</v>
      </c>
      <c r="FF48" s="92" t="s">
        <v>204</v>
      </c>
      <c r="FG48" s="93" t="s">
        <v>412</v>
      </c>
      <c r="FH48" s="93" t="s">
        <v>159</v>
      </c>
      <c r="FI48" s="93" t="s">
        <v>508</v>
      </c>
      <c r="FJ48" s="93" t="s">
        <v>566</v>
      </c>
      <c r="FK48" s="93" t="s">
        <v>78</v>
      </c>
      <c r="FL48" s="93" t="s">
        <v>316</v>
      </c>
      <c r="FM48" s="93" t="s">
        <v>110</v>
      </c>
      <c r="FN48" s="93" t="s">
        <v>308</v>
      </c>
      <c r="FO48" s="96" t="s">
        <v>555</v>
      </c>
      <c r="FP48" s="67"/>
    </row>
    <row r="49" spans="1:172" x14ac:dyDescent="0.2">
      <c r="A49" s="41"/>
      <c r="B49" s="41"/>
      <c r="C49" s="41"/>
      <c r="D49" s="109" t="s">
        <v>211</v>
      </c>
      <c r="E49" s="110" t="s">
        <v>565</v>
      </c>
      <c r="F49" s="111">
        <f>B3+(36*B5)</f>
        <v>36</v>
      </c>
      <c r="G49" s="41"/>
      <c r="I49" s="57"/>
      <c r="J49" s="28">
        <f>F382</f>
        <v>369</v>
      </c>
      <c r="K49" s="29">
        <f>F295</f>
        <v>282</v>
      </c>
      <c r="L49" s="29">
        <f>F358</f>
        <v>345</v>
      </c>
      <c r="M49" s="29">
        <f>F276</f>
        <v>263</v>
      </c>
      <c r="N49" s="29">
        <f>F314</f>
        <v>301</v>
      </c>
      <c r="O49" s="29">
        <f>F634</f>
        <v>621</v>
      </c>
      <c r="P49" s="29">
        <f>F552</f>
        <v>539</v>
      </c>
      <c r="Q49" s="29">
        <f>F590</f>
        <v>577</v>
      </c>
      <c r="R49" s="29">
        <f>F528</f>
        <v>515</v>
      </c>
      <c r="S49" s="29">
        <f>F571</f>
        <v>558</v>
      </c>
      <c r="T49" s="29">
        <f>F241</f>
        <v>228</v>
      </c>
      <c r="U49" s="29">
        <f>F179</f>
        <v>166</v>
      </c>
      <c r="V49" s="29">
        <f>F222</f>
        <v>209</v>
      </c>
      <c r="W49" s="29">
        <f>F160</f>
        <v>147</v>
      </c>
      <c r="X49" s="29">
        <f>F198</f>
        <v>185</v>
      </c>
      <c r="Y49" s="29">
        <f>F493</f>
        <v>480</v>
      </c>
      <c r="Z49" s="29">
        <f>F436</f>
        <v>423</v>
      </c>
      <c r="AA49" s="29">
        <f>F474</f>
        <v>461</v>
      </c>
      <c r="AB49" s="29">
        <f>F392</f>
        <v>379</v>
      </c>
      <c r="AC49" s="29">
        <f>F455</f>
        <v>442</v>
      </c>
      <c r="AD49" s="29">
        <f>F125</f>
        <v>112</v>
      </c>
      <c r="AE49" s="29">
        <f>F38</f>
        <v>25</v>
      </c>
      <c r="AF49" s="29">
        <f>F106</f>
        <v>93</v>
      </c>
      <c r="AG49" s="29">
        <f>F19</f>
        <v>6</v>
      </c>
      <c r="AH49" s="30">
        <f>F87</f>
        <v>74</v>
      </c>
      <c r="AI49" s="75">
        <f t="shared" si="16"/>
        <v>3247400</v>
      </c>
      <c r="AJ49" s="41"/>
      <c r="AK49" s="160" t="s">
        <v>688</v>
      </c>
      <c r="AL49" s="147" t="s">
        <v>304</v>
      </c>
      <c r="AM49" s="147" t="s">
        <v>158</v>
      </c>
      <c r="AN49" s="147" t="s">
        <v>382</v>
      </c>
      <c r="AO49" s="147" t="s">
        <v>398</v>
      </c>
      <c r="AP49" s="147" t="s">
        <v>203</v>
      </c>
      <c r="AQ49" s="147" t="s">
        <v>256</v>
      </c>
      <c r="AR49" s="147" t="s">
        <v>300</v>
      </c>
      <c r="AS49" s="163" t="s">
        <v>274</v>
      </c>
      <c r="AT49" s="147" t="s">
        <v>129</v>
      </c>
      <c r="AU49" s="147" t="s">
        <v>458</v>
      </c>
      <c r="AV49" s="147" t="s">
        <v>498</v>
      </c>
      <c r="AW49" s="162" t="s">
        <v>524</v>
      </c>
      <c r="AX49" s="147" t="s">
        <v>247</v>
      </c>
      <c r="AY49" s="147" t="s">
        <v>93</v>
      </c>
      <c r="AZ49" s="147" t="s">
        <v>216</v>
      </c>
      <c r="BA49" s="161" t="s">
        <v>436</v>
      </c>
      <c r="BB49" s="147" t="s">
        <v>519</v>
      </c>
      <c r="BC49" s="147" t="s">
        <v>237</v>
      </c>
      <c r="BD49" s="147" t="s">
        <v>582</v>
      </c>
      <c r="BE49" s="147" t="s">
        <v>522</v>
      </c>
      <c r="BF49" s="147" t="s">
        <v>291</v>
      </c>
      <c r="BG49" s="147" t="s">
        <v>508</v>
      </c>
      <c r="BH49" s="147" t="s">
        <v>620</v>
      </c>
      <c r="BI49" s="164" t="s">
        <v>667</v>
      </c>
      <c r="BJ49" s="41"/>
      <c r="BK49" s="50"/>
      <c r="BL49" s="41"/>
      <c r="BM49" s="28">
        <f>F587</f>
        <v>574</v>
      </c>
      <c r="BN49" s="29">
        <f>F538</f>
        <v>525</v>
      </c>
      <c r="BO49" s="29">
        <f>F594</f>
        <v>581</v>
      </c>
      <c r="BP49" s="29">
        <f>F631</f>
        <v>618</v>
      </c>
      <c r="BQ49" s="29">
        <f>F525</f>
        <v>512</v>
      </c>
      <c r="BR49" s="29">
        <f>F73</f>
        <v>60</v>
      </c>
      <c r="BS49" s="29">
        <f>F54</f>
        <v>41</v>
      </c>
      <c r="BT49" s="29">
        <f>F110</f>
        <v>97</v>
      </c>
      <c r="BU49" s="29">
        <f>F122</f>
        <v>109</v>
      </c>
      <c r="BV49" s="29">
        <f>F16</f>
        <v>3</v>
      </c>
      <c r="BW49" s="29">
        <f>F196</f>
        <v>183</v>
      </c>
      <c r="BX49" s="29">
        <f>F177</f>
        <v>164</v>
      </c>
      <c r="BY49" s="29">
        <f>F228</f>
        <v>215</v>
      </c>
      <c r="BZ49" s="29">
        <f>F240</f>
        <v>227</v>
      </c>
      <c r="CA49" s="29">
        <f>F159</f>
        <v>146</v>
      </c>
      <c r="CB49" s="29">
        <f>F455</f>
        <v>442</v>
      </c>
      <c r="CC49" s="29">
        <f>F436</f>
        <v>423</v>
      </c>
      <c r="CD49" s="29">
        <f>F467</f>
        <v>454</v>
      </c>
      <c r="CE49" s="29">
        <f>F499</f>
        <v>486</v>
      </c>
      <c r="CF49" s="29">
        <f>F393</f>
        <v>380</v>
      </c>
      <c r="CG49" s="29">
        <f>F314</f>
        <v>301</v>
      </c>
      <c r="CH49" s="29">
        <f>F295</f>
        <v>282</v>
      </c>
      <c r="CI49" s="29">
        <f>F351</f>
        <v>338</v>
      </c>
      <c r="CJ49" s="29">
        <f>F383</f>
        <v>370</v>
      </c>
      <c r="CK49" s="30">
        <f>F282</f>
        <v>269</v>
      </c>
      <c r="CL49" s="75">
        <f t="shared" si="17"/>
        <v>3247400</v>
      </c>
      <c r="CM49" s="41"/>
      <c r="CN49" s="91" t="s">
        <v>415</v>
      </c>
      <c r="CO49" s="93" t="s">
        <v>491</v>
      </c>
      <c r="CP49" s="93" t="s">
        <v>355</v>
      </c>
      <c r="CQ49" s="93" t="s">
        <v>411</v>
      </c>
      <c r="CR49" s="93" t="s">
        <v>337</v>
      </c>
      <c r="CS49" s="93" t="s">
        <v>389</v>
      </c>
      <c r="CT49" s="93" t="s">
        <v>523</v>
      </c>
      <c r="CU49" s="93" t="s">
        <v>271</v>
      </c>
      <c r="CV49" s="95" t="s">
        <v>231</v>
      </c>
      <c r="CW49" s="93" t="s">
        <v>630</v>
      </c>
      <c r="CX49" s="93" t="s">
        <v>695</v>
      </c>
      <c r="CY49" s="93" t="s">
        <v>309</v>
      </c>
      <c r="CZ49" s="94" t="s">
        <v>653</v>
      </c>
      <c r="DA49" s="93" t="s">
        <v>480</v>
      </c>
      <c r="DB49" s="93" t="s">
        <v>90</v>
      </c>
      <c r="DC49" s="93" t="s">
        <v>582</v>
      </c>
      <c r="DD49" s="92" t="s">
        <v>436</v>
      </c>
      <c r="DE49" s="93" t="s">
        <v>351</v>
      </c>
      <c r="DF49" s="93" t="s">
        <v>483</v>
      </c>
      <c r="DG49" s="93" t="s">
        <v>151</v>
      </c>
      <c r="DH49" s="93" t="s">
        <v>398</v>
      </c>
      <c r="DI49" s="93" t="s">
        <v>304</v>
      </c>
      <c r="DJ49" s="93" t="s">
        <v>465</v>
      </c>
      <c r="DK49" s="93" t="s">
        <v>86</v>
      </c>
      <c r="DL49" s="96" t="s">
        <v>678</v>
      </c>
      <c r="DM49" s="67"/>
      <c r="DO49" s="57"/>
      <c r="DP49" s="88">
        <f>F257</f>
        <v>244</v>
      </c>
      <c r="DQ49" s="89">
        <f>F13</f>
        <v>0</v>
      </c>
      <c r="DR49" s="89">
        <f>F549</f>
        <v>536</v>
      </c>
      <c r="DS49" s="89">
        <f>F460</f>
        <v>447</v>
      </c>
      <c r="DT49" s="89">
        <f>F346</f>
        <v>333</v>
      </c>
      <c r="DU49" s="89">
        <f>F290</f>
        <v>277</v>
      </c>
      <c r="DV49" s="89">
        <f>F201</f>
        <v>188</v>
      </c>
      <c r="DW49" s="89">
        <f>F112</f>
        <v>99</v>
      </c>
      <c r="DX49" s="89">
        <f>F618</f>
        <v>605</v>
      </c>
      <c r="DY49" s="89">
        <f>F404</f>
        <v>391</v>
      </c>
      <c r="DZ49" s="89">
        <f>F473</f>
        <v>460</v>
      </c>
      <c r="EA49" s="89">
        <f>F384</f>
        <v>371</v>
      </c>
      <c r="EB49" s="89">
        <f>F145</f>
        <v>132</v>
      </c>
      <c r="EC49" s="89">
        <f>F56</f>
        <v>43</v>
      </c>
      <c r="ED49" s="89">
        <f>F567</f>
        <v>554</v>
      </c>
      <c r="EE49" s="89">
        <f>F536</f>
        <v>523</v>
      </c>
      <c r="EF49" s="89">
        <f>F422</f>
        <v>409</v>
      </c>
      <c r="EG49" s="89">
        <f>F328</f>
        <v>315</v>
      </c>
      <c r="EH49" s="89">
        <f>F214</f>
        <v>201</v>
      </c>
      <c r="EI49" s="89">
        <f>F125</f>
        <v>112</v>
      </c>
      <c r="EJ49" s="89">
        <f>F69</f>
        <v>56</v>
      </c>
      <c r="EK49" s="89">
        <f>F605</f>
        <v>592</v>
      </c>
      <c r="EL49" s="89">
        <f>F491</f>
        <v>478</v>
      </c>
      <c r="EM49" s="89">
        <f>F277</f>
        <v>264</v>
      </c>
      <c r="EN49" s="90">
        <f>F183</f>
        <v>170</v>
      </c>
      <c r="EO49" s="75">
        <f t="shared" si="18"/>
        <v>3247400</v>
      </c>
      <c r="EP49" s="41"/>
      <c r="EQ49" s="91" t="s">
        <v>516</v>
      </c>
      <c r="ER49" s="93" t="s">
        <v>70</v>
      </c>
      <c r="ES49" s="93" t="s">
        <v>474</v>
      </c>
      <c r="ET49" s="93" t="s">
        <v>328</v>
      </c>
      <c r="EU49" s="93" t="s">
        <v>490</v>
      </c>
      <c r="EV49" s="93" t="s">
        <v>424</v>
      </c>
      <c r="EW49" s="93" t="s">
        <v>635</v>
      </c>
      <c r="EX49" s="93" t="s">
        <v>662</v>
      </c>
      <c r="EY49" s="95" t="s">
        <v>638</v>
      </c>
      <c r="EZ49" s="93" t="s">
        <v>99</v>
      </c>
      <c r="FA49" s="93" t="s">
        <v>263</v>
      </c>
      <c r="FB49" s="93" t="s">
        <v>463</v>
      </c>
      <c r="FC49" s="94" t="s">
        <v>285</v>
      </c>
      <c r="FD49" s="93" t="s">
        <v>390</v>
      </c>
      <c r="FE49" s="93" t="s">
        <v>613</v>
      </c>
      <c r="FF49" s="93" t="s">
        <v>104</v>
      </c>
      <c r="FG49" s="92" t="s">
        <v>365</v>
      </c>
      <c r="FH49" s="93" t="s">
        <v>306</v>
      </c>
      <c r="FI49" s="93" t="s">
        <v>184</v>
      </c>
      <c r="FJ49" s="93" t="s">
        <v>522</v>
      </c>
      <c r="FK49" s="93" t="s">
        <v>573</v>
      </c>
      <c r="FL49" s="93" t="s">
        <v>448</v>
      </c>
      <c r="FM49" s="93" t="s">
        <v>193</v>
      </c>
      <c r="FN49" s="93" t="s">
        <v>156</v>
      </c>
      <c r="FO49" s="96" t="s">
        <v>504</v>
      </c>
      <c r="FP49" s="67"/>
    </row>
    <row r="50" spans="1:172" x14ac:dyDescent="0.2">
      <c r="A50" s="41"/>
      <c r="B50" s="41"/>
      <c r="C50" s="41"/>
      <c r="D50" s="109" t="s">
        <v>555</v>
      </c>
      <c r="E50" s="110" t="s">
        <v>565</v>
      </c>
      <c r="F50" s="111">
        <f>B3+(37*B5)</f>
        <v>37</v>
      </c>
      <c r="G50" s="41"/>
      <c r="I50" s="57"/>
      <c r="J50" s="28">
        <f>F351</f>
        <v>338</v>
      </c>
      <c r="K50" s="29">
        <f>F264</f>
        <v>251</v>
      </c>
      <c r="L50" s="29">
        <f>F332</f>
        <v>319</v>
      </c>
      <c r="M50" s="29">
        <f>F370</f>
        <v>357</v>
      </c>
      <c r="N50" s="29">
        <f>F308</f>
        <v>295</v>
      </c>
      <c r="O50" s="29">
        <f>F603</f>
        <v>590</v>
      </c>
      <c r="P50" s="29">
        <f>F521</f>
        <v>508</v>
      </c>
      <c r="Q50" s="29">
        <f>F584</f>
        <v>571</v>
      </c>
      <c r="R50" s="29">
        <f>F627</f>
        <v>614</v>
      </c>
      <c r="S50" s="29">
        <f>F540</f>
        <v>527</v>
      </c>
      <c r="T50" s="29">
        <f>F235</f>
        <v>222</v>
      </c>
      <c r="U50" s="29">
        <f>F148</f>
        <v>135</v>
      </c>
      <c r="V50" s="29">
        <f>F191</f>
        <v>178</v>
      </c>
      <c r="W50" s="29">
        <f>F254</f>
        <v>241</v>
      </c>
      <c r="X50" s="29">
        <f>F172</f>
        <v>159</v>
      </c>
      <c r="Y50" s="29">
        <f>F467</f>
        <v>454</v>
      </c>
      <c r="Z50" s="29">
        <f>F405</f>
        <v>392</v>
      </c>
      <c r="AA50" s="29">
        <f>F443</f>
        <v>430</v>
      </c>
      <c r="AB50" s="29">
        <f>F511</f>
        <v>498</v>
      </c>
      <c r="AC50" s="29">
        <f>F424</f>
        <v>411</v>
      </c>
      <c r="AD50" s="29">
        <f>F94</f>
        <v>81</v>
      </c>
      <c r="AE50" s="29">
        <f>F37</f>
        <v>24</v>
      </c>
      <c r="AF50" s="29">
        <f>F75</f>
        <v>62</v>
      </c>
      <c r="AG50" s="29">
        <f>F113</f>
        <v>100</v>
      </c>
      <c r="AH50" s="30">
        <f>F56</f>
        <v>43</v>
      </c>
      <c r="AI50" s="75">
        <f t="shared" si="16"/>
        <v>3247400</v>
      </c>
      <c r="AJ50" s="41"/>
      <c r="AK50" s="160" t="s">
        <v>465</v>
      </c>
      <c r="AL50" s="147" t="s">
        <v>513</v>
      </c>
      <c r="AM50" s="147" t="s">
        <v>665</v>
      </c>
      <c r="AN50" s="147" t="s">
        <v>180</v>
      </c>
      <c r="AO50" s="147" t="s">
        <v>281</v>
      </c>
      <c r="AP50" s="147" t="s">
        <v>77</v>
      </c>
      <c r="AQ50" s="147" t="s">
        <v>191</v>
      </c>
      <c r="AR50" s="163" t="s">
        <v>262</v>
      </c>
      <c r="AS50" s="147" t="s">
        <v>315</v>
      </c>
      <c r="AT50" s="147" t="s">
        <v>108</v>
      </c>
      <c r="AU50" s="147" t="s">
        <v>361</v>
      </c>
      <c r="AV50" s="147" t="s">
        <v>229</v>
      </c>
      <c r="AW50" s="162" t="s">
        <v>427</v>
      </c>
      <c r="AX50" s="147" t="s">
        <v>528</v>
      </c>
      <c r="AY50" s="147" t="s">
        <v>556</v>
      </c>
      <c r="AZ50" s="147" t="s">
        <v>351</v>
      </c>
      <c r="BA50" s="147" t="s">
        <v>608</v>
      </c>
      <c r="BB50" s="161" t="s">
        <v>338</v>
      </c>
      <c r="BC50" s="147" t="s">
        <v>512</v>
      </c>
      <c r="BD50" s="147" t="s">
        <v>405</v>
      </c>
      <c r="BE50" s="147" t="s">
        <v>650</v>
      </c>
      <c r="BF50" s="147" t="s">
        <v>679</v>
      </c>
      <c r="BG50" s="147" t="s">
        <v>487</v>
      </c>
      <c r="BH50" s="147" t="s">
        <v>142</v>
      </c>
      <c r="BI50" s="164" t="s">
        <v>390</v>
      </c>
      <c r="BJ50" s="41"/>
      <c r="BK50" s="50"/>
      <c r="BL50" s="41"/>
      <c r="BM50" s="28">
        <f>F544</f>
        <v>531</v>
      </c>
      <c r="BN50" s="29">
        <f>F637</f>
        <v>624</v>
      </c>
      <c r="BO50" s="29">
        <f>F575</f>
        <v>562</v>
      </c>
      <c r="BP50" s="29">
        <f>F513</f>
        <v>500</v>
      </c>
      <c r="BQ50" s="29">
        <f>F606</f>
        <v>593</v>
      </c>
      <c r="BR50" s="29">
        <f>F60</f>
        <v>47</v>
      </c>
      <c r="BS50" s="29">
        <f>F123</f>
        <v>110</v>
      </c>
      <c r="BT50" s="29">
        <f>F66</f>
        <v>53</v>
      </c>
      <c r="BU50" s="29">
        <f>F29</f>
        <v>16</v>
      </c>
      <c r="BV50" s="29">
        <f>F97</f>
        <v>84</v>
      </c>
      <c r="BW50" s="29">
        <f>F178</f>
        <v>165</v>
      </c>
      <c r="BX50" s="29">
        <f>F246</f>
        <v>233</v>
      </c>
      <c r="BY50" s="29">
        <f>F209</f>
        <v>196</v>
      </c>
      <c r="BZ50" s="29">
        <f>F152</f>
        <v>139</v>
      </c>
      <c r="CA50" s="29">
        <f>F215</f>
        <v>202</v>
      </c>
      <c r="CB50" s="29">
        <f>F417</f>
        <v>404</v>
      </c>
      <c r="CC50" s="29">
        <f>F505</f>
        <v>492</v>
      </c>
      <c r="CD50" s="29">
        <f>F443</f>
        <v>430</v>
      </c>
      <c r="CE50" s="29">
        <f>F411</f>
        <v>398</v>
      </c>
      <c r="CF50" s="29">
        <f>F474</f>
        <v>461</v>
      </c>
      <c r="CG50" s="29">
        <f>F301</f>
        <v>288</v>
      </c>
      <c r="CH50" s="29">
        <f>F364</f>
        <v>351</v>
      </c>
      <c r="CI50" s="29">
        <f>F332</f>
        <v>319</v>
      </c>
      <c r="CJ50" s="29">
        <f>F270</f>
        <v>257</v>
      </c>
      <c r="CK50" s="30">
        <f>F358</f>
        <v>345</v>
      </c>
      <c r="CL50" s="75">
        <f t="shared" si="17"/>
        <v>3247400</v>
      </c>
      <c r="CM50" s="41"/>
      <c r="CN50" s="91" t="s">
        <v>173</v>
      </c>
      <c r="CO50" s="93" t="s">
        <v>562</v>
      </c>
      <c r="CP50" s="93" t="s">
        <v>215</v>
      </c>
      <c r="CQ50" s="93" t="s">
        <v>391</v>
      </c>
      <c r="CR50" s="93" t="s">
        <v>526</v>
      </c>
      <c r="CS50" s="93" t="s">
        <v>74</v>
      </c>
      <c r="CT50" s="93" t="s">
        <v>507</v>
      </c>
      <c r="CU50" s="95" t="s">
        <v>596</v>
      </c>
      <c r="CV50" s="93" t="s">
        <v>408</v>
      </c>
      <c r="CW50" s="93" t="s">
        <v>292</v>
      </c>
      <c r="CX50" s="93" t="s">
        <v>599</v>
      </c>
      <c r="CY50" s="93" t="s">
        <v>693</v>
      </c>
      <c r="CZ50" s="94" t="s">
        <v>288</v>
      </c>
      <c r="DA50" s="93" t="s">
        <v>113</v>
      </c>
      <c r="DB50" s="93" t="s">
        <v>518</v>
      </c>
      <c r="DC50" s="93" t="s">
        <v>169</v>
      </c>
      <c r="DD50" s="93" t="s">
        <v>657</v>
      </c>
      <c r="DE50" s="92" t="s">
        <v>338</v>
      </c>
      <c r="DF50" s="93" t="s">
        <v>476</v>
      </c>
      <c r="DG50" s="93" t="s">
        <v>519</v>
      </c>
      <c r="DH50" s="93" t="s">
        <v>535</v>
      </c>
      <c r="DI50" s="93" t="s">
        <v>546</v>
      </c>
      <c r="DJ50" s="93" t="s">
        <v>665</v>
      </c>
      <c r="DK50" s="93" t="s">
        <v>109</v>
      </c>
      <c r="DL50" s="96" t="s">
        <v>158</v>
      </c>
      <c r="DM50" s="67"/>
      <c r="DO50" s="57"/>
      <c r="DP50" s="88">
        <f>F365</f>
        <v>352</v>
      </c>
      <c r="DQ50" s="89">
        <f>F151</f>
        <v>138</v>
      </c>
      <c r="DR50" s="89">
        <f>F62</f>
        <v>49</v>
      </c>
      <c r="DS50" s="89">
        <f>F568</f>
        <v>555</v>
      </c>
      <c r="DT50" s="89">
        <f>F479</f>
        <v>466</v>
      </c>
      <c r="DU50" s="89">
        <f>F423</f>
        <v>410</v>
      </c>
      <c r="DV50" s="89">
        <f>F334</f>
        <v>321</v>
      </c>
      <c r="DW50" s="89">
        <f>F220</f>
        <v>207</v>
      </c>
      <c r="DX50" s="89">
        <f>F131</f>
        <v>118</v>
      </c>
      <c r="DY50" s="89">
        <f>F517</f>
        <v>504</v>
      </c>
      <c r="DZ50" s="89">
        <f>F611</f>
        <v>598</v>
      </c>
      <c r="EA50" s="89">
        <f>F497</f>
        <v>484</v>
      </c>
      <c r="EB50" s="89">
        <f>F278</f>
        <v>265</v>
      </c>
      <c r="EC50" s="89">
        <f>F164</f>
        <v>151</v>
      </c>
      <c r="ED50" s="89">
        <f>F75</f>
        <v>62</v>
      </c>
      <c r="EE50" s="89">
        <f>F19</f>
        <v>6</v>
      </c>
      <c r="EF50" s="89">
        <f>F555</f>
        <v>542</v>
      </c>
      <c r="EG50" s="89">
        <f>F441</f>
        <v>428</v>
      </c>
      <c r="EH50" s="89">
        <f>F352</f>
        <v>339</v>
      </c>
      <c r="EI50" s="89">
        <f>F258</f>
        <v>245</v>
      </c>
      <c r="EJ50" s="89">
        <f>F207</f>
        <v>194</v>
      </c>
      <c r="EK50" s="89">
        <f>F88</f>
        <v>75</v>
      </c>
      <c r="EL50" s="89">
        <f>F624</f>
        <v>611</v>
      </c>
      <c r="EM50" s="89">
        <f>F410</f>
        <v>397</v>
      </c>
      <c r="EN50" s="90">
        <f>F296</f>
        <v>283</v>
      </c>
      <c r="EO50" s="75">
        <f t="shared" si="18"/>
        <v>3247400</v>
      </c>
      <c r="EP50" s="41"/>
      <c r="EQ50" s="91" t="s">
        <v>416</v>
      </c>
      <c r="ER50" s="93" t="s">
        <v>571</v>
      </c>
      <c r="ES50" s="93" t="s">
        <v>682</v>
      </c>
      <c r="ET50" s="93" t="s">
        <v>623</v>
      </c>
      <c r="EU50" s="93" t="s">
        <v>153</v>
      </c>
      <c r="EV50" s="93" t="s">
        <v>322</v>
      </c>
      <c r="EW50" s="93" t="s">
        <v>497</v>
      </c>
      <c r="EX50" s="95" t="s">
        <v>92</v>
      </c>
      <c r="EY50" s="93" t="s">
        <v>470</v>
      </c>
      <c r="EZ50" s="93" t="s">
        <v>647</v>
      </c>
      <c r="FA50" s="93" t="s">
        <v>241</v>
      </c>
      <c r="FB50" s="93" t="s">
        <v>136</v>
      </c>
      <c r="FC50" s="94" t="s">
        <v>243</v>
      </c>
      <c r="FD50" s="93" t="s">
        <v>245</v>
      </c>
      <c r="FE50" s="93" t="s">
        <v>487</v>
      </c>
      <c r="FF50" s="93" t="s">
        <v>620</v>
      </c>
      <c r="FG50" s="93" t="s">
        <v>485</v>
      </c>
      <c r="FH50" s="92" t="s">
        <v>253</v>
      </c>
      <c r="FI50" s="93" t="s">
        <v>283</v>
      </c>
      <c r="FJ50" s="93" t="s">
        <v>386</v>
      </c>
      <c r="FK50" s="93" t="s">
        <v>481</v>
      </c>
      <c r="FL50" s="93" t="s">
        <v>1</v>
      </c>
      <c r="FM50" s="93" t="s">
        <v>542</v>
      </c>
      <c r="FN50" s="93" t="s">
        <v>377</v>
      </c>
      <c r="FO50" s="96" t="s">
        <v>532</v>
      </c>
      <c r="FP50" s="67"/>
    </row>
    <row r="51" spans="1:172" x14ac:dyDescent="0.2">
      <c r="A51" s="41"/>
      <c r="B51" s="41"/>
      <c r="C51" s="41"/>
      <c r="D51" s="109" t="s">
        <v>165</v>
      </c>
      <c r="E51" s="110" t="s">
        <v>565</v>
      </c>
      <c r="F51" s="111">
        <f>B3+(38*B5)</f>
        <v>38</v>
      </c>
      <c r="G51" s="41"/>
      <c r="I51" s="57"/>
      <c r="J51" s="28">
        <f>F320</f>
        <v>307</v>
      </c>
      <c r="K51" s="29">
        <f>F383</f>
        <v>370</v>
      </c>
      <c r="L51" s="29">
        <f>F301</f>
        <v>288</v>
      </c>
      <c r="M51" s="29">
        <f>F339</f>
        <v>326</v>
      </c>
      <c r="N51" s="29">
        <f>F282</f>
        <v>269</v>
      </c>
      <c r="O51" s="29">
        <f>F577</f>
        <v>564</v>
      </c>
      <c r="P51" s="29">
        <f>F615</f>
        <v>602</v>
      </c>
      <c r="Q51" s="29">
        <f>F553</f>
        <v>540</v>
      </c>
      <c r="R51" s="29">
        <f>F596</f>
        <v>583</v>
      </c>
      <c r="S51" s="29">
        <f>F534</f>
        <v>521</v>
      </c>
      <c r="T51" s="29">
        <f>F204</f>
        <v>191</v>
      </c>
      <c r="U51" s="29">
        <f>F247</f>
        <v>234</v>
      </c>
      <c r="V51" s="29">
        <f>F185</f>
        <v>172</v>
      </c>
      <c r="W51" s="29">
        <f>F223</f>
        <v>210</v>
      </c>
      <c r="X51" s="29">
        <f>F141</f>
        <v>128</v>
      </c>
      <c r="Y51" s="29">
        <f>F461</f>
        <v>448</v>
      </c>
      <c r="Z51" s="29">
        <f>F499</f>
        <v>486</v>
      </c>
      <c r="AA51" s="29">
        <f>F417</f>
        <v>404</v>
      </c>
      <c r="AB51" s="29">
        <f>F480</f>
        <v>467</v>
      </c>
      <c r="AC51" s="29">
        <f>F393</f>
        <v>380</v>
      </c>
      <c r="AD51" s="29">
        <f>F63</f>
        <v>50</v>
      </c>
      <c r="AE51" s="29">
        <f>F131</f>
        <v>118</v>
      </c>
      <c r="AF51" s="29">
        <f>F44</f>
        <v>31</v>
      </c>
      <c r="AG51" s="29">
        <f>F112</f>
        <v>99</v>
      </c>
      <c r="AH51" s="30">
        <f>F25</f>
        <v>12</v>
      </c>
      <c r="AI51" s="75">
        <f t="shared" si="16"/>
        <v>3247400</v>
      </c>
      <c r="AJ51" s="41"/>
      <c r="AK51" s="160" t="s">
        <v>359</v>
      </c>
      <c r="AL51" s="147" t="s">
        <v>86</v>
      </c>
      <c r="AM51" s="147" t="s">
        <v>535</v>
      </c>
      <c r="AN51" s="147" t="s">
        <v>440</v>
      </c>
      <c r="AO51" s="147" t="s">
        <v>678</v>
      </c>
      <c r="AP51" s="147" t="s">
        <v>381</v>
      </c>
      <c r="AQ51" s="163" t="s">
        <v>124</v>
      </c>
      <c r="AR51" s="147" t="s">
        <v>197</v>
      </c>
      <c r="AS51" s="147" t="s">
        <v>251</v>
      </c>
      <c r="AT51" s="147" t="s">
        <v>321</v>
      </c>
      <c r="AU51" s="147" t="s">
        <v>560</v>
      </c>
      <c r="AV51" s="147" t="s">
        <v>421</v>
      </c>
      <c r="AW51" s="162" t="s">
        <v>183</v>
      </c>
      <c r="AX51" s="147" t="s">
        <v>344</v>
      </c>
      <c r="AY51" s="147" t="s">
        <v>505</v>
      </c>
      <c r="AZ51" s="147" t="s">
        <v>395</v>
      </c>
      <c r="BA51" s="147" t="s">
        <v>483</v>
      </c>
      <c r="BB51" s="147" t="s">
        <v>169</v>
      </c>
      <c r="BC51" s="161" t="s">
        <v>603</v>
      </c>
      <c r="BD51" s="147" t="s">
        <v>151</v>
      </c>
      <c r="BE51" s="147" t="s">
        <v>272</v>
      </c>
      <c r="BF51" s="147" t="s">
        <v>470</v>
      </c>
      <c r="BG51" s="147" t="s">
        <v>597</v>
      </c>
      <c r="BH51" s="147" t="s">
        <v>662</v>
      </c>
      <c r="BI51" s="164" t="s">
        <v>451</v>
      </c>
      <c r="BJ51" s="41"/>
      <c r="BK51" s="50"/>
      <c r="BL51" s="41"/>
      <c r="BM51" s="28">
        <f>F625</f>
        <v>612</v>
      </c>
      <c r="BN51" s="29">
        <f>F519</f>
        <v>506</v>
      </c>
      <c r="BO51" s="29">
        <f>F556</f>
        <v>543</v>
      </c>
      <c r="BP51" s="29">
        <f>F612</f>
        <v>599</v>
      </c>
      <c r="BQ51" s="29">
        <f>F563</f>
        <v>550</v>
      </c>
      <c r="BR51" s="29">
        <f>F116</f>
        <v>103</v>
      </c>
      <c r="BS51" s="29">
        <f>F35</f>
        <v>22</v>
      </c>
      <c r="BT51" s="29">
        <f>F47</f>
        <v>34</v>
      </c>
      <c r="BU51" s="29">
        <f>F98</f>
        <v>85</v>
      </c>
      <c r="BV51" s="29">
        <f>F79</f>
        <v>66</v>
      </c>
      <c r="BW51" s="29">
        <f>F259</f>
        <v>246</v>
      </c>
      <c r="BX51" s="29">
        <f>F153</f>
        <v>140</v>
      </c>
      <c r="BY51" s="29">
        <f>F165</f>
        <v>152</v>
      </c>
      <c r="BZ51" s="29">
        <f>F221</f>
        <v>208</v>
      </c>
      <c r="CA51" s="29">
        <f>F202</f>
        <v>189</v>
      </c>
      <c r="CB51" s="29">
        <f>F493</f>
        <v>480</v>
      </c>
      <c r="CC51" s="29">
        <f>F392</f>
        <v>379</v>
      </c>
      <c r="CD51" s="29">
        <f>F424</f>
        <v>411</v>
      </c>
      <c r="CE51" s="29">
        <f>F480</f>
        <v>467</v>
      </c>
      <c r="CF51" s="29">
        <f>F461</f>
        <v>448</v>
      </c>
      <c r="CG51" s="29">
        <f>F382</f>
        <v>369</v>
      </c>
      <c r="CH51" s="29">
        <f>F276</f>
        <v>263</v>
      </c>
      <c r="CI51" s="29">
        <f>F308</f>
        <v>295</v>
      </c>
      <c r="CJ51" s="29">
        <f>F339</f>
        <v>326</v>
      </c>
      <c r="CK51" s="30">
        <f>F320</f>
        <v>307</v>
      </c>
      <c r="CL51" s="75">
        <f t="shared" si="17"/>
        <v>3247400</v>
      </c>
      <c r="CM51" s="41"/>
      <c r="CN51" s="91" t="s">
        <v>76</v>
      </c>
      <c r="CO51" s="93" t="s">
        <v>240</v>
      </c>
      <c r="CP51" s="93" t="s">
        <v>558</v>
      </c>
      <c r="CQ51" s="93" t="s">
        <v>500</v>
      </c>
      <c r="CR51" s="93" t="s">
        <v>511</v>
      </c>
      <c r="CS51" s="93" t="s">
        <v>652</v>
      </c>
      <c r="CT51" s="95" t="s">
        <v>141</v>
      </c>
      <c r="CU51" s="93" t="s">
        <v>98</v>
      </c>
      <c r="CV51" s="93" t="s">
        <v>539</v>
      </c>
      <c r="CW51" s="93" t="s">
        <v>554</v>
      </c>
      <c r="CX51" s="93" t="s">
        <v>162</v>
      </c>
      <c r="CY51" s="93" t="s">
        <v>622</v>
      </c>
      <c r="CZ51" s="94" t="s">
        <v>402</v>
      </c>
      <c r="DA51" s="93" t="s">
        <v>698</v>
      </c>
      <c r="DB51" s="93" t="s">
        <v>362</v>
      </c>
      <c r="DC51" s="93" t="s">
        <v>216</v>
      </c>
      <c r="DD51" s="93" t="s">
        <v>237</v>
      </c>
      <c r="DE51" s="93" t="s">
        <v>405</v>
      </c>
      <c r="DF51" s="92" t="s">
        <v>603</v>
      </c>
      <c r="DG51" s="93" t="s">
        <v>395</v>
      </c>
      <c r="DH51" s="93" t="s">
        <v>688</v>
      </c>
      <c r="DI51" s="93" t="s">
        <v>382</v>
      </c>
      <c r="DJ51" s="93" t="s">
        <v>281</v>
      </c>
      <c r="DK51" s="93" t="s">
        <v>440</v>
      </c>
      <c r="DL51" s="96" t="s">
        <v>359</v>
      </c>
      <c r="DM51" s="67"/>
      <c r="DO51" s="57"/>
      <c r="DP51" s="88">
        <f>F498</f>
        <v>485</v>
      </c>
      <c r="DQ51" s="89">
        <f>F284</f>
        <v>271</v>
      </c>
      <c r="DR51" s="89">
        <f>F170</f>
        <v>157</v>
      </c>
      <c r="DS51" s="89">
        <f>F81</f>
        <v>68</v>
      </c>
      <c r="DT51" s="89">
        <f>F592</f>
        <v>579</v>
      </c>
      <c r="DU51" s="89">
        <f>F561</f>
        <v>548</v>
      </c>
      <c r="DV51" s="89">
        <f>F447</f>
        <v>434</v>
      </c>
      <c r="DW51" s="89">
        <f>F353</f>
        <v>340</v>
      </c>
      <c r="DX51" s="89">
        <f>F239</f>
        <v>226</v>
      </c>
      <c r="DY51" s="89">
        <f>F25</f>
        <v>12</v>
      </c>
      <c r="DZ51" s="89">
        <f>F94</f>
        <v>81</v>
      </c>
      <c r="EA51" s="89">
        <f>F630</f>
        <v>617</v>
      </c>
      <c r="EB51" s="89">
        <f>F391</f>
        <v>378</v>
      </c>
      <c r="EC51" s="89">
        <f>F302</f>
        <v>289</v>
      </c>
      <c r="ED51" s="89">
        <f>F208</f>
        <v>195</v>
      </c>
      <c r="EE51" s="89">
        <f>F157</f>
        <v>144</v>
      </c>
      <c r="EF51" s="89">
        <f>F38</f>
        <v>25</v>
      </c>
      <c r="EG51" s="89">
        <f>F574</f>
        <v>561</v>
      </c>
      <c r="EH51" s="89">
        <f>F485</f>
        <v>472</v>
      </c>
      <c r="EI51" s="89">
        <f>F371</f>
        <v>358</v>
      </c>
      <c r="EJ51" s="89">
        <f>F315</f>
        <v>302</v>
      </c>
      <c r="EK51" s="89">
        <f>F226</f>
        <v>213</v>
      </c>
      <c r="EL51" s="89">
        <f>F137</f>
        <v>124</v>
      </c>
      <c r="EM51" s="89">
        <f>F518</f>
        <v>505</v>
      </c>
      <c r="EN51" s="90">
        <f>F429</f>
        <v>416</v>
      </c>
      <c r="EO51" s="75">
        <f t="shared" si="18"/>
        <v>3247400</v>
      </c>
      <c r="EP51" s="41"/>
      <c r="EQ51" s="91" t="s">
        <v>371</v>
      </c>
      <c r="ER51" s="93" t="s">
        <v>527</v>
      </c>
      <c r="ES51" s="93" t="s">
        <v>228</v>
      </c>
      <c r="ET51" s="93" t="s">
        <v>540</v>
      </c>
      <c r="EU51" s="93" t="s">
        <v>592</v>
      </c>
      <c r="EV51" s="93" t="s">
        <v>145</v>
      </c>
      <c r="EW51" s="95" t="s">
        <v>198</v>
      </c>
      <c r="EX51" s="93" t="s">
        <v>358</v>
      </c>
      <c r="EY51" s="93" t="s">
        <v>364</v>
      </c>
      <c r="EZ51" s="93" t="s">
        <v>451</v>
      </c>
      <c r="FA51" s="93" t="s">
        <v>650</v>
      </c>
      <c r="FB51" s="93" t="s">
        <v>553</v>
      </c>
      <c r="FC51" s="94" t="s">
        <v>311</v>
      </c>
      <c r="FD51" s="93" t="s">
        <v>89</v>
      </c>
      <c r="FE51" s="93" t="s">
        <v>469</v>
      </c>
      <c r="FF51" s="93" t="s">
        <v>443</v>
      </c>
      <c r="FG51" s="93" t="s">
        <v>291</v>
      </c>
      <c r="FH51" s="93" t="s">
        <v>432</v>
      </c>
      <c r="FI51" s="92" t="s">
        <v>130</v>
      </c>
      <c r="FJ51" s="93" t="s">
        <v>563</v>
      </c>
      <c r="FK51" s="93" t="s">
        <v>384</v>
      </c>
      <c r="FL51" s="93" t="s">
        <v>583</v>
      </c>
      <c r="FM51" s="93" t="s">
        <v>689</v>
      </c>
      <c r="FN51" s="93" t="s">
        <v>600</v>
      </c>
      <c r="FO51" s="96" t="s">
        <v>267</v>
      </c>
      <c r="FP51" s="67"/>
    </row>
    <row r="52" spans="1:172" x14ac:dyDescent="0.2">
      <c r="A52" s="41"/>
      <c r="B52" s="41"/>
      <c r="C52" s="41"/>
      <c r="D52" s="109" t="s">
        <v>574</v>
      </c>
      <c r="E52" s="110" t="s">
        <v>565</v>
      </c>
      <c r="F52" s="111">
        <f>B3+(39*B5)</f>
        <v>39</v>
      </c>
      <c r="G52" s="41"/>
      <c r="I52" s="57"/>
      <c r="J52" s="28">
        <f>F289</f>
        <v>276</v>
      </c>
      <c r="K52" s="29">
        <f>F357</f>
        <v>344</v>
      </c>
      <c r="L52" s="29">
        <f>F270</f>
        <v>257</v>
      </c>
      <c r="M52" s="29">
        <f>F333</f>
        <v>320</v>
      </c>
      <c r="N52" s="29">
        <f>F376</f>
        <v>363</v>
      </c>
      <c r="O52" s="29">
        <f>F546</f>
        <v>533</v>
      </c>
      <c r="P52" s="29">
        <f>F609</f>
        <v>596</v>
      </c>
      <c r="Q52" s="29">
        <f>F527</f>
        <v>514</v>
      </c>
      <c r="R52" s="29">
        <f>F565</f>
        <v>552</v>
      </c>
      <c r="S52" s="29">
        <f>F628</f>
        <v>615</v>
      </c>
      <c r="T52" s="29">
        <f>F173</f>
        <v>160</v>
      </c>
      <c r="U52" s="29">
        <f>F216</f>
        <v>203</v>
      </c>
      <c r="V52" s="29">
        <f>F154</f>
        <v>141</v>
      </c>
      <c r="W52" s="29">
        <f>F197</f>
        <v>184</v>
      </c>
      <c r="X52" s="29">
        <f>F260</f>
        <v>247</v>
      </c>
      <c r="Y52" s="29">
        <f>F430</f>
        <v>417</v>
      </c>
      <c r="Z52" s="29">
        <f>F468</f>
        <v>455</v>
      </c>
      <c r="AA52" s="29">
        <f>F411</f>
        <v>398</v>
      </c>
      <c r="AB52" s="29">
        <f>F449</f>
        <v>436</v>
      </c>
      <c r="AC52" s="29">
        <f>F492</f>
        <v>479</v>
      </c>
      <c r="AD52" s="29">
        <f>F62</f>
        <v>49</v>
      </c>
      <c r="AE52" s="29">
        <f>F100</f>
        <v>87</v>
      </c>
      <c r="AF52" s="29">
        <f>F13</f>
        <v>0</v>
      </c>
      <c r="AG52" s="29">
        <f>F81</f>
        <v>68</v>
      </c>
      <c r="AH52" s="30">
        <f>F119</f>
        <v>106</v>
      </c>
      <c r="AI52" s="75">
        <f t="shared" si="16"/>
        <v>3247400</v>
      </c>
      <c r="AJ52" s="41"/>
      <c r="AK52" s="160" t="s">
        <v>477</v>
      </c>
      <c r="AL52" s="147" t="s">
        <v>669</v>
      </c>
      <c r="AM52" s="147" t="s">
        <v>109</v>
      </c>
      <c r="AN52" s="147" t="s">
        <v>223</v>
      </c>
      <c r="AO52" s="147" t="s">
        <v>425</v>
      </c>
      <c r="AP52" s="163" t="s">
        <v>327</v>
      </c>
      <c r="AQ52" s="147" t="s">
        <v>370</v>
      </c>
      <c r="AR52" s="147" t="s">
        <v>135</v>
      </c>
      <c r="AS52" s="147" t="s">
        <v>172</v>
      </c>
      <c r="AT52" s="147" t="s">
        <v>257</v>
      </c>
      <c r="AU52" s="147" t="s">
        <v>160</v>
      </c>
      <c r="AV52" s="147" t="s">
        <v>387</v>
      </c>
      <c r="AW52" s="162" t="s">
        <v>413</v>
      </c>
      <c r="AX52" s="147" t="s">
        <v>459</v>
      </c>
      <c r="AY52" s="147" t="s">
        <v>115</v>
      </c>
      <c r="AZ52" s="147" t="s">
        <v>624</v>
      </c>
      <c r="BA52" s="147" t="s">
        <v>279</v>
      </c>
      <c r="BB52" s="147" t="s">
        <v>476</v>
      </c>
      <c r="BC52" s="147" t="s">
        <v>444</v>
      </c>
      <c r="BD52" s="161" t="s">
        <v>101</v>
      </c>
      <c r="BE52" s="147" t="s">
        <v>682</v>
      </c>
      <c r="BF52" s="147" t="s">
        <v>409</v>
      </c>
      <c r="BG52" s="147" t="s">
        <v>70</v>
      </c>
      <c r="BH52" s="147" t="s">
        <v>540</v>
      </c>
      <c r="BI52" s="164" t="s">
        <v>579</v>
      </c>
      <c r="BJ52" s="41"/>
      <c r="BK52" s="50"/>
      <c r="BL52" s="41"/>
      <c r="BM52" s="28">
        <f>F588</f>
        <v>575</v>
      </c>
      <c r="BN52" s="29">
        <f>F581</f>
        <v>568</v>
      </c>
      <c r="BO52" s="29">
        <f>F537</f>
        <v>524</v>
      </c>
      <c r="BP52" s="29">
        <f>F550</f>
        <v>537</v>
      </c>
      <c r="BQ52" s="29">
        <f>F619</f>
        <v>606</v>
      </c>
      <c r="BR52" s="29">
        <f>F104</f>
        <v>91</v>
      </c>
      <c r="BS52" s="29">
        <f>F72</f>
        <v>59</v>
      </c>
      <c r="BT52" s="29">
        <f>F23</f>
        <v>10</v>
      </c>
      <c r="BU52" s="29">
        <f>F41</f>
        <v>28</v>
      </c>
      <c r="BV52" s="29">
        <f>F135</f>
        <v>122</v>
      </c>
      <c r="BW52" s="29">
        <f>F227</f>
        <v>214</v>
      </c>
      <c r="BX52" s="29">
        <f>F190</f>
        <v>177</v>
      </c>
      <c r="BY52" s="29">
        <f>F146</f>
        <v>133</v>
      </c>
      <c r="BZ52" s="29">
        <f>F184</f>
        <v>171</v>
      </c>
      <c r="CA52" s="29">
        <f>F253</f>
        <v>240</v>
      </c>
      <c r="CB52" s="29">
        <f>F486</f>
        <v>473</v>
      </c>
      <c r="CC52" s="29">
        <f>F449</f>
        <v>436</v>
      </c>
      <c r="CD52" s="29">
        <f>F405</f>
        <v>392</v>
      </c>
      <c r="CE52" s="29">
        <f>F418</f>
        <v>405</v>
      </c>
      <c r="CF52" s="29">
        <f>F492</f>
        <v>479</v>
      </c>
      <c r="CG52" s="29">
        <f>F345</f>
        <v>332</v>
      </c>
      <c r="CH52" s="29">
        <f>F333</f>
        <v>320</v>
      </c>
      <c r="CI52" s="29">
        <f>F264</f>
        <v>251</v>
      </c>
      <c r="CJ52" s="29">
        <f>F307</f>
        <v>294</v>
      </c>
      <c r="CK52" s="30">
        <f>F376</f>
        <v>363</v>
      </c>
      <c r="CL52" s="75">
        <f t="shared" si="17"/>
        <v>3247400</v>
      </c>
      <c r="CM52" s="41"/>
      <c r="CN52" s="91" t="s">
        <v>456</v>
      </c>
      <c r="CO52" s="93" t="s">
        <v>461</v>
      </c>
      <c r="CP52" s="93" t="s">
        <v>454</v>
      </c>
      <c r="CQ52" s="93" t="s">
        <v>273</v>
      </c>
      <c r="CR52" s="93" t="s">
        <v>106</v>
      </c>
      <c r="CS52" s="95" t="s">
        <v>489</v>
      </c>
      <c r="CT52" s="93" t="s">
        <v>164</v>
      </c>
      <c r="CU52" s="93" t="s">
        <v>472</v>
      </c>
      <c r="CV52" s="93" t="s">
        <v>619</v>
      </c>
      <c r="CW52" s="93" t="s">
        <v>209</v>
      </c>
      <c r="CX52" s="93" t="s">
        <v>248</v>
      </c>
      <c r="CY52" s="93" t="s">
        <v>441</v>
      </c>
      <c r="CZ52" s="94" t="s">
        <v>699</v>
      </c>
      <c r="DA52" s="93" t="s">
        <v>345</v>
      </c>
      <c r="DB52" s="93" t="s">
        <v>575</v>
      </c>
      <c r="DC52" s="93" t="s">
        <v>543</v>
      </c>
      <c r="DD52" s="93" t="s">
        <v>444</v>
      </c>
      <c r="DE52" s="93" t="s">
        <v>608</v>
      </c>
      <c r="DF52" s="93" t="s">
        <v>84</v>
      </c>
      <c r="DG52" s="92" t="s">
        <v>101</v>
      </c>
      <c r="DH52" s="93" t="s">
        <v>244</v>
      </c>
      <c r="DI52" s="93" t="s">
        <v>223</v>
      </c>
      <c r="DJ52" s="93" t="s">
        <v>513</v>
      </c>
      <c r="DK52" s="93" t="s">
        <v>673</v>
      </c>
      <c r="DL52" s="96" t="s">
        <v>425</v>
      </c>
      <c r="DM52" s="67"/>
      <c r="DO52" s="57"/>
      <c r="DP52" s="88">
        <f>F636</f>
        <v>623</v>
      </c>
      <c r="DQ52" s="89">
        <f>F397</f>
        <v>384</v>
      </c>
      <c r="DR52" s="89">
        <f>F303</f>
        <v>290</v>
      </c>
      <c r="DS52" s="89">
        <f>F189</f>
        <v>176</v>
      </c>
      <c r="DT52" s="89">
        <f>F100</f>
        <v>87</v>
      </c>
      <c r="DU52" s="89">
        <f>F44</f>
        <v>31</v>
      </c>
      <c r="DV52" s="89">
        <f>F580</f>
        <v>567</v>
      </c>
      <c r="DW52" s="89">
        <f>F466</f>
        <v>453</v>
      </c>
      <c r="DX52" s="89">
        <f>F377</f>
        <v>364</v>
      </c>
      <c r="DY52" s="89">
        <f>F158</f>
        <v>145</v>
      </c>
      <c r="DZ52" s="89">
        <f>F232</f>
        <v>219</v>
      </c>
      <c r="EA52" s="89">
        <f>F113</f>
        <v>100</v>
      </c>
      <c r="EB52" s="89">
        <f>F524</f>
        <v>511</v>
      </c>
      <c r="EC52" s="89">
        <f>F435</f>
        <v>422</v>
      </c>
      <c r="ED52" s="89">
        <f>F321</f>
        <v>308</v>
      </c>
      <c r="EE52" s="89">
        <f>F265</f>
        <v>252</v>
      </c>
      <c r="EF52" s="89">
        <f>F176</f>
        <v>163</v>
      </c>
      <c r="EG52" s="89">
        <f>F87</f>
        <v>74</v>
      </c>
      <c r="EH52" s="89">
        <f>F593</f>
        <v>580</v>
      </c>
      <c r="EI52" s="89">
        <f>F504</f>
        <v>491</v>
      </c>
      <c r="EJ52" s="89">
        <f>F448</f>
        <v>435</v>
      </c>
      <c r="EK52" s="89">
        <f>F359</f>
        <v>346</v>
      </c>
      <c r="EL52" s="89">
        <f>F245</f>
        <v>232</v>
      </c>
      <c r="EM52" s="89">
        <f>F31</f>
        <v>18</v>
      </c>
      <c r="EN52" s="90">
        <f>F542</f>
        <v>529</v>
      </c>
      <c r="EO52" s="75">
        <f t="shared" si="18"/>
        <v>3247400</v>
      </c>
      <c r="EP52" s="41"/>
      <c r="EQ52" s="91" t="s">
        <v>175</v>
      </c>
      <c r="ER52" s="93" t="s">
        <v>258</v>
      </c>
      <c r="ES52" s="93" t="s">
        <v>178</v>
      </c>
      <c r="ET52" s="93" t="s">
        <v>116</v>
      </c>
      <c r="EU52" s="93" t="s">
        <v>409</v>
      </c>
      <c r="EV52" s="95" t="s">
        <v>597</v>
      </c>
      <c r="EW52" s="93" t="s">
        <v>407</v>
      </c>
      <c r="EX52" s="93" t="s">
        <v>378</v>
      </c>
      <c r="EY52" s="93" t="s">
        <v>221</v>
      </c>
      <c r="EZ52" s="93" t="s">
        <v>538</v>
      </c>
      <c r="FA52" s="93" t="s">
        <v>401</v>
      </c>
      <c r="FB52" s="93" t="s">
        <v>142</v>
      </c>
      <c r="FC52" s="94" t="s">
        <v>509</v>
      </c>
      <c r="FD52" s="93" t="s">
        <v>192</v>
      </c>
      <c r="FE52" s="93" t="s">
        <v>417</v>
      </c>
      <c r="FF52" s="93" t="s">
        <v>467</v>
      </c>
      <c r="FG52" s="93" t="s">
        <v>605</v>
      </c>
      <c r="FH52" s="93" t="s">
        <v>667</v>
      </c>
      <c r="FI52" s="93" t="s">
        <v>577</v>
      </c>
      <c r="FJ52" s="92" t="s">
        <v>81</v>
      </c>
      <c r="FK52" s="93" t="s">
        <v>119</v>
      </c>
      <c r="FL52" s="93" t="s">
        <v>559</v>
      </c>
      <c r="FM52" s="93" t="s">
        <v>347</v>
      </c>
      <c r="FN52" s="93" t="s">
        <v>431</v>
      </c>
      <c r="FO52" s="96" t="s">
        <v>631</v>
      </c>
      <c r="FP52" s="67"/>
    </row>
    <row r="53" spans="1:172" x14ac:dyDescent="0.2">
      <c r="A53" s="41"/>
      <c r="B53" s="41"/>
      <c r="C53" s="41"/>
      <c r="D53" s="109" t="s">
        <v>611</v>
      </c>
      <c r="E53" s="110" t="s">
        <v>565</v>
      </c>
      <c r="F53" s="122">
        <f>B3+(40*B5)</f>
        <v>40</v>
      </c>
      <c r="G53" s="41"/>
      <c r="I53" s="57"/>
      <c r="J53" s="28">
        <f>F149</f>
        <v>136</v>
      </c>
      <c r="K53" s="29">
        <f>F192</f>
        <v>179</v>
      </c>
      <c r="L53" s="29">
        <f>F255</f>
        <v>242</v>
      </c>
      <c r="M53" s="29">
        <f>F168</f>
        <v>155</v>
      </c>
      <c r="N53" s="29">
        <f>F236</f>
        <v>223</v>
      </c>
      <c r="O53" s="29">
        <f>F406</f>
        <v>393</v>
      </c>
      <c r="P53" s="29">
        <f>F444</f>
        <v>431</v>
      </c>
      <c r="Q53" s="29">
        <f>F512</f>
        <v>499</v>
      </c>
      <c r="R53" s="29">
        <f>F425</f>
        <v>412</v>
      </c>
      <c r="S53" s="29">
        <f>F463</f>
        <v>450</v>
      </c>
      <c r="T53" s="29">
        <f>F33</f>
        <v>20</v>
      </c>
      <c r="U53" s="29">
        <f>F76</f>
        <v>63</v>
      </c>
      <c r="V53" s="29">
        <f>F114</f>
        <v>101</v>
      </c>
      <c r="W53" s="29">
        <f>F57</f>
        <v>44</v>
      </c>
      <c r="X53" s="29">
        <f>F95</f>
        <v>82</v>
      </c>
      <c r="Y53" s="29">
        <f>F265</f>
        <v>252</v>
      </c>
      <c r="Z53" s="29">
        <f>F328</f>
        <v>315</v>
      </c>
      <c r="AA53" s="29">
        <f>F371</f>
        <v>358</v>
      </c>
      <c r="AB53" s="29">
        <f>F309</f>
        <v>296</v>
      </c>
      <c r="AC53" s="29">
        <f>F352</f>
        <v>339</v>
      </c>
      <c r="AD53" s="29">
        <f>F522</f>
        <v>509</v>
      </c>
      <c r="AE53" s="29">
        <f>F585</f>
        <v>572</v>
      </c>
      <c r="AF53" s="29">
        <f>F623</f>
        <v>610</v>
      </c>
      <c r="AG53" s="29">
        <f>F541</f>
        <v>528</v>
      </c>
      <c r="AH53" s="30">
        <f>F604</f>
        <v>591</v>
      </c>
      <c r="AI53" s="75">
        <f t="shared" si="16"/>
        <v>3247400</v>
      </c>
      <c r="AJ53" s="41"/>
      <c r="AK53" s="160" t="s">
        <v>654</v>
      </c>
      <c r="AL53" s="147" t="s">
        <v>227</v>
      </c>
      <c r="AM53" s="147" t="s">
        <v>428</v>
      </c>
      <c r="AN53" s="147" t="s">
        <v>363</v>
      </c>
      <c r="AO53" s="163" t="s">
        <v>482</v>
      </c>
      <c r="AP53" s="147" t="s">
        <v>672</v>
      </c>
      <c r="AQ53" s="147" t="s">
        <v>692</v>
      </c>
      <c r="AR53" s="147" t="s">
        <v>340</v>
      </c>
      <c r="AS53" s="147" t="s">
        <v>353</v>
      </c>
      <c r="AT53" s="147" t="s">
        <v>615</v>
      </c>
      <c r="AU53" s="147" t="s">
        <v>255</v>
      </c>
      <c r="AV53" s="147" t="s">
        <v>293</v>
      </c>
      <c r="AW53" s="162" t="s">
        <v>368</v>
      </c>
      <c r="AX53" s="147" t="s">
        <v>128</v>
      </c>
      <c r="AY53" s="147" t="s">
        <v>202</v>
      </c>
      <c r="AZ53" s="147" t="s">
        <v>467</v>
      </c>
      <c r="BA53" s="147" t="s">
        <v>306</v>
      </c>
      <c r="BB53" s="147" t="s">
        <v>563</v>
      </c>
      <c r="BC53" s="147" t="s">
        <v>412</v>
      </c>
      <c r="BD53" s="147" t="s">
        <v>283</v>
      </c>
      <c r="BE53" s="161" t="s">
        <v>75</v>
      </c>
      <c r="BF53" s="147" t="s">
        <v>541</v>
      </c>
      <c r="BG53" s="147" t="s">
        <v>357</v>
      </c>
      <c r="BH53" s="147" t="s">
        <v>588</v>
      </c>
      <c r="BI53" s="164" t="s">
        <v>606</v>
      </c>
      <c r="BJ53" s="41"/>
      <c r="BK53" s="50"/>
      <c r="BL53" s="41"/>
      <c r="BM53" s="28">
        <f>F408</f>
        <v>395</v>
      </c>
      <c r="BN53" s="29">
        <f>F482</f>
        <v>469</v>
      </c>
      <c r="BO53" s="29">
        <f>F495</f>
        <v>482</v>
      </c>
      <c r="BP53" s="29">
        <f>F451</f>
        <v>438</v>
      </c>
      <c r="BQ53" s="29">
        <f>F414</f>
        <v>401</v>
      </c>
      <c r="BR53" s="29">
        <f>F265</f>
        <v>252</v>
      </c>
      <c r="BS53" s="29">
        <f>F359</f>
        <v>346</v>
      </c>
      <c r="BT53" s="29">
        <f>F377</f>
        <v>364</v>
      </c>
      <c r="BU53" s="29">
        <f>F328</f>
        <v>315</v>
      </c>
      <c r="BV53" s="29">
        <f>F296</f>
        <v>283</v>
      </c>
      <c r="BW53" s="29">
        <f>F24</f>
        <v>11</v>
      </c>
      <c r="BX53" s="29">
        <f>F93</f>
        <v>80</v>
      </c>
      <c r="BY53" s="29">
        <f>F136</f>
        <v>123</v>
      </c>
      <c r="BZ53" s="29">
        <f>F67</f>
        <v>54</v>
      </c>
      <c r="CA53" s="29">
        <f>F55</f>
        <v>42</v>
      </c>
      <c r="CB53" s="29">
        <f>F156</f>
        <v>143</v>
      </c>
      <c r="CC53" s="29">
        <f>F225</f>
        <v>212</v>
      </c>
      <c r="CD53" s="29">
        <f>F238</f>
        <v>225</v>
      </c>
      <c r="CE53" s="29">
        <f>F194</f>
        <v>181</v>
      </c>
      <c r="CF53" s="29">
        <f>F187</f>
        <v>174</v>
      </c>
      <c r="CG53" s="29">
        <f>F522</f>
        <v>509</v>
      </c>
      <c r="CH53" s="29">
        <f>F591</f>
        <v>578</v>
      </c>
      <c r="CI53" s="29">
        <f>F629</f>
        <v>616</v>
      </c>
      <c r="CJ53" s="29">
        <f>F585</f>
        <v>572</v>
      </c>
      <c r="CK53" s="30">
        <f>F548</f>
        <v>535</v>
      </c>
      <c r="CL53" s="75">
        <f t="shared" si="17"/>
        <v>3247400</v>
      </c>
      <c r="CM53" s="41"/>
      <c r="CN53" s="91" t="s">
        <v>352</v>
      </c>
      <c r="CO53" s="93" t="s">
        <v>564</v>
      </c>
      <c r="CP53" s="93" t="s">
        <v>446</v>
      </c>
      <c r="CQ53" s="93" t="s">
        <v>280</v>
      </c>
      <c r="CR53" s="95" t="s">
        <v>396</v>
      </c>
      <c r="CS53" s="93" t="s">
        <v>467</v>
      </c>
      <c r="CT53" s="93" t="s">
        <v>559</v>
      </c>
      <c r="CU53" s="93" t="s">
        <v>221</v>
      </c>
      <c r="CV53" s="93" t="s">
        <v>306</v>
      </c>
      <c r="CW53" s="93" t="s">
        <v>532</v>
      </c>
      <c r="CX53" s="93" t="s">
        <v>270</v>
      </c>
      <c r="CY53" s="93" t="s">
        <v>561</v>
      </c>
      <c r="CZ53" s="94" t="s">
        <v>525</v>
      </c>
      <c r="DA53" s="93" t="s">
        <v>471</v>
      </c>
      <c r="DB53" s="93" t="s">
        <v>230</v>
      </c>
      <c r="DC53" s="93" t="s">
        <v>161</v>
      </c>
      <c r="DD53" s="93" t="s">
        <v>367</v>
      </c>
      <c r="DE53" s="93" t="s">
        <v>326</v>
      </c>
      <c r="DF53" s="93" t="s">
        <v>313</v>
      </c>
      <c r="DG53" s="93" t="s">
        <v>324</v>
      </c>
      <c r="DH53" s="92" t="s">
        <v>75</v>
      </c>
      <c r="DI53" s="93" t="s">
        <v>661</v>
      </c>
      <c r="DJ53" s="93" t="s">
        <v>645</v>
      </c>
      <c r="DK53" s="93" t="s">
        <v>541</v>
      </c>
      <c r="DL53" s="96" t="s">
        <v>238</v>
      </c>
      <c r="DM53" s="67"/>
      <c r="DO53" s="57"/>
      <c r="DP53" s="88">
        <f>F77</f>
        <v>64</v>
      </c>
      <c r="DQ53" s="89">
        <f>F608</f>
        <v>595</v>
      </c>
      <c r="DR53" s="89">
        <f>F494</f>
        <v>481</v>
      </c>
      <c r="DS53" s="89">
        <f>F280</f>
        <v>267</v>
      </c>
      <c r="DT53" s="89">
        <f>F166</f>
        <v>153</v>
      </c>
      <c r="DU53" s="89">
        <f>F260</f>
        <v>247</v>
      </c>
      <c r="DV53" s="89">
        <f>F21</f>
        <v>8</v>
      </c>
      <c r="DW53" s="89">
        <f>F557</f>
        <v>544</v>
      </c>
      <c r="DX53" s="89">
        <f>F438</f>
        <v>425</v>
      </c>
      <c r="DY53" s="89">
        <f>F349</f>
        <v>336</v>
      </c>
      <c r="DZ53" s="89">
        <f>F293</f>
        <v>280</v>
      </c>
      <c r="EA53" s="89">
        <f>F204</f>
        <v>191</v>
      </c>
      <c r="EB53" s="89">
        <f>F90</f>
        <v>77</v>
      </c>
      <c r="EC53" s="89">
        <f>F626</f>
        <v>613</v>
      </c>
      <c r="ED53" s="89">
        <f>F412</f>
        <v>399</v>
      </c>
      <c r="EE53" s="89">
        <f>F481</f>
        <v>468</v>
      </c>
      <c r="EF53" s="89">
        <f>F367</f>
        <v>354</v>
      </c>
      <c r="EG53" s="89">
        <f>F148</f>
        <v>135</v>
      </c>
      <c r="EH53" s="89">
        <f>F59</f>
        <v>46</v>
      </c>
      <c r="EI53" s="89">
        <f>F570</f>
        <v>557</v>
      </c>
      <c r="EJ53" s="89">
        <f>F514</f>
        <v>501</v>
      </c>
      <c r="EK53" s="89">
        <f>F425</f>
        <v>412</v>
      </c>
      <c r="EL53" s="89">
        <f>F336</f>
        <v>323</v>
      </c>
      <c r="EM53" s="89">
        <f>F222</f>
        <v>209</v>
      </c>
      <c r="EN53" s="90">
        <f>F128</f>
        <v>115</v>
      </c>
      <c r="EO53" s="75">
        <f t="shared" si="18"/>
        <v>3247400</v>
      </c>
      <c r="EP53" s="41"/>
      <c r="EQ53" s="91" t="s">
        <v>651</v>
      </c>
      <c r="ER53" s="93" t="s">
        <v>671</v>
      </c>
      <c r="ES53" s="93" t="s">
        <v>694</v>
      </c>
      <c r="ET53" s="93" t="s">
        <v>85</v>
      </c>
      <c r="EU53" s="95" t="s">
        <v>419</v>
      </c>
      <c r="EV53" s="93" t="s">
        <v>115</v>
      </c>
      <c r="EW53" s="93" t="s">
        <v>333</v>
      </c>
      <c r="EX53" s="93" t="s">
        <v>356</v>
      </c>
      <c r="EY53" s="93" t="s">
        <v>633</v>
      </c>
      <c r="EZ53" s="93" t="s">
        <v>305</v>
      </c>
      <c r="FA53" s="93" t="s">
        <v>125</v>
      </c>
      <c r="FB53" s="93" t="s">
        <v>560</v>
      </c>
      <c r="FC53" s="94" t="s">
        <v>639</v>
      </c>
      <c r="FD53" s="93" t="s">
        <v>406</v>
      </c>
      <c r="FE53" s="93" t="s">
        <v>277</v>
      </c>
      <c r="FF53" s="93" t="s">
        <v>687</v>
      </c>
      <c r="FG53" s="93" t="s">
        <v>264</v>
      </c>
      <c r="FH53" s="93" t="s">
        <v>229</v>
      </c>
      <c r="FI53" s="93" t="s">
        <v>349</v>
      </c>
      <c r="FJ53" s="93" t="s">
        <v>591</v>
      </c>
      <c r="FK53" s="92" t="s">
        <v>146</v>
      </c>
      <c r="FL53" s="93" t="s">
        <v>353</v>
      </c>
      <c r="FM53" s="93" t="s">
        <v>366</v>
      </c>
      <c r="FN53" s="93" t="s">
        <v>524</v>
      </c>
      <c r="FO53" s="96" t="s">
        <v>628</v>
      </c>
      <c r="FP53" s="67"/>
    </row>
    <row r="54" spans="1:172" x14ac:dyDescent="0.2">
      <c r="A54" s="41"/>
      <c r="B54" s="41"/>
      <c r="C54" s="41"/>
      <c r="D54" s="109" t="s">
        <v>523</v>
      </c>
      <c r="E54" s="110" t="s">
        <v>565</v>
      </c>
      <c r="F54" s="111">
        <f>B3+(41*B5)</f>
        <v>41</v>
      </c>
      <c r="G54" s="41"/>
      <c r="I54" s="57"/>
      <c r="J54" s="28">
        <f>F243</f>
        <v>230</v>
      </c>
      <c r="K54" s="29">
        <f>F186</f>
        <v>173</v>
      </c>
      <c r="L54" s="29">
        <f>F224</f>
        <v>211</v>
      </c>
      <c r="M54" s="29">
        <f>F142</f>
        <v>129</v>
      </c>
      <c r="N54" s="29">
        <f>F205</f>
        <v>192</v>
      </c>
      <c r="O54" s="29">
        <f>F500</f>
        <v>487</v>
      </c>
      <c r="P54" s="29">
        <f>F413</f>
        <v>400</v>
      </c>
      <c r="Q54" s="29">
        <f>F481</f>
        <v>468</v>
      </c>
      <c r="R54" s="29">
        <f>F394</f>
        <v>381</v>
      </c>
      <c r="S54" s="29">
        <f>F462</f>
        <v>449</v>
      </c>
      <c r="T54" s="29">
        <f>F132</f>
        <v>119</v>
      </c>
      <c r="U54" s="29">
        <f>F45</f>
        <v>32</v>
      </c>
      <c r="V54" s="29">
        <f>F108</f>
        <v>95</v>
      </c>
      <c r="W54" s="29">
        <f>F26</f>
        <v>13</v>
      </c>
      <c r="X54" s="29">
        <f>F64</f>
        <v>51</v>
      </c>
      <c r="Y54" s="29">
        <f>F384</f>
        <v>371</v>
      </c>
      <c r="Z54" s="29">
        <f>F302</f>
        <v>289</v>
      </c>
      <c r="AA54" s="29">
        <f>F340</f>
        <v>327</v>
      </c>
      <c r="AB54" s="29">
        <f>F278</f>
        <v>265</v>
      </c>
      <c r="AC54" s="29">
        <f>F321</f>
        <v>308</v>
      </c>
      <c r="AD54" s="29">
        <f>F616</f>
        <v>603</v>
      </c>
      <c r="AE54" s="29">
        <f>F554</f>
        <v>541</v>
      </c>
      <c r="AF54" s="29">
        <f>F597</f>
        <v>584</v>
      </c>
      <c r="AG54" s="29">
        <f>F535</f>
        <v>522</v>
      </c>
      <c r="AH54" s="30">
        <f>F573</f>
        <v>560</v>
      </c>
      <c r="AI54" s="75">
        <f t="shared" si="16"/>
        <v>3247400</v>
      </c>
      <c r="AJ54" s="41"/>
      <c r="AK54" s="160" t="s">
        <v>307</v>
      </c>
      <c r="AL54" s="147" t="s">
        <v>517</v>
      </c>
      <c r="AM54" s="147" t="s">
        <v>636</v>
      </c>
      <c r="AN54" s="163" t="s">
        <v>346</v>
      </c>
      <c r="AO54" s="147" t="s">
        <v>506</v>
      </c>
      <c r="AP54" s="147" t="s">
        <v>294</v>
      </c>
      <c r="AQ54" s="147" t="s">
        <v>641</v>
      </c>
      <c r="AR54" s="147" t="s">
        <v>687</v>
      </c>
      <c r="AS54" s="147" t="s">
        <v>700</v>
      </c>
      <c r="AT54" s="147" t="s">
        <v>149</v>
      </c>
      <c r="AU54" s="147" t="s">
        <v>190</v>
      </c>
      <c r="AV54" s="147" t="s">
        <v>261</v>
      </c>
      <c r="AW54" s="162" t="s">
        <v>314</v>
      </c>
      <c r="AX54" s="147" t="s">
        <v>233</v>
      </c>
      <c r="AY54" s="147" t="s">
        <v>139</v>
      </c>
      <c r="AZ54" s="147" t="s">
        <v>463</v>
      </c>
      <c r="BA54" s="147" t="s">
        <v>89</v>
      </c>
      <c r="BB54" s="147" t="s">
        <v>531</v>
      </c>
      <c r="BC54" s="147" t="s">
        <v>243</v>
      </c>
      <c r="BD54" s="147" t="s">
        <v>417</v>
      </c>
      <c r="BE54" s="147" t="s">
        <v>610</v>
      </c>
      <c r="BF54" s="161" t="s">
        <v>629</v>
      </c>
      <c r="BG54" s="147" t="s">
        <v>214</v>
      </c>
      <c r="BH54" s="147" t="s">
        <v>433</v>
      </c>
      <c r="BI54" s="164" t="s">
        <v>107</v>
      </c>
      <c r="BJ54" s="41"/>
      <c r="BK54" s="50"/>
      <c r="BL54" s="41"/>
      <c r="BM54" s="28">
        <f>F439</f>
        <v>426</v>
      </c>
      <c r="BN54" s="29">
        <f>F420</f>
        <v>407</v>
      </c>
      <c r="BO54" s="29">
        <f>F476</f>
        <v>463</v>
      </c>
      <c r="BP54" s="29">
        <f>F508</f>
        <v>495</v>
      </c>
      <c r="BQ54" s="29">
        <f>F407</f>
        <v>394</v>
      </c>
      <c r="BR54" s="29">
        <f>F321</f>
        <v>308</v>
      </c>
      <c r="BS54" s="29">
        <f>F302</f>
        <v>289</v>
      </c>
      <c r="BT54" s="29">
        <f>F353</f>
        <v>340</v>
      </c>
      <c r="BU54" s="29">
        <f>F365</f>
        <v>352</v>
      </c>
      <c r="BV54" s="29">
        <f>F284</f>
        <v>271</v>
      </c>
      <c r="BW54" s="29">
        <f>F80</f>
        <v>67</v>
      </c>
      <c r="BX54" s="29">
        <f>F61</f>
        <v>48</v>
      </c>
      <c r="BY54" s="29">
        <f>F92</f>
        <v>79</v>
      </c>
      <c r="BZ54" s="29">
        <f>F124</f>
        <v>111</v>
      </c>
      <c r="CA54" s="29">
        <f>F18</f>
        <v>5</v>
      </c>
      <c r="CB54" s="29">
        <f>F212</f>
        <v>199</v>
      </c>
      <c r="CC54" s="29">
        <f>F163</f>
        <v>150</v>
      </c>
      <c r="CD54" s="29">
        <f>F219</f>
        <v>206</v>
      </c>
      <c r="CE54" s="29">
        <f>F256</f>
        <v>243</v>
      </c>
      <c r="CF54" s="29">
        <f>F150</f>
        <v>137</v>
      </c>
      <c r="CG54" s="29">
        <f>F573</f>
        <v>560</v>
      </c>
      <c r="CH54" s="29">
        <f>F554</f>
        <v>541</v>
      </c>
      <c r="CI54" s="29">
        <f>F610</f>
        <v>597</v>
      </c>
      <c r="CJ54" s="29">
        <f>F622</f>
        <v>609</v>
      </c>
      <c r="CK54" s="30">
        <f>F516</f>
        <v>503</v>
      </c>
      <c r="CL54" s="75">
        <f t="shared" si="17"/>
        <v>3247400</v>
      </c>
      <c r="CM54" s="41"/>
      <c r="CN54" s="91" t="s">
        <v>420</v>
      </c>
      <c r="CO54" s="93" t="s">
        <v>496</v>
      </c>
      <c r="CP54" s="93" t="s">
        <v>217</v>
      </c>
      <c r="CQ54" s="95" t="s">
        <v>235</v>
      </c>
      <c r="CR54" s="93" t="s">
        <v>533</v>
      </c>
      <c r="CS54" s="93" t="s">
        <v>417</v>
      </c>
      <c r="CT54" s="93" t="s">
        <v>89</v>
      </c>
      <c r="CU54" s="93" t="s">
        <v>358</v>
      </c>
      <c r="CV54" s="93" t="s">
        <v>416</v>
      </c>
      <c r="CW54" s="93" t="s">
        <v>527</v>
      </c>
      <c r="CX54" s="93" t="s">
        <v>97</v>
      </c>
      <c r="CY54" s="93" t="s">
        <v>494</v>
      </c>
      <c r="CZ54" s="94" t="s">
        <v>410</v>
      </c>
      <c r="DA54" s="93" t="s">
        <v>334</v>
      </c>
      <c r="DB54" s="93" t="s">
        <v>529</v>
      </c>
      <c r="DC54" s="93" t="s">
        <v>122</v>
      </c>
      <c r="DD54" s="93" t="s">
        <v>250</v>
      </c>
      <c r="DE54" s="93" t="s">
        <v>133</v>
      </c>
      <c r="DF54" s="93" t="s">
        <v>121</v>
      </c>
      <c r="DG54" s="93" t="s">
        <v>318</v>
      </c>
      <c r="DH54" s="93" t="s">
        <v>107</v>
      </c>
      <c r="DI54" s="92" t="s">
        <v>629</v>
      </c>
      <c r="DJ54" s="93" t="s">
        <v>510</v>
      </c>
      <c r="DK54" s="93" t="s">
        <v>147</v>
      </c>
      <c r="DL54" s="96" t="s">
        <v>642</v>
      </c>
      <c r="DM54" s="67"/>
      <c r="DO54" s="57"/>
      <c r="DP54" s="88">
        <f>F210</f>
        <v>197</v>
      </c>
      <c r="DQ54" s="89">
        <f>F96</f>
        <v>83</v>
      </c>
      <c r="DR54" s="89">
        <f>F632</f>
        <v>619</v>
      </c>
      <c r="DS54" s="89">
        <f>F388</f>
        <v>375</v>
      </c>
      <c r="DT54" s="89">
        <f>F299</f>
        <v>286</v>
      </c>
      <c r="DU54" s="89">
        <f>F368</f>
        <v>355</v>
      </c>
      <c r="DV54" s="89">
        <f>F154</f>
        <v>141</v>
      </c>
      <c r="DW54" s="89">
        <f>F40</f>
        <v>27</v>
      </c>
      <c r="DX54" s="89">
        <f>F576</f>
        <v>563</v>
      </c>
      <c r="DY54" s="89">
        <f>F487</f>
        <v>474</v>
      </c>
      <c r="DZ54" s="89">
        <f>F431</f>
        <v>418</v>
      </c>
      <c r="EA54" s="89">
        <f>F317</f>
        <v>304</v>
      </c>
      <c r="EB54" s="89">
        <f>F223</f>
        <v>210</v>
      </c>
      <c r="EC54" s="89">
        <f>F134</f>
        <v>121</v>
      </c>
      <c r="ED54" s="89">
        <f>F520</f>
        <v>507</v>
      </c>
      <c r="EE54" s="89">
        <f>F589</f>
        <v>576</v>
      </c>
      <c r="EF54" s="89">
        <f>F500</f>
        <v>487</v>
      </c>
      <c r="EG54" s="89">
        <f>F286</f>
        <v>273</v>
      </c>
      <c r="EH54" s="89">
        <f>F172</f>
        <v>159</v>
      </c>
      <c r="EI54" s="89">
        <f>F78</f>
        <v>65</v>
      </c>
      <c r="EJ54" s="89">
        <f>F27</f>
        <v>14</v>
      </c>
      <c r="EK54" s="89">
        <f>F558</f>
        <v>545</v>
      </c>
      <c r="EL54" s="89">
        <f>F444</f>
        <v>431</v>
      </c>
      <c r="EM54" s="89">
        <f>F355</f>
        <v>342</v>
      </c>
      <c r="EN54" s="90">
        <f>F241</f>
        <v>228</v>
      </c>
      <c r="EO54" s="75">
        <f t="shared" si="18"/>
        <v>3247400</v>
      </c>
      <c r="EP54" s="41"/>
      <c r="EQ54" s="91" t="s">
        <v>310</v>
      </c>
      <c r="ER54" s="93" t="s">
        <v>143</v>
      </c>
      <c r="ES54" s="93" t="s">
        <v>298</v>
      </c>
      <c r="ET54" s="95" t="s">
        <v>568</v>
      </c>
      <c r="EU54" s="93" t="s">
        <v>112</v>
      </c>
      <c r="EV54" s="93" t="s">
        <v>188</v>
      </c>
      <c r="EW54" s="93" t="s">
        <v>413</v>
      </c>
      <c r="EX54" s="93" t="s">
        <v>580</v>
      </c>
      <c r="EY54" s="93" t="s">
        <v>521</v>
      </c>
      <c r="EZ54" s="93" t="s">
        <v>82</v>
      </c>
      <c r="FA54" s="93" t="s">
        <v>664</v>
      </c>
      <c r="FB54" s="93" t="s">
        <v>323</v>
      </c>
      <c r="FC54" s="94" t="s">
        <v>344</v>
      </c>
      <c r="FD54" s="93" t="s">
        <v>289</v>
      </c>
      <c r="FE54" s="93" t="s">
        <v>632</v>
      </c>
      <c r="FF54" s="93" t="s">
        <v>275</v>
      </c>
      <c r="FG54" s="93" t="s">
        <v>294</v>
      </c>
      <c r="FH54" s="93" t="s">
        <v>137</v>
      </c>
      <c r="FI54" s="93" t="s">
        <v>556</v>
      </c>
      <c r="FJ54" s="93" t="s">
        <v>644</v>
      </c>
      <c r="FK54" s="93" t="s">
        <v>587</v>
      </c>
      <c r="FL54" s="92" t="s">
        <v>666</v>
      </c>
      <c r="FM54" s="93" t="s">
        <v>692</v>
      </c>
      <c r="FN54" s="93" t="s">
        <v>222</v>
      </c>
      <c r="FO54" s="96" t="s">
        <v>458</v>
      </c>
      <c r="FP54" s="67"/>
    </row>
    <row r="55" spans="1:172" x14ac:dyDescent="0.2">
      <c r="A55" s="41"/>
      <c r="B55" s="41"/>
      <c r="C55" s="41"/>
      <c r="D55" s="109" t="s">
        <v>230</v>
      </c>
      <c r="E55" s="110" t="s">
        <v>565</v>
      </c>
      <c r="F55" s="111">
        <f>B3+(42*B5)</f>
        <v>42</v>
      </c>
      <c r="G55" s="41"/>
      <c r="I55" s="57"/>
      <c r="J55" s="28">
        <f>F217</f>
        <v>204</v>
      </c>
      <c r="K55" s="29">
        <f>F155</f>
        <v>142</v>
      </c>
      <c r="L55" s="29">
        <f>F193</f>
        <v>180</v>
      </c>
      <c r="M55" s="29">
        <f>F261</f>
        <v>248</v>
      </c>
      <c r="N55" s="29">
        <f>F174</f>
        <v>161</v>
      </c>
      <c r="O55" s="29">
        <f>F469</f>
        <v>456</v>
      </c>
      <c r="P55" s="29">
        <f>F412</f>
        <v>399</v>
      </c>
      <c r="Q55" s="29">
        <f>F450</f>
        <v>437</v>
      </c>
      <c r="R55" s="29">
        <f>F488</f>
        <v>475</v>
      </c>
      <c r="S55" s="29">
        <f>F431</f>
        <v>418</v>
      </c>
      <c r="T55" s="29">
        <f>F101</f>
        <v>88</v>
      </c>
      <c r="U55" s="29">
        <f>F14</f>
        <v>1</v>
      </c>
      <c r="V55" s="29">
        <f>F82</f>
        <v>69</v>
      </c>
      <c r="W55" s="29">
        <f>F120</f>
        <v>107</v>
      </c>
      <c r="X55" s="29">
        <f>F58</f>
        <v>45</v>
      </c>
      <c r="Y55" s="29">
        <f>F353</f>
        <v>340</v>
      </c>
      <c r="Z55" s="29">
        <f>F271</f>
        <v>258</v>
      </c>
      <c r="AA55" s="29">
        <f>F334</f>
        <v>321</v>
      </c>
      <c r="AB55" s="29">
        <f>F377</f>
        <v>364</v>
      </c>
      <c r="AC55" s="29">
        <f>F290</f>
        <v>277</v>
      </c>
      <c r="AD55" s="29">
        <f>F610</f>
        <v>597</v>
      </c>
      <c r="AE55" s="29">
        <f>F523</f>
        <v>510</v>
      </c>
      <c r="AF55" s="29">
        <f>F566</f>
        <v>553</v>
      </c>
      <c r="AG55" s="29">
        <f>F629</f>
        <v>616</v>
      </c>
      <c r="AH55" s="30">
        <f>F547</f>
        <v>534</v>
      </c>
      <c r="AI55" s="75">
        <f t="shared" si="16"/>
        <v>3247400</v>
      </c>
      <c r="AJ55" s="41"/>
      <c r="AK55" s="160" t="s">
        <v>163</v>
      </c>
      <c r="AL55" s="147" t="s">
        <v>385</v>
      </c>
      <c r="AM55" s="163" t="s">
        <v>246</v>
      </c>
      <c r="AN55" s="147" t="s">
        <v>442</v>
      </c>
      <c r="AO55" s="147" t="s">
        <v>576</v>
      </c>
      <c r="AP55" s="147" t="s">
        <v>696</v>
      </c>
      <c r="AQ55" s="147" t="s">
        <v>277</v>
      </c>
      <c r="AR55" s="147" t="s">
        <v>236</v>
      </c>
      <c r="AS55" s="147" t="s">
        <v>593</v>
      </c>
      <c r="AT55" s="147" t="s">
        <v>664</v>
      </c>
      <c r="AU55" s="147" t="s">
        <v>123</v>
      </c>
      <c r="AV55" s="147" t="s">
        <v>201</v>
      </c>
      <c r="AW55" s="162" t="s">
        <v>73</v>
      </c>
      <c r="AX55" s="147" t="s">
        <v>320</v>
      </c>
      <c r="AY55" s="147" t="s">
        <v>380</v>
      </c>
      <c r="AZ55" s="147" t="s">
        <v>358</v>
      </c>
      <c r="BA55" s="147" t="s">
        <v>455</v>
      </c>
      <c r="BB55" s="147" t="s">
        <v>497</v>
      </c>
      <c r="BC55" s="147" t="s">
        <v>221</v>
      </c>
      <c r="BD55" s="147" t="s">
        <v>424</v>
      </c>
      <c r="BE55" s="147" t="s">
        <v>510</v>
      </c>
      <c r="BF55" s="147" t="s">
        <v>299</v>
      </c>
      <c r="BG55" s="161" t="s">
        <v>627</v>
      </c>
      <c r="BH55" s="147" t="s">
        <v>645</v>
      </c>
      <c r="BI55" s="164" t="s">
        <v>336</v>
      </c>
      <c r="BJ55" s="41"/>
      <c r="BK55" s="50"/>
      <c r="BL55" s="41"/>
      <c r="BM55" s="28">
        <f>F426</f>
        <v>413</v>
      </c>
      <c r="BN55" s="29">
        <f>F489</f>
        <v>476</v>
      </c>
      <c r="BO55" s="29">
        <f>F457</f>
        <v>444</v>
      </c>
      <c r="BP55" s="29">
        <f>F395</f>
        <v>382</v>
      </c>
      <c r="BQ55" s="29">
        <f>F483</f>
        <v>470</v>
      </c>
      <c r="BR55" s="29">
        <f>F303</f>
        <v>290</v>
      </c>
      <c r="BS55" s="29">
        <f>F371</f>
        <v>358</v>
      </c>
      <c r="BT55" s="29">
        <f>F334</f>
        <v>321</v>
      </c>
      <c r="BU55" s="29">
        <f>F277</f>
        <v>264</v>
      </c>
      <c r="BV55" s="29">
        <f>F340</f>
        <v>327</v>
      </c>
      <c r="BW55" s="29">
        <f>F42</f>
        <v>29</v>
      </c>
      <c r="BX55" s="29">
        <f>F130</f>
        <v>117</v>
      </c>
      <c r="BY55" s="29">
        <f>F68</f>
        <v>55</v>
      </c>
      <c r="BZ55" s="29">
        <f>F36</f>
        <v>23</v>
      </c>
      <c r="CA55" s="29">
        <f>F99</f>
        <v>86</v>
      </c>
      <c r="CB55" s="29">
        <f>F169</f>
        <v>156</v>
      </c>
      <c r="CC55" s="29">
        <f>F262</f>
        <v>249</v>
      </c>
      <c r="CD55" s="29">
        <f>F200</f>
        <v>187</v>
      </c>
      <c r="CE55" s="29">
        <f>F138</f>
        <v>125</v>
      </c>
      <c r="CF55" s="29">
        <f>F231</f>
        <v>218</v>
      </c>
      <c r="CG55" s="29">
        <f>F560</f>
        <v>547</v>
      </c>
      <c r="CH55" s="29">
        <f>F623</f>
        <v>610</v>
      </c>
      <c r="CI55" s="29">
        <f>F566</f>
        <v>553</v>
      </c>
      <c r="CJ55" s="29">
        <f>F529</f>
        <v>516</v>
      </c>
      <c r="CK55" s="30">
        <f>F597</f>
        <v>584</v>
      </c>
      <c r="CL55" s="75">
        <f t="shared" si="17"/>
        <v>3247400</v>
      </c>
      <c r="CM55" s="41"/>
      <c r="CN55" s="91" t="s">
        <v>339</v>
      </c>
      <c r="CO55" s="93" t="s">
        <v>475</v>
      </c>
      <c r="CP55" s="95" t="s">
        <v>492</v>
      </c>
      <c r="CQ55" s="93" t="s">
        <v>403</v>
      </c>
      <c r="CR55" s="93" t="s">
        <v>296</v>
      </c>
      <c r="CS55" s="93" t="s">
        <v>178</v>
      </c>
      <c r="CT55" s="93" t="s">
        <v>563</v>
      </c>
      <c r="CU55" s="93" t="s">
        <v>497</v>
      </c>
      <c r="CV55" s="93" t="s">
        <v>156</v>
      </c>
      <c r="CW55" s="93" t="s">
        <v>531</v>
      </c>
      <c r="CX55" s="93" t="s">
        <v>449</v>
      </c>
      <c r="CY55" s="93" t="s">
        <v>350</v>
      </c>
      <c r="CZ55" s="94" t="s">
        <v>499</v>
      </c>
      <c r="DA55" s="93" t="s">
        <v>422</v>
      </c>
      <c r="DB55" s="93" t="s">
        <v>72</v>
      </c>
      <c r="DC55" s="93" t="s">
        <v>194</v>
      </c>
      <c r="DD55" s="93" t="s">
        <v>373</v>
      </c>
      <c r="DE55" s="93" t="s">
        <v>260</v>
      </c>
      <c r="DF55" s="93" t="s">
        <v>127</v>
      </c>
      <c r="DG55" s="93" t="s">
        <v>287</v>
      </c>
      <c r="DH55" s="93" t="s">
        <v>393</v>
      </c>
      <c r="DI55" s="93" t="s">
        <v>357</v>
      </c>
      <c r="DJ55" s="92" t="s">
        <v>627</v>
      </c>
      <c r="DK55" s="93" t="s">
        <v>585</v>
      </c>
      <c r="DL55" s="96" t="s">
        <v>214</v>
      </c>
      <c r="DM55" s="67"/>
      <c r="DO55" s="57"/>
      <c r="DP55" s="88">
        <f>F318</f>
        <v>305</v>
      </c>
      <c r="DQ55" s="89">
        <f>F229</f>
        <v>216</v>
      </c>
      <c r="DR55" s="89">
        <f>F115</f>
        <v>102</v>
      </c>
      <c r="DS55" s="89">
        <f>F526</f>
        <v>513</v>
      </c>
      <c r="DT55" s="89">
        <f>F437</f>
        <v>424</v>
      </c>
      <c r="DU55" s="89">
        <f>F506</f>
        <v>493</v>
      </c>
      <c r="DV55" s="89">
        <f>F267</f>
        <v>254</v>
      </c>
      <c r="DW55" s="89">
        <f>F173</f>
        <v>160</v>
      </c>
      <c r="DX55" s="89">
        <f>F84</f>
        <v>71</v>
      </c>
      <c r="DY55" s="89">
        <f>F595</f>
        <v>582</v>
      </c>
      <c r="DZ55" s="89">
        <f>F539</f>
        <v>526</v>
      </c>
      <c r="EA55" s="89">
        <f>F450</f>
        <v>437</v>
      </c>
      <c r="EB55" s="89">
        <f>F361</f>
        <v>348</v>
      </c>
      <c r="EC55" s="89">
        <f>F247</f>
        <v>234</v>
      </c>
      <c r="ED55" s="89">
        <f>F28</f>
        <v>15</v>
      </c>
      <c r="EE55" s="89">
        <f>F102</f>
        <v>89</v>
      </c>
      <c r="EF55" s="89">
        <f>F633</f>
        <v>620</v>
      </c>
      <c r="EG55" s="89">
        <f>F394</f>
        <v>381</v>
      </c>
      <c r="EH55" s="89">
        <f>F305</f>
        <v>292</v>
      </c>
      <c r="EI55" s="89">
        <f>F191</f>
        <v>178</v>
      </c>
      <c r="EJ55" s="89">
        <f>F160</f>
        <v>147</v>
      </c>
      <c r="EK55" s="89">
        <f>F46</f>
        <v>33</v>
      </c>
      <c r="EL55" s="89">
        <f>F582</f>
        <v>569</v>
      </c>
      <c r="EM55" s="89">
        <f>F463</f>
        <v>450</v>
      </c>
      <c r="EN55" s="90">
        <f>F374</f>
        <v>361</v>
      </c>
      <c r="EO55" s="75">
        <f t="shared" si="18"/>
        <v>3247400</v>
      </c>
      <c r="EP55" s="41"/>
      <c r="EQ55" s="91" t="s">
        <v>268</v>
      </c>
      <c r="ER55" s="93" t="s">
        <v>452</v>
      </c>
      <c r="ES55" s="95" t="s">
        <v>584</v>
      </c>
      <c r="ET55" s="93" t="s">
        <v>486</v>
      </c>
      <c r="EU55" s="93" t="s">
        <v>219</v>
      </c>
      <c r="EV55" s="93" t="s">
        <v>683</v>
      </c>
      <c r="EW55" s="93" t="s">
        <v>372</v>
      </c>
      <c r="EX55" s="93" t="s">
        <v>160</v>
      </c>
      <c r="EY55" s="93" t="s">
        <v>232</v>
      </c>
      <c r="EZ55" s="93" t="s">
        <v>567</v>
      </c>
      <c r="FA55" s="93" t="s">
        <v>79</v>
      </c>
      <c r="FB55" s="93" t="s">
        <v>236</v>
      </c>
      <c r="FC55" s="94" t="s">
        <v>199</v>
      </c>
      <c r="FD55" s="93" t="s">
        <v>421</v>
      </c>
      <c r="FE55" s="93" t="s">
        <v>658</v>
      </c>
      <c r="FF55" s="93" t="s">
        <v>609</v>
      </c>
      <c r="FG55" s="93" t="s">
        <v>663</v>
      </c>
      <c r="FH55" s="93" t="s">
        <v>700</v>
      </c>
      <c r="FI55" s="93" t="s">
        <v>312</v>
      </c>
      <c r="FJ55" s="93" t="s">
        <v>427</v>
      </c>
      <c r="FK55" s="93" t="s">
        <v>247</v>
      </c>
      <c r="FL55" s="93" t="s">
        <v>269</v>
      </c>
      <c r="FM55" s="92" t="s">
        <v>239</v>
      </c>
      <c r="FN55" s="93" t="s">
        <v>615</v>
      </c>
      <c r="FO55" s="96" t="s">
        <v>126</v>
      </c>
      <c r="FP55" s="67"/>
    </row>
    <row r="56" spans="1:172" x14ac:dyDescent="0.2">
      <c r="A56" s="41"/>
      <c r="B56" s="41"/>
      <c r="C56" s="41"/>
      <c r="D56" s="109" t="s">
        <v>390</v>
      </c>
      <c r="E56" s="110" t="s">
        <v>565</v>
      </c>
      <c r="F56" s="111">
        <f>B3+(43*B5)</f>
        <v>43</v>
      </c>
      <c r="G56" s="41"/>
      <c r="I56" s="57"/>
      <c r="J56" s="28">
        <f>F211</f>
        <v>198</v>
      </c>
      <c r="K56" s="29">
        <f>F249</f>
        <v>236</v>
      </c>
      <c r="L56" s="29">
        <f>F167</f>
        <v>154</v>
      </c>
      <c r="M56" s="29">
        <f>F230</f>
        <v>217</v>
      </c>
      <c r="N56" s="29">
        <f>F143</f>
        <v>130</v>
      </c>
      <c r="O56" s="29">
        <f>F438</f>
        <v>425</v>
      </c>
      <c r="P56" s="29">
        <f>F506</f>
        <v>493</v>
      </c>
      <c r="Q56" s="29">
        <f>F419</f>
        <v>406</v>
      </c>
      <c r="R56" s="29">
        <f>F487</f>
        <v>474</v>
      </c>
      <c r="S56" s="29">
        <f>F400</f>
        <v>387</v>
      </c>
      <c r="T56" s="29">
        <f>F70</f>
        <v>57</v>
      </c>
      <c r="U56" s="29">
        <f>F133</f>
        <v>120</v>
      </c>
      <c r="V56" s="29">
        <f>F51</f>
        <v>38</v>
      </c>
      <c r="W56" s="29">
        <f>F89</f>
        <v>76</v>
      </c>
      <c r="X56" s="29">
        <f>F32</f>
        <v>19</v>
      </c>
      <c r="Y56" s="29">
        <f>F327</f>
        <v>314</v>
      </c>
      <c r="Z56" s="29">
        <f>F365</f>
        <v>352</v>
      </c>
      <c r="AA56" s="29">
        <f>F303</f>
        <v>290</v>
      </c>
      <c r="AB56" s="29">
        <f>F346</f>
        <v>333</v>
      </c>
      <c r="AC56" s="29">
        <f>F284</f>
        <v>271</v>
      </c>
      <c r="AD56" s="29">
        <f>F579</f>
        <v>566</v>
      </c>
      <c r="AE56" s="29">
        <f>F622</f>
        <v>609</v>
      </c>
      <c r="AF56" s="29">
        <f>F560</f>
        <v>547</v>
      </c>
      <c r="AG56" s="29">
        <f>F598</f>
        <v>585</v>
      </c>
      <c r="AH56" s="30">
        <f>F516</f>
        <v>503</v>
      </c>
      <c r="AI56" s="75">
        <f t="shared" si="16"/>
        <v>3247400</v>
      </c>
      <c r="AJ56" s="41"/>
      <c r="AK56" s="160" t="s">
        <v>547</v>
      </c>
      <c r="AL56" s="163" t="s">
        <v>621</v>
      </c>
      <c r="AM56" s="147" t="s">
        <v>284</v>
      </c>
      <c r="AN56" s="147" t="s">
        <v>468</v>
      </c>
      <c r="AO56" s="147" t="s">
        <v>186</v>
      </c>
      <c r="AP56" s="147" t="s">
        <v>633</v>
      </c>
      <c r="AQ56" s="147" t="s">
        <v>683</v>
      </c>
      <c r="AR56" s="147" t="s">
        <v>697</v>
      </c>
      <c r="AS56" s="147" t="s">
        <v>82</v>
      </c>
      <c r="AT56" s="147" t="s">
        <v>171</v>
      </c>
      <c r="AU56" s="147" t="s">
        <v>369</v>
      </c>
      <c r="AV56" s="147" t="s">
        <v>134</v>
      </c>
      <c r="AW56" s="162" t="s">
        <v>165</v>
      </c>
      <c r="AX56" s="147" t="s">
        <v>2</v>
      </c>
      <c r="AY56" s="147" t="s">
        <v>212</v>
      </c>
      <c r="AZ56" s="147" t="s">
        <v>342</v>
      </c>
      <c r="BA56" s="147" t="s">
        <v>416</v>
      </c>
      <c r="BB56" s="147" t="s">
        <v>178</v>
      </c>
      <c r="BC56" s="147" t="s">
        <v>490</v>
      </c>
      <c r="BD56" s="147" t="s">
        <v>527</v>
      </c>
      <c r="BE56" s="147" t="s">
        <v>659</v>
      </c>
      <c r="BF56" s="147" t="s">
        <v>147</v>
      </c>
      <c r="BG56" s="147" t="s">
        <v>393</v>
      </c>
      <c r="BH56" s="161" t="s">
        <v>174</v>
      </c>
      <c r="BI56" s="164" t="s">
        <v>642</v>
      </c>
      <c r="BJ56" s="41"/>
      <c r="BK56" s="50"/>
      <c r="BL56" s="41"/>
      <c r="BM56" s="28">
        <f>F507</f>
        <v>494</v>
      </c>
      <c r="BN56" s="29">
        <f>F401</f>
        <v>388</v>
      </c>
      <c r="BO56" s="29">
        <f>F433</f>
        <v>420</v>
      </c>
      <c r="BP56" s="29">
        <f>F464</f>
        <v>451</v>
      </c>
      <c r="BQ56" s="29">
        <f>F445</f>
        <v>432</v>
      </c>
      <c r="BR56" s="29">
        <f>F384</f>
        <v>371</v>
      </c>
      <c r="BS56" s="29">
        <f>F278</f>
        <v>265</v>
      </c>
      <c r="BT56" s="29">
        <f>F290</f>
        <v>277</v>
      </c>
      <c r="BU56" s="29">
        <f>F346</f>
        <v>333</v>
      </c>
      <c r="BV56" s="29">
        <f>F327</f>
        <v>314</v>
      </c>
      <c r="BW56" s="29">
        <f>F118</f>
        <v>105</v>
      </c>
      <c r="BX56" s="29">
        <f>F17</f>
        <v>4</v>
      </c>
      <c r="BY56" s="29">
        <f>F49</f>
        <v>36</v>
      </c>
      <c r="BZ56" s="29">
        <f>F105</f>
        <v>92</v>
      </c>
      <c r="CA56" s="29">
        <f>F86</f>
        <v>73</v>
      </c>
      <c r="CB56" s="29">
        <f>F250</f>
        <v>237</v>
      </c>
      <c r="CC56" s="29">
        <f>F144</f>
        <v>131</v>
      </c>
      <c r="CD56" s="29">
        <f>F181</f>
        <v>168</v>
      </c>
      <c r="CE56" s="29">
        <f>F237</f>
        <v>224</v>
      </c>
      <c r="CF56" s="29">
        <f>F188</f>
        <v>175</v>
      </c>
      <c r="CG56" s="29">
        <f>F616</f>
        <v>603</v>
      </c>
      <c r="CH56" s="29">
        <f>F535</f>
        <v>522</v>
      </c>
      <c r="CI56" s="29">
        <f>F547</f>
        <v>534</v>
      </c>
      <c r="CJ56" s="29">
        <f>F598</f>
        <v>585</v>
      </c>
      <c r="CK56" s="30">
        <f>F579</f>
        <v>566</v>
      </c>
      <c r="CL56" s="75">
        <f t="shared" si="17"/>
        <v>3247400</v>
      </c>
      <c r="CM56" s="41"/>
      <c r="CN56" s="91" t="s">
        <v>457</v>
      </c>
      <c r="CO56" s="95" t="s">
        <v>80</v>
      </c>
      <c r="CP56" s="93" t="s">
        <v>103</v>
      </c>
      <c r="CQ56" s="93" t="s">
        <v>0</v>
      </c>
      <c r="CR56" s="93" t="s">
        <v>550</v>
      </c>
      <c r="CS56" s="93" t="s">
        <v>463</v>
      </c>
      <c r="CT56" s="93" t="s">
        <v>243</v>
      </c>
      <c r="CU56" s="93" t="s">
        <v>424</v>
      </c>
      <c r="CV56" s="93" t="s">
        <v>490</v>
      </c>
      <c r="CW56" s="93" t="s">
        <v>342</v>
      </c>
      <c r="CX56" s="93" t="s">
        <v>453</v>
      </c>
      <c r="CY56" s="93" t="s">
        <v>488</v>
      </c>
      <c r="CZ56" s="94" t="s">
        <v>211</v>
      </c>
      <c r="DA56" s="93" t="s">
        <v>166</v>
      </c>
      <c r="DB56" s="93" t="s">
        <v>557</v>
      </c>
      <c r="DC56" s="93" t="s">
        <v>200</v>
      </c>
      <c r="DD56" s="93" t="s">
        <v>379</v>
      </c>
      <c r="DE56" s="93" t="s">
        <v>94</v>
      </c>
      <c r="DF56" s="93" t="s">
        <v>265</v>
      </c>
      <c r="DG56" s="93" t="s">
        <v>375</v>
      </c>
      <c r="DH56" s="93" t="s">
        <v>610</v>
      </c>
      <c r="DI56" s="93" t="s">
        <v>433</v>
      </c>
      <c r="DJ56" s="93" t="s">
        <v>336</v>
      </c>
      <c r="DK56" s="92" t="s">
        <v>174</v>
      </c>
      <c r="DL56" s="96" t="s">
        <v>659</v>
      </c>
      <c r="DM56" s="67"/>
      <c r="DO56" s="57"/>
      <c r="DP56" s="88">
        <f>F456</f>
        <v>443</v>
      </c>
      <c r="DQ56" s="89">
        <f>F342</f>
        <v>329</v>
      </c>
      <c r="DR56" s="89">
        <f>F248</f>
        <v>235</v>
      </c>
      <c r="DS56" s="89">
        <f>F34</f>
        <v>21</v>
      </c>
      <c r="DT56" s="89">
        <f>F545</f>
        <v>532</v>
      </c>
      <c r="DU56" s="89">
        <f>F614</f>
        <v>601</v>
      </c>
      <c r="DV56" s="89">
        <f>F400</f>
        <v>387</v>
      </c>
      <c r="DW56" s="89">
        <f>F311</f>
        <v>298</v>
      </c>
      <c r="DX56" s="89">
        <f>F197</f>
        <v>184</v>
      </c>
      <c r="DY56" s="89">
        <f>F103</f>
        <v>90</v>
      </c>
      <c r="DZ56" s="89">
        <f>F52</f>
        <v>39</v>
      </c>
      <c r="EA56" s="89">
        <f>F583</f>
        <v>570</v>
      </c>
      <c r="EB56" s="89">
        <f>F469</f>
        <v>456</v>
      </c>
      <c r="EC56" s="89">
        <f>F380</f>
        <v>367</v>
      </c>
      <c r="ED56" s="89">
        <f>F141</f>
        <v>128</v>
      </c>
      <c r="EE56" s="89">
        <f>F235</f>
        <v>222</v>
      </c>
      <c r="EF56" s="89">
        <f>F121</f>
        <v>108</v>
      </c>
      <c r="EG56" s="89">
        <f>F532</f>
        <v>519</v>
      </c>
      <c r="EH56" s="89">
        <f>F413</f>
        <v>400</v>
      </c>
      <c r="EI56" s="89">
        <f>F324</f>
        <v>311</v>
      </c>
      <c r="EJ56" s="89">
        <f>F268</f>
        <v>255</v>
      </c>
      <c r="EK56" s="89">
        <f>F179</f>
        <v>166</v>
      </c>
      <c r="EL56" s="89">
        <f>F65</f>
        <v>52</v>
      </c>
      <c r="EM56" s="89">
        <f>F601</f>
        <v>588</v>
      </c>
      <c r="EN56" s="90">
        <f>F512</f>
        <v>499</v>
      </c>
      <c r="EO56" s="75">
        <f t="shared" si="18"/>
        <v>3247400</v>
      </c>
      <c r="EP56" s="41"/>
      <c r="EQ56" s="91" t="s">
        <v>675</v>
      </c>
      <c r="ER56" s="95" t="s">
        <v>120</v>
      </c>
      <c r="ES56" s="93" t="s">
        <v>286</v>
      </c>
      <c r="ET56" s="93" t="s">
        <v>167</v>
      </c>
      <c r="EU56" s="93" t="s">
        <v>614</v>
      </c>
      <c r="EV56" s="93" t="s">
        <v>213</v>
      </c>
      <c r="EW56" s="93" t="s">
        <v>171</v>
      </c>
      <c r="EX56" s="93" t="s">
        <v>259</v>
      </c>
      <c r="EY56" s="93" t="s">
        <v>459</v>
      </c>
      <c r="EZ56" s="93" t="s">
        <v>590</v>
      </c>
      <c r="FA56" s="93" t="s">
        <v>574</v>
      </c>
      <c r="FB56" s="93" t="s">
        <v>674</v>
      </c>
      <c r="FC56" s="94" t="s">
        <v>696</v>
      </c>
      <c r="FD56" s="93" t="s">
        <v>157</v>
      </c>
      <c r="FE56" s="93" t="s">
        <v>505</v>
      </c>
      <c r="FF56" s="93" t="s">
        <v>361</v>
      </c>
      <c r="FG56" s="93" t="s">
        <v>71</v>
      </c>
      <c r="FH56" s="93" t="s">
        <v>176</v>
      </c>
      <c r="FI56" s="93" t="s">
        <v>641</v>
      </c>
      <c r="FJ56" s="93" t="s">
        <v>177</v>
      </c>
      <c r="FK56" s="93" t="s">
        <v>325</v>
      </c>
      <c r="FL56" s="93" t="s">
        <v>498</v>
      </c>
      <c r="FM56" s="93" t="s">
        <v>602</v>
      </c>
      <c r="FN56" s="92" t="s">
        <v>552</v>
      </c>
      <c r="FO56" s="96" t="s">
        <v>340</v>
      </c>
      <c r="FP56" s="67"/>
    </row>
    <row r="57" spans="1:172" ht="12.75" thickBot="1" x14ac:dyDescent="0.25">
      <c r="A57" s="41"/>
      <c r="B57" s="41"/>
      <c r="C57" s="41"/>
      <c r="D57" s="109" t="s">
        <v>128</v>
      </c>
      <c r="E57" s="110" t="s">
        <v>565</v>
      </c>
      <c r="F57" s="111">
        <f>B3+(44*B5)</f>
        <v>44</v>
      </c>
      <c r="G57" s="41"/>
      <c r="I57" s="57"/>
      <c r="J57" s="31">
        <f>F180</f>
        <v>167</v>
      </c>
      <c r="K57" s="32">
        <f>F218</f>
        <v>205</v>
      </c>
      <c r="L57" s="32">
        <f>F161</f>
        <v>148</v>
      </c>
      <c r="M57" s="32">
        <f>F199</f>
        <v>186</v>
      </c>
      <c r="N57" s="32">
        <f>F242</f>
        <v>229</v>
      </c>
      <c r="O57" s="32">
        <f>F437</f>
        <v>424</v>
      </c>
      <c r="P57" s="32">
        <f>F475</f>
        <v>462</v>
      </c>
      <c r="Q57" s="32">
        <f>F388</f>
        <v>375</v>
      </c>
      <c r="R57" s="32">
        <f>F456</f>
        <v>443</v>
      </c>
      <c r="S57" s="32">
        <f>F494</f>
        <v>481</v>
      </c>
      <c r="T57" s="32">
        <f>F39</f>
        <v>26</v>
      </c>
      <c r="U57" s="32">
        <f>F107</f>
        <v>94</v>
      </c>
      <c r="V57" s="32">
        <f>F20</f>
        <v>7</v>
      </c>
      <c r="W57" s="32">
        <f>F83</f>
        <v>70</v>
      </c>
      <c r="X57" s="32">
        <f>F126</f>
        <v>113</v>
      </c>
      <c r="Y57" s="32">
        <f>F296</f>
        <v>283</v>
      </c>
      <c r="Z57" s="32">
        <f>F359</f>
        <v>346</v>
      </c>
      <c r="AA57" s="32">
        <f>F277</f>
        <v>264</v>
      </c>
      <c r="AB57" s="32">
        <f>F315</f>
        <v>302</v>
      </c>
      <c r="AC57" s="32">
        <f>F378</f>
        <v>365</v>
      </c>
      <c r="AD57" s="32">
        <f>F548</f>
        <v>535</v>
      </c>
      <c r="AE57" s="32">
        <f>F591</f>
        <v>578</v>
      </c>
      <c r="AF57" s="32">
        <f>F529</f>
        <v>516</v>
      </c>
      <c r="AG57" s="32">
        <f>F572</f>
        <v>559</v>
      </c>
      <c r="AH57" s="33">
        <f>F635</f>
        <v>622</v>
      </c>
      <c r="AI57" s="75">
        <f t="shared" si="16"/>
        <v>3247400</v>
      </c>
      <c r="AJ57" s="41"/>
      <c r="AK57" s="168" t="s">
        <v>537</v>
      </c>
      <c r="AL57" s="151" t="s">
        <v>114</v>
      </c>
      <c r="AM57" s="151" t="s">
        <v>400</v>
      </c>
      <c r="AN57" s="151" t="s">
        <v>598</v>
      </c>
      <c r="AO57" s="151" t="s">
        <v>91</v>
      </c>
      <c r="AP57" s="151" t="s">
        <v>219</v>
      </c>
      <c r="AQ57" s="151" t="s">
        <v>100</v>
      </c>
      <c r="AR57" s="151" t="s">
        <v>568</v>
      </c>
      <c r="AS57" s="151" t="s">
        <v>675</v>
      </c>
      <c r="AT57" s="151" t="s">
        <v>694</v>
      </c>
      <c r="AU57" s="151" t="s">
        <v>319</v>
      </c>
      <c r="AV57" s="151" t="s">
        <v>331</v>
      </c>
      <c r="AW57" s="169" t="s">
        <v>117</v>
      </c>
      <c r="AX57" s="151" t="s">
        <v>195</v>
      </c>
      <c r="AY57" s="151" t="s">
        <v>96</v>
      </c>
      <c r="AZ57" s="151" t="s">
        <v>532</v>
      </c>
      <c r="BA57" s="151" t="s">
        <v>559</v>
      </c>
      <c r="BB57" s="151" t="s">
        <v>156</v>
      </c>
      <c r="BC57" s="151" t="s">
        <v>384</v>
      </c>
      <c r="BD57" s="151" t="s">
        <v>110</v>
      </c>
      <c r="BE57" s="151" t="s">
        <v>238</v>
      </c>
      <c r="BF57" s="151" t="s">
        <v>661</v>
      </c>
      <c r="BG57" s="151" t="s">
        <v>585</v>
      </c>
      <c r="BH57" s="151" t="s">
        <v>276</v>
      </c>
      <c r="BI57" s="170" t="s">
        <v>473</v>
      </c>
      <c r="BJ57" s="41"/>
      <c r="BK57" s="50"/>
      <c r="BL57" s="41"/>
      <c r="BM57" s="31">
        <f>F470</f>
        <v>457</v>
      </c>
      <c r="BN57" s="32">
        <f>F458</f>
        <v>445</v>
      </c>
      <c r="BO57" s="32">
        <f>F389</f>
        <v>376</v>
      </c>
      <c r="BP57" s="32">
        <f>F432</f>
        <v>419</v>
      </c>
      <c r="BQ57" s="32">
        <f>F501</f>
        <v>488</v>
      </c>
      <c r="BR57" s="32">
        <f>F352</f>
        <v>339</v>
      </c>
      <c r="BS57" s="32">
        <f>F315</f>
        <v>302</v>
      </c>
      <c r="BT57" s="32">
        <f>F271</f>
        <v>258</v>
      </c>
      <c r="BU57" s="32">
        <f>F309</f>
        <v>296</v>
      </c>
      <c r="BV57" s="32">
        <f>F378</f>
        <v>365</v>
      </c>
      <c r="BW57" s="32">
        <f>F111</f>
        <v>98</v>
      </c>
      <c r="BX57" s="32">
        <f>F74</f>
        <v>61</v>
      </c>
      <c r="BY57" s="32">
        <f>F30</f>
        <v>17</v>
      </c>
      <c r="BZ57" s="32">
        <f>F43</f>
        <v>30</v>
      </c>
      <c r="CA57" s="32">
        <f>F117</f>
        <v>104</v>
      </c>
      <c r="CB57" s="32">
        <f>F213</f>
        <v>200</v>
      </c>
      <c r="CC57" s="32">
        <f>F206</f>
        <v>193</v>
      </c>
      <c r="CD57" s="32">
        <f>F162</f>
        <v>149</v>
      </c>
      <c r="CE57" s="32">
        <f>F175</f>
        <v>162</v>
      </c>
      <c r="CF57" s="32">
        <f>F244</f>
        <v>231</v>
      </c>
      <c r="CG57" s="32">
        <f>F604</f>
        <v>591</v>
      </c>
      <c r="CH57" s="32">
        <f>F572</f>
        <v>559</v>
      </c>
      <c r="CI57" s="32">
        <f>F523</f>
        <v>510</v>
      </c>
      <c r="CJ57" s="32">
        <f>F541</f>
        <v>528</v>
      </c>
      <c r="CK57" s="33">
        <f>F635</f>
        <v>622</v>
      </c>
      <c r="CL57" s="75">
        <f t="shared" si="17"/>
        <v>3247400</v>
      </c>
      <c r="CM57" s="41"/>
      <c r="CN57" s="134" t="s">
        <v>462</v>
      </c>
      <c r="CO57" s="135" t="s">
        <v>168</v>
      </c>
      <c r="CP57" s="135" t="s">
        <v>437</v>
      </c>
      <c r="CQ57" s="135" t="s">
        <v>418</v>
      </c>
      <c r="CR57" s="135" t="s">
        <v>152</v>
      </c>
      <c r="CS57" s="135" t="s">
        <v>283</v>
      </c>
      <c r="CT57" s="135" t="s">
        <v>384</v>
      </c>
      <c r="CU57" s="135" t="s">
        <v>455</v>
      </c>
      <c r="CV57" s="135" t="s">
        <v>412</v>
      </c>
      <c r="CW57" s="135" t="s">
        <v>110</v>
      </c>
      <c r="CX57" s="135" t="s">
        <v>460</v>
      </c>
      <c r="CY57" s="135" t="s">
        <v>140</v>
      </c>
      <c r="CZ57" s="136" t="s">
        <v>290</v>
      </c>
      <c r="DA57" s="135" t="s">
        <v>414</v>
      </c>
      <c r="DB57" s="135" t="s">
        <v>388</v>
      </c>
      <c r="DC57" s="135" t="s">
        <v>189</v>
      </c>
      <c r="DD57" s="135" t="s">
        <v>182</v>
      </c>
      <c r="DE57" s="135" t="s">
        <v>187</v>
      </c>
      <c r="DF57" s="135" t="s">
        <v>138</v>
      </c>
      <c r="DG57" s="135" t="s">
        <v>254</v>
      </c>
      <c r="DH57" s="135" t="s">
        <v>606</v>
      </c>
      <c r="DI57" s="135" t="s">
        <v>276</v>
      </c>
      <c r="DJ57" s="135" t="s">
        <v>299</v>
      </c>
      <c r="DK57" s="135" t="s">
        <v>588</v>
      </c>
      <c r="DL57" s="137" t="s">
        <v>473</v>
      </c>
      <c r="DM57" s="67"/>
      <c r="DO57" s="57"/>
      <c r="DP57" s="131">
        <f>F564</f>
        <v>551</v>
      </c>
      <c r="DQ57" s="132">
        <f>F475</f>
        <v>462</v>
      </c>
      <c r="DR57" s="132">
        <f>F386</f>
        <v>373</v>
      </c>
      <c r="DS57" s="132">
        <f>F147</f>
        <v>134</v>
      </c>
      <c r="DT57" s="132">
        <f>F53</f>
        <v>40</v>
      </c>
      <c r="DU57" s="132">
        <f>F127</f>
        <v>114</v>
      </c>
      <c r="DV57" s="132">
        <f>F533</f>
        <v>520</v>
      </c>
      <c r="DW57" s="132">
        <f>F419</f>
        <v>406</v>
      </c>
      <c r="DX57" s="132">
        <f>F330</f>
        <v>317</v>
      </c>
      <c r="DY57" s="132">
        <f>F216</f>
        <v>203</v>
      </c>
      <c r="DZ57" s="132">
        <f>F185</f>
        <v>172</v>
      </c>
      <c r="EA57" s="132">
        <f>F71</f>
        <v>58</v>
      </c>
      <c r="EB57" s="132">
        <f>F607</f>
        <v>594</v>
      </c>
      <c r="EC57" s="132">
        <f>F488</f>
        <v>475</v>
      </c>
      <c r="ED57" s="132">
        <f>F274</f>
        <v>261</v>
      </c>
      <c r="EE57" s="132">
        <f>F343</f>
        <v>330</v>
      </c>
      <c r="EF57" s="132">
        <f>F254</f>
        <v>241</v>
      </c>
      <c r="EG57" s="132">
        <f>F15</f>
        <v>2</v>
      </c>
      <c r="EH57" s="132">
        <f>F551</f>
        <v>538</v>
      </c>
      <c r="EI57" s="132">
        <f>F462</f>
        <v>449</v>
      </c>
      <c r="EJ57" s="132">
        <f>F406</f>
        <v>393</v>
      </c>
      <c r="EK57" s="132">
        <f>F292</f>
        <v>279</v>
      </c>
      <c r="EL57" s="132">
        <f>F198</f>
        <v>185</v>
      </c>
      <c r="EM57" s="132">
        <f>F109</f>
        <v>96</v>
      </c>
      <c r="EN57" s="133">
        <f>F620</f>
        <v>607</v>
      </c>
      <c r="EO57" s="75">
        <f t="shared" si="18"/>
        <v>3247400</v>
      </c>
      <c r="EP57" s="41"/>
      <c r="EQ57" s="134" t="s">
        <v>335</v>
      </c>
      <c r="ER57" s="135" t="s">
        <v>100</v>
      </c>
      <c r="ES57" s="135" t="s">
        <v>317</v>
      </c>
      <c r="ET57" s="135" t="s">
        <v>493</v>
      </c>
      <c r="EU57" s="135" t="s">
        <v>611</v>
      </c>
      <c r="EV57" s="135" t="s">
        <v>618</v>
      </c>
      <c r="EW57" s="135" t="s">
        <v>686</v>
      </c>
      <c r="EX57" s="135" t="s">
        <v>697</v>
      </c>
      <c r="EY57" s="135" t="s">
        <v>132</v>
      </c>
      <c r="EZ57" s="135" t="s">
        <v>387</v>
      </c>
      <c r="FA57" s="135" t="s">
        <v>183</v>
      </c>
      <c r="FB57" s="135" t="s">
        <v>210</v>
      </c>
      <c r="FC57" s="136" t="s">
        <v>105</v>
      </c>
      <c r="FD57" s="135" t="s">
        <v>593</v>
      </c>
      <c r="FE57" s="135" t="s">
        <v>249</v>
      </c>
      <c r="FF57" s="135" t="s">
        <v>374</v>
      </c>
      <c r="FG57" s="135" t="s">
        <v>528</v>
      </c>
      <c r="FH57" s="135" t="s">
        <v>612</v>
      </c>
      <c r="FI57" s="135" t="s">
        <v>447</v>
      </c>
      <c r="FJ57" s="135" t="s">
        <v>149</v>
      </c>
      <c r="FK57" s="135" t="s">
        <v>672</v>
      </c>
      <c r="FL57" s="135" t="s">
        <v>205</v>
      </c>
      <c r="FM57" s="135" t="s">
        <v>93</v>
      </c>
      <c r="FN57" s="135" t="s">
        <v>95</v>
      </c>
      <c r="FO57" s="137" t="s">
        <v>648</v>
      </c>
      <c r="FP57" s="67"/>
    </row>
    <row r="58" spans="1:172" x14ac:dyDescent="0.2">
      <c r="A58" s="41"/>
      <c r="B58" s="41"/>
      <c r="C58" s="41"/>
      <c r="D58" s="109" t="s">
        <v>380</v>
      </c>
      <c r="E58" s="110" t="s">
        <v>565</v>
      </c>
      <c r="F58" s="122">
        <f>B3+(45*B5)</f>
        <v>45</v>
      </c>
      <c r="G58" s="41"/>
      <c r="I58" s="57"/>
      <c r="J58" s="138">
        <f>SUM(J33:J57)</f>
        <v>7800</v>
      </c>
      <c r="K58" s="139">
        <f t="shared" ref="K58:AH58" si="19">SUM(K33:K57)</f>
        <v>7800</v>
      </c>
      <c r="L58" s="139">
        <f t="shared" si="19"/>
        <v>7800</v>
      </c>
      <c r="M58" s="139">
        <f t="shared" si="19"/>
        <v>7800</v>
      </c>
      <c r="N58" s="139">
        <f t="shared" si="19"/>
        <v>7800</v>
      </c>
      <c r="O58" s="139">
        <f t="shared" si="19"/>
        <v>7800</v>
      </c>
      <c r="P58" s="139">
        <f t="shared" si="19"/>
        <v>7800</v>
      </c>
      <c r="Q58" s="139">
        <f t="shared" si="19"/>
        <v>7800</v>
      </c>
      <c r="R58" s="139">
        <f t="shared" si="19"/>
        <v>7800</v>
      </c>
      <c r="S58" s="139">
        <f t="shared" si="19"/>
        <v>7800</v>
      </c>
      <c r="T58" s="139">
        <f t="shared" si="19"/>
        <v>7800</v>
      </c>
      <c r="U58" s="139">
        <f t="shared" si="19"/>
        <v>7800</v>
      </c>
      <c r="V58" s="139">
        <f>SUMSQ(V33:V57)</f>
        <v>3247400</v>
      </c>
      <c r="W58" s="139">
        <f t="shared" si="19"/>
        <v>7800</v>
      </c>
      <c r="X58" s="139">
        <f t="shared" si="19"/>
        <v>7800</v>
      </c>
      <c r="Y58" s="139">
        <f t="shared" si="19"/>
        <v>7800</v>
      </c>
      <c r="Z58" s="139">
        <f t="shared" si="19"/>
        <v>7800</v>
      </c>
      <c r="AA58" s="139">
        <f t="shared" si="19"/>
        <v>7800</v>
      </c>
      <c r="AB58" s="139">
        <f t="shared" si="19"/>
        <v>7800</v>
      </c>
      <c r="AC58" s="139">
        <f t="shared" si="19"/>
        <v>7800</v>
      </c>
      <c r="AD58" s="139">
        <f t="shared" si="19"/>
        <v>7800</v>
      </c>
      <c r="AE58" s="139">
        <f t="shared" si="19"/>
        <v>7800</v>
      </c>
      <c r="AF58" s="139">
        <f t="shared" si="19"/>
        <v>7800</v>
      </c>
      <c r="AG58" s="139">
        <f t="shared" si="19"/>
        <v>7800</v>
      </c>
      <c r="AH58" s="139">
        <f t="shared" si="19"/>
        <v>7800</v>
      </c>
      <c r="AI58" s="140">
        <f>J33^3+K34^3+L35^3+M36^3+N37^3+O38^3+P39^3+Q40^3+R41^3+S42^3+T43^3+U44^3+V45^3+W46^3+X47^3+Y48^3+Z49^3+AA50^3+AB51^3+AC52^3+AD53^3+AE54^3+AF55^3+AG56^3+AH57^3</f>
        <v>1521000000</v>
      </c>
      <c r="AJ58" s="41"/>
      <c r="AK58" s="141"/>
      <c r="AL58" s="141"/>
      <c r="AM58" s="141"/>
      <c r="AN58" s="141" t="s">
        <v>3</v>
      </c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  <c r="BI58" s="141"/>
      <c r="BJ58" s="41"/>
      <c r="BK58" s="50"/>
      <c r="BL58" s="41"/>
      <c r="BM58" s="138">
        <f>SUM(BM33:BM57)</f>
        <v>7800</v>
      </c>
      <c r="BN58" s="139">
        <f>SUM(BN33:BN57)</f>
        <v>7800</v>
      </c>
      <c r="BO58" s="139">
        <f t="shared" ref="BO58:BX58" si="20">SUM(BO33:BO57)</f>
        <v>7800</v>
      </c>
      <c r="BP58" s="139">
        <f t="shared" si="20"/>
        <v>7800</v>
      </c>
      <c r="BQ58" s="139">
        <f t="shared" si="20"/>
        <v>7800</v>
      </c>
      <c r="BR58" s="139">
        <f t="shared" si="20"/>
        <v>7800</v>
      </c>
      <c r="BS58" s="139">
        <f t="shared" si="20"/>
        <v>7800</v>
      </c>
      <c r="BT58" s="139">
        <f t="shared" si="20"/>
        <v>7800</v>
      </c>
      <c r="BU58" s="139">
        <f t="shared" si="20"/>
        <v>7800</v>
      </c>
      <c r="BV58" s="139">
        <f t="shared" si="20"/>
        <v>7800</v>
      </c>
      <c r="BW58" s="139">
        <f t="shared" si="20"/>
        <v>7800</v>
      </c>
      <c r="BX58" s="139">
        <f t="shared" si="20"/>
        <v>7800</v>
      </c>
      <c r="BY58" s="139">
        <f>SUMSQ(BY33:BY57)</f>
        <v>3247400</v>
      </c>
      <c r="BZ58" s="139">
        <f t="shared" ref="BZ58:CK58" si="21">SUM(BZ33:BZ57)</f>
        <v>7800</v>
      </c>
      <c r="CA58" s="139">
        <f t="shared" si="21"/>
        <v>7800</v>
      </c>
      <c r="CB58" s="139">
        <f t="shared" si="21"/>
        <v>7800</v>
      </c>
      <c r="CC58" s="139">
        <f t="shared" si="21"/>
        <v>7800</v>
      </c>
      <c r="CD58" s="139">
        <f t="shared" si="21"/>
        <v>7800</v>
      </c>
      <c r="CE58" s="139">
        <f t="shared" si="21"/>
        <v>7800</v>
      </c>
      <c r="CF58" s="139">
        <f t="shared" si="21"/>
        <v>7800</v>
      </c>
      <c r="CG58" s="139">
        <f t="shared" si="21"/>
        <v>7800</v>
      </c>
      <c r="CH58" s="139">
        <f t="shared" si="21"/>
        <v>7800</v>
      </c>
      <c r="CI58" s="139">
        <f t="shared" si="21"/>
        <v>7800</v>
      </c>
      <c r="CJ58" s="139">
        <f t="shared" si="21"/>
        <v>7800</v>
      </c>
      <c r="CK58" s="139">
        <f t="shared" si="21"/>
        <v>7800</v>
      </c>
      <c r="CL58" s="140">
        <f>BM33^3+BN34^3+BO35^3+BP36^3+BQ37^3+BR38^3+BS39^3+BT40^3+BU41^3+BV42^3+BW43^3+BX44^3+BY45^3+BZ46^3+CA47^3+CB48^3+CC49^3+CD50^3+CE51^3+CF52^3+CG53^3+CH54^3+CI55^3+CJ56^3+CK57^3</f>
        <v>1521000000</v>
      </c>
      <c r="CM58" s="41"/>
      <c r="CN58" s="141"/>
      <c r="CO58" s="141"/>
      <c r="CP58" s="141"/>
      <c r="CQ58" s="141"/>
      <c r="CR58" s="141"/>
      <c r="CS58" s="141"/>
      <c r="CT58" s="141"/>
      <c r="CU58" s="141"/>
      <c r="CV58" s="141"/>
      <c r="CW58" s="141"/>
      <c r="CX58" s="141"/>
      <c r="CY58" s="141"/>
      <c r="CZ58" s="141"/>
      <c r="DA58" s="141"/>
      <c r="DB58" s="141"/>
      <c r="DC58" s="141"/>
      <c r="DD58" s="141"/>
      <c r="DE58" s="141"/>
      <c r="DF58" s="141"/>
      <c r="DG58" s="141"/>
      <c r="DH58" s="141"/>
      <c r="DI58" s="141"/>
      <c r="DJ58" s="141"/>
      <c r="DK58" s="141"/>
      <c r="DL58" s="141"/>
      <c r="DM58" s="67"/>
      <c r="DO58" s="57"/>
      <c r="DP58" s="138">
        <f>SUMSQ(DP33,DQ33,DR33,DS33,DT33,DP34,DQ34,DR34,DS34,DT34,DP35,DQ35,DR35,DS35,DT35,DP36,DQ36,DR36,DS36,DT36,DP37,DQ37,DR37,DS37,DT37)</f>
        <v>3247400</v>
      </c>
      <c r="DQ58" s="139">
        <f>SUMSQ(DP38,DQ38,DR38,DS38,DT38,DP39,DQ39,DR39,DS39,DT39,DP40,DQ40,DR40,DS40,DT40,DP41,DQ41,DR41,DS41,DT41,DP42,DQ42,DR42,DS42,DT42)</f>
        <v>3247400</v>
      </c>
      <c r="DR58" s="139">
        <f>SUMSQ(DP43,DQ43,DR43,DS43,DT43,DP44,DQ44,DR44,DS44,DT44,DP45,DQ45,DR45,DS45,DT45,DP46,DQ46,DR46,DS46,DT46,DP47,DQ47,DR47,DS47,DT47)</f>
        <v>3247400</v>
      </c>
      <c r="DS58" s="139">
        <f>SUMSQ(DP48,DQ48,DR48,DS48,DT48,DP49,DQ49,DR49,DS49,DT49,DP50,DQ50,DR50,DS50,DT50,DP51,DQ51,DR51,DS51,DT51,DP52,DQ52,DR52,DS52,DT52)</f>
        <v>3247400</v>
      </c>
      <c r="DT58" s="139">
        <f>SUMSQ(DP53,DQ53,DR53,DS53,DT53,DP54,DQ54,DR54,DS54,DT54,DP55,DQ55,DR55,DS55,DT55,DP56,DQ56,DR56,DS56,DT56,DP57,DQ57,DR57,DS57,DT57)</f>
        <v>3247400</v>
      </c>
      <c r="DU58" s="139">
        <f>SUMSQ(DU33,DV33,DW33,DX33,DY33,DU34,DV34,DW34,DX34,DY34,DU35,DV35,DW35,DX35,DY35,DU36,DV36,DW36,DX36,DY36,DU37,DV37,DW37,DX37,DY37)</f>
        <v>3247400</v>
      </c>
      <c r="DV58" s="139">
        <f>SUMSQ(DU38,DV38,DW38,DX38,DY38,DU39,DV39,DW39,DX39,DY39,DU40,DV40,DW40,DX40,DY40,DU41,DV41,DW41,DX41,DY41,DU42,DV42,DW42,DX42,DY42)</f>
        <v>3247400</v>
      </c>
      <c r="DW58" s="139">
        <f>SUMSQ(DU43,DV43,DW43,DX43,DY43,DU44,DV44,DW44,DX44,DY44,DU45,DV45,DW45,DX45,DY45,DU46,DV46,DW46,DX46,DY46,DU47,DV47,DW47,DX47,DY47)</f>
        <v>3247400</v>
      </c>
      <c r="DX58" s="139">
        <f>SUMSQ(DU48,DV48,DW48,DX48,DY48,DU49,DV49,DW49,DX49,DY49,DU50,DV50,DW50,DX50,DY50,DU51,DV51,DW51,DX51,DY51,DU52,DV52,DW52,DX52,DY52)</f>
        <v>3247400</v>
      </c>
      <c r="DY58" s="139">
        <f>SUMSQ(DU53,DV53,DW53,DX53,DY53,DU54,DV54,DW54,DX54,DY54,DU55,DV55,DW55,DX55,DY55,DU56,DV56,DW56,DX56,DY56,DU57,DV57,DW57,DX57,DY57)</f>
        <v>3247400</v>
      </c>
      <c r="DZ58" s="139">
        <f>SUMSQ(DZ33,EA33,EB33,EC33,ED33,DZ34,EA34,EB34,EC34,ED34,DZ35,EA35,EB35,EC35,ED35,DZ36,EA36,EB36,EC36,ED36,DZ37,EA37,EB37,EC37,ED37)</f>
        <v>3247400</v>
      </c>
      <c r="EA58" s="139">
        <f>SUMSQ(DZ38,EA38,EB38,EC38,ED38,DZ39,EA39,EB39,EC39,ED39,DZ40,EA40,EB40,EC40,ED40,DZ41,EA41,EB41,EC41,ED41,DZ42,EA42,EB42,EC42,ED42)</f>
        <v>3247400</v>
      </c>
      <c r="EB58" s="139">
        <f>DZ43^3+EA43^3+EB43^3+EC43^3+ED43^3+DZ44^3+EA44^3+EB44^3+EC44^3+ED44^3+DZ45^3+EA45^3+EB45^3+EC45^3+ED45^3+DZ46^3+EA46^3+EB46^3+EC46^3+ED46^3+DZ47^3+EA47^3+EB47^3+EC47^3+ED47^3</f>
        <v>1521000000</v>
      </c>
      <c r="EC58" s="139">
        <f>SUMSQ(DZ48,EA48,EB48,EC48,ED48,DZ49,EA49,EB49,EC49,ED49,DZ50,EA50,EB50,EC50,ED50,DZ51,EA51,EB51,EC51,ED51,DZ52,EA52,EB52,EC52,ED52)</f>
        <v>3247400</v>
      </c>
      <c r="ED58" s="139">
        <f>SUMSQ(DZ53,EA53,EB53,EC53,ED53,DZ54,EA54,EB54,EC54,ED54,DZ55,EA55,EB55,EC55,ED55,DZ56,EA56,EB56,EC56,ED56,DZ57,EA57,EB57,EC57,ED57)</f>
        <v>3247400</v>
      </c>
      <c r="EE58" s="139">
        <f>SUMSQ(EE33,EF33,EG33,EH33,EI33,EE34,EF34,EG34,EH34,EI34,EE35,EF35,EG35,EH35,EI35,EE36,EF36,EG36,EH36,EI36,EE37,EF37,EG37,EH37,EI37)</f>
        <v>3247400</v>
      </c>
      <c r="EF58" s="139">
        <f>SUMSQ(EE38,EF38,EG38,EH38,EI38,EE39,EF39,EG39,EH39,EI39,EE40,EF40,EG40,EH40,EI40,EE41,EF41,EG41,EH41,EI41,EE42,EF42,EG42,EH42,EI42)</f>
        <v>3247400</v>
      </c>
      <c r="EG58" s="139">
        <f>SUMSQ(EE43,EF43,EG43,EH43,EI43,EE44,EF44,EG44,EH44,EI44,EE45,EF45,EG45,EH45,EI45,EE46,EF46,EG46,EH46,EI46,EE47,EF47,EG47,EH47,EI47)</f>
        <v>3247400</v>
      </c>
      <c r="EH58" s="139">
        <f>SUMSQ(EE48,EF48,EG48,EH48,EI48,EE49,EF49,EG49,EH49,EI49,EE50,EF50,EG50,EH50,EI50,EE51,EF51,EG51,EH51,EI51,EE52,EF52,EG52,EH52,EI52)</f>
        <v>3247400</v>
      </c>
      <c r="EI58" s="139">
        <f>SUMSQ(EE53,EF53,EG53,EH53,EI53,EE54,EF54,EG54,EH54,EI54,EE55,EF55,EG55,EH55,EI55,EE56,EF56,EG56,EH56,EI56,EE57,EF57,EG57,EH57,EI57)</f>
        <v>3247400</v>
      </c>
      <c r="EJ58" s="139">
        <f>SUMSQ(EJ33,EK33,EL33,EM33,EN33,EJ34,EK34,EL34,EM34,EN34,EJ35,EK35,EL35,EM35,EN35,EJ36,EK36,EL36,EM36,EN36,EJ37,EK37,EL37,EM37,EN37)</f>
        <v>3247400</v>
      </c>
      <c r="EK58" s="139">
        <f>SUMSQ(EJ38,EK38,EL38,EM38,EN38,EJ39,EK39,EL39,EM39,EN39,EJ40,EK40,EL40,EM40,EN40,EJ41,EK41,EL41,EM41,EN41,EJ42,EK42,EL42,EM42,EN42)</f>
        <v>3247400</v>
      </c>
      <c r="EL58" s="139">
        <f>SUMSQ(EJ43,EK43,EL43,EM43,EN43,EJ44,EK44,EL44,EM44,EN44,EJ45,EK45,EL45,EM45,EN45,EJ46,EK46,EL46,EM46,EN46,EJ47,EK47,EL47,EM47,EN47)</f>
        <v>3247400</v>
      </c>
      <c r="EM58" s="139">
        <f>SUMSQ(EJ48,EK48,EL48,EM48,EN48,EJ49,EK49,EL49,EM49,EN49,EJ50,EK50,EL50,EM50,EN50,EJ51,EK51,EL51,EM51,EN51,EJ52,EK52,EL52,EM52,EN52)</f>
        <v>3247400</v>
      </c>
      <c r="EN58" s="139">
        <f>SUMSQ(EJ53,EK53,EL53,EM53,EN53,EJ54,EK54,EL54,EM54,EN54,EJ55,EK55,EL55,EM55,EN55,EJ56,EK56,EL56,EM56,EN56,EJ57,EK57,EL57,EM57,EN57)</f>
        <v>3247400</v>
      </c>
      <c r="EO58" s="140">
        <f>DP33^3+DQ34^3+DR35^3+DS36^3+DT37^3+DU38^3+DV39^3+DW40^3+DX41^3+DY42^3+DZ43^3+EA44^3+EB45^3+EC46^3+ED47^3+EE48^3+EF49^3+EG50^3+EH51^3+EI52^3+EJ53^3+EK54^3+EL55^3+EM56^3+EN57^3</f>
        <v>1521000000</v>
      </c>
      <c r="EP58" s="41"/>
      <c r="EQ58" s="141"/>
      <c r="ER58" s="141"/>
      <c r="ES58" s="141"/>
      <c r="ET58" s="141"/>
      <c r="EU58" s="141"/>
      <c r="EV58" s="141"/>
      <c r="EW58" s="141"/>
      <c r="EX58" s="141"/>
      <c r="EY58" s="141"/>
      <c r="EZ58" s="141"/>
      <c r="FA58" s="141"/>
      <c r="FB58" s="141"/>
      <c r="FC58" s="141"/>
      <c r="FD58" s="141"/>
      <c r="FE58" s="141"/>
      <c r="FF58" s="141"/>
      <c r="FG58" s="141"/>
      <c r="FH58" s="141"/>
      <c r="FI58" s="141"/>
      <c r="FJ58" s="141"/>
      <c r="FK58" s="141"/>
      <c r="FL58" s="141"/>
      <c r="FM58" s="141"/>
      <c r="FN58" s="141"/>
      <c r="FO58" s="141"/>
      <c r="FP58" s="67"/>
    </row>
    <row r="59" spans="1:172" ht="12.75" thickBot="1" x14ac:dyDescent="0.25">
      <c r="A59" s="41"/>
      <c r="B59" s="41"/>
      <c r="C59" s="41"/>
      <c r="D59" s="109" t="s">
        <v>349</v>
      </c>
      <c r="E59" s="110" t="s">
        <v>565</v>
      </c>
      <c r="F59" s="122">
        <f>B3+(46*B5)</f>
        <v>46</v>
      </c>
      <c r="G59" s="41"/>
      <c r="I59" s="57"/>
      <c r="J59" s="143">
        <f t="shared" ref="J59:U59" si="22">SUMSQ(J33:J57)</f>
        <v>3247400</v>
      </c>
      <c r="K59" s="144">
        <f t="shared" si="22"/>
        <v>3247400</v>
      </c>
      <c r="L59" s="144">
        <f t="shared" si="22"/>
        <v>3247400</v>
      </c>
      <c r="M59" s="144">
        <f t="shared" si="22"/>
        <v>3247400</v>
      </c>
      <c r="N59" s="144">
        <f t="shared" si="22"/>
        <v>3247400</v>
      </c>
      <c r="O59" s="144">
        <f t="shared" si="22"/>
        <v>3247400</v>
      </c>
      <c r="P59" s="144">
        <f t="shared" si="22"/>
        <v>3247400</v>
      </c>
      <c r="Q59" s="144">
        <f t="shared" si="22"/>
        <v>3247400</v>
      </c>
      <c r="R59" s="144">
        <f t="shared" si="22"/>
        <v>3247400</v>
      </c>
      <c r="S59" s="144">
        <f t="shared" si="22"/>
        <v>3247400</v>
      </c>
      <c r="T59" s="144">
        <f t="shared" si="22"/>
        <v>3247400</v>
      </c>
      <c r="U59" s="144">
        <f t="shared" si="22"/>
        <v>3247400</v>
      </c>
      <c r="V59" s="145">
        <f>V33^3+V34^3+V35^3+V36^3+V37^3+V38^3+V39^3+V40^3+V41^3+V42^3+V43^3+V44^3+V45^3+V46^3+V47^3+V48^3+V49^3+V50^3+V51^3+V52^3+V53^3+V54^3+V55^3+V56^3+V57^3</f>
        <v>1521000000</v>
      </c>
      <c r="W59" s="144">
        <f t="shared" ref="W59:AH59" si="23">SUMSQ(W33:W57)</f>
        <v>3247400</v>
      </c>
      <c r="X59" s="144">
        <f t="shared" si="23"/>
        <v>3247400</v>
      </c>
      <c r="Y59" s="144">
        <f t="shared" si="23"/>
        <v>3247400</v>
      </c>
      <c r="Z59" s="144">
        <f t="shared" si="23"/>
        <v>3247400</v>
      </c>
      <c r="AA59" s="144">
        <f t="shared" si="23"/>
        <v>3247400</v>
      </c>
      <c r="AB59" s="144">
        <f t="shared" si="23"/>
        <v>3247400</v>
      </c>
      <c r="AC59" s="144">
        <f t="shared" si="23"/>
        <v>3247400</v>
      </c>
      <c r="AD59" s="144">
        <f t="shared" si="23"/>
        <v>3247400</v>
      </c>
      <c r="AE59" s="144">
        <f t="shared" si="23"/>
        <v>3247400</v>
      </c>
      <c r="AF59" s="144">
        <f t="shared" si="23"/>
        <v>3247400</v>
      </c>
      <c r="AG59" s="144">
        <f t="shared" si="23"/>
        <v>3247400</v>
      </c>
      <c r="AH59" s="144">
        <f t="shared" si="23"/>
        <v>3247400</v>
      </c>
      <c r="AI59" s="146">
        <f>J57^3+K56^3+L55^3+M54^3+N53^3+O52^3+P51^3+Q50^3+R49^3+S48^3+T47^3+U46^3+V45^3+W44^3+X43^3+Y42^3+Z41^3+AA40^3+AB39^3+AC38^3+AD37^3+AE36^3+AF35^3+AG34^3+AH33^3</f>
        <v>1521000000</v>
      </c>
      <c r="AJ59" s="41"/>
      <c r="AK59" s="147" t="s">
        <v>612</v>
      </c>
      <c r="AL59" s="147" t="s">
        <v>574</v>
      </c>
      <c r="AM59" s="147" t="s">
        <v>232</v>
      </c>
      <c r="AN59" s="147" t="s">
        <v>143</v>
      </c>
      <c r="AO59" s="147" t="s">
        <v>628</v>
      </c>
      <c r="AP59" s="147" t="s">
        <v>538</v>
      </c>
      <c r="AQ59" s="147" t="s">
        <v>228</v>
      </c>
      <c r="AR59" s="147" t="s">
        <v>481</v>
      </c>
      <c r="AS59" s="147" t="s">
        <v>184</v>
      </c>
      <c r="AT59" s="147" t="s">
        <v>595</v>
      </c>
      <c r="AU59" s="147" t="s">
        <v>545</v>
      </c>
      <c r="AV59" s="147" t="s">
        <v>626</v>
      </c>
      <c r="AW59" s="147" t="s">
        <v>617</v>
      </c>
      <c r="AX59" s="147" t="s">
        <v>179</v>
      </c>
      <c r="AY59" s="147" t="s">
        <v>282</v>
      </c>
      <c r="AZ59" s="147" t="s">
        <v>551</v>
      </c>
      <c r="BA59" s="147" t="s">
        <v>436</v>
      </c>
      <c r="BB59" s="147" t="s">
        <v>338</v>
      </c>
      <c r="BC59" s="147" t="s">
        <v>603</v>
      </c>
      <c r="BD59" s="147" t="s">
        <v>101</v>
      </c>
      <c r="BE59" s="147" t="s">
        <v>75</v>
      </c>
      <c r="BF59" s="147" t="s">
        <v>629</v>
      </c>
      <c r="BG59" s="147" t="s">
        <v>627</v>
      </c>
      <c r="BH59" s="147" t="s">
        <v>174</v>
      </c>
      <c r="BI59" s="147" t="s">
        <v>473</v>
      </c>
      <c r="BJ59" s="41"/>
      <c r="BK59" s="50"/>
      <c r="BL59" s="41"/>
      <c r="BM59" s="143">
        <f t="shared" ref="BM59:BX59" si="24">SUMSQ(BM33:BM57)</f>
        <v>3247400</v>
      </c>
      <c r="BN59" s="144">
        <f t="shared" si="24"/>
        <v>3247400</v>
      </c>
      <c r="BO59" s="144">
        <f t="shared" si="24"/>
        <v>3247400</v>
      </c>
      <c r="BP59" s="144">
        <f t="shared" si="24"/>
        <v>3247400</v>
      </c>
      <c r="BQ59" s="144">
        <f t="shared" si="24"/>
        <v>3247400</v>
      </c>
      <c r="BR59" s="144">
        <f t="shared" si="24"/>
        <v>3247400</v>
      </c>
      <c r="BS59" s="144">
        <f t="shared" si="24"/>
        <v>3247400</v>
      </c>
      <c r="BT59" s="144">
        <f t="shared" si="24"/>
        <v>3247400</v>
      </c>
      <c r="BU59" s="144">
        <f t="shared" si="24"/>
        <v>3247400</v>
      </c>
      <c r="BV59" s="144">
        <f t="shared" si="24"/>
        <v>3247400</v>
      </c>
      <c r="BW59" s="144">
        <f t="shared" si="24"/>
        <v>3247400</v>
      </c>
      <c r="BX59" s="144">
        <f t="shared" si="24"/>
        <v>3247400</v>
      </c>
      <c r="BY59" s="145">
        <f>BY33^3+BY34^3+BY35^3+BY36^3+BY37^3+BY38^3+BY39^3+BY40^3+BY41^3+BY42^3+BY43^3+BY44^3+BY45^3+BY46^3+BY47^3+BY48^3+BY49^3+BY50^3+BY51^3+BY52^3+BY53^3+BY54^3+BY55^3+BY56^3+BY57^3</f>
        <v>1521000000</v>
      </c>
      <c r="BZ59" s="144">
        <f t="shared" ref="BZ59:CK59" si="25">SUMSQ(BZ33:BZ57)</f>
        <v>3247400</v>
      </c>
      <c r="CA59" s="144">
        <f t="shared" si="25"/>
        <v>3247400</v>
      </c>
      <c r="CB59" s="144">
        <f t="shared" si="25"/>
        <v>3247400</v>
      </c>
      <c r="CC59" s="144">
        <f t="shared" si="25"/>
        <v>3247400</v>
      </c>
      <c r="CD59" s="144">
        <f t="shared" si="25"/>
        <v>3247400</v>
      </c>
      <c r="CE59" s="144">
        <f t="shared" si="25"/>
        <v>3247400</v>
      </c>
      <c r="CF59" s="144">
        <f t="shared" si="25"/>
        <v>3247400</v>
      </c>
      <c r="CG59" s="144">
        <f t="shared" si="25"/>
        <v>3247400</v>
      </c>
      <c r="CH59" s="144">
        <f t="shared" si="25"/>
        <v>3247400</v>
      </c>
      <c r="CI59" s="144">
        <f t="shared" si="25"/>
        <v>3247400</v>
      </c>
      <c r="CJ59" s="144">
        <f t="shared" si="25"/>
        <v>3247400</v>
      </c>
      <c r="CK59" s="144">
        <f t="shared" si="25"/>
        <v>3247400</v>
      </c>
      <c r="CL59" s="146">
        <f>BM57^3+BN56^3+BO55^3+BP54^3+BQ53^3+BR52^3+BS51^3+BT50^3+BU49^3+BV48^3+BW47^3+BX46^3+BY45^3+BZ44^3+CA43^3+CB42^3+CC41^3+CD40^3+CE39^3+CF38^3+CG37^3+CH36^3+CI35^3+CJ34^3+CK33^3</f>
        <v>1521000000</v>
      </c>
      <c r="CM59" s="41"/>
      <c r="CN59" s="93" t="s">
        <v>612</v>
      </c>
      <c r="CO59" s="93" t="s">
        <v>574</v>
      </c>
      <c r="CP59" s="93" t="s">
        <v>232</v>
      </c>
      <c r="CQ59" s="93" t="s">
        <v>143</v>
      </c>
      <c r="CR59" s="93" t="s">
        <v>628</v>
      </c>
      <c r="CS59" s="93" t="s">
        <v>538</v>
      </c>
      <c r="CT59" s="93" t="s">
        <v>228</v>
      </c>
      <c r="CU59" s="93" t="s">
        <v>481</v>
      </c>
      <c r="CV59" s="93" t="s">
        <v>184</v>
      </c>
      <c r="CW59" s="93" t="s">
        <v>595</v>
      </c>
      <c r="CX59" s="93" t="s">
        <v>545</v>
      </c>
      <c r="CY59" s="93" t="s">
        <v>626</v>
      </c>
      <c r="CZ59" s="93" t="s">
        <v>617</v>
      </c>
      <c r="DA59" s="93" t="s">
        <v>179</v>
      </c>
      <c r="DB59" s="93" t="s">
        <v>282</v>
      </c>
      <c r="DC59" s="93" t="s">
        <v>551</v>
      </c>
      <c r="DD59" s="93" t="s">
        <v>436</v>
      </c>
      <c r="DE59" s="93" t="s">
        <v>338</v>
      </c>
      <c r="DF59" s="93" t="s">
        <v>603</v>
      </c>
      <c r="DG59" s="93" t="s">
        <v>101</v>
      </c>
      <c r="DH59" s="93" t="s">
        <v>75</v>
      </c>
      <c r="DI59" s="93" t="s">
        <v>629</v>
      </c>
      <c r="DJ59" s="93" t="s">
        <v>627</v>
      </c>
      <c r="DK59" s="93" t="s">
        <v>174</v>
      </c>
      <c r="DL59" s="93" t="s">
        <v>473</v>
      </c>
      <c r="DM59" s="67"/>
      <c r="DO59" s="57"/>
      <c r="DP59" s="143">
        <f>SUMSQ(DP33:DP57)</f>
        <v>3247400</v>
      </c>
      <c r="DQ59" s="144">
        <f t="shared" ref="DQ59:EN59" si="26">SUMSQ(DQ33:DQ57)</f>
        <v>3247400</v>
      </c>
      <c r="DR59" s="144">
        <f t="shared" si="26"/>
        <v>3247400</v>
      </c>
      <c r="DS59" s="144">
        <f t="shared" si="26"/>
        <v>3247400</v>
      </c>
      <c r="DT59" s="144">
        <f t="shared" si="26"/>
        <v>3247400</v>
      </c>
      <c r="DU59" s="144">
        <f t="shared" si="26"/>
        <v>3247400</v>
      </c>
      <c r="DV59" s="144">
        <f t="shared" si="26"/>
        <v>3247400</v>
      </c>
      <c r="DW59" s="144">
        <f t="shared" si="26"/>
        <v>3247400</v>
      </c>
      <c r="DX59" s="144">
        <f t="shared" si="26"/>
        <v>3247400</v>
      </c>
      <c r="DY59" s="144">
        <f t="shared" si="26"/>
        <v>3247400</v>
      </c>
      <c r="DZ59" s="144">
        <f t="shared" si="26"/>
        <v>3247400</v>
      </c>
      <c r="EA59" s="144">
        <f t="shared" si="26"/>
        <v>3247400</v>
      </c>
      <c r="EB59" s="145">
        <f>EB33^3+EB34^3+EB35^3+EB36^3+EB37^3+EB38^3+EB39^3+EB40^3+EB41^3+EB42^3+EB43^3+EB44^3+EB45^3+EB46^3+EB47^3+EB48^3+EB49^3+EB50^3+EB51^3+EB52^3+EB53^3+EB54^3+EB55^3+EB56^3+EB57^3</f>
        <v>1521000000</v>
      </c>
      <c r="EC59" s="144">
        <f t="shared" si="26"/>
        <v>3247400</v>
      </c>
      <c r="ED59" s="144">
        <f t="shared" si="26"/>
        <v>3247400</v>
      </c>
      <c r="EE59" s="144">
        <f t="shared" si="26"/>
        <v>3247400</v>
      </c>
      <c r="EF59" s="144">
        <f t="shared" si="26"/>
        <v>3247400</v>
      </c>
      <c r="EG59" s="144">
        <f t="shared" si="26"/>
        <v>3247400</v>
      </c>
      <c r="EH59" s="144">
        <f t="shared" si="26"/>
        <v>3247400</v>
      </c>
      <c r="EI59" s="144">
        <f t="shared" si="26"/>
        <v>3247400</v>
      </c>
      <c r="EJ59" s="144">
        <f t="shared" si="26"/>
        <v>3247400</v>
      </c>
      <c r="EK59" s="144">
        <f t="shared" si="26"/>
        <v>3247400</v>
      </c>
      <c r="EL59" s="144">
        <f t="shared" si="26"/>
        <v>3247400</v>
      </c>
      <c r="EM59" s="144">
        <f t="shared" si="26"/>
        <v>3247400</v>
      </c>
      <c r="EN59" s="144">
        <f t="shared" si="26"/>
        <v>3247400</v>
      </c>
      <c r="EO59" s="146">
        <f>DP57^3+DQ56^3+DR55^3+DS54^3+DT53^3+DU52^3+DV51^3+DW50^3+DX49^3+DY48^3+DZ47^3+EA46^3+EB45^3+EC44^3+ED43^3+EE42^3+EF41^3+EG40^3+EH39^3+EI38^3+EJ37^3+EK36^3+EL35^3+EM34^3+EN33^3</f>
        <v>1521000000</v>
      </c>
      <c r="EP59" s="41" t="s">
        <v>3</v>
      </c>
      <c r="EQ59" s="93" t="s">
        <v>290</v>
      </c>
      <c r="ER59" s="93" t="s">
        <v>211</v>
      </c>
      <c r="ES59" s="93" t="s">
        <v>499</v>
      </c>
      <c r="ET59" s="93" t="s">
        <v>410</v>
      </c>
      <c r="EU59" s="93" t="s">
        <v>525</v>
      </c>
      <c r="EV59" s="93" t="s">
        <v>699</v>
      </c>
      <c r="EW59" s="93" t="s">
        <v>402</v>
      </c>
      <c r="EX59" s="93" t="s">
        <v>288</v>
      </c>
      <c r="EY59" s="93" t="s">
        <v>653</v>
      </c>
      <c r="EZ59" s="93" t="s">
        <v>185</v>
      </c>
      <c r="FA59" s="93" t="s">
        <v>303</v>
      </c>
      <c r="FB59" s="93" t="s">
        <v>399</v>
      </c>
      <c r="FC59" s="93" t="s">
        <v>617</v>
      </c>
      <c r="FD59" s="93" t="s">
        <v>341</v>
      </c>
      <c r="FE59" s="93" t="s">
        <v>646</v>
      </c>
      <c r="FF59" s="93" t="s">
        <v>204</v>
      </c>
      <c r="FG59" s="93" t="s">
        <v>365</v>
      </c>
      <c r="FH59" s="93" t="s">
        <v>253</v>
      </c>
      <c r="FI59" s="93" t="s">
        <v>130</v>
      </c>
      <c r="FJ59" s="93" t="s">
        <v>81</v>
      </c>
      <c r="FK59" s="93" t="s">
        <v>146</v>
      </c>
      <c r="FL59" s="93" t="s">
        <v>666</v>
      </c>
      <c r="FM59" s="93" t="s">
        <v>239</v>
      </c>
      <c r="FN59" s="93" t="s">
        <v>552</v>
      </c>
      <c r="FO59" s="93" t="s">
        <v>648</v>
      </c>
      <c r="FP59" s="67"/>
    </row>
    <row r="60" spans="1:172" ht="12.75" thickBot="1" x14ac:dyDescent="0.25">
      <c r="A60" s="41"/>
      <c r="B60" s="41"/>
      <c r="C60" s="41"/>
      <c r="D60" s="109" t="s">
        <v>74</v>
      </c>
      <c r="E60" s="110" t="s">
        <v>565</v>
      </c>
      <c r="F60" s="111">
        <f>B3+(47*B5)</f>
        <v>47</v>
      </c>
      <c r="G60" s="41"/>
      <c r="I60" s="149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1" t="s">
        <v>537</v>
      </c>
      <c r="AL60" s="151" t="s">
        <v>621</v>
      </c>
      <c r="AM60" s="151" t="s">
        <v>246</v>
      </c>
      <c r="AN60" s="151" t="s">
        <v>346</v>
      </c>
      <c r="AO60" s="151" t="s">
        <v>482</v>
      </c>
      <c r="AP60" s="151" t="s">
        <v>327</v>
      </c>
      <c r="AQ60" s="151" t="s">
        <v>124</v>
      </c>
      <c r="AR60" s="151" t="s">
        <v>262</v>
      </c>
      <c r="AS60" s="151" t="s">
        <v>274</v>
      </c>
      <c r="AT60" s="151" t="s">
        <v>196</v>
      </c>
      <c r="AU60" s="151" t="s">
        <v>242</v>
      </c>
      <c r="AV60" s="151" t="s">
        <v>478</v>
      </c>
      <c r="AW60" s="151" t="s">
        <v>617</v>
      </c>
      <c r="AX60" s="151" t="s">
        <v>225</v>
      </c>
      <c r="AY60" s="151" t="s">
        <v>607</v>
      </c>
      <c r="AZ60" s="151" t="s">
        <v>430</v>
      </c>
      <c r="BA60" s="151" t="s">
        <v>231</v>
      </c>
      <c r="BB60" s="151" t="s">
        <v>596</v>
      </c>
      <c r="BC60" s="151" t="s">
        <v>141</v>
      </c>
      <c r="BD60" s="151" t="s">
        <v>489</v>
      </c>
      <c r="BE60" s="151" t="s">
        <v>396</v>
      </c>
      <c r="BF60" s="151" t="s">
        <v>235</v>
      </c>
      <c r="BG60" s="151" t="s">
        <v>492</v>
      </c>
      <c r="BH60" s="151" t="s">
        <v>80</v>
      </c>
      <c r="BI60" s="151" t="s">
        <v>462</v>
      </c>
      <c r="BJ60" s="150"/>
      <c r="BK60" s="50"/>
      <c r="BL60" s="150"/>
      <c r="BM60" s="150"/>
      <c r="BN60" s="150"/>
      <c r="BO60" s="150"/>
      <c r="BP60" s="150"/>
      <c r="BQ60" s="150"/>
      <c r="BR60" s="150"/>
      <c r="BS60" s="150"/>
      <c r="BT60" s="150"/>
      <c r="BU60" s="150"/>
      <c r="BV60" s="150"/>
      <c r="BW60" s="150"/>
      <c r="BX60" s="150"/>
      <c r="BY60" s="150"/>
      <c r="BZ60" s="150"/>
      <c r="CA60" s="150"/>
      <c r="CB60" s="150"/>
      <c r="CC60" s="150"/>
      <c r="CD60" s="150"/>
      <c r="CE60" s="150"/>
      <c r="CF60" s="150"/>
      <c r="CG60" s="150"/>
      <c r="CH60" s="150"/>
      <c r="CI60" s="150"/>
      <c r="CJ60" s="150"/>
      <c r="CK60" s="150"/>
      <c r="CL60" s="150"/>
      <c r="CM60" s="150"/>
      <c r="CN60" s="135" t="s">
        <v>462</v>
      </c>
      <c r="CO60" s="135" t="s">
        <v>80</v>
      </c>
      <c r="CP60" s="135" t="s">
        <v>492</v>
      </c>
      <c r="CQ60" s="135" t="s">
        <v>235</v>
      </c>
      <c r="CR60" s="135" t="s">
        <v>396</v>
      </c>
      <c r="CS60" s="135" t="s">
        <v>489</v>
      </c>
      <c r="CT60" s="135" t="s">
        <v>141</v>
      </c>
      <c r="CU60" s="135" t="s">
        <v>596</v>
      </c>
      <c r="CV60" s="135" t="s">
        <v>231</v>
      </c>
      <c r="CW60" s="135" t="s">
        <v>430</v>
      </c>
      <c r="CX60" s="135" t="s">
        <v>607</v>
      </c>
      <c r="CY60" s="135" t="s">
        <v>225</v>
      </c>
      <c r="CZ60" s="135" t="s">
        <v>617</v>
      </c>
      <c r="DA60" s="135" t="s">
        <v>478</v>
      </c>
      <c r="DB60" s="135" t="s">
        <v>242</v>
      </c>
      <c r="DC60" s="135" t="s">
        <v>196</v>
      </c>
      <c r="DD60" s="135" t="s">
        <v>274</v>
      </c>
      <c r="DE60" s="135" t="s">
        <v>262</v>
      </c>
      <c r="DF60" s="135" t="s">
        <v>124</v>
      </c>
      <c r="DG60" s="135" t="s">
        <v>327</v>
      </c>
      <c r="DH60" s="135" t="s">
        <v>482</v>
      </c>
      <c r="DI60" s="135" t="s">
        <v>346</v>
      </c>
      <c r="DJ60" s="135" t="s">
        <v>246</v>
      </c>
      <c r="DK60" s="135" t="s">
        <v>621</v>
      </c>
      <c r="DL60" s="135" t="s">
        <v>537</v>
      </c>
      <c r="DM60" s="152"/>
      <c r="DO60" s="149"/>
      <c r="DP60" s="150"/>
      <c r="DQ60" s="150"/>
      <c r="DR60" s="150"/>
      <c r="DS60" s="150"/>
      <c r="DT60" s="150"/>
      <c r="DU60" s="150"/>
      <c r="DV60" s="150"/>
      <c r="DW60" s="150"/>
      <c r="DX60" s="150"/>
      <c r="DY60" s="150"/>
      <c r="DZ60" s="150"/>
      <c r="EA60" s="150"/>
      <c r="EB60" s="150"/>
      <c r="EC60" s="150"/>
      <c r="ED60" s="150"/>
      <c r="EE60" s="150"/>
      <c r="EF60" s="150"/>
      <c r="EG60" s="150"/>
      <c r="EH60" s="150"/>
      <c r="EI60" s="150"/>
      <c r="EJ60" s="150"/>
      <c r="EK60" s="150"/>
      <c r="EL60" s="150"/>
      <c r="EM60" s="150"/>
      <c r="EN60" s="150"/>
      <c r="EO60" s="150"/>
      <c r="EP60" s="150"/>
      <c r="EQ60" s="135" t="s">
        <v>335</v>
      </c>
      <c r="ER60" s="135" t="s">
        <v>120</v>
      </c>
      <c r="ES60" s="135" t="s">
        <v>584</v>
      </c>
      <c r="ET60" s="135" t="s">
        <v>568</v>
      </c>
      <c r="EU60" s="135" t="s">
        <v>419</v>
      </c>
      <c r="EV60" s="135" t="s">
        <v>597</v>
      </c>
      <c r="EW60" s="135" t="s">
        <v>198</v>
      </c>
      <c r="EX60" s="135" t="s">
        <v>92</v>
      </c>
      <c r="EY60" s="135" t="s">
        <v>638</v>
      </c>
      <c r="EZ60" s="135" t="s">
        <v>455</v>
      </c>
      <c r="FA60" s="135" t="s">
        <v>654</v>
      </c>
      <c r="FB60" s="135" t="s">
        <v>256</v>
      </c>
      <c r="FC60" s="135" t="s">
        <v>617</v>
      </c>
      <c r="FD60" s="135" t="s">
        <v>539</v>
      </c>
      <c r="FE60" s="135" t="s">
        <v>152</v>
      </c>
      <c r="FF60" s="135" t="s">
        <v>383</v>
      </c>
      <c r="FG60" s="135" t="s">
        <v>212</v>
      </c>
      <c r="FH60" s="135" t="s">
        <v>624</v>
      </c>
      <c r="FI60" s="135" t="s">
        <v>637</v>
      </c>
      <c r="FJ60" s="135" t="s">
        <v>526</v>
      </c>
      <c r="FK60" s="135" t="s">
        <v>581</v>
      </c>
      <c r="FL60" s="135" t="s">
        <v>373</v>
      </c>
      <c r="FM60" s="135" t="s">
        <v>433</v>
      </c>
      <c r="FN60" s="135" t="s">
        <v>281</v>
      </c>
      <c r="FO60" s="135" t="s">
        <v>557</v>
      </c>
      <c r="FP60" s="152"/>
    </row>
    <row r="61" spans="1:172" ht="12.75" thickBot="1" x14ac:dyDescent="0.25">
      <c r="A61" s="41"/>
      <c r="B61" s="41"/>
      <c r="C61" s="41"/>
      <c r="D61" s="109" t="s">
        <v>494</v>
      </c>
      <c r="E61" s="110" t="s">
        <v>565</v>
      </c>
      <c r="F61" s="111">
        <f>B3+(48*B5)</f>
        <v>48</v>
      </c>
      <c r="G61" s="41"/>
      <c r="DN61" s="42" t="s">
        <v>3</v>
      </c>
    </row>
    <row r="62" spans="1:172" ht="12.75" thickBot="1" x14ac:dyDescent="0.25">
      <c r="A62" s="41"/>
      <c r="B62" s="41"/>
      <c r="C62" s="41"/>
      <c r="D62" s="109" t="s">
        <v>682</v>
      </c>
      <c r="E62" s="110" t="s">
        <v>565</v>
      </c>
      <c r="F62" s="122">
        <f>B3+(49*B5)</f>
        <v>49</v>
      </c>
      <c r="G62" s="41"/>
      <c r="I62" s="46" t="s">
        <v>3</v>
      </c>
      <c r="J62" s="47" t="s">
        <v>3</v>
      </c>
      <c r="K62" s="47" t="s">
        <v>3</v>
      </c>
      <c r="L62" s="47"/>
      <c r="M62" s="47"/>
      <c r="N62" s="47"/>
      <c r="O62" s="47"/>
      <c r="P62" s="47"/>
      <c r="Q62" s="47"/>
      <c r="R62" s="47"/>
      <c r="S62" s="47"/>
      <c r="T62" s="47"/>
      <c r="U62" s="48"/>
      <c r="V62" s="49" t="s">
        <v>708</v>
      </c>
      <c r="W62" s="47"/>
      <c r="X62" s="47"/>
      <c r="Y62" s="47"/>
      <c r="Z62" s="52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9"/>
      <c r="AW62" s="49" t="s">
        <v>709</v>
      </c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50"/>
      <c r="BL62" s="47" t="s">
        <v>3</v>
      </c>
      <c r="BM62" s="47" t="s">
        <v>3</v>
      </c>
      <c r="BN62" s="47" t="s">
        <v>3</v>
      </c>
      <c r="BO62" s="47"/>
      <c r="BP62" s="47"/>
      <c r="BQ62" s="47"/>
      <c r="BR62" s="47"/>
      <c r="BS62" s="47"/>
      <c r="BT62" s="47"/>
      <c r="BU62" s="47"/>
      <c r="BV62" s="47"/>
      <c r="BW62" s="47"/>
      <c r="BX62" s="48"/>
      <c r="BY62" s="49" t="s">
        <v>710</v>
      </c>
      <c r="BZ62" s="47"/>
      <c r="CA62" s="47"/>
      <c r="CB62" s="47"/>
      <c r="CC62" s="52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9"/>
      <c r="CZ62" s="49" t="s">
        <v>711</v>
      </c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51"/>
      <c r="DO62" s="46"/>
      <c r="DP62" s="47" t="s">
        <v>3</v>
      </c>
      <c r="DQ62" s="47" t="s">
        <v>3</v>
      </c>
      <c r="DR62" s="47"/>
      <c r="DS62" s="47"/>
      <c r="DT62" s="47"/>
      <c r="DU62" s="47"/>
      <c r="DV62" s="47"/>
      <c r="DW62" s="47"/>
      <c r="DX62" s="47"/>
      <c r="DY62" s="47"/>
      <c r="DZ62" s="47"/>
      <c r="EA62" s="48"/>
      <c r="EB62" s="49" t="s">
        <v>712</v>
      </c>
      <c r="EC62" s="47"/>
      <c r="ED62" s="47"/>
      <c r="EE62" s="47"/>
      <c r="EF62" s="52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9"/>
      <c r="FC62" s="49" t="s">
        <v>713</v>
      </c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51"/>
    </row>
    <row r="63" spans="1:172" x14ac:dyDescent="0.2">
      <c r="A63" s="41"/>
      <c r="B63" s="41"/>
      <c r="C63" s="41"/>
      <c r="D63" s="109" t="s">
        <v>272</v>
      </c>
      <c r="E63" s="110" t="s">
        <v>565</v>
      </c>
      <c r="F63" s="122">
        <f>B3+(50*B5)</f>
        <v>50</v>
      </c>
      <c r="G63" s="41"/>
      <c r="I63" s="57"/>
      <c r="J63" s="25">
        <f>F18</f>
        <v>5</v>
      </c>
      <c r="K63" s="26">
        <f>F85</f>
        <v>72</v>
      </c>
      <c r="L63" s="26">
        <f>F127</f>
        <v>114</v>
      </c>
      <c r="M63" s="26">
        <f>F39</f>
        <v>26</v>
      </c>
      <c r="N63" s="26">
        <f>F106</f>
        <v>93</v>
      </c>
      <c r="O63" s="26">
        <f>F265</f>
        <v>252</v>
      </c>
      <c r="P63" s="26">
        <f>F332</f>
        <v>319</v>
      </c>
      <c r="Q63" s="26">
        <f>F369</f>
        <v>356</v>
      </c>
      <c r="R63" s="26">
        <f>F311</f>
        <v>298</v>
      </c>
      <c r="S63" s="26">
        <f>F348</f>
        <v>335</v>
      </c>
      <c r="T63" s="26">
        <f>F537</f>
        <v>524</v>
      </c>
      <c r="U63" s="26">
        <f>F574</f>
        <v>561</v>
      </c>
      <c r="V63" s="26">
        <f>F616</f>
        <v>603</v>
      </c>
      <c r="W63" s="26">
        <f>F553</f>
        <v>540</v>
      </c>
      <c r="X63" s="26">
        <f>F595</f>
        <v>582</v>
      </c>
      <c r="Y63" s="26">
        <f>F154</f>
        <v>141</v>
      </c>
      <c r="Z63" s="26">
        <f>F196</f>
        <v>183</v>
      </c>
      <c r="AA63" s="26">
        <f>F258</f>
        <v>245</v>
      </c>
      <c r="AB63" s="26">
        <f>F175</f>
        <v>162</v>
      </c>
      <c r="AC63" s="26">
        <f>F217</f>
        <v>204</v>
      </c>
      <c r="AD63" s="26">
        <f>F401</f>
        <v>388</v>
      </c>
      <c r="AE63" s="26">
        <f>F438</f>
        <v>425</v>
      </c>
      <c r="AF63" s="26">
        <f>F505</f>
        <v>492</v>
      </c>
      <c r="AG63" s="26">
        <f>F422</f>
        <v>409</v>
      </c>
      <c r="AH63" s="27">
        <f>F484</f>
        <v>471</v>
      </c>
      <c r="AI63" s="58">
        <f t="shared" ref="AI63:AI74" si="27">SUMSQ(J63:AH63)</f>
        <v>3247400</v>
      </c>
      <c r="AJ63" s="41"/>
      <c r="AK63" s="59" t="s">
        <v>529</v>
      </c>
      <c r="AL63" s="60" t="s">
        <v>332</v>
      </c>
      <c r="AM63" s="60" t="s">
        <v>618</v>
      </c>
      <c r="AN63" s="60" t="s">
        <v>319</v>
      </c>
      <c r="AO63" s="60" t="s">
        <v>508</v>
      </c>
      <c r="AP63" s="60" t="s">
        <v>467</v>
      </c>
      <c r="AQ63" s="60" t="s">
        <v>665</v>
      </c>
      <c r="AR63" s="60" t="s">
        <v>282</v>
      </c>
      <c r="AS63" s="60" t="s">
        <v>259</v>
      </c>
      <c r="AT63" s="60" t="s">
        <v>677</v>
      </c>
      <c r="AU63" s="60" t="s">
        <v>454</v>
      </c>
      <c r="AV63" s="60" t="s">
        <v>432</v>
      </c>
      <c r="AW63" s="61" t="s">
        <v>610</v>
      </c>
      <c r="AX63" s="60" t="s">
        <v>197</v>
      </c>
      <c r="AY63" s="60" t="s">
        <v>567</v>
      </c>
      <c r="AZ63" s="60" t="s">
        <v>413</v>
      </c>
      <c r="BA63" s="60" t="s">
        <v>695</v>
      </c>
      <c r="BB63" s="60" t="s">
        <v>386</v>
      </c>
      <c r="BC63" s="60" t="s">
        <v>138</v>
      </c>
      <c r="BD63" s="60" t="s">
        <v>163</v>
      </c>
      <c r="BE63" s="60" t="s">
        <v>80</v>
      </c>
      <c r="BF63" s="60" t="s">
        <v>633</v>
      </c>
      <c r="BG63" s="60" t="s">
        <v>657</v>
      </c>
      <c r="BH63" s="60" t="s">
        <v>365</v>
      </c>
      <c r="BI63" s="62" t="s">
        <v>581</v>
      </c>
      <c r="BJ63" s="67"/>
      <c r="BK63" s="50"/>
      <c r="BL63" s="41"/>
      <c r="BM63" s="25">
        <f>F18</f>
        <v>5</v>
      </c>
      <c r="BN63" s="26">
        <f>F89</f>
        <v>76</v>
      </c>
      <c r="BO63" s="26">
        <f>F131</f>
        <v>118</v>
      </c>
      <c r="BP63" s="26">
        <f>F85</f>
        <v>72</v>
      </c>
      <c r="BQ63" s="26">
        <f>F52</f>
        <v>39</v>
      </c>
      <c r="BR63" s="26">
        <f>F404</f>
        <v>391</v>
      </c>
      <c r="BS63" s="26">
        <f>F475</f>
        <v>462</v>
      </c>
      <c r="BT63" s="26">
        <f>F492</f>
        <v>479</v>
      </c>
      <c r="BU63" s="26">
        <f>F446</f>
        <v>433</v>
      </c>
      <c r="BV63" s="26">
        <f>F433</f>
        <v>420</v>
      </c>
      <c r="BW63" s="26">
        <f>F526</f>
        <v>513</v>
      </c>
      <c r="BX63" s="26">
        <f>F597</f>
        <v>584</v>
      </c>
      <c r="BY63" s="26">
        <f>F634</f>
        <v>621</v>
      </c>
      <c r="BZ63" s="26">
        <f>F563</f>
        <v>550</v>
      </c>
      <c r="CA63" s="26">
        <f>F555</f>
        <v>542</v>
      </c>
      <c r="CB63" s="26">
        <f>F265</f>
        <v>252</v>
      </c>
      <c r="CC63" s="26">
        <f>F361</f>
        <v>348</v>
      </c>
      <c r="CD63" s="26">
        <f>F373</f>
        <v>360</v>
      </c>
      <c r="CE63" s="26">
        <f>F332</f>
        <v>319</v>
      </c>
      <c r="CF63" s="26">
        <f>F294</f>
        <v>281</v>
      </c>
      <c r="CG63" s="26">
        <f>F162</f>
        <v>149</v>
      </c>
      <c r="CH63" s="26">
        <f>F228</f>
        <v>215</v>
      </c>
      <c r="CI63" s="26">
        <f>F245</f>
        <v>232</v>
      </c>
      <c r="CJ63" s="26">
        <f>F199</f>
        <v>186</v>
      </c>
      <c r="CK63" s="27">
        <f>F166</f>
        <v>153</v>
      </c>
      <c r="CL63" s="58">
        <f t="shared" ref="CL63:CL74" si="28">SUMSQ(BM63:CK63)</f>
        <v>3247400</v>
      </c>
      <c r="CM63" s="41"/>
      <c r="CN63" s="63" t="s">
        <v>529</v>
      </c>
      <c r="CO63" s="64" t="s">
        <v>2</v>
      </c>
      <c r="CP63" s="64" t="s">
        <v>470</v>
      </c>
      <c r="CQ63" s="64" t="s">
        <v>332</v>
      </c>
      <c r="CR63" s="64" t="s">
        <v>574</v>
      </c>
      <c r="CS63" s="64" t="s">
        <v>99</v>
      </c>
      <c r="CT63" s="64" t="s">
        <v>100</v>
      </c>
      <c r="CU63" s="64" t="s">
        <v>101</v>
      </c>
      <c r="CV63" s="64" t="s">
        <v>102</v>
      </c>
      <c r="CW63" s="64" t="s">
        <v>103</v>
      </c>
      <c r="CX63" s="64" t="s">
        <v>486</v>
      </c>
      <c r="CY63" s="64" t="s">
        <v>214</v>
      </c>
      <c r="CZ63" s="65" t="s">
        <v>203</v>
      </c>
      <c r="DA63" s="64" t="s">
        <v>511</v>
      </c>
      <c r="DB63" s="64" t="s">
        <v>485</v>
      </c>
      <c r="DC63" s="64" t="s">
        <v>467</v>
      </c>
      <c r="DD63" s="64" t="s">
        <v>199</v>
      </c>
      <c r="DE63" s="64" t="s">
        <v>691</v>
      </c>
      <c r="DF63" s="64" t="s">
        <v>665</v>
      </c>
      <c r="DG63" s="64" t="s">
        <v>155</v>
      </c>
      <c r="DH63" s="64" t="s">
        <v>187</v>
      </c>
      <c r="DI63" s="64" t="s">
        <v>653</v>
      </c>
      <c r="DJ63" s="64" t="s">
        <v>347</v>
      </c>
      <c r="DK63" s="64" t="s">
        <v>598</v>
      </c>
      <c r="DL63" s="66" t="s">
        <v>419</v>
      </c>
      <c r="DM63" s="67"/>
      <c r="DO63" s="57"/>
      <c r="DP63" s="68">
        <f>F23</f>
        <v>10</v>
      </c>
      <c r="DQ63" s="69">
        <f>F193</f>
        <v>180</v>
      </c>
      <c r="DR63" s="69">
        <f>F363</f>
        <v>350</v>
      </c>
      <c r="DS63" s="69">
        <f>F433</f>
        <v>420</v>
      </c>
      <c r="DT63" s="69">
        <f>F603</f>
        <v>590</v>
      </c>
      <c r="DU63" s="69">
        <f>F324</f>
        <v>311</v>
      </c>
      <c r="DV63" s="69">
        <f>F494</f>
        <v>481</v>
      </c>
      <c r="DW63" s="69">
        <f>F539</f>
        <v>526</v>
      </c>
      <c r="DX63" s="69">
        <f>F109</f>
        <v>96</v>
      </c>
      <c r="DY63" s="69">
        <f>F154</f>
        <v>141</v>
      </c>
      <c r="DZ63" s="69">
        <f>F625</f>
        <v>612</v>
      </c>
      <c r="EA63" s="69">
        <f>F45</f>
        <v>32</v>
      </c>
      <c r="EB63" s="69">
        <f>F215</f>
        <v>202</v>
      </c>
      <c r="EC63" s="69">
        <f>F285</f>
        <v>272</v>
      </c>
      <c r="ED63" s="69">
        <f>F455</f>
        <v>442</v>
      </c>
      <c r="EE63" s="69">
        <f>F176</f>
        <v>163</v>
      </c>
      <c r="EF63" s="69">
        <f>F346</f>
        <v>333</v>
      </c>
      <c r="EG63" s="69">
        <f>F391</f>
        <v>378</v>
      </c>
      <c r="EH63" s="69">
        <f>F586</f>
        <v>573</v>
      </c>
      <c r="EI63" s="69">
        <f>F131</f>
        <v>118</v>
      </c>
      <c r="EJ63" s="69">
        <f>F477</f>
        <v>464</v>
      </c>
      <c r="EK63" s="69">
        <f>F522</f>
        <v>509</v>
      </c>
      <c r="EL63" s="69">
        <f>F67</f>
        <v>54</v>
      </c>
      <c r="EM63" s="69">
        <f>F262</f>
        <v>249</v>
      </c>
      <c r="EN63" s="70">
        <f>F307</f>
        <v>294</v>
      </c>
      <c r="EO63" s="58">
        <f t="shared" ref="EO63:EO74" si="29">SUMSQ(DP63:EN63)</f>
        <v>3247400</v>
      </c>
      <c r="EP63" s="41"/>
      <c r="EQ63" s="71" t="s">
        <v>472</v>
      </c>
      <c r="ER63" s="72" t="s">
        <v>246</v>
      </c>
      <c r="ES63" s="72" t="s">
        <v>646</v>
      </c>
      <c r="ET63" s="72" t="s">
        <v>103</v>
      </c>
      <c r="EU63" s="72" t="s">
        <v>77</v>
      </c>
      <c r="EV63" s="72" t="s">
        <v>177</v>
      </c>
      <c r="EW63" s="72" t="s">
        <v>694</v>
      </c>
      <c r="EX63" s="72" t="s">
        <v>79</v>
      </c>
      <c r="EY63" s="72" t="s">
        <v>95</v>
      </c>
      <c r="EZ63" s="72" t="s">
        <v>413</v>
      </c>
      <c r="FA63" s="171" t="s">
        <v>76</v>
      </c>
      <c r="FB63" s="172" t="s">
        <v>261</v>
      </c>
      <c r="FC63" s="73" t="s">
        <v>518</v>
      </c>
      <c r="FD63" s="173" t="s">
        <v>479</v>
      </c>
      <c r="FE63" s="174" t="s">
        <v>582</v>
      </c>
      <c r="FF63" s="72" t="s">
        <v>605</v>
      </c>
      <c r="FG63" s="72" t="s">
        <v>490</v>
      </c>
      <c r="FH63" s="72" t="s">
        <v>311</v>
      </c>
      <c r="FI63" s="72" t="s">
        <v>78</v>
      </c>
      <c r="FJ63" s="72" t="s">
        <v>470</v>
      </c>
      <c r="FK63" s="72" t="s">
        <v>680</v>
      </c>
      <c r="FL63" s="72" t="s">
        <v>75</v>
      </c>
      <c r="FM63" s="72" t="s">
        <v>471</v>
      </c>
      <c r="FN63" s="72" t="s">
        <v>373</v>
      </c>
      <c r="FO63" s="74" t="s">
        <v>673</v>
      </c>
      <c r="FP63" s="67"/>
    </row>
    <row r="64" spans="1:172" x14ac:dyDescent="0.2">
      <c r="A64" s="41"/>
      <c r="B64" s="41"/>
      <c r="C64" s="41"/>
      <c r="D64" s="109" t="s">
        <v>139</v>
      </c>
      <c r="E64" s="110" t="s">
        <v>565</v>
      </c>
      <c r="F64" s="111">
        <f>B3+(51*B5)</f>
        <v>51</v>
      </c>
      <c r="G64" s="41"/>
      <c r="I64" s="57"/>
      <c r="J64" s="28">
        <f>F114</f>
        <v>101</v>
      </c>
      <c r="K64" s="29">
        <f>F56</f>
        <v>43</v>
      </c>
      <c r="L64" s="29">
        <f>F93</f>
        <v>80</v>
      </c>
      <c r="M64" s="29">
        <f>F35</f>
        <v>22</v>
      </c>
      <c r="N64" s="29">
        <f>F77</f>
        <v>64</v>
      </c>
      <c r="O64" s="29">
        <f>F386</f>
        <v>373</v>
      </c>
      <c r="P64" s="29">
        <f>F298</f>
        <v>285</v>
      </c>
      <c r="Q64" s="29">
        <f>F340</f>
        <v>327</v>
      </c>
      <c r="R64" s="29">
        <f>F282</f>
        <v>269</v>
      </c>
      <c r="S64" s="29">
        <f>F319</f>
        <v>306</v>
      </c>
      <c r="T64" s="29">
        <f>F628</f>
        <v>615</v>
      </c>
      <c r="U64" s="29">
        <f>F545</f>
        <v>532</v>
      </c>
      <c r="V64" s="29">
        <f>F612</f>
        <v>599</v>
      </c>
      <c r="W64" s="29">
        <f>F524</f>
        <v>511</v>
      </c>
      <c r="X64" s="29">
        <f>F566</f>
        <v>553</v>
      </c>
      <c r="Y64" s="29">
        <f>F250</f>
        <v>237</v>
      </c>
      <c r="Z64" s="29">
        <f>F167</f>
        <v>154</v>
      </c>
      <c r="AA64" s="29">
        <f>F229</f>
        <v>216</v>
      </c>
      <c r="AB64" s="29">
        <f>F146</f>
        <v>133</v>
      </c>
      <c r="AC64" s="29">
        <f>F208</f>
        <v>195</v>
      </c>
      <c r="AD64" s="29">
        <f>F497</f>
        <v>484</v>
      </c>
      <c r="AE64" s="29">
        <f>F434</f>
        <v>421</v>
      </c>
      <c r="AF64" s="29">
        <f>F476</f>
        <v>463</v>
      </c>
      <c r="AG64" s="29">
        <f>F388</f>
        <v>375</v>
      </c>
      <c r="AH64" s="30">
        <f>F455</f>
        <v>442</v>
      </c>
      <c r="AI64" s="75">
        <f t="shared" si="27"/>
        <v>3247400</v>
      </c>
      <c r="AJ64" s="41"/>
      <c r="AK64" s="76" t="s">
        <v>368</v>
      </c>
      <c r="AL64" s="77" t="s">
        <v>390</v>
      </c>
      <c r="AM64" s="78" t="s">
        <v>561</v>
      </c>
      <c r="AN64" s="78" t="s">
        <v>141</v>
      </c>
      <c r="AO64" s="78" t="s">
        <v>651</v>
      </c>
      <c r="AP64" s="78" t="s">
        <v>317</v>
      </c>
      <c r="AQ64" s="78" t="s">
        <v>684</v>
      </c>
      <c r="AR64" s="78" t="s">
        <v>531</v>
      </c>
      <c r="AS64" s="78" t="s">
        <v>678</v>
      </c>
      <c r="AT64" s="78" t="s">
        <v>88</v>
      </c>
      <c r="AU64" s="78" t="s">
        <v>257</v>
      </c>
      <c r="AV64" s="78" t="s">
        <v>614</v>
      </c>
      <c r="AW64" s="79" t="s">
        <v>500</v>
      </c>
      <c r="AX64" s="78" t="s">
        <v>509</v>
      </c>
      <c r="AY64" s="78" t="s">
        <v>627</v>
      </c>
      <c r="AZ64" s="78" t="s">
        <v>200</v>
      </c>
      <c r="BA64" s="78" t="s">
        <v>284</v>
      </c>
      <c r="BB64" s="78" t="s">
        <v>452</v>
      </c>
      <c r="BC64" s="78" t="s">
        <v>699</v>
      </c>
      <c r="BD64" s="78" t="s">
        <v>469</v>
      </c>
      <c r="BE64" s="78" t="s">
        <v>136</v>
      </c>
      <c r="BF64" s="78" t="s">
        <v>656</v>
      </c>
      <c r="BG64" s="78" t="s">
        <v>217</v>
      </c>
      <c r="BH64" s="80" t="s">
        <v>568</v>
      </c>
      <c r="BI64" s="81" t="s">
        <v>582</v>
      </c>
      <c r="BJ64" s="67"/>
      <c r="BK64" s="50"/>
      <c r="BL64" s="41"/>
      <c r="BM64" s="28">
        <f>F77</f>
        <v>64</v>
      </c>
      <c r="BN64" s="29">
        <f>F56</f>
        <v>43</v>
      </c>
      <c r="BO64" s="29">
        <f>F110</f>
        <v>97</v>
      </c>
      <c r="BP64" s="29">
        <f>F118</f>
        <v>105</v>
      </c>
      <c r="BQ64" s="29">
        <f>F14</f>
        <v>1</v>
      </c>
      <c r="BR64" s="29">
        <f>F458</f>
        <v>445</v>
      </c>
      <c r="BS64" s="29">
        <f>F417</f>
        <v>404</v>
      </c>
      <c r="BT64" s="29">
        <f>F471</f>
        <v>458</v>
      </c>
      <c r="BU64" s="29">
        <f>F504</f>
        <v>491</v>
      </c>
      <c r="BV64" s="29">
        <f>F400</f>
        <v>387</v>
      </c>
      <c r="BW64" s="29">
        <f>F580</f>
        <v>567</v>
      </c>
      <c r="BX64" s="29">
        <f>F559</f>
        <v>546</v>
      </c>
      <c r="BY64" s="29">
        <f>F588</f>
        <v>575</v>
      </c>
      <c r="BZ64" s="29">
        <f>F626</f>
        <v>613</v>
      </c>
      <c r="CA64" s="29">
        <f>F522</f>
        <v>509</v>
      </c>
      <c r="CB64" s="29">
        <f>F319</f>
        <v>306</v>
      </c>
      <c r="CC64" s="29">
        <f>F298</f>
        <v>285</v>
      </c>
      <c r="CD64" s="29">
        <f>F357</f>
        <v>344</v>
      </c>
      <c r="CE64" s="29">
        <f>F365</f>
        <v>352</v>
      </c>
      <c r="CF64" s="29">
        <f>F286</f>
        <v>273</v>
      </c>
      <c r="CG64" s="29">
        <f>F191</f>
        <v>178</v>
      </c>
      <c r="CH64" s="29">
        <f>F170</f>
        <v>157</v>
      </c>
      <c r="CI64" s="29">
        <f>F224</f>
        <v>211</v>
      </c>
      <c r="CJ64" s="29">
        <f>F262</f>
        <v>249</v>
      </c>
      <c r="CK64" s="30">
        <f>F153</f>
        <v>140</v>
      </c>
      <c r="CL64" s="75">
        <f t="shared" si="28"/>
        <v>3247400</v>
      </c>
      <c r="CM64" s="41"/>
      <c r="CN64" s="82" t="s">
        <v>651</v>
      </c>
      <c r="CO64" s="83" t="s">
        <v>390</v>
      </c>
      <c r="CP64" s="84" t="s">
        <v>271</v>
      </c>
      <c r="CQ64" s="84" t="s">
        <v>453</v>
      </c>
      <c r="CR64" s="84" t="s">
        <v>201</v>
      </c>
      <c r="CS64" s="84" t="s">
        <v>168</v>
      </c>
      <c r="CT64" s="84" t="s">
        <v>169</v>
      </c>
      <c r="CU64" s="84" t="s">
        <v>170</v>
      </c>
      <c r="CV64" s="84" t="s">
        <v>81</v>
      </c>
      <c r="CW64" s="84" t="s">
        <v>171</v>
      </c>
      <c r="CX64" s="84" t="s">
        <v>407</v>
      </c>
      <c r="CY64" s="84" t="s">
        <v>118</v>
      </c>
      <c r="CZ64" s="85" t="s">
        <v>456</v>
      </c>
      <c r="DA64" s="84" t="s">
        <v>406</v>
      </c>
      <c r="DB64" s="84" t="s">
        <v>75</v>
      </c>
      <c r="DC64" s="84" t="s">
        <v>88</v>
      </c>
      <c r="DD64" s="84" t="s">
        <v>684</v>
      </c>
      <c r="DE64" s="84" t="s">
        <v>669</v>
      </c>
      <c r="DF64" s="84" t="s">
        <v>416</v>
      </c>
      <c r="DG64" s="84" t="s">
        <v>137</v>
      </c>
      <c r="DH64" s="84" t="s">
        <v>427</v>
      </c>
      <c r="DI64" s="84" t="s">
        <v>228</v>
      </c>
      <c r="DJ64" s="84" t="s">
        <v>636</v>
      </c>
      <c r="DK64" s="86" t="s">
        <v>373</v>
      </c>
      <c r="DL64" s="87" t="s">
        <v>622</v>
      </c>
      <c r="DM64" s="67"/>
      <c r="DO64" s="57"/>
      <c r="DP64" s="88">
        <f>F622</f>
        <v>609</v>
      </c>
      <c r="DQ64" s="89">
        <f>F42</f>
        <v>29</v>
      </c>
      <c r="DR64" s="89">
        <f>F237</f>
        <v>224</v>
      </c>
      <c r="DS64" s="89">
        <f>F282</f>
        <v>269</v>
      </c>
      <c r="DT64" s="89">
        <f>F452</f>
        <v>439</v>
      </c>
      <c r="DU64" s="89">
        <f>F168</f>
        <v>155</v>
      </c>
      <c r="DV64" s="89">
        <f>F338</f>
        <v>325</v>
      </c>
      <c r="DW64" s="89">
        <f>F408</f>
        <v>395</v>
      </c>
      <c r="DX64" s="89">
        <f>F578</f>
        <v>565</v>
      </c>
      <c r="DY64" s="89">
        <f>F123</f>
        <v>110</v>
      </c>
      <c r="DZ64" s="89">
        <f>F469</f>
        <v>456</v>
      </c>
      <c r="EA64" s="89">
        <f>F514</f>
        <v>501</v>
      </c>
      <c r="EB64" s="89">
        <f>F84</f>
        <v>71</v>
      </c>
      <c r="EC64" s="89">
        <f>F254</f>
        <v>241</v>
      </c>
      <c r="ED64" s="89">
        <f>F299</f>
        <v>286</v>
      </c>
      <c r="EE64" s="89">
        <f>F20</f>
        <v>7</v>
      </c>
      <c r="EF64" s="89">
        <f>F190</f>
        <v>177</v>
      </c>
      <c r="EG64" s="89">
        <f>F385</f>
        <v>372</v>
      </c>
      <c r="EH64" s="89">
        <f>F430</f>
        <v>417</v>
      </c>
      <c r="EI64" s="89">
        <f>F600</f>
        <v>587</v>
      </c>
      <c r="EJ64" s="89">
        <f>F321</f>
        <v>308</v>
      </c>
      <c r="EK64" s="89">
        <f>F491</f>
        <v>478</v>
      </c>
      <c r="EL64" s="89">
        <f>F561</f>
        <v>548</v>
      </c>
      <c r="EM64" s="89">
        <f>F106</f>
        <v>93</v>
      </c>
      <c r="EN64" s="90">
        <f>F151</f>
        <v>138</v>
      </c>
      <c r="EO64" s="75">
        <f t="shared" si="29"/>
        <v>3247400</v>
      </c>
      <c r="EP64" s="41"/>
      <c r="EQ64" s="91" t="s">
        <v>147</v>
      </c>
      <c r="ER64" s="92" t="s">
        <v>449</v>
      </c>
      <c r="ES64" s="93" t="s">
        <v>265</v>
      </c>
      <c r="ET64" s="93" t="s">
        <v>678</v>
      </c>
      <c r="EU64" s="93" t="s">
        <v>690</v>
      </c>
      <c r="EV64" s="93" t="s">
        <v>363</v>
      </c>
      <c r="EW64" s="93" t="s">
        <v>607</v>
      </c>
      <c r="EX64" s="93" t="s">
        <v>352</v>
      </c>
      <c r="EY64" s="93" t="s">
        <v>144</v>
      </c>
      <c r="EZ64" s="93" t="s">
        <v>507</v>
      </c>
      <c r="FA64" s="175" t="s">
        <v>696</v>
      </c>
      <c r="FB64" s="176" t="s">
        <v>146</v>
      </c>
      <c r="FC64" s="94" t="s">
        <v>232</v>
      </c>
      <c r="FD64" s="177" t="s">
        <v>528</v>
      </c>
      <c r="FE64" s="178" t="s">
        <v>112</v>
      </c>
      <c r="FF64" s="93" t="s">
        <v>117</v>
      </c>
      <c r="FG64" s="93" t="s">
        <v>441</v>
      </c>
      <c r="FH64" s="93" t="s">
        <v>397</v>
      </c>
      <c r="FI64" s="93" t="s">
        <v>624</v>
      </c>
      <c r="FJ64" s="93" t="s">
        <v>148</v>
      </c>
      <c r="FK64" s="93" t="s">
        <v>417</v>
      </c>
      <c r="FL64" s="93" t="s">
        <v>193</v>
      </c>
      <c r="FM64" s="93" t="s">
        <v>145</v>
      </c>
      <c r="FN64" s="95" t="s">
        <v>508</v>
      </c>
      <c r="FO64" s="96" t="s">
        <v>571</v>
      </c>
      <c r="FP64" s="67"/>
    </row>
    <row r="65" spans="1:172" x14ac:dyDescent="0.2">
      <c r="A65" s="41"/>
      <c r="B65" s="41"/>
      <c r="C65" s="41"/>
      <c r="D65" s="109" t="s">
        <v>602</v>
      </c>
      <c r="E65" s="110" t="s">
        <v>565</v>
      </c>
      <c r="F65" s="111">
        <f>B3+(52*B5)</f>
        <v>52</v>
      </c>
      <c r="G65" s="41"/>
      <c r="I65" s="57"/>
      <c r="J65" s="28">
        <f>F110</f>
        <v>97</v>
      </c>
      <c r="K65" s="29">
        <f>F27</f>
        <v>14</v>
      </c>
      <c r="L65" s="29">
        <f>F64</f>
        <v>51</v>
      </c>
      <c r="M65" s="29">
        <f>F131</f>
        <v>118</v>
      </c>
      <c r="N65" s="29">
        <f>F43</f>
        <v>30</v>
      </c>
      <c r="O65" s="29">
        <f>F357</f>
        <v>344</v>
      </c>
      <c r="P65" s="29">
        <f>F269</f>
        <v>256</v>
      </c>
      <c r="Q65" s="29">
        <f>F336</f>
        <v>323</v>
      </c>
      <c r="R65" s="29">
        <f>F373</f>
        <v>360</v>
      </c>
      <c r="S65" s="29">
        <f>F290</f>
        <v>277</v>
      </c>
      <c r="T65" s="29">
        <f>F599</f>
        <v>586</v>
      </c>
      <c r="U65" s="29">
        <f>F516</f>
        <v>503</v>
      </c>
      <c r="V65" s="29">
        <f>F578</f>
        <v>565</v>
      </c>
      <c r="W65" s="29">
        <f>F620</f>
        <v>607</v>
      </c>
      <c r="X65" s="29">
        <f>F562</f>
        <v>549</v>
      </c>
      <c r="Y65" s="29">
        <f>F221</f>
        <v>208</v>
      </c>
      <c r="Z65" s="29">
        <f>F158</f>
        <v>145</v>
      </c>
      <c r="AA65" s="29">
        <f>F200</f>
        <v>187</v>
      </c>
      <c r="AB65" s="29">
        <f>F242</f>
        <v>229</v>
      </c>
      <c r="AC65" s="29">
        <f>F179</f>
        <v>166</v>
      </c>
      <c r="AD65" s="29">
        <f>F463</f>
        <v>450</v>
      </c>
      <c r="AE65" s="29">
        <f>F405</f>
        <v>392</v>
      </c>
      <c r="AF65" s="29">
        <f>F447</f>
        <v>434</v>
      </c>
      <c r="AG65" s="29">
        <f>F509</f>
        <v>496</v>
      </c>
      <c r="AH65" s="30">
        <f>F426</f>
        <v>413</v>
      </c>
      <c r="AI65" s="75">
        <f t="shared" si="27"/>
        <v>3247400</v>
      </c>
      <c r="AJ65" s="41"/>
      <c r="AK65" s="76" t="s">
        <v>271</v>
      </c>
      <c r="AL65" s="78" t="s">
        <v>587</v>
      </c>
      <c r="AM65" s="77" t="s">
        <v>139</v>
      </c>
      <c r="AN65" s="78" t="s">
        <v>470</v>
      </c>
      <c r="AO65" s="78" t="s">
        <v>414</v>
      </c>
      <c r="AP65" s="78" t="s">
        <v>669</v>
      </c>
      <c r="AQ65" s="78" t="s">
        <v>225</v>
      </c>
      <c r="AR65" s="78" t="s">
        <v>366</v>
      </c>
      <c r="AS65" s="78" t="s">
        <v>691</v>
      </c>
      <c r="AT65" s="78" t="s">
        <v>424</v>
      </c>
      <c r="AU65" s="78" t="s">
        <v>392</v>
      </c>
      <c r="AV65" s="78" t="s">
        <v>642</v>
      </c>
      <c r="AW65" s="79" t="s">
        <v>144</v>
      </c>
      <c r="AX65" s="78" t="s">
        <v>648</v>
      </c>
      <c r="AY65" s="78" t="s">
        <v>530</v>
      </c>
      <c r="AZ65" s="78" t="s">
        <v>698</v>
      </c>
      <c r="BA65" s="78" t="s">
        <v>538</v>
      </c>
      <c r="BB65" s="78" t="s">
        <v>260</v>
      </c>
      <c r="BC65" s="78" t="s">
        <v>91</v>
      </c>
      <c r="BD65" s="78" t="s">
        <v>498</v>
      </c>
      <c r="BE65" s="78" t="s">
        <v>615</v>
      </c>
      <c r="BF65" s="78" t="s">
        <v>608</v>
      </c>
      <c r="BG65" s="80" t="s">
        <v>198</v>
      </c>
      <c r="BH65" s="78" t="s">
        <v>640</v>
      </c>
      <c r="BI65" s="81" t="s">
        <v>339</v>
      </c>
      <c r="BJ65" s="67"/>
      <c r="BK65" s="50"/>
      <c r="BL65" s="41"/>
      <c r="BM65" s="28">
        <f>F60</f>
        <v>47</v>
      </c>
      <c r="BN65" s="29">
        <f>F127</f>
        <v>114</v>
      </c>
      <c r="BO65" s="29">
        <f>F64</f>
        <v>51</v>
      </c>
      <c r="BP65" s="29">
        <f>F31</f>
        <v>18</v>
      </c>
      <c r="BQ65" s="29">
        <f>F93</f>
        <v>80</v>
      </c>
      <c r="BR65" s="29">
        <f>F421</f>
        <v>408</v>
      </c>
      <c r="BS65" s="29">
        <f>F508</f>
        <v>495</v>
      </c>
      <c r="BT65" s="29">
        <f>F450</f>
        <v>437</v>
      </c>
      <c r="BU65" s="29">
        <f>F392</f>
        <v>379</v>
      </c>
      <c r="BV65" s="29">
        <f>F479</f>
        <v>466</v>
      </c>
      <c r="BW65" s="29">
        <f>F538</f>
        <v>525</v>
      </c>
      <c r="BX65" s="29">
        <f>F630</f>
        <v>617</v>
      </c>
      <c r="BY65" s="29">
        <f>F572</f>
        <v>559</v>
      </c>
      <c r="BZ65" s="29">
        <f>F534</f>
        <v>521</v>
      </c>
      <c r="CA65" s="29">
        <f>F601</f>
        <v>588</v>
      </c>
      <c r="CB65" s="29">
        <f>F307</f>
        <v>294</v>
      </c>
      <c r="CC65" s="29">
        <f>F369</f>
        <v>356</v>
      </c>
      <c r="CD65" s="29">
        <f>F336</f>
        <v>323</v>
      </c>
      <c r="CE65" s="29">
        <f>F273</f>
        <v>260</v>
      </c>
      <c r="CF65" s="29">
        <f>F340</f>
        <v>327</v>
      </c>
      <c r="CG65" s="29">
        <f>F174</f>
        <v>161</v>
      </c>
      <c r="CH65" s="29">
        <f>F241</f>
        <v>228</v>
      </c>
      <c r="CI65" s="29">
        <f>F203</f>
        <v>190</v>
      </c>
      <c r="CJ65" s="29">
        <f>F145</f>
        <v>132</v>
      </c>
      <c r="CK65" s="30">
        <f>F237</f>
        <v>224</v>
      </c>
      <c r="CL65" s="75">
        <f t="shared" si="28"/>
        <v>3247400</v>
      </c>
      <c r="CM65" s="41"/>
      <c r="CN65" s="82" t="s">
        <v>74</v>
      </c>
      <c r="CO65" s="84" t="s">
        <v>618</v>
      </c>
      <c r="CP65" s="83" t="s">
        <v>139</v>
      </c>
      <c r="CQ65" s="84" t="s">
        <v>431</v>
      </c>
      <c r="CR65" s="84" t="s">
        <v>561</v>
      </c>
      <c r="CS65" s="84" t="s">
        <v>234</v>
      </c>
      <c r="CT65" s="84" t="s">
        <v>235</v>
      </c>
      <c r="CU65" s="84" t="s">
        <v>236</v>
      </c>
      <c r="CV65" s="84" t="s">
        <v>237</v>
      </c>
      <c r="CW65" s="84" t="s">
        <v>153</v>
      </c>
      <c r="CX65" s="84" t="s">
        <v>491</v>
      </c>
      <c r="CY65" s="84" t="s">
        <v>553</v>
      </c>
      <c r="CZ65" s="85" t="s">
        <v>276</v>
      </c>
      <c r="DA65" s="84" t="s">
        <v>321</v>
      </c>
      <c r="DB65" s="84" t="s">
        <v>552</v>
      </c>
      <c r="DC65" s="84" t="s">
        <v>673</v>
      </c>
      <c r="DD65" s="84" t="s">
        <v>282</v>
      </c>
      <c r="DE65" s="84" t="s">
        <v>366</v>
      </c>
      <c r="DF65" s="84" t="s">
        <v>681</v>
      </c>
      <c r="DG65" s="84" t="s">
        <v>531</v>
      </c>
      <c r="DH65" s="84" t="s">
        <v>576</v>
      </c>
      <c r="DI65" s="84" t="s">
        <v>458</v>
      </c>
      <c r="DJ65" s="86" t="s">
        <v>637</v>
      </c>
      <c r="DK65" s="84" t="s">
        <v>285</v>
      </c>
      <c r="DL65" s="87" t="s">
        <v>265</v>
      </c>
      <c r="DM65" s="67"/>
      <c r="DO65" s="57"/>
      <c r="DP65" s="88">
        <f>F466</f>
        <v>453</v>
      </c>
      <c r="DQ65" s="89">
        <f>F536</f>
        <v>523</v>
      </c>
      <c r="DR65" s="89">
        <f>F81</f>
        <v>68</v>
      </c>
      <c r="DS65" s="89">
        <f>F251</f>
        <v>238</v>
      </c>
      <c r="DT65" s="89">
        <f>F296</f>
        <v>283</v>
      </c>
      <c r="DU65" s="89">
        <f>F17</f>
        <v>4</v>
      </c>
      <c r="DV65" s="89">
        <f>F212</f>
        <v>199</v>
      </c>
      <c r="DW65" s="89">
        <f>F382</f>
        <v>369</v>
      </c>
      <c r="DX65" s="89">
        <f>F427</f>
        <v>414</v>
      </c>
      <c r="DY65" s="89">
        <f>F597</f>
        <v>584</v>
      </c>
      <c r="DZ65" s="89">
        <f>F313</f>
        <v>300</v>
      </c>
      <c r="EA65" s="89">
        <f>F508</f>
        <v>495</v>
      </c>
      <c r="EB65" s="89">
        <f>F553</f>
        <v>540</v>
      </c>
      <c r="EC65" s="89">
        <f>F98</f>
        <v>85</v>
      </c>
      <c r="ED65" s="89">
        <f>F143</f>
        <v>130</v>
      </c>
      <c r="EE65" s="89">
        <f>F614</f>
        <v>601</v>
      </c>
      <c r="EF65" s="89">
        <f>F59</f>
        <v>46</v>
      </c>
      <c r="EG65" s="89">
        <f>F229</f>
        <v>216</v>
      </c>
      <c r="EH65" s="89">
        <f>F274</f>
        <v>261</v>
      </c>
      <c r="EI65" s="89">
        <f>F444</f>
        <v>431</v>
      </c>
      <c r="EJ65" s="89">
        <f>F165</f>
        <v>152</v>
      </c>
      <c r="EK65" s="89">
        <f>F360</f>
        <v>347</v>
      </c>
      <c r="EL65" s="89">
        <f>F405</f>
        <v>392</v>
      </c>
      <c r="EM65" s="89">
        <f>F575</f>
        <v>562</v>
      </c>
      <c r="EN65" s="90">
        <f>F120</f>
        <v>107</v>
      </c>
      <c r="EO65" s="75">
        <f t="shared" si="29"/>
        <v>3247400</v>
      </c>
      <c r="EP65" s="41"/>
      <c r="EQ65" s="91" t="s">
        <v>378</v>
      </c>
      <c r="ER65" s="93" t="s">
        <v>104</v>
      </c>
      <c r="ES65" s="92" t="s">
        <v>540</v>
      </c>
      <c r="ET65" s="93" t="s">
        <v>595</v>
      </c>
      <c r="EU65" s="93" t="s">
        <v>532</v>
      </c>
      <c r="EV65" s="93" t="s">
        <v>488</v>
      </c>
      <c r="EW65" s="93" t="s">
        <v>122</v>
      </c>
      <c r="EX65" s="93" t="s">
        <v>688</v>
      </c>
      <c r="EY65" s="93" t="s">
        <v>685</v>
      </c>
      <c r="EZ65" s="93" t="s">
        <v>214</v>
      </c>
      <c r="FA65" s="175" t="s">
        <v>660</v>
      </c>
      <c r="FB65" s="176" t="s">
        <v>235</v>
      </c>
      <c r="FC65" s="94" t="s">
        <v>197</v>
      </c>
      <c r="FD65" s="177" t="s">
        <v>539</v>
      </c>
      <c r="FE65" s="178" t="s">
        <v>186</v>
      </c>
      <c r="FF65" s="93" t="s">
        <v>213</v>
      </c>
      <c r="FG65" s="93" t="s">
        <v>349</v>
      </c>
      <c r="FH65" s="93" t="s">
        <v>452</v>
      </c>
      <c r="FI65" s="93" t="s">
        <v>249</v>
      </c>
      <c r="FJ65" s="93" t="s">
        <v>692</v>
      </c>
      <c r="FK65" s="93" t="s">
        <v>402</v>
      </c>
      <c r="FL65" s="93" t="s">
        <v>544</v>
      </c>
      <c r="FM65" s="95" t="s">
        <v>608</v>
      </c>
      <c r="FN65" s="93" t="s">
        <v>215</v>
      </c>
      <c r="FO65" s="96" t="s">
        <v>320</v>
      </c>
      <c r="FP65" s="67"/>
    </row>
    <row r="66" spans="1:172" x14ac:dyDescent="0.2">
      <c r="A66" s="41"/>
      <c r="B66" s="41"/>
      <c r="C66" s="41"/>
      <c r="D66" s="109" t="s">
        <v>596</v>
      </c>
      <c r="E66" s="110" t="s">
        <v>565</v>
      </c>
      <c r="F66" s="122">
        <f>B3+(53*B5)</f>
        <v>53</v>
      </c>
      <c r="G66" s="41"/>
      <c r="I66" s="57"/>
      <c r="J66" s="28">
        <f>F81</f>
        <v>68</v>
      </c>
      <c r="K66" s="29">
        <f>F118</f>
        <v>105</v>
      </c>
      <c r="L66" s="29">
        <f>F60</f>
        <v>47</v>
      </c>
      <c r="M66" s="29">
        <f>F102</f>
        <v>89</v>
      </c>
      <c r="N66" s="29">
        <f>F14</f>
        <v>1</v>
      </c>
      <c r="O66" s="29">
        <f>F323</f>
        <v>310</v>
      </c>
      <c r="P66" s="29">
        <f>F365</f>
        <v>352</v>
      </c>
      <c r="Q66" s="29">
        <f>F307</f>
        <v>294</v>
      </c>
      <c r="R66" s="29">
        <f>F344</f>
        <v>331</v>
      </c>
      <c r="S66" s="29">
        <f>F286</f>
        <v>273</v>
      </c>
      <c r="T66" s="29">
        <f>F570</f>
        <v>557</v>
      </c>
      <c r="U66" s="29">
        <f>F637</f>
        <v>624</v>
      </c>
      <c r="V66" s="29">
        <f>F549</f>
        <v>536</v>
      </c>
      <c r="W66" s="29">
        <f>F591</f>
        <v>578</v>
      </c>
      <c r="X66" s="29">
        <f>F528</f>
        <v>515</v>
      </c>
      <c r="Y66" s="29">
        <f>F192</f>
        <v>179</v>
      </c>
      <c r="Z66" s="29">
        <f>F254</f>
        <v>241</v>
      </c>
      <c r="AA66" s="29">
        <f>F171</f>
        <v>158</v>
      </c>
      <c r="AB66" s="29">
        <f>F233</f>
        <v>220</v>
      </c>
      <c r="AC66" s="29">
        <f>F150</f>
        <v>137</v>
      </c>
      <c r="AD66" s="29">
        <f>F459</f>
        <v>446</v>
      </c>
      <c r="AE66" s="29">
        <f>F501</f>
        <v>488</v>
      </c>
      <c r="AF66" s="29">
        <f>F413</f>
        <v>400</v>
      </c>
      <c r="AG66" s="29">
        <f>F480</f>
        <v>467</v>
      </c>
      <c r="AH66" s="30">
        <f>F397</f>
        <v>384</v>
      </c>
      <c r="AI66" s="75">
        <f t="shared" si="27"/>
        <v>3247400</v>
      </c>
      <c r="AJ66" s="41"/>
      <c r="AK66" s="76" t="s">
        <v>540</v>
      </c>
      <c r="AL66" s="78" t="s">
        <v>453</v>
      </c>
      <c r="AM66" s="78" t="s">
        <v>74</v>
      </c>
      <c r="AN66" s="77" t="s">
        <v>609</v>
      </c>
      <c r="AO66" s="78" t="s">
        <v>201</v>
      </c>
      <c r="AP66" s="78" t="s">
        <v>670</v>
      </c>
      <c r="AQ66" s="78" t="s">
        <v>416</v>
      </c>
      <c r="AR66" s="78" t="s">
        <v>673</v>
      </c>
      <c r="AS66" s="78" t="s">
        <v>341</v>
      </c>
      <c r="AT66" s="78" t="s">
        <v>137</v>
      </c>
      <c r="AU66" s="78" t="s">
        <v>591</v>
      </c>
      <c r="AV66" s="78" t="s">
        <v>562</v>
      </c>
      <c r="AW66" s="79" t="s">
        <v>474</v>
      </c>
      <c r="AX66" s="78" t="s">
        <v>661</v>
      </c>
      <c r="AY66" s="78" t="s">
        <v>274</v>
      </c>
      <c r="AZ66" s="78" t="s">
        <v>227</v>
      </c>
      <c r="BA66" s="78" t="s">
        <v>528</v>
      </c>
      <c r="BB66" s="78" t="s">
        <v>701</v>
      </c>
      <c r="BC66" s="78" t="s">
        <v>429</v>
      </c>
      <c r="BD66" s="78" t="s">
        <v>318</v>
      </c>
      <c r="BE66" s="78" t="s">
        <v>625</v>
      </c>
      <c r="BF66" s="80" t="s">
        <v>152</v>
      </c>
      <c r="BG66" s="78" t="s">
        <v>641</v>
      </c>
      <c r="BH66" s="78" t="s">
        <v>603</v>
      </c>
      <c r="BI66" s="81" t="s">
        <v>258</v>
      </c>
      <c r="BJ66" s="67"/>
      <c r="BK66" s="50"/>
      <c r="BL66" s="41"/>
      <c r="BM66" s="28">
        <f>F114</f>
        <v>101</v>
      </c>
      <c r="BN66" s="29">
        <f>F35</f>
        <v>22</v>
      </c>
      <c r="BO66" s="29">
        <f>F43</f>
        <v>30</v>
      </c>
      <c r="BP66" s="29">
        <f>F102</f>
        <v>89</v>
      </c>
      <c r="BQ66" s="29">
        <f>F81</f>
        <v>68</v>
      </c>
      <c r="BR66" s="29">
        <f>F500</f>
        <v>487</v>
      </c>
      <c r="BS66" s="29">
        <f>F396</f>
        <v>383</v>
      </c>
      <c r="BT66" s="29">
        <f>F429</f>
        <v>416</v>
      </c>
      <c r="BU66" s="29">
        <f>F483</f>
        <v>470</v>
      </c>
      <c r="BV66" s="29">
        <f>F442</f>
        <v>429</v>
      </c>
      <c r="BW66" s="29">
        <f>F622</f>
        <v>609</v>
      </c>
      <c r="BX66" s="29">
        <f>F513</f>
        <v>500</v>
      </c>
      <c r="BY66" s="29">
        <f>F551</f>
        <v>538</v>
      </c>
      <c r="BZ66" s="29">
        <f>F605</f>
        <v>592</v>
      </c>
      <c r="CA66" s="29">
        <f>F584</f>
        <v>571</v>
      </c>
      <c r="CB66" s="29">
        <f>F386</f>
        <v>373</v>
      </c>
      <c r="CC66" s="29">
        <f>F282</f>
        <v>269</v>
      </c>
      <c r="CD66" s="29">
        <f>F290</f>
        <v>277</v>
      </c>
      <c r="CE66" s="29">
        <f>F344</f>
        <v>331</v>
      </c>
      <c r="CF66" s="29">
        <f>F323</f>
        <v>310</v>
      </c>
      <c r="CG66" s="29">
        <f>F253</f>
        <v>240</v>
      </c>
      <c r="CH66" s="29">
        <f>F149</f>
        <v>136</v>
      </c>
      <c r="CI66" s="29">
        <f>F187</f>
        <v>174</v>
      </c>
      <c r="CJ66" s="29">
        <f>F216</f>
        <v>203</v>
      </c>
      <c r="CK66" s="30">
        <f>F195</f>
        <v>182</v>
      </c>
      <c r="CL66" s="75">
        <f t="shared" si="28"/>
        <v>3247400</v>
      </c>
      <c r="CM66" s="41"/>
      <c r="CN66" s="82" t="s">
        <v>368</v>
      </c>
      <c r="CO66" s="84" t="s">
        <v>141</v>
      </c>
      <c r="CP66" s="84" t="s">
        <v>414</v>
      </c>
      <c r="CQ66" s="83" t="s">
        <v>609</v>
      </c>
      <c r="CR66" s="84" t="s">
        <v>540</v>
      </c>
      <c r="CS66" s="84" t="s">
        <v>294</v>
      </c>
      <c r="CT66" s="84" t="s">
        <v>295</v>
      </c>
      <c r="CU66" s="84" t="s">
        <v>267</v>
      </c>
      <c r="CV66" s="84" t="s">
        <v>296</v>
      </c>
      <c r="CW66" s="84" t="s">
        <v>297</v>
      </c>
      <c r="CX66" s="84" t="s">
        <v>147</v>
      </c>
      <c r="CY66" s="84" t="s">
        <v>391</v>
      </c>
      <c r="CZ66" s="85" t="s">
        <v>447</v>
      </c>
      <c r="DA66" s="84" t="s">
        <v>448</v>
      </c>
      <c r="DB66" s="84" t="s">
        <v>262</v>
      </c>
      <c r="DC66" s="84" t="s">
        <v>317</v>
      </c>
      <c r="DD66" s="84" t="s">
        <v>678</v>
      </c>
      <c r="DE66" s="84" t="s">
        <v>424</v>
      </c>
      <c r="DF66" s="84" t="s">
        <v>341</v>
      </c>
      <c r="DG66" s="84" t="s">
        <v>670</v>
      </c>
      <c r="DH66" s="84" t="s">
        <v>575</v>
      </c>
      <c r="DI66" s="86" t="s">
        <v>654</v>
      </c>
      <c r="DJ66" s="84" t="s">
        <v>324</v>
      </c>
      <c r="DK66" s="84" t="s">
        <v>387</v>
      </c>
      <c r="DL66" s="87" t="s">
        <v>159</v>
      </c>
      <c r="DM66" s="67"/>
      <c r="DO66" s="57"/>
      <c r="DP66" s="88">
        <f>F335</f>
        <v>322</v>
      </c>
      <c r="DQ66" s="89">
        <f>F505</f>
        <v>492</v>
      </c>
      <c r="DR66" s="89">
        <f>F550</f>
        <v>537</v>
      </c>
      <c r="DS66" s="89">
        <f>F95</f>
        <v>82</v>
      </c>
      <c r="DT66" s="89">
        <f>F140</f>
        <v>127</v>
      </c>
      <c r="DU66" s="89">
        <f>F636</f>
        <v>623</v>
      </c>
      <c r="DV66" s="89">
        <f>F56</f>
        <v>43</v>
      </c>
      <c r="DW66" s="89">
        <f>F226</f>
        <v>213</v>
      </c>
      <c r="DX66" s="89">
        <f>F271</f>
        <v>258</v>
      </c>
      <c r="DY66" s="89">
        <f>F441</f>
        <v>428</v>
      </c>
      <c r="DZ66" s="89">
        <f>F187</f>
        <v>174</v>
      </c>
      <c r="EA66" s="89">
        <f>F357</f>
        <v>344</v>
      </c>
      <c r="EB66" s="89">
        <f>F402</f>
        <v>389</v>
      </c>
      <c r="EC66" s="89">
        <f>F572</f>
        <v>559</v>
      </c>
      <c r="ED66" s="89">
        <f>F117</f>
        <v>104</v>
      </c>
      <c r="EE66" s="89">
        <f>F483</f>
        <v>470</v>
      </c>
      <c r="EF66" s="89">
        <f>F528</f>
        <v>515</v>
      </c>
      <c r="EG66" s="89">
        <f>F73</f>
        <v>60</v>
      </c>
      <c r="EH66" s="89">
        <f>F243</f>
        <v>230</v>
      </c>
      <c r="EI66" s="89">
        <f>F288</f>
        <v>275</v>
      </c>
      <c r="EJ66" s="89">
        <f>F34</f>
        <v>21</v>
      </c>
      <c r="EK66" s="89">
        <f>F204</f>
        <v>191</v>
      </c>
      <c r="EL66" s="89">
        <f>F374</f>
        <v>361</v>
      </c>
      <c r="EM66" s="89">
        <f>F419</f>
        <v>406</v>
      </c>
      <c r="EN66" s="90">
        <f>F589</f>
        <v>576</v>
      </c>
      <c r="EO66" s="75">
        <f t="shared" si="29"/>
        <v>3247400</v>
      </c>
      <c r="EP66" s="41"/>
      <c r="EQ66" s="91" t="s">
        <v>515</v>
      </c>
      <c r="ER66" s="93" t="s">
        <v>657</v>
      </c>
      <c r="ES66" s="93" t="s">
        <v>273</v>
      </c>
      <c r="ET66" s="92" t="s">
        <v>202</v>
      </c>
      <c r="EU66" s="93" t="s">
        <v>548</v>
      </c>
      <c r="EV66" s="93" t="s">
        <v>175</v>
      </c>
      <c r="EW66" s="93" t="s">
        <v>390</v>
      </c>
      <c r="EX66" s="93" t="s">
        <v>583</v>
      </c>
      <c r="EY66" s="93" t="s">
        <v>455</v>
      </c>
      <c r="EZ66" s="93" t="s">
        <v>253</v>
      </c>
      <c r="FA66" s="175" t="s">
        <v>324</v>
      </c>
      <c r="FB66" s="176" t="s">
        <v>669</v>
      </c>
      <c r="FC66" s="94" t="s">
        <v>668</v>
      </c>
      <c r="FD66" s="177" t="s">
        <v>276</v>
      </c>
      <c r="FE66" s="178" t="s">
        <v>388</v>
      </c>
      <c r="FF66" s="93" t="s">
        <v>296</v>
      </c>
      <c r="FG66" s="93" t="s">
        <v>274</v>
      </c>
      <c r="FH66" s="93" t="s">
        <v>389</v>
      </c>
      <c r="FI66" s="93" t="s">
        <v>307</v>
      </c>
      <c r="FJ66" s="93" t="s">
        <v>626</v>
      </c>
      <c r="FK66" s="93" t="s">
        <v>167</v>
      </c>
      <c r="FL66" s="95" t="s">
        <v>560</v>
      </c>
      <c r="FM66" s="93" t="s">
        <v>126</v>
      </c>
      <c r="FN66" s="93" t="s">
        <v>697</v>
      </c>
      <c r="FO66" s="96" t="s">
        <v>275</v>
      </c>
      <c r="FP66" s="67"/>
    </row>
    <row r="67" spans="1:172" x14ac:dyDescent="0.2">
      <c r="A67" s="41"/>
      <c r="B67" s="41"/>
      <c r="C67" s="41"/>
      <c r="D67" s="109" t="s">
        <v>471</v>
      </c>
      <c r="E67" s="110" t="s">
        <v>565</v>
      </c>
      <c r="F67" s="122">
        <f>B3+(54*B5)</f>
        <v>54</v>
      </c>
      <c r="G67" s="41"/>
      <c r="I67" s="57"/>
      <c r="J67" s="28">
        <f>F52</f>
        <v>39</v>
      </c>
      <c r="K67" s="29">
        <f>F89</f>
        <v>76</v>
      </c>
      <c r="L67" s="29">
        <f>F31</f>
        <v>18</v>
      </c>
      <c r="M67" s="29">
        <f>F68</f>
        <v>55</v>
      </c>
      <c r="N67" s="29">
        <f>F135</f>
        <v>122</v>
      </c>
      <c r="O67" s="29">
        <f>F294</f>
        <v>281</v>
      </c>
      <c r="P67" s="29">
        <f>F361</f>
        <v>348</v>
      </c>
      <c r="Q67" s="29">
        <f>F273</f>
        <v>260</v>
      </c>
      <c r="R67" s="29">
        <f>F315</f>
        <v>302</v>
      </c>
      <c r="S67" s="29">
        <f>F382</f>
        <v>369</v>
      </c>
      <c r="T67" s="29">
        <f>F541</f>
        <v>528</v>
      </c>
      <c r="U67" s="29">
        <f>F603</f>
        <v>590</v>
      </c>
      <c r="V67" s="29">
        <f>F520</f>
        <v>507</v>
      </c>
      <c r="W67" s="29">
        <f>F587</f>
        <v>574</v>
      </c>
      <c r="X67" s="29">
        <f>F624</f>
        <v>611</v>
      </c>
      <c r="Y67" s="29">
        <f>F183</f>
        <v>170</v>
      </c>
      <c r="Z67" s="29">
        <f>F225</f>
        <v>212</v>
      </c>
      <c r="AA67" s="29">
        <f>F142</f>
        <v>129</v>
      </c>
      <c r="AB67" s="29">
        <f>F204</f>
        <v>191</v>
      </c>
      <c r="AC67" s="29">
        <f>F246</f>
        <v>233</v>
      </c>
      <c r="AD67" s="29">
        <f>F430</f>
        <v>417</v>
      </c>
      <c r="AE67" s="29">
        <f>F472</f>
        <v>459</v>
      </c>
      <c r="AF67" s="29">
        <f>F409</f>
        <v>396</v>
      </c>
      <c r="AG67" s="29">
        <f>F451</f>
        <v>438</v>
      </c>
      <c r="AH67" s="30">
        <f>F488</f>
        <v>475</v>
      </c>
      <c r="AI67" s="75">
        <f t="shared" si="27"/>
        <v>3247400</v>
      </c>
      <c r="AJ67" s="41"/>
      <c r="AK67" s="76" t="s">
        <v>574</v>
      </c>
      <c r="AL67" s="78" t="s">
        <v>2</v>
      </c>
      <c r="AM67" s="78" t="s">
        <v>431</v>
      </c>
      <c r="AN67" s="78" t="s">
        <v>499</v>
      </c>
      <c r="AO67" s="77" t="s">
        <v>209</v>
      </c>
      <c r="AP67" s="78" t="s">
        <v>155</v>
      </c>
      <c r="AQ67" s="78" t="s">
        <v>199</v>
      </c>
      <c r="AR67" s="78" t="s">
        <v>681</v>
      </c>
      <c r="AS67" s="78" t="s">
        <v>384</v>
      </c>
      <c r="AT67" s="78" t="s">
        <v>688</v>
      </c>
      <c r="AU67" s="78" t="s">
        <v>588</v>
      </c>
      <c r="AV67" s="78" t="s">
        <v>77</v>
      </c>
      <c r="AW67" s="79" t="s">
        <v>632</v>
      </c>
      <c r="AX67" s="78" t="s">
        <v>415</v>
      </c>
      <c r="AY67" s="78" t="s">
        <v>542</v>
      </c>
      <c r="AZ67" s="78" t="s">
        <v>504</v>
      </c>
      <c r="BA67" s="78" t="s">
        <v>367</v>
      </c>
      <c r="BB67" s="78" t="s">
        <v>346</v>
      </c>
      <c r="BC67" s="78" t="s">
        <v>560</v>
      </c>
      <c r="BD67" s="78" t="s">
        <v>693</v>
      </c>
      <c r="BE67" s="80" t="s">
        <v>624</v>
      </c>
      <c r="BF67" s="78" t="s">
        <v>316</v>
      </c>
      <c r="BG67" s="78" t="s">
        <v>604</v>
      </c>
      <c r="BH67" s="78" t="s">
        <v>280</v>
      </c>
      <c r="BI67" s="81" t="s">
        <v>593</v>
      </c>
      <c r="BJ67" s="67"/>
      <c r="BK67" s="50"/>
      <c r="BL67" s="41"/>
      <c r="BM67" s="28">
        <f>F106</f>
        <v>93</v>
      </c>
      <c r="BN67" s="29">
        <f>F68</f>
        <v>55</v>
      </c>
      <c r="BO67" s="29">
        <f>F27</f>
        <v>14</v>
      </c>
      <c r="BP67" s="29">
        <f>F39</f>
        <v>26</v>
      </c>
      <c r="BQ67" s="29">
        <f>F135</f>
        <v>122</v>
      </c>
      <c r="BR67" s="29">
        <f>F467</f>
        <v>454</v>
      </c>
      <c r="BS67" s="29">
        <f>F454</f>
        <v>441</v>
      </c>
      <c r="BT67" s="29">
        <f>F408</f>
        <v>395</v>
      </c>
      <c r="BU67" s="29">
        <f>F425</f>
        <v>412</v>
      </c>
      <c r="BV67" s="29">
        <f>F496</f>
        <v>483</v>
      </c>
      <c r="BW67" s="29">
        <f>F609</f>
        <v>596</v>
      </c>
      <c r="BX67" s="29">
        <f>F576</f>
        <v>563</v>
      </c>
      <c r="BY67" s="29">
        <f>F530</f>
        <v>517</v>
      </c>
      <c r="BZ67" s="29">
        <f>F547</f>
        <v>534</v>
      </c>
      <c r="CA67" s="29">
        <f>F613</f>
        <v>600</v>
      </c>
      <c r="CB67" s="29">
        <f>F348</f>
        <v>335</v>
      </c>
      <c r="CC67" s="29">
        <f>F315</f>
        <v>302</v>
      </c>
      <c r="CD67" s="29">
        <f>F269</f>
        <v>256</v>
      </c>
      <c r="CE67" s="29">
        <f>F311</f>
        <v>298</v>
      </c>
      <c r="CF67" s="29">
        <f>F382</f>
        <v>369</v>
      </c>
      <c r="CG67" s="29">
        <f>F220</f>
        <v>207</v>
      </c>
      <c r="CH67" s="29">
        <f>F212</f>
        <v>199</v>
      </c>
      <c r="CI67" s="29">
        <f>F141</f>
        <v>128</v>
      </c>
      <c r="CJ67" s="29">
        <f>F178</f>
        <v>165</v>
      </c>
      <c r="CK67" s="30">
        <f>F249</f>
        <v>236</v>
      </c>
      <c r="CL67" s="75">
        <f t="shared" si="28"/>
        <v>3247400</v>
      </c>
      <c r="CM67" s="41"/>
      <c r="CN67" s="82" t="s">
        <v>508</v>
      </c>
      <c r="CO67" s="84" t="s">
        <v>499</v>
      </c>
      <c r="CP67" s="84" t="s">
        <v>587</v>
      </c>
      <c r="CQ67" s="84" t="s">
        <v>319</v>
      </c>
      <c r="CR67" s="83" t="s">
        <v>209</v>
      </c>
      <c r="CS67" s="84" t="s">
        <v>351</v>
      </c>
      <c r="CT67" s="84" t="s">
        <v>218</v>
      </c>
      <c r="CU67" s="84" t="s">
        <v>352</v>
      </c>
      <c r="CV67" s="84" t="s">
        <v>353</v>
      </c>
      <c r="CW67" s="84" t="s">
        <v>354</v>
      </c>
      <c r="CX67" s="84" t="s">
        <v>370</v>
      </c>
      <c r="CY67" s="84" t="s">
        <v>521</v>
      </c>
      <c r="CZ67" s="85" t="s">
        <v>520</v>
      </c>
      <c r="DA67" s="84" t="s">
        <v>336</v>
      </c>
      <c r="DB67" s="84" t="s">
        <v>434</v>
      </c>
      <c r="DC67" s="84" t="s">
        <v>677</v>
      </c>
      <c r="DD67" s="84" t="s">
        <v>384</v>
      </c>
      <c r="DE67" s="84" t="s">
        <v>225</v>
      </c>
      <c r="DF67" s="84" t="s">
        <v>259</v>
      </c>
      <c r="DG67" s="84" t="s">
        <v>688</v>
      </c>
      <c r="DH67" s="86" t="s">
        <v>92</v>
      </c>
      <c r="DI67" s="84" t="s">
        <v>122</v>
      </c>
      <c r="DJ67" s="84" t="s">
        <v>505</v>
      </c>
      <c r="DK67" s="84" t="s">
        <v>599</v>
      </c>
      <c r="DL67" s="87" t="s">
        <v>621</v>
      </c>
      <c r="DM67" s="67"/>
      <c r="DO67" s="57"/>
      <c r="DP67" s="88">
        <f>F179</f>
        <v>166</v>
      </c>
      <c r="DQ67" s="89">
        <f>F349</f>
        <v>336</v>
      </c>
      <c r="DR67" s="89">
        <f>F394</f>
        <v>381</v>
      </c>
      <c r="DS67" s="89">
        <f>F564</f>
        <v>551</v>
      </c>
      <c r="DT67" s="89">
        <f>F134</f>
        <v>121</v>
      </c>
      <c r="DU67" s="89">
        <f>F480</f>
        <v>467</v>
      </c>
      <c r="DV67" s="89">
        <f>F525</f>
        <v>512</v>
      </c>
      <c r="DW67" s="89">
        <f>F70</f>
        <v>57</v>
      </c>
      <c r="DX67" s="89">
        <f>F240</f>
        <v>227</v>
      </c>
      <c r="DY67" s="89">
        <f>F310</f>
        <v>297</v>
      </c>
      <c r="DZ67" s="89">
        <f>F31</f>
        <v>18</v>
      </c>
      <c r="EA67" s="89">
        <f>F201</f>
        <v>188</v>
      </c>
      <c r="EB67" s="89">
        <f>F371</f>
        <v>358</v>
      </c>
      <c r="EC67" s="89">
        <f>F416</f>
        <v>403</v>
      </c>
      <c r="ED67" s="89">
        <f>F611</f>
        <v>598</v>
      </c>
      <c r="EE67" s="89">
        <f>F332</f>
        <v>319</v>
      </c>
      <c r="EF67" s="89">
        <f>F502</f>
        <v>489</v>
      </c>
      <c r="EG67" s="89">
        <f>F547</f>
        <v>534</v>
      </c>
      <c r="EH67" s="89">
        <f>F92</f>
        <v>79</v>
      </c>
      <c r="EI67" s="89">
        <f>F162</f>
        <v>149</v>
      </c>
      <c r="EJ67" s="89">
        <f>F628</f>
        <v>615</v>
      </c>
      <c r="EK67" s="89">
        <f>F48</f>
        <v>35</v>
      </c>
      <c r="EL67" s="89">
        <f>F218</f>
        <v>205</v>
      </c>
      <c r="EM67" s="89">
        <f>F263</f>
        <v>250</v>
      </c>
      <c r="EN67" s="90">
        <f>F458</f>
        <v>445</v>
      </c>
      <c r="EO67" s="75">
        <f t="shared" si="29"/>
        <v>3247400</v>
      </c>
      <c r="EP67" s="41"/>
      <c r="EQ67" s="91" t="s">
        <v>498</v>
      </c>
      <c r="ER67" s="93" t="s">
        <v>305</v>
      </c>
      <c r="ES67" s="93" t="s">
        <v>700</v>
      </c>
      <c r="ET67" s="93" t="s">
        <v>335</v>
      </c>
      <c r="EU67" s="92" t="s">
        <v>289</v>
      </c>
      <c r="EV67" s="93" t="s">
        <v>603</v>
      </c>
      <c r="EW67" s="93" t="s">
        <v>337</v>
      </c>
      <c r="EX67" s="93" t="s">
        <v>369</v>
      </c>
      <c r="EY67" s="93" t="s">
        <v>480</v>
      </c>
      <c r="EZ67" s="93" t="s">
        <v>439</v>
      </c>
      <c r="FA67" s="175" t="s">
        <v>431</v>
      </c>
      <c r="FB67" s="176" t="s">
        <v>635</v>
      </c>
      <c r="FC67" s="94" t="s">
        <v>563</v>
      </c>
      <c r="FD67" s="177" t="s">
        <v>131</v>
      </c>
      <c r="FE67" s="178" t="s">
        <v>241</v>
      </c>
      <c r="FF67" s="93" t="s">
        <v>665</v>
      </c>
      <c r="FG67" s="93" t="s">
        <v>676</v>
      </c>
      <c r="FH67" s="93" t="s">
        <v>336</v>
      </c>
      <c r="FI67" s="93" t="s">
        <v>410</v>
      </c>
      <c r="FJ67" s="93" t="s">
        <v>187</v>
      </c>
      <c r="FK67" s="95" t="s">
        <v>257</v>
      </c>
      <c r="FL67" s="93" t="s">
        <v>430</v>
      </c>
      <c r="FM67" s="93" t="s">
        <v>114</v>
      </c>
      <c r="FN67" s="93" t="s">
        <v>586</v>
      </c>
      <c r="FO67" s="96" t="s">
        <v>168</v>
      </c>
      <c r="FP67" s="67"/>
    </row>
    <row r="68" spans="1:172" x14ac:dyDescent="0.2">
      <c r="A68" s="41"/>
      <c r="B68" s="41"/>
      <c r="C68" s="41"/>
      <c r="D68" s="109" t="s">
        <v>499</v>
      </c>
      <c r="E68" s="110" t="s">
        <v>565</v>
      </c>
      <c r="F68" s="111">
        <f>B3+(55*B5)</f>
        <v>55</v>
      </c>
      <c r="G68" s="41"/>
      <c r="I68" s="57"/>
      <c r="J68" s="28">
        <f>F529</f>
        <v>516</v>
      </c>
      <c r="K68" s="29">
        <f>F571</f>
        <v>558</v>
      </c>
      <c r="L68" s="29">
        <f>F633</f>
        <v>620</v>
      </c>
      <c r="M68" s="29">
        <f>F550</f>
        <v>537</v>
      </c>
      <c r="N68" s="29">
        <f>F592</f>
        <v>579</v>
      </c>
      <c r="O68" s="29">
        <f>F151</f>
        <v>138</v>
      </c>
      <c r="P68" s="29">
        <f>F188</f>
        <v>175</v>
      </c>
      <c r="Q68" s="29">
        <f>F255</f>
        <v>242</v>
      </c>
      <c r="R68" s="29">
        <f>F172</f>
        <v>159</v>
      </c>
      <c r="S68" s="29">
        <f>F234</f>
        <v>221</v>
      </c>
      <c r="T68" s="29">
        <f>F393</f>
        <v>380</v>
      </c>
      <c r="U68" s="29">
        <f>F460</f>
        <v>447</v>
      </c>
      <c r="V68" s="29">
        <f>F502</f>
        <v>489</v>
      </c>
      <c r="W68" s="29">
        <f>F414</f>
        <v>401</v>
      </c>
      <c r="X68" s="29">
        <f>F481</f>
        <v>468</v>
      </c>
      <c r="Y68" s="29">
        <f>F15</f>
        <v>2</v>
      </c>
      <c r="Z68" s="29">
        <f>F82</f>
        <v>69</v>
      </c>
      <c r="AA68" s="29">
        <f>F119</f>
        <v>106</v>
      </c>
      <c r="AB68" s="29">
        <f>F61</f>
        <v>48</v>
      </c>
      <c r="AC68" s="29">
        <f>F98</f>
        <v>85</v>
      </c>
      <c r="AD68" s="29">
        <f>F287</f>
        <v>274</v>
      </c>
      <c r="AE68" s="29">
        <f>F324</f>
        <v>311</v>
      </c>
      <c r="AF68" s="29">
        <f>F366</f>
        <v>353</v>
      </c>
      <c r="AG68" s="29">
        <f>F303</f>
        <v>290</v>
      </c>
      <c r="AH68" s="30">
        <f>F345</f>
        <v>332</v>
      </c>
      <c r="AI68" s="75">
        <f t="shared" si="27"/>
        <v>3247400</v>
      </c>
      <c r="AJ68" s="41"/>
      <c r="AK68" s="76" t="s">
        <v>585</v>
      </c>
      <c r="AL68" s="78" t="s">
        <v>129</v>
      </c>
      <c r="AM68" s="78" t="s">
        <v>663</v>
      </c>
      <c r="AN68" s="78" t="s">
        <v>273</v>
      </c>
      <c r="AO68" s="78" t="s">
        <v>592</v>
      </c>
      <c r="AP68" s="77" t="s">
        <v>571</v>
      </c>
      <c r="AQ68" s="78" t="s">
        <v>375</v>
      </c>
      <c r="AR68" s="78" t="s">
        <v>428</v>
      </c>
      <c r="AS68" s="78" t="s">
        <v>556</v>
      </c>
      <c r="AT68" s="78" t="s">
        <v>226</v>
      </c>
      <c r="AU68" s="78" t="s">
        <v>151</v>
      </c>
      <c r="AV68" s="78" t="s">
        <v>328</v>
      </c>
      <c r="AW68" s="79" t="s">
        <v>676</v>
      </c>
      <c r="AX68" s="78" t="s">
        <v>396</v>
      </c>
      <c r="AY68" s="78" t="s">
        <v>687</v>
      </c>
      <c r="AZ68" s="78" t="s">
        <v>612</v>
      </c>
      <c r="BA68" s="78" t="s">
        <v>73</v>
      </c>
      <c r="BB68" s="78" t="s">
        <v>579</v>
      </c>
      <c r="BC68" s="78" t="s">
        <v>494</v>
      </c>
      <c r="BD68" s="80" t="s">
        <v>539</v>
      </c>
      <c r="BE68" s="78" t="s">
        <v>303</v>
      </c>
      <c r="BF68" s="78" t="s">
        <v>177</v>
      </c>
      <c r="BG68" s="78" t="s">
        <v>302</v>
      </c>
      <c r="BH68" s="78" t="s">
        <v>178</v>
      </c>
      <c r="BI68" s="81" t="s">
        <v>244</v>
      </c>
      <c r="BJ68" s="67"/>
      <c r="BK68" s="50"/>
      <c r="BL68" s="41"/>
      <c r="BM68" s="28">
        <f>F287</f>
        <v>274</v>
      </c>
      <c r="BN68" s="29">
        <f>F353</f>
        <v>340</v>
      </c>
      <c r="BO68" s="29">
        <f>F370</f>
        <v>357</v>
      </c>
      <c r="BP68" s="29">
        <f>F324</f>
        <v>311</v>
      </c>
      <c r="BQ68" s="29">
        <f>F291</f>
        <v>278</v>
      </c>
      <c r="BR68" s="29">
        <f>F151</f>
        <v>138</v>
      </c>
      <c r="BS68" s="29">
        <f>F222</f>
        <v>209</v>
      </c>
      <c r="BT68" s="29">
        <f>F259</f>
        <v>246</v>
      </c>
      <c r="BU68" s="29">
        <f>F188</f>
        <v>175</v>
      </c>
      <c r="BV68" s="29">
        <f>F180</f>
        <v>167</v>
      </c>
      <c r="BW68" s="29">
        <f>F390</f>
        <v>377</v>
      </c>
      <c r="BX68" s="29">
        <f>F486</f>
        <v>473</v>
      </c>
      <c r="BY68" s="29">
        <f>F498</f>
        <v>485</v>
      </c>
      <c r="BZ68" s="29">
        <f>F457</f>
        <v>444</v>
      </c>
      <c r="CA68" s="29">
        <f>F419</f>
        <v>406</v>
      </c>
      <c r="CB68" s="29">
        <f>F518</f>
        <v>505</v>
      </c>
      <c r="CC68" s="29">
        <f>F589</f>
        <v>576</v>
      </c>
      <c r="CD68" s="29">
        <f>F631</f>
        <v>618</v>
      </c>
      <c r="CE68" s="29">
        <f>F585</f>
        <v>572</v>
      </c>
      <c r="CF68" s="29">
        <f>F552</f>
        <v>539</v>
      </c>
      <c r="CG68" s="29">
        <f>F29</f>
        <v>16</v>
      </c>
      <c r="CH68" s="29">
        <f>F100</f>
        <v>87</v>
      </c>
      <c r="CI68" s="29">
        <f>F117</f>
        <v>104</v>
      </c>
      <c r="CJ68" s="29">
        <f>F71</f>
        <v>58</v>
      </c>
      <c r="CK68" s="30">
        <f>F58</f>
        <v>45</v>
      </c>
      <c r="CL68" s="75">
        <f t="shared" si="28"/>
        <v>3247400</v>
      </c>
      <c r="CM68" s="41"/>
      <c r="CN68" s="82" t="s">
        <v>303</v>
      </c>
      <c r="CO68" s="84" t="s">
        <v>358</v>
      </c>
      <c r="CP68" s="84" t="s">
        <v>180</v>
      </c>
      <c r="CQ68" s="84" t="s">
        <v>177</v>
      </c>
      <c r="CR68" s="84" t="s">
        <v>224</v>
      </c>
      <c r="CS68" s="83" t="s">
        <v>571</v>
      </c>
      <c r="CT68" s="84" t="s">
        <v>524</v>
      </c>
      <c r="CU68" s="84" t="s">
        <v>162</v>
      </c>
      <c r="CV68" s="84" t="s">
        <v>375</v>
      </c>
      <c r="CW68" s="84" t="s">
        <v>537</v>
      </c>
      <c r="CX68" s="84" t="s">
        <v>220</v>
      </c>
      <c r="CY68" s="84" t="s">
        <v>543</v>
      </c>
      <c r="CZ68" s="85" t="s">
        <v>371</v>
      </c>
      <c r="DA68" s="84" t="s">
        <v>492</v>
      </c>
      <c r="DB68" s="84" t="s">
        <v>697</v>
      </c>
      <c r="DC68" s="84" t="s">
        <v>600</v>
      </c>
      <c r="DD68" s="84" t="s">
        <v>275</v>
      </c>
      <c r="DE68" s="84" t="s">
        <v>411</v>
      </c>
      <c r="DF68" s="84" t="s">
        <v>541</v>
      </c>
      <c r="DG68" s="86" t="s">
        <v>256</v>
      </c>
      <c r="DH68" s="84" t="s">
        <v>408</v>
      </c>
      <c r="DI68" s="84" t="s">
        <v>409</v>
      </c>
      <c r="DJ68" s="84" t="s">
        <v>388</v>
      </c>
      <c r="DK68" s="84" t="s">
        <v>210</v>
      </c>
      <c r="DL68" s="87" t="s">
        <v>380</v>
      </c>
      <c r="DM68" s="67"/>
      <c r="DO68" s="57"/>
      <c r="DP68" s="88">
        <f>F609</f>
        <v>596</v>
      </c>
      <c r="DQ68" s="89">
        <f>F29</f>
        <v>16</v>
      </c>
      <c r="DR68" s="89">
        <f>F199</f>
        <v>186</v>
      </c>
      <c r="DS68" s="89">
        <f>F369</f>
        <v>356</v>
      </c>
      <c r="DT68" s="89">
        <f>F414</f>
        <v>401</v>
      </c>
      <c r="DU68" s="89">
        <f>F160</f>
        <v>147</v>
      </c>
      <c r="DV68" s="89">
        <f>F330</f>
        <v>317</v>
      </c>
      <c r="DW68" s="89">
        <f>F500</f>
        <v>487</v>
      </c>
      <c r="DX68" s="89">
        <f>F545</f>
        <v>532</v>
      </c>
      <c r="DY68" s="89">
        <f>F90</f>
        <v>77</v>
      </c>
      <c r="DZ68" s="89">
        <f>F461</f>
        <v>448</v>
      </c>
      <c r="EA68" s="89">
        <f>F631</f>
        <v>618</v>
      </c>
      <c r="EB68" s="89">
        <f>F51</f>
        <v>38</v>
      </c>
      <c r="EC68" s="89">
        <f>F221</f>
        <v>208</v>
      </c>
      <c r="ED68" s="89">
        <f>F266</f>
        <v>253</v>
      </c>
      <c r="EE68" s="89">
        <f>F137</f>
        <v>124</v>
      </c>
      <c r="EF68" s="89">
        <f>F182</f>
        <v>169</v>
      </c>
      <c r="EG68" s="89">
        <f>F352</f>
        <v>339</v>
      </c>
      <c r="EH68" s="89">
        <f>F397</f>
        <v>384</v>
      </c>
      <c r="EI68" s="89">
        <f>F567</f>
        <v>554</v>
      </c>
      <c r="EJ68" s="89">
        <f>F308</f>
        <v>295</v>
      </c>
      <c r="EK68" s="89">
        <f>F478</f>
        <v>465</v>
      </c>
      <c r="EL68" s="89">
        <f>F523</f>
        <v>510</v>
      </c>
      <c r="EM68" s="89">
        <f>F68</f>
        <v>55</v>
      </c>
      <c r="EN68" s="90">
        <f>F238</f>
        <v>225</v>
      </c>
      <c r="EO68" s="75">
        <f t="shared" si="29"/>
        <v>3247400</v>
      </c>
      <c r="EP68" s="41"/>
      <c r="EQ68" s="91" t="s">
        <v>370</v>
      </c>
      <c r="ER68" s="93" t="s">
        <v>408</v>
      </c>
      <c r="ES68" s="93" t="s">
        <v>598</v>
      </c>
      <c r="ET68" s="93" t="s">
        <v>282</v>
      </c>
      <c r="EU68" s="93" t="s">
        <v>396</v>
      </c>
      <c r="EV68" s="92" t="s">
        <v>247</v>
      </c>
      <c r="EW68" s="93" t="s">
        <v>132</v>
      </c>
      <c r="EX68" s="93" t="s">
        <v>294</v>
      </c>
      <c r="EY68" s="93" t="s">
        <v>614</v>
      </c>
      <c r="EZ68" s="93" t="s">
        <v>639</v>
      </c>
      <c r="FA68" s="175" t="s">
        <v>395</v>
      </c>
      <c r="FB68" s="176" t="s">
        <v>411</v>
      </c>
      <c r="FC68" s="94" t="s">
        <v>165</v>
      </c>
      <c r="FD68" s="177" t="s">
        <v>698</v>
      </c>
      <c r="FE68" s="178" t="s">
        <v>181</v>
      </c>
      <c r="FF68" s="93" t="s">
        <v>689</v>
      </c>
      <c r="FG68" s="93" t="s">
        <v>549</v>
      </c>
      <c r="FH68" s="93" t="s">
        <v>283</v>
      </c>
      <c r="FI68" s="93" t="s">
        <v>258</v>
      </c>
      <c r="FJ68" s="95" t="s">
        <v>613</v>
      </c>
      <c r="FK68" s="93" t="s">
        <v>281</v>
      </c>
      <c r="FL68" s="93" t="s">
        <v>394</v>
      </c>
      <c r="FM68" s="93" t="s">
        <v>299</v>
      </c>
      <c r="FN68" s="93" t="s">
        <v>499</v>
      </c>
      <c r="FO68" s="96" t="s">
        <v>326</v>
      </c>
      <c r="FP68" s="67"/>
    </row>
    <row r="69" spans="1:172" x14ac:dyDescent="0.2">
      <c r="A69" s="41"/>
      <c r="B69" s="41"/>
      <c r="C69" s="41"/>
      <c r="D69" s="109" t="s">
        <v>573</v>
      </c>
      <c r="E69" s="110" t="s">
        <v>565</v>
      </c>
      <c r="F69" s="111">
        <f>B3+(56*B5)</f>
        <v>56</v>
      </c>
      <c r="G69" s="41"/>
      <c r="I69" s="57"/>
      <c r="J69" s="28">
        <f>F625</f>
        <v>612</v>
      </c>
      <c r="K69" s="29">
        <f>F542</f>
        <v>529</v>
      </c>
      <c r="L69" s="29">
        <f>F604</f>
        <v>591</v>
      </c>
      <c r="M69" s="29">
        <f>F521</f>
        <v>508</v>
      </c>
      <c r="N69" s="29">
        <f>F583</f>
        <v>570</v>
      </c>
      <c r="O69" s="29">
        <f>F247</f>
        <v>234</v>
      </c>
      <c r="P69" s="29">
        <f>F184</f>
        <v>171</v>
      </c>
      <c r="Q69" s="29">
        <f>F226</f>
        <v>213</v>
      </c>
      <c r="R69" s="29">
        <f>F138</f>
        <v>125</v>
      </c>
      <c r="S69" s="29">
        <f>F205</f>
        <v>192</v>
      </c>
      <c r="T69" s="29">
        <f>F489</f>
        <v>476</v>
      </c>
      <c r="U69" s="29">
        <f>F431</f>
        <v>418</v>
      </c>
      <c r="V69" s="29">
        <f>F468</f>
        <v>455</v>
      </c>
      <c r="W69" s="29">
        <f>F410</f>
        <v>397</v>
      </c>
      <c r="X69" s="29">
        <f>F452</f>
        <v>439</v>
      </c>
      <c r="Y69" s="29">
        <f>F136</f>
        <v>123</v>
      </c>
      <c r="Z69" s="29">
        <f>F48</f>
        <v>35</v>
      </c>
      <c r="AA69" s="29">
        <f>F90</f>
        <v>77</v>
      </c>
      <c r="AB69" s="29">
        <f>F32</f>
        <v>19</v>
      </c>
      <c r="AC69" s="29">
        <f>F69</f>
        <v>56</v>
      </c>
      <c r="AD69" s="29">
        <f>F378</f>
        <v>365</v>
      </c>
      <c r="AE69" s="29">
        <f>F295</f>
        <v>282</v>
      </c>
      <c r="AF69" s="29">
        <f>F362</f>
        <v>349</v>
      </c>
      <c r="AG69" s="29">
        <f>F274</f>
        <v>261</v>
      </c>
      <c r="AH69" s="30">
        <f>F316</f>
        <v>303</v>
      </c>
      <c r="AI69" s="75">
        <f t="shared" si="27"/>
        <v>3247400</v>
      </c>
      <c r="AJ69" s="41"/>
      <c r="AK69" s="76" t="s">
        <v>76</v>
      </c>
      <c r="AL69" s="78" t="s">
        <v>631</v>
      </c>
      <c r="AM69" s="78" t="s">
        <v>606</v>
      </c>
      <c r="AN69" s="78" t="s">
        <v>191</v>
      </c>
      <c r="AO69" s="78" t="s">
        <v>674</v>
      </c>
      <c r="AP69" s="78" t="s">
        <v>421</v>
      </c>
      <c r="AQ69" s="77" t="s">
        <v>345</v>
      </c>
      <c r="AR69" s="78" t="s">
        <v>583</v>
      </c>
      <c r="AS69" s="78" t="s">
        <v>127</v>
      </c>
      <c r="AT69" s="78" t="s">
        <v>506</v>
      </c>
      <c r="AU69" s="78" t="s">
        <v>475</v>
      </c>
      <c r="AV69" s="78" t="s">
        <v>664</v>
      </c>
      <c r="AW69" s="79" t="s">
        <v>279</v>
      </c>
      <c r="AX69" s="78" t="s">
        <v>377</v>
      </c>
      <c r="AY69" s="78" t="s">
        <v>690</v>
      </c>
      <c r="AZ69" s="78" t="s">
        <v>525</v>
      </c>
      <c r="BA69" s="78" t="s">
        <v>430</v>
      </c>
      <c r="BB69" s="78" t="s">
        <v>639</v>
      </c>
      <c r="BC69" s="80" t="s">
        <v>212</v>
      </c>
      <c r="BD69" s="78" t="s">
        <v>573</v>
      </c>
      <c r="BE69" s="78" t="s">
        <v>110</v>
      </c>
      <c r="BF69" s="78" t="s">
        <v>304</v>
      </c>
      <c r="BG69" s="78" t="s">
        <v>179</v>
      </c>
      <c r="BH69" s="78" t="s">
        <v>249</v>
      </c>
      <c r="BI69" s="81" t="s">
        <v>154</v>
      </c>
      <c r="BJ69" s="67"/>
      <c r="BK69" s="50"/>
      <c r="BL69" s="41"/>
      <c r="BM69" s="28">
        <f>F316</f>
        <v>303</v>
      </c>
      <c r="BN69" s="29">
        <f>F295</f>
        <v>282</v>
      </c>
      <c r="BO69" s="29">
        <f>F349</f>
        <v>336</v>
      </c>
      <c r="BP69" s="29">
        <f>F387</f>
        <v>374</v>
      </c>
      <c r="BQ69" s="29">
        <f>F278</f>
        <v>265</v>
      </c>
      <c r="BR69" s="29">
        <f>F205</f>
        <v>192</v>
      </c>
      <c r="BS69" s="29">
        <f>F184</f>
        <v>171</v>
      </c>
      <c r="BT69" s="29">
        <f>F213</f>
        <v>200</v>
      </c>
      <c r="BU69" s="29">
        <f>F251</f>
        <v>238</v>
      </c>
      <c r="BV69" s="29">
        <f>F147</f>
        <v>134</v>
      </c>
      <c r="BW69" s="29">
        <f>F444</f>
        <v>431</v>
      </c>
      <c r="BX69" s="29">
        <f>F423</f>
        <v>410</v>
      </c>
      <c r="BY69" s="29">
        <f>F482</f>
        <v>469</v>
      </c>
      <c r="BZ69" s="29">
        <f>F490</f>
        <v>477</v>
      </c>
      <c r="CA69" s="29">
        <f>F411</f>
        <v>398</v>
      </c>
      <c r="CB69" s="29">
        <f>F577</f>
        <v>564</v>
      </c>
      <c r="CC69" s="29">
        <f>F556</f>
        <v>543</v>
      </c>
      <c r="CD69" s="29">
        <f>F610</f>
        <v>597</v>
      </c>
      <c r="CE69" s="29">
        <f>F618</f>
        <v>605</v>
      </c>
      <c r="CF69" s="29">
        <f>F514</f>
        <v>501</v>
      </c>
      <c r="CG69" s="29">
        <f>F83</f>
        <v>70</v>
      </c>
      <c r="CH69" s="29">
        <f>F42</f>
        <v>29</v>
      </c>
      <c r="CI69" s="29">
        <f>F96</f>
        <v>83</v>
      </c>
      <c r="CJ69" s="29">
        <f>F129</f>
        <v>116</v>
      </c>
      <c r="CK69" s="30">
        <f>F25</f>
        <v>12</v>
      </c>
      <c r="CL69" s="75">
        <f t="shared" si="28"/>
        <v>3247400</v>
      </c>
      <c r="CM69" s="41"/>
      <c r="CN69" s="82" t="s">
        <v>154</v>
      </c>
      <c r="CO69" s="84" t="s">
        <v>304</v>
      </c>
      <c r="CP69" s="84" t="s">
        <v>305</v>
      </c>
      <c r="CQ69" s="84" t="s">
        <v>360</v>
      </c>
      <c r="CR69" s="84" t="s">
        <v>243</v>
      </c>
      <c r="CS69" s="84" t="s">
        <v>506</v>
      </c>
      <c r="CT69" s="83" t="s">
        <v>345</v>
      </c>
      <c r="CU69" s="84" t="s">
        <v>189</v>
      </c>
      <c r="CV69" s="84" t="s">
        <v>595</v>
      </c>
      <c r="CW69" s="84" t="s">
        <v>493</v>
      </c>
      <c r="CX69" s="84" t="s">
        <v>692</v>
      </c>
      <c r="CY69" s="84" t="s">
        <v>322</v>
      </c>
      <c r="CZ69" s="85" t="s">
        <v>564</v>
      </c>
      <c r="DA69" s="84" t="s">
        <v>278</v>
      </c>
      <c r="DB69" s="84" t="s">
        <v>476</v>
      </c>
      <c r="DC69" s="84" t="s">
        <v>381</v>
      </c>
      <c r="DD69" s="84" t="s">
        <v>558</v>
      </c>
      <c r="DE69" s="84" t="s">
        <v>510</v>
      </c>
      <c r="DF69" s="86" t="s">
        <v>638</v>
      </c>
      <c r="DG69" s="84" t="s">
        <v>146</v>
      </c>
      <c r="DH69" s="84" t="s">
        <v>195</v>
      </c>
      <c r="DI69" s="84" t="s">
        <v>449</v>
      </c>
      <c r="DJ69" s="84" t="s">
        <v>143</v>
      </c>
      <c r="DK69" s="84" t="s">
        <v>450</v>
      </c>
      <c r="DL69" s="87" t="s">
        <v>451</v>
      </c>
      <c r="DM69" s="67"/>
      <c r="DO69" s="57"/>
      <c r="DP69" s="88">
        <f>F453</f>
        <v>440</v>
      </c>
      <c r="DQ69" s="89">
        <f>F623</f>
        <v>610</v>
      </c>
      <c r="DR69" s="89">
        <f>F43</f>
        <v>30</v>
      </c>
      <c r="DS69" s="89">
        <f>F213</f>
        <v>200</v>
      </c>
      <c r="DT69" s="89">
        <f>F283</f>
        <v>270</v>
      </c>
      <c r="DU69" s="89">
        <f>F129</f>
        <v>116</v>
      </c>
      <c r="DV69" s="89">
        <f>F174</f>
        <v>161</v>
      </c>
      <c r="DW69" s="89">
        <f>F344</f>
        <v>331</v>
      </c>
      <c r="DX69" s="89">
        <f>F389</f>
        <v>376</v>
      </c>
      <c r="DY69" s="89">
        <f>F584</f>
        <v>571</v>
      </c>
      <c r="DZ69" s="89">
        <f>F305</f>
        <v>292</v>
      </c>
      <c r="EA69" s="89">
        <f>F475</f>
        <v>462</v>
      </c>
      <c r="EB69" s="89">
        <f>F520</f>
        <v>507</v>
      </c>
      <c r="EC69" s="89">
        <f>F65</f>
        <v>52</v>
      </c>
      <c r="ED69" s="89">
        <f>F260</f>
        <v>247</v>
      </c>
      <c r="EE69" s="89">
        <f>F606</f>
        <v>593</v>
      </c>
      <c r="EF69" s="89">
        <f>F26</f>
        <v>13</v>
      </c>
      <c r="EG69" s="89">
        <f>F196</f>
        <v>183</v>
      </c>
      <c r="EH69" s="89">
        <f>F366</f>
        <v>353</v>
      </c>
      <c r="EI69" s="89">
        <f>F436</f>
        <v>423</v>
      </c>
      <c r="EJ69" s="89">
        <f>F157</f>
        <v>144</v>
      </c>
      <c r="EK69" s="89">
        <f>F327</f>
        <v>314</v>
      </c>
      <c r="EL69" s="89">
        <f>F497</f>
        <v>484</v>
      </c>
      <c r="EM69" s="89">
        <f>F542</f>
        <v>529</v>
      </c>
      <c r="EN69" s="90">
        <f>F112</f>
        <v>99</v>
      </c>
      <c r="EO69" s="75">
        <f t="shared" si="29"/>
        <v>3247400</v>
      </c>
      <c r="EP69" s="41"/>
      <c r="EQ69" s="91" t="s">
        <v>435</v>
      </c>
      <c r="ER69" s="93" t="s">
        <v>357</v>
      </c>
      <c r="ES69" s="93" t="s">
        <v>414</v>
      </c>
      <c r="ET69" s="93" t="s">
        <v>189</v>
      </c>
      <c r="EU69" s="93" t="s">
        <v>343</v>
      </c>
      <c r="EV69" s="93" t="s">
        <v>450</v>
      </c>
      <c r="EW69" s="92" t="s">
        <v>576</v>
      </c>
      <c r="EX69" s="93" t="s">
        <v>341</v>
      </c>
      <c r="EY69" s="93" t="s">
        <v>437</v>
      </c>
      <c r="EZ69" s="93" t="s">
        <v>262</v>
      </c>
      <c r="FA69" s="175" t="s">
        <v>312</v>
      </c>
      <c r="FB69" s="176" t="s">
        <v>100</v>
      </c>
      <c r="FC69" s="94" t="s">
        <v>632</v>
      </c>
      <c r="FD69" s="177" t="s">
        <v>602</v>
      </c>
      <c r="FE69" s="178" t="s">
        <v>115</v>
      </c>
      <c r="FF69" s="93" t="s">
        <v>526</v>
      </c>
      <c r="FG69" s="93" t="s">
        <v>233</v>
      </c>
      <c r="FH69" s="93" t="s">
        <v>695</v>
      </c>
      <c r="FI69" s="95" t="s">
        <v>302</v>
      </c>
      <c r="FJ69" s="93" t="s">
        <v>436</v>
      </c>
      <c r="FK69" s="93" t="s">
        <v>443</v>
      </c>
      <c r="FL69" s="93" t="s">
        <v>342</v>
      </c>
      <c r="FM69" s="93" t="s">
        <v>136</v>
      </c>
      <c r="FN69" s="93" t="s">
        <v>631</v>
      </c>
      <c r="FO69" s="96" t="s">
        <v>662</v>
      </c>
      <c r="FP69" s="67"/>
    </row>
    <row r="70" spans="1:172" x14ac:dyDescent="0.2">
      <c r="A70" s="41"/>
      <c r="B70" s="41"/>
      <c r="C70" s="41"/>
      <c r="D70" s="109" t="s">
        <v>369</v>
      </c>
      <c r="E70" s="110" t="s">
        <v>565</v>
      </c>
      <c r="F70" s="111">
        <f>B3+(57*B5)</f>
        <v>57</v>
      </c>
      <c r="G70" s="41"/>
      <c r="I70" s="57"/>
      <c r="J70" s="28">
        <f>F596</f>
        <v>583</v>
      </c>
      <c r="K70" s="29">
        <f>F533</f>
        <v>520</v>
      </c>
      <c r="L70" s="29">
        <f>F575</f>
        <v>562</v>
      </c>
      <c r="M70" s="29">
        <f>F617</f>
        <v>604</v>
      </c>
      <c r="N70" s="29">
        <f>F554</f>
        <v>541</v>
      </c>
      <c r="O70" s="29">
        <f>F213</f>
        <v>200</v>
      </c>
      <c r="P70" s="29">
        <f>F155</f>
        <v>142</v>
      </c>
      <c r="Q70" s="29">
        <f>F197</f>
        <v>184</v>
      </c>
      <c r="R70" s="29">
        <f>F259</f>
        <v>246</v>
      </c>
      <c r="S70" s="29">
        <f>F176</f>
        <v>163</v>
      </c>
      <c r="T70" s="29">
        <f>F485</f>
        <v>472</v>
      </c>
      <c r="U70" s="29">
        <f>F402</f>
        <v>389</v>
      </c>
      <c r="V70" s="29">
        <f>F439</f>
        <v>426</v>
      </c>
      <c r="W70" s="29">
        <f>F506</f>
        <v>493</v>
      </c>
      <c r="X70" s="29">
        <f>F418</f>
        <v>405</v>
      </c>
      <c r="Y70" s="29">
        <f>F107</f>
        <v>94</v>
      </c>
      <c r="Z70" s="29">
        <f>F19</f>
        <v>6</v>
      </c>
      <c r="AA70" s="29">
        <f>F86</f>
        <v>73</v>
      </c>
      <c r="AB70" s="29">
        <f>F123</f>
        <v>110</v>
      </c>
      <c r="AC70" s="29">
        <f>F40</f>
        <v>27</v>
      </c>
      <c r="AD70" s="29">
        <f>F349</f>
        <v>336</v>
      </c>
      <c r="AE70" s="29">
        <f>F266</f>
        <v>253</v>
      </c>
      <c r="AF70" s="29">
        <f>F328</f>
        <v>315</v>
      </c>
      <c r="AG70" s="29">
        <f>F370</f>
        <v>357</v>
      </c>
      <c r="AH70" s="30">
        <f>F312</f>
        <v>299</v>
      </c>
      <c r="AI70" s="75">
        <f t="shared" si="27"/>
        <v>3247400</v>
      </c>
      <c r="AJ70" s="41"/>
      <c r="AK70" s="76" t="s">
        <v>251</v>
      </c>
      <c r="AL70" s="78" t="s">
        <v>686</v>
      </c>
      <c r="AM70" s="78" t="s">
        <v>215</v>
      </c>
      <c r="AN70" s="78" t="s">
        <v>566</v>
      </c>
      <c r="AO70" s="78" t="s">
        <v>629</v>
      </c>
      <c r="AP70" s="78" t="s">
        <v>189</v>
      </c>
      <c r="AQ70" s="78" t="s">
        <v>385</v>
      </c>
      <c r="AR70" s="77" t="s">
        <v>459</v>
      </c>
      <c r="AS70" s="78" t="s">
        <v>162</v>
      </c>
      <c r="AT70" s="78" t="s">
        <v>605</v>
      </c>
      <c r="AU70" s="78" t="s">
        <v>130</v>
      </c>
      <c r="AV70" s="78" t="s">
        <v>668</v>
      </c>
      <c r="AW70" s="79" t="s">
        <v>420</v>
      </c>
      <c r="AX70" s="78" t="s">
        <v>683</v>
      </c>
      <c r="AY70" s="78" t="s">
        <v>84</v>
      </c>
      <c r="AZ70" s="78" t="s">
        <v>331</v>
      </c>
      <c r="BA70" s="78" t="s">
        <v>620</v>
      </c>
      <c r="BB70" s="80" t="s">
        <v>557</v>
      </c>
      <c r="BC70" s="78" t="s">
        <v>507</v>
      </c>
      <c r="BD70" s="78" t="s">
        <v>580</v>
      </c>
      <c r="BE70" s="78" t="s">
        <v>305</v>
      </c>
      <c r="BF70" s="78" t="s">
        <v>181</v>
      </c>
      <c r="BG70" s="78" t="s">
        <v>306</v>
      </c>
      <c r="BH70" s="78" t="s">
        <v>180</v>
      </c>
      <c r="BI70" s="81" t="s">
        <v>242</v>
      </c>
      <c r="BJ70" s="67"/>
      <c r="BK70" s="50"/>
      <c r="BL70" s="41"/>
      <c r="BM70" s="28">
        <f>F299</f>
        <v>286</v>
      </c>
      <c r="BN70" s="29">
        <f>F366</f>
        <v>353</v>
      </c>
      <c r="BO70" s="29">
        <f>F328</f>
        <v>315</v>
      </c>
      <c r="BP70" s="29">
        <f>F270</f>
        <v>257</v>
      </c>
      <c r="BQ70" s="29">
        <f>F362</f>
        <v>349</v>
      </c>
      <c r="BR70" s="29">
        <f>F163</f>
        <v>150</v>
      </c>
      <c r="BS70" s="29">
        <f>F255</f>
        <v>242</v>
      </c>
      <c r="BT70" s="29">
        <f>F197</f>
        <v>184</v>
      </c>
      <c r="BU70" s="29">
        <f>F159</f>
        <v>146</v>
      </c>
      <c r="BV70" s="29">
        <f>F226</f>
        <v>213</v>
      </c>
      <c r="BW70" s="29">
        <f>F432</f>
        <v>419</v>
      </c>
      <c r="BX70" s="29">
        <f>F494</f>
        <v>481</v>
      </c>
      <c r="BY70" s="29">
        <f>F461</f>
        <v>448</v>
      </c>
      <c r="BZ70" s="29">
        <f>F398</f>
        <v>385</v>
      </c>
      <c r="CA70" s="29">
        <f>F465</f>
        <v>452</v>
      </c>
      <c r="CB70" s="29">
        <f>F560</f>
        <v>547</v>
      </c>
      <c r="CC70" s="29">
        <f>F627</f>
        <v>614</v>
      </c>
      <c r="CD70" s="29">
        <f>F564</f>
        <v>551</v>
      </c>
      <c r="CE70" s="29">
        <f>F531</f>
        <v>518</v>
      </c>
      <c r="CF70" s="29">
        <f>F593</f>
        <v>580</v>
      </c>
      <c r="CG70" s="29">
        <f>F46</f>
        <v>33</v>
      </c>
      <c r="CH70" s="29">
        <f>F133</f>
        <v>120</v>
      </c>
      <c r="CI70" s="29">
        <f>F75</f>
        <v>62</v>
      </c>
      <c r="CJ70" s="29">
        <f>F17</f>
        <v>4</v>
      </c>
      <c r="CK70" s="30">
        <f>F104</f>
        <v>91</v>
      </c>
      <c r="CL70" s="75">
        <f t="shared" si="28"/>
        <v>3247400</v>
      </c>
      <c r="CM70" s="41"/>
      <c r="CN70" s="82" t="s">
        <v>112</v>
      </c>
      <c r="CO70" s="84" t="s">
        <v>302</v>
      </c>
      <c r="CP70" s="84" t="s">
        <v>306</v>
      </c>
      <c r="CQ70" s="84" t="s">
        <v>109</v>
      </c>
      <c r="CR70" s="84" t="s">
        <v>179</v>
      </c>
      <c r="CS70" s="84" t="s">
        <v>250</v>
      </c>
      <c r="CT70" s="84" t="s">
        <v>428</v>
      </c>
      <c r="CU70" s="83" t="s">
        <v>459</v>
      </c>
      <c r="CV70" s="84" t="s">
        <v>90</v>
      </c>
      <c r="CW70" s="84" t="s">
        <v>583</v>
      </c>
      <c r="CX70" s="84" t="s">
        <v>418</v>
      </c>
      <c r="CY70" s="84" t="s">
        <v>694</v>
      </c>
      <c r="CZ70" s="85" t="s">
        <v>395</v>
      </c>
      <c r="DA70" s="84" t="s">
        <v>204</v>
      </c>
      <c r="DB70" s="84" t="s">
        <v>4</v>
      </c>
      <c r="DC70" s="84" t="s">
        <v>393</v>
      </c>
      <c r="DD70" s="84" t="s">
        <v>315</v>
      </c>
      <c r="DE70" s="86" t="s">
        <v>335</v>
      </c>
      <c r="DF70" s="84" t="s">
        <v>495</v>
      </c>
      <c r="DG70" s="84" t="s">
        <v>577</v>
      </c>
      <c r="DH70" s="84" t="s">
        <v>269</v>
      </c>
      <c r="DI70" s="84" t="s">
        <v>134</v>
      </c>
      <c r="DJ70" s="84" t="s">
        <v>487</v>
      </c>
      <c r="DK70" s="84" t="s">
        <v>488</v>
      </c>
      <c r="DL70" s="87" t="s">
        <v>489</v>
      </c>
      <c r="DM70" s="67"/>
      <c r="DO70" s="57"/>
      <c r="DP70" s="88">
        <f>F302</f>
        <v>289</v>
      </c>
      <c r="DQ70" s="89">
        <f>F472</f>
        <v>459</v>
      </c>
      <c r="DR70" s="89">
        <f>F517</f>
        <v>504</v>
      </c>
      <c r="DS70" s="89">
        <f>F87</f>
        <v>74</v>
      </c>
      <c r="DT70" s="89">
        <f>F257</f>
        <v>244</v>
      </c>
      <c r="DU70" s="89">
        <f>F598</f>
        <v>585</v>
      </c>
      <c r="DV70" s="89">
        <f>F18</f>
        <v>5</v>
      </c>
      <c r="DW70" s="89">
        <f>F188</f>
        <v>175</v>
      </c>
      <c r="DX70" s="89">
        <f>F383</f>
        <v>370</v>
      </c>
      <c r="DY70" s="89">
        <f>F428</f>
        <v>415</v>
      </c>
      <c r="DZ70" s="89">
        <f>F149</f>
        <v>136</v>
      </c>
      <c r="EA70" s="89">
        <f>F319</f>
        <v>306</v>
      </c>
      <c r="EB70" s="89">
        <f>F489</f>
        <v>476</v>
      </c>
      <c r="EC70" s="89">
        <f>F559</f>
        <v>546</v>
      </c>
      <c r="ED70" s="89">
        <f>F104</f>
        <v>91</v>
      </c>
      <c r="EE70" s="89">
        <f>F450</f>
        <v>437</v>
      </c>
      <c r="EF70" s="89">
        <f>F620</f>
        <v>607</v>
      </c>
      <c r="EG70" s="89">
        <f>F40</f>
        <v>27</v>
      </c>
      <c r="EH70" s="89">
        <f>F235</f>
        <v>222</v>
      </c>
      <c r="EI70" s="89">
        <f>F280</f>
        <v>267</v>
      </c>
      <c r="EJ70" s="89">
        <f>F126</f>
        <v>113</v>
      </c>
      <c r="EK70" s="89">
        <f>F171</f>
        <v>158</v>
      </c>
      <c r="EL70" s="89">
        <f>F341</f>
        <v>328</v>
      </c>
      <c r="EM70" s="89">
        <f>F411</f>
        <v>398</v>
      </c>
      <c r="EN70" s="90">
        <f>F581</f>
        <v>568</v>
      </c>
      <c r="EO70" s="75">
        <f t="shared" si="29"/>
        <v>3247400</v>
      </c>
      <c r="EP70" s="41"/>
      <c r="EQ70" s="91" t="s">
        <v>89</v>
      </c>
      <c r="ER70" s="93" t="s">
        <v>316</v>
      </c>
      <c r="ES70" s="93" t="s">
        <v>647</v>
      </c>
      <c r="ET70" s="93" t="s">
        <v>667</v>
      </c>
      <c r="EU70" s="93" t="s">
        <v>516</v>
      </c>
      <c r="EV70" s="93" t="s">
        <v>174</v>
      </c>
      <c r="EW70" s="93" t="s">
        <v>529</v>
      </c>
      <c r="EX70" s="92" t="s">
        <v>375</v>
      </c>
      <c r="EY70" s="93" t="s">
        <v>86</v>
      </c>
      <c r="EZ70" s="93" t="s">
        <v>445</v>
      </c>
      <c r="FA70" s="175" t="s">
        <v>654</v>
      </c>
      <c r="FB70" s="176" t="s">
        <v>88</v>
      </c>
      <c r="FC70" s="94" t="s">
        <v>475</v>
      </c>
      <c r="FD70" s="177" t="s">
        <v>118</v>
      </c>
      <c r="FE70" s="178" t="s">
        <v>489</v>
      </c>
      <c r="FF70" s="93" t="s">
        <v>236</v>
      </c>
      <c r="FG70" s="93" t="s">
        <v>648</v>
      </c>
      <c r="FH70" s="95" t="s">
        <v>580</v>
      </c>
      <c r="FI70" s="93" t="s">
        <v>361</v>
      </c>
      <c r="FJ70" s="93" t="s">
        <v>85</v>
      </c>
      <c r="FK70" s="93" t="s">
        <v>96</v>
      </c>
      <c r="FL70" s="93" t="s">
        <v>701</v>
      </c>
      <c r="FM70" s="93" t="s">
        <v>87</v>
      </c>
      <c r="FN70" s="93" t="s">
        <v>476</v>
      </c>
      <c r="FO70" s="96" t="s">
        <v>461</v>
      </c>
      <c r="FP70" s="67"/>
    </row>
    <row r="71" spans="1:172" x14ac:dyDescent="0.2">
      <c r="A71" s="41"/>
      <c r="B71" s="41"/>
      <c r="C71" s="41"/>
      <c r="D71" s="109" t="s">
        <v>210</v>
      </c>
      <c r="E71" s="110" t="s">
        <v>565</v>
      </c>
      <c r="F71" s="111">
        <f>B3+(58*B5)</f>
        <v>58</v>
      </c>
      <c r="G71" s="41"/>
      <c r="I71" s="57"/>
      <c r="J71" s="28">
        <f>F567</f>
        <v>554</v>
      </c>
      <c r="K71" s="29">
        <f>F629</f>
        <v>616</v>
      </c>
      <c r="L71" s="29">
        <f>F546</f>
        <v>533</v>
      </c>
      <c r="M71" s="29">
        <f>F608</f>
        <v>595</v>
      </c>
      <c r="N71" s="29">
        <f>F525</f>
        <v>512</v>
      </c>
      <c r="O71" s="29">
        <f>F209</f>
        <v>196</v>
      </c>
      <c r="P71" s="29">
        <f>F251</f>
        <v>238</v>
      </c>
      <c r="Q71" s="29">
        <f>F163</f>
        <v>150</v>
      </c>
      <c r="R71" s="29">
        <f>F230</f>
        <v>217</v>
      </c>
      <c r="S71" s="29">
        <f>F147</f>
        <v>134</v>
      </c>
      <c r="T71" s="29">
        <f>F456</f>
        <v>443</v>
      </c>
      <c r="U71" s="29">
        <f>F493</f>
        <v>480</v>
      </c>
      <c r="V71" s="29">
        <f>F435</f>
        <v>422</v>
      </c>
      <c r="W71" s="29">
        <f>F477</f>
        <v>464</v>
      </c>
      <c r="X71" s="29">
        <f>F389</f>
        <v>376</v>
      </c>
      <c r="Y71" s="29">
        <f>F73</f>
        <v>60</v>
      </c>
      <c r="Z71" s="29">
        <f>F115</f>
        <v>102</v>
      </c>
      <c r="AA71" s="29">
        <f>F57</f>
        <v>44</v>
      </c>
      <c r="AB71" s="29">
        <f>F94</f>
        <v>81</v>
      </c>
      <c r="AC71" s="29">
        <f>F36</f>
        <v>23</v>
      </c>
      <c r="AD71" s="29">
        <f>F320</f>
        <v>307</v>
      </c>
      <c r="AE71" s="29">
        <f>F387</f>
        <v>374</v>
      </c>
      <c r="AF71" s="29">
        <f>F299</f>
        <v>286</v>
      </c>
      <c r="AG71" s="29">
        <f>F341</f>
        <v>328</v>
      </c>
      <c r="AH71" s="30">
        <f>F278</f>
        <v>265</v>
      </c>
      <c r="AI71" s="75">
        <f t="shared" si="27"/>
        <v>3247400</v>
      </c>
      <c r="AJ71" s="41"/>
      <c r="AK71" s="76" t="s">
        <v>613</v>
      </c>
      <c r="AL71" s="78" t="s">
        <v>645</v>
      </c>
      <c r="AM71" s="78" t="s">
        <v>327</v>
      </c>
      <c r="AN71" s="78" t="s">
        <v>671</v>
      </c>
      <c r="AO71" s="78" t="s">
        <v>337</v>
      </c>
      <c r="AP71" s="78" t="s">
        <v>288</v>
      </c>
      <c r="AQ71" s="78" t="s">
        <v>595</v>
      </c>
      <c r="AR71" s="78" t="s">
        <v>250</v>
      </c>
      <c r="AS71" s="77" t="s">
        <v>468</v>
      </c>
      <c r="AT71" s="78" t="s">
        <v>493</v>
      </c>
      <c r="AU71" s="78" t="s">
        <v>675</v>
      </c>
      <c r="AV71" s="78" t="s">
        <v>216</v>
      </c>
      <c r="AW71" s="79" t="s">
        <v>192</v>
      </c>
      <c r="AX71" s="78" t="s">
        <v>680</v>
      </c>
      <c r="AY71" s="78" t="s">
        <v>437</v>
      </c>
      <c r="AZ71" s="78" t="s">
        <v>389</v>
      </c>
      <c r="BA71" s="80" t="s">
        <v>584</v>
      </c>
      <c r="BB71" s="78" t="s">
        <v>128</v>
      </c>
      <c r="BC71" s="78" t="s">
        <v>650</v>
      </c>
      <c r="BD71" s="78" t="s">
        <v>422</v>
      </c>
      <c r="BE71" s="78" t="s">
        <v>359</v>
      </c>
      <c r="BF71" s="78" t="s">
        <v>360</v>
      </c>
      <c r="BG71" s="78" t="s">
        <v>112</v>
      </c>
      <c r="BH71" s="78" t="s">
        <v>87</v>
      </c>
      <c r="BI71" s="81" t="s">
        <v>243</v>
      </c>
      <c r="BJ71" s="67"/>
      <c r="BK71" s="50"/>
      <c r="BL71" s="41"/>
      <c r="BM71" s="28">
        <f>F378</f>
        <v>365</v>
      </c>
      <c r="BN71" s="29">
        <f>F274</f>
        <v>261</v>
      </c>
      <c r="BO71" s="29">
        <f>F312</f>
        <v>299</v>
      </c>
      <c r="BP71" s="29">
        <f>F341</f>
        <v>328</v>
      </c>
      <c r="BQ71" s="29">
        <f>F320</f>
        <v>307</v>
      </c>
      <c r="BR71" s="29">
        <f>F247</f>
        <v>234</v>
      </c>
      <c r="BS71" s="29">
        <f>F138</f>
        <v>125</v>
      </c>
      <c r="BT71" s="29">
        <f>F176</f>
        <v>163</v>
      </c>
      <c r="BU71" s="29">
        <f>F230</f>
        <v>217</v>
      </c>
      <c r="BV71" s="29">
        <f>F209</f>
        <v>196</v>
      </c>
      <c r="BW71" s="29">
        <f>F511</f>
        <v>498</v>
      </c>
      <c r="BX71" s="29">
        <f>F407</f>
        <v>394</v>
      </c>
      <c r="BY71" s="29">
        <f>F415</f>
        <v>402</v>
      </c>
      <c r="BZ71" s="29">
        <f>F469</f>
        <v>456</v>
      </c>
      <c r="CA71" s="29">
        <f>F448</f>
        <v>435</v>
      </c>
      <c r="CB71" s="29">
        <f>F614</f>
        <v>601</v>
      </c>
      <c r="CC71" s="29">
        <f>F535</f>
        <v>522</v>
      </c>
      <c r="CD71" s="29">
        <f>F543</f>
        <v>530</v>
      </c>
      <c r="CE71" s="29">
        <f>F602</f>
        <v>589</v>
      </c>
      <c r="CF71" s="29">
        <f>F581</f>
        <v>568</v>
      </c>
      <c r="CG71" s="29">
        <f>F125</f>
        <v>112</v>
      </c>
      <c r="CH71" s="29">
        <f>F21</f>
        <v>8</v>
      </c>
      <c r="CI71" s="29">
        <f>F54</f>
        <v>41</v>
      </c>
      <c r="CJ71" s="29">
        <f>F108</f>
        <v>95</v>
      </c>
      <c r="CK71" s="30">
        <f>F67</f>
        <v>54</v>
      </c>
      <c r="CL71" s="75">
        <f t="shared" si="28"/>
        <v>3247400</v>
      </c>
      <c r="CM71" s="41"/>
      <c r="CN71" s="82" t="s">
        <v>110</v>
      </c>
      <c r="CO71" s="84" t="s">
        <v>249</v>
      </c>
      <c r="CP71" s="84" t="s">
        <v>242</v>
      </c>
      <c r="CQ71" s="84" t="s">
        <v>87</v>
      </c>
      <c r="CR71" s="84" t="s">
        <v>359</v>
      </c>
      <c r="CS71" s="84" t="s">
        <v>421</v>
      </c>
      <c r="CT71" s="84" t="s">
        <v>127</v>
      </c>
      <c r="CU71" s="84" t="s">
        <v>605</v>
      </c>
      <c r="CV71" s="83" t="s">
        <v>468</v>
      </c>
      <c r="CW71" s="84" t="s">
        <v>288</v>
      </c>
      <c r="CX71" s="84" t="s">
        <v>512</v>
      </c>
      <c r="CY71" s="84" t="s">
        <v>533</v>
      </c>
      <c r="CZ71" s="85" t="s">
        <v>150</v>
      </c>
      <c r="DA71" s="84" t="s">
        <v>696</v>
      </c>
      <c r="DB71" s="84" t="s">
        <v>119</v>
      </c>
      <c r="DC71" s="84" t="s">
        <v>213</v>
      </c>
      <c r="DD71" s="86" t="s">
        <v>433</v>
      </c>
      <c r="DE71" s="84" t="s">
        <v>655</v>
      </c>
      <c r="DF71" s="84" t="s">
        <v>196</v>
      </c>
      <c r="DG71" s="84" t="s">
        <v>461</v>
      </c>
      <c r="DH71" s="84" t="s">
        <v>522</v>
      </c>
      <c r="DI71" s="84" t="s">
        <v>333</v>
      </c>
      <c r="DJ71" s="84" t="s">
        <v>523</v>
      </c>
      <c r="DK71" s="84" t="s">
        <v>314</v>
      </c>
      <c r="DL71" s="87" t="s">
        <v>471</v>
      </c>
      <c r="DM71" s="67"/>
      <c r="DO71" s="57"/>
      <c r="DP71" s="88">
        <f>F146</f>
        <v>133</v>
      </c>
      <c r="DQ71" s="89">
        <f>F316</f>
        <v>303</v>
      </c>
      <c r="DR71" s="89">
        <f>F511</f>
        <v>498</v>
      </c>
      <c r="DS71" s="89">
        <f>F556</f>
        <v>543</v>
      </c>
      <c r="DT71" s="89">
        <f>F101</f>
        <v>88</v>
      </c>
      <c r="DU71" s="89">
        <f>F447</f>
        <v>434</v>
      </c>
      <c r="DV71" s="89">
        <f>F617</f>
        <v>604</v>
      </c>
      <c r="DW71" s="89">
        <f>F62</f>
        <v>49</v>
      </c>
      <c r="DX71" s="89">
        <f>F232</f>
        <v>219</v>
      </c>
      <c r="DY71" s="89">
        <f>F277</f>
        <v>264</v>
      </c>
      <c r="DZ71" s="89">
        <f>F118</f>
        <v>105</v>
      </c>
      <c r="EA71" s="89">
        <f>F163</f>
        <v>150</v>
      </c>
      <c r="EB71" s="89">
        <f>F358</f>
        <v>345</v>
      </c>
      <c r="EC71" s="89">
        <f>F403</f>
        <v>390</v>
      </c>
      <c r="ED71" s="89">
        <f>F573</f>
        <v>560</v>
      </c>
      <c r="EE71" s="89">
        <f>F294</f>
        <v>281</v>
      </c>
      <c r="EF71" s="89">
        <f>F464</f>
        <v>451</v>
      </c>
      <c r="EG71" s="89">
        <f>F534</f>
        <v>521</v>
      </c>
      <c r="EH71" s="89">
        <f>F79</f>
        <v>66</v>
      </c>
      <c r="EI71" s="89">
        <f>F249</f>
        <v>236</v>
      </c>
      <c r="EJ71" s="89">
        <f>F595</f>
        <v>582</v>
      </c>
      <c r="EK71" s="89">
        <f>F15</f>
        <v>2</v>
      </c>
      <c r="EL71" s="89">
        <f>F210</f>
        <v>197</v>
      </c>
      <c r="EM71" s="89">
        <f>F380</f>
        <v>367</v>
      </c>
      <c r="EN71" s="90">
        <f>F425</f>
        <v>412</v>
      </c>
      <c r="EO71" s="75">
        <f t="shared" si="29"/>
        <v>3247400</v>
      </c>
      <c r="EP71" s="41"/>
      <c r="EQ71" s="91" t="s">
        <v>699</v>
      </c>
      <c r="ER71" s="93" t="s">
        <v>154</v>
      </c>
      <c r="ES71" s="93" t="s">
        <v>512</v>
      </c>
      <c r="ET71" s="93" t="s">
        <v>558</v>
      </c>
      <c r="EU71" s="93" t="s">
        <v>123</v>
      </c>
      <c r="EV71" s="93" t="s">
        <v>198</v>
      </c>
      <c r="EW71" s="93" t="s">
        <v>566</v>
      </c>
      <c r="EX71" s="93" t="s">
        <v>682</v>
      </c>
      <c r="EY71" s="92" t="s">
        <v>401</v>
      </c>
      <c r="EZ71" s="93" t="s">
        <v>156</v>
      </c>
      <c r="FA71" s="175" t="s">
        <v>453</v>
      </c>
      <c r="FB71" s="176" t="s">
        <v>250</v>
      </c>
      <c r="FC71" s="94" t="s">
        <v>158</v>
      </c>
      <c r="FD71" s="177" t="s">
        <v>484</v>
      </c>
      <c r="FE71" s="178" t="s">
        <v>107</v>
      </c>
      <c r="FF71" s="93" t="s">
        <v>155</v>
      </c>
      <c r="FG71" s="95" t="s">
        <v>0</v>
      </c>
      <c r="FH71" s="93" t="s">
        <v>321</v>
      </c>
      <c r="FI71" s="93" t="s">
        <v>554</v>
      </c>
      <c r="FJ71" s="93" t="s">
        <v>621</v>
      </c>
      <c r="FK71" s="93" t="s">
        <v>567</v>
      </c>
      <c r="FL71" s="93" t="s">
        <v>612</v>
      </c>
      <c r="FM71" s="93" t="s">
        <v>310</v>
      </c>
      <c r="FN71" s="93" t="s">
        <v>157</v>
      </c>
      <c r="FO71" s="96" t="s">
        <v>353</v>
      </c>
      <c r="FP71" s="67"/>
    </row>
    <row r="72" spans="1:172" x14ac:dyDescent="0.2">
      <c r="A72" s="41"/>
      <c r="B72" s="41"/>
      <c r="C72" s="41"/>
      <c r="D72" s="109" t="s">
        <v>164</v>
      </c>
      <c r="E72" s="110" t="s">
        <v>565</v>
      </c>
      <c r="F72" s="122">
        <f>B3+(59*B5)</f>
        <v>59</v>
      </c>
      <c r="G72" s="41"/>
      <c r="I72" s="57"/>
      <c r="J72" s="28">
        <f>F558</f>
        <v>545</v>
      </c>
      <c r="K72" s="29">
        <f>F600</f>
        <v>587</v>
      </c>
      <c r="L72" s="29">
        <f>F517</f>
        <v>504</v>
      </c>
      <c r="M72" s="29">
        <f>F579</f>
        <v>566</v>
      </c>
      <c r="N72" s="29">
        <f>F621</f>
        <v>608</v>
      </c>
      <c r="O72" s="29">
        <f>F180</f>
        <v>167</v>
      </c>
      <c r="P72" s="29">
        <f>F222</f>
        <v>209</v>
      </c>
      <c r="Q72" s="29">
        <f>F159</f>
        <v>146</v>
      </c>
      <c r="R72" s="29">
        <f>F201</f>
        <v>188</v>
      </c>
      <c r="S72" s="29">
        <f>F238</f>
        <v>225</v>
      </c>
      <c r="T72" s="29">
        <f>F427</f>
        <v>414</v>
      </c>
      <c r="U72" s="29">
        <f>F464</f>
        <v>451</v>
      </c>
      <c r="V72" s="29">
        <f>F406</f>
        <v>393</v>
      </c>
      <c r="W72" s="29">
        <f>F443</f>
        <v>430</v>
      </c>
      <c r="X72" s="29">
        <f>F510</f>
        <v>497</v>
      </c>
      <c r="Y72" s="29">
        <f>F44</f>
        <v>31</v>
      </c>
      <c r="Z72" s="29">
        <f>F111</f>
        <v>98</v>
      </c>
      <c r="AA72" s="29">
        <f>F23</f>
        <v>10</v>
      </c>
      <c r="AB72" s="29">
        <f>F65</f>
        <v>52</v>
      </c>
      <c r="AC72" s="29">
        <f>F132</f>
        <v>119</v>
      </c>
      <c r="AD72" s="29">
        <f>F291</f>
        <v>278</v>
      </c>
      <c r="AE72" s="29">
        <f>F353</f>
        <v>340</v>
      </c>
      <c r="AF72" s="29">
        <f>F270</f>
        <v>257</v>
      </c>
      <c r="AG72" s="29">
        <f>F337</f>
        <v>324</v>
      </c>
      <c r="AH72" s="30">
        <f>F374</f>
        <v>361</v>
      </c>
      <c r="AI72" s="75">
        <f t="shared" si="27"/>
        <v>3247400</v>
      </c>
      <c r="AJ72" s="41"/>
      <c r="AK72" s="76" t="s">
        <v>666</v>
      </c>
      <c r="AL72" s="78" t="s">
        <v>148</v>
      </c>
      <c r="AM72" s="78" t="s">
        <v>647</v>
      </c>
      <c r="AN72" s="78" t="s">
        <v>659</v>
      </c>
      <c r="AO72" s="78" t="s">
        <v>376</v>
      </c>
      <c r="AP72" s="78" t="s">
        <v>537</v>
      </c>
      <c r="AQ72" s="78" t="s">
        <v>524</v>
      </c>
      <c r="AR72" s="78" t="s">
        <v>90</v>
      </c>
      <c r="AS72" s="78" t="s">
        <v>635</v>
      </c>
      <c r="AT72" s="77" t="s">
        <v>326</v>
      </c>
      <c r="AU72" s="78" t="s">
        <v>685</v>
      </c>
      <c r="AV72" s="78" t="s">
        <v>0</v>
      </c>
      <c r="AW72" s="79" t="s">
        <v>672</v>
      </c>
      <c r="AX72" s="78" t="s">
        <v>338</v>
      </c>
      <c r="AY72" s="78" t="s">
        <v>252</v>
      </c>
      <c r="AZ72" s="80" t="s">
        <v>597</v>
      </c>
      <c r="BA72" s="78" t="s">
        <v>460</v>
      </c>
      <c r="BB72" s="78" t="s">
        <v>472</v>
      </c>
      <c r="BC72" s="78" t="s">
        <v>602</v>
      </c>
      <c r="BD72" s="78" t="s">
        <v>190</v>
      </c>
      <c r="BE72" s="78" t="s">
        <v>224</v>
      </c>
      <c r="BF72" s="78" t="s">
        <v>358</v>
      </c>
      <c r="BG72" s="78" t="s">
        <v>109</v>
      </c>
      <c r="BH72" s="78" t="s">
        <v>111</v>
      </c>
      <c r="BI72" s="81" t="s">
        <v>126</v>
      </c>
      <c r="BJ72" s="67"/>
      <c r="BK72" s="50"/>
      <c r="BL72" s="41"/>
      <c r="BM72" s="28">
        <f>F345</f>
        <v>332</v>
      </c>
      <c r="BN72" s="29">
        <f>F337</f>
        <v>324</v>
      </c>
      <c r="BO72" s="29">
        <f>F266</f>
        <v>253</v>
      </c>
      <c r="BP72" s="29">
        <f>F303</f>
        <v>290</v>
      </c>
      <c r="BQ72" s="29">
        <f>F374</f>
        <v>361</v>
      </c>
      <c r="BR72" s="29">
        <f>F234</f>
        <v>221</v>
      </c>
      <c r="BS72" s="29">
        <f>F201</f>
        <v>188</v>
      </c>
      <c r="BT72" s="29">
        <f>F155</f>
        <v>142</v>
      </c>
      <c r="BU72" s="29">
        <f>F172</f>
        <v>159</v>
      </c>
      <c r="BV72" s="29">
        <f>F238</f>
        <v>225</v>
      </c>
      <c r="BW72" s="29">
        <f>F473</f>
        <v>460</v>
      </c>
      <c r="BX72" s="29">
        <f>F440</f>
        <v>427</v>
      </c>
      <c r="BY72" s="29">
        <f>F394</f>
        <v>381</v>
      </c>
      <c r="BZ72" s="29">
        <f>F436</f>
        <v>423</v>
      </c>
      <c r="CA72" s="29">
        <f>F507</f>
        <v>494</v>
      </c>
      <c r="CB72" s="29">
        <f>F606</f>
        <v>593</v>
      </c>
      <c r="CC72" s="29">
        <f>F568</f>
        <v>555</v>
      </c>
      <c r="CD72" s="29">
        <f>F527</f>
        <v>514</v>
      </c>
      <c r="CE72" s="29">
        <f>F539</f>
        <v>526</v>
      </c>
      <c r="CF72" s="29">
        <f>F635</f>
        <v>622</v>
      </c>
      <c r="CG72" s="29">
        <f>F92</f>
        <v>79</v>
      </c>
      <c r="CH72" s="29">
        <f>F79</f>
        <v>66</v>
      </c>
      <c r="CI72" s="29">
        <f>F33</f>
        <v>20</v>
      </c>
      <c r="CJ72" s="29">
        <f>F50</f>
        <v>37</v>
      </c>
      <c r="CK72" s="30">
        <f>F121</f>
        <v>108</v>
      </c>
      <c r="CL72" s="75">
        <f t="shared" si="28"/>
        <v>3247400</v>
      </c>
      <c r="CM72" s="41"/>
      <c r="CN72" s="82" t="s">
        <v>244</v>
      </c>
      <c r="CO72" s="84" t="s">
        <v>111</v>
      </c>
      <c r="CP72" s="84" t="s">
        <v>181</v>
      </c>
      <c r="CQ72" s="84" t="s">
        <v>178</v>
      </c>
      <c r="CR72" s="84" t="s">
        <v>126</v>
      </c>
      <c r="CS72" s="84" t="s">
        <v>226</v>
      </c>
      <c r="CT72" s="84" t="s">
        <v>635</v>
      </c>
      <c r="CU72" s="84" t="s">
        <v>385</v>
      </c>
      <c r="CV72" s="84" t="s">
        <v>556</v>
      </c>
      <c r="CW72" s="83" t="s">
        <v>326</v>
      </c>
      <c r="CX72" s="84" t="s">
        <v>263</v>
      </c>
      <c r="CY72" s="84" t="s">
        <v>83</v>
      </c>
      <c r="CZ72" s="85" t="s">
        <v>700</v>
      </c>
      <c r="DA72" s="84" t="s">
        <v>436</v>
      </c>
      <c r="DB72" s="84" t="s">
        <v>457</v>
      </c>
      <c r="DC72" s="86" t="s">
        <v>526</v>
      </c>
      <c r="DD72" s="84" t="s">
        <v>623</v>
      </c>
      <c r="DE72" s="84" t="s">
        <v>135</v>
      </c>
      <c r="DF72" s="84" t="s">
        <v>79</v>
      </c>
      <c r="DG72" s="84" t="s">
        <v>473</v>
      </c>
      <c r="DH72" s="84" t="s">
        <v>410</v>
      </c>
      <c r="DI72" s="84" t="s">
        <v>554</v>
      </c>
      <c r="DJ72" s="84" t="s">
        <v>255</v>
      </c>
      <c r="DK72" s="84" t="s">
        <v>555</v>
      </c>
      <c r="DL72" s="87" t="s">
        <v>71</v>
      </c>
      <c r="DM72" s="67"/>
      <c r="DO72" s="57"/>
      <c r="DP72" s="88">
        <f>F115</f>
        <v>102</v>
      </c>
      <c r="DQ72" s="89">
        <f>F185</f>
        <v>172</v>
      </c>
      <c r="DR72" s="89">
        <f>F355</f>
        <v>342</v>
      </c>
      <c r="DS72" s="89">
        <f>F400</f>
        <v>387</v>
      </c>
      <c r="DT72" s="89">
        <f>F570</f>
        <v>557</v>
      </c>
      <c r="DU72" s="89">
        <f>F291</f>
        <v>278</v>
      </c>
      <c r="DV72" s="89">
        <f>F486</f>
        <v>473</v>
      </c>
      <c r="DW72" s="89">
        <f>F531</f>
        <v>518</v>
      </c>
      <c r="DX72" s="89">
        <f>F76</f>
        <v>63</v>
      </c>
      <c r="DY72" s="89">
        <f>F246</f>
        <v>233</v>
      </c>
      <c r="DZ72" s="89">
        <f>F592</f>
        <v>579</v>
      </c>
      <c r="EA72" s="89">
        <f>F37</f>
        <v>24</v>
      </c>
      <c r="EB72" s="89">
        <f>F207</f>
        <v>194</v>
      </c>
      <c r="EC72" s="89">
        <f>F377</f>
        <v>364</v>
      </c>
      <c r="ED72" s="89">
        <f>F422</f>
        <v>409</v>
      </c>
      <c r="EE72" s="89">
        <f>F138</f>
        <v>125</v>
      </c>
      <c r="EF72" s="89">
        <f>F333</f>
        <v>320</v>
      </c>
      <c r="EG72" s="89">
        <f>F503</f>
        <v>490</v>
      </c>
      <c r="EH72" s="89">
        <f>F548</f>
        <v>535</v>
      </c>
      <c r="EI72" s="89">
        <f>F93</f>
        <v>80</v>
      </c>
      <c r="EJ72" s="89">
        <f>F439</f>
        <v>426</v>
      </c>
      <c r="EK72" s="89">
        <f>F634</f>
        <v>621</v>
      </c>
      <c r="EL72" s="89">
        <f>F54</f>
        <v>41</v>
      </c>
      <c r="EM72" s="89">
        <f>F224</f>
        <v>211</v>
      </c>
      <c r="EN72" s="90">
        <f>F269</f>
        <v>256</v>
      </c>
      <c r="EO72" s="75">
        <f t="shared" si="29"/>
        <v>3247400</v>
      </c>
      <c r="EP72" s="41"/>
      <c r="EQ72" s="91" t="s">
        <v>584</v>
      </c>
      <c r="ER72" s="93" t="s">
        <v>183</v>
      </c>
      <c r="ES72" s="93" t="s">
        <v>222</v>
      </c>
      <c r="ET72" s="93" t="s">
        <v>171</v>
      </c>
      <c r="EU72" s="93" t="s">
        <v>591</v>
      </c>
      <c r="EV72" s="93" t="s">
        <v>224</v>
      </c>
      <c r="EW72" s="93" t="s">
        <v>543</v>
      </c>
      <c r="EX72" s="93" t="s">
        <v>495</v>
      </c>
      <c r="EY72" s="93" t="s">
        <v>293</v>
      </c>
      <c r="EZ72" s="92" t="s">
        <v>693</v>
      </c>
      <c r="FA72" s="175" t="s">
        <v>592</v>
      </c>
      <c r="FB72" s="176" t="s">
        <v>679</v>
      </c>
      <c r="FC72" s="94" t="s">
        <v>481</v>
      </c>
      <c r="FD72" s="177" t="s">
        <v>221</v>
      </c>
      <c r="FE72" s="178" t="s">
        <v>365</v>
      </c>
      <c r="FF72" s="95" t="s">
        <v>127</v>
      </c>
      <c r="FG72" s="93" t="s">
        <v>223</v>
      </c>
      <c r="FH72" s="93" t="s">
        <v>404</v>
      </c>
      <c r="FI72" s="93" t="s">
        <v>238</v>
      </c>
      <c r="FJ72" s="93" t="s">
        <v>561</v>
      </c>
      <c r="FK72" s="93" t="s">
        <v>420</v>
      </c>
      <c r="FL72" s="93" t="s">
        <v>203</v>
      </c>
      <c r="FM72" s="93" t="s">
        <v>523</v>
      </c>
      <c r="FN72" s="93" t="s">
        <v>636</v>
      </c>
      <c r="FO72" s="96" t="s">
        <v>225</v>
      </c>
      <c r="FP72" s="67"/>
    </row>
    <row r="73" spans="1:172" x14ac:dyDescent="0.2">
      <c r="A73" s="41"/>
      <c r="B73" s="41"/>
      <c r="C73" s="41"/>
      <c r="D73" s="109" t="s">
        <v>389</v>
      </c>
      <c r="E73" s="110" t="s">
        <v>565</v>
      </c>
      <c r="F73" s="122">
        <f>B3+(60*B5)</f>
        <v>60</v>
      </c>
      <c r="G73" s="41"/>
      <c r="I73" s="57"/>
      <c r="J73" s="28">
        <f>F390</f>
        <v>377</v>
      </c>
      <c r="K73" s="29">
        <f>F457</f>
        <v>444</v>
      </c>
      <c r="L73" s="29">
        <f>F494</f>
        <v>481</v>
      </c>
      <c r="M73" s="29">
        <f>F436</f>
        <v>423</v>
      </c>
      <c r="N73" s="29">
        <f>F473</f>
        <v>460</v>
      </c>
      <c r="O73" s="29">
        <f>F37</f>
        <v>24</v>
      </c>
      <c r="P73" s="29">
        <f>F74</f>
        <v>61</v>
      </c>
      <c r="Q73" s="29">
        <f>F116</f>
        <v>103</v>
      </c>
      <c r="R73" s="29">
        <f>F53</f>
        <v>40</v>
      </c>
      <c r="S73" s="29">
        <f>F95</f>
        <v>82</v>
      </c>
      <c r="T73" s="29">
        <f>F279</f>
        <v>266</v>
      </c>
      <c r="U73" s="29">
        <f>F321</f>
        <v>308</v>
      </c>
      <c r="V73" s="29">
        <f>F383</f>
        <v>370</v>
      </c>
      <c r="W73" s="29">
        <f>F300</f>
        <v>287</v>
      </c>
      <c r="X73" s="29">
        <f>F342</f>
        <v>329</v>
      </c>
      <c r="Y73" s="29">
        <f>F526</f>
        <v>513</v>
      </c>
      <c r="Z73" s="29">
        <f>F563</f>
        <v>550</v>
      </c>
      <c r="AA73" s="29">
        <f>F630</f>
        <v>617</v>
      </c>
      <c r="AB73" s="29">
        <f>F547</f>
        <v>534</v>
      </c>
      <c r="AC73" s="29">
        <f>F609</f>
        <v>596</v>
      </c>
      <c r="AD73" s="29">
        <f>F143</f>
        <v>130</v>
      </c>
      <c r="AE73" s="29">
        <f>F210</f>
        <v>197</v>
      </c>
      <c r="AF73" s="29">
        <f>F252</f>
        <v>239</v>
      </c>
      <c r="AG73" s="29">
        <f>F164</f>
        <v>151</v>
      </c>
      <c r="AH73" s="30">
        <f>F231</f>
        <v>218</v>
      </c>
      <c r="AI73" s="75">
        <f t="shared" si="27"/>
        <v>3247400</v>
      </c>
      <c r="AJ73" s="41"/>
      <c r="AK73" s="76" t="s">
        <v>220</v>
      </c>
      <c r="AL73" s="78" t="s">
        <v>492</v>
      </c>
      <c r="AM73" s="78" t="s">
        <v>694</v>
      </c>
      <c r="AN73" s="78" t="s">
        <v>436</v>
      </c>
      <c r="AO73" s="78" t="s">
        <v>263</v>
      </c>
      <c r="AP73" s="78" t="s">
        <v>679</v>
      </c>
      <c r="AQ73" s="78" t="s">
        <v>140</v>
      </c>
      <c r="AR73" s="78" t="s">
        <v>652</v>
      </c>
      <c r="AS73" s="78" t="s">
        <v>611</v>
      </c>
      <c r="AT73" s="78" t="s">
        <v>202</v>
      </c>
      <c r="AU73" s="77" t="s">
        <v>536</v>
      </c>
      <c r="AV73" s="78" t="s">
        <v>417</v>
      </c>
      <c r="AW73" s="79" t="s">
        <v>86</v>
      </c>
      <c r="AX73" s="78" t="s">
        <v>589</v>
      </c>
      <c r="AY73" s="80" t="s">
        <v>120</v>
      </c>
      <c r="AZ73" s="78" t="s">
        <v>486</v>
      </c>
      <c r="BA73" s="78" t="s">
        <v>511</v>
      </c>
      <c r="BB73" s="78" t="s">
        <v>553</v>
      </c>
      <c r="BC73" s="78" t="s">
        <v>336</v>
      </c>
      <c r="BD73" s="78" t="s">
        <v>370</v>
      </c>
      <c r="BE73" s="78" t="s">
        <v>186</v>
      </c>
      <c r="BF73" s="78" t="s">
        <v>310</v>
      </c>
      <c r="BG73" s="78" t="s">
        <v>185</v>
      </c>
      <c r="BH73" s="78" t="s">
        <v>245</v>
      </c>
      <c r="BI73" s="81" t="s">
        <v>287</v>
      </c>
      <c r="BJ73" s="67"/>
      <c r="BK73" s="50"/>
      <c r="BL73" s="41"/>
      <c r="BM73" s="28">
        <f>F140</f>
        <v>127</v>
      </c>
      <c r="BN73" s="29">
        <f>F236</f>
        <v>223</v>
      </c>
      <c r="BO73" s="29">
        <f>F248</f>
        <v>235</v>
      </c>
      <c r="BP73" s="29">
        <f>F207</f>
        <v>194</v>
      </c>
      <c r="BQ73" s="29">
        <f>F169</f>
        <v>156</v>
      </c>
      <c r="BR73" s="29">
        <f>F537</f>
        <v>524</v>
      </c>
      <c r="BS73" s="29">
        <f>F603</f>
        <v>590</v>
      </c>
      <c r="BT73" s="29">
        <f>F620</f>
        <v>607</v>
      </c>
      <c r="BU73" s="29">
        <f>F574</f>
        <v>561</v>
      </c>
      <c r="BV73" s="29">
        <f>F541</f>
        <v>528</v>
      </c>
      <c r="BW73" s="29">
        <f>F279</f>
        <v>266</v>
      </c>
      <c r="BX73" s="29">
        <f>F350</f>
        <v>337</v>
      </c>
      <c r="BY73" s="29">
        <f>F367</f>
        <v>354</v>
      </c>
      <c r="BZ73" s="29">
        <f>F321</f>
        <v>308</v>
      </c>
      <c r="CA73" s="29">
        <f>F308</f>
        <v>295</v>
      </c>
      <c r="CB73" s="29">
        <f>F26</f>
        <v>13</v>
      </c>
      <c r="CC73" s="29">
        <f>F97</f>
        <v>84</v>
      </c>
      <c r="CD73" s="29">
        <f>F134</f>
        <v>121</v>
      </c>
      <c r="CE73" s="29">
        <f>F63</f>
        <v>50</v>
      </c>
      <c r="CF73" s="29">
        <f>F55</f>
        <v>42</v>
      </c>
      <c r="CG73" s="29">
        <f>F393</f>
        <v>380</v>
      </c>
      <c r="CH73" s="29">
        <f>F464</f>
        <v>451</v>
      </c>
      <c r="CI73" s="29">
        <f>F506</f>
        <v>493</v>
      </c>
      <c r="CJ73" s="29">
        <f>F460</f>
        <v>447</v>
      </c>
      <c r="CK73" s="30">
        <f>F427</f>
        <v>414</v>
      </c>
      <c r="CL73" s="75">
        <f t="shared" si="28"/>
        <v>3247400</v>
      </c>
      <c r="CM73" s="41"/>
      <c r="CN73" s="82" t="s">
        <v>548</v>
      </c>
      <c r="CO73" s="84" t="s">
        <v>482</v>
      </c>
      <c r="CP73" s="84" t="s">
        <v>286</v>
      </c>
      <c r="CQ73" s="84" t="s">
        <v>481</v>
      </c>
      <c r="CR73" s="84" t="s">
        <v>194</v>
      </c>
      <c r="CS73" s="84" t="s">
        <v>454</v>
      </c>
      <c r="CT73" s="84" t="s">
        <v>77</v>
      </c>
      <c r="CU73" s="84" t="s">
        <v>648</v>
      </c>
      <c r="CV73" s="84" t="s">
        <v>432</v>
      </c>
      <c r="CW73" s="84" t="s">
        <v>588</v>
      </c>
      <c r="CX73" s="83" t="s">
        <v>536</v>
      </c>
      <c r="CY73" s="84" t="s">
        <v>578</v>
      </c>
      <c r="CZ73" s="85" t="s">
        <v>264</v>
      </c>
      <c r="DA73" s="84" t="s">
        <v>417</v>
      </c>
      <c r="DB73" s="86" t="s">
        <v>281</v>
      </c>
      <c r="DC73" s="84" t="s">
        <v>233</v>
      </c>
      <c r="DD73" s="84" t="s">
        <v>292</v>
      </c>
      <c r="DE73" s="84" t="s">
        <v>289</v>
      </c>
      <c r="DF73" s="84" t="s">
        <v>272</v>
      </c>
      <c r="DG73" s="84" t="s">
        <v>230</v>
      </c>
      <c r="DH73" s="84" t="s">
        <v>151</v>
      </c>
      <c r="DI73" s="84" t="s">
        <v>0</v>
      </c>
      <c r="DJ73" s="84" t="s">
        <v>683</v>
      </c>
      <c r="DK73" s="84" t="s">
        <v>328</v>
      </c>
      <c r="DL73" s="87" t="s">
        <v>685</v>
      </c>
      <c r="DM73" s="67"/>
      <c r="DO73" s="57"/>
      <c r="DP73" s="88">
        <f>F420</f>
        <v>407</v>
      </c>
      <c r="DQ73" s="89">
        <f>F590</f>
        <v>577</v>
      </c>
      <c r="DR73" s="89">
        <f>F35</f>
        <v>22</v>
      </c>
      <c r="DS73" s="89">
        <f>F205</f>
        <v>192</v>
      </c>
      <c r="DT73" s="89">
        <f>F375</f>
        <v>362</v>
      </c>
      <c r="DU73" s="89">
        <f>F96</f>
        <v>83</v>
      </c>
      <c r="DV73" s="89">
        <f>F141</f>
        <v>128</v>
      </c>
      <c r="DW73" s="89">
        <f>F336</f>
        <v>323</v>
      </c>
      <c r="DX73" s="89">
        <f>F506</f>
        <v>493</v>
      </c>
      <c r="DY73" s="89">
        <f>F551</f>
        <v>538</v>
      </c>
      <c r="DZ73" s="89">
        <f>F272</f>
        <v>259</v>
      </c>
      <c r="EA73" s="89">
        <f>F442</f>
        <v>429</v>
      </c>
      <c r="EB73" s="89">
        <f>F637</f>
        <v>624</v>
      </c>
      <c r="EC73" s="89">
        <f>F57</f>
        <v>44</v>
      </c>
      <c r="ED73" s="89">
        <f>F227</f>
        <v>214</v>
      </c>
      <c r="EE73" s="89">
        <f>F568</f>
        <v>555</v>
      </c>
      <c r="EF73" s="89">
        <f>F113</f>
        <v>100</v>
      </c>
      <c r="EG73" s="89">
        <f>F183</f>
        <v>170</v>
      </c>
      <c r="EH73" s="89">
        <f>F353</f>
        <v>340</v>
      </c>
      <c r="EI73" s="89">
        <f>F398</f>
        <v>385</v>
      </c>
      <c r="EJ73" s="89">
        <f>F244</f>
        <v>231</v>
      </c>
      <c r="EK73" s="89">
        <f>F289</f>
        <v>276</v>
      </c>
      <c r="EL73" s="89">
        <f>F484</f>
        <v>471</v>
      </c>
      <c r="EM73" s="89">
        <f>F529</f>
        <v>516</v>
      </c>
      <c r="EN73" s="90">
        <f>F74</f>
        <v>61</v>
      </c>
      <c r="EO73" s="75">
        <f t="shared" si="29"/>
        <v>3247400</v>
      </c>
      <c r="EP73" s="41"/>
      <c r="EQ73" s="179" t="s">
        <v>496</v>
      </c>
      <c r="ER73" s="176" t="s">
        <v>300</v>
      </c>
      <c r="ES73" s="175" t="s">
        <v>141</v>
      </c>
      <c r="ET73" s="176" t="s">
        <v>506</v>
      </c>
      <c r="EU73" s="175" t="s">
        <v>570</v>
      </c>
      <c r="EV73" s="176" t="s">
        <v>143</v>
      </c>
      <c r="EW73" s="175" t="s">
        <v>505</v>
      </c>
      <c r="EX73" s="176" t="s">
        <v>366</v>
      </c>
      <c r="EY73" s="175" t="s">
        <v>683</v>
      </c>
      <c r="EZ73" s="176" t="s">
        <v>447</v>
      </c>
      <c r="FA73" s="92" t="s">
        <v>569</v>
      </c>
      <c r="FB73" s="93" t="s">
        <v>297</v>
      </c>
      <c r="FC73" s="94" t="s">
        <v>562</v>
      </c>
      <c r="FD73" s="93" t="s">
        <v>128</v>
      </c>
      <c r="FE73" s="95" t="s">
        <v>248</v>
      </c>
      <c r="FF73" s="177" t="s">
        <v>623</v>
      </c>
      <c r="FG73" s="178" t="s">
        <v>142</v>
      </c>
      <c r="FH73" s="177" t="s">
        <v>504</v>
      </c>
      <c r="FI73" s="178" t="s">
        <v>358</v>
      </c>
      <c r="FJ73" s="177" t="s">
        <v>204</v>
      </c>
      <c r="FK73" s="178" t="s">
        <v>254</v>
      </c>
      <c r="FL73" s="177" t="s">
        <v>477</v>
      </c>
      <c r="FM73" s="178" t="s">
        <v>581</v>
      </c>
      <c r="FN73" s="177" t="s">
        <v>585</v>
      </c>
      <c r="FO73" s="180" t="s">
        <v>140</v>
      </c>
      <c r="FP73" s="67"/>
    </row>
    <row r="74" spans="1:172" x14ac:dyDescent="0.2">
      <c r="A74" s="41"/>
      <c r="B74" s="41"/>
      <c r="C74" s="41"/>
      <c r="D74" s="109" t="s">
        <v>140</v>
      </c>
      <c r="E74" s="110" t="s">
        <v>565</v>
      </c>
      <c r="F74" s="111">
        <f>B3+(61*B5)</f>
        <v>61</v>
      </c>
      <c r="G74" s="41"/>
      <c r="I74" s="57"/>
      <c r="J74" s="28">
        <f>F511</f>
        <v>498</v>
      </c>
      <c r="K74" s="29">
        <f>F423</f>
        <v>410</v>
      </c>
      <c r="L74" s="29">
        <f>F465</f>
        <v>452</v>
      </c>
      <c r="M74" s="29">
        <f>F407</f>
        <v>394</v>
      </c>
      <c r="N74" s="29">
        <f>F444</f>
        <v>431</v>
      </c>
      <c r="O74" s="29">
        <f>F128</f>
        <v>115</v>
      </c>
      <c r="P74" s="29">
        <f>F45</f>
        <v>32</v>
      </c>
      <c r="Q74" s="29">
        <f>F112</f>
        <v>99</v>
      </c>
      <c r="R74" s="29">
        <f>F24</f>
        <v>11</v>
      </c>
      <c r="S74" s="29">
        <f>F66</f>
        <v>53</v>
      </c>
      <c r="T74" s="29">
        <f>F375</f>
        <v>362</v>
      </c>
      <c r="U74" s="29">
        <f>F292</f>
        <v>279</v>
      </c>
      <c r="V74" s="29">
        <f>F354</f>
        <v>341</v>
      </c>
      <c r="W74" s="29">
        <f>F271</f>
        <v>258</v>
      </c>
      <c r="X74" s="29">
        <f>F333</f>
        <v>320</v>
      </c>
      <c r="Y74" s="29">
        <f>F622</f>
        <v>609</v>
      </c>
      <c r="Z74" s="29">
        <f>F559</f>
        <v>546</v>
      </c>
      <c r="AA74" s="29">
        <f>F601</f>
        <v>588</v>
      </c>
      <c r="AB74" s="29">
        <f>F513</f>
        <v>500</v>
      </c>
      <c r="AC74" s="29">
        <f>F580</f>
        <v>567</v>
      </c>
      <c r="AD74" s="29">
        <f>F239</f>
        <v>226</v>
      </c>
      <c r="AE74" s="29">
        <f>F181</f>
        <v>168</v>
      </c>
      <c r="AF74" s="29">
        <f>F218</f>
        <v>205</v>
      </c>
      <c r="AG74" s="29">
        <f>F160</f>
        <v>147</v>
      </c>
      <c r="AH74" s="30">
        <f>F202</f>
        <v>189</v>
      </c>
      <c r="AI74" s="75">
        <f t="shared" si="27"/>
        <v>3247400</v>
      </c>
      <c r="AJ74" s="41"/>
      <c r="AK74" s="76" t="s">
        <v>512</v>
      </c>
      <c r="AL74" s="78" t="s">
        <v>322</v>
      </c>
      <c r="AM74" s="78" t="s">
        <v>4</v>
      </c>
      <c r="AN74" s="78" t="s">
        <v>533</v>
      </c>
      <c r="AO74" s="78" t="s">
        <v>692</v>
      </c>
      <c r="AP74" s="78" t="s">
        <v>628</v>
      </c>
      <c r="AQ74" s="78" t="s">
        <v>261</v>
      </c>
      <c r="AR74" s="78" t="s">
        <v>662</v>
      </c>
      <c r="AS74" s="78" t="s">
        <v>270</v>
      </c>
      <c r="AT74" s="78" t="s">
        <v>596</v>
      </c>
      <c r="AU74" s="78" t="s">
        <v>570</v>
      </c>
      <c r="AV74" s="77" t="s">
        <v>205</v>
      </c>
      <c r="AW74" s="79" t="s">
        <v>426</v>
      </c>
      <c r="AX74" s="80" t="s">
        <v>455</v>
      </c>
      <c r="AY74" s="78" t="s">
        <v>223</v>
      </c>
      <c r="AZ74" s="78" t="s">
        <v>147</v>
      </c>
      <c r="BA74" s="78" t="s">
        <v>118</v>
      </c>
      <c r="BB74" s="78" t="s">
        <v>552</v>
      </c>
      <c r="BC74" s="78" t="s">
        <v>391</v>
      </c>
      <c r="BD74" s="78" t="s">
        <v>407</v>
      </c>
      <c r="BE74" s="78" t="s">
        <v>364</v>
      </c>
      <c r="BF74" s="78" t="s">
        <v>94</v>
      </c>
      <c r="BG74" s="78" t="s">
        <v>114</v>
      </c>
      <c r="BH74" s="78" t="s">
        <v>247</v>
      </c>
      <c r="BI74" s="81" t="s">
        <v>362</v>
      </c>
      <c r="BJ74" s="67"/>
      <c r="BK74" s="50"/>
      <c r="BL74" s="41"/>
      <c r="BM74" s="28">
        <f>F194</f>
        <v>181</v>
      </c>
      <c r="BN74" s="29">
        <f>F173</f>
        <v>160</v>
      </c>
      <c r="BO74" s="29">
        <f>F232</f>
        <v>219</v>
      </c>
      <c r="BP74" s="29">
        <f>F240</f>
        <v>227</v>
      </c>
      <c r="BQ74" s="29">
        <f>F161</f>
        <v>148</v>
      </c>
      <c r="BR74" s="29">
        <f>F566</f>
        <v>553</v>
      </c>
      <c r="BS74" s="29">
        <f>F545</f>
        <v>532</v>
      </c>
      <c r="BT74" s="29">
        <f>F599</f>
        <v>586</v>
      </c>
      <c r="BU74" s="29">
        <f>F637</f>
        <v>624</v>
      </c>
      <c r="BV74" s="29">
        <f>F528</f>
        <v>515</v>
      </c>
      <c r="BW74" s="29">
        <f>F333</f>
        <v>320</v>
      </c>
      <c r="BX74" s="29">
        <f>F292</f>
        <v>279</v>
      </c>
      <c r="BY74" s="29">
        <f>F346</f>
        <v>333</v>
      </c>
      <c r="BZ74" s="29">
        <f>F379</f>
        <v>366</v>
      </c>
      <c r="CA74" s="29">
        <f>F275</f>
        <v>262</v>
      </c>
      <c r="CB74" s="29">
        <f>F80</f>
        <v>67</v>
      </c>
      <c r="CC74" s="29">
        <f>F59</f>
        <v>46</v>
      </c>
      <c r="CD74" s="29">
        <f>F88</f>
        <v>75</v>
      </c>
      <c r="CE74" s="29">
        <f>F126</f>
        <v>113</v>
      </c>
      <c r="CF74" s="29">
        <f>F22</f>
        <v>9</v>
      </c>
      <c r="CG74" s="29">
        <f>F452</f>
        <v>439</v>
      </c>
      <c r="CH74" s="29">
        <f>F431</f>
        <v>418</v>
      </c>
      <c r="CI74" s="29">
        <f>F485</f>
        <v>472</v>
      </c>
      <c r="CJ74" s="29">
        <f>F493</f>
        <v>480</v>
      </c>
      <c r="CK74" s="30">
        <f>F389</f>
        <v>376</v>
      </c>
      <c r="CL74" s="75">
        <f t="shared" si="28"/>
        <v>3247400</v>
      </c>
      <c r="CM74" s="41"/>
      <c r="CN74" s="82" t="s">
        <v>313</v>
      </c>
      <c r="CO74" s="84" t="s">
        <v>160</v>
      </c>
      <c r="CP74" s="84" t="s">
        <v>401</v>
      </c>
      <c r="CQ74" s="84" t="s">
        <v>480</v>
      </c>
      <c r="CR74" s="84" t="s">
        <v>400</v>
      </c>
      <c r="CS74" s="84" t="s">
        <v>627</v>
      </c>
      <c r="CT74" s="84" t="s">
        <v>614</v>
      </c>
      <c r="CU74" s="84" t="s">
        <v>392</v>
      </c>
      <c r="CV74" s="84" t="s">
        <v>562</v>
      </c>
      <c r="CW74" s="84" t="s">
        <v>274</v>
      </c>
      <c r="CX74" s="84" t="s">
        <v>223</v>
      </c>
      <c r="CY74" s="83" t="s">
        <v>205</v>
      </c>
      <c r="CZ74" s="85" t="s">
        <v>490</v>
      </c>
      <c r="DA74" s="86" t="s">
        <v>383</v>
      </c>
      <c r="DB74" s="84" t="s">
        <v>643</v>
      </c>
      <c r="DC74" s="84" t="s">
        <v>97</v>
      </c>
      <c r="DD74" s="84" t="s">
        <v>349</v>
      </c>
      <c r="DE74" s="84" t="s">
        <v>1</v>
      </c>
      <c r="DF74" s="84" t="s">
        <v>96</v>
      </c>
      <c r="DG74" s="84" t="s">
        <v>348</v>
      </c>
      <c r="DH74" s="84" t="s">
        <v>690</v>
      </c>
      <c r="DI74" s="84" t="s">
        <v>664</v>
      </c>
      <c r="DJ74" s="84" t="s">
        <v>130</v>
      </c>
      <c r="DK74" s="84" t="s">
        <v>216</v>
      </c>
      <c r="DL74" s="87" t="s">
        <v>437</v>
      </c>
      <c r="DM74" s="67"/>
      <c r="DO74" s="57"/>
      <c r="DP74" s="88">
        <f>F264</f>
        <v>251</v>
      </c>
      <c r="DQ74" s="89">
        <f>F459</f>
        <v>446</v>
      </c>
      <c r="DR74" s="89">
        <f>F629</f>
        <v>616</v>
      </c>
      <c r="DS74" s="89">
        <f>F49</f>
        <v>36</v>
      </c>
      <c r="DT74" s="89">
        <f>F219</f>
        <v>206</v>
      </c>
      <c r="DU74" s="89">
        <f>F565</f>
        <v>552</v>
      </c>
      <c r="DV74" s="89">
        <f>F135</f>
        <v>122</v>
      </c>
      <c r="DW74" s="89">
        <f>F180</f>
        <v>167</v>
      </c>
      <c r="DX74" s="89">
        <f>F350</f>
        <v>337</v>
      </c>
      <c r="DY74" s="89">
        <f>F395</f>
        <v>382</v>
      </c>
      <c r="DZ74" s="89">
        <f>F241</f>
        <v>228</v>
      </c>
      <c r="EA74" s="89">
        <f>F311</f>
        <v>298</v>
      </c>
      <c r="EB74" s="89">
        <f>F481</f>
        <v>468</v>
      </c>
      <c r="EC74" s="89">
        <f>F526</f>
        <v>513</v>
      </c>
      <c r="ED74" s="89">
        <f>F71</f>
        <v>58</v>
      </c>
      <c r="EE74" s="89">
        <f>F417</f>
        <v>404</v>
      </c>
      <c r="EF74" s="89">
        <f>F612</f>
        <v>599</v>
      </c>
      <c r="EG74" s="89">
        <f>F32</f>
        <v>19</v>
      </c>
      <c r="EH74" s="89">
        <f>F202</f>
        <v>189</v>
      </c>
      <c r="EI74" s="89">
        <f>F372</f>
        <v>359</v>
      </c>
      <c r="EJ74" s="89">
        <f>F88</f>
        <v>75</v>
      </c>
      <c r="EK74" s="89">
        <f>F158</f>
        <v>145</v>
      </c>
      <c r="EL74" s="89">
        <f>F328</f>
        <v>315</v>
      </c>
      <c r="EM74" s="89">
        <f>F498</f>
        <v>485</v>
      </c>
      <c r="EN74" s="90">
        <f>F543</f>
        <v>530</v>
      </c>
      <c r="EO74" s="75">
        <f t="shared" si="29"/>
        <v>3247400</v>
      </c>
      <c r="EP74" s="41"/>
      <c r="EQ74" s="179" t="s">
        <v>513</v>
      </c>
      <c r="ER74" s="176" t="s">
        <v>625</v>
      </c>
      <c r="ES74" s="175" t="s">
        <v>645</v>
      </c>
      <c r="ET74" s="176" t="s">
        <v>211</v>
      </c>
      <c r="EU74" s="175" t="s">
        <v>133</v>
      </c>
      <c r="EV74" s="176" t="s">
        <v>172</v>
      </c>
      <c r="EW74" s="175" t="s">
        <v>209</v>
      </c>
      <c r="EX74" s="176" t="s">
        <v>537</v>
      </c>
      <c r="EY74" s="175" t="s">
        <v>578</v>
      </c>
      <c r="EZ74" s="176" t="s">
        <v>403</v>
      </c>
      <c r="FA74" s="93" t="s">
        <v>458</v>
      </c>
      <c r="FB74" s="92" t="s">
        <v>259</v>
      </c>
      <c r="FC74" s="94" t="s">
        <v>687</v>
      </c>
      <c r="FD74" s="95" t="s">
        <v>486</v>
      </c>
      <c r="FE74" s="93" t="s">
        <v>210</v>
      </c>
      <c r="FF74" s="177" t="s">
        <v>169</v>
      </c>
      <c r="FG74" s="178" t="s">
        <v>500</v>
      </c>
      <c r="FH74" s="177" t="s">
        <v>212</v>
      </c>
      <c r="FI74" s="178" t="s">
        <v>362</v>
      </c>
      <c r="FJ74" s="177" t="s">
        <v>594</v>
      </c>
      <c r="FK74" s="178" t="s">
        <v>1</v>
      </c>
      <c r="FL74" s="177" t="s">
        <v>538</v>
      </c>
      <c r="FM74" s="178" t="s">
        <v>306</v>
      </c>
      <c r="FN74" s="177" t="s">
        <v>371</v>
      </c>
      <c r="FO74" s="180" t="s">
        <v>655</v>
      </c>
      <c r="FP74" s="67"/>
    </row>
    <row r="75" spans="1:172" x14ac:dyDescent="0.2">
      <c r="A75" s="41"/>
      <c r="B75" s="41"/>
      <c r="C75" s="41"/>
      <c r="D75" s="109" t="s">
        <v>487</v>
      </c>
      <c r="E75" s="110" t="s">
        <v>565</v>
      </c>
      <c r="F75" s="111">
        <f>B3+(62*B5)</f>
        <v>62</v>
      </c>
      <c r="G75" s="41"/>
      <c r="I75" s="57"/>
      <c r="J75" s="28">
        <f>F482</f>
        <v>469</v>
      </c>
      <c r="K75" s="29">
        <f>F394</f>
        <v>381</v>
      </c>
      <c r="L75" s="29">
        <f>F461</f>
        <v>448</v>
      </c>
      <c r="M75" s="29">
        <f>F498</f>
        <v>485</v>
      </c>
      <c r="N75" s="29">
        <f>F415</f>
        <v>402</v>
      </c>
      <c r="O75" s="29">
        <f>F99</f>
        <v>86</v>
      </c>
      <c r="P75" s="29">
        <f>F16</f>
        <v>3</v>
      </c>
      <c r="Q75" s="29">
        <f>F78</f>
        <v>65</v>
      </c>
      <c r="R75" s="29">
        <f>F120</f>
        <v>107</v>
      </c>
      <c r="S75" s="29">
        <f>F62</f>
        <v>49</v>
      </c>
      <c r="T75" s="29">
        <f>F346</f>
        <v>333</v>
      </c>
      <c r="U75" s="29">
        <f>F283</f>
        <v>270</v>
      </c>
      <c r="V75" s="29">
        <f>F325</f>
        <v>312</v>
      </c>
      <c r="W75" s="29">
        <f>F367</f>
        <v>354</v>
      </c>
      <c r="X75" s="29">
        <f>F304</f>
        <v>291</v>
      </c>
      <c r="Y75" s="29">
        <f>F588</f>
        <v>575</v>
      </c>
      <c r="Z75" s="29">
        <f>F530</f>
        <v>517</v>
      </c>
      <c r="AA75" s="29">
        <f>F572</f>
        <v>559</v>
      </c>
      <c r="AB75" s="29">
        <f>F634</f>
        <v>621</v>
      </c>
      <c r="AC75" s="29">
        <f>F551</f>
        <v>538</v>
      </c>
      <c r="AD75" s="29">
        <f>F235</f>
        <v>222</v>
      </c>
      <c r="AE75" s="29">
        <f>F152</f>
        <v>139</v>
      </c>
      <c r="AF75" s="29">
        <f>F189</f>
        <v>176</v>
      </c>
      <c r="AG75" s="29">
        <f>F256</f>
        <v>243</v>
      </c>
      <c r="AH75" s="30">
        <f>F168</f>
        <v>155</v>
      </c>
      <c r="AI75" s="112">
        <f>J75^3+K75^3+L75^3+M75^3+N75^3+O75^3+P75^3+Q75^3+R75^3+S75^3+T75^3+U75^3+V75^3+W75^3+X75^3+Y75^3+Z75^3+AA75^3+AB75^3+AC75^3+AD75^3+AE75^3+AF75^3+AG75^3+AH75^3</f>
        <v>1521000000</v>
      </c>
      <c r="AJ75" s="41"/>
      <c r="AK75" s="113" t="s">
        <v>564</v>
      </c>
      <c r="AL75" s="114" t="s">
        <v>700</v>
      </c>
      <c r="AM75" s="114" t="s">
        <v>395</v>
      </c>
      <c r="AN75" s="114" t="s">
        <v>371</v>
      </c>
      <c r="AO75" s="114" t="s">
        <v>150</v>
      </c>
      <c r="AP75" s="114" t="s">
        <v>72</v>
      </c>
      <c r="AQ75" s="114" t="s">
        <v>630</v>
      </c>
      <c r="AR75" s="114" t="s">
        <v>644</v>
      </c>
      <c r="AS75" s="114" t="s">
        <v>320</v>
      </c>
      <c r="AT75" s="114" t="s">
        <v>682</v>
      </c>
      <c r="AU75" s="114" t="s">
        <v>490</v>
      </c>
      <c r="AV75" s="114" t="s">
        <v>343</v>
      </c>
      <c r="AW75" s="77" t="s">
        <v>617</v>
      </c>
      <c r="AX75" s="114" t="s">
        <v>264</v>
      </c>
      <c r="AY75" s="114" t="s">
        <v>502</v>
      </c>
      <c r="AZ75" s="114" t="s">
        <v>456</v>
      </c>
      <c r="BA75" s="114" t="s">
        <v>520</v>
      </c>
      <c r="BB75" s="114" t="s">
        <v>276</v>
      </c>
      <c r="BC75" s="114" t="s">
        <v>203</v>
      </c>
      <c r="BD75" s="114" t="s">
        <v>447</v>
      </c>
      <c r="BE75" s="114" t="s">
        <v>361</v>
      </c>
      <c r="BF75" s="114" t="s">
        <v>113</v>
      </c>
      <c r="BG75" s="114" t="s">
        <v>116</v>
      </c>
      <c r="BH75" s="114" t="s">
        <v>121</v>
      </c>
      <c r="BI75" s="115" t="s">
        <v>363</v>
      </c>
      <c r="BJ75" s="67"/>
      <c r="BK75" s="50"/>
      <c r="BL75" s="41"/>
      <c r="BM75" s="28">
        <f>F182</f>
        <v>169</v>
      </c>
      <c r="BN75" s="29">
        <f>F244</f>
        <v>231</v>
      </c>
      <c r="BO75" s="29">
        <f>F211</f>
        <v>198</v>
      </c>
      <c r="BP75" s="29">
        <f>F148</f>
        <v>135</v>
      </c>
      <c r="BQ75" s="29">
        <f>F215</f>
        <v>202</v>
      </c>
      <c r="BR75" s="29">
        <f>F549</f>
        <v>536</v>
      </c>
      <c r="BS75" s="29">
        <f>F616</f>
        <v>603</v>
      </c>
      <c r="BT75" s="29">
        <f>F578</f>
        <v>565</v>
      </c>
      <c r="BU75" s="29">
        <f>F520</f>
        <v>507</v>
      </c>
      <c r="BV75" s="29">
        <f>F612</f>
        <v>599</v>
      </c>
      <c r="BW75" s="29">
        <f>F296</f>
        <v>283</v>
      </c>
      <c r="BX75" s="29">
        <f>F383</f>
        <v>370</v>
      </c>
      <c r="BY75" s="29">
        <f>F325</f>
        <v>312</v>
      </c>
      <c r="BZ75" s="29">
        <f>F267</f>
        <v>254</v>
      </c>
      <c r="CA75" s="29">
        <f>F354</f>
        <v>341</v>
      </c>
      <c r="CB75" s="29">
        <f>F38</f>
        <v>25</v>
      </c>
      <c r="CC75" s="29">
        <f>F130</f>
        <v>117</v>
      </c>
      <c r="CD75" s="29">
        <f>F72</f>
        <v>59</v>
      </c>
      <c r="CE75" s="29">
        <f>F34</f>
        <v>21</v>
      </c>
      <c r="CF75" s="29">
        <f>F101</f>
        <v>88</v>
      </c>
      <c r="CG75" s="29">
        <f>F435</f>
        <v>422</v>
      </c>
      <c r="CH75" s="29">
        <f>F502</f>
        <v>489</v>
      </c>
      <c r="CI75" s="29">
        <f>F439</f>
        <v>426</v>
      </c>
      <c r="CJ75" s="29">
        <f>F406</f>
        <v>393</v>
      </c>
      <c r="CK75" s="30">
        <f>F468</f>
        <v>455</v>
      </c>
      <c r="CL75" s="112">
        <f>BM75^3+BN75^3+BO75^3+BP75^3+BQ75^3+BR75^3+BS75^3+BT75^3+BU75^3+BV75^3+BW75^3+BX75^3+BY75^3+BZ75^3+CA75^3+CB75^3+CC75^3+CD75^3+CE75^3+CF75^3+CG75^3+CH75^3+CI75^3+CJ75^3+CK75^3</f>
        <v>1521000000</v>
      </c>
      <c r="CM75" s="41"/>
      <c r="CN75" s="116" t="s">
        <v>549</v>
      </c>
      <c r="CO75" s="117" t="s">
        <v>254</v>
      </c>
      <c r="CP75" s="117" t="s">
        <v>547</v>
      </c>
      <c r="CQ75" s="117" t="s">
        <v>229</v>
      </c>
      <c r="CR75" s="117" t="s">
        <v>518</v>
      </c>
      <c r="CS75" s="117" t="s">
        <v>474</v>
      </c>
      <c r="CT75" s="117" t="s">
        <v>610</v>
      </c>
      <c r="CU75" s="117" t="s">
        <v>144</v>
      </c>
      <c r="CV75" s="117" t="s">
        <v>632</v>
      </c>
      <c r="CW75" s="117" t="s">
        <v>500</v>
      </c>
      <c r="CX75" s="117" t="s">
        <v>532</v>
      </c>
      <c r="CY75" s="117" t="s">
        <v>86</v>
      </c>
      <c r="CZ75" s="83" t="s">
        <v>617</v>
      </c>
      <c r="DA75" s="117" t="s">
        <v>372</v>
      </c>
      <c r="DB75" s="117" t="s">
        <v>426</v>
      </c>
      <c r="DC75" s="117" t="s">
        <v>291</v>
      </c>
      <c r="DD75" s="117" t="s">
        <v>350</v>
      </c>
      <c r="DE75" s="117" t="s">
        <v>164</v>
      </c>
      <c r="DF75" s="117" t="s">
        <v>167</v>
      </c>
      <c r="DG75" s="117" t="s">
        <v>123</v>
      </c>
      <c r="DH75" s="117" t="s">
        <v>192</v>
      </c>
      <c r="DI75" s="117" t="s">
        <v>676</v>
      </c>
      <c r="DJ75" s="117" t="s">
        <v>420</v>
      </c>
      <c r="DK75" s="117" t="s">
        <v>672</v>
      </c>
      <c r="DL75" s="118" t="s">
        <v>279</v>
      </c>
      <c r="DM75" s="67"/>
      <c r="DO75" s="57"/>
      <c r="DP75" s="88">
        <f>F258</f>
        <v>245</v>
      </c>
      <c r="DQ75" s="89">
        <f>F303</f>
        <v>290</v>
      </c>
      <c r="DR75" s="89">
        <f>F473</f>
        <v>460</v>
      </c>
      <c r="DS75" s="89">
        <f>F518</f>
        <v>505</v>
      </c>
      <c r="DT75" s="89">
        <f>F63</f>
        <v>50</v>
      </c>
      <c r="DU75" s="89">
        <f>F434</f>
        <v>421</v>
      </c>
      <c r="DV75" s="89">
        <f>F604</f>
        <v>591</v>
      </c>
      <c r="DW75" s="89">
        <f>F24</f>
        <v>11</v>
      </c>
      <c r="DX75" s="89">
        <f>F194</f>
        <v>181</v>
      </c>
      <c r="DY75" s="89">
        <f>F364</f>
        <v>351</v>
      </c>
      <c r="DZ75" s="89">
        <f>F110</f>
        <v>97</v>
      </c>
      <c r="EA75" s="89">
        <f>F155</f>
        <v>142</v>
      </c>
      <c r="EB75" s="89">
        <f>F325</f>
        <v>312</v>
      </c>
      <c r="EC75" s="89">
        <f>F495</f>
        <v>482</v>
      </c>
      <c r="ED75" s="89">
        <f>F540</f>
        <v>527</v>
      </c>
      <c r="EE75" s="89">
        <f>F286</f>
        <v>273</v>
      </c>
      <c r="EF75" s="89">
        <f>F456</f>
        <v>443</v>
      </c>
      <c r="EG75" s="89">
        <f>F626</f>
        <v>613</v>
      </c>
      <c r="EH75" s="89">
        <f>F46</f>
        <v>33</v>
      </c>
      <c r="EI75" s="89">
        <f>F216</f>
        <v>203</v>
      </c>
      <c r="EJ75" s="89">
        <f>F587</f>
        <v>574</v>
      </c>
      <c r="EK75" s="89">
        <f>F132</f>
        <v>119</v>
      </c>
      <c r="EL75" s="89">
        <f>F177</f>
        <v>164</v>
      </c>
      <c r="EM75" s="89">
        <f>F347</f>
        <v>334</v>
      </c>
      <c r="EN75" s="90">
        <f>F392</f>
        <v>379</v>
      </c>
      <c r="EO75" s="112">
        <f>EN75^3+EM75^3+EL75^3+EK75^3+EJ75^3+EI75^3+EH75^3+EG75^3+EF75^3+EE75^3+ED75^3+EC75^3+EB75^3+EA75^3+DZ75^3+DY75^3+DX75^3+DW75^3+DV75^3+DU75^3+DT75^3+DS75^3+DR75^3+DQ75^3+DP75^3</f>
        <v>1521000000</v>
      </c>
      <c r="EP75" s="41"/>
      <c r="EQ75" s="181" t="s">
        <v>386</v>
      </c>
      <c r="ER75" s="182" t="s">
        <v>178</v>
      </c>
      <c r="ES75" s="183" t="s">
        <v>263</v>
      </c>
      <c r="ET75" s="182" t="s">
        <v>600</v>
      </c>
      <c r="EU75" s="183" t="s">
        <v>272</v>
      </c>
      <c r="EV75" s="182" t="s">
        <v>656</v>
      </c>
      <c r="EW75" s="183" t="s">
        <v>606</v>
      </c>
      <c r="EX75" s="182" t="s">
        <v>270</v>
      </c>
      <c r="EY75" s="183" t="s">
        <v>313</v>
      </c>
      <c r="EZ75" s="182" t="s">
        <v>546</v>
      </c>
      <c r="FA75" s="120" t="s">
        <v>271</v>
      </c>
      <c r="FB75" s="120" t="s">
        <v>385</v>
      </c>
      <c r="FC75" s="92" t="s">
        <v>617</v>
      </c>
      <c r="FD75" s="120" t="s">
        <v>446</v>
      </c>
      <c r="FE75" s="120" t="s">
        <v>108</v>
      </c>
      <c r="FF75" s="184" t="s">
        <v>137</v>
      </c>
      <c r="FG75" s="185" t="s">
        <v>675</v>
      </c>
      <c r="FH75" s="184" t="s">
        <v>406</v>
      </c>
      <c r="FI75" s="185" t="s">
        <v>269</v>
      </c>
      <c r="FJ75" s="184" t="s">
        <v>387</v>
      </c>
      <c r="FK75" s="185" t="s">
        <v>415</v>
      </c>
      <c r="FL75" s="184" t="s">
        <v>190</v>
      </c>
      <c r="FM75" s="185" t="s">
        <v>309</v>
      </c>
      <c r="FN75" s="184" t="s">
        <v>616</v>
      </c>
      <c r="FO75" s="186" t="s">
        <v>237</v>
      </c>
      <c r="FP75" s="67"/>
    </row>
    <row r="76" spans="1:172" x14ac:dyDescent="0.2">
      <c r="A76" s="41"/>
      <c r="B76" s="41"/>
      <c r="C76" s="41"/>
      <c r="D76" s="109" t="s">
        <v>293</v>
      </c>
      <c r="E76" s="110" t="s">
        <v>565</v>
      </c>
      <c r="F76" s="122">
        <f>B3+(63*B5)</f>
        <v>63</v>
      </c>
      <c r="G76" s="41"/>
      <c r="I76" s="57"/>
      <c r="J76" s="28">
        <f>F448</f>
        <v>435</v>
      </c>
      <c r="K76" s="29">
        <f>F490</f>
        <v>477</v>
      </c>
      <c r="L76" s="29">
        <f>F432</f>
        <v>419</v>
      </c>
      <c r="M76" s="29">
        <f>F469</f>
        <v>456</v>
      </c>
      <c r="N76" s="29">
        <f>F411</f>
        <v>398</v>
      </c>
      <c r="O76" s="29">
        <f>F70</f>
        <v>57</v>
      </c>
      <c r="P76" s="29">
        <f>F137</f>
        <v>124</v>
      </c>
      <c r="Q76" s="29">
        <f>F49</f>
        <v>36</v>
      </c>
      <c r="R76" s="29">
        <f>F91</f>
        <v>78</v>
      </c>
      <c r="S76" s="29">
        <f>F28</f>
        <v>15</v>
      </c>
      <c r="T76" s="29">
        <f>F317</f>
        <v>304</v>
      </c>
      <c r="U76" s="29">
        <f>F379</f>
        <v>366</v>
      </c>
      <c r="V76" s="29">
        <f>F296</f>
        <v>283</v>
      </c>
      <c r="W76" s="29">
        <f>F358</f>
        <v>345</v>
      </c>
      <c r="X76" s="29">
        <f>F275</f>
        <v>262</v>
      </c>
      <c r="Y76" s="29">
        <f>F584</f>
        <v>571</v>
      </c>
      <c r="Z76" s="29">
        <f>F626</f>
        <v>613</v>
      </c>
      <c r="AA76" s="29">
        <f>F538</f>
        <v>525</v>
      </c>
      <c r="AB76" s="29">
        <f>F605</f>
        <v>592</v>
      </c>
      <c r="AC76" s="29">
        <f>F522</f>
        <v>509</v>
      </c>
      <c r="AD76" s="29">
        <f>F206</f>
        <v>193</v>
      </c>
      <c r="AE76" s="29">
        <f>F243</f>
        <v>230</v>
      </c>
      <c r="AF76" s="29">
        <f>F185</f>
        <v>172</v>
      </c>
      <c r="AG76" s="29">
        <f>F227</f>
        <v>214</v>
      </c>
      <c r="AH76" s="30">
        <f>F139</f>
        <v>126</v>
      </c>
      <c r="AI76" s="75">
        <f t="shared" ref="AI76:AI87" si="30">SUMSQ(J76:AH76)</f>
        <v>3247400</v>
      </c>
      <c r="AJ76" s="41"/>
      <c r="AK76" s="76" t="s">
        <v>119</v>
      </c>
      <c r="AL76" s="78" t="s">
        <v>278</v>
      </c>
      <c r="AM76" s="78" t="s">
        <v>418</v>
      </c>
      <c r="AN76" s="78" t="s">
        <v>696</v>
      </c>
      <c r="AO76" s="78" t="s">
        <v>476</v>
      </c>
      <c r="AP76" s="78" t="s">
        <v>369</v>
      </c>
      <c r="AQ76" s="78" t="s">
        <v>689</v>
      </c>
      <c r="AR76" s="78" t="s">
        <v>211</v>
      </c>
      <c r="AS76" s="78" t="s">
        <v>572</v>
      </c>
      <c r="AT76" s="78" t="s">
        <v>658</v>
      </c>
      <c r="AU76" s="78" t="s">
        <v>323</v>
      </c>
      <c r="AV76" s="80" t="s">
        <v>383</v>
      </c>
      <c r="AW76" s="79" t="s">
        <v>532</v>
      </c>
      <c r="AX76" s="77" t="s">
        <v>158</v>
      </c>
      <c r="AY76" s="78" t="s">
        <v>643</v>
      </c>
      <c r="AZ76" s="78" t="s">
        <v>262</v>
      </c>
      <c r="BA76" s="78" t="s">
        <v>406</v>
      </c>
      <c r="BB76" s="78" t="s">
        <v>491</v>
      </c>
      <c r="BC76" s="78" t="s">
        <v>448</v>
      </c>
      <c r="BD76" s="78" t="s">
        <v>75</v>
      </c>
      <c r="BE76" s="78" t="s">
        <v>182</v>
      </c>
      <c r="BF76" s="78" t="s">
        <v>307</v>
      </c>
      <c r="BG76" s="78" t="s">
        <v>183</v>
      </c>
      <c r="BH76" s="78" t="s">
        <v>248</v>
      </c>
      <c r="BI76" s="81" t="s">
        <v>308</v>
      </c>
      <c r="BJ76" s="67"/>
      <c r="BK76" s="50"/>
      <c r="BL76" s="41"/>
      <c r="BM76" s="28">
        <f>F261</f>
        <v>248</v>
      </c>
      <c r="BN76" s="29">
        <f>F157</f>
        <v>144</v>
      </c>
      <c r="BO76" s="29">
        <f>F165</f>
        <v>152</v>
      </c>
      <c r="BP76" s="29">
        <f>F219</f>
        <v>206</v>
      </c>
      <c r="BQ76" s="29">
        <f>F198</f>
        <v>185</v>
      </c>
      <c r="BR76" s="29">
        <f>F628</f>
        <v>615</v>
      </c>
      <c r="BS76" s="29">
        <f>F524</f>
        <v>511</v>
      </c>
      <c r="BT76" s="29">
        <f>F562</f>
        <v>549</v>
      </c>
      <c r="BU76" s="29">
        <f>F591</f>
        <v>578</v>
      </c>
      <c r="BV76" s="29">
        <f>F570</f>
        <v>557</v>
      </c>
      <c r="BW76" s="29">
        <f>F375</f>
        <v>362</v>
      </c>
      <c r="BX76" s="29">
        <f>F271</f>
        <v>258</v>
      </c>
      <c r="BY76" s="29">
        <f>F304</f>
        <v>291</v>
      </c>
      <c r="BZ76" s="29">
        <f>F358</f>
        <v>345</v>
      </c>
      <c r="CA76" s="29">
        <f>F317</f>
        <v>304</v>
      </c>
      <c r="CB76" s="29">
        <f>F122</f>
        <v>109</v>
      </c>
      <c r="CC76" s="29">
        <f>F13</f>
        <v>0</v>
      </c>
      <c r="CD76" s="29">
        <f>F51</f>
        <v>38</v>
      </c>
      <c r="CE76" s="29">
        <f>F105</f>
        <v>92</v>
      </c>
      <c r="CF76" s="29">
        <f>F84</f>
        <v>71</v>
      </c>
      <c r="CG76" s="29">
        <f>F489</f>
        <v>476</v>
      </c>
      <c r="CH76" s="29">
        <f>F410</f>
        <v>397</v>
      </c>
      <c r="CI76" s="29">
        <f>F418</f>
        <v>405</v>
      </c>
      <c r="CJ76" s="29">
        <f>F477</f>
        <v>464</v>
      </c>
      <c r="CK76" s="30">
        <f>F456</f>
        <v>443</v>
      </c>
      <c r="CL76" s="75">
        <f t="shared" ref="CL76:CL87" si="31">SUMSQ(BM76:CK76)</f>
        <v>3247400</v>
      </c>
      <c r="CM76" s="41"/>
      <c r="CN76" s="82" t="s">
        <v>442</v>
      </c>
      <c r="CO76" s="84" t="s">
        <v>443</v>
      </c>
      <c r="CP76" s="84" t="s">
        <v>402</v>
      </c>
      <c r="CQ76" s="84" t="s">
        <v>133</v>
      </c>
      <c r="CR76" s="84" t="s">
        <v>93</v>
      </c>
      <c r="CS76" s="84" t="s">
        <v>257</v>
      </c>
      <c r="CT76" s="84" t="s">
        <v>509</v>
      </c>
      <c r="CU76" s="84" t="s">
        <v>530</v>
      </c>
      <c r="CV76" s="84" t="s">
        <v>661</v>
      </c>
      <c r="CW76" s="84" t="s">
        <v>591</v>
      </c>
      <c r="CX76" s="84" t="s">
        <v>570</v>
      </c>
      <c r="CY76" s="86" t="s">
        <v>455</v>
      </c>
      <c r="CZ76" s="85" t="s">
        <v>502</v>
      </c>
      <c r="DA76" s="83" t="s">
        <v>158</v>
      </c>
      <c r="DB76" s="84" t="s">
        <v>323</v>
      </c>
      <c r="DC76" s="84" t="s">
        <v>231</v>
      </c>
      <c r="DD76" s="84" t="s">
        <v>70</v>
      </c>
      <c r="DE76" s="84" t="s">
        <v>165</v>
      </c>
      <c r="DF76" s="84" t="s">
        <v>166</v>
      </c>
      <c r="DG76" s="84" t="s">
        <v>232</v>
      </c>
      <c r="DH76" s="84" t="s">
        <v>475</v>
      </c>
      <c r="DI76" s="84" t="s">
        <v>377</v>
      </c>
      <c r="DJ76" s="84" t="s">
        <v>84</v>
      </c>
      <c r="DK76" s="84" t="s">
        <v>680</v>
      </c>
      <c r="DL76" s="87" t="s">
        <v>675</v>
      </c>
      <c r="DM76" s="67"/>
      <c r="DO76" s="57"/>
      <c r="DP76" s="88">
        <f>F107</f>
        <v>94</v>
      </c>
      <c r="DQ76" s="89">
        <f>F152</f>
        <v>139</v>
      </c>
      <c r="DR76" s="89">
        <f>F322</f>
        <v>309</v>
      </c>
      <c r="DS76" s="89">
        <f>F492</f>
        <v>479</v>
      </c>
      <c r="DT76" s="89">
        <f>F562</f>
        <v>549</v>
      </c>
      <c r="DU76" s="89">
        <f>F278</f>
        <v>265</v>
      </c>
      <c r="DV76" s="89">
        <f>F448</f>
        <v>435</v>
      </c>
      <c r="DW76" s="89">
        <f>F618</f>
        <v>605</v>
      </c>
      <c r="DX76" s="89">
        <f>F38</f>
        <v>25</v>
      </c>
      <c r="DY76" s="89">
        <f>F233</f>
        <v>220</v>
      </c>
      <c r="DZ76" s="89">
        <f>F579</f>
        <v>566</v>
      </c>
      <c r="EA76" s="89">
        <f>F124</f>
        <v>111</v>
      </c>
      <c r="EB76" s="89">
        <f>F169</f>
        <v>156</v>
      </c>
      <c r="EC76" s="89">
        <f>F339</f>
        <v>326</v>
      </c>
      <c r="ED76" s="89">
        <f>F409</f>
        <v>396</v>
      </c>
      <c r="EE76" s="89">
        <f>F255</f>
        <v>242</v>
      </c>
      <c r="EF76" s="89">
        <f>F300</f>
        <v>287</v>
      </c>
      <c r="EG76" s="89">
        <f>F470</f>
        <v>457</v>
      </c>
      <c r="EH76" s="89">
        <f>F515</f>
        <v>502</v>
      </c>
      <c r="EI76" s="89">
        <f>F85</f>
        <v>72</v>
      </c>
      <c r="EJ76" s="89">
        <f>F431</f>
        <v>418</v>
      </c>
      <c r="EK76" s="89">
        <f>F601</f>
        <v>588</v>
      </c>
      <c r="EL76" s="89">
        <f>F21</f>
        <v>8</v>
      </c>
      <c r="EM76" s="89">
        <f>F191</f>
        <v>178</v>
      </c>
      <c r="EN76" s="90">
        <f>F386</f>
        <v>373</v>
      </c>
      <c r="EO76" s="75">
        <f t="shared" ref="EO76:EO87" si="32">SUMSQ(DP76:EN76)</f>
        <v>3247400</v>
      </c>
      <c r="EP76" s="41"/>
      <c r="EQ76" s="179" t="s">
        <v>331</v>
      </c>
      <c r="ER76" s="176" t="s">
        <v>113</v>
      </c>
      <c r="ES76" s="175" t="s">
        <v>634</v>
      </c>
      <c r="ET76" s="176" t="s">
        <v>101</v>
      </c>
      <c r="EU76" s="175" t="s">
        <v>530</v>
      </c>
      <c r="EV76" s="176" t="s">
        <v>243</v>
      </c>
      <c r="EW76" s="175" t="s">
        <v>119</v>
      </c>
      <c r="EX76" s="176" t="s">
        <v>638</v>
      </c>
      <c r="EY76" s="175" t="s">
        <v>291</v>
      </c>
      <c r="EZ76" s="176" t="s">
        <v>429</v>
      </c>
      <c r="FA76" s="93" t="s">
        <v>659</v>
      </c>
      <c r="FB76" s="95" t="s">
        <v>334</v>
      </c>
      <c r="FC76" s="94" t="s">
        <v>194</v>
      </c>
      <c r="FD76" s="92" t="s">
        <v>440</v>
      </c>
      <c r="FE76" s="93" t="s">
        <v>604</v>
      </c>
      <c r="FF76" s="177" t="s">
        <v>428</v>
      </c>
      <c r="FG76" s="178" t="s">
        <v>589</v>
      </c>
      <c r="FH76" s="177" t="s">
        <v>462</v>
      </c>
      <c r="FI76" s="178" t="s">
        <v>266</v>
      </c>
      <c r="FJ76" s="177" t="s">
        <v>332</v>
      </c>
      <c r="FK76" s="178" t="s">
        <v>664</v>
      </c>
      <c r="FL76" s="177" t="s">
        <v>552</v>
      </c>
      <c r="FM76" s="178" t="s">
        <v>333</v>
      </c>
      <c r="FN76" s="177" t="s">
        <v>427</v>
      </c>
      <c r="FO76" s="180" t="s">
        <v>317</v>
      </c>
      <c r="FP76" s="67"/>
    </row>
    <row r="77" spans="1:172" x14ac:dyDescent="0.2">
      <c r="A77" s="41"/>
      <c r="B77" s="41"/>
      <c r="C77" s="41"/>
      <c r="D77" s="109" t="s">
        <v>651</v>
      </c>
      <c r="E77" s="110" t="s">
        <v>565</v>
      </c>
      <c r="F77" s="122">
        <f>B3+(64*B5)</f>
        <v>64</v>
      </c>
      <c r="G77" s="41"/>
      <c r="I77" s="57"/>
      <c r="J77" s="28">
        <f>F419</f>
        <v>406</v>
      </c>
      <c r="K77" s="29">
        <f>F486</f>
        <v>473</v>
      </c>
      <c r="L77" s="29">
        <f>F398</f>
        <v>385</v>
      </c>
      <c r="M77" s="29">
        <f>F440</f>
        <v>427</v>
      </c>
      <c r="N77" s="29">
        <f>F507</f>
        <v>494</v>
      </c>
      <c r="O77" s="29">
        <f>F41</f>
        <v>28</v>
      </c>
      <c r="P77" s="29">
        <f>F103</f>
        <v>90</v>
      </c>
      <c r="Q77" s="29">
        <f>F20</f>
        <v>7</v>
      </c>
      <c r="R77" s="29">
        <f>F87</f>
        <v>74</v>
      </c>
      <c r="S77" s="29">
        <f>F124</f>
        <v>111</v>
      </c>
      <c r="T77" s="29">
        <f>F308</f>
        <v>295</v>
      </c>
      <c r="U77" s="29">
        <f>F350</f>
        <v>337</v>
      </c>
      <c r="V77" s="29">
        <f>F267</f>
        <v>254</v>
      </c>
      <c r="W77" s="29">
        <f>F329</f>
        <v>316</v>
      </c>
      <c r="X77" s="29">
        <f>F371</f>
        <v>358</v>
      </c>
      <c r="Y77" s="29">
        <f>F555</f>
        <v>542</v>
      </c>
      <c r="Z77" s="29">
        <f>F597</f>
        <v>584</v>
      </c>
      <c r="AA77" s="29">
        <f>F534</f>
        <v>521</v>
      </c>
      <c r="AB77" s="29">
        <f>F576</f>
        <v>563</v>
      </c>
      <c r="AC77" s="29">
        <f>F613</f>
        <v>600</v>
      </c>
      <c r="AD77" s="29">
        <f>F177</f>
        <v>164</v>
      </c>
      <c r="AE77" s="29">
        <f>F214</f>
        <v>201</v>
      </c>
      <c r="AF77" s="29">
        <f>F156</f>
        <v>143</v>
      </c>
      <c r="AG77" s="29">
        <f>F193</f>
        <v>180</v>
      </c>
      <c r="AH77" s="30">
        <f>F260</f>
        <v>247</v>
      </c>
      <c r="AI77" s="75">
        <f t="shared" si="30"/>
        <v>3247400</v>
      </c>
      <c r="AJ77" s="41"/>
      <c r="AK77" s="76" t="s">
        <v>697</v>
      </c>
      <c r="AL77" s="78" t="s">
        <v>543</v>
      </c>
      <c r="AM77" s="78" t="s">
        <v>204</v>
      </c>
      <c r="AN77" s="78" t="s">
        <v>83</v>
      </c>
      <c r="AO77" s="78" t="s">
        <v>457</v>
      </c>
      <c r="AP77" s="78" t="s">
        <v>619</v>
      </c>
      <c r="AQ77" s="78" t="s">
        <v>590</v>
      </c>
      <c r="AR77" s="78" t="s">
        <v>117</v>
      </c>
      <c r="AS77" s="78" t="s">
        <v>667</v>
      </c>
      <c r="AT77" s="78" t="s">
        <v>334</v>
      </c>
      <c r="AU77" s="80" t="s">
        <v>281</v>
      </c>
      <c r="AV77" s="78" t="s">
        <v>578</v>
      </c>
      <c r="AW77" s="79" t="s">
        <v>372</v>
      </c>
      <c r="AX77" s="78" t="s">
        <v>466</v>
      </c>
      <c r="AY77" s="77" t="s">
        <v>563</v>
      </c>
      <c r="AZ77" s="78" t="s">
        <v>485</v>
      </c>
      <c r="BA77" s="78" t="s">
        <v>214</v>
      </c>
      <c r="BB77" s="78" t="s">
        <v>321</v>
      </c>
      <c r="BC77" s="78" t="s">
        <v>521</v>
      </c>
      <c r="BD77" s="78" t="s">
        <v>434</v>
      </c>
      <c r="BE77" s="78" t="s">
        <v>309</v>
      </c>
      <c r="BF77" s="78" t="s">
        <v>184</v>
      </c>
      <c r="BG77" s="78" t="s">
        <v>161</v>
      </c>
      <c r="BH77" s="78" t="s">
        <v>246</v>
      </c>
      <c r="BI77" s="81" t="s">
        <v>115</v>
      </c>
      <c r="BJ77" s="67"/>
      <c r="BK77" s="50"/>
      <c r="BL77" s="41"/>
      <c r="BM77" s="28">
        <f>F223</f>
        <v>210</v>
      </c>
      <c r="BN77" s="29">
        <f>F190</f>
        <v>177</v>
      </c>
      <c r="BO77" s="29">
        <f>F144</f>
        <v>131</v>
      </c>
      <c r="BP77" s="29">
        <f>F186</f>
        <v>173</v>
      </c>
      <c r="BQ77" s="29">
        <f>F257</f>
        <v>244</v>
      </c>
      <c r="BR77" s="29">
        <f>F595</f>
        <v>582</v>
      </c>
      <c r="BS77" s="29">
        <f>F587</f>
        <v>574</v>
      </c>
      <c r="BT77" s="29">
        <f>F516</f>
        <v>503</v>
      </c>
      <c r="BU77" s="29">
        <f>F553</f>
        <v>540</v>
      </c>
      <c r="BV77" s="29">
        <f>F624</f>
        <v>611</v>
      </c>
      <c r="BW77" s="29">
        <f>F342</f>
        <v>329</v>
      </c>
      <c r="BX77" s="29">
        <f>F329</f>
        <v>316</v>
      </c>
      <c r="BY77" s="29">
        <f>F283</f>
        <v>270</v>
      </c>
      <c r="BZ77" s="29">
        <f>F300</f>
        <v>287</v>
      </c>
      <c r="CA77" s="29">
        <f>F371</f>
        <v>358</v>
      </c>
      <c r="CB77" s="29">
        <f>F109</f>
        <v>96</v>
      </c>
      <c r="CC77" s="29">
        <f>F76</f>
        <v>63</v>
      </c>
      <c r="CD77" s="29">
        <f>F30</f>
        <v>17</v>
      </c>
      <c r="CE77" s="29">
        <f>F47</f>
        <v>34</v>
      </c>
      <c r="CF77" s="29">
        <f>F113</f>
        <v>100</v>
      </c>
      <c r="CG77" s="29">
        <f>F481</f>
        <v>468</v>
      </c>
      <c r="CH77" s="29">
        <f>F443</f>
        <v>430</v>
      </c>
      <c r="CI77" s="29">
        <f>F402</f>
        <v>389</v>
      </c>
      <c r="CJ77" s="29">
        <f>F414</f>
        <v>401</v>
      </c>
      <c r="CK77" s="30">
        <f>F510</f>
        <v>497</v>
      </c>
      <c r="CL77" s="75">
        <f t="shared" si="31"/>
        <v>3247400</v>
      </c>
      <c r="CM77" s="41"/>
      <c r="CN77" s="82" t="s">
        <v>344</v>
      </c>
      <c r="CO77" s="84" t="s">
        <v>441</v>
      </c>
      <c r="CP77" s="84" t="s">
        <v>379</v>
      </c>
      <c r="CQ77" s="84" t="s">
        <v>517</v>
      </c>
      <c r="CR77" s="84" t="s">
        <v>516</v>
      </c>
      <c r="CS77" s="84" t="s">
        <v>567</v>
      </c>
      <c r="CT77" s="84" t="s">
        <v>415</v>
      </c>
      <c r="CU77" s="84" t="s">
        <v>642</v>
      </c>
      <c r="CV77" s="84" t="s">
        <v>197</v>
      </c>
      <c r="CW77" s="84" t="s">
        <v>542</v>
      </c>
      <c r="CX77" s="86" t="s">
        <v>120</v>
      </c>
      <c r="CY77" s="84" t="s">
        <v>466</v>
      </c>
      <c r="CZ77" s="85" t="s">
        <v>343</v>
      </c>
      <c r="DA77" s="84" t="s">
        <v>589</v>
      </c>
      <c r="DB77" s="83" t="s">
        <v>563</v>
      </c>
      <c r="DC77" s="84" t="s">
        <v>95</v>
      </c>
      <c r="DD77" s="84" t="s">
        <v>293</v>
      </c>
      <c r="DE77" s="84" t="s">
        <v>290</v>
      </c>
      <c r="DF77" s="84" t="s">
        <v>98</v>
      </c>
      <c r="DG77" s="84" t="s">
        <v>142</v>
      </c>
      <c r="DH77" s="84" t="s">
        <v>687</v>
      </c>
      <c r="DI77" s="84" t="s">
        <v>338</v>
      </c>
      <c r="DJ77" s="84" t="s">
        <v>668</v>
      </c>
      <c r="DK77" s="84" t="s">
        <v>396</v>
      </c>
      <c r="DL77" s="87" t="s">
        <v>252</v>
      </c>
      <c r="DM77" s="67"/>
      <c r="DO77" s="57"/>
      <c r="DP77" s="88">
        <f>F576</f>
        <v>563</v>
      </c>
      <c r="DQ77" s="89">
        <f>F121</f>
        <v>108</v>
      </c>
      <c r="DR77" s="89">
        <f>F166</f>
        <v>153</v>
      </c>
      <c r="DS77" s="89">
        <f>F361</f>
        <v>348</v>
      </c>
      <c r="DT77" s="89">
        <f>F406</f>
        <v>393</v>
      </c>
      <c r="DU77" s="89">
        <f>F252</f>
        <v>239</v>
      </c>
      <c r="DV77" s="89">
        <f>F297</f>
        <v>284</v>
      </c>
      <c r="DW77" s="89">
        <f>F467</f>
        <v>454</v>
      </c>
      <c r="DX77" s="89">
        <f>F537</f>
        <v>524</v>
      </c>
      <c r="DY77" s="89">
        <f>F82</f>
        <v>69</v>
      </c>
      <c r="DZ77" s="89">
        <f>F423</f>
        <v>410</v>
      </c>
      <c r="EA77" s="89">
        <f>F593</f>
        <v>580</v>
      </c>
      <c r="EB77" s="89">
        <f>F13</f>
        <v>0</v>
      </c>
      <c r="EC77" s="89">
        <f>F208</f>
        <v>195</v>
      </c>
      <c r="ED77" s="89">
        <f>F378</f>
        <v>365</v>
      </c>
      <c r="EE77" s="89">
        <f>F99</f>
        <v>86</v>
      </c>
      <c r="EF77" s="89">
        <f>F144</f>
        <v>131</v>
      </c>
      <c r="EG77" s="89">
        <f>F314</f>
        <v>301</v>
      </c>
      <c r="EH77" s="89">
        <f>F509</f>
        <v>496</v>
      </c>
      <c r="EI77" s="89">
        <f>F554</f>
        <v>541</v>
      </c>
      <c r="EJ77" s="89">
        <f>F275</f>
        <v>262</v>
      </c>
      <c r="EK77" s="89">
        <f>F445</f>
        <v>432</v>
      </c>
      <c r="EL77" s="89">
        <f>F615</f>
        <v>602</v>
      </c>
      <c r="EM77" s="89">
        <f>F60</f>
        <v>47</v>
      </c>
      <c r="EN77" s="90">
        <f>F230</f>
        <v>217</v>
      </c>
      <c r="EO77" s="75">
        <f t="shared" si="32"/>
        <v>3247400</v>
      </c>
      <c r="EP77" s="41"/>
      <c r="EQ77" s="179" t="s">
        <v>521</v>
      </c>
      <c r="ER77" s="176" t="s">
        <v>71</v>
      </c>
      <c r="ES77" s="175" t="s">
        <v>419</v>
      </c>
      <c r="ET77" s="176" t="s">
        <v>199</v>
      </c>
      <c r="EU77" s="175" t="s">
        <v>672</v>
      </c>
      <c r="EV77" s="176" t="s">
        <v>185</v>
      </c>
      <c r="EW77" s="175" t="s">
        <v>649</v>
      </c>
      <c r="EX77" s="176" t="s">
        <v>351</v>
      </c>
      <c r="EY77" s="175" t="s">
        <v>454</v>
      </c>
      <c r="EZ77" s="176" t="s">
        <v>73</v>
      </c>
      <c r="FA77" s="95" t="s">
        <v>322</v>
      </c>
      <c r="FB77" s="93" t="s">
        <v>577</v>
      </c>
      <c r="FC77" s="94" t="s">
        <v>70</v>
      </c>
      <c r="FD77" s="93" t="s">
        <v>469</v>
      </c>
      <c r="FE77" s="92" t="s">
        <v>110</v>
      </c>
      <c r="FF77" s="177" t="s">
        <v>72</v>
      </c>
      <c r="FG77" s="178" t="s">
        <v>379</v>
      </c>
      <c r="FH77" s="177" t="s">
        <v>398</v>
      </c>
      <c r="FI77" s="178" t="s">
        <v>640</v>
      </c>
      <c r="FJ77" s="177" t="s">
        <v>629</v>
      </c>
      <c r="FK77" s="178" t="s">
        <v>643</v>
      </c>
      <c r="FL77" s="177" t="s">
        <v>550</v>
      </c>
      <c r="FM77" s="178" t="s">
        <v>124</v>
      </c>
      <c r="FN77" s="177" t="s">
        <v>74</v>
      </c>
      <c r="FO77" s="180" t="s">
        <v>468</v>
      </c>
      <c r="FP77" s="67"/>
    </row>
    <row r="78" spans="1:172" x14ac:dyDescent="0.2">
      <c r="A78" s="41"/>
      <c r="B78" s="41"/>
      <c r="C78" s="41"/>
      <c r="D78" s="109" t="s">
        <v>644</v>
      </c>
      <c r="E78" s="110" t="s">
        <v>565</v>
      </c>
      <c r="F78" s="111">
        <f>B3+(65*B5)</f>
        <v>65</v>
      </c>
      <c r="G78" s="41"/>
      <c r="I78" s="57"/>
      <c r="J78" s="28">
        <f>F276</f>
        <v>263</v>
      </c>
      <c r="K78" s="29">
        <f>F313</f>
        <v>300</v>
      </c>
      <c r="L78" s="29">
        <f>F380</f>
        <v>367</v>
      </c>
      <c r="M78" s="29">
        <f>F297</f>
        <v>284</v>
      </c>
      <c r="N78" s="29">
        <f>F359</f>
        <v>346</v>
      </c>
      <c r="O78" s="29">
        <f>F518</f>
        <v>505</v>
      </c>
      <c r="P78" s="29">
        <f>F585</f>
        <v>572</v>
      </c>
      <c r="Q78" s="29">
        <f>F627</f>
        <v>614</v>
      </c>
      <c r="R78" s="29">
        <f>F539</f>
        <v>526</v>
      </c>
      <c r="S78" s="29">
        <f>F606</f>
        <v>593</v>
      </c>
      <c r="T78" s="29">
        <f>F140</f>
        <v>127</v>
      </c>
      <c r="U78" s="29">
        <f>F207</f>
        <v>194</v>
      </c>
      <c r="V78" s="29">
        <f>F244</f>
        <v>231</v>
      </c>
      <c r="W78" s="29">
        <f>F186</f>
        <v>173</v>
      </c>
      <c r="X78" s="29">
        <f>F223</f>
        <v>210</v>
      </c>
      <c r="Y78" s="29">
        <f>F412</f>
        <v>399</v>
      </c>
      <c r="Z78" s="29">
        <f>F449</f>
        <v>436</v>
      </c>
      <c r="AA78" s="29">
        <f>F491</f>
        <v>478</v>
      </c>
      <c r="AB78" s="29">
        <f>F428</f>
        <v>415</v>
      </c>
      <c r="AC78" s="29">
        <f>F470</f>
        <v>457</v>
      </c>
      <c r="AD78" s="29">
        <f>F29</f>
        <v>16</v>
      </c>
      <c r="AE78" s="29">
        <f>F71</f>
        <v>58</v>
      </c>
      <c r="AF78" s="29">
        <f>F133</f>
        <v>120</v>
      </c>
      <c r="AG78" s="29">
        <f>F50</f>
        <v>37</v>
      </c>
      <c r="AH78" s="30">
        <f>F92</f>
        <v>79</v>
      </c>
      <c r="AI78" s="75">
        <f t="shared" si="30"/>
        <v>3247400</v>
      </c>
      <c r="AJ78" s="41"/>
      <c r="AK78" s="76" t="s">
        <v>382</v>
      </c>
      <c r="AL78" s="78" t="s">
        <v>660</v>
      </c>
      <c r="AM78" s="78" t="s">
        <v>157</v>
      </c>
      <c r="AN78" s="78" t="s">
        <v>649</v>
      </c>
      <c r="AO78" s="78" t="s">
        <v>559</v>
      </c>
      <c r="AP78" s="78" t="s">
        <v>600</v>
      </c>
      <c r="AQ78" s="78" t="s">
        <v>541</v>
      </c>
      <c r="AR78" s="78" t="s">
        <v>315</v>
      </c>
      <c r="AS78" s="78" t="s">
        <v>79</v>
      </c>
      <c r="AT78" s="80" t="s">
        <v>526</v>
      </c>
      <c r="AU78" s="78" t="s">
        <v>548</v>
      </c>
      <c r="AV78" s="78" t="s">
        <v>481</v>
      </c>
      <c r="AW78" s="79" t="s">
        <v>254</v>
      </c>
      <c r="AX78" s="78" t="s">
        <v>517</v>
      </c>
      <c r="AY78" s="78" t="s">
        <v>344</v>
      </c>
      <c r="AZ78" s="77" t="s">
        <v>277</v>
      </c>
      <c r="BA78" s="78" t="s">
        <v>168</v>
      </c>
      <c r="BB78" s="78" t="s">
        <v>193</v>
      </c>
      <c r="BC78" s="78" t="s">
        <v>445</v>
      </c>
      <c r="BD78" s="78" t="s">
        <v>462</v>
      </c>
      <c r="BE78" s="78" t="s">
        <v>408</v>
      </c>
      <c r="BF78" s="78" t="s">
        <v>210</v>
      </c>
      <c r="BG78" s="78" t="s">
        <v>134</v>
      </c>
      <c r="BH78" s="78" t="s">
        <v>555</v>
      </c>
      <c r="BI78" s="81" t="s">
        <v>410</v>
      </c>
      <c r="BJ78" s="67"/>
      <c r="BK78" s="50"/>
      <c r="BL78" s="41"/>
      <c r="BM78" s="28">
        <f>F529</f>
        <v>516</v>
      </c>
      <c r="BN78" s="29">
        <f>F600</f>
        <v>587</v>
      </c>
      <c r="BO78" s="29">
        <f>F617</f>
        <v>604</v>
      </c>
      <c r="BP78" s="29">
        <f>F571</f>
        <v>558</v>
      </c>
      <c r="BQ78" s="29">
        <f>F558</f>
        <v>545</v>
      </c>
      <c r="BR78" s="29">
        <f>F15</f>
        <v>2</v>
      </c>
      <c r="BS78" s="29">
        <f>F111</f>
        <v>98</v>
      </c>
      <c r="BT78" s="29">
        <f>F123</f>
        <v>110</v>
      </c>
      <c r="BU78" s="29">
        <f>F82</f>
        <v>69</v>
      </c>
      <c r="BV78" s="29">
        <f>F44</f>
        <v>31</v>
      </c>
      <c r="BW78" s="29">
        <f>F143</f>
        <v>130</v>
      </c>
      <c r="BX78" s="29">
        <f>F214</f>
        <v>201</v>
      </c>
      <c r="BY78" s="29">
        <f>F256</f>
        <v>243</v>
      </c>
      <c r="BZ78" s="29">
        <f>F210</f>
        <v>197</v>
      </c>
      <c r="CA78" s="29">
        <f>F177</f>
        <v>164</v>
      </c>
      <c r="CB78" s="29">
        <f>F412</f>
        <v>399</v>
      </c>
      <c r="CC78" s="29">
        <f>F478</f>
        <v>465</v>
      </c>
      <c r="CD78" s="29">
        <f>F495</f>
        <v>482</v>
      </c>
      <c r="CE78" s="29">
        <f>F449</f>
        <v>436</v>
      </c>
      <c r="CF78" s="29">
        <f>F416</f>
        <v>403</v>
      </c>
      <c r="CG78" s="29">
        <f>F276</f>
        <v>263</v>
      </c>
      <c r="CH78" s="29">
        <f>F347</f>
        <v>334</v>
      </c>
      <c r="CI78" s="29">
        <f>F384</f>
        <v>371</v>
      </c>
      <c r="CJ78" s="29">
        <f>F313</f>
        <v>300</v>
      </c>
      <c r="CK78" s="30">
        <f>F305</f>
        <v>292</v>
      </c>
      <c r="CL78" s="75">
        <f t="shared" si="31"/>
        <v>3247400</v>
      </c>
      <c r="CM78" s="41"/>
      <c r="CN78" s="82" t="s">
        <v>585</v>
      </c>
      <c r="CO78" s="84" t="s">
        <v>148</v>
      </c>
      <c r="CP78" s="84" t="s">
        <v>566</v>
      </c>
      <c r="CQ78" s="84" t="s">
        <v>129</v>
      </c>
      <c r="CR78" s="84" t="s">
        <v>666</v>
      </c>
      <c r="CS78" s="84" t="s">
        <v>612</v>
      </c>
      <c r="CT78" s="84" t="s">
        <v>460</v>
      </c>
      <c r="CU78" s="84" t="s">
        <v>507</v>
      </c>
      <c r="CV78" s="84" t="s">
        <v>73</v>
      </c>
      <c r="CW78" s="86" t="s">
        <v>597</v>
      </c>
      <c r="CX78" s="84" t="s">
        <v>186</v>
      </c>
      <c r="CY78" s="84" t="s">
        <v>184</v>
      </c>
      <c r="CZ78" s="85" t="s">
        <v>121</v>
      </c>
      <c r="DA78" s="84" t="s">
        <v>310</v>
      </c>
      <c r="DB78" s="84" t="s">
        <v>309</v>
      </c>
      <c r="DC78" s="83" t="s">
        <v>277</v>
      </c>
      <c r="DD78" s="84" t="s">
        <v>394</v>
      </c>
      <c r="DE78" s="84" t="s">
        <v>446</v>
      </c>
      <c r="DF78" s="84" t="s">
        <v>444</v>
      </c>
      <c r="DG78" s="84" t="s">
        <v>131</v>
      </c>
      <c r="DH78" s="84" t="s">
        <v>382</v>
      </c>
      <c r="DI78" s="84" t="s">
        <v>616</v>
      </c>
      <c r="DJ78" s="84" t="s">
        <v>463</v>
      </c>
      <c r="DK78" s="84" t="s">
        <v>660</v>
      </c>
      <c r="DL78" s="87" t="s">
        <v>312</v>
      </c>
      <c r="DM78" s="67"/>
      <c r="DO78" s="57"/>
      <c r="DP78" s="88">
        <f>F381</f>
        <v>368</v>
      </c>
      <c r="DQ78" s="89">
        <f>F426</f>
        <v>413</v>
      </c>
      <c r="DR78" s="89">
        <f>F596</f>
        <v>583</v>
      </c>
      <c r="DS78" s="89">
        <f>F16</f>
        <v>3</v>
      </c>
      <c r="DT78" s="89">
        <f>F211</f>
        <v>198</v>
      </c>
      <c r="DU78" s="89">
        <f>F557</f>
        <v>544</v>
      </c>
      <c r="DV78" s="89">
        <f>F102</f>
        <v>89</v>
      </c>
      <c r="DW78" s="89">
        <f>F147</f>
        <v>134</v>
      </c>
      <c r="DX78" s="89">
        <f>F317</f>
        <v>304</v>
      </c>
      <c r="DY78" s="89">
        <f>F512</f>
        <v>499</v>
      </c>
      <c r="DZ78" s="89">
        <f>F228</f>
        <v>215</v>
      </c>
      <c r="EA78" s="89">
        <f>F273</f>
        <v>260</v>
      </c>
      <c r="EB78" s="89">
        <f>F443</f>
        <v>430</v>
      </c>
      <c r="EC78" s="89">
        <f>F613</f>
        <v>600</v>
      </c>
      <c r="ED78" s="89">
        <f>F58</f>
        <v>45</v>
      </c>
      <c r="EE78" s="89">
        <f>F404</f>
        <v>391</v>
      </c>
      <c r="EF78" s="89">
        <f>F574</f>
        <v>561</v>
      </c>
      <c r="EG78" s="89">
        <f>F119</f>
        <v>106</v>
      </c>
      <c r="EH78" s="89">
        <f>F164</f>
        <v>151</v>
      </c>
      <c r="EI78" s="89">
        <f>F359</f>
        <v>346</v>
      </c>
      <c r="EJ78" s="89">
        <f>F80</f>
        <v>67</v>
      </c>
      <c r="EK78" s="89">
        <f>F250</f>
        <v>237</v>
      </c>
      <c r="EL78" s="89">
        <f>F295</f>
        <v>282</v>
      </c>
      <c r="EM78" s="89">
        <f>F465</f>
        <v>452</v>
      </c>
      <c r="EN78" s="90">
        <f>F535</f>
        <v>522</v>
      </c>
      <c r="EO78" s="75">
        <f t="shared" si="32"/>
        <v>3247400</v>
      </c>
      <c r="EP78" s="41"/>
      <c r="EQ78" s="91" t="s">
        <v>478</v>
      </c>
      <c r="ER78" s="93" t="s">
        <v>339</v>
      </c>
      <c r="ES78" s="93" t="s">
        <v>251</v>
      </c>
      <c r="ET78" s="93" t="s">
        <v>630</v>
      </c>
      <c r="EU78" s="93" t="s">
        <v>547</v>
      </c>
      <c r="EV78" s="93" t="s">
        <v>356</v>
      </c>
      <c r="EW78" s="93" t="s">
        <v>609</v>
      </c>
      <c r="EX78" s="93" t="s">
        <v>493</v>
      </c>
      <c r="EY78" s="93" t="s">
        <v>323</v>
      </c>
      <c r="EZ78" s="95" t="s">
        <v>340</v>
      </c>
      <c r="FA78" s="175" t="s">
        <v>653</v>
      </c>
      <c r="FB78" s="176" t="s">
        <v>681</v>
      </c>
      <c r="FC78" s="94" t="s">
        <v>338</v>
      </c>
      <c r="FD78" s="177" t="s">
        <v>434</v>
      </c>
      <c r="FE78" s="178" t="s">
        <v>380</v>
      </c>
      <c r="FF78" s="92" t="s">
        <v>99</v>
      </c>
      <c r="FG78" s="93" t="s">
        <v>432</v>
      </c>
      <c r="FH78" s="93" t="s">
        <v>579</v>
      </c>
      <c r="FI78" s="93" t="s">
        <v>245</v>
      </c>
      <c r="FJ78" s="93" t="s">
        <v>559</v>
      </c>
      <c r="FK78" s="93" t="s">
        <v>97</v>
      </c>
      <c r="FL78" s="93" t="s">
        <v>200</v>
      </c>
      <c r="FM78" s="93" t="s">
        <v>304</v>
      </c>
      <c r="FN78" s="93" t="s">
        <v>4</v>
      </c>
      <c r="FO78" s="96" t="s">
        <v>433</v>
      </c>
      <c r="FP78" s="67"/>
    </row>
    <row r="79" spans="1:172" x14ac:dyDescent="0.2">
      <c r="A79" s="41"/>
      <c r="B79" s="41"/>
      <c r="C79" s="41"/>
      <c r="D79" s="109" t="s">
        <v>554</v>
      </c>
      <c r="E79" s="110" t="s">
        <v>565</v>
      </c>
      <c r="F79" s="111">
        <f>B3+(66*B5)</f>
        <v>66</v>
      </c>
      <c r="G79" s="41"/>
      <c r="I79" s="57"/>
      <c r="J79" s="28">
        <f>F372</f>
        <v>359</v>
      </c>
      <c r="K79" s="29">
        <f>F309</f>
        <v>296</v>
      </c>
      <c r="L79" s="29">
        <f>F351</f>
        <v>338</v>
      </c>
      <c r="M79" s="29">
        <f>F263</f>
        <v>250</v>
      </c>
      <c r="N79" s="29">
        <f>F330</f>
        <v>317</v>
      </c>
      <c r="O79" s="29">
        <f>F614</f>
        <v>601</v>
      </c>
      <c r="P79" s="29">
        <f>F556</f>
        <v>543</v>
      </c>
      <c r="Q79" s="29">
        <f>F593</f>
        <v>580</v>
      </c>
      <c r="R79" s="29">
        <f>F535</f>
        <v>522</v>
      </c>
      <c r="S79" s="29">
        <f>F577</f>
        <v>564</v>
      </c>
      <c r="T79" s="29">
        <f>F261</f>
        <v>248</v>
      </c>
      <c r="U79" s="29">
        <f>F173</f>
        <v>160</v>
      </c>
      <c r="V79" s="29">
        <f>F215</f>
        <v>202</v>
      </c>
      <c r="W79" s="29">
        <f>F157</f>
        <v>144</v>
      </c>
      <c r="X79" s="29">
        <f>F194</f>
        <v>181</v>
      </c>
      <c r="Y79" s="29">
        <f>F503</f>
        <v>490</v>
      </c>
      <c r="Z79" s="29">
        <f>F420</f>
        <v>407</v>
      </c>
      <c r="AA79" s="29">
        <f>F487</f>
        <v>474</v>
      </c>
      <c r="AB79" s="29">
        <f>F399</f>
        <v>386</v>
      </c>
      <c r="AC79" s="29">
        <f>F441</f>
        <v>428</v>
      </c>
      <c r="AD79" s="29">
        <f>F125</f>
        <v>112</v>
      </c>
      <c r="AE79" s="29">
        <f>F42</f>
        <v>29</v>
      </c>
      <c r="AF79" s="29">
        <f>F104</f>
        <v>91</v>
      </c>
      <c r="AG79" s="29">
        <f>F21</f>
        <v>8</v>
      </c>
      <c r="AH79" s="30">
        <f>F83</f>
        <v>70</v>
      </c>
      <c r="AI79" s="75">
        <f t="shared" si="30"/>
        <v>3247400</v>
      </c>
      <c r="AJ79" s="41"/>
      <c r="AK79" s="76" t="s">
        <v>594</v>
      </c>
      <c r="AL79" s="78" t="s">
        <v>412</v>
      </c>
      <c r="AM79" s="78" t="s">
        <v>465</v>
      </c>
      <c r="AN79" s="78" t="s">
        <v>586</v>
      </c>
      <c r="AO79" s="78" t="s">
        <v>132</v>
      </c>
      <c r="AP79" s="78" t="s">
        <v>213</v>
      </c>
      <c r="AQ79" s="78" t="s">
        <v>558</v>
      </c>
      <c r="AR79" s="78" t="s">
        <v>577</v>
      </c>
      <c r="AS79" s="80" t="s">
        <v>433</v>
      </c>
      <c r="AT79" s="78" t="s">
        <v>381</v>
      </c>
      <c r="AU79" s="78" t="s">
        <v>442</v>
      </c>
      <c r="AV79" s="78" t="s">
        <v>160</v>
      </c>
      <c r="AW79" s="79" t="s">
        <v>518</v>
      </c>
      <c r="AX79" s="78" t="s">
        <v>443</v>
      </c>
      <c r="AY79" s="78" t="s">
        <v>313</v>
      </c>
      <c r="AZ79" s="78" t="s">
        <v>404</v>
      </c>
      <c r="BA79" s="77" t="s">
        <v>496</v>
      </c>
      <c r="BB79" s="78" t="s">
        <v>82</v>
      </c>
      <c r="BC79" s="78" t="s">
        <v>551</v>
      </c>
      <c r="BD79" s="78" t="s">
        <v>253</v>
      </c>
      <c r="BE79" s="78" t="s">
        <v>522</v>
      </c>
      <c r="BF79" s="78" t="s">
        <v>449</v>
      </c>
      <c r="BG79" s="78" t="s">
        <v>489</v>
      </c>
      <c r="BH79" s="78" t="s">
        <v>333</v>
      </c>
      <c r="BI79" s="81" t="s">
        <v>195</v>
      </c>
      <c r="BJ79" s="67"/>
      <c r="BK79" s="50"/>
      <c r="BL79" s="41"/>
      <c r="BM79" s="28">
        <f>F583</f>
        <v>570</v>
      </c>
      <c r="BN79" s="29">
        <f>F542</f>
        <v>529</v>
      </c>
      <c r="BO79" s="29">
        <f>F596</f>
        <v>583</v>
      </c>
      <c r="BP79" s="29">
        <f>F629</f>
        <v>616</v>
      </c>
      <c r="BQ79" s="29">
        <f>F525</f>
        <v>512</v>
      </c>
      <c r="BR79" s="29">
        <f>F69</f>
        <v>56</v>
      </c>
      <c r="BS79" s="29">
        <f>F48</f>
        <v>35</v>
      </c>
      <c r="BT79" s="29">
        <f>F107</f>
        <v>94</v>
      </c>
      <c r="BU79" s="29">
        <f>F115</f>
        <v>102</v>
      </c>
      <c r="BV79" s="29">
        <f>F36</f>
        <v>23</v>
      </c>
      <c r="BW79" s="29">
        <f>F202</f>
        <v>189</v>
      </c>
      <c r="BX79" s="29">
        <f>F181</f>
        <v>168</v>
      </c>
      <c r="BY79" s="29">
        <f>F235</f>
        <v>222</v>
      </c>
      <c r="BZ79" s="29">
        <f>F243</f>
        <v>230</v>
      </c>
      <c r="CA79" s="29">
        <f>F139</f>
        <v>126</v>
      </c>
      <c r="CB79" s="29">
        <f>F441</f>
        <v>428</v>
      </c>
      <c r="CC79" s="29">
        <f>F420</f>
        <v>407</v>
      </c>
      <c r="CD79" s="29">
        <f>F474</f>
        <v>461</v>
      </c>
      <c r="CE79" s="29">
        <f>F512</f>
        <v>499</v>
      </c>
      <c r="CF79" s="29">
        <f>F403</f>
        <v>390</v>
      </c>
      <c r="CG79" s="29">
        <f>F330</f>
        <v>317</v>
      </c>
      <c r="CH79" s="29">
        <f>F309</f>
        <v>296</v>
      </c>
      <c r="CI79" s="29">
        <f>F338</f>
        <v>325</v>
      </c>
      <c r="CJ79" s="29">
        <f>F376</f>
        <v>363</v>
      </c>
      <c r="CK79" s="30">
        <f>F272</f>
        <v>259</v>
      </c>
      <c r="CL79" s="75">
        <f>SUMSQ(BM79:CK79)</f>
        <v>3247400</v>
      </c>
      <c r="CM79" s="41"/>
      <c r="CN79" s="82" t="s">
        <v>674</v>
      </c>
      <c r="CO79" s="84" t="s">
        <v>631</v>
      </c>
      <c r="CP79" s="84" t="s">
        <v>251</v>
      </c>
      <c r="CQ79" s="84" t="s">
        <v>645</v>
      </c>
      <c r="CR79" s="84" t="s">
        <v>337</v>
      </c>
      <c r="CS79" s="84" t="s">
        <v>573</v>
      </c>
      <c r="CT79" s="84" t="s">
        <v>430</v>
      </c>
      <c r="CU79" s="84" t="s">
        <v>331</v>
      </c>
      <c r="CV79" s="86" t="s">
        <v>584</v>
      </c>
      <c r="CW79" s="84" t="s">
        <v>422</v>
      </c>
      <c r="CX79" s="84" t="s">
        <v>362</v>
      </c>
      <c r="CY79" s="84" t="s">
        <v>94</v>
      </c>
      <c r="CZ79" s="85" t="s">
        <v>361</v>
      </c>
      <c r="DA79" s="84" t="s">
        <v>307</v>
      </c>
      <c r="DB79" s="84" t="s">
        <v>308</v>
      </c>
      <c r="DC79" s="84" t="s">
        <v>253</v>
      </c>
      <c r="DD79" s="83" t="s">
        <v>496</v>
      </c>
      <c r="DE79" s="84" t="s">
        <v>519</v>
      </c>
      <c r="DF79" s="84" t="s">
        <v>340</v>
      </c>
      <c r="DG79" s="84" t="s">
        <v>484</v>
      </c>
      <c r="DH79" s="84" t="s">
        <v>132</v>
      </c>
      <c r="DI79" s="84" t="s">
        <v>412</v>
      </c>
      <c r="DJ79" s="84" t="s">
        <v>607</v>
      </c>
      <c r="DK79" s="84" t="s">
        <v>425</v>
      </c>
      <c r="DL79" s="87" t="s">
        <v>569</v>
      </c>
      <c r="DM79" s="67"/>
      <c r="DO79" s="57"/>
      <c r="DP79" s="88">
        <f>F225</f>
        <v>212</v>
      </c>
      <c r="DQ79" s="89">
        <f>F270</f>
        <v>257</v>
      </c>
      <c r="DR79" s="89">
        <f>F440</f>
        <v>427</v>
      </c>
      <c r="DS79" s="89">
        <f>F635</f>
        <v>622</v>
      </c>
      <c r="DT79" s="89">
        <f>F55</f>
        <v>42</v>
      </c>
      <c r="DU79" s="89">
        <f>F401</f>
        <v>388</v>
      </c>
      <c r="DV79" s="89">
        <f>F571</f>
        <v>558</v>
      </c>
      <c r="DW79" s="89">
        <f>F116</f>
        <v>103</v>
      </c>
      <c r="DX79" s="89">
        <f>F186</f>
        <v>173</v>
      </c>
      <c r="DY79" s="89">
        <f>F356</f>
        <v>343</v>
      </c>
      <c r="DZ79" s="89">
        <f>F77</f>
        <v>64</v>
      </c>
      <c r="EA79" s="89">
        <f>F247</f>
        <v>234</v>
      </c>
      <c r="EB79" s="89">
        <f>F292</f>
        <v>279</v>
      </c>
      <c r="EC79" s="89">
        <f>F487</f>
        <v>474</v>
      </c>
      <c r="ED79" s="89">
        <f>F532</f>
        <v>519</v>
      </c>
      <c r="EE79" s="89">
        <f>F373</f>
        <v>360</v>
      </c>
      <c r="EF79" s="89">
        <f>F418</f>
        <v>405</v>
      </c>
      <c r="EG79" s="89">
        <f>F588</f>
        <v>575</v>
      </c>
      <c r="EH79" s="89">
        <f>F33</f>
        <v>20</v>
      </c>
      <c r="EI79" s="89">
        <f>F203</f>
        <v>190</v>
      </c>
      <c r="EJ79" s="89">
        <f>F549</f>
        <v>536</v>
      </c>
      <c r="EK79" s="89">
        <f>F94</f>
        <v>81</v>
      </c>
      <c r="EL79" s="89">
        <f>F139</f>
        <v>126</v>
      </c>
      <c r="EM79" s="89">
        <f>F334</f>
        <v>321</v>
      </c>
      <c r="EN79" s="90">
        <f>F504</f>
        <v>491</v>
      </c>
      <c r="EO79" s="75">
        <f t="shared" si="32"/>
        <v>3247400</v>
      </c>
      <c r="EP79" s="41"/>
      <c r="EQ79" s="91" t="s">
        <v>367</v>
      </c>
      <c r="ER79" s="93" t="s">
        <v>109</v>
      </c>
      <c r="ES79" s="93" t="s">
        <v>83</v>
      </c>
      <c r="ET79" s="93" t="s">
        <v>473</v>
      </c>
      <c r="EU79" s="93" t="s">
        <v>230</v>
      </c>
      <c r="EV79" s="93" t="s">
        <v>80</v>
      </c>
      <c r="EW79" s="93" t="s">
        <v>129</v>
      </c>
      <c r="EX79" s="93" t="s">
        <v>652</v>
      </c>
      <c r="EY79" s="95" t="s">
        <v>517</v>
      </c>
      <c r="EZ79" s="93" t="s">
        <v>514</v>
      </c>
      <c r="FA79" s="175" t="s">
        <v>651</v>
      </c>
      <c r="FB79" s="176" t="s">
        <v>421</v>
      </c>
      <c r="FC79" s="94" t="s">
        <v>205</v>
      </c>
      <c r="FD79" s="177" t="s">
        <v>82</v>
      </c>
      <c r="FE79" s="178" t="s">
        <v>176</v>
      </c>
      <c r="FF79" s="93" t="s">
        <v>691</v>
      </c>
      <c r="FG79" s="92" t="s">
        <v>84</v>
      </c>
      <c r="FH79" s="93" t="s">
        <v>456</v>
      </c>
      <c r="FI79" s="93" t="s">
        <v>255</v>
      </c>
      <c r="FJ79" s="93" t="s">
        <v>637</v>
      </c>
      <c r="FK79" s="93" t="s">
        <v>474</v>
      </c>
      <c r="FL79" s="93" t="s">
        <v>650</v>
      </c>
      <c r="FM79" s="93" t="s">
        <v>308</v>
      </c>
      <c r="FN79" s="93" t="s">
        <v>497</v>
      </c>
      <c r="FO79" s="96" t="s">
        <v>81</v>
      </c>
      <c r="FP79" s="67"/>
    </row>
    <row r="80" spans="1:172" x14ac:dyDescent="0.2">
      <c r="A80" s="41"/>
      <c r="B80" s="41"/>
      <c r="C80" s="41"/>
      <c r="D80" s="109" t="s">
        <v>97</v>
      </c>
      <c r="E80" s="110" t="s">
        <v>565</v>
      </c>
      <c r="F80" s="122">
        <f>B3+(67*B5)</f>
        <v>67</v>
      </c>
      <c r="G80" s="41"/>
      <c r="I80" s="57"/>
      <c r="J80" s="28">
        <f>F338</f>
        <v>325</v>
      </c>
      <c r="K80" s="29">
        <f>F280</f>
        <v>267</v>
      </c>
      <c r="L80" s="29">
        <f>F322</f>
        <v>309</v>
      </c>
      <c r="M80" s="29">
        <f>F384</f>
        <v>371</v>
      </c>
      <c r="N80" s="29">
        <f>F301</f>
        <v>288</v>
      </c>
      <c r="O80" s="29">
        <f>F610</f>
        <v>597</v>
      </c>
      <c r="P80" s="29">
        <f>F527</f>
        <v>514</v>
      </c>
      <c r="Q80" s="29">
        <f>F564</f>
        <v>551</v>
      </c>
      <c r="R80" s="29">
        <f>F631</f>
        <v>618</v>
      </c>
      <c r="S80" s="29">
        <f>F543</f>
        <v>530</v>
      </c>
      <c r="T80" s="29">
        <f>F232</f>
        <v>219</v>
      </c>
      <c r="U80" s="29">
        <f>F144</f>
        <v>131</v>
      </c>
      <c r="V80" s="29">
        <f>F211</f>
        <v>198</v>
      </c>
      <c r="W80" s="29">
        <f>F248</f>
        <v>235</v>
      </c>
      <c r="X80" s="29">
        <f>F165</f>
        <v>152</v>
      </c>
      <c r="Y80" s="29">
        <f>F474</f>
        <v>461</v>
      </c>
      <c r="Z80" s="29">
        <f>F391</f>
        <v>378</v>
      </c>
      <c r="AA80" s="29">
        <f>F453</f>
        <v>440</v>
      </c>
      <c r="AB80" s="29">
        <f>F495</f>
        <v>482</v>
      </c>
      <c r="AC80" s="29">
        <f>F437</f>
        <v>424</v>
      </c>
      <c r="AD80" s="29">
        <f>F96</f>
        <v>83</v>
      </c>
      <c r="AE80" s="29">
        <f>F33</f>
        <v>20</v>
      </c>
      <c r="AF80" s="29">
        <f>F75</f>
        <v>62</v>
      </c>
      <c r="AG80" s="29">
        <f>F117</f>
        <v>104</v>
      </c>
      <c r="AH80" s="30">
        <f>F54</f>
        <v>41</v>
      </c>
      <c r="AI80" s="75">
        <f t="shared" si="30"/>
        <v>3247400</v>
      </c>
      <c r="AJ80" s="41"/>
      <c r="AK80" s="76" t="s">
        <v>607</v>
      </c>
      <c r="AL80" s="78" t="s">
        <v>85</v>
      </c>
      <c r="AM80" s="78" t="s">
        <v>634</v>
      </c>
      <c r="AN80" s="78" t="s">
        <v>463</v>
      </c>
      <c r="AO80" s="78" t="s">
        <v>535</v>
      </c>
      <c r="AP80" s="78" t="s">
        <v>510</v>
      </c>
      <c r="AQ80" s="78" t="s">
        <v>135</v>
      </c>
      <c r="AR80" s="80" t="s">
        <v>335</v>
      </c>
      <c r="AS80" s="78" t="s">
        <v>411</v>
      </c>
      <c r="AT80" s="78" t="s">
        <v>655</v>
      </c>
      <c r="AU80" s="78" t="s">
        <v>401</v>
      </c>
      <c r="AV80" s="78" t="s">
        <v>379</v>
      </c>
      <c r="AW80" s="79" t="s">
        <v>547</v>
      </c>
      <c r="AX80" s="78" t="s">
        <v>286</v>
      </c>
      <c r="AY80" s="78" t="s">
        <v>402</v>
      </c>
      <c r="AZ80" s="78" t="s">
        <v>519</v>
      </c>
      <c r="BA80" s="78" t="s">
        <v>311</v>
      </c>
      <c r="BB80" s="77" t="s">
        <v>435</v>
      </c>
      <c r="BC80" s="78" t="s">
        <v>446</v>
      </c>
      <c r="BD80" s="78" t="s">
        <v>219</v>
      </c>
      <c r="BE80" s="78" t="s">
        <v>143</v>
      </c>
      <c r="BF80" s="78" t="s">
        <v>255</v>
      </c>
      <c r="BG80" s="78" t="s">
        <v>487</v>
      </c>
      <c r="BH80" s="78" t="s">
        <v>388</v>
      </c>
      <c r="BI80" s="81" t="s">
        <v>523</v>
      </c>
      <c r="BJ80" s="67"/>
      <c r="BK80" s="50"/>
      <c r="BL80" s="41"/>
      <c r="BM80" s="28">
        <f>F546</f>
        <v>533</v>
      </c>
      <c r="BN80" s="29">
        <f>F633</f>
        <v>620</v>
      </c>
      <c r="BO80" s="29">
        <f>F575</f>
        <v>562</v>
      </c>
      <c r="BP80" s="29">
        <f>F517</f>
        <v>504</v>
      </c>
      <c r="BQ80" s="29">
        <f>F604</f>
        <v>591</v>
      </c>
      <c r="BR80" s="29">
        <f>F57</f>
        <v>44</v>
      </c>
      <c r="BS80" s="29">
        <f>F119</f>
        <v>106</v>
      </c>
      <c r="BT80" s="29">
        <f>F86</f>
        <v>73</v>
      </c>
      <c r="BU80" s="29">
        <f>F23</f>
        <v>10</v>
      </c>
      <c r="BV80" s="29">
        <f>F90</f>
        <v>77</v>
      </c>
      <c r="BW80" s="29">
        <f>F185</f>
        <v>172</v>
      </c>
      <c r="BX80" s="29">
        <f>F252</f>
        <v>239</v>
      </c>
      <c r="BY80" s="29">
        <f>F189</f>
        <v>176</v>
      </c>
      <c r="BZ80" s="29">
        <f>F156</f>
        <v>143</v>
      </c>
      <c r="CA80" s="29">
        <f>F218</f>
        <v>205</v>
      </c>
      <c r="CB80" s="29">
        <f>F424</f>
        <v>411</v>
      </c>
      <c r="CC80" s="29">
        <f>F491</f>
        <v>478</v>
      </c>
      <c r="CD80" s="29">
        <f>F453</f>
        <v>440</v>
      </c>
      <c r="CE80" s="29">
        <f>F395</f>
        <v>382</v>
      </c>
      <c r="CF80" s="29">
        <f>F487</f>
        <v>474</v>
      </c>
      <c r="CG80" s="29">
        <f>F288</f>
        <v>275</v>
      </c>
      <c r="CH80" s="29">
        <f>F380</f>
        <v>367</v>
      </c>
      <c r="CI80" s="29">
        <f>F322</f>
        <v>309</v>
      </c>
      <c r="CJ80" s="29">
        <f>F284</f>
        <v>271</v>
      </c>
      <c r="CK80" s="30">
        <f>F351</f>
        <v>338</v>
      </c>
      <c r="CL80" s="75">
        <f t="shared" si="31"/>
        <v>3247400</v>
      </c>
      <c r="CM80" s="41"/>
      <c r="CN80" s="82" t="s">
        <v>327</v>
      </c>
      <c r="CO80" s="84" t="s">
        <v>663</v>
      </c>
      <c r="CP80" s="84" t="s">
        <v>215</v>
      </c>
      <c r="CQ80" s="84" t="s">
        <v>647</v>
      </c>
      <c r="CR80" s="84" t="s">
        <v>606</v>
      </c>
      <c r="CS80" s="84" t="s">
        <v>128</v>
      </c>
      <c r="CT80" s="84" t="s">
        <v>579</v>
      </c>
      <c r="CU80" s="86" t="s">
        <v>557</v>
      </c>
      <c r="CV80" s="84" t="s">
        <v>472</v>
      </c>
      <c r="CW80" s="84" t="s">
        <v>639</v>
      </c>
      <c r="CX80" s="84" t="s">
        <v>183</v>
      </c>
      <c r="CY80" s="84" t="s">
        <v>185</v>
      </c>
      <c r="CZ80" s="85" t="s">
        <v>116</v>
      </c>
      <c r="DA80" s="84" t="s">
        <v>161</v>
      </c>
      <c r="DB80" s="84" t="s">
        <v>114</v>
      </c>
      <c r="DC80" s="84" t="s">
        <v>405</v>
      </c>
      <c r="DD80" s="84" t="s">
        <v>193</v>
      </c>
      <c r="DE80" s="83" t="s">
        <v>435</v>
      </c>
      <c r="DF80" s="84" t="s">
        <v>403</v>
      </c>
      <c r="DG80" s="84" t="s">
        <v>82</v>
      </c>
      <c r="DH80" s="84" t="s">
        <v>626</v>
      </c>
      <c r="DI80" s="84" t="s">
        <v>157</v>
      </c>
      <c r="DJ80" s="84" t="s">
        <v>634</v>
      </c>
      <c r="DK80" s="84" t="s">
        <v>527</v>
      </c>
      <c r="DL80" s="87" t="s">
        <v>465</v>
      </c>
      <c r="DM80" s="67"/>
      <c r="DO80" s="57"/>
      <c r="DP80" s="88">
        <f>F69</f>
        <v>56</v>
      </c>
      <c r="DQ80" s="89">
        <f>F239</f>
        <v>226</v>
      </c>
      <c r="DR80" s="89">
        <f>F309</f>
        <v>296</v>
      </c>
      <c r="DS80" s="89">
        <f>F479</f>
        <v>466</v>
      </c>
      <c r="DT80" s="89">
        <f>F524</f>
        <v>511</v>
      </c>
      <c r="DU80" s="89">
        <f>F370</f>
        <v>357</v>
      </c>
      <c r="DV80" s="89">
        <f>F415</f>
        <v>402</v>
      </c>
      <c r="DW80" s="89">
        <f>F610</f>
        <v>597</v>
      </c>
      <c r="DX80" s="89">
        <f>F30</f>
        <v>17</v>
      </c>
      <c r="DY80" s="89">
        <f>F200</f>
        <v>187</v>
      </c>
      <c r="DZ80" s="89">
        <f>F546</f>
        <v>533</v>
      </c>
      <c r="EA80" s="89">
        <f>F91</f>
        <v>78</v>
      </c>
      <c r="EB80" s="89">
        <f>F161</f>
        <v>148</v>
      </c>
      <c r="EC80" s="89">
        <f>F331</f>
        <v>318</v>
      </c>
      <c r="ED80" s="89">
        <f>F501</f>
        <v>488</v>
      </c>
      <c r="EE80" s="89">
        <f>F222</f>
        <v>209</v>
      </c>
      <c r="EF80" s="89">
        <f>F267</f>
        <v>254</v>
      </c>
      <c r="EG80" s="89">
        <f>F462</f>
        <v>449</v>
      </c>
      <c r="EH80" s="89">
        <f>F632</f>
        <v>619</v>
      </c>
      <c r="EI80" s="89">
        <f>F52</f>
        <v>39</v>
      </c>
      <c r="EJ80" s="89">
        <f>F393</f>
        <v>380</v>
      </c>
      <c r="EK80" s="89">
        <f>F563</f>
        <v>550</v>
      </c>
      <c r="EL80" s="89">
        <f>F133</f>
        <v>120</v>
      </c>
      <c r="EM80" s="89">
        <f>F178</f>
        <v>165</v>
      </c>
      <c r="EN80" s="90">
        <f>F348</f>
        <v>335</v>
      </c>
      <c r="EO80" s="75">
        <f t="shared" si="32"/>
        <v>3247400</v>
      </c>
      <c r="EP80" s="41"/>
      <c r="EQ80" s="91" t="s">
        <v>573</v>
      </c>
      <c r="ER80" s="93" t="s">
        <v>364</v>
      </c>
      <c r="ES80" s="93" t="s">
        <v>412</v>
      </c>
      <c r="ET80" s="93" t="s">
        <v>153</v>
      </c>
      <c r="EU80" s="93" t="s">
        <v>509</v>
      </c>
      <c r="EV80" s="93" t="s">
        <v>180</v>
      </c>
      <c r="EW80" s="93" t="s">
        <v>150</v>
      </c>
      <c r="EX80" s="95" t="s">
        <v>510</v>
      </c>
      <c r="EY80" s="93" t="s">
        <v>290</v>
      </c>
      <c r="EZ80" s="93" t="s">
        <v>260</v>
      </c>
      <c r="FA80" s="175" t="s">
        <v>327</v>
      </c>
      <c r="FB80" s="176" t="s">
        <v>572</v>
      </c>
      <c r="FC80" s="94" t="s">
        <v>400</v>
      </c>
      <c r="FD80" s="177" t="s">
        <v>438</v>
      </c>
      <c r="FE80" s="178" t="s">
        <v>152</v>
      </c>
      <c r="FF80" s="93" t="s">
        <v>524</v>
      </c>
      <c r="FG80" s="93" t="s">
        <v>372</v>
      </c>
      <c r="FH80" s="92" t="s">
        <v>149</v>
      </c>
      <c r="FI80" s="93" t="s">
        <v>298</v>
      </c>
      <c r="FJ80" s="93" t="s">
        <v>574</v>
      </c>
      <c r="FK80" s="93" t="s">
        <v>151</v>
      </c>
      <c r="FL80" s="93" t="s">
        <v>511</v>
      </c>
      <c r="FM80" s="93" t="s">
        <v>134</v>
      </c>
      <c r="FN80" s="93" t="s">
        <v>599</v>
      </c>
      <c r="FO80" s="96" t="s">
        <v>677</v>
      </c>
      <c r="FP80" s="67"/>
    </row>
    <row r="81" spans="1:172" x14ac:dyDescent="0.2">
      <c r="A81" s="41"/>
      <c r="B81" s="41"/>
      <c r="C81" s="41"/>
      <c r="D81" s="109" t="s">
        <v>540</v>
      </c>
      <c r="E81" s="110" t="s">
        <v>565</v>
      </c>
      <c r="F81" s="122">
        <f>B3+(68*B5)</f>
        <v>68</v>
      </c>
      <c r="G81" s="41"/>
      <c r="I81" s="57"/>
      <c r="J81" s="28">
        <f>F334</f>
        <v>321</v>
      </c>
      <c r="K81" s="29">
        <f>F376</f>
        <v>363</v>
      </c>
      <c r="L81" s="29">
        <f>F288</f>
        <v>275</v>
      </c>
      <c r="M81" s="29">
        <f>F355</f>
        <v>342</v>
      </c>
      <c r="N81" s="29">
        <f>F272</f>
        <v>259</v>
      </c>
      <c r="O81" s="29">
        <f>F581</f>
        <v>568</v>
      </c>
      <c r="P81" s="29">
        <f>F618</f>
        <v>605</v>
      </c>
      <c r="Q81" s="29">
        <f>F560</f>
        <v>547</v>
      </c>
      <c r="R81" s="29">
        <f>F602</f>
        <v>589</v>
      </c>
      <c r="S81" s="29">
        <f>F514</f>
        <v>501</v>
      </c>
      <c r="T81" s="29">
        <f>F198</f>
        <v>185</v>
      </c>
      <c r="U81" s="29">
        <f>F240</f>
        <v>227</v>
      </c>
      <c r="V81" s="29">
        <f>F182</f>
        <v>169</v>
      </c>
      <c r="W81" s="29">
        <f>F219</f>
        <v>206</v>
      </c>
      <c r="X81" s="29">
        <f>F161</f>
        <v>148</v>
      </c>
      <c r="Y81" s="29">
        <f>F445</f>
        <v>432</v>
      </c>
      <c r="Z81" s="29">
        <f>F512</f>
        <v>499</v>
      </c>
      <c r="AA81" s="29">
        <f>F424</f>
        <v>411</v>
      </c>
      <c r="AB81" s="29">
        <f>F466</f>
        <v>453</v>
      </c>
      <c r="AC81" s="29">
        <f>F403</f>
        <v>390</v>
      </c>
      <c r="AD81" s="29">
        <f>F67</f>
        <v>54</v>
      </c>
      <c r="AE81" s="29">
        <f>F129</f>
        <v>116</v>
      </c>
      <c r="AF81" s="29">
        <f>F46</f>
        <v>33</v>
      </c>
      <c r="AG81" s="29">
        <f>F108</f>
        <v>95</v>
      </c>
      <c r="AH81" s="30">
        <f>F25</f>
        <v>12</v>
      </c>
      <c r="AI81" s="75">
        <f t="shared" si="30"/>
        <v>3247400</v>
      </c>
      <c r="AJ81" s="41"/>
      <c r="AK81" s="76" t="s">
        <v>497</v>
      </c>
      <c r="AL81" s="78" t="s">
        <v>425</v>
      </c>
      <c r="AM81" s="78" t="s">
        <v>626</v>
      </c>
      <c r="AN81" s="78" t="s">
        <v>222</v>
      </c>
      <c r="AO81" s="78" t="s">
        <v>569</v>
      </c>
      <c r="AP81" s="78" t="s">
        <v>461</v>
      </c>
      <c r="AQ81" s="80" t="s">
        <v>638</v>
      </c>
      <c r="AR81" s="78" t="s">
        <v>393</v>
      </c>
      <c r="AS81" s="78" t="s">
        <v>196</v>
      </c>
      <c r="AT81" s="78" t="s">
        <v>146</v>
      </c>
      <c r="AU81" s="78" t="s">
        <v>93</v>
      </c>
      <c r="AV81" s="78" t="s">
        <v>480</v>
      </c>
      <c r="AW81" s="79" t="s">
        <v>549</v>
      </c>
      <c r="AX81" s="78" t="s">
        <v>133</v>
      </c>
      <c r="AY81" s="78" t="s">
        <v>400</v>
      </c>
      <c r="AZ81" s="78" t="s">
        <v>550</v>
      </c>
      <c r="BA81" s="78" t="s">
        <v>340</v>
      </c>
      <c r="BB81" s="78" t="s">
        <v>405</v>
      </c>
      <c r="BC81" s="77" t="s">
        <v>378</v>
      </c>
      <c r="BD81" s="78" t="s">
        <v>484</v>
      </c>
      <c r="BE81" s="78" t="s">
        <v>471</v>
      </c>
      <c r="BF81" s="78" t="s">
        <v>450</v>
      </c>
      <c r="BG81" s="78" t="s">
        <v>269</v>
      </c>
      <c r="BH81" s="78" t="s">
        <v>314</v>
      </c>
      <c r="BI81" s="81" t="s">
        <v>451</v>
      </c>
      <c r="BJ81" s="67"/>
      <c r="BK81" s="50"/>
      <c r="BL81" s="41"/>
      <c r="BM81" s="28">
        <f>F625</f>
        <v>612</v>
      </c>
      <c r="BN81" s="29">
        <f>F521</f>
        <v>508</v>
      </c>
      <c r="BO81" s="29">
        <f>F554</f>
        <v>541</v>
      </c>
      <c r="BP81" s="29">
        <f>F608</f>
        <v>595</v>
      </c>
      <c r="BQ81" s="29">
        <f>F567</f>
        <v>554</v>
      </c>
      <c r="BR81" s="29">
        <f>F136</f>
        <v>123</v>
      </c>
      <c r="BS81" s="29">
        <f>F32</f>
        <v>19</v>
      </c>
      <c r="BT81" s="29">
        <f>F40</f>
        <v>27</v>
      </c>
      <c r="BU81" s="29">
        <f>F94</f>
        <v>81</v>
      </c>
      <c r="BV81" s="29">
        <f>F73</f>
        <v>60</v>
      </c>
      <c r="BW81" s="29">
        <f>F239</f>
        <v>226</v>
      </c>
      <c r="BX81" s="29">
        <f>F160</f>
        <v>147</v>
      </c>
      <c r="BY81" s="29">
        <f>F168</f>
        <v>155</v>
      </c>
      <c r="BZ81" s="29">
        <f>F227</f>
        <v>214</v>
      </c>
      <c r="CA81" s="29">
        <f>F206</f>
        <v>193</v>
      </c>
      <c r="CB81" s="29">
        <f>F503</f>
        <v>490</v>
      </c>
      <c r="CC81" s="29">
        <f>F399</f>
        <v>386</v>
      </c>
      <c r="CD81" s="29">
        <f>F437</f>
        <v>424</v>
      </c>
      <c r="CE81" s="29">
        <f>F466</f>
        <v>453</v>
      </c>
      <c r="CF81" s="29">
        <f>F445</f>
        <v>432</v>
      </c>
      <c r="CG81" s="29">
        <f>F372</f>
        <v>359</v>
      </c>
      <c r="CH81" s="29">
        <f>F263</f>
        <v>250</v>
      </c>
      <c r="CI81" s="29">
        <f>F301</f>
        <v>288</v>
      </c>
      <c r="CJ81" s="29">
        <f>F355</f>
        <v>342</v>
      </c>
      <c r="CK81" s="30">
        <f>F334</f>
        <v>321</v>
      </c>
      <c r="CL81" s="75">
        <f t="shared" si="31"/>
        <v>3247400</v>
      </c>
      <c r="CM81" s="41"/>
      <c r="CN81" s="82" t="s">
        <v>76</v>
      </c>
      <c r="CO81" s="84" t="s">
        <v>191</v>
      </c>
      <c r="CP81" s="84" t="s">
        <v>629</v>
      </c>
      <c r="CQ81" s="84" t="s">
        <v>671</v>
      </c>
      <c r="CR81" s="84" t="s">
        <v>613</v>
      </c>
      <c r="CS81" s="84" t="s">
        <v>525</v>
      </c>
      <c r="CT81" s="86" t="s">
        <v>212</v>
      </c>
      <c r="CU81" s="84" t="s">
        <v>580</v>
      </c>
      <c r="CV81" s="84" t="s">
        <v>650</v>
      </c>
      <c r="CW81" s="84" t="s">
        <v>389</v>
      </c>
      <c r="CX81" s="84" t="s">
        <v>364</v>
      </c>
      <c r="CY81" s="84" t="s">
        <v>247</v>
      </c>
      <c r="CZ81" s="85" t="s">
        <v>363</v>
      </c>
      <c r="DA81" s="84" t="s">
        <v>248</v>
      </c>
      <c r="DB81" s="84" t="s">
        <v>182</v>
      </c>
      <c r="DC81" s="84" t="s">
        <v>404</v>
      </c>
      <c r="DD81" s="84" t="s">
        <v>551</v>
      </c>
      <c r="DE81" s="84" t="s">
        <v>219</v>
      </c>
      <c r="DF81" s="83" t="s">
        <v>378</v>
      </c>
      <c r="DG81" s="84" t="s">
        <v>550</v>
      </c>
      <c r="DH81" s="84" t="s">
        <v>594</v>
      </c>
      <c r="DI81" s="84" t="s">
        <v>586</v>
      </c>
      <c r="DJ81" s="84" t="s">
        <v>535</v>
      </c>
      <c r="DK81" s="84" t="s">
        <v>222</v>
      </c>
      <c r="DL81" s="87" t="s">
        <v>497</v>
      </c>
      <c r="DM81" s="67"/>
      <c r="DO81" s="57"/>
      <c r="DP81" s="88">
        <f>F538</f>
        <v>525</v>
      </c>
      <c r="DQ81" s="89">
        <f>F108</f>
        <v>95</v>
      </c>
      <c r="DR81" s="89">
        <f>F153</f>
        <v>140</v>
      </c>
      <c r="DS81" s="89">
        <f>F323</f>
        <v>310</v>
      </c>
      <c r="DT81" s="89">
        <f>F493</f>
        <v>480</v>
      </c>
      <c r="DU81" s="89">
        <f>F214</f>
        <v>201</v>
      </c>
      <c r="DV81" s="89">
        <f>F284</f>
        <v>271</v>
      </c>
      <c r="DW81" s="89">
        <f>F454</f>
        <v>441</v>
      </c>
      <c r="DX81" s="89">
        <f>F624</f>
        <v>611</v>
      </c>
      <c r="DY81" s="89">
        <f>F44</f>
        <v>31</v>
      </c>
      <c r="DZ81" s="89">
        <f>F390</f>
        <v>377</v>
      </c>
      <c r="EA81" s="89">
        <f>F585</f>
        <v>572</v>
      </c>
      <c r="EB81" s="89">
        <f>F130</f>
        <v>117</v>
      </c>
      <c r="EC81" s="89">
        <f>F175</f>
        <v>162</v>
      </c>
      <c r="ED81" s="89">
        <f>F345</f>
        <v>332</v>
      </c>
      <c r="EE81" s="89">
        <f>F66</f>
        <v>53</v>
      </c>
      <c r="EF81" s="89">
        <f>F261</f>
        <v>248</v>
      </c>
      <c r="EG81" s="89">
        <f>F306</f>
        <v>293</v>
      </c>
      <c r="EH81" s="89">
        <f>F476</f>
        <v>463</v>
      </c>
      <c r="EI81" s="89">
        <f>F521</f>
        <v>508</v>
      </c>
      <c r="EJ81" s="89">
        <f>F367</f>
        <v>354</v>
      </c>
      <c r="EK81" s="89">
        <f>F437</f>
        <v>424</v>
      </c>
      <c r="EL81" s="89">
        <f>F607</f>
        <v>594</v>
      </c>
      <c r="EM81" s="89">
        <f>F27</f>
        <v>14</v>
      </c>
      <c r="EN81" s="90">
        <f>F197</f>
        <v>184</v>
      </c>
      <c r="EO81" s="75">
        <f t="shared" si="32"/>
        <v>3247400</v>
      </c>
      <c r="EP81" s="41"/>
      <c r="EQ81" s="91" t="s">
        <v>491</v>
      </c>
      <c r="ER81" s="93" t="s">
        <v>314</v>
      </c>
      <c r="ES81" s="93" t="s">
        <v>622</v>
      </c>
      <c r="ET81" s="93" t="s">
        <v>670</v>
      </c>
      <c r="EU81" s="93" t="s">
        <v>216</v>
      </c>
      <c r="EV81" s="93" t="s">
        <v>184</v>
      </c>
      <c r="EW81" s="95" t="s">
        <v>527</v>
      </c>
      <c r="EX81" s="93" t="s">
        <v>218</v>
      </c>
      <c r="EY81" s="93" t="s">
        <v>542</v>
      </c>
      <c r="EZ81" s="93" t="s">
        <v>597</v>
      </c>
      <c r="FA81" s="175" t="s">
        <v>220</v>
      </c>
      <c r="FB81" s="176" t="s">
        <v>541</v>
      </c>
      <c r="FC81" s="94" t="s">
        <v>350</v>
      </c>
      <c r="FD81" s="177" t="s">
        <v>138</v>
      </c>
      <c r="FE81" s="178" t="s">
        <v>244</v>
      </c>
      <c r="FF81" s="93" t="s">
        <v>596</v>
      </c>
      <c r="FG81" s="93" t="s">
        <v>442</v>
      </c>
      <c r="FH81" s="93" t="s">
        <v>399</v>
      </c>
      <c r="FI81" s="92" t="s">
        <v>217</v>
      </c>
      <c r="FJ81" s="93" t="s">
        <v>191</v>
      </c>
      <c r="FK81" s="93" t="s">
        <v>264</v>
      </c>
      <c r="FL81" s="93" t="s">
        <v>219</v>
      </c>
      <c r="FM81" s="93" t="s">
        <v>105</v>
      </c>
      <c r="FN81" s="93" t="s">
        <v>587</v>
      </c>
      <c r="FO81" s="96" t="s">
        <v>459</v>
      </c>
      <c r="FP81" s="67"/>
    </row>
    <row r="82" spans="1:172" x14ac:dyDescent="0.2">
      <c r="A82" s="41"/>
      <c r="B82" s="41"/>
      <c r="C82" s="41"/>
      <c r="D82" s="109" t="s">
        <v>73</v>
      </c>
      <c r="E82" s="110" t="s">
        <v>565</v>
      </c>
      <c r="F82" s="111">
        <f>B3+(69*B5)</f>
        <v>69</v>
      </c>
      <c r="G82" s="41"/>
      <c r="I82" s="57"/>
      <c r="J82" s="28">
        <f>F305</f>
        <v>292</v>
      </c>
      <c r="K82" s="29">
        <f>F347</f>
        <v>334</v>
      </c>
      <c r="L82" s="29">
        <f>F284</f>
        <v>271</v>
      </c>
      <c r="M82" s="29">
        <f>F326</f>
        <v>313</v>
      </c>
      <c r="N82" s="29">
        <f>F363</f>
        <v>350</v>
      </c>
      <c r="O82" s="29">
        <f>F552</f>
        <v>539</v>
      </c>
      <c r="P82" s="29">
        <f>F589</f>
        <v>576</v>
      </c>
      <c r="Q82" s="29">
        <f>F531</f>
        <v>518</v>
      </c>
      <c r="R82" s="29">
        <f>F568</f>
        <v>555</v>
      </c>
      <c r="S82" s="29">
        <f>F635</f>
        <v>622</v>
      </c>
      <c r="T82" s="29">
        <f>F169</f>
        <v>156</v>
      </c>
      <c r="U82" s="29">
        <f>F236</f>
        <v>223</v>
      </c>
      <c r="V82" s="29">
        <f>F148</f>
        <v>135</v>
      </c>
      <c r="W82" s="29">
        <f>F190</f>
        <v>177</v>
      </c>
      <c r="X82" s="29">
        <f>F257</f>
        <v>244</v>
      </c>
      <c r="Y82" s="29">
        <f>F416</f>
        <v>403</v>
      </c>
      <c r="Z82" s="29">
        <f>F478</f>
        <v>465</v>
      </c>
      <c r="AA82" s="29">
        <f>F395</f>
        <v>382</v>
      </c>
      <c r="AB82" s="29">
        <f>F462</f>
        <v>449</v>
      </c>
      <c r="AC82" s="29">
        <f>F499</f>
        <v>486</v>
      </c>
      <c r="AD82" s="29">
        <f>F58</f>
        <v>45</v>
      </c>
      <c r="AE82" s="29">
        <f>F100</f>
        <v>87</v>
      </c>
      <c r="AF82" s="29">
        <f>F17</f>
        <v>4</v>
      </c>
      <c r="AG82" s="29">
        <f>F79</f>
        <v>66</v>
      </c>
      <c r="AH82" s="30">
        <f>F121</f>
        <v>108</v>
      </c>
      <c r="AI82" s="75">
        <f t="shared" si="30"/>
        <v>3247400</v>
      </c>
      <c r="AJ82" s="41"/>
      <c r="AK82" s="76" t="s">
        <v>312</v>
      </c>
      <c r="AL82" s="78" t="s">
        <v>616</v>
      </c>
      <c r="AM82" s="78" t="s">
        <v>527</v>
      </c>
      <c r="AN82" s="78" t="s">
        <v>503</v>
      </c>
      <c r="AO82" s="78" t="s">
        <v>646</v>
      </c>
      <c r="AP82" s="80" t="s">
        <v>256</v>
      </c>
      <c r="AQ82" s="78" t="s">
        <v>275</v>
      </c>
      <c r="AR82" s="78" t="s">
        <v>495</v>
      </c>
      <c r="AS82" s="78" t="s">
        <v>623</v>
      </c>
      <c r="AT82" s="78" t="s">
        <v>473</v>
      </c>
      <c r="AU82" s="78" t="s">
        <v>194</v>
      </c>
      <c r="AV82" s="78" t="s">
        <v>482</v>
      </c>
      <c r="AW82" s="79" t="s">
        <v>229</v>
      </c>
      <c r="AX82" s="78" t="s">
        <v>441</v>
      </c>
      <c r="AY82" s="78" t="s">
        <v>516</v>
      </c>
      <c r="AZ82" s="78" t="s">
        <v>131</v>
      </c>
      <c r="BA82" s="78" t="s">
        <v>394</v>
      </c>
      <c r="BB82" s="78" t="s">
        <v>403</v>
      </c>
      <c r="BC82" s="78" t="s">
        <v>149</v>
      </c>
      <c r="BD82" s="77" t="s">
        <v>483</v>
      </c>
      <c r="BE82" s="78" t="s">
        <v>380</v>
      </c>
      <c r="BF82" s="78" t="s">
        <v>409</v>
      </c>
      <c r="BG82" s="78" t="s">
        <v>488</v>
      </c>
      <c r="BH82" s="78" t="s">
        <v>554</v>
      </c>
      <c r="BI82" s="81" t="s">
        <v>71</v>
      </c>
      <c r="BJ82" s="67"/>
      <c r="BK82" s="50"/>
      <c r="BL82" s="41"/>
      <c r="BM82" s="28">
        <f>F592</f>
        <v>579</v>
      </c>
      <c r="BN82" s="29">
        <f>F579</f>
        <v>566</v>
      </c>
      <c r="BO82" s="29">
        <f>F533</f>
        <v>520</v>
      </c>
      <c r="BP82" s="29">
        <f>F550</f>
        <v>537</v>
      </c>
      <c r="BQ82" s="29">
        <f>F621</f>
        <v>608</v>
      </c>
      <c r="BR82" s="29">
        <f>F98</f>
        <v>85</v>
      </c>
      <c r="BS82" s="29">
        <f>F65</f>
        <v>52</v>
      </c>
      <c r="BT82" s="29">
        <f>F19</f>
        <v>6</v>
      </c>
      <c r="BU82" s="29">
        <f>F61</f>
        <v>48</v>
      </c>
      <c r="BV82" s="29">
        <f>F132</f>
        <v>119</v>
      </c>
      <c r="BW82" s="29">
        <f>F231</f>
        <v>218</v>
      </c>
      <c r="BX82" s="29">
        <f>F193</f>
        <v>180</v>
      </c>
      <c r="BY82" s="29">
        <f>F152</f>
        <v>139</v>
      </c>
      <c r="BZ82" s="29">
        <f>F164</f>
        <v>151</v>
      </c>
      <c r="CA82" s="29">
        <f>F260</f>
        <v>247</v>
      </c>
      <c r="CB82" s="29">
        <f>F470</f>
        <v>457</v>
      </c>
      <c r="CC82" s="29">
        <f>F462</f>
        <v>449</v>
      </c>
      <c r="CD82" s="29">
        <f>F391</f>
        <v>378</v>
      </c>
      <c r="CE82" s="29">
        <f>F428</f>
        <v>415</v>
      </c>
      <c r="CF82" s="29">
        <f>F499</f>
        <v>486</v>
      </c>
      <c r="CG82" s="29">
        <f>F359</f>
        <v>346</v>
      </c>
      <c r="CH82" s="29">
        <f>F326</f>
        <v>313</v>
      </c>
      <c r="CI82" s="29">
        <f>F280</f>
        <v>267</v>
      </c>
      <c r="CJ82" s="29">
        <f>F297</f>
        <v>284</v>
      </c>
      <c r="CK82" s="30">
        <f>F363</f>
        <v>350</v>
      </c>
      <c r="CL82" s="75">
        <f t="shared" si="31"/>
        <v>3247400</v>
      </c>
      <c r="CM82" s="41"/>
      <c r="CN82" s="82" t="s">
        <v>592</v>
      </c>
      <c r="CO82" s="84" t="s">
        <v>659</v>
      </c>
      <c r="CP82" s="84" t="s">
        <v>686</v>
      </c>
      <c r="CQ82" s="84" t="s">
        <v>273</v>
      </c>
      <c r="CR82" s="84" t="s">
        <v>376</v>
      </c>
      <c r="CS82" s="86" t="s">
        <v>539</v>
      </c>
      <c r="CT82" s="84" t="s">
        <v>602</v>
      </c>
      <c r="CU82" s="84" t="s">
        <v>620</v>
      </c>
      <c r="CV82" s="84" t="s">
        <v>494</v>
      </c>
      <c r="CW82" s="84" t="s">
        <v>190</v>
      </c>
      <c r="CX82" s="84" t="s">
        <v>287</v>
      </c>
      <c r="CY82" s="84" t="s">
        <v>246</v>
      </c>
      <c r="CZ82" s="85" t="s">
        <v>113</v>
      </c>
      <c r="DA82" s="84" t="s">
        <v>245</v>
      </c>
      <c r="DB82" s="84" t="s">
        <v>115</v>
      </c>
      <c r="DC82" s="84" t="s">
        <v>462</v>
      </c>
      <c r="DD82" s="84" t="s">
        <v>149</v>
      </c>
      <c r="DE82" s="84" t="s">
        <v>311</v>
      </c>
      <c r="DF82" s="84" t="s">
        <v>445</v>
      </c>
      <c r="DG82" s="83" t="s">
        <v>483</v>
      </c>
      <c r="DH82" s="84" t="s">
        <v>559</v>
      </c>
      <c r="DI82" s="84" t="s">
        <v>503</v>
      </c>
      <c r="DJ82" s="84" t="s">
        <v>85</v>
      </c>
      <c r="DK82" s="84" t="s">
        <v>649</v>
      </c>
      <c r="DL82" s="87" t="s">
        <v>646</v>
      </c>
      <c r="DM82" s="67"/>
      <c r="DO82" s="57"/>
      <c r="DP82" s="88">
        <f>F412</f>
        <v>399</v>
      </c>
      <c r="DQ82" s="89">
        <f>F582</f>
        <v>569</v>
      </c>
      <c r="DR82" s="89">
        <f>F127</f>
        <v>114</v>
      </c>
      <c r="DS82" s="89">
        <f>F172</f>
        <v>159</v>
      </c>
      <c r="DT82" s="89">
        <f>F342</f>
        <v>329</v>
      </c>
      <c r="DU82" s="89">
        <f>F83</f>
        <v>70</v>
      </c>
      <c r="DV82" s="89">
        <f>F253</f>
        <v>240</v>
      </c>
      <c r="DW82" s="89">
        <f>F298</f>
        <v>285</v>
      </c>
      <c r="DX82" s="89">
        <f>F468</f>
        <v>455</v>
      </c>
      <c r="DY82" s="89">
        <f>F513</f>
        <v>500</v>
      </c>
      <c r="DZ82" s="89">
        <f>F384</f>
        <v>371</v>
      </c>
      <c r="EA82" s="89">
        <f>F429</f>
        <v>416</v>
      </c>
      <c r="EB82" s="89">
        <f>F599</f>
        <v>586</v>
      </c>
      <c r="EC82" s="89">
        <f>F19</f>
        <v>6</v>
      </c>
      <c r="ED82" s="89">
        <f>F189</f>
        <v>176</v>
      </c>
      <c r="EE82" s="89">
        <f>F560</f>
        <v>547</v>
      </c>
      <c r="EF82" s="89">
        <f>F105</f>
        <v>92</v>
      </c>
      <c r="EG82" s="89">
        <f>F150</f>
        <v>137</v>
      </c>
      <c r="EH82" s="89">
        <f>F320</f>
        <v>307</v>
      </c>
      <c r="EI82" s="89">
        <f>F490</f>
        <v>477</v>
      </c>
      <c r="EJ82" s="89">
        <f>F236</f>
        <v>223</v>
      </c>
      <c r="EK82" s="89">
        <f>F281</f>
        <v>268</v>
      </c>
      <c r="EL82" s="89">
        <f>F451</f>
        <v>438</v>
      </c>
      <c r="EM82" s="89">
        <f>F621</f>
        <v>608</v>
      </c>
      <c r="EN82" s="90">
        <f>F41</f>
        <v>28</v>
      </c>
      <c r="EO82" s="75">
        <f t="shared" si="32"/>
        <v>3247400</v>
      </c>
      <c r="EP82" s="41"/>
      <c r="EQ82" s="91" t="s">
        <v>277</v>
      </c>
      <c r="ER82" s="93" t="s">
        <v>239</v>
      </c>
      <c r="ES82" s="93" t="s">
        <v>618</v>
      </c>
      <c r="ET82" s="93" t="s">
        <v>556</v>
      </c>
      <c r="EU82" s="93" t="s">
        <v>120</v>
      </c>
      <c r="EV82" s="95" t="s">
        <v>195</v>
      </c>
      <c r="EW82" s="93" t="s">
        <v>575</v>
      </c>
      <c r="EX82" s="93" t="s">
        <v>684</v>
      </c>
      <c r="EY82" s="93" t="s">
        <v>279</v>
      </c>
      <c r="EZ82" s="93" t="s">
        <v>391</v>
      </c>
      <c r="FA82" s="175" t="s">
        <v>463</v>
      </c>
      <c r="FB82" s="176" t="s">
        <v>267</v>
      </c>
      <c r="FC82" s="94" t="s">
        <v>392</v>
      </c>
      <c r="FD82" s="177" t="s">
        <v>620</v>
      </c>
      <c r="FE82" s="178" t="s">
        <v>116</v>
      </c>
      <c r="FF82" s="93" t="s">
        <v>393</v>
      </c>
      <c r="FG82" s="93" t="s">
        <v>166</v>
      </c>
      <c r="FH82" s="93" t="s">
        <v>318</v>
      </c>
      <c r="FI82" s="93" t="s">
        <v>359</v>
      </c>
      <c r="FJ82" s="92" t="s">
        <v>278</v>
      </c>
      <c r="FK82" s="93" t="s">
        <v>482</v>
      </c>
      <c r="FL82" s="93" t="s">
        <v>545</v>
      </c>
      <c r="FM82" s="93" t="s">
        <v>280</v>
      </c>
      <c r="FN82" s="93" t="s">
        <v>376</v>
      </c>
      <c r="FO82" s="96" t="s">
        <v>619</v>
      </c>
      <c r="FP82" s="67"/>
    </row>
    <row r="83" spans="1:172" x14ac:dyDescent="0.2">
      <c r="A83" s="41"/>
      <c r="B83" s="41"/>
      <c r="C83" s="41"/>
      <c r="D83" s="109" t="s">
        <v>195</v>
      </c>
      <c r="E83" s="110" t="s">
        <v>565</v>
      </c>
      <c r="F83" s="111">
        <f>B3+(70*B5)</f>
        <v>70</v>
      </c>
      <c r="G83" s="41"/>
      <c r="I83" s="57"/>
      <c r="J83" s="28">
        <f>F162</f>
        <v>149</v>
      </c>
      <c r="K83" s="29">
        <f>F199</f>
        <v>186</v>
      </c>
      <c r="L83" s="29">
        <f>F241</f>
        <v>228</v>
      </c>
      <c r="M83" s="29">
        <f>F178</f>
        <v>165</v>
      </c>
      <c r="N83" s="29">
        <f>F220</f>
        <v>207</v>
      </c>
      <c r="O83" s="29">
        <f>F404</f>
        <v>391</v>
      </c>
      <c r="P83" s="29">
        <f>F446</f>
        <v>433</v>
      </c>
      <c r="Q83" s="29">
        <f>F508</f>
        <v>495</v>
      </c>
      <c r="R83" s="29">
        <f>F425</f>
        <v>412</v>
      </c>
      <c r="S83" s="29">
        <f>F467</f>
        <v>454</v>
      </c>
      <c r="T83" s="29">
        <f>F26</f>
        <v>13</v>
      </c>
      <c r="U83" s="29">
        <f>F63</f>
        <v>50</v>
      </c>
      <c r="V83" s="29">
        <f>F130</f>
        <v>117</v>
      </c>
      <c r="W83" s="29">
        <f>F47</f>
        <v>34</v>
      </c>
      <c r="X83" s="29">
        <f>F109</f>
        <v>96</v>
      </c>
      <c r="Y83" s="29">
        <f>F268</f>
        <v>255</v>
      </c>
      <c r="Z83" s="29">
        <f>F335</f>
        <v>322</v>
      </c>
      <c r="AA83" s="29">
        <f>F377</f>
        <v>364</v>
      </c>
      <c r="AB83" s="29">
        <f>F289</f>
        <v>276</v>
      </c>
      <c r="AC83" s="29">
        <f>F356</f>
        <v>343</v>
      </c>
      <c r="AD83" s="29">
        <f>F515</f>
        <v>502</v>
      </c>
      <c r="AE83" s="29">
        <f>F582</f>
        <v>569</v>
      </c>
      <c r="AF83" s="29">
        <f>F619</f>
        <v>606</v>
      </c>
      <c r="AG83" s="29">
        <f>F561</f>
        <v>548</v>
      </c>
      <c r="AH83" s="30">
        <f>F598</f>
        <v>585</v>
      </c>
      <c r="AI83" s="75">
        <f t="shared" si="30"/>
        <v>3247400</v>
      </c>
      <c r="AJ83" s="41"/>
      <c r="AK83" s="76" t="s">
        <v>187</v>
      </c>
      <c r="AL83" s="78" t="s">
        <v>598</v>
      </c>
      <c r="AM83" s="78" t="s">
        <v>458</v>
      </c>
      <c r="AN83" s="78" t="s">
        <v>599</v>
      </c>
      <c r="AO83" s="80" t="s">
        <v>92</v>
      </c>
      <c r="AP83" s="78" t="s">
        <v>99</v>
      </c>
      <c r="AQ83" s="78" t="s">
        <v>102</v>
      </c>
      <c r="AR83" s="78" t="s">
        <v>235</v>
      </c>
      <c r="AS83" s="78" t="s">
        <v>353</v>
      </c>
      <c r="AT83" s="78" t="s">
        <v>351</v>
      </c>
      <c r="AU83" s="78" t="s">
        <v>233</v>
      </c>
      <c r="AV83" s="78" t="s">
        <v>272</v>
      </c>
      <c r="AW83" s="79" t="s">
        <v>350</v>
      </c>
      <c r="AX83" s="78" t="s">
        <v>98</v>
      </c>
      <c r="AY83" s="78" t="s">
        <v>95</v>
      </c>
      <c r="AZ83" s="78" t="s">
        <v>325</v>
      </c>
      <c r="BA83" s="78" t="s">
        <v>515</v>
      </c>
      <c r="BB83" s="78" t="s">
        <v>221</v>
      </c>
      <c r="BC83" s="78" t="s">
        <v>477</v>
      </c>
      <c r="BD83" s="78" t="s">
        <v>514</v>
      </c>
      <c r="BE83" s="77" t="s">
        <v>266</v>
      </c>
      <c r="BF83" s="78" t="s">
        <v>239</v>
      </c>
      <c r="BG83" s="78" t="s">
        <v>106</v>
      </c>
      <c r="BH83" s="78" t="s">
        <v>145</v>
      </c>
      <c r="BI83" s="81" t="s">
        <v>174</v>
      </c>
      <c r="BJ83" s="67"/>
      <c r="BK83" s="50"/>
      <c r="BL83" s="41"/>
      <c r="BM83" s="28">
        <f>F401</f>
        <v>388</v>
      </c>
      <c r="BN83" s="29">
        <f>F472</f>
        <v>459</v>
      </c>
      <c r="BO83" s="29">
        <f>F509</f>
        <v>496</v>
      </c>
      <c r="BP83" s="29">
        <f>F438</f>
        <v>425</v>
      </c>
      <c r="BQ83" s="29">
        <f>F430</f>
        <v>417</v>
      </c>
      <c r="BR83" s="29">
        <f>F268</f>
        <v>255</v>
      </c>
      <c r="BS83" s="29">
        <f>F339</f>
        <v>326</v>
      </c>
      <c r="BT83" s="29">
        <f>F381</f>
        <v>368</v>
      </c>
      <c r="BU83" s="29">
        <f>F335</f>
        <v>322</v>
      </c>
      <c r="BV83" s="29">
        <f>F302</f>
        <v>289</v>
      </c>
      <c r="BW83" s="29">
        <f>F37</f>
        <v>24</v>
      </c>
      <c r="BX83" s="29">
        <f>F103</f>
        <v>90</v>
      </c>
      <c r="BY83" s="29">
        <f>F120</f>
        <v>107</v>
      </c>
      <c r="BZ83" s="29">
        <f>F74</f>
        <v>61</v>
      </c>
      <c r="CA83" s="29">
        <f>F41</f>
        <v>28</v>
      </c>
      <c r="CB83" s="29">
        <f>F154</f>
        <v>141</v>
      </c>
      <c r="CC83" s="29">
        <f>F225</f>
        <v>212</v>
      </c>
      <c r="CD83" s="29">
        <f>F242</f>
        <v>229</v>
      </c>
      <c r="CE83" s="29">
        <f>F196</f>
        <v>183</v>
      </c>
      <c r="CF83" s="29">
        <f>F183</f>
        <v>170</v>
      </c>
      <c r="CG83" s="29">
        <f>F515</f>
        <v>502</v>
      </c>
      <c r="CH83" s="29">
        <f>F611</f>
        <v>598</v>
      </c>
      <c r="CI83" s="29">
        <f>F623</f>
        <v>610</v>
      </c>
      <c r="CJ83" s="29">
        <f>F582</f>
        <v>569</v>
      </c>
      <c r="CK83" s="30">
        <f>F544</f>
        <v>531</v>
      </c>
      <c r="CL83" s="75">
        <f t="shared" si="31"/>
        <v>3247400</v>
      </c>
      <c r="CM83" s="41"/>
      <c r="CN83" s="82" t="s">
        <v>80</v>
      </c>
      <c r="CO83" s="84" t="s">
        <v>316</v>
      </c>
      <c r="CP83" s="84" t="s">
        <v>640</v>
      </c>
      <c r="CQ83" s="84" t="s">
        <v>633</v>
      </c>
      <c r="CR83" s="86" t="s">
        <v>624</v>
      </c>
      <c r="CS83" s="84" t="s">
        <v>325</v>
      </c>
      <c r="CT83" s="84" t="s">
        <v>440</v>
      </c>
      <c r="CU83" s="84" t="s">
        <v>478</v>
      </c>
      <c r="CV83" s="84" t="s">
        <v>515</v>
      </c>
      <c r="CW83" s="84" t="s">
        <v>89</v>
      </c>
      <c r="CX83" s="84" t="s">
        <v>679</v>
      </c>
      <c r="CY83" s="84" t="s">
        <v>590</v>
      </c>
      <c r="CZ83" s="85" t="s">
        <v>320</v>
      </c>
      <c r="DA83" s="84" t="s">
        <v>140</v>
      </c>
      <c r="DB83" s="84" t="s">
        <v>619</v>
      </c>
      <c r="DC83" s="84" t="s">
        <v>413</v>
      </c>
      <c r="DD83" s="84" t="s">
        <v>367</v>
      </c>
      <c r="DE83" s="84" t="s">
        <v>91</v>
      </c>
      <c r="DF83" s="84" t="s">
        <v>695</v>
      </c>
      <c r="DG83" s="84" t="s">
        <v>504</v>
      </c>
      <c r="DH83" s="83" t="s">
        <v>266</v>
      </c>
      <c r="DI83" s="84" t="s">
        <v>241</v>
      </c>
      <c r="DJ83" s="84" t="s">
        <v>357</v>
      </c>
      <c r="DK83" s="84" t="s">
        <v>239</v>
      </c>
      <c r="DL83" s="87" t="s">
        <v>173</v>
      </c>
      <c r="DM83" s="67"/>
      <c r="DO83" s="57"/>
      <c r="DP83" s="88">
        <f>F192</f>
        <v>179</v>
      </c>
      <c r="DQ83" s="89">
        <f>F387</f>
        <v>374</v>
      </c>
      <c r="DR83" s="89">
        <f>F432</f>
        <v>419</v>
      </c>
      <c r="DS83" s="89">
        <f>F602</f>
        <v>589</v>
      </c>
      <c r="DT83" s="89">
        <f>F22</f>
        <v>9</v>
      </c>
      <c r="DU83" s="89">
        <f>F488</f>
        <v>475</v>
      </c>
      <c r="DV83" s="89">
        <f>F558</f>
        <v>545</v>
      </c>
      <c r="DW83" s="89">
        <f>F103</f>
        <v>90</v>
      </c>
      <c r="DX83" s="89">
        <f>F148</f>
        <v>135</v>
      </c>
      <c r="DY83" s="89">
        <f>F318</f>
        <v>305</v>
      </c>
      <c r="DZ83" s="89">
        <f>F39</f>
        <v>26</v>
      </c>
      <c r="EA83" s="89">
        <f>F234</f>
        <v>221</v>
      </c>
      <c r="EB83" s="89">
        <f>F279</f>
        <v>266</v>
      </c>
      <c r="EC83" s="89">
        <f>F449</f>
        <v>436</v>
      </c>
      <c r="ED83" s="89">
        <f>F619</f>
        <v>606</v>
      </c>
      <c r="EE83" s="89">
        <f>F340</f>
        <v>327</v>
      </c>
      <c r="EF83" s="89">
        <f>F410</f>
        <v>397</v>
      </c>
      <c r="EG83" s="89">
        <f>F580</f>
        <v>567</v>
      </c>
      <c r="EH83" s="89">
        <f>F125</f>
        <v>112</v>
      </c>
      <c r="EI83" s="89">
        <f>F170</f>
        <v>157</v>
      </c>
      <c r="EJ83" s="89">
        <f>F516</f>
        <v>503</v>
      </c>
      <c r="EK83" s="89">
        <f>F86</f>
        <v>73</v>
      </c>
      <c r="EL83" s="89">
        <f>F256</f>
        <v>243</v>
      </c>
      <c r="EM83" s="89">
        <f>F301</f>
        <v>288</v>
      </c>
      <c r="EN83" s="90">
        <f>F471</f>
        <v>458</v>
      </c>
      <c r="EO83" s="75">
        <f t="shared" si="32"/>
        <v>3247400</v>
      </c>
      <c r="EP83" s="41"/>
      <c r="EQ83" s="91" t="s">
        <v>227</v>
      </c>
      <c r="ER83" s="93" t="s">
        <v>360</v>
      </c>
      <c r="ES83" s="93" t="s">
        <v>418</v>
      </c>
      <c r="ET83" s="93" t="s">
        <v>196</v>
      </c>
      <c r="EU83" s="95" t="s">
        <v>348</v>
      </c>
      <c r="EV83" s="93" t="s">
        <v>593</v>
      </c>
      <c r="EW83" s="93" t="s">
        <v>666</v>
      </c>
      <c r="EX83" s="93" t="s">
        <v>590</v>
      </c>
      <c r="EY83" s="93" t="s">
        <v>229</v>
      </c>
      <c r="EZ83" s="93" t="s">
        <v>268</v>
      </c>
      <c r="FA83" s="175" t="s">
        <v>319</v>
      </c>
      <c r="FB83" s="176" t="s">
        <v>226</v>
      </c>
      <c r="FC83" s="94" t="s">
        <v>536</v>
      </c>
      <c r="FD83" s="177" t="s">
        <v>444</v>
      </c>
      <c r="FE83" s="178" t="s">
        <v>106</v>
      </c>
      <c r="FF83" s="93" t="s">
        <v>531</v>
      </c>
      <c r="FG83" s="93" t="s">
        <v>377</v>
      </c>
      <c r="FH83" s="93" t="s">
        <v>407</v>
      </c>
      <c r="FI83" s="93" t="s">
        <v>522</v>
      </c>
      <c r="FJ83" s="93" t="s">
        <v>228</v>
      </c>
      <c r="FK83" s="92" t="s">
        <v>642</v>
      </c>
      <c r="FL83" s="93" t="s">
        <v>557</v>
      </c>
      <c r="FM83" s="93" t="s">
        <v>121</v>
      </c>
      <c r="FN83" s="93" t="s">
        <v>535</v>
      </c>
      <c r="FO83" s="96" t="s">
        <v>170</v>
      </c>
      <c r="FP83" s="67"/>
    </row>
    <row r="84" spans="1:172" x14ac:dyDescent="0.2">
      <c r="A84" s="41"/>
      <c r="B84" s="41"/>
      <c r="C84" s="41"/>
      <c r="D84" s="109" t="s">
        <v>232</v>
      </c>
      <c r="E84" s="110" t="s">
        <v>565</v>
      </c>
      <c r="F84" s="111">
        <f>B3+(71*B5)</f>
        <v>71</v>
      </c>
      <c r="G84" s="41"/>
      <c r="I84" s="57"/>
      <c r="J84" s="28">
        <f>F253</f>
        <v>240</v>
      </c>
      <c r="K84" s="29">
        <f>F170</f>
        <v>157</v>
      </c>
      <c r="L84" s="29">
        <f>F237</f>
        <v>224</v>
      </c>
      <c r="M84" s="29">
        <f>F149</f>
        <v>136</v>
      </c>
      <c r="N84" s="29">
        <f>F191</f>
        <v>178</v>
      </c>
      <c r="O84" s="29">
        <f>F500</f>
        <v>487</v>
      </c>
      <c r="P84" s="29">
        <f>F417</f>
        <v>404</v>
      </c>
      <c r="Q84" s="29">
        <f>F479</f>
        <v>466</v>
      </c>
      <c r="R84" s="29">
        <f>F396</f>
        <v>383</v>
      </c>
      <c r="S84" s="29">
        <f>F458</f>
        <v>445</v>
      </c>
      <c r="T84" s="29">
        <f>F122</f>
        <v>109</v>
      </c>
      <c r="U84" s="29">
        <f>F59</f>
        <v>46</v>
      </c>
      <c r="V84" s="29">
        <f>F101</f>
        <v>88</v>
      </c>
      <c r="W84" s="29">
        <f>F13</f>
        <v>0</v>
      </c>
      <c r="X84" s="29">
        <f>F80</f>
        <v>67</v>
      </c>
      <c r="Y84" s="29">
        <f>F364</f>
        <v>351</v>
      </c>
      <c r="Z84" s="29">
        <f>F306</f>
        <v>293</v>
      </c>
      <c r="AA84" s="29">
        <f>F343</f>
        <v>330</v>
      </c>
      <c r="AB84" s="29">
        <f>F285</f>
        <v>272</v>
      </c>
      <c r="AC84" s="29">
        <f>F327</f>
        <v>314</v>
      </c>
      <c r="AD84" s="29">
        <f>F636</f>
        <v>623</v>
      </c>
      <c r="AE84" s="29">
        <f>F548</f>
        <v>535</v>
      </c>
      <c r="AF84" s="29">
        <f>F590</f>
        <v>577</v>
      </c>
      <c r="AG84" s="29">
        <f>F532</f>
        <v>519</v>
      </c>
      <c r="AH84" s="30">
        <f>F569</f>
        <v>556</v>
      </c>
      <c r="AI84" s="75">
        <f t="shared" si="30"/>
        <v>3247400</v>
      </c>
      <c r="AJ84" s="41"/>
      <c r="AK84" s="76" t="s">
        <v>575</v>
      </c>
      <c r="AL84" s="78" t="s">
        <v>228</v>
      </c>
      <c r="AM84" s="78" t="s">
        <v>265</v>
      </c>
      <c r="AN84" s="80" t="s">
        <v>654</v>
      </c>
      <c r="AO84" s="78" t="s">
        <v>427</v>
      </c>
      <c r="AP84" s="78" t="s">
        <v>294</v>
      </c>
      <c r="AQ84" s="78" t="s">
        <v>169</v>
      </c>
      <c r="AR84" s="78" t="s">
        <v>153</v>
      </c>
      <c r="AS84" s="78" t="s">
        <v>295</v>
      </c>
      <c r="AT84" s="78" t="s">
        <v>168</v>
      </c>
      <c r="AU84" s="78" t="s">
        <v>231</v>
      </c>
      <c r="AV84" s="78" t="s">
        <v>349</v>
      </c>
      <c r="AW84" s="79" t="s">
        <v>123</v>
      </c>
      <c r="AX84" s="78" t="s">
        <v>70</v>
      </c>
      <c r="AY84" s="78" t="s">
        <v>97</v>
      </c>
      <c r="AZ84" s="78" t="s">
        <v>546</v>
      </c>
      <c r="BA84" s="78" t="s">
        <v>399</v>
      </c>
      <c r="BB84" s="78" t="s">
        <v>374</v>
      </c>
      <c r="BC84" s="78" t="s">
        <v>479</v>
      </c>
      <c r="BD84" s="78" t="s">
        <v>342</v>
      </c>
      <c r="BE84" s="78" t="s">
        <v>175</v>
      </c>
      <c r="BF84" s="77" t="s">
        <v>238</v>
      </c>
      <c r="BG84" s="78" t="s">
        <v>300</v>
      </c>
      <c r="BH84" s="78" t="s">
        <v>176</v>
      </c>
      <c r="BI84" s="81" t="s">
        <v>301</v>
      </c>
      <c r="BJ84" s="67"/>
      <c r="BK84" s="50"/>
      <c r="BL84" s="41"/>
      <c r="BM84" s="28">
        <f>F455</f>
        <v>442</v>
      </c>
      <c r="BN84" s="29">
        <f>F434</f>
        <v>421</v>
      </c>
      <c r="BO84" s="29">
        <f>F463</f>
        <v>450</v>
      </c>
      <c r="BP84" s="29">
        <f>F501</f>
        <v>488</v>
      </c>
      <c r="BQ84" s="29">
        <f>F397</f>
        <v>384</v>
      </c>
      <c r="BR84" s="29">
        <f>F327</f>
        <v>314</v>
      </c>
      <c r="BS84" s="29">
        <f>F306</f>
        <v>293</v>
      </c>
      <c r="BT84" s="29">
        <f>F360</f>
        <v>347</v>
      </c>
      <c r="BU84" s="29">
        <f>F368</f>
        <v>355</v>
      </c>
      <c r="BV84" s="29">
        <f>F264</f>
        <v>251</v>
      </c>
      <c r="BW84" s="29">
        <f>F66</f>
        <v>53</v>
      </c>
      <c r="BX84" s="29">
        <f>F45</f>
        <v>32</v>
      </c>
      <c r="BY84" s="29">
        <f>F99</f>
        <v>86</v>
      </c>
      <c r="BZ84" s="29">
        <f>F137</f>
        <v>124</v>
      </c>
      <c r="CA84" s="29">
        <f>F28</f>
        <v>15</v>
      </c>
      <c r="CB84" s="29">
        <f>F208</f>
        <v>195</v>
      </c>
      <c r="CC84" s="29">
        <f>F167</f>
        <v>154</v>
      </c>
      <c r="CD84" s="29">
        <f>F221</f>
        <v>208</v>
      </c>
      <c r="CE84" s="29">
        <f>F254</f>
        <v>241</v>
      </c>
      <c r="CF84" s="29">
        <f>F150</f>
        <v>137</v>
      </c>
      <c r="CG84" s="29">
        <f>F569</f>
        <v>556</v>
      </c>
      <c r="CH84" s="29">
        <f>F548</f>
        <v>535</v>
      </c>
      <c r="CI84" s="29">
        <f>F607</f>
        <v>594</v>
      </c>
      <c r="CJ84" s="29">
        <f>F615</f>
        <v>602</v>
      </c>
      <c r="CK84" s="30">
        <f>F536</f>
        <v>523</v>
      </c>
      <c r="CL84" s="75">
        <f t="shared" si="31"/>
        <v>3247400</v>
      </c>
      <c r="CM84" s="41"/>
      <c r="CN84" s="82" t="s">
        <v>582</v>
      </c>
      <c r="CO84" s="84" t="s">
        <v>656</v>
      </c>
      <c r="CP84" s="84" t="s">
        <v>615</v>
      </c>
      <c r="CQ84" s="86" t="s">
        <v>152</v>
      </c>
      <c r="CR84" s="84" t="s">
        <v>258</v>
      </c>
      <c r="CS84" s="84" t="s">
        <v>342</v>
      </c>
      <c r="CT84" s="84" t="s">
        <v>399</v>
      </c>
      <c r="CU84" s="84" t="s">
        <v>544</v>
      </c>
      <c r="CV84" s="84" t="s">
        <v>188</v>
      </c>
      <c r="CW84" s="84" t="s">
        <v>513</v>
      </c>
      <c r="CX84" s="84" t="s">
        <v>596</v>
      </c>
      <c r="CY84" s="84" t="s">
        <v>261</v>
      </c>
      <c r="CZ84" s="85" t="s">
        <v>72</v>
      </c>
      <c r="DA84" s="84" t="s">
        <v>689</v>
      </c>
      <c r="DB84" s="84" t="s">
        <v>658</v>
      </c>
      <c r="DC84" s="84" t="s">
        <v>469</v>
      </c>
      <c r="DD84" s="84" t="s">
        <v>284</v>
      </c>
      <c r="DE84" s="84" t="s">
        <v>698</v>
      </c>
      <c r="DF84" s="84" t="s">
        <v>528</v>
      </c>
      <c r="DG84" s="84" t="s">
        <v>318</v>
      </c>
      <c r="DH84" s="84" t="s">
        <v>301</v>
      </c>
      <c r="DI84" s="83" t="s">
        <v>238</v>
      </c>
      <c r="DJ84" s="84" t="s">
        <v>105</v>
      </c>
      <c r="DK84" s="84" t="s">
        <v>124</v>
      </c>
      <c r="DL84" s="87" t="s">
        <v>104</v>
      </c>
      <c r="DM84" s="67"/>
      <c r="DO84" s="57"/>
      <c r="DP84" s="88">
        <f>F61</f>
        <v>48</v>
      </c>
      <c r="DQ84" s="89">
        <f>F231</f>
        <v>218</v>
      </c>
      <c r="DR84" s="89">
        <f>F276</f>
        <v>263</v>
      </c>
      <c r="DS84" s="89">
        <f>F446</f>
        <v>433</v>
      </c>
      <c r="DT84" s="89">
        <f>F616</f>
        <v>603</v>
      </c>
      <c r="DU84" s="89">
        <f>F362</f>
        <v>349</v>
      </c>
      <c r="DV84" s="89">
        <f>F407</f>
        <v>394</v>
      </c>
      <c r="DW84" s="89">
        <f>F577</f>
        <v>564</v>
      </c>
      <c r="DX84" s="89">
        <f>F122</f>
        <v>109</v>
      </c>
      <c r="DY84" s="89">
        <f>F167</f>
        <v>154</v>
      </c>
      <c r="DZ84" s="89">
        <f>F533</f>
        <v>520</v>
      </c>
      <c r="EA84" s="89">
        <f>F78</f>
        <v>65</v>
      </c>
      <c r="EB84" s="89">
        <f>F248</f>
        <v>235</v>
      </c>
      <c r="EC84" s="89">
        <f>F293</f>
        <v>280</v>
      </c>
      <c r="ED84" s="89">
        <f>F463</f>
        <v>450</v>
      </c>
      <c r="EE84" s="89">
        <f>F209</f>
        <v>196</v>
      </c>
      <c r="EF84" s="89">
        <f>F379</f>
        <v>366</v>
      </c>
      <c r="EG84" s="89">
        <f>F424</f>
        <v>411</v>
      </c>
      <c r="EH84" s="89">
        <f>F594</f>
        <v>581</v>
      </c>
      <c r="EI84" s="89">
        <f>F14</f>
        <v>1</v>
      </c>
      <c r="EJ84" s="89">
        <f>F510</f>
        <v>497</v>
      </c>
      <c r="EK84" s="89">
        <f>F555</f>
        <v>542</v>
      </c>
      <c r="EL84" s="89">
        <f>F100</f>
        <v>87</v>
      </c>
      <c r="EM84" s="89">
        <f>F145</f>
        <v>132</v>
      </c>
      <c r="EN84" s="90">
        <f>F315</f>
        <v>302</v>
      </c>
      <c r="EO84" s="75">
        <f t="shared" si="32"/>
        <v>3247400</v>
      </c>
      <c r="EP84" s="41"/>
      <c r="EQ84" s="91" t="s">
        <v>494</v>
      </c>
      <c r="ER84" s="93" t="s">
        <v>287</v>
      </c>
      <c r="ES84" s="93" t="s">
        <v>382</v>
      </c>
      <c r="ET84" s="95" t="s">
        <v>102</v>
      </c>
      <c r="EU84" s="93" t="s">
        <v>610</v>
      </c>
      <c r="EV84" s="93" t="s">
        <v>179</v>
      </c>
      <c r="EW84" s="93" t="s">
        <v>533</v>
      </c>
      <c r="EX84" s="93" t="s">
        <v>381</v>
      </c>
      <c r="EY84" s="93" t="s">
        <v>231</v>
      </c>
      <c r="EZ84" s="93" t="s">
        <v>284</v>
      </c>
      <c r="FA84" s="175" t="s">
        <v>686</v>
      </c>
      <c r="FB84" s="176" t="s">
        <v>644</v>
      </c>
      <c r="FC84" s="94" t="s">
        <v>286</v>
      </c>
      <c r="FD84" s="177" t="s">
        <v>125</v>
      </c>
      <c r="FE84" s="178" t="s">
        <v>615</v>
      </c>
      <c r="FF84" s="93" t="s">
        <v>288</v>
      </c>
      <c r="FG84" s="93" t="s">
        <v>383</v>
      </c>
      <c r="FH84" s="93" t="s">
        <v>405</v>
      </c>
      <c r="FI84" s="93" t="s">
        <v>355</v>
      </c>
      <c r="FJ84" s="93" t="s">
        <v>201</v>
      </c>
      <c r="FK84" s="93" t="s">
        <v>252</v>
      </c>
      <c r="FL84" s="92" t="s">
        <v>485</v>
      </c>
      <c r="FM84" s="93" t="s">
        <v>409</v>
      </c>
      <c r="FN84" s="93" t="s">
        <v>285</v>
      </c>
      <c r="FO84" s="96" t="s">
        <v>384</v>
      </c>
      <c r="FP84" s="67"/>
    </row>
    <row r="85" spans="1:172" x14ac:dyDescent="0.2">
      <c r="A85" s="41"/>
      <c r="B85" s="41"/>
      <c r="C85" s="41"/>
      <c r="D85" s="109" t="s">
        <v>332</v>
      </c>
      <c r="E85" s="110" t="s">
        <v>565</v>
      </c>
      <c r="F85" s="111">
        <f>B3+(72*B5)</f>
        <v>72</v>
      </c>
      <c r="G85" s="41"/>
      <c r="I85" s="57"/>
      <c r="J85" s="28">
        <f>F224</f>
        <v>211</v>
      </c>
      <c r="K85" s="29">
        <f>F141</f>
        <v>128</v>
      </c>
      <c r="L85" s="29">
        <f>F203</f>
        <v>190</v>
      </c>
      <c r="M85" s="29">
        <f>F245</f>
        <v>232</v>
      </c>
      <c r="N85" s="29">
        <f>F187</f>
        <v>174</v>
      </c>
      <c r="O85" s="29">
        <f>F471</f>
        <v>458</v>
      </c>
      <c r="P85" s="29">
        <f>F408</f>
        <v>395</v>
      </c>
      <c r="Q85" s="29">
        <f>F450</f>
        <v>437</v>
      </c>
      <c r="R85" s="29">
        <f>F492</f>
        <v>479</v>
      </c>
      <c r="S85" s="29">
        <f>F429</f>
        <v>416</v>
      </c>
      <c r="T85" s="29">
        <f>F88</f>
        <v>75</v>
      </c>
      <c r="U85" s="29">
        <f>F30</f>
        <v>17</v>
      </c>
      <c r="V85" s="29">
        <f>F72</f>
        <v>59</v>
      </c>
      <c r="W85" s="29">
        <f>F134</f>
        <v>121</v>
      </c>
      <c r="X85" s="29">
        <f>F51</f>
        <v>38</v>
      </c>
      <c r="Y85" s="29">
        <f>F360</f>
        <v>347</v>
      </c>
      <c r="Z85" s="29">
        <f>F277</f>
        <v>264</v>
      </c>
      <c r="AA85" s="29">
        <f>F314</f>
        <v>301</v>
      </c>
      <c r="AB85" s="29">
        <f>F381</f>
        <v>368</v>
      </c>
      <c r="AC85" s="29">
        <f>F293</f>
        <v>280</v>
      </c>
      <c r="AD85" s="29">
        <f>F607</f>
        <v>594</v>
      </c>
      <c r="AE85" s="29">
        <f>F519</f>
        <v>506</v>
      </c>
      <c r="AF85" s="29">
        <f>F586</f>
        <v>573</v>
      </c>
      <c r="AG85" s="29">
        <f>F623</f>
        <v>610</v>
      </c>
      <c r="AH85" s="30">
        <f>F540</f>
        <v>527</v>
      </c>
      <c r="AI85" s="75">
        <f t="shared" si="30"/>
        <v>3247400</v>
      </c>
      <c r="AJ85" s="41"/>
      <c r="AK85" s="76" t="s">
        <v>636</v>
      </c>
      <c r="AL85" s="78" t="s">
        <v>505</v>
      </c>
      <c r="AM85" s="80" t="s">
        <v>637</v>
      </c>
      <c r="AN85" s="78" t="s">
        <v>347</v>
      </c>
      <c r="AO85" s="78" t="s">
        <v>324</v>
      </c>
      <c r="AP85" s="78" t="s">
        <v>170</v>
      </c>
      <c r="AQ85" s="78" t="s">
        <v>352</v>
      </c>
      <c r="AR85" s="78" t="s">
        <v>236</v>
      </c>
      <c r="AS85" s="78" t="s">
        <v>101</v>
      </c>
      <c r="AT85" s="78" t="s">
        <v>267</v>
      </c>
      <c r="AU85" s="78" t="s">
        <v>1</v>
      </c>
      <c r="AV85" s="78" t="s">
        <v>290</v>
      </c>
      <c r="AW85" s="79" t="s">
        <v>164</v>
      </c>
      <c r="AX85" s="78" t="s">
        <v>289</v>
      </c>
      <c r="AY85" s="78" t="s">
        <v>165</v>
      </c>
      <c r="AZ85" s="78" t="s">
        <v>544</v>
      </c>
      <c r="BA85" s="78" t="s">
        <v>156</v>
      </c>
      <c r="BB85" s="78" t="s">
        <v>398</v>
      </c>
      <c r="BC85" s="78" t="s">
        <v>478</v>
      </c>
      <c r="BD85" s="78" t="s">
        <v>125</v>
      </c>
      <c r="BE85" s="78" t="s">
        <v>105</v>
      </c>
      <c r="BF85" s="78" t="s">
        <v>240</v>
      </c>
      <c r="BG85" s="77" t="s">
        <v>78</v>
      </c>
      <c r="BH85" s="78" t="s">
        <v>357</v>
      </c>
      <c r="BI85" s="81" t="s">
        <v>108</v>
      </c>
      <c r="BJ85" s="67"/>
      <c r="BK85" s="50"/>
      <c r="BL85" s="41"/>
      <c r="BM85" s="28">
        <f>F413</f>
        <v>400</v>
      </c>
      <c r="BN85" s="29">
        <f>F505</f>
        <v>492</v>
      </c>
      <c r="BO85" s="29">
        <f>F447</f>
        <v>434</v>
      </c>
      <c r="BP85" s="29">
        <f>F409</f>
        <v>396</v>
      </c>
      <c r="BQ85" s="29">
        <f>F476</f>
        <v>463</v>
      </c>
      <c r="BR85" s="29">
        <f>F310</f>
        <v>297</v>
      </c>
      <c r="BS85" s="29">
        <f>F377</f>
        <v>364</v>
      </c>
      <c r="BT85" s="29">
        <f>F314</f>
        <v>301</v>
      </c>
      <c r="BU85" s="29">
        <f>F281</f>
        <v>268</v>
      </c>
      <c r="BV85" s="29">
        <f>F343</f>
        <v>330</v>
      </c>
      <c r="BW85" s="29">
        <f>F49</f>
        <v>36</v>
      </c>
      <c r="BX85" s="29">
        <f>F116</f>
        <v>103</v>
      </c>
      <c r="BY85" s="29">
        <f>F78</f>
        <v>65</v>
      </c>
      <c r="BZ85" s="29">
        <f>F20</f>
        <v>7</v>
      </c>
      <c r="CA85" s="29">
        <f>F112</f>
        <v>99</v>
      </c>
      <c r="CB85" s="29">
        <f>F171</f>
        <v>158</v>
      </c>
      <c r="CC85" s="29">
        <f>F258</f>
        <v>245</v>
      </c>
      <c r="CD85" s="29">
        <f>F200</f>
        <v>187</v>
      </c>
      <c r="CE85" s="29">
        <f>F142</f>
        <v>129</v>
      </c>
      <c r="CF85" s="29">
        <f>F229</f>
        <v>216</v>
      </c>
      <c r="CG85" s="29">
        <f>F557</f>
        <v>544</v>
      </c>
      <c r="CH85" s="29">
        <f>F619</f>
        <v>606</v>
      </c>
      <c r="CI85" s="29">
        <f>F586</f>
        <v>573</v>
      </c>
      <c r="CJ85" s="29">
        <f>F523</f>
        <v>510</v>
      </c>
      <c r="CK85" s="30">
        <f>F590</f>
        <v>577</v>
      </c>
      <c r="CL85" s="75">
        <f t="shared" si="31"/>
        <v>3247400</v>
      </c>
      <c r="CM85" s="41"/>
      <c r="CN85" s="82" t="s">
        <v>641</v>
      </c>
      <c r="CO85" s="84" t="s">
        <v>657</v>
      </c>
      <c r="CP85" s="86" t="s">
        <v>198</v>
      </c>
      <c r="CQ85" s="84" t="s">
        <v>604</v>
      </c>
      <c r="CR85" s="84" t="s">
        <v>217</v>
      </c>
      <c r="CS85" s="84" t="s">
        <v>439</v>
      </c>
      <c r="CT85" s="84" t="s">
        <v>221</v>
      </c>
      <c r="CU85" s="84" t="s">
        <v>398</v>
      </c>
      <c r="CV85" s="84" t="s">
        <v>545</v>
      </c>
      <c r="CW85" s="84" t="s">
        <v>374</v>
      </c>
      <c r="CX85" s="84" t="s">
        <v>211</v>
      </c>
      <c r="CY85" s="84" t="s">
        <v>652</v>
      </c>
      <c r="CZ85" s="85" t="s">
        <v>644</v>
      </c>
      <c r="DA85" s="84" t="s">
        <v>117</v>
      </c>
      <c r="DB85" s="84" t="s">
        <v>662</v>
      </c>
      <c r="DC85" s="84" t="s">
        <v>701</v>
      </c>
      <c r="DD85" s="84" t="s">
        <v>386</v>
      </c>
      <c r="DE85" s="84" t="s">
        <v>260</v>
      </c>
      <c r="DF85" s="84" t="s">
        <v>346</v>
      </c>
      <c r="DG85" s="84" t="s">
        <v>452</v>
      </c>
      <c r="DH85" s="84" t="s">
        <v>356</v>
      </c>
      <c r="DI85" s="84" t="s">
        <v>106</v>
      </c>
      <c r="DJ85" s="83" t="s">
        <v>78</v>
      </c>
      <c r="DK85" s="84" t="s">
        <v>299</v>
      </c>
      <c r="DL85" s="87" t="s">
        <v>300</v>
      </c>
      <c r="DM85" s="67"/>
      <c r="DO85" s="57"/>
      <c r="DP85" s="88">
        <f>F530</f>
        <v>517</v>
      </c>
      <c r="DQ85" s="89">
        <f>F75</f>
        <v>62</v>
      </c>
      <c r="DR85" s="89">
        <f>F245</f>
        <v>232</v>
      </c>
      <c r="DS85" s="89">
        <f>F290</f>
        <v>277</v>
      </c>
      <c r="DT85" s="89">
        <f>F485</f>
        <v>472</v>
      </c>
      <c r="DU85" s="89">
        <f>F206</f>
        <v>193</v>
      </c>
      <c r="DV85" s="89">
        <f>F376</f>
        <v>363</v>
      </c>
      <c r="DW85" s="89">
        <f>F421</f>
        <v>408</v>
      </c>
      <c r="DX85" s="89">
        <f>F591</f>
        <v>578</v>
      </c>
      <c r="DY85" s="89">
        <f>F36</f>
        <v>23</v>
      </c>
      <c r="DZ85" s="89">
        <f>F507</f>
        <v>494</v>
      </c>
      <c r="EA85" s="89">
        <f>F552</f>
        <v>539</v>
      </c>
      <c r="EB85" s="89">
        <f>F97</f>
        <v>84</v>
      </c>
      <c r="EC85" s="89">
        <f>F142</f>
        <v>129</v>
      </c>
      <c r="ED85" s="89">
        <f>F337</f>
        <v>324</v>
      </c>
      <c r="EE85" s="89">
        <f>F53</f>
        <v>40</v>
      </c>
      <c r="EF85" s="89">
        <f>F223</f>
        <v>210</v>
      </c>
      <c r="EG85" s="89">
        <f>F268</f>
        <v>255</v>
      </c>
      <c r="EH85" s="89">
        <f>F438</f>
        <v>425</v>
      </c>
      <c r="EI85" s="89">
        <f>F633</f>
        <v>620</v>
      </c>
      <c r="EJ85" s="89">
        <f>F354</f>
        <v>341</v>
      </c>
      <c r="EK85" s="89">
        <f>F399</f>
        <v>386</v>
      </c>
      <c r="EL85" s="89">
        <f>F569</f>
        <v>556</v>
      </c>
      <c r="EM85" s="89">
        <f>F114</f>
        <v>101</v>
      </c>
      <c r="EN85" s="90">
        <f>F184</f>
        <v>171</v>
      </c>
      <c r="EO85" s="75">
        <f t="shared" si="32"/>
        <v>3247400</v>
      </c>
      <c r="EP85" s="41"/>
      <c r="EQ85" s="91" t="s">
        <v>520</v>
      </c>
      <c r="ER85" s="93" t="s">
        <v>487</v>
      </c>
      <c r="ES85" s="95" t="s">
        <v>347</v>
      </c>
      <c r="ET85" s="93" t="s">
        <v>424</v>
      </c>
      <c r="EU85" s="93" t="s">
        <v>130</v>
      </c>
      <c r="EV85" s="93" t="s">
        <v>182</v>
      </c>
      <c r="EW85" s="93" t="s">
        <v>425</v>
      </c>
      <c r="EX85" s="93" t="s">
        <v>234</v>
      </c>
      <c r="EY85" s="93" t="s">
        <v>661</v>
      </c>
      <c r="EZ85" s="93" t="s">
        <v>422</v>
      </c>
      <c r="FA85" s="175" t="s">
        <v>457</v>
      </c>
      <c r="FB85" s="176" t="s">
        <v>256</v>
      </c>
      <c r="FC85" s="94" t="s">
        <v>292</v>
      </c>
      <c r="FD85" s="177" t="s">
        <v>346</v>
      </c>
      <c r="FE85" s="178" t="s">
        <v>111</v>
      </c>
      <c r="FF85" s="93" t="s">
        <v>611</v>
      </c>
      <c r="FG85" s="93" t="s">
        <v>344</v>
      </c>
      <c r="FH85" s="93" t="s">
        <v>325</v>
      </c>
      <c r="FI85" s="93" t="s">
        <v>633</v>
      </c>
      <c r="FJ85" s="93" t="s">
        <v>663</v>
      </c>
      <c r="FK85" s="93" t="s">
        <v>426</v>
      </c>
      <c r="FL85" s="93" t="s">
        <v>551</v>
      </c>
      <c r="FM85" s="92" t="s">
        <v>301</v>
      </c>
      <c r="FN85" s="93" t="s">
        <v>368</v>
      </c>
      <c r="FO85" s="96" t="s">
        <v>345</v>
      </c>
      <c r="FP85" s="67"/>
    </row>
    <row r="86" spans="1:172" x14ac:dyDescent="0.2">
      <c r="A86" s="41"/>
      <c r="B86" s="41"/>
      <c r="C86" s="41"/>
      <c r="D86" s="109" t="s">
        <v>557</v>
      </c>
      <c r="E86" s="110" t="s">
        <v>565</v>
      </c>
      <c r="F86" s="122">
        <f>B3+(73*B5)</f>
        <v>73</v>
      </c>
      <c r="G86" s="41"/>
      <c r="I86" s="57"/>
      <c r="J86" s="28">
        <f>F195</f>
        <v>182</v>
      </c>
      <c r="K86" s="29">
        <f>F262</f>
        <v>249</v>
      </c>
      <c r="L86" s="29">
        <f>F174</f>
        <v>161</v>
      </c>
      <c r="M86" s="29">
        <f>F216</f>
        <v>203</v>
      </c>
      <c r="N86" s="29">
        <f>F153</f>
        <v>140</v>
      </c>
      <c r="O86" s="29">
        <f>F442</f>
        <v>429</v>
      </c>
      <c r="P86" s="29">
        <f>F504</f>
        <v>491</v>
      </c>
      <c r="Q86" s="29">
        <f>F421</f>
        <v>408</v>
      </c>
      <c r="R86" s="29">
        <f>F483</f>
        <v>470</v>
      </c>
      <c r="S86" s="29">
        <f>F400</f>
        <v>387</v>
      </c>
      <c r="T86" s="29">
        <f>F84</f>
        <v>71</v>
      </c>
      <c r="U86" s="29">
        <f>F126</f>
        <v>113</v>
      </c>
      <c r="V86" s="29">
        <f>F38</f>
        <v>25</v>
      </c>
      <c r="W86" s="29">
        <f>F105</f>
        <v>92</v>
      </c>
      <c r="X86" s="29">
        <f>F22</f>
        <v>9</v>
      </c>
      <c r="Y86" s="29">
        <f>F331</f>
        <v>318</v>
      </c>
      <c r="Z86" s="29">
        <f>F368</f>
        <v>355</v>
      </c>
      <c r="AA86" s="29">
        <f>F310</f>
        <v>297</v>
      </c>
      <c r="AB86" s="29">
        <f>F352</f>
        <v>339</v>
      </c>
      <c r="AC86" s="29">
        <f>F264</f>
        <v>251</v>
      </c>
      <c r="AD86" s="29">
        <f>F573</f>
        <v>560</v>
      </c>
      <c r="AE86" s="29">
        <f>F615</f>
        <v>602</v>
      </c>
      <c r="AF86" s="29">
        <f>F557</f>
        <v>544</v>
      </c>
      <c r="AG86" s="29">
        <f>F594</f>
        <v>581</v>
      </c>
      <c r="AH86" s="30">
        <f>F536</f>
        <v>523</v>
      </c>
      <c r="AI86" s="75">
        <f t="shared" si="30"/>
        <v>3247400</v>
      </c>
      <c r="AJ86" s="41"/>
      <c r="AK86" s="76" t="s">
        <v>159</v>
      </c>
      <c r="AL86" s="80" t="s">
        <v>373</v>
      </c>
      <c r="AM86" s="78" t="s">
        <v>576</v>
      </c>
      <c r="AN86" s="78" t="s">
        <v>387</v>
      </c>
      <c r="AO86" s="78" t="s">
        <v>622</v>
      </c>
      <c r="AP86" s="78" t="s">
        <v>297</v>
      </c>
      <c r="AQ86" s="78" t="s">
        <v>81</v>
      </c>
      <c r="AR86" s="78" t="s">
        <v>234</v>
      </c>
      <c r="AS86" s="78" t="s">
        <v>296</v>
      </c>
      <c r="AT86" s="78" t="s">
        <v>171</v>
      </c>
      <c r="AU86" s="78" t="s">
        <v>232</v>
      </c>
      <c r="AV86" s="78" t="s">
        <v>96</v>
      </c>
      <c r="AW86" s="79" t="s">
        <v>291</v>
      </c>
      <c r="AX86" s="78" t="s">
        <v>166</v>
      </c>
      <c r="AY86" s="78" t="s">
        <v>348</v>
      </c>
      <c r="AZ86" s="78" t="s">
        <v>438</v>
      </c>
      <c r="BA86" s="78" t="s">
        <v>188</v>
      </c>
      <c r="BB86" s="78" t="s">
        <v>439</v>
      </c>
      <c r="BC86" s="78" t="s">
        <v>283</v>
      </c>
      <c r="BD86" s="78" t="s">
        <v>513</v>
      </c>
      <c r="BE86" s="78" t="s">
        <v>107</v>
      </c>
      <c r="BF86" s="78" t="s">
        <v>124</v>
      </c>
      <c r="BG86" s="78" t="s">
        <v>356</v>
      </c>
      <c r="BH86" s="77" t="s">
        <v>355</v>
      </c>
      <c r="BI86" s="81" t="s">
        <v>104</v>
      </c>
      <c r="BJ86" s="67"/>
      <c r="BK86" s="50"/>
      <c r="BL86" s="41"/>
      <c r="BM86" s="28">
        <f>F497</f>
        <v>484</v>
      </c>
      <c r="BN86" s="29">
        <f>F388</f>
        <v>375</v>
      </c>
      <c r="BO86" s="29">
        <f>F426</f>
        <v>413</v>
      </c>
      <c r="BP86" s="29">
        <f>F480</f>
        <v>467</v>
      </c>
      <c r="BQ86" s="29">
        <f>F459</f>
        <v>446</v>
      </c>
      <c r="BR86" s="29">
        <f>F364</f>
        <v>351</v>
      </c>
      <c r="BS86" s="29">
        <f>F285</f>
        <v>272</v>
      </c>
      <c r="BT86" s="29">
        <f>F293</f>
        <v>280</v>
      </c>
      <c r="BU86" s="29">
        <f>F352</f>
        <v>339</v>
      </c>
      <c r="BV86" s="29">
        <f>F331</f>
        <v>318</v>
      </c>
      <c r="BW86" s="29">
        <f>F128</f>
        <v>115</v>
      </c>
      <c r="BX86" s="29">
        <f>F24</f>
        <v>11</v>
      </c>
      <c r="BY86" s="29">
        <f>F62</f>
        <v>49</v>
      </c>
      <c r="BZ86" s="29">
        <f>F91</f>
        <v>78</v>
      </c>
      <c r="CA86" s="29">
        <f>F70</f>
        <v>57</v>
      </c>
      <c r="CB86" s="29">
        <f>F250</f>
        <v>237</v>
      </c>
      <c r="CC86" s="29">
        <f>F146</f>
        <v>133</v>
      </c>
      <c r="CD86" s="29">
        <f>F179</f>
        <v>166</v>
      </c>
      <c r="CE86" s="29">
        <f>F233</f>
        <v>220</v>
      </c>
      <c r="CF86" s="29">
        <f>F192</f>
        <v>179</v>
      </c>
      <c r="CG86" s="29">
        <f>F636</f>
        <v>623</v>
      </c>
      <c r="CH86" s="29">
        <f>F532</f>
        <v>519</v>
      </c>
      <c r="CI86" s="29">
        <f>F540</f>
        <v>527</v>
      </c>
      <c r="CJ86" s="29">
        <f>F594</f>
        <v>581</v>
      </c>
      <c r="CK86" s="30">
        <f>F573</f>
        <v>560</v>
      </c>
      <c r="CL86" s="75">
        <f t="shared" si="31"/>
        <v>3247400</v>
      </c>
      <c r="CM86" s="41"/>
      <c r="CN86" s="82" t="s">
        <v>136</v>
      </c>
      <c r="CO86" s="86" t="s">
        <v>568</v>
      </c>
      <c r="CP86" s="84" t="s">
        <v>339</v>
      </c>
      <c r="CQ86" s="84" t="s">
        <v>603</v>
      </c>
      <c r="CR86" s="84" t="s">
        <v>625</v>
      </c>
      <c r="CS86" s="84" t="s">
        <v>546</v>
      </c>
      <c r="CT86" s="84" t="s">
        <v>479</v>
      </c>
      <c r="CU86" s="84" t="s">
        <v>125</v>
      </c>
      <c r="CV86" s="84" t="s">
        <v>283</v>
      </c>
      <c r="CW86" s="84" t="s">
        <v>438</v>
      </c>
      <c r="CX86" s="84" t="s">
        <v>628</v>
      </c>
      <c r="CY86" s="84" t="s">
        <v>270</v>
      </c>
      <c r="CZ86" s="85" t="s">
        <v>682</v>
      </c>
      <c r="DA86" s="84" t="s">
        <v>572</v>
      </c>
      <c r="DB86" s="84" t="s">
        <v>369</v>
      </c>
      <c r="DC86" s="84" t="s">
        <v>200</v>
      </c>
      <c r="DD86" s="84" t="s">
        <v>699</v>
      </c>
      <c r="DE86" s="84" t="s">
        <v>498</v>
      </c>
      <c r="DF86" s="84" t="s">
        <v>429</v>
      </c>
      <c r="DG86" s="84" t="s">
        <v>227</v>
      </c>
      <c r="DH86" s="84" t="s">
        <v>175</v>
      </c>
      <c r="DI86" s="84" t="s">
        <v>176</v>
      </c>
      <c r="DJ86" s="84" t="s">
        <v>108</v>
      </c>
      <c r="DK86" s="83" t="s">
        <v>355</v>
      </c>
      <c r="DL86" s="87" t="s">
        <v>107</v>
      </c>
      <c r="DM86" s="67"/>
      <c r="DO86" s="57"/>
      <c r="DP86" s="88">
        <f>F499</f>
        <v>486</v>
      </c>
      <c r="DQ86" s="89">
        <f>F544</f>
        <v>531</v>
      </c>
      <c r="DR86" s="89">
        <f>F89</f>
        <v>76</v>
      </c>
      <c r="DS86" s="89">
        <f>F159</f>
        <v>146</v>
      </c>
      <c r="DT86" s="89">
        <f>F329</f>
        <v>316</v>
      </c>
      <c r="DU86" s="89">
        <f>F50</f>
        <v>37</v>
      </c>
      <c r="DV86" s="89">
        <f>F220</f>
        <v>207</v>
      </c>
      <c r="DW86" s="89">
        <f>F265</f>
        <v>252</v>
      </c>
      <c r="DX86" s="89">
        <f>F460</f>
        <v>447</v>
      </c>
      <c r="DY86" s="89">
        <f>F630</f>
        <v>617</v>
      </c>
      <c r="DZ86" s="89">
        <f>F351</f>
        <v>338</v>
      </c>
      <c r="EA86" s="89">
        <f>F396</f>
        <v>383</v>
      </c>
      <c r="EB86" s="89">
        <f>F566</f>
        <v>553</v>
      </c>
      <c r="EC86" s="89">
        <f>F136</f>
        <v>123</v>
      </c>
      <c r="ED86" s="89">
        <f>F181</f>
        <v>168</v>
      </c>
      <c r="EE86" s="89">
        <f>F527</f>
        <v>514</v>
      </c>
      <c r="EF86" s="89">
        <f>F72</f>
        <v>59</v>
      </c>
      <c r="EG86" s="89">
        <f>F242</f>
        <v>229</v>
      </c>
      <c r="EH86" s="89">
        <f>F312</f>
        <v>299</v>
      </c>
      <c r="EI86" s="89">
        <f>F482</f>
        <v>469</v>
      </c>
      <c r="EJ86" s="89">
        <f>F198</f>
        <v>185</v>
      </c>
      <c r="EK86" s="89">
        <f>F368</f>
        <v>355</v>
      </c>
      <c r="EL86" s="89">
        <f>F413</f>
        <v>400</v>
      </c>
      <c r="EM86" s="89">
        <f>F608</f>
        <v>595</v>
      </c>
      <c r="EN86" s="90">
        <f>F28</f>
        <v>15</v>
      </c>
      <c r="EO86" s="75">
        <f t="shared" si="32"/>
        <v>3247400</v>
      </c>
      <c r="EP86" s="41"/>
      <c r="EQ86" s="91" t="s">
        <v>483</v>
      </c>
      <c r="ER86" s="95" t="s">
        <v>173</v>
      </c>
      <c r="ES86" s="93" t="s">
        <v>2</v>
      </c>
      <c r="ET86" s="93" t="s">
        <v>90</v>
      </c>
      <c r="EU86" s="93" t="s">
        <v>466</v>
      </c>
      <c r="EV86" s="93" t="s">
        <v>555</v>
      </c>
      <c r="EW86" s="93" t="s">
        <v>92</v>
      </c>
      <c r="EX86" s="93" t="s">
        <v>467</v>
      </c>
      <c r="EY86" s="93" t="s">
        <v>328</v>
      </c>
      <c r="EZ86" s="93" t="s">
        <v>553</v>
      </c>
      <c r="FA86" s="175" t="s">
        <v>465</v>
      </c>
      <c r="FB86" s="176" t="s">
        <v>295</v>
      </c>
      <c r="FC86" s="94" t="s">
        <v>627</v>
      </c>
      <c r="FD86" s="177" t="s">
        <v>525</v>
      </c>
      <c r="FE86" s="178" t="s">
        <v>94</v>
      </c>
      <c r="FF86" s="93" t="s">
        <v>135</v>
      </c>
      <c r="FG86" s="93" t="s">
        <v>164</v>
      </c>
      <c r="FH86" s="93" t="s">
        <v>91</v>
      </c>
      <c r="FI86" s="93" t="s">
        <v>242</v>
      </c>
      <c r="FJ86" s="93" t="s">
        <v>564</v>
      </c>
      <c r="FK86" s="93" t="s">
        <v>93</v>
      </c>
      <c r="FL86" s="93" t="s">
        <v>188</v>
      </c>
      <c r="FM86" s="93" t="s">
        <v>641</v>
      </c>
      <c r="FN86" s="92" t="s">
        <v>671</v>
      </c>
      <c r="FO86" s="96" t="s">
        <v>658</v>
      </c>
      <c r="FP86" s="67"/>
    </row>
    <row r="87" spans="1:172" ht="12.75" thickBot="1" x14ac:dyDescent="0.25">
      <c r="A87" s="41"/>
      <c r="B87" s="41"/>
      <c r="C87" s="41"/>
      <c r="D87" s="109" t="s">
        <v>667</v>
      </c>
      <c r="E87" s="110" t="s">
        <v>565</v>
      </c>
      <c r="F87" s="122">
        <f>B3+(74*B5)</f>
        <v>74</v>
      </c>
      <c r="G87" s="41"/>
      <c r="I87" s="57"/>
      <c r="J87" s="31">
        <f>F166</f>
        <v>153</v>
      </c>
      <c r="K87" s="32">
        <f>F228</f>
        <v>215</v>
      </c>
      <c r="L87" s="32">
        <f>F145</f>
        <v>132</v>
      </c>
      <c r="M87" s="32">
        <f>F212</f>
        <v>199</v>
      </c>
      <c r="N87" s="32">
        <f>F249</f>
        <v>236</v>
      </c>
      <c r="O87" s="32">
        <f>F433</f>
        <v>420</v>
      </c>
      <c r="P87" s="32">
        <f>F475</f>
        <v>462</v>
      </c>
      <c r="Q87" s="32">
        <f>F392</f>
        <v>379</v>
      </c>
      <c r="R87" s="32">
        <f>F454</f>
        <v>441</v>
      </c>
      <c r="S87" s="32">
        <f>F496</f>
        <v>483</v>
      </c>
      <c r="T87" s="32">
        <f>F55</f>
        <v>42</v>
      </c>
      <c r="U87" s="32">
        <f>F97</f>
        <v>84</v>
      </c>
      <c r="V87" s="32">
        <f>F34</f>
        <v>21</v>
      </c>
      <c r="W87" s="32">
        <f>F76</f>
        <v>63</v>
      </c>
      <c r="X87" s="32">
        <f>F113</f>
        <v>100</v>
      </c>
      <c r="Y87" s="32">
        <f>F302</f>
        <v>289</v>
      </c>
      <c r="Z87" s="32">
        <f>F339</f>
        <v>326</v>
      </c>
      <c r="AA87" s="32">
        <f>F281</f>
        <v>268</v>
      </c>
      <c r="AB87" s="32">
        <f>F318</f>
        <v>305</v>
      </c>
      <c r="AC87" s="32">
        <f>F385</f>
        <v>372</v>
      </c>
      <c r="AD87" s="32">
        <f>F544</f>
        <v>531</v>
      </c>
      <c r="AE87" s="32">
        <f>F611</f>
        <v>598</v>
      </c>
      <c r="AF87" s="32">
        <f>F523</f>
        <v>510</v>
      </c>
      <c r="AG87" s="32">
        <f>F565</f>
        <v>552</v>
      </c>
      <c r="AH87" s="33">
        <f>F632</f>
        <v>619</v>
      </c>
      <c r="AI87" s="75">
        <f t="shared" si="30"/>
        <v>3247400</v>
      </c>
      <c r="AJ87" s="41"/>
      <c r="AK87" s="123" t="s">
        <v>419</v>
      </c>
      <c r="AL87" s="124" t="s">
        <v>653</v>
      </c>
      <c r="AM87" s="124" t="s">
        <v>285</v>
      </c>
      <c r="AN87" s="124" t="s">
        <v>122</v>
      </c>
      <c r="AO87" s="124" t="s">
        <v>621</v>
      </c>
      <c r="AP87" s="124" t="s">
        <v>103</v>
      </c>
      <c r="AQ87" s="124" t="s">
        <v>100</v>
      </c>
      <c r="AR87" s="124" t="s">
        <v>237</v>
      </c>
      <c r="AS87" s="124" t="s">
        <v>218</v>
      </c>
      <c r="AT87" s="124" t="s">
        <v>354</v>
      </c>
      <c r="AU87" s="124" t="s">
        <v>230</v>
      </c>
      <c r="AV87" s="124" t="s">
        <v>292</v>
      </c>
      <c r="AW87" s="125" t="s">
        <v>167</v>
      </c>
      <c r="AX87" s="124" t="s">
        <v>293</v>
      </c>
      <c r="AY87" s="124" t="s">
        <v>142</v>
      </c>
      <c r="AZ87" s="124" t="s">
        <v>89</v>
      </c>
      <c r="BA87" s="124" t="s">
        <v>440</v>
      </c>
      <c r="BB87" s="124" t="s">
        <v>545</v>
      </c>
      <c r="BC87" s="124" t="s">
        <v>268</v>
      </c>
      <c r="BD87" s="124" t="s">
        <v>397</v>
      </c>
      <c r="BE87" s="124" t="s">
        <v>173</v>
      </c>
      <c r="BF87" s="124" t="s">
        <v>241</v>
      </c>
      <c r="BG87" s="124" t="s">
        <v>299</v>
      </c>
      <c r="BH87" s="124" t="s">
        <v>172</v>
      </c>
      <c r="BI87" s="126" t="s">
        <v>298</v>
      </c>
      <c r="BJ87" s="67"/>
      <c r="BK87" s="50"/>
      <c r="BL87" s="41"/>
      <c r="BM87" s="31">
        <f>F484</f>
        <v>471</v>
      </c>
      <c r="BN87" s="32">
        <f>F451</f>
        <v>438</v>
      </c>
      <c r="BO87" s="32">
        <f>F405</f>
        <v>392</v>
      </c>
      <c r="BP87" s="32">
        <f>F422</f>
        <v>409</v>
      </c>
      <c r="BQ87" s="32">
        <f>F488</f>
        <v>475</v>
      </c>
      <c r="BR87" s="32">
        <f>F356</f>
        <v>343</v>
      </c>
      <c r="BS87" s="32">
        <f>F318</f>
        <v>305</v>
      </c>
      <c r="BT87" s="32">
        <f>F277</f>
        <v>264</v>
      </c>
      <c r="BU87" s="32">
        <f>F289</f>
        <v>276</v>
      </c>
      <c r="BV87" s="32">
        <f>F385</f>
        <v>372</v>
      </c>
      <c r="BW87" s="32">
        <f>F95</f>
        <v>82</v>
      </c>
      <c r="BX87" s="32">
        <f>F87</f>
        <v>74</v>
      </c>
      <c r="BY87" s="32">
        <f>F16</f>
        <v>3</v>
      </c>
      <c r="BZ87" s="32">
        <f>F53</f>
        <v>40</v>
      </c>
      <c r="CA87" s="32">
        <f>F124</f>
        <v>111</v>
      </c>
      <c r="CB87" s="32">
        <f>F217</f>
        <v>204</v>
      </c>
      <c r="CC87" s="32">
        <f>F204</f>
        <v>191</v>
      </c>
      <c r="CD87" s="32">
        <f>F158</f>
        <v>145</v>
      </c>
      <c r="CE87" s="32">
        <f>F175</f>
        <v>162</v>
      </c>
      <c r="CF87" s="32">
        <f>F246</f>
        <v>233</v>
      </c>
      <c r="CG87" s="32">
        <f>F598</f>
        <v>585</v>
      </c>
      <c r="CH87" s="32">
        <f>F565</f>
        <v>552</v>
      </c>
      <c r="CI87" s="32">
        <f>F519</f>
        <v>506</v>
      </c>
      <c r="CJ87" s="32">
        <f>F561</f>
        <v>548</v>
      </c>
      <c r="CK87" s="33">
        <f>F632</f>
        <v>619</v>
      </c>
      <c r="CL87" s="75">
        <f t="shared" si="31"/>
        <v>3247400</v>
      </c>
      <c r="CM87" s="41"/>
      <c r="CN87" s="127" t="s">
        <v>581</v>
      </c>
      <c r="CO87" s="128" t="s">
        <v>280</v>
      </c>
      <c r="CP87" s="128" t="s">
        <v>608</v>
      </c>
      <c r="CQ87" s="128" t="s">
        <v>365</v>
      </c>
      <c r="CR87" s="128" t="s">
        <v>593</v>
      </c>
      <c r="CS87" s="128" t="s">
        <v>514</v>
      </c>
      <c r="CT87" s="128" t="s">
        <v>268</v>
      </c>
      <c r="CU87" s="128" t="s">
        <v>156</v>
      </c>
      <c r="CV87" s="128" t="s">
        <v>477</v>
      </c>
      <c r="CW87" s="128" t="s">
        <v>397</v>
      </c>
      <c r="CX87" s="128" t="s">
        <v>202</v>
      </c>
      <c r="CY87" s="128" t="s">
        <v>667</v>
      </c>
      <c r="CZ87" s="129" t="s">
        <v>630</v>
      </c>
      <c r="DA87" s="128" t="s">
        <v>611</v>
      </c>
      <c r="DB87" s="128" t="s">
        <v>334</v>
      </c>
      <c r="DC87" s="128" t="s">
        <v>163</v>
      </c>
      <c r="DD87" s="128" t="s">
        <v>560</v>
      </c>
      <c r="DE87" s="128" t="s">
        <v>538</v>
      </c>
      <c r="DF87" s="128" t="s">
        <v>138</v>
      </c>
      <c r="DG87" s="128" t="s">
        <v>693</v>
      </c>
      <c r="DH87" s="128" t="s">
        <v>174</v>
      </c>
      <c r="DI87" s="128" t="s">
        <v>172</v>
      </c>
      <c r="DJ87" s="128" t="s">
        <v>240</v>
      </c>
      <c r="DK87" s="128" t="s">
        <v>145</v>
      </c>
      <c r="DL87" s="130" t="s">
        <v>298</v>
      </c>
      <c r="DM87" s="67"/>
      <c r="DO87" s="57"/>
      <c r="DP87" s="131">
        <f>F343</f>
        <v>330</v>
      </c>
      <c r="DQ87" s="132">
        <f>F388</f>
        <v>375</v>
      </c>
      <c r="DR87" s="132">
        <f>F583</f>
        <v>570</v>
      </c>
      <c r="DS87" s="132">
        <f>F128</f>
        <v>115</v>
      </c>
      <c r="DT87" s="132">
        <f>F173</f>
        <v>160</v>
      </c>
      <c r="DU87" s="132">
        <f>F519</f>
        <v>506</v>
      </c>
      <c r="DV87" s="132">
        <f>F64</f>
        <v>51</v>
      </c>
      <c r="DW87" s="132">
        <f>F259</f>
        <v>246</v>
      </c>
      <c r="DX87" s="132">
        <f>F304</f>
        <v>291</v>
      </c>
      <c r="DY87" s="132">
        <f>F474</f>
        <v>461</v>
      </c>
      <c r="DZ87" s="132">
        <f>F195</f>
        <v>182</v>
      </c>
      <c r="EA87" s="132">
        <f>F365</f>
        <v>352</v>
      </c>
      <c r="EB87" s="132">
        <f>F435</f>
        <v>422</v>
      </c>
      <c r="EC87" s="132">
        <f>F605</f>
        <v>592</v>
      </c>
      <c r="ED87" s="132">
        <f>F25</f>
        <v>12</v>
      </c>
      <c r="EE87" s="132">
        <f>F496</f>
        <v>483</v>
      </c>
      <c r="EF87" s="132">
        <f>F541</f>
        <v>528</v>
      </c>
      <c r="EG87" s="132">
        <f>F111</f>
        <v>98</v>
      </c>
      <c r="EH87" s="132">
        <f>F156</f>
        <v>143</v>
      </c>
      <c r="EI87" s="132">
        <f>F326</f>
        <v>313</v>
      </c>
      <c r="EJ87" s="132">
        <f>F47</f>
        <v>34</v>
      </c>
      <c r="EK87" s="132">
        <f>F217</f>
        <v>204</v>
      </c>
      <c r="EL87" s="132">
        <f>F287</f>
        <v>274</v>
      </c>
      <c r="EM87" s="132">
        <f>F457</f>
        <v>444</v>
      </c>
      <c r="EN87" s="133">
        <f>F627</f>
        <v>614</v>
      </c>
      <c r="EO87" s="75">
        <f t="shared" si="32"/>
        <v>3247400</v>
      </c>
      <c r="EP87" s="41"/>
      <c r="EQ87" s="134" t="s">
        <v>374</v>
      </c>
      <c r="ER87" s="135" t="s">
        <v>568</v>
      </c>
      <c r="ES87" s="135" t="s">
        <v>674</v>
      </c>
      <c r="ET87" s="135" t="s">
        <v>628</v>
      </c>
      <c r="EU87" s="135" t="s">
        <v>160</v>
      </c>
      <c r="EV87" s="135" t="s">
        <v>240</v>
      </c>
      <c r="EW87" s="135" t="s">
        <v>139</v>
      </c>
      <c r="EX87" s="135" t="s">
        <v>162</v>
      </c>
      <c r="EY87" s="135" t="s">
        <v>502</v>
      </c>
      <c r="EZ87" s="135" t="s">
        <v>519</v>
      </c>
      <c r="FA87" s="187" t="s">
        <v>159</v>
      </c>
      <c r="FB87" s="188" t="s">
        <v>416</v>
      </c>
      <c r="FC87" s="136" t="s">
        <v>192</v>
      </c>
      <c r="FD87" s="189" t="s">
        <v>448</v>
      </c>
      <c r="FE87" s="190" t="s">
        <v>451</v>
      </c>
      <c r="FF87" s="135" t="s">
        <v>354</v>
      </c>
      <c r="FG87" s="135" t="s">
        <v>588</v>
      </c>
      <c r="FH87" s="135" t="s">
        <v>460</v>
      </c>
      <c r="FI87" s="135" t="s">
        <v>161</v>
      </c>
      <c r="FJ87" s="135" t="s">
        <v>503</v>
      </c>
      <c r="FK87" s="135" t="s">
        <v>98</v>
      </c>
      <c r="FL87" s="135" t="s">
        <v>163</v>
      </c>
      <c r="FM87" s="135" t="s">
        <v>303</v>
      </c>
      <c r="FN87" s="135" t="s">
        <v>492</v>
      </c>
      <c r="FO87" s="137" t="s">
        <v>315</v>
      </c>
      <c r="FP87" s="67"/>
    </row>
    <row r="88" spans="1:172" x14ac:dyDescent="0.2">
      <c r="A88" s="41"/>
      <c r="B88" s="41"/>
      <c r="C88" s="41"/>
      <c r="D88" s="109" t="s">
        <v>1</v>
      </c>
      <c r="E88" s="110" t="s">
        <v>565</v>
      </c>
      <c r="F88" s="111">
        <f>B3+(75*B5)</f>
        <v>75</v>
      </c>
      <c r="G88" s="41"/>
      <c r="I88" s="57"/>
      <c r="J88" s="138">
        <f>SUM(J63:J87)</f>
        <v>7800</v>
      </c>
      <c r="K88" s="139">
        <f t="shared" ref="K88:U88" si="33">SUM(K63:K87)</f>
        <v>7800</v>
      </c>
      <c r="L88" s="139">
        <f t="shared" si="33"/>
        <v>7800</v>
      </c>
      <c r="M88" s="139">
        <f t="shared" si="33"/>
        <v>7800</v>
      </c>
      <c r="N88" s="139">
        <f t="shared" si="33"/>
        <v>7800</v>
      </c>
      <c r="O88" s="139">
        <f t="shared" si="33"/>
        <v>7800</v>
      </c>
      <c r="P88" s="139">
        <f t="shared" si="33"/>
        <v>7800</v>
      </c>
      <c r="Q88" s="139">
        <f t="shared" si="33"/>
        <v>7800</v>
      </c>
      <c r="R88" s="139">
        <f t="shared" si="33"/>
        <v>7800</v>
      </c>
      <c r="S88" s="139">
        <f t="shared" si="33"/>
        <v>7800</v>
      </c>
      <c r="T88" s="139">
        <f t="shared" si="33"/>
        <v>7800</v>
      </c>
      <c r="U88" s="139">
        <f t="shared" si="33"/>
        <v>7800</v>
      </c>
      <c r="V88" s="139">
        <f>SUMSQ(V63:V87)</f>
        <v>3247400</v>
      </c>
      <c r="W88" s="139">
        <f t="shared" ref="W88:AH88" si="34">SUM(W63:W87)</f>
        <v>7800</v>
      </c>
      <c r="X88" s="139">
        <f t="shared" si="34"/>
        <v>7800</v>
      </c>
      <c r="Y88" s="139">
        <f t="shared" si="34"/>
        <v>7800</v>
      </c>
      <c r="Z88" s="139">
        <f t="shared" si="34"/>
        <v>7800</v>
      </c>
      <c r="AA88" s="139">
        <f t="shared" si="34"/>
        <v>7800</v>
      </c>
      <c r="AB88" s="139">
        <f t="shared" si="34"/>
        <v>7800</v>
      </c>
      <c r="AC88" s="139">
        <f t="shared" si="34"/>
        <v>7800</v>
      </c>
      <c r="AD88" s="139">
        <f t="shared" si="34"/>
        <v>7800</v>
      </c>
      <c r="AE88" s="139">
        <f t="shared" si="34"/>
        <v>7800</v>
      </c>
      <c r="AF88" s="139">
        <f t="shared" si="34"/>
        <v>7800</v>
      </c>
      <c r="AG88" s="139">
        <f t="shared" si="34"/>
        <v>7800</v>
      </c>
      <c r="AH88" s="139">
        <f t="shared" si="34"/>
        <v>7800</v>
      </c>
      <c r="AI88" s="140">
        <f>J63^3+K64^3+L65^3+M66^3+N67^3+O68^3+P69^3+Q70^3+R71^3+S72^3+T73^3+U74^3+V75^3+W76^3+X77^3+Y78^3+Z79^3+AA80^3+AB81^3+AC82^3+AD83^3+AE84^3+AF85^3+AG86^3+AH87^3</f>
        <v>1521000000</v>
      </c>
      <c r="AJ88" s="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  <c r="BD88" s="141"/>
      <c r="BE88" s="141"/>
      <c r="BF88" s="141"/>
      <c r="BG88" s="141"/>
      <c r="BH88" s="141"/>
      <c r="BI88" s="141"/>
      <c r="BJ88" s="67"/>
      <c r="BK88" s="50"/>
      <c r="BL88" s="41"/>
      <c r="BM88" s="138">
        <f>SUM(BM63:BM87)</f>
        <v>7800</v>
      </c>
      <c r="BN88" s="139">
        <f t="shared" ref="BN88:BX88" si="35">SUM(BN63:BN87)</f>
        <v>7800</v>
      </c>
      <c r="BO88" s="139">
        <f t="shared" si="35"/>
        <v>7800</v>
      </c>
      <c r="BP88" s="139">
        <f t="shared" si="35"/>
        <v>7800</v>
      </c>
      <c r="BQ88" s="139">
        <f t="shared" si="35"/>
        <v>7800</v>
      </c>
      <c r="BR88" s="139">
        <f t="shared" si="35"/>
        <v>7800</v>
      </c>
      <c r="BS88" s="139">
        <f t="shared" si="35"/>
        <v>7800</v>
      </c>
      <c r="BT88" s="139">
        <f t="shared" si="35"/>
        <v>7800</v>
      </c>
      <c r="BU88" s="139">
        <f t="shared" si="35"/>
        <v>7800</v>
      </c>
      <c r="BV88" s="139">
        <f t="shared" si="35"/>
        <v>7800</v>
      </c>
      <c r="BW88" s="139">
        <f t="shared" si="35"/>
        <v>7800</v>
      </c>
      <c r="BX88" s="139">
        <f t="shared" si="35"/>
        <v>7800</v>
      </c>
      <c r="BY88" s="139">
        <f>SUMSQ(BY63:BY87)</f>
        <v>3247400</v>
      </c>
      <c r="BZ88" s="139">
        <f t="shared" ref="BZ88:CK88" si="36">SUM(BZ63:BZ87)</f>
        <v>7800</v>
      </c>
      <c r="CA88" s="139">
        <f t="shared" si="36"/>
        <v>7800</v>
      </c>
      <c r="CB88" s="139">
        <f t="shared" si="36"/>
        <v>7800</v>
      </c>
      <c r="CC88" s="139">
        <f t="shared" si="36"/>
        <v>7800</v>
      </c>
      <c r="CD88" s="139">
        <f t="shared" si="36"/>
        <v>7800</v>
      </c>
      <c r="CE88" s="139">
        <f t="shared" si="36"/>
        <v>7800</v>
      </c>
      <c r="CF88" s="139">
        <f t="shared" si="36"/>
        <v>7800</v>
      </c>
      <c r="CG88" s="139">
        <f t="shared" si="36"/>
        <v>7800</v>
      </c>
      <c r="CH88" s="139">
        <f t="shared" si="36"/>
        <v>7800</v>
      </c>
      <c r="CI88" s="139">
        <f t="shared" si="36"/>
        <v>7800</v>
      </c>
      <c r="CJ88" s="139">
        <f t="shared" si="36"/>
        <v>7800</v>
      </c>
      <c r="CK88" s="139">
        <f t="shared" si="36"/>
        <v>7800</v>
      </c>
      <c r="CL88" s="140">
        <f>BM63^3+BN64^3+BO65^3+BP66^3+BQ67^3+BR68^3+BS69^3+BT70^3+BU71^3+BV72^3+BW73^3+BX74^3+BY75^3+BZ76^3+CA77^3+CB78^3+CC79^3+CD80^3+CE81^3+CF82^3+CG83^3+CH84^3+CI85^3+CJ86^3+CK87^3</f>
        <v>1521000000</v>
      </c>
      <c r="CM88" s="41"/>
      <c r="CN88" s="142"/>
      <c r="CO88" s="142"/>
      <c r="CP88" s="142"/>
      <c r="CQ88" s="142"/>
      <c r="CR88" s="142"/>
      <c r="CS88" s="142"/>
      <c r="CT88" s="142"/>
      <c r="CU88" s="142"/>
      <c r="CV88" s="142"/>
      <c r="CW88" s="142"/>
      <c r="CX88" s="142"/>
      <c r="CY88" s="142"/>
      <c r="CZ88" s="142"/>
      <c r="DA88" s="142"/>
      <c r="DB88" s="142"/>
      <c r="DC88" s="142"/>
      <c r="DD88" s="142"/>
      <c r="DE88" s="142"/>
      <c r="DF88" s="142"/>
      <c r="DG88" s="142"/>
      <c r="DH88" s="142"/>
      <c r="DI88" s="142"/>
      <c r="DJ88" s="142"/>
      <c r="DK88" s="142"/>
      <c r="DL88" s="142"/>
      <c r="DM88" s="67"/>
      <c r="DO88" s="57"/>
      <c r="DP88" s="138">
        <f>SUMSQ(DP63,DQ63,DR63,DS63,DT63,DP64,DQ64,DR64,DS64,DT64,DP65,DQ65,DR65,DS65,DT65,DP66,DQ66,DR66,DS66,DT66,DP67,DQ67,DR67,DS67,DT67)</f>
        <v>3247400</v>
      </c>
      <c r="DQ88" s="139">
        <f>SUMSQ(DP68,DQ68,DR68,DS68,DT68,DP69,DQ69,DR69,DS69,DT69,DP70,DQ70,DR70,DS70,DT70,DP71,DQ71,DR71,DS71,DT71,DP72,DQ72,DR72,DS72,DT72)</f>
        <v>3247400</v>
      </c>
      <c r="DR88" s="139">
        <f>SUMSQ(DP73,DQ73,DR73,DS73,DT73,DP74,DQ74,DR74,DS74,DT74,DP75,DQ75,DR75,DS75,DT75,DP76,DQ76,DR76,DS76,DT76,DP77,DQ77,DR77,DS77,DT77)</f>
        <v>3247400</v>
      </c>
      <c r="DS88" s="139">
        <f>SUMSQ(DP78,DQ78,DR78,DS78,DT78,DP79,DQ79,DR79,DS79,DT79,DP80,DQ80,DR80,DS80,DT80,DP81,DQ81,DR81,DS81,DT81,DP82,DQ82,DR82,DS82,DT82)</f>
        <v>3247400</v>
      </c>
      <c r="DT88" s="139">
        <f>SUMSQ(DP83,DQ83,DR83,DS83,DT83,DP84,DQ84,DR84,DS84,DT84,DP85,DQ85,DR85,DS85,DT85,DP86,DQ86,DR86,DS86,DT86,DP87,DQ87,DR87,DS87,DT87)</f>
        <v>3247400</v>
      </c>
      <c r="DU88" s="139">
        <f>SUMSQ(DU63,DV63,DW63,DX63,DY63,DU64,DV64,DW64,DX64,DY64,DU65,DV65,DW65,DX65,DY65,DU66,DV66,DW66,DX66,DY66,DU67,DV67,DW67,DX67,DY67)</f>
        <v>3247400</v>
      </c>
      <c r="DV88" s="139">
        <f>SUMSQ(DU68,DV68,DW68,DX68,DY68,DU69,DV69,DW69,DX69,DY69,DU70,DV70,DW70,DX70,DY70,DU71,DV71,DW71,DX71,DY71,DU72,DV72,DW72,DX72,DY72)</f>
        <v>3247400</v>
      </c>
      <c r="DW88" s="139">
        <f>SUMSQ(DU73,DV73,DW73,DX73,DY73,DU74,DV74,DW74,DX74,DY74,DU75,DV75,DW75,DX75,DY75,DU76,DV76,DW76,DX76,DY76,DU77,DV77,DW77,DX77,DY77)</f>
        <v>3247400</v>
      </c>
      <c r="DX88" s="139">
        <f>SUMSQ(DU78,DV78,DW78,DX78,DY78,DU79,DV79,DW79,DX79,DY79,DU80,DV80,DW80,DX80,DY80,DU81,DV81,DW81,DX81,DY81,DU82,DV82,DW82,DX82,DY82)</f>
        <v>3247400</v>
      </c>
      <c r="DY88" s="139">
        <f>SUMSQ(DU83,DV83,DW83,DX83,DY83,DU84,DV84,DW84,DX84,DY84,DU85,DV85,DW85,DX85,DY85,DU86,DV86,DW86,DX86,DY86,DU87,DV87,DW87,DX87,DY87)</f>
        <v>3247400</v>
      </c>
      <c r="DZ88" s="139">
        <f>SUMSQ(DZ63,EA63,EB63,EC63,ED63,DZ64,EA64,EB64,EC64,ED64,DZ65,EA65,EB65,EC65,ED65,DZ66,EA66,EB66,EC66,ED66,DZ67,EA67,EB67,EC67,ED67)</f>
        <v>3247400</v>
      </c>
      <c r="EA88" s="139">
        <f>SUMSQ(DZ68,EA68,EB68,EC68,ED68,DZ69,EA69,EB69,EC69,ED69,DZ70,EA70,EB70,EC70,ED70,DZ71,EA71,EB71,EC71,ED71,DZ72,EA72,EB72,EC72,ED72)</f>
        <v>3247400</v>
      </c>
      <c r="EB88" s="139">
        <f>DZ73^3+EA73^3+EB73^3+EC73^3+ED73^3+DZ74^3+EA74^3+EB74^3+EC74^3+ED74^3+DZ75^3+EA75^3+EB75^3+EC75^3+ED75^3+DZ76^3+EA76^3+EB76^3+EC76^3+ED76^3+DZ77^3+EA77^3+EB77^3+EC77^3+ED77^3</f>
        <v>1521000000</v>
      </c>
      <c r="EC88" s="139">
        <f>SUMSQ(DZ78,EA78,EB78,EC78,ED78,DZ79,EA79,EB79,EC79,ED79,DZ80,EA80,EB80,EC80,ED80,DZ81,EA81,EB81,EC81,ED81,DZ82,EA82,EB82,EC82,ED82)</f>
        <v>3247400</v>
      </c>
      <c r="ED88" s="139">
        <f>SUMSQ(DZ83,EA83,EB83,EC83,ED83,DZ84,EA84,EB84,EC84,ED84,DZ85,EA85,EB85,EC85,ED85,DZ86,EA86,EB86,EC86,ED86,DZ87,EA87,EB87,EC87,ED87)</f>
        <v>3247400</v>
      </c>
      <c r="EE88" s="139">
        <f>SUMSQ(EE63,EF63,EG63,EH63,EI63,EE64,EF64,EG64,EH64,EI64,EE65,EF65,EG65,EH65,EI65,EE66,EF66,EG66,EH66,EI66,EE67,EF67,EG67,EH67,EI67)</f>
        <v>3247400</v>
      </c>
      <c r="EF88" s="139">
        <f>SUMSQ(EE68,EF68,EG68,EH68,EI68,EE69,EF69,EG69,EH69,EI69,EE70,EF70,EG70,EH70,EI70,EE71,EF71,EG71,EH71,EI71,EE72,EF72,EG72,EH72,EI72)</f>
        <v>3247400</v>
      </c>
      <c r="EG88" s="139">
        <f>SUMSQ(EE73,EF73,EG73,EH73,EI73,EE74,EF74,EG74,EH74,EI74,EE75,EF75,EG75,EH75,EI75,EE76,EF76,EG76,EH76,EI76,EE77,EF77,EG77,EH77,EI77)</f>
        <v>3247400</v>
      </c>
      <c r="EH88" s="139">
        <f>SUMSQ(EE78,EF78,EG78,EH78,EI78,EE79,EF79,EG79,EH79,EI79,EE80,EF80,EG80,EH80,EI80,EE81,EF81,EG81,EH81,EI81,EE82,EF82,EG82,EH82,EI82)</f>
        <v>3247400</v>
      </c>
      <c r="EI88" s="139">
        <f>SUMSQ(EE83,EF83,EG83,EH83,EI83,EE84,EF84,EG84,EH84,EI84,EE85,EF85,EG85,EH85,EI85,EE86,EF86,EG86,EH86,EI86,EE87,EF87,EG87,EH87,EI87)</f>
        <v>3247400</v>
      </c>
      <c r="EJ88" s="139">
        <f>SUMSQ(EJ63,EK63,EL63,EM63,EN63,EJ64,EK64,EL64,EM64,EN64,EJ65,EK65,EL65,EM65,EN65,EJ66,EK66,EL66,EM66,EN66,EJ67,EK67,EL67,EM67,EN67)</f>
        <v>3247400</v>
      </c>
      <c r="EK88" s="139">
        <f>SUMSQ(EJ68,EK68,EL68,EM68,EN68,EJ69,EK69,EL69,EM69,EN69,EJ70,EK70,EL70,EM70,EN70,EJ71,EK71,EL71,EM71,EN71,EJ72,EK72,EL72,EM72,EN72)</f>
        <v>3247400</v>
      </c>
      <c r="EL88" s="139">
        <f>SUMSQ(EJ73,EK73,EL73,EM73,EN73,EJ74,EK74,EL74,EM74,EN74,EJ75,EK75,EL75,EM75,EN75,EJ76,EK76,EL76,EM76,EN76,EJ77,EK77,EL77,EM77,EN77)</f>
        <v>3247400</v>
      </c>
      <c r="EM88" s="139">
        <f>SUMSQ(EJ78,EK78,EL78,EM78,EN78,EJ79,EK79,EL79,EM79,EN79,EJ80,EK80,EL80,EM80,EN80,EJ81,EK81,EL81,EM81,EN81,EJ82,EK82,EL82,EM82,EN82)</f>
        <v>3247400</v>
      </c>
      <c r="EN88" s="139">
        <f>SUMSQ(EJ83,EK83,EL83,EM83,EN83,EJ84,EK84,EL84,EM84,EN84,EJ85,EK85,EL85,EM85,EN85,EJ86,EK86,EL86,EM86,EN86,EJ87,EK87,EL87,EM87,EN87)</f>
        <v>3247400</v>
      </c>
      <c r="EO88" s="140">
        <f>EN87^3+EM86^3+EL85^3+EK84^3+EJ83^3+EI82^3+EH81^3+EG80^3+EF79^3+EE78^3+ED77^3+EC76^3+EB75^3+EA74^3+DZ73^3+DY72^3+DX71^3+DW70^3+DV69^3+DU68^3+DT67^3+DS66^3+DR65^3+DQ64^3+DP63^3</f>
        <v>1521000000</v>
      </c>
      <c r="EP88" s="41"/>
      <c r="EQ88" s="142"/>
      <c r="ER88" s="142"/>
      <c r="ES88" s="142"/>
      <c r="ET88" s="142"/>
      <c r="EU88" s="142"/>
      <c r="EV88" s="142"/>
      <c r="EW88" s="142"/>
      <c r="EX88" s="142"/>
      <c r="EY88" s="142"/>
      <c r="EZ88" s="142"/>
      <c r="FA88" s="142"/>
      <c r="FB88" s="142"/>
      <c r="FC88" s="142"/>
      <c r="FD88" s="142"/>
      <c r="FE88" s="142"/>
      <c r="FF88" s="142"/>
      <c r="FG88" s="142"/>
      <c r="FH88" s="142"/>
      <c r="FI88" s="142"/>
      <c r="FJ88" s="142"/>
      <c r="FK88" s="142"/>
      <c r="FL88" s="142"/>
      <c r="FM88" s="142"/>
      <c r="FN88" s="142"/>
      <c r="FO88" s="142"/>
      <c r="FP88" s="67"/>
    </row>
    <row r="89" spans="1:172" ht="12.75" thickBot="1" x14ac:dyDescent="0.25">
      <c r="A89" s="41"/>
      <c r="B89" s="41"/>
      <c r="C89" s="41"/>
      <c r="D89" s="109" t="s">
        <v>2</v>
      </c>
      <c r="E89" s="110" t="s">
        <v>565</v>
      </c>
      <c r="F89" s="111">
        <f>B3+(76*B5)</f>
        <v>76</v>
      </c>
      <c r="G89" s="41"/>
      <c r="I89" s="57"/>
      <c r="J89" s="143">
        <f t="shared" ref="J89:U89" si="37">SUMSQ(J63:J87)</f>
        <v>3247400</v>
      </c>
      <c r="K89" s="144">
        <f t="shared" si="37"/>
        <v>3247400</v>
      </c>
      <c r="L89" s="144">
        <f t="shared" si="37"/>
        <v>3247400</v>
      </c>
      <c r="M89" s="144">
        <f t="shared" si="37"/>
        <v>3247400</v>
      </c>
      <c r="N89" s="144">
        <f t="shared" si="37"/>
        <v>3247400</v>
      </c>
      <c r="O89" s="144">
        <f t="shared" si="37"/>
        <v>3247400</v>
      </c>
      <c r="P89" s="144">
        <f t="shared" si="37"/>
        <v>3247400</v>
      </c>
      <c r="Q89" s="144">
        <f t="shared" si="37"/>
        <v>3247400</v>
      </c>
      <c r="R89" s="144">
        <f t="shared" si="37"/>
        <v>3247400</v>
      </c>
      <c r="S89" s="144">
        <f t="shared" si="37"/>
        <v>3247400</v>
      </c>
      <c r="T89" s="144">
        <f t="shared" si="37"/>
        <v>3247400</v>
      </c>
      <c r="U89" s="144">
        <f t="shared" si="37"/>
        <v>3247400</v>
      </c>
      <c r="V89" s="145">
        <f>V63^3+V64^3+V65^3+V66^3+V67^3+V68^3+V69^3+V70^3+V71^3+V72^3+V73^3+V74^3+V75^3+V76^3+V77^3+V78^3+V79^3+V80^3+V81^3+V82^3+V83^3+V84^3+V85^3+V86^3+V87^3</f>
        <v>1521000000</v>
      </c>
      <c r="W89" s="144">
        <f t="shared" ref="W89:AH89" si="38">SUMSQ(W63:W87)</f>
        <v>3247400</v>
      </c>
      <c r="X89" s="144">
        <f t="shared" si="38"/>
        <v>3247400</v>
      </c>
      <c r="Y89" s="144">
        <f t="shared" si="38"/>
        <v>3247400</v>
      </c>
      <c r="Z89" s="144">
        <f t="shared" si="38"/>
        <v>3247400</v>
      </c>
      <c r="AA89" s="144">
        <f t="shared" si="38"/>
        <v>3247400</v>
      </c>
      <c r="AB89" s="144">
        <f t="shared" si="38"/>
        <v>3247400</v>
      </c>
      <c r="AC89" s="144">
        <f t="shared" si="38"/>
        <v>3247400</v>
      </c>
      <c r="AD89" s="144">
        <f t="shared" si="38"/>
        <v>3247400</v>
      </c>
      <c r="AE89" s="144">
        <f t="shared" si="38"/>
        <v>3247400</v>
      </c>
      <c r="AF89" s="144">
        <f t="shared" si="38"/>
        <v>3247400</v>
      </c>
      <c r="AG89" s="144">
        <f t="shared" si="38"/>
        <v>3247400</v>
      </c>
      <c r="AH89" s="144">
        <f t="shared" si="38"/>
        <v>3247400</v>
      </c>
      <c r="AI89" s="146">
        <f>J87^3+K86^3+L85^3+M84^3+N83^3+O82^3+P81^3+Q80^3+R79^3+S78^3+T77^3+U76^3+V75^3+W74^3+X73^3+Y72^3+Z71^3+AA70^3+AB69^3+AC68^3+AD67^3+AE66^3+AF65^3+AG64^3+AH63^3</f>
        <v>1521000000</v>
      </c>
      <c r="AJ89" s="41"/>
      <c r="AK89" s="147" t="s">
        <v>529</v>
      </c>
      <c r="AL89" s="147" t="s">
        <v>390</v>
      </c>
      <c r="AM89" s="147" t="s">
        <v>139</v>
      </c>
      <c r="AN89" s="147" t="s">
        <v>609</v>
      </c>
      <c r="AO89" s="147" t="s">
        <v>209</v>
      </c>
      <c r="AP89" s="147" t="s">
        <v>571</v>
      </c>
      <c r="AQ89" s="147" t="s">
        <v>345</v>
      </c>
      <c r="AR89" s="147" t="s">
        <v>459</v>
      </c>
      <c r="AS89" s="147" t="s">
        <v>468</v>
      </c>
      <c r="AT89" s="147" t="s">
        <v>326</v>
      </c>
      <c r="AU89" s="147" t="s">
        <v>536</v>
      </c>
      <c r="AV89" s="147" t="s">
        <v>205</v>
      </c>
      <c r="AW89" s="147" t="s">
        <v>617</v>
      </c>
      <c r="AX89" s="147" t="s">
        <v>158</v>
      </c>
      <c r="AY89" s="147" t="s">
        <v>563</v>
      </c>
      <c r="AZ89" s="147" t="s">
        <v>277</v>
      </c>
      <c r="BA89" s="147" t="s">
        <v>496</v>
      </c>
      <c r="BB89" s="147" t="s">
        <v>435</v>
      </c>
      <c r="BC89" s="147" t="s">
        <v>378</v>
      </c>
      <c r="BD89" s="147" t="s">
        <v>483</v>
      </c>
      <c r="BE89" s="147" t="s">
        <v>266</v>
      </c>
      <c r="BF89" s="147" t="s">
        <v>238</v>
      </c>
      <c r="BG89" s="147" t="s">
        <v>78</v>
      </c>
      <c r="BH89" s="147" t="s">
        <v>355</v>
      </c>
      <c r="BI89" s="147" t="s">
        <v>298</v>
      </c>
      <c r="BJ89" s="67"/>
      <c r="BK89" s="50"/>
      <c r="BL89" s="41"/>
      <c r="BM89" s="143">
        <f>SUMSQ(BM63:BM87)</f>
        <v>3247400</v>
      </c>
      <c r="BN89" s="144">
        <f t="shared" ref="BN89:BX89" si="39">SUMSQ(BN63:BN87)</f>
        <v>3247400</v>
      </c>
      <c r="BO89" s="144">
        <f t="shared" si="39"/>
        <v>3247400</v>
      </c>
      <c r="BP89" s="144">
        <f t="shared" si="39"/>
        <v>3247400</v>
      </c>
      <c r="BQ89" s="144">
        <f t="shared" si="39"/>
        <v>3247400</v>
      </c>
      <c r="BR89" s="144">
        <f t="shared" si="39"/>
        <v>3247400</v>
      </c>
      <c r="BS89" s="144">
        <f t="shared" si="39"/>
        <v>3247400</v>
      </c>
      <c r="BT89" s="144">
        <f t="shared" si="39"/>
        <v>3247400</v>
      </c>
      <c r="BU89" s="144">
        <f t="shared" si="39"/>
        <v>3247400</v>
      </c>
      <c r="BV89" s="144">
        <f t="shared" si="39"/>
        <v>3247400</v>
      </c>
      <c r="BW89" s="144">
        <f t="shared" si="39"/>
        <v>3247400</v>
      </c>
      <c r="BX89" s="144">
        <f t="shared" si="39"/>
        <v>3247400</v>
      </c>
      <c r="BY89" s="145">
        <f>BY63^3+BY64^3+BY65^3+BY66^3+BY67^3+BY68^3+BY69^3+BY70^3+BY71^3+BY72^3+BY73^3+BY74^3+BY75^3+BY76^3+BY77^3+BY78^3+BY79^3+BY80^3+BY81^3+BY82^3+BY83^3+BY84^3+BY85^3+BY86^3+BY87^3</f>
        <v>1521000000</v>
      </c>
      <c r="BZ89" s="144">
        <f t="shared" ref="BZ89:CK89" si="40">SUMSQ(BZ63:BZ87)</f>
        <v>3247400</v>
      </c>
      <c r="CA89" s="144">
        <f t="shared" si="40"/>
        <v>3247400</v>
      </c>
      <c r="CB89" s="144">
        <f t="shared" si="40"/>
        <v>3247400</v>
      </c>
      <c r="CC89" s="144">
        <f t="shared" si="40"/>
        <v>3247400</v>
      </c>
      <c r="CD89" s="144">
        <f t="shared" si="40"/>
        <v>3247400</v>
      </c>
      <c r="CE89" s="144">
        <f t="shared" si="40"/>
        <v>3247400</v>
      </c>
      <c r="CF89" s="144">
        <f t="shared" si="40"/>
        <v>3247400</v>
      </c>
      <c r="CG89" s="144">
        <f t="shared" si="40"/>
        <v>3247400</v>
      </c>
      <c r="CH89" s="144">
        <f t="shared" si="40"/>
        <v>3247400</v>
      </c>
      <c r="CI89" s="144">
        <f t="shared" si="40"/>
        <v>3247400</v>
      </c>
      <c r="CJ89" s="144">
        <f t="shared" si="40"/>
        <v>3247400</v>
      </c>
      <c r="CK89" s="144">
        <f t="shared" si="40"/>
        <v>3247400</v>
      </c>
      <c r="CL89" s="146">
        <f>BM87^3+BN86^3+BO85^3+BP84^3+BQ83^3+BR82^3+BS81^3+BT80^3+BU79^3+BV78^3+BW77^3+BX76^3+BY75^3+BZ74^3+CA73^3+CB72^3+CC71^3+CD70^3+CE69^3+CF68^3+CG67^3+CH66^3+CI65^3+CJ64^3+CK63^3</f>
        <v>1521000000</v>
      </c>
      <c r="CM89" s="41"/>
      <c r="CN89" s="93" t="s">
        <v>529</v>
      </c>
      <c r="CO89" s="93" t="s">
        <v>390</v>
      </c>
      <c r="CP89" s="93" t="s">
        <v>139</v>
      </c>
      <c r="CQ89" s="93" t="s">
        <v>609</v>
      </c>
      <c r="CR89" s="93" t="s">
        <v>209</v>
      </c>
      <c r="CS89" s="93" t="s">
        <v>571</v>
      </c>
      <c r="CT89" s="93" t="s">
        <v>345</v>
      </c>
      <c r="CU89" s="93" t="s">
        <v>459</v>
      </c>
      <c r="CV89" s="93" t="s">
        <v>468</v>
      </c>
      <c r="CW89" s="93" t="s">
        <v>326</v>
      </c>
      <c r="CX89" s="93" t="s">
        <v>536</v>
      </c>
      <c r="CY89" s="93" t="s">
        <v>205</v>
      </c>
      <c r="CZ89" s="93" t="s">
        <v>617</v>
      </c>
      <c r="DA89" s="93" t="s">
        <v>158</v>
      </c>
      <c r="DB89" s="93" t="s">
        <v>563</v>
      </c>
      <c r="DC89" s="93" t="s">
        <v>277</v>
      </c>
      <c r="DD89" s="93" t="s">
        <v>496</v>
      </c>
      <c r="DE89" s="93" t="s">
        <v>435</v>
      </c>
      <c r="DF89" s="93" t="s">
        <v>378</v>
      </c>
      <c r="DG89" s="93" t="s">
        <v>483</v>
      </c>
      <c r="DH89" s="93" t="s">
        <v>266</v>
      </c>
      <c r="DI89" s="93" t="s">
        <v>238</v>
      </c>
      <c r="DJ89" s="93" t="s">
        <v>78</v>
      </c>
      <c r="DK89" s="93" t="s">
        <v>355</v>
      </c>
      <c r="DL89" s="93" t="s">
        <v>298</v>
      </c>
      <c r="DM89" s="67"/>
      <c r="DO89" s="57"/>
      <c r="DP89" s="143">
        <f t="shared" ref="DP89:EN89" si="41">SUMSQ(DP63:DP87)</f>
        <v>3247400</v>
      </c>
      <c r="DQ89" s="144">
        <f t="shared" si="41"/>
        <v>3247400</v>
      </c>
      <c r="DR89" s="144">
        <f t="shared" si="41"/>
        <v>3247400</v>
      </c>
      <c r="DS89" s="144">
        <f t="shared" si="41"/>
        <v>3247400</v>
      </c>
      <c r="DT89" s="144">
        <f t="shared" si="41"/>
        <v>3247400</v>
      </c>
      <c r="DU89" s="144">
        <f t="shared" si="41"/>
        <v>3247400</v>
      </c>
      <c r="DV89" s="144">
        <f t="shared" si="41"/>
        <v>3247400</v>
      </c>
      <c r="DW89" s="144">
        <f t="shared" si="41"/>
        <v>3247400</v>
      </c>
      <c r="DX89" s="144">
        <f t="shared" si="41"/>
        <v>3247400</v>
      </c>
      <c r="DY89" s="144">
        <f t="shared" si="41"/>
        <v>3247400</v>
      </c>
      <c r="DZ89" s="144">
        <f t="shared" si="41"/>
        <v>3247400</v>
      </c>
      <c r="EA89" s="144">
        <f t="shared" si="41"/>
        <v>3247400</v>
      </c>
      <c r="EB89" s="145">
        <f>EB63^3+EB64^3+EB65^3+EB66^3+EB67^3+EB68^3+EB69^3+EB70^3+EB71^3+EB72^3+EB73^3+EB74^3+EB75^3+EB76^3+EB77^3+EB78^3+EB79^3+EB80^3+EB81^3+EB82^3+EB83^3+EB84^3+EB85^3+EB86^3+EB87^3</f>
        <v>1521000000</v>
      </c>
      <c r="EC89" s="144">
        <f t="shared" si="41"/>
        <v>3247400</v>
      </c>
      <c r="ED89" s="144">
        <f t="shared" si="41"/>
        <v>3247400</v>
      </c>
      <c r="EE89" s="144">
        <f t="shared" si="41"/>
        <v>3247400</v>
      </c>
      <c r="EF89" s="144">
        <f t="shared" si="41"/>
        <v>3247400</v>
      </c>
      <c r="EG89" s="144">
        <f t="shared" si="41"/>
        <v>3247400</v>
      </c>
      <c r="EH89" s="144">
        <f t="shared" si="41"/>
        <v>3247400</v>
      </c>
      <c r="EI89" s="144">
        <f t="shared" si="41"/>
        <v>3247400</v>
      </c>
      <c r="EJ89" s="144">
        <f t="shared" si="41"/>
        <v>3247400</v>
      </c>
      <c r="EK89" s="144">
        <f t="shared" si="41"/>
        <v>3247400</v>
      </c>
      <c r="EL89" s="144">
        <f t="shared" si="41"/>
        <v>3247400</v>
      </c>
      <c r="EM89" s="144">
        <f t="shared" si="41"/>
        <v>3247400</v>
      </c>
      <c r="EN89" s="144">
        <f t="shared" si="41"/>
        <v>3247400</v>
      </c>
      <c r="EO89" s="146">
        <f>EN63^3+EM64^3+EL65^3+EK66^3+EJ67^3+EI68^3+EH69^3+EG70^3+EF71^3+EE72^3+ED73^3+EC74^3+EB75^3+EA76^3+DZ77^3+DY78^3+DX79^3+DW80^3+DV81^3+DU82^3+DT83^3+DS84^3+DR85^3+DQ86^3+DP87^3</f>
        <v>1521000000</v>
      </c>
      <c r="EP89" s="41" t="s">
        <v>3</v>
      </c>
      <c r="EQ89" s="93" t="s">
        <v>472</v>
      </c>
      <c r="ER89" s="93" t="s">
        <v>449</v>
      </c>
      <c r="ES89" s="93" t="s">
        <v>540</v>
      </c>
      <c r="ET89" s="93" t="s">
        <v>202</v>
      </c>
      <c r="EU89" s="93" t="s">
        <v>289</v>
      </c>
      <c r="EV89" s="93" t="s">
        <v>247</v>
      </c>
      <c r="EW89" s="93" t="s">
        <v>576</v>
      </c>
      <c r="EX89" s="93" t="s">
        <v>375</v>
      </c>
      <c r="EY89" s="93" t="s">
        <v>401</v>
      </c>
      <c r="EZ89" s="93" t="s">
        <v>693</v>
      </c>
      <c r="FA89" s="93" t="s">
        <v>569</v>
      </c>
      <c r="FB89" s="93" t="s">
        <v>259</v>
      </c>
      <c r="FC89" s="93" t="s">
        <v>617</v>
      </c>
      <c r="FD89" s="93" t="s">
        <v>440</v>
      </c>
      <c r="FE89" s="93" t="s">
        <v>110</v>
      </c>
      <c r="FF89" s="93" t="s">
        <v>99</v>
      </c>
      <c r="FG89" s="93" t="s">
        <v>84</v>
      </c>
      <c r="FH89" s="93" t="s">
        <v>149</v>
      </c>
      <c r="FI89" s="93" t="s">
        <v>217</v>
      </c>
      <c r="FJ89" s="93" t="s">
        <v>278</v>
      </c>
      <c r="FK89" s="93" t="s">
        <v>642</v>
      </c>
      <c r="FL89" s="93" t="s">
        <v>485</v>
      </c>
      <c r="FM89" s="93" t="s">
        <v>301</v>
      </c>
      <c r="FN89" s="93" t="s">
        <v>671</v>
      </c>
      <c r="FO89" s="93" t="s">
        <v>315</v>
      </c>
      <c r="FP89" s="67"/>
    </row>
    <row r="90" spans="1:172" ht="12.75" thickBot="1" x14ac:dyDescent="0.25">
      <c r="A90" s="41"/>
      <c r="B90" s="41"/>
      <c r="C90" s="41"/>
      <c r="D90" s="109" t="s">
        <v>639</v>
      </c>
      <c r="E90" s="110" t="s">
        <v>565</v>
      </c>
      <c r="F90" s="122">
        <f>B3+(77*B5)</f>
        <v>77</v>
      </c>
      <c r="G90" s="41"/>
      <c r="I90" s="149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1" t="s">
        <v>419</v>
      </c>
      <c r="AL90" s="151" t="s">
        <v>373</v>
      </c>
      <c r="AM90" s="151" t="s">
        <v>637</v>
      </c>
      <c r="AN90" s="151" t="s">
        <v>654</v>
      </c>
      <c r="AO90" s="151" t="s">
        <v>92</v>
      </c>
      <c r="AP90" s="151" t="s">
        <v>256</v>
      </c>
      <c r="AQ90" s="151" t="s">
        <v>638</v>
      </c>
      <c r="AR90" s="151" t="s">
        <v>335</v>
      </c>
      <c r="AS90" s="151" t="s">
        <v>433</v>
      </c>
      <c r="AT90" s="151" t="s">
        <v>526</v>
      </c>
      <c r="AU90" s="151" t="s">
        <v>281</v>
      </c>
      <c r="AV90" s="151" t="s">
        <v>383</v>
      </c>
      <c r="AW90" s="151" t="s">
        <v>617</v>
      </c>
      <c r="AX90" s="151" t="s">
        <v>455</v>
      </c>
      <c r="AY90" s="151" t="s">
        <v>120</v>
      </c>
      <c r="AZ90" s="151" t="s">
        <v>597</v>
      </c>
      <c r="BA90" s="151" t="s">
        <v>584</v>
      </c>
      <c r="BB90" s="151" t="s">
        <v>557</v>
      </c>
      <c r="BC90" s="151" t="s">
        <v>212</v>
      </c>
      <c r="BD90" s="151" t="s">
        <v>539</v>
      </c>
      <c r="BE90" s="151" t="s">
        <v>624</v>
      </c>
      <c r="BF90" s="151" t="s">
        <v>152</v>
      </c>
      <c r="BG90" s="151" t="s">
        <v>198</v>
      </c>
      <c r="BH90" s="151" t="s">
        <v>568</v>
      </c>
      <c r="BI90" s="151" t="s">
        <v>581</v>
      </c>
      <c r="BJ90" s="152"/>
      <c r="BK90" s="50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35" t="s">
        <v>581</v>
      </c>
      <c r="CO90" s="135" t="s">
        <v>568</v>
      </c>
      <c r="CP90" s="135" t="s">
        <v>198</v>
      </c>
      <c r="CQ90" s="135" t="s">
        <v>152</v>
      </c>
      <c r="CR90" s="135" t="s">
        <v>624</v>
      </c>
      <c r="CS90" s="135" t="s">
        <v>539</v>
      </c>
      <c r="CT90" s="135" t="s">
        <v>212</v>
      </c>
      <c r="CU90" s="135" t="s">
        <v>557</v>
      </c>
      <c r="CV90" s="135" t="s">
        <v>584</v>
      </c>
      <c r="CW90" s="135" t="s">
        <v>597</v>
      </c>
      <c r="CX90" s="135" t="s">
        <v>120</v>
      </c>
      <c r="CY90" s="135" t="s">
        <v>455</v>
      </c>
      <c r="CZ90" s="135" t="s">
        <v>617</v>
      </c>
      <c r="DA90" s="135" t="s">
        <v>383</v>
      </c>
      <c r="DB90" s="135" t="s">
        <v>281</v>
      </c>
      <c r="DC90" s="135" t="s">
        <v>526</v>
      </c>
      <c r="DD90" s="135" t="s">
        <v>433</v>
      </c>
      <c r="DE90" s="135" t="s">
        <v>335</v>
      </c>
      <c r="DF90" s="135" t="s">
        <v>638</v>
      </c>
      <c r="DG90" s="135" t="s">
        <v>256</v>
      </c>
      <c r="DH90" s="135" t="s">
        <v>92</v>
      </c>
      <c r="DI90" s="135" t="s">
        <v>654</v>
      </c>
      <c r="DJ90" s="135" t="s">
        <v>637</v>
      </c>
      <c r="DK90" s="135" t="s">
        <v>373</v>
      </c>
      <c r="DL90" s="135" t="s">
        <v>419</v>
      </c>
      <c r="DM90" s="152"/>
      <c r="DO90" s="149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  <c r="EC90" s="150"/>
      <c r="ED90" s="150"/>
      <c r="EE90" s="150"/>
      <c r="EF90" s="150"/>
      <c r="EG90" s="150"/>
      <c r="EH90" s="191"/>
      <c r="EI90" s="150"/>
      <c r="EJ90" s="150"/>
      <c r="EK90" s="150"/>
      <c r="EL90" s="150"/>
      <c r="EM90" s="150"/>
      <c r="EN90" s="150"/>
      <c r="EO90" s="150"/>
      <c r="EP90" s="150"/>
      <c r="EQ90" s="135" t="s">
        <v>374</v>
      </c>
      <c r="ER90" s="135" t="s">
        <v>173</v>
      </c>
      <c r="ES90" s="135" t="s">
        <v>347</v>
      </c>
      <c r="ET90" s="135" t="s">
        <v>102</v>
      </c>
      <c r="EU90" s="135" t="s">
        <v>348</v>
      </c>
      <c r="EV90" s="135" t="s">
        <v>195</v>
      </c>
      <c r="EW90" s="135" t="s">
        <v>527</v>
      </c>
      <c r="EX90" s="135" t="s">
        <v>510</v>
      </c>
      <c r="EY90" s="135" t="s">
        <v>517</v>
      </c>
      <c r="EZ90" s="135" t="s">
        <v>340</v>
      </c>
      <c r="FA90" s="135" t="s">
        <v>322</v>
      </c>
      <c r="FB90" s="135" t="s">
        <v>334</v>
      </c>
      <c r="FC90" s="135" t="s">
        <v>617</v>
      </c>
      <c r="FD90" s="135" t="s">
        <v>486</v>
      </c>
      <c r="FE90" s="135" t="s">
        <v>248</v>
      </c>
      <c r="FF90" s="135" t="s">
        <v>127</v>
      </c>
      <c r="FG90" s="135" t="s">
        <v>0</v>
      </c>
      <c r="FH90" s="135" t="s">
        <v>580</v>
      </c>
      <c r="FI90" s="135" t="s">
        <v>302</v>
      </c>
      <c r="FJ90" s="135" t="s">
        <v>613</v>
      </c>
      <c r="FK90" s="135" t="s">
        <v>257</v>
      </c>
      <c r="FL90" s="135" t="s">
        <v>560</v>
      </c>
      <c r="FM90" s="135" t="s">
        <v>608</v>
      </c>
      <c r="FN90" s="135" t="s">
        <v>508</v>
      </c>
      <c r="FO90" s="135" t="s">
        <v>673</v>
      </c>
      <c r="FP90" s="152"/>
    </row>
    <row r="91" spans="1:172" ht="12.75" thickBot="1" x14ac:dyDescent="0.25">
      <c r="A91" s="41"/>
      <c r="B91" s="41"/>
      <c r="C91" s="41"/>
      <c r="D91" s="109" t="s">
        <v>572</v>
      </c>
      <c r="E91" s="110" t="s">
        <v>565</v>
      </c>
      <c r="F91" s="122">
        <f>B3+(78*B5)</f>
        <v>78</v>
      </c>
      <c r="G91" s="41"/>
      <c r="DO91" s="192"/>
      <c r="DP91" s="192"/>
      <c r="DQ91" s="192"/>
      <c r="DR91" s="192"/>
      <c r="DS91" s="192"/>
      <c r="DT91" s="192"/>
      <c r="DU91" s="192"/>
      <c r="DV91" s="192"/>
      <c r="DW91" s="192"/>
      <c r="DX91" s="192"/>
      <c r="DY91" s="192"/>
      <c r="DZ91" s="192"/>
      <c r="EA91" s="192"/>
      <c r="EB91" s="192"/>
      <c r="EC91" s="192"/>
      <c r="ED91" s="192"/>
      <c r="EE91" s="192"/>
      <c r="EF91" s="192"/>
      <c r="EG91" s="192"/>
      <c r="EH91" s="192"/>
      <c r="EI91" s="192"/>
      <c r="EJ91" s="192"/>
      <c r="EK91" s="192"/>
      <c r="EL91" s="192"/>
      <c r="EM91" s="192"/>
      <c r="EN91" s="192"/>
      <c r="EP91" s="192"/>
      <c r="EQ91" s="193"/>
      <c r="ER91" s="193"/>
      <c r="ES91" s="193"/>
      <c r="ET91" s="193"/>
      <c r="EU91" s="193"/>
      <c r="EV91" s="193"/>
      <c r="EW91" s="193"/>
      <c r="EX91" s="193"/>
      <c r="EY91" s="193"/>
      <c r="EZ91" s="193"/>
      <c r="FA91" s="193"/>
      <c r="FB91" s="193"/>
      <c r="FC91" s="193"/>
      <c r="FD91" s="193"/>
      <c r="FE91" s="193"/>
      <c r="FF91" s="193"/>
      <c r="FG91" s="193"/>
      <c r="FH91" s="193"/>
      <c r="FI91" s="193"/>
      <c r="FJ91" s="193"/>
      <c r="FK91" s="193"/>
      <c r="FL91" s="193"/>
      <c r="FM91" s="193"/>
      <c r="FN91" s="193"/>
      <c r="FO91" s="193"/>
      <c r="FP91" s="192"/>
    </row>
    <row r="92" spans="1:172" ht="12.75" thickBot="1" x14ac:dyDescent="0.25">
      <c r="A92" s="41"/>
      <c r="B92" s="41"/>
      <c r="C92" s="41"/>
      <c r="D92" s="109" t="s">
        <v>410</v>
      </c>
      <c r="E92" s="110" t="s">
        <v>565</v>
      </c>
      <c r="F92" s="111">
        <f>B3+(79*B5)</f>
        <v>79</v>
      </c>
      <c r="G92" s="41"/>
      <c r="I92" s="46" t="s">
        <v>3</v>
      </c>
      <c r="J92" s="47" t="s">
        <v>3</v>
      </c>
      <c r="K92" s="47" t="s">
        <v>3</v>
      </c>
      <c r="L92" s="47"/>
      <c r="M92" s="47"/>
      <c r="N92" s="47"/>
      <c r="O92" s="47"/>
      <c r="P92" s="47"/>
      <c r="Q92" s="47"/>
      <c r="R92" s="47"/>
      <c r="S92" s="47"/>
      <c r="T92" s="47"/>
      <c r="U92" s="48"/>
      <c r="V92" s="49" t="s">
        <v>714</v>
      </c>
      <c r="W92" s="47"/>
      <c r="X92" s="47"/>
      <c r="Y92" s="47"/>
      <c r="Z92" s="52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9"/>
      <c r="AW92" s="49" t="s">
        <v>715</v>
      </c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50"/>
      <c r="BL92" s="47" t="s">
        <v>3</v>
      </c>
      <c r="BM92" s="47" t="s">
        <v>3</v>
      </c>
      <c r="BN92" s="47" t="s">
        <v>3</v>
      </c>
      <c r="BO92" s="47"/>
      <c r="BP92" s="47"/>
      <c r="BQ92" s="47"/>
      <c r="BR92" s="47"/>
      <c r="BS92" s="47"/>
      <c r="BT92" s="47"/>
      <c r="BU92" s="47"/>
      <c r="BV92" s="47"/>
      <c r="BW92" s="47"/>
      <c r="BX92" s="48"/>
      <c r="BY92" s="49" t="s">
        <v>716</v>
      </c>
      <c r="BZ92" s="47"/>
      <c r="CA92" s="47"/>
      <c r="CB92" s="47"/>
      <c r="CC92" s="52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9"/>
      <c r="CZ92" s="49" t="s">
        <v>717</v>
      </c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51"/>
      <c r="DO92" s="46"/>
      <c r="DP92" s="47" t="s">
        <v>3</v>
      </c>
      <c r="DQ92" s="47" t="s">
        <v>3</v>
      </c>
      <c r="DR92" s="47"/>
      <c r="DS92" s="47"/>
      <c r="DT92" s="47"/>
      <c r="DU92" s="47"/>
      <c r="DV92" s="47"/>
      <c r="DW92" s="47"/>
      <c r="DX92" s="47"/>
      <c r="DY92" s="47"/>
      <c r="DZ92" s="47"/>
      <c r="EA92" s="48"/>
      <c r="EB92" s="49" t="s">
        <v>718</v>
      </c>
      <c r="EC92" s="47"/>
      <c r="ED92" s="47"/>
      <c r="EE92" s="47"/>
      <c r="EF92" s="52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9"/>
      <c r="FC92" s="49" t="s">
        <v>719</v>
      </c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51"/>
    </row>
    <row r="93" spans="1:172" x14ac:dyDescent="0.2">
      <c r="A93" s="41"/>
      <c r="B93" s="41"/>
      <c r="C93" s="41"/>
      <c r="D93" s="109" t="s">
        <v>561</v>
      </c>
      <c r="E93" s="110" t="s">
        <v>565</v>
      </c>
      <c r="F93" s="111">
        <f>B3+(80*B5)</f>
        <v>80</v>
      </c>
      <c r="G93" s="41"/>
      <c r="I93" s="57"/>
      <c r="J93" s="25">
        <f>F19</f>
        <v>6</v>
      </c>
      <c r="K93" s="26">
        <f>F65</f>
        <v>52</v>
      </c>
      <c r="L93" s="26">
        <f>F136</f>
        <v>123</v>
      </c>
      <c r="M93" s="26">
        <f>F57</f>
        <v>44</v>
      </c>
      <c r="N93" s="26">
        <f>F98</f>
        <v>85</v>
      </c>
      <c r="O93" s="26">
        <f>F285</f>
        <v>272</v>
      </c>
      <c r="P93" s="26">
        <f>F331</f>
        <v>318</v>
      </c>
      <c r="Q93" s="26">
        <f>F377</f>
        <v>364</v>
      </c>
      <c r="R93" s="26">
        <f>F293</f>
        <v>280</v>
      </c>
      <c r="S93" s="26">
        <f>F339</f>
        <v>326</v>
      </c>
      <c r="T93" s="26">
        <f>F526</f>
        <v>513</v>
      </c>
      <c r="U93" s="26">
        <f>F572</f>
        <v>559</v>
      </c>
      <c r="V93" s="26">
        <f>F613</f>
        <v>600</v>
      </c>
      <c r="W93" s="26">
        <f>F559</f>
        <v>546</v>
      </c>
      <c r="X93" s="26">
        <f>F605</f>
        <v>592</v>
      </c>
      <c r="Y93" s="26">
        <f>F142</f>
        <v>129</v>
      </c>
      <c r="Z93" s="26">
        <f>F208</f>
        <v>195</v>
      </c>
      <c r="AA93" s="26">
        <f>F254</f>
        <v>241</v>
      </c>
      <c r="AB93" s="26">
        <f>F175</f>
        <v>162</v>
      </c>
      <c r="AC93" s="26">
        <f>F221</f>
        <v>208</v>
      </c>
      <c r="AD93" s="26">
        <f>F403</f>
        <v>390</v>
      </c>
      <c r="AE93" s="26">
        <f>F449</f>
        <v>436</v>
      </c>
      <c r="AF93" s="26">
        <f>F495</f>
        <v>482</v>
      </c>
      <c r="AG93" s="26">
        <f>F416</f>
        <v>403</v>
      </c>
      <c r="AH93" s="27">
        <f>F487</f>
        <v>474</v>
      </c>
      <c r="AI93" s="58">
        <f t="shared" ref="AI93:AI104" si="42">SUMSQ(J93:AH93)</f>
        <v>3247400</v>
      </c>
      <c r="AJ93" s="41"/>
      <c r="AK93" s="71" t="s">
        <v>620</v>
      </c>
      <c r="AL93" s="72" t="s">
        <v>602</v>
      </c>
      <c r="AM93" s="72" t="s">
        <v>525</v>
      </c>
      <c r="AN93" s="72" t="s">
        <v>128</v>
      </c>
      <c r="AO93" s="72" t="s">
        <v>539</v>
      </c>
      <c r="AP93" s="72" t="s">
        <v>479</v>
      </c>
      <c r="AQ93" s="72" t="s">
        <v>438</v>
      </c>
      <c r="AR93" s="72" t="s">
        <v>221</v>
      </c>
      <c r="AS93" s="72" t="s">
        <v>125</v>
      </c>
      <c r="AT93" s="72" t="s">
        <v>440</v>
      </c>
      <c r="AU93" s="72" t="s">
        <v>486</v>
      </c>
      <c r="AV93" s="72" t="s">
        <v>276</v>
      </c>
      <c r="AW93" s="73" t="s">
        <v>434</v>
      </c>
      <c r="AX93" s="72" t="s">
        <v>118</v>
      </c>
      <c r="AY93" s="72" t="s">
        <v>448</v>
      </c>
      <c r="AZ93" s="72" t="s">
        <v>346</v>
      </c>
      <c r="BA93" s="72" t="s">
        <v>469</v>
      </c>
      <c r="BB93" s="72" t="s">
        <v>528</v>
      </c>
      <c r="BC93" s="72" t="s">
        <v>138</v>
      </c>
      <c r="BD93" s="72" t="s">
        <v>698</v>
      </c>
      <c r="BE93" s="72" t="s">
        <v>484</v>
      </c>
      <c r="BF93" s="72" t="s">
        <v>444</v>
      </c>
      <c r="BG93" s="72" t="s">
        <v>446</v>
      </c>
      <c r="BH93" s="72" t="s">
        <v>131</v>
      </c>
      <c r="BI93" s="74" t="s">
        <v>82</v>
      </c>
      <c r="BJ93" s="41"/>
      <c r="BK93" s="50"/>
      <c r="BL93" s="41"/>
      <c r="BM93" s="25">
        <f>F19</f>
        <v>6</v>
      </c>
      <c r="BN93" s="26">
        <f>F107</f>
        <v>94</v>
      </c>
      <c r="BO93" s="26">
        <f>F123</f>
        <v>110</v>
      </c>
      <c r="BP93" s="26">
        <f>F65</f>
        <v>52</v>
      </c>
      <c r="BQ93" s="26">
        <f>F61</f>
        <v>48</v>
      </c>
      <c r="BR93" s="26">
        <f>F392</f>
        <v>379</v>
      </c>
      <c r="BS93" s="26">
        <f>F475</f>
        <v>462</v>
      </c>
      <c r="BT93" s="26">
        <f>F496</f>
        <v>483</v>
      </c>
      <c r="BU93" s="26">
        <f>F458</f>
        <v>445</v>
      </c>
      <c r="BV93" s="26">
        <f>F429</f>
        <v>416</v>
      </c>
      <c r="BW93" s="26">
        <f>F528</f>
        <v>515</v>
      </c>
      <c r="BX93" s="26">
        <f>F591</f>
        <v>578</v>
      </c>
      <c r="BY93" s="26">
        <f>F637</f>
        <v>624</v>
      </c>
      <c r="BZ93" s="26">
        <f>F574</f>
        <v>561</v>
      </c>
      <c r="CA93" s="26">
        <f>F545</f>
        <v>532</v>
      </c>
      <c r="CB93" s="26">
        <f>F285</f>
        <v>272</v>
      </c>
      <c r="CC93" s="26">
        <f>F343</f>
        <v>330</v>
      </c>
      <c r="CD93" s="26">
        <f>F364</f>
        <v>351</v>
      </c>
      <c r="CE93" s="26">
        <f>F331</f>
        <v>318</v>
      </c>
      <c r="CF93" s="26">
        <f>F302</f>
        <v>289</v>
      </c>
      <c r="CG93" s="26">
        <f>F151</f>
        <v>138</v>
      </c>
      <c r="CH93" s="26">
        <f>F234</f>
        <v>221</v>
      </c>
      <c r="CI93" s="26">
        <f>F255</f>
        <v>242</v>
      </c>
      <c r="CJ93" s="26">
        <f>F197</f>
        <v>184</v>
      </c>
      <c r="CK93" s="27">
        <f>F163</f>
        <v>150</v>
      </c>
      <c r="CL93" s="58">
        <f>SUMSQ(BM93:CK93)</f>
        <v>3247400</v>
      </c>
      <c r="CM93" s="41"/>
      <c r="CN93" s="71" t="s">
        <v>620</v>
      </c>
      <c r="CO93" s="72" t="s">
        <v>331</v>
      </c>
      <c r="CP93" s="72" t="s">
        <v>507</v>
      </c>
      <c r="CQ93" s="72" t="s">
        <v>602</v>
      </c>
      <c r="CR93" s="72" t="s">
        <v>494</v>
      </c>
      <c r="CS93" s="72" t="s">
        <v>237</v>
      </c>
      <c r="CT93" s="72" t="s">
        <v>100</v>
      </c>
      <c r="CU93" s="72" t="s">
        <v>354</v>
      </c>
      <c r="CV93" s="72" t="s">
        <v>168</v>
      </c>
      <c r="CW93" s="72" t="s">
        <v>267</v>
      </c>
      <c r="CX93" s="72" t="s">
        <v>274</v>
      </c>
      <c r="CY93" s="72" t="s">
        <v>661</v>
      </c>
      <c r="CZ93" s="73" t="s">
        <v>562</v>
      </c>
      <c r="DA93" s="72" t="s">
        <v>432</v>
      </c>
      <c r="DB93" s="72" t="s">
        <v>614</v>
      </c>
      <c r="DC93" s="72" t="s">
        <v>479</v>
      </c>
      <c r="DD93" s="72" t="s">
        <v>374</v>
      </c>
      <c r="DE93" s="72" t="s">
        <v>546</v>
      </c>
      <c r="DF93" s="72" t="s">
        <v>438</v>
      </c>
      <c r="DG93" s="72" t="s">
        <v>89</v>
      </c>
      <c r="DH93" s="72" t="s">
        <v>571</v>
      </c>
      <c r="DI93" s="72" t="s">
        <v>226</v>
      </c>
      <c r="DJ93" s="72" t="s">
        <v>428</v>
      </c>
      <c r="DK93" s="72" t="s">
        <v>459</v>
      </c>
      <c r="DL93" s="74" t="s">
        <v>250</v>
      </c>
      <c r="DM93" s="67"/>
      <c r="DO93" s="57"/>
      <c r="DP93" s="68">
        <f>F23</f>
        <v>10</v>
      </c>
      <c r="DQ93" s="69">
        <f>F193</f>
        <v>180</v>
      </c>
      <c r="DR93" s="69">
        <f>F363</f>
        <v>350</v>
      </c>
      <c r="DS93" s="69">
        <f>F433</f>
        <v>420</v>
      </c>
      <c r="DT93" s="69">
        <f>F603</f>
        <v>590</v>
      </c>
      <c r="DU93" s="69">
        <f>F324</f>
        <v>311</v>
      </c>
      <c r="DV93" s="69">
        <f>F494</f>
        <v>481</v>
      </c>
      <c r="DW93" s="69">
        <f>F539</f>
        <v>526</v>
      </c>
      <c r="DX93" s="69">
        <f>F109</f>
        <v>96</v>
      </c>
      <c r="DY93" s="69">
        <f>F154</f>
        <v>141</v>
      </c>
      <c r="DZ93" s="69">
        <f>F455</f>
        <v>442</v>
      </c>
      <c r="EA93" s="69">
        <f>F285</f>
        <v>272</v>
      </c>
      <c r="EB93" s="69">
        <f>F215</f>
        <v>202</v>
      </c>
      <c r="EC93" s="69">
        <f>F45</f>
        <v>32</v>
      </c>
      <c r="ED93" s="69">
        <f>F625</f>
        <v>612</v>
      </c>
      <c r="EE93" s="69">
        <f>F176</f>
        <v>163</v>
      </c>
      <c r="EF93" s="69">
        <f>F346</f>
        <v>333</v>
      </c>
      <c r="EG93" s="69">
        <f>F391</f>
        <v>378</v>
      </c>
      <c r="EH93" s="69">
        <f>F586</f>
        <v>573</v>
      </c>
      <c r="EI93" s="69">
        <f>F131</f>
        <v>118</v>
      </c>
      <c r="EJ93" s="69">
        <f>F477</f>
        <v>464</v>
      </c>
      <c r="EK93" s="69">
        <f>F522</f>
        <v>509</v>
      </c>
      <c r="EL93" s="69">
        <f>F67</f>
        <v>54</v>
      </c>
      <c r="EM93" s="69">
        <f>F262</f>
        <v>249</v>
      </c>
      <c r="EN93" s="70">
        <f>F307</f>
        <v>294</v>
      </c>
      <c r="EO93" s="58">
        <f t="shared" ref="EO93:EO104" si="43">SUMSQ(DP93:EN93)</f>
        <v>3247400</v>
      </c>
      <c r="EP93" s="41"/>
      <c r="EQ93" s="71" t="s">
        <v>472</v>
      </c>
      <c r="ER93" s="72" t="s">
        <v>246</v>
      </c>
      <c r="ES93" s="72" t="s">
        <v>646</v>
      </c>
      <c r="ET93" s="72" t="s">
        <v>103</v>
      </c>
      <c r="EU93" s="72" t="s">
        <v>77</v>
      </c>
      <c r="EV93" s="72" t="s">
        <v>177</v>
      </c>
      <c r="EW93" s="72" t="s">
        <v>694</v>
      </c>
      <c r="EX93" s="72" t="s">
        <v>79</v>
      </c>
      <c r="EY93" s="72" t="s">
        <v>95</v>
      </c>
      <c r="EZ93" s="72" t="s">
        <v>413</v>
      </c>
      <c r="FA93" s="174" t="s">
        <v>582</v>
      </c>
      <c r="FB93" s="173" t="s">
        <v>479</v>
      </c>
      <c r="FC93" s="73" t="s">
        <v>518</v>
      </c>
      <c r="FD93" s="172" t="s">
        <v>261</v>
      </c>
      <c r="FE93" s="171" t="s">
        <v>76</v>
      </c>
      <c r="FF93" s="72" t="s">
        <v>605</v>
      </c>
      <c r="FG93" s="72" t="s">
        <v>490</v>
      </c>
      <c r="FH93" s="72" t="s">
        <v>311</v>
      </c>
      <c r="FI93" s="72" t="s">
        <v>78</v>
      </c>
      <c r="FJ93" s="72" t="s">
        <v>470</v>
      </c>
      <c r="FK93" s="72" t="s">
        <v>680</v>
      </c>
      <c r="FL93" s="72" t="s">
        <v>75</v>
      </c>
      <c r="FM93" s="72" t="s">
        <v>471</v>
      </c>
      <c r="FN93" s="72" t="s">
        <v>373</v>
      </c>
      <c r="FO93" s="74" t="s">
        <v>673</v>
      </c>
      <c r="FP93" s="67"/>
    </row>
    <row r="94" spans="1:172" x14ac:dyDescent="0.2">
      <c r="A94" s="41"/>
      <c r="B94" s="41"/>
      <c r="C94" s="41"/>
      <c r="D94" s="109" t="s">
        <v>650</v>
      </c>
      <c r="E94" s="110" t="s">
        <v>565</v>
      </c>
      <c r="F94" s="122">
        <f>B3+(81*B5)</f>
        <v>81</v>
      </c>
      <c r="G94" s="41"/>
      <c r="I94" s="57"/>
      <c r="J94" s="28">
        <f>F132</f>
        <v>119</v>
      </c>
      <c r="K94" s="29">
        <f>F48</f>
        <v>35</v>
      </c>
      <c r="L94" s="29">
        <f>F94</f>
        <v>81</v>
      </c>
      <c r="M94" s="29">
        <f>F15</f>
        <v>2</v>
      </c>
      <c r="N94" s="29">
        <f>F86</f>
        <v>73</v>
      </c>
      <c r="O94" s="29">
        <f>F368</f>
        <v>355</v>
      </c>
      <c r="P94" s="29">
        <f>F289</f>
        <v>276</v>
      </c>
      <c r="Q94" s="29">
        <f>F360</f>
        <v>347</v>
      </c>
      <c r="R94" s="29">
        <f>F281</f>
        <v>268</v>
      </c>
      <c r="S94" s="29">
        <f>F327</f>
        <v>314</v>
      </c>
      <c r="T94" s="29">
        <f>F634</f>
        <v>621</v>
      </c>
      <c r="U94" s="29">
        <f>F555</f>
        <v>542</v>
      </c>
      <c r="V94" s="29">
        <f>F601</f>
        <v>588</v>
      </c>
      <c r="W94" s="29">
        <f>F522</f>
        <v>509</v>
      </c>
      <c r="X94" s="29">
        <f>F563</f>
        <v>550</v>
      </c>
      <c r="Y94" s="29">
        <f>F250</f>
        <v>237</v>
      </c>
      <c r="Z94" s="29">
        <f>F171</f>
        <v>158</v>
      </c>
      <c r="AA94" s="29">
        <f>F217</f>
        <v>204</v>
      </c>
      <c r="AB94" s="29">
        <f>F158</f>
        <v>145</v>
      </c>
      <c r="AC94" s="29">
        <f>F204</f>
        <v>191</v>
      </c>
      <c r="AD94" s="29">
        <f>F491</f>
        <v>478</v>
      </c>
      <c r="AE94" s="29">
        <f>F437</f>
        <v>424</v>
      </c>
      <c r="AF94" s="29">
        <f>F478</f>
        <v>465</v>
      </c>
      <c r="AG94" s="29">
        <f>F399</f>
        <v>386</v>
      </c>
      <c r="AH94" s="30">
        <f>F445</f>
        <v>432</v>
      </c>
      <c r="AI94" s="75">
        <f t="shared" si="42"/>
        <v>3247400</v>
      </c>
      <c r="AJ94" s="41"/>
      <c r="AK94" s="91" t="s">
        <v>190</v>
      </c>
      <c r="AL94" s="92" t="s">
        <v>430</v>
      </c>
      <c r="AM94" s="93" t="s">
        <v>650</v>
      </c>
      <c r="AN94" s="93" t="s">
        <v>612</v>
      </c>
      <c r="AO94" s="93" t="s">
        <v>557</v>
      </c>
      <c r="AP94" s="93" t="s">
        <v>188</v>
      </c>
      <c r="AQ94" s="93" t="s">
        <v>477</v>
      </c>
      <c r="AR94" s="93" t="s">
        <v>544</v>
      </c>
      <c r="AS94" s="93" t="s">
        <v>545</v>
      </c>
      <c r="AT94" s="93" t="s">
        <v>342</v>
      </c>
      <c r="AU94" s="93" t="s">
        <v>203</v>
      </c>
      <c r="AV94" s="93" t="s">
        <v>485</v>
      </c>
      <c r="AW94" s="94" t="s">
        <v>552</v>
      </c>
      <c r="AX94" s="93" t="s">
        <v>75</v>
      </c>
      <c r="AY94" s="93" t="s">
        <v>511</v>
      </c>
      <c r="AZ94" s="93" t="s">
        <v>200</v>
      </c>
      <c r="BA94" s="93" t="s">
        <v>701</v>
      </c>
      <c r="BB94" s="93" t="s">
        <v>163</v>
      </c>
      <c r="BC94" s="93" t="s">
        <v>538</v>
      </c>
      <c r="BD94" s="93" t="s">
        <v>560</v>
      </c>
      <c r="BE94" s="93" t="s">
        <v>193</v>
      </c>
      <c r="BF94" s="93" t="s">
        <v>219</v>
      </c>
      <c r="BG94" s="93" t="s">
        <v>394</v>
      </c>
      <c r="BH94" s="95" t="s">
        <v>551</v>
      </c>
      <c r="BI94" s="96" t="s">
        <v>550</v>
      </c>
      <c r="BJ94" s="41"/>
      <c r="BK94" s="50"/>
      <c r="BL94" s="41"/>
      <c r="BM94" s="28">
        <f>F86</f>
        <v>73</v>
      </c>
      <c r="BN94" s="29">
        <f>F48</f>
        <v>35</v>
      </c>
      <c r="BO94" s="29">
        <f>F90</f>
        <v>77</v>
      </c>
      <c r="BP94" s="29">
        <f>F119</f>
        <v>106</v>
      </c>
      <c r="BQ94" s="29">
        <f>F32</f>
        <v>19</v>
      </c>
      <c r="BR94" s="29">
        <f>F454</f>
        <v>441</v>
      </c>
      <c r="BS94" s="29">
        <f>F421</f>
        <v>408</v>
      </c>
      <c r="BT94" s="29">
        <f>F483</f>
        <v>470</v>
      </c>
      <c r="BU94" s="29">
        <f>F492</f>
        <v>479</v>
      </c>
      <c r="BV94" s="29">
        <f>F400</f>
        <v>387</v>
      </c>
      <c r="BW94" s="29">
        <f>F570</f>
        <v>557</v>
      </c>
      <c r="BX94" s="29">
        <f>F562</f>
        <v>549</v>
      </c>
      <c r="BY94" s="29">
        <f>F599</f>
        <v>586</v>
      </c>
      <c r="BZ94" s="29">
        <f>F628</f>
        <v>615</v>
      </c>
      <c r="CA94" s="29">
        <f>F516</f>
        <v>503</v>
      </c>
      <c r="CB94" s="29">
        <f>F327</f>
        <v>314</v>
      </c>
      <c r="CC94" s="29">
        <f>F289</f>
        <v>276</v>
      </c>
      <c r="CD94" s="29">
        <f>F356</f>
        <v>343</v>
      </c>
      <c r="CE94" s="29">
        <f>F385</f>
        <v>372</v>
      </c>
      <c r="CF94" s="29">
        <f>F268</f>
        <v>255</v>
      </c>
      <c r="CG94" s="29">
        <f>F188</f>
        <v>175</v>
      </c>
      <c r="CH94" s="29">
        <f>F180</f>
        <v>167</v>
      </c>
      <c r="CI94" s="29">
        <f>F222</f>
        <v>209</v>
      </c>
      <c r="CJ94" s="29">
        <f>F251</f>
        <v>238</v>
      </c>
      <c r="CK94" s="30">
        <f>F159</f>
        <v>146</v>
      </c>
      <c r="CL94" s="75">
        <f t="shared" ref="CL94:CL104" si="44">SUMSQ(BM94:CK94)</f>
        <v>3247400</v>
      </c>
      <c r="CM94" s="41"/>
      <c r="CN94" s="91" t="s">
        <v>557</v>
      </c>
      <c r="CO94" s="92" t="s">
        <v>430</v>
      </c>
      <c r="CP94" s="93" t="s">
        <v>639</v>
      </c>
      <c r="CQ94" s="93" t="s">
        <v>579</v>
      </c>
      <c r="CR94" s="93" t="s">
        <v>212</v>
      </c>
      <c r="CS94" s="93" t="s">
        <v>218</v>
      </c>
      <c r="CT94" s="93" t="s">
        <v>234</v>
      </c>
      <c r="CU94" s="93" t="s">
        <v>296</v>
      </c>
      <c r="CV94" s="93" t="s">
        <v>101</v>
      </c>
      <c r="CW94" s="93" t="s">
        <v>171</v>
      </c>
      <c r="CX94" s="93" t="s">
        <v>591</v>
      </c>
      <c r="CY94" s="93" t="s">
        <v>530</v>
      </c>
      <c r="CZ94" s="94" t="s">
        <v>392</v>
      </c>
      <c r="DA94" s="93" t="s">
        <v>257</v>
      </c>
      <c r="DB94" s="93" t="s">
        <v>642</v>
      </c>
      <c r="DC94" s="93" t="s">
        <v>342</v>
      </c>
      <c r="DD94" s="93" t="s">
        <v>477</v>
      </c>
      <c r="DE94" s="93" t="s">
        <v>514</v>
      </c>
      <c r="DF94" s="93" t="s">
        <v>397</v>
      </c>
      <c r="DG94" s="93" t="s">
        <v>325</v>
      </c>
      <c r="DH94" s="93" t="s">
        <v>375</v>
      </c>
      <c r="DI94" s="93" t="s">
        <v>537</v>
      </c>
      <c r="DJ94" s="93" t="s">
        <v>524</v>
      </c>
      <c r="DK94" s="95" t="s">
        <v>595</v>
      </c>
      <c r="DL94" s="96" t="s">
        <v>90</v>
      </c>
      <c r="DM94" s="67"/>
      <c r="DO94" s="57"/>
      <c r="DP94" s="88">
        <f>F622</f>
        <v>609</v>
      </c>
      <c r="DQ94" s="89">
        <f>F42</f>
        <v>29</v>
      </c>
      <c r="DR94" s="89">
        <f>F237</f>
        <v>224</v>
      </c>
      <c r="DS94" s="89">
        <f>F282</f>
        <v>269</v>
      </c>
      <c r="DT94" s="89">
        <f>F452</f>
        <v>439</v>
      </c>
      <c r="DU94" s="89">
        <f>F168</f>
        <v>155</v>
      </c>
      <c r="DV94" s="89">
        <f>F338</f>
        <v>325</v>
      </c>
      <c r="DW94" s="89">
        <f>F408</f>
        <v>395</v>
      </c>
      <c r="DX94" s="89">
        <f>F578</f>
        <v>565</v>
      </c>
      <c r="DY94" s="89">
        <f>F123</f>
        <v>110</v>
      </c>
      <c r="DZ94" s="89">
        <f>F299</f>
        <v>286</v>
      </c>
      <c r="EA94" s="89">
        <f>F254</f>
        <v>241</v>
      </c>
      <c r="EB94" s="89">
        <f>F84</f>
        <v>71</v>
      </c>
      <c r="EC94" s="89">
        <f>F514</f>
        <v>501</v>
      </c>
      <c r="ED94" s="89">
        <f>F469</f>
        <v>456</v>
      </c>
      <c r="EE94" s="89">
        <f>F20</f>
        <v>7</v>
      </c>
      <c r="EF94" s="89">
        <f>F190</f>
        <v>177</v>
      </c>
      <c r="EG94" s="89">
        <f>F385</f>
        <v>372</v>
      </c>
      <c r="EH94" s="89">
        <f>F430</f>
        <v>417</v>
      </c>
      <c r="EI94" s="89">
        <f>F600</f>
        <v>587</v>
      </c>
      <c r="EJ94" s="89">
        <f>F321</f>
        <v>308</v>
      </c>
      <c r="EK94" s="89">
        <f>F491</f>
        <v>478</v>
      </c>
      <c r="EL94" s="89">
        <f>F561</f>
        <v>548</v>
      </c>
      <c r="EM94" s="89">
        <f>F106</f>
        <v>93</v>
      </c>
      <c r="EN94" s="90">
        <f>F151</f>
        <v>138</v>
      </c>
      <c r="EO94" s="75">
        <f t="shared" si="43"/>
        <v>3247400</v>
      </c>
      <c r="EP94" s="41"/>
      <c r="EQ94" s="91" t="s">
        <v>147</v>
      </c>
      <c r="ER94" s="92" t="s">
        <v>449</v>
      </c>
      <c r="ES94" s="93" t="s">
        <v>265</v>
      </c>
      <c r="ET94" s="93" t="s">
        <v>678</v>
      </c>
      <c r="EU94" s="93" t="s">
        <v>690</v>
      </c>
      <c r="EV94" s="93" t="s">
        <v>363</v>
      </c>
      <c r="EW94" s="93" t="s">
        <v>607</v>
      </c>
      <c r="EX94" s="93" t="s">
        <v>352</v>
      </c>
      <c r="EY94" s="93" t="s">
        <v>144</v>
      </c>
      <c r="EZ94" s="93" t="s">
        <v>507</v>
      </c>
      <c r="FA94" s="178" t="s">
        <v>112</v>
      </c>
      <c r="FB94" s="177" t="s">
        <v>528</v>
      </c>
      <c r="FC94" s="94" t="s">
        <v>232</v>
      </c>
      <c r="FD94" s="176" t="s">
        <v>146</v>
      </c>
      <c r="FE94" s="175" t="s">
        <v>696</v>
      </c>
      <c r="FF94" s="93" t="s">
        <v>117</v>
      </c>
      <c r="FG94" s="93" t="s">
        <v>441</v>
      </c>
      <c r="FH94" s="93" t="s">
        <v>397</v>
      </c>
      <c r="FI94" s="93" t="s">
        <v>624</v>
      </c>
      <c r="FJ94" s="93" t="s">
        <v>148</v>
      </c>
      <c r="FK94" s="93" t="s">
        <v>417</v>
      </c>
      <c r="FL94" s="93" t="s">
        <v>193</v>
      </c>
      <c r="FM94" s="93" t="s">
        <v>145</v>
      </c>
      <c r="FN94" s="95" t="s">
        <v>508</v>
      </c>
      <c r="FO94" s="96" t="s">
        <v>571</v>
      </c>
      <c r="FP94" s="67"/>
    </row>
    <row r="95" spans="1:172" x14ac:dyDescent="0.2">
      <c r="A95" s="41"/>
      <c r="B95" s="41"/>
      <c r="C95" s="41"/>
      <c r="D95" s="109" t="s">
        <v>202</v>
      </c>
      <c r="E95" s="110" t="s">
        <v>565</v>
      </c>
      <c r="F95" s="122">
        <f>B3+(82*B5)</f>
        <v>82</v>
      </c>
      <c r="G95" s="41"/>
      <c r="I95" s="57"/>
      <c r="J95" s="28">
        <f>F90</f>
        <v>77</v>
      </c>
      <c r="K95" s="29">
        <f>F36</f>
        <v>23</v>
      </c>
      <c r="L95" s="29">
        <f>F82</f>
        <v>69</v>
      </c>
      <c r="M95" s="29">
        <f>F123</f>
        <v>110</v>
      </c>
      <c r="N95" s="29">
        <f>F44</f>
        <v>31</v>
      </c>
      <c r="O95" s="29">
        <f>F356</f>
        <v>343</v>
      </c>
      <c r="P95" s="29">
        <f>F277</f>
        <v>264</v>
      </c>
      <c r="Q95" s="29">
        <f>F318</f>
        <v>305</v>
      </c>
      <c r="R95" s="29">
        <f>F364</f>
        <v>351</v>
      </c>
      <c r="S95" s="29">
        <f>F310</f>
        <v>297</v>
      </c>
      <c r="T95" s="29">
        <f>F597</f>
        <v>584</v>
      </c>
      <c r="U95" s="29">
        <f>F513</f>
        <v>500</v>
      </c>
      <c r="V95" s="29">
        <f>F584</f>
        <v>571</v>
      </c>
      <c r="W95" s="29">
        <f>F630</f>
        <v>617</v>
      </c>
      <c r="X95" s="29">
        <f>F551</f>
        <v>538</v>
      </c>
      <c r="Y95" s="29">
        <f>F233</f>
        <v>220</v>
      </c>
      <c r="Z95" s="29">
        <f>F154</f>
        <v>141</v>
      </c>
      <c r="AA95" s="29">
        <f>F200</f>
        <v>187</v>
      </c>
      <c r="AB95" s="29">
        <f>F246</f>
        <v>233</v>
      </c>
      <c r="AC95" s="29">
        <f>F167</f>
        <v>154</v>
      </c>
      <c r="AD95" s="29">
        <f>F474</f>
        <v>461</v>
      </c>
      <c r="AE95" s="29">
        <f>F395</f>
        <v>382</v>
      </c>
      <c r="AF95" s="29">
        <f>F441</f>
        <v>428</v>
      </c>
      <c r="AG95" s="29">
        <f>F512</f>
        <v>499</v>
      </c>
      <c r="AH95" s="30">
        <f>F428</f>
        <v>415</v>
      </c>
      <c r="AI95" s="75">
        <f t="shared" si="42"/>
        <v>3247400</v>
      </c>
      <c r="AJ95" s="41"/>
      <c r="AK95" s="91" t="s">
        <v>639</v>
      </c>
      <c r="AL95" s="93" t="s">
        <v>422</v>
      </c>
      <c r="AM95" s="92" t="s">
        <v>73</v>
      </c>
      <c r="AN95" s="93" t="s">
        <v>507</v>
      </c>
      <c r="AO95" s="93" t="s">
        <v>597</v>
      </c>
      <c r="AP95" s="93" t="s">
        <v>514</v>
      </c>
      <c r="AQ95" s="93" t="s">
        <v>156</v>
      </c>
      <c r="AR95" s="93" t="s">
        <v>268</v>
      </c>
      <c r="AS95" s="93" t="s">
        <v>546</v>
      </c>
      <c r="AT95" s="93" t="s">
        <v>439</v>
      </c>
      <c r="AU95" s="93" t="s">
        <v>214</v>
      </c>
      <c r="AV95" s="93" t="s">
        <v>391</v>
      </c>
      <c r="AW95" s="94" t="s">
        <v>262</v>
      </c>
      <c r="AX95" s="93" t="s">
        <v>553</v>
      </c>
      <c r="AY95" s="93" t="s">
        <v>447</v>
      </c>
      <c r="AZ95" s="93" t="s">
        <v>429</v>
      </c>
      <c r="BA95" s="93" t="s">
        <v>413</v>
      </c>
      <c r="BB95" s="93" t="s">
        <v>260</v>
      </c>
      <c r="BC95" s="93" t="s">
        <v>693</v>
      </c>
      <c r="BD95" s="93" t="s">
        <v>284</v>
      </c>
      <c r="BE95" s="93" t="s">
        <v>519</v>
      </c>
      <c r="BF95" s="93" t="s">
        <v>403</v>
      </c>
      <c r="BG95" s="95" t="s">
        <v>253</v>
      </c>
      <c r="BH95" s="93" t="s">
        <v>340</v>
      </c>
      <c r="BI95" s="96" t="s">
        <v>445</v>
      </c>
      <c r="BJ95" s="41"/>
      <c r="BK95" s="50"/>
      <c r="BL95" s="41"/>
      <c r="BM95" s="28">
        <f>F40</f>
        <v>27</v>
      </c>
      <c r="BN95" s="29">
        <f>F136</f>
        <v>123</v>
      </c>
      <c r="BO95" s="29">
        <f>F82</f>
        <v>69</v>
      </c>
      <c r="BP95" s="29">
        <f>F23</f>
        <v>10</v>
      </c>
      <c r="BQ95" s="29">
        <f>F94</f>
        <v>81</v>
      </c>
      <c r="BR95" s="29">
        <f>F433</f>
        <v>420</v>
      </c>
      <c r="BS95" s="29">
        <f>F504</f>
        <v>491</v>
      </c>
      <c r="BT95" s="29">
        <f>F450</f>
        <v>437</v>
      </c>
      <c r="BU95" s="29">
        <f>F396</f>
        <v>383</v>
      </c>
      <c r="BV95" s="29">
        <f>F467</f>
        <v>454</v>
      </c>
      <c r="BW95" s="29">
        <f>F549</f>
        <v>536</v>
      </c>
      <c r="BX95" s="29">
        <f>F620</f>
        <v>607</v>
      </c>
      <c r="BY95" s="29">
        <f>F566</f>
        <v>553</v>
      </c>
      <c r="BZ95" s="29">
        <f>F537</f>
        <v>524</v>
      </c>
      <c r="CA95" s="29">
        <f>F603</f>
        <v>590</v>
      </c>
      <c r="CB95" s="29">
        <f>F306</f>
        <v>293</v>
      </c>
      <c r="CC95" s="29">
        <f>F377</f>
        <v>364</v>
      </c>
      <c r="CD95" s="29">
        <f>F318</f>
        <v>305</v>
      </c>
      <c r="CE95" s="29">
        <f>F264</f>
        <v>251</v>
      </c>
      <c r="CF95" s="29">
        <f>F360</f>
        <v>347</v>
      </c>
      <c r="CG95" s="29">
        <f>F172</f>
        <v>159</v>
      </c>
      <c r="CH95" s="29">
        <f>F238</f>
        <v>225</v>
      </c>
      <c r="CI95" s="29">
        <f>F209</f>
        <v>196</v>
      </c>
      <c r="CJ95" s="29">
        <f>F155</f>
        <v>142</v>
      </c>
      <c r="CK95" s="30">
        <f>F226</f>
        <v>213</v>
      </c>
      <c r="CL95" s="75">
        <f t="shared" si="44"/>
        <v>3247400</v>
      </c>
      <c r="CM95" s="41"/>
      <c r="CN95" s="91" t="s">
        <v>580</v>
      </c>
      <c r="CO95" s="93" t="s">
        <v>525</v>
      </c>
      <c r="CP95" s="92" t="s">
        <v>73</v>
      </c>
      <c r="CQ95" s="93" t="s">
        <v>472</v>
      </c>
      <c r="CR95" s="93" t="s">
        <v>650</v>
      </c>
      <c r="CS95" s="93" t="s">
        <v>103</v>
      </c>
      <c r="CT95" s="93" t="s">
        <v>81</v>
      </c>
      <c r="CU95" s="93" t="s">
        <v>236</v>
      </c>
      <c r="CV95" s="93" t="s">
        <v>295</v>
      </c>
      <c r="CW95" s="93" t="s">
        <v>351</v>
      </c>
      <c r="CX95" s="93" t="s">
        <v>474</v>
      </c>
      <c r="CY95" s="93" t="s">
        <v>648</v>
      </c>
      <c r="CZ95" s="94" t="s">
        <v>627</v>
      </c>
      <c r="DA95" s="93" t="s">
        <v>454</v>
      </c>
      <c r="DB95" s="93" t="s">
        <v>77</v>
      </c>
      <c r="DC95" s="93" t="s">
        <v>399</v>
      </c>
      <c r="DD95" s="93" t="s">
        <v>221</v>
      </c>
      <c r="DE95" s="93" t="s">
        <v>268</v>
      </c>
      <c r="DF95" s="93" t="s">
        <v>513</v>
      </c>
      <c r="DG95" s="93" t="s">
        <v>544</v>
      </c>
      <c r="DH95" s="93" t="s">
        <v>556</v>
      </c>
      <c r="DI95" s="93" t="s">
        <v>326</v>
      </c>
      <c r="DJ95" s="95" t="s">
        <v>288</v>
      </c>
      <c r="DK95" s="93" t="s">
        <v>385</v>
      </c>
      <c r="DL95" s="96" t="s">
        <v>583</v>
      </c>
      <c r="DM95" s="67"/>
      <c r="DO95" s="57"/>
      <c r="DP95" s="88">
        <f>F466</f>
        <v>453</v>
      </c>
      <c r="DQ95" s="89">
        <f>F536</f>
        <v>523</v>
      </c>
      <c r="DR95" s="89">
        <f>F81</f>
        <v>68</v>
      </c>
      <c r="DS95" s="89">
        <f>F251</f>
        <v>238</v>
      </c>
      <c r="DT95" s="89">
        <f>F296</f>
        <v>283</v>
      </c>
      <c r="DU95" s="89">
        <f>F17</f>
        <v>4</v>
      </c>
      <c r="DV95" s="89">
        <f>F212</f>
        <v>199</v>
      </c>
      <c r="DW95" s="89">
        <f>F382</f>
        <v>369</v>
      </c>
      <c r="DX95" s="89">
        <f>F427</f>
        <v>414</v>
      </c>
      <c r="DY95" s="89">
        <f>F597</f>
        <v>584</v>
      </c>
      <c r="DZ95" s="89">
        <f>F143</f>
        <v>130</v>
      </c>
      <c r="EA95" s="89">
        <f>F98</f>
        <v>85</v>
      </c>
      <c r="EB95" s="89">
        <f>F553</f>
        <v>540</v>
      </c>
      <c r="EC95" s="89">
        <f>F508</f>
        <v>495</v>
      </c>
      <c r="ED95" s="89">
        <f>F313</f>
        <v>300</v>
      </c>
      <c r="EE95" s="89">
        <f>F614</f>
        <v>601</v>
      </c>
      <c r="EF95" s="89">
        <f>F59</f>
        <v>46</v>
      </c>
      <c r="EG95" s="89">
        <f>F229</f>
        <v>216</v>
      </c>
      <c r="EH95" s="89">
        <f>F274</f>
        <v>261</v>
      </c>
      <c r="EI95" s="89">
        <f>F444</f>
        <v>431</v>
      </c>
      <c r="EJ95" s="89">
        <f>F165</f>
        <v>152</v>
      </c>
      <c r="EK95" s="89">
        <f>F360</f>
        <v>347</v>
      </c>
      <c r="EL95" s="89">
        <f>F405</f>
        <v>392</v>
      </c>
      <c r="EM95" s="89">
        <f>F575</f>
        <v>562</v>
      </c>
      <c r="EN95" s="90">
        <f>F120</f>
        <v>107</v>
      </c>
      <c r="EO95" s="75">
        <f t="shared" si="43"/>
        <v>3247400</v>
      </c>
      <c r="EP95" s="41"/>
      <c r="EQ95" s="91" t="s">
        <v>378</v>
      </c>
      <c r="ER95" s="93" t="s">
        <v>104</v>
      </c>
      <c r="ES95" s="92" t="s">
        <v>540</v>
      </c>
      <c r="ET95" s="93" t="s">
        <v>595</v>
      </c>
      <c r="EU95" s="93" t="s">
        <v>532</v>
      </c>
      <c r="EV95" s="93" t="s">
        <v>488</v>
      </c>
      <c r="EW95" s="93" t="s">
        <v>122</v>
      </c>
      <c r="EX95" s="93" t="s">
        <v>688</v>
      </c>
      <c r="EY95" s="93" t="s">
        <v>685</v>
      </c>
      <c r="EZ95" s="93" t="s">
        <v>214</v>
      </c>
      <c r="FA95" s="178" t="s">
        <v>186</v>
      </c>
      <c r="FB95" s="177" t="s">
        <v>539</v>
      </c>
      <c r="FC95" s="94" t="s">
        <v>197</v>
      </c>
      <c r="FD95" s="176" t="s">
        <v>235</v>
      </c>
      <c r="FE95" s="175" t="s">
        <v>660</v>
      </c>
      <c r="FF95" s="93" t="s">
        <v>213</v>
      </c>
      <c r="FG95" s="93" t="s">
        <v>349</v>
      </c>
      <c r="FH95" s="93" t="s">
        <v>452</v>
      </c>
      <c r="FI95" s="93" t="s">
        <v>249</v>
      </c>
      <c r="FJ95" s="93" t="s">
        <v>692</v>
      </c>
      <c r="FK95" s="93" t="s">
        <v>402</v>
      </c>
      <c r="FL95" s="93" t="s">
        <v>544</v>
      </c>
      <c r="FM95" s="95" t="s">
        <v>608</v>
      </c>
      <c r="FN95" s="93" t="s">
        <v>215</v>
      </c>
      <c r="FO95" s="96" t="s">
        <v>320</v>
      </c>
      <c r="FP95" s="67"/>
    </row>
    <row r="96" spans="1:172" x14ac:dyDescent="0.2">
      <c r="A96" s="41"/>
      <c r="B96" s="41"/>
      <c r="C96" s="41"/>
      <c r="D96" s="109" t="s">
        <v>143</v>
      </c>
      <c r="E96" s="110" t="s">
        <v>565</v>
      </c>
      <c r="F96" s="111">
        <f>B3+(83*B5)</f>
        <v>83</v>
      </c>
      <c r="G96" s="41"/>
      <c r="I96" s="57"/>
      <c r="J96" s="28">
        <f>F73</f>
        <v>60</v>
      </c>
      <c r="K96" s="29">
        <f>F119</f>
        <v>106</v>
      </c>
      <c r="L96" s="29">
        <f>F40</f>
        <v>27</v>
      </c>
      <c r="M96" s="29">
        <f>F111</f>
        <v>98</v>
      </c>
      <c r="N96" s="29">
        <f>F32</f>
        <v>19</v>
      </c>
      <c r="O96" s="29">
        <f>F314</f>
        <v>301</v>
      </c>
      <c r="P96" s="29">
        <f>F385</f>
        <v>372</v>
      </c>
      <c r="Q96" s="29">
        <f>F306</f>
        <v>293</v>
      </c>
      <c r="R96" s="29">
        <f>F352</f>
        <v>339</v>
      </c>
      <c r="S96" s="29">
        <f>F268</f>
        <v>255</v>
      </c>
      <c r="T96" s="29">
        <f>F580</f>
        <v>567</v>
      </c>
      <c r="U96" s="29">
        <f>F626</f>
        <v>613</v>
      </c>
      <c r="V96" s="29">
        <f>F547</f>
        <v>534</v>
      </c>
      <c r="W96" s="29">
        <f>F588</f>
        <v>575</v>
      </c>
      <c r="X96" s="29">
        <f>F534</f>
        <v>521</v>
      </c>
      <c r="Y96" s="29">
        <f>F196</f>
        <v>183</v>
      </c>
      <c r="Z96" s="29">
        <f>F242</f>
        <v>229</v>
      </c>
      <c r="AA96" s="29">
        <f>F183</f>
        <v>170</v>
      </c>
      <c r="AB96" s="29">
        <f>F229</f>
        <v>216</v>
      </c>
      <c r="AC96" s="29">
        <f>F150</f>
        <v>137</v>
      </c>
      <c r="AD96" s="29">
        <f>F462</f>
        <v>449</v>
      </c>
      <c r="AE96" s="29">
        <f>F503</f>
        <v>490</v>
      </c>
      <c r="AF96" s="29">
        <f>F424</f>
        <v>411</v>
      </c>
      <c r="AG96" s="29">
        <f>F470</f>
        <v>457</v>
      </c>
      <c r="AH96" s="30">
        <f>F391</f>
        <v>378</v>
      </c>
      <c r="AI96" s="75">
        <f t="shared" si="42"/>
        <v>3247400</v>
      </c>
      <c r="AJ96" s="41"/>
      <c r="AK96" s="91" t="s">
        <v>389</v>
      </c>
      <c r="AL96" s="93" t="s">
        <v>579</v>
      </c>
      <c r="AM96" s="93" t="s">
        <v>580</v>
      </c>
      <c r="AN96" s="92" t="s">
        <v>460</v>
      </c>
      <c r="AO96" s="93" t="s">
        <v>212</v>
      </c>
      <c r="AP96" s="93" t="s">
        <v>398</v>
      </c>
      <c r="AQ96" s="93" t="s">
        <v>397</v>
      </c>
      <c r="AR96" s="93" t="s">
        <v>399</v>
      </c>
      <c r="AS96" s="93" t="s">
        <v>283</v>
      </c>
      <c r="AT96" s="93" t="s">
        <v>325</v>
      </c>
      <c r="AU96" s="93" t="s">
        <v>407</v>
      </c>
      <c r="AV96" s="93" t="s">
        <v>406</v>
      </c>
      <c r="AW96" s="94" t="s">
        <v>336</v>
      </c>
      <c r="AX96" s="93" t="s">
        <v>456</v>
      </c>
      <c r="AY96" s="93" t="s">
        <v>321</v>
      </c>
      <c r="AZ96" s="93" t="s">
        <v>695</v>
      </c>
      <c r="BA96" s="93" t="s">
        <v>91</v>
      </c>
      <c r="BB96" s="93" t="s">
        <v>504</v>
      </c>
      <c r="BC96" s="93" t="s">
        <v>452</v>
      </c>
      <c r="BD96" s="93" t="s">
        <v>318</v>
      </c>
      <c r="BE96" s="93" t="s">
        <v>149</v>
      </c>
      <c r="BF96" s="95" t="s">
        <v>404</v>
      </c>
      <c r="BG96" s="93" t="s">
        <v>405</v>
      </c>
      <c r="BH96" s="93" t="s">
        <v>462</v>
      </c>
      <c r="BI96" s="96" t="s">
        <v>311</v>
      </c>
      <c r="BJ96" s="41"/>
      <c r="BK96" s="50"/>
      <c r="BL96" s="41"/>
      <c r="BM96" s="28">
        <f>F132</f>
        <v>119</v>
      </c>
      <c r="BN96" s="29">
        <f>F15</f>
        <v>2</v>
      </c>
      <c r="BO96" s="29">
        <f>F44</f>
        <v>31</v>
      </c>
      <c r="BP96" s="29">
        <f>F111</f>
        <v>98</v>
      </c>
      <c r="BQ96" s="29">
        <f>F73</f>
        <v>60</v>
      </c>
      <c r="BR96" s="29">
        <f>F500</f>
        <v>487</v>
      </c>
      <c r="BS96" s="29">
        <f>F408</f>
        <v>395</v>
      </c>
      <c r="BT96" s="29">
        <f>F417</f>
        <v>404</v>
      </c>
      <c r="BU96" s="29">
        <f>F479</f>
        <v>466</v>
      </c>
      <c r="BV96" s="29">
        <f>F446</f>
        <v>433</v>
      </c>
      <c r="BW96" s="29">
        <f>F616</f>
        <v>603</v>
      </c>
      <c r="BX96" s="29">
        <f>F524</f>
        <v>511</v>
      </c>
      <c r="BY96" s="29">
        <f>F553</f>
        <v>540</v>
      </c>
      <c r="BZ96" s="29">
        <f>F595</f>
        <v>582</v>
      </c>
      <c r="CA96" s="29">
        <f>F587</f>
        <v>574</v>
      </c>
      <c r="CB96" s="29">
        <f>F368</f>
        <v>355</v>
      </c>
      <c r="CC96" s="29">
        <f>F281</f>
        <v>268</v>
      </c>
      <c r="CD96" s="29">
        <f>F310</f>
        <v>297</v>
      </c>
      <c r="CE96" s="29">
        <f>F352</f>
        <v>339</v>
      </c>
      <c r="CF96" s="29">
        <f>F314</f>
        <v>301</v>
      </c>
      <c r="CG96" s="29">
        <f>F259</f>
        <v>246</v>
      </c>
      <c r="CH96" s="29">
        <f>F147</f>
        <v>134</v>
      </c>
      <c r="CI96" s="29">
        <f>F176</f>
        <v>163</v>
      </c>
      <c r="CJ96" s="29">
        <f>F213</f>
        <v>200</v>
      </c>
      <c r="CK96" s="30">
        <f>F205</f>
        <v>192</v>
      </c>
      <c r="CL96" s="75">
        <f t="shared" si="44"/>
        <v>3247400</v>
      </c>
      <c r="CM96" s="41"/>
      <c r="CN96" s="91" t="s">
        <v>190</v>
      </c>
      <c r="CO96" s="93" t="s">
        <v>612</v>
      </c>
      <c r="CP96" s="93" t="s">
        <v>597</v>
      </c>
      <c r="CQ96" s="92" t="s">
        <v>460</v>
      </c>
      <c r="CR96" s="93" t="s">
        <v>389</v>
      </c>
      <c r="CS96" s="93" t="s">
        <v>294</v>
      </c>
      <c r="CT96" s="93" t="s">
        <v>352</v>
      </c>
      <c r="CU96" s="93" t="s">
        <v>169</v>
      </c>
      <c r="CV96" s="93" t="s">
        <v>153</v>
      </c>
      <c r="CW96" s="93" t="s">
        <v>102</v>
      </c>
      <c r="CX96" s="93" t="s">
        <v>610</v>
      </c>
      <c r="CY96" s="93" t="s">
        <v>509</v>
      </c>
      <c r="CZ96" s="94" t="s">
        <v>197</v>
      </c>
      <c r="DA96" s="93" t="s">
        <v>567</v>
      </c>
      <c r="DB96" s="93" t="s">
        <v>415</v>
      </c>
      <c r="DC96" s="93" t="s">
        <v>188</v>
      </c>
      <c r="DD96" s="93" t="s">
        <v>545</v>
      </c>
      <c r="DE96" s="93" t="s">
        <v>439</v>
      </c>
      <c r="DF96" s="93" t="s">
        <v>283</v>
      </c>
      <c r="DG96" s="93" t="s">
        <v>398</v>
      </c>
      <c r="DH96" s="93" t="s">
        <v>162</v>
      </c>
      <c r="DI96" s="95" t="s">
        <v>493</v>
      </c>
      <c r="DJ96" s="93" t="s">
        <v>605</v>
      </c>
      <c r="DK96" s="93" t="s">
        <v>189</v>
      </c>
      <c r="DL96" s="96" t="s">
        <v>506</v>
      </c>
      <c r="DM96" s="67"/>
      <c r="DO96" s="57"/>
      <c r="DP96" s="88">
        <f>F335</f>
        <v>322</v>
      </c>
      <c r="DQ96" s="89">
        <f>F505</f>
        <v>492</v>
      </c>
      <c r="DR96" s="89">
        <f>F550</f>
        <v>537</v>
      </c>
      <c r="DS96" s="89">
        <f>F95</f>
        <v>82</v>
      </c>
      <c r="DT96" s="89">
        <f>F140</f>
        <v>127</v>
      </c>
      <c r="DU96" s="89">
        <f>F636</f>
        <v>623</v>
      </c>
      <c r="DV96" s="89">
        <f>F56</f>
        <v>43</v>
      </c>
      <c r="DW96" s="89">
        <f>F226</f>
        <v>213</v>
      </c>
      <c r="DX96" s="89">
        <f>F271</f>
        <v>258</v>
      </c>
      <c r="DY96" s="89">
        <f>F441</f>
        <v>428</v>
      </c>
      <c r="DZ96" s="89">
        <f>F117</f>
        <v>104</v>
      </c>
      <c r="EA96" s="89">
        <f>F572</f>
        <v>559</v>
      </c>
      <c r="EB96" s="89">
        <f>F402</f>
        <v>389</v>
      </c>
      <c r="EC96" s="89">
        <f>F357</f>
        <v>344</v>
      </c>
      <c r="ED96" s="89">
        <f>F187</f>
        <v>174</v>
      </c>
      <c r="EE96" s="89">
        <f>F483</f>
        <v>470</v>
      </c>
      <c r="EF96" s="89">
        <f>F528</f>
        <v>515</v>
      </c>
      <c r="EG96" s="89">
        <f>F73</f>
        <v>60</v>
      </c>
      <c r="EH96" s="89">
        <f>F243</f>
        <v>230</v>
      </c>
      <c r="EI96" s="89">
        <f>F288</f>
        <v>275</v>
      </c>
      <c r="EJ96" s="89">
        <f>F34</f>
        <v>21</v>
      </c>
      <c r="EK96" s="89">
        <f>F204</f>
        <v>191</v>
      </c>
      <c r="EL96" s="89">
        <f>F374</f>
        <v>361</v>
      </c>
      <c r="EM96" s="89">
        <f>F419</f>
        <v>406</v>
      </c>
      <c r="EN96" s="90">
        <f>F589</f>
        <v>576</v>
      </c>
      <c r="EO96" s="75">
        <f t="shared" si="43"/>
        <v>3247400</v>
      </c>
      <c r="EP96" s="41"/>
      <c r="EQ96" s="91" t="s">
        <v>515</v>
      </c>
      <c r="ER96" s="93" t="s">
        <v>657</v>
      </c>
      <c r="ES96" s="93" t="s">
        <v>273</v>
      </c>
      <c r="ET96" s="92" t="s">
        <v>202</v>
      </c>
      <c r="EU96" s="93" t="s">
        <v>548</v>
      </c>
      <c r="EV96" s="93" t="s">
        <v>175</v>
      </c>
      <c r="EW96" s="93" t="s">
        <v>390</v>
      </c>
      <c r="EX96" s="93" t="s">
        <v>583</v>
      </c>
      <c r="EY96" s="93" t="s">
        <v>455</v>
      </c>
      <c r="EZ96" s="93" t="s">
        <v>253</v>
      </c>
      <c r="FA96" s="178" t="s">
        <v>388</v>
      </c>
      <c r="FB96" s="177" t="s">
        <v>276</v>
      </c>
      <c r="FC96" s="94" t="s">
        <v>668</v>
      </c>
      <c r="FD96" s="176" t="s">
        <v>669</v>
      </c>
      <c r="FE96" s="175" t="s">
        <v>324</v>
      </c>
      <c r="FF96" s="93" t="s">
        <v>296</v>
      </c>
      <c r="FG96" s="93" t="s">
        <v>274</v>
      </c>
      <c r="FH96" s="93" t="s">
        <v>389</v>
      </c>
      <c r="FI96" s="93" t="s">
        <v>307</v>
      </c>
      <c r="FJ96" s="93" t="s">
        <v>626</v>
      </c>
      <c r="FK96" s="93" t="s">
        <v>167</v>
      </c>
      <c r="FL96" s="95" t="s">
        <v>560</v>
      </c>
      <c r="FM96" s="93" t="s">
        <v>126</v>
      </c>
      <c r="FN96" s="93" t="s">
        <v>697</v>
      </c>
      <c r="FO96" s="96" t="s">
        <v>275</v>
      </c>
      <c r="FP96" s="67"/>
    </row>
    <row r="97" spans="1:172" x14ac:dyDescent="0.2">
      <c r="A97" s="41"/>
      <c r="B97" s="41"/>
      <c r="C97" s="41"/>
      <c r="D97" s="109" t="s">
        <v>292</v>
      </c>
      <c r="E97" s="110" t="s">
        <v>565</v>
      </c>
      <c r="F97" s="111">
        <f>B3+(84*B5)</f>
        <v>84</v>
      </c>
      <c r="G97" s="41"/>
      <c r="I97" s="57"/>
      <c r="J97" s="28">
        <f>F61</f>
        <v>48</v>
      </c>
      <c r="K97" s="29">
        <f>F107</f>
        <v>94</v>
      </c>
      <c r="L97" s="29">
        <f>F23</f>
        <v>10</v>
      </c>
      <c r="M97" s="29">
        <f>F69</f>
        <v>56</v>
      </c>
      <c r="N97" s="29">
        <f>F115</f>
        <v>102</v>
      </c>
      <c r="O97" s="29">
        <f>F302</f>
        <v>289</v>
      </c>
      <c r="P97" s="29">
        <f>F343</f>
        <v>330</v>
      </c>
      <c r="Q97" s="29">
        <f>F264</f>
        <v>251</v>
      </c>
      <c r="R97" s="29">
        <f>F335</f>
        <v>322</v>
      </c>
      <c r="S97" s="29">
        <f>F381</f>
        <v>368</v>
      </c>
      <c r="T97" s="29">
        <f>F538</f>
        <v>525</v>
      </c>
      <c r="U97" s="29">
        <f>F609</f>
        <v>596</v>
      </c>
      <c r="V97" s="29">
        <f>F530</f>
        <v>517</v>
      </c>
      <c r="W97" s="29">
        <f>F576</f>
        <v>563</v>
      </c>
      <c r="X97" s="29">
        <f>F622</f>
        <v>609</v>
      </c>
      <c r="Y97" s="29">
        <f>F179</f>
        <v>166</v>
      </c>
      <c r="Z97" s="29">
        <f>F225</f>
        <v>212</v>
      </c>
      <c r="AA97" s="29">
        <f>F146</f>
        <v>133</v>
      </c>
      <c r="AB97" s="29">
        <f>F192</f>
        <v>179</v>
      </c>
      <c r="AC97" s="29">
        <f>F258</f>
        <v>245</v>
      </c>
      <c r="AD97" s="29">
        <f>F420</f>
        <v>407</v>
      </c>
      <c r="AE97" s="29">
        <f>F466</f>
        <v>453</v>
      </c>
      <c r="AF97" s="29">
        <f>F412</f>
        <v>399</v>
      </c>
      <c r="AG97" s="29">
        <f>F453</f>
        <v>440</v>
      </c>
      <c r="AH97" s="30">
        <f>F499</f>
        <v>486</v>
      </c>
      <c r="AI97" s="75">
        <f t="shared" si="42"/>
        <v>3247400</v>
      </c>
      <c r="AJ97" s="41"/>
      <c r="AK97" s="91" t="s">
        <v>494</v>
      </c>
      <c r="AL97" s="93" t="s">
        <v>331</v>
      </c>
      <c r="AM97" s="93" t="s">
        <v>472</v>
      </c>
      <c r="AN97" s="93" t="s">
        <v>573</v>
      </c>
      <c r="AO97" s="92" t="s">
        <v>584</v>
      </c>
      <c r="AP97" s="93" t="s">
        <v>89</v>
      </c>
      <c r="AQ97" s="93" t="s">
        <v>374</v>
      </c>
      <c r="AR97" s="93" t="s">
        <v>513</v>
      </c>
      <c r="AS97" s="93" t="s">
        <v>515</v>
      </c>
      <c r="AT97" s="93" t="s">
        <v>478</v>
      </c>
      <c r="AU97" s="93" t="s">
        <v>491</v>
      </c>
      <c r="AV97" s="93" t="s">
        <v>370</v>
      </c>
      <c r="AW97" s="94" t="s">
        <v>520</v>
      </c>
      <c r="AX97" s="93" t="s">
        <v>521</v>
      </c>
      <c r="AY97" s="93" t="s">
        <v>147</v>
      </c>
      <c r="AZ97" s="93" t="s">
        <v>498</v>
      </c>
      <c r="BA97" s="93" t="s">
        <v>367</v>
      </c>
      <c r="BB97" s="93" t="s">
        <v>699</v>
      </c>
      <c r="BC97" s="93" t="s">
        <v>227</v>
      </c>
      <c r="BD97" s="93" t="s">
        <v>386</v>
      </c>
      <c r="BE97" s="95" t="s">
        <v>496</v>
      </c>
      <c r="BF97" s="93" t="s">
        <v>378</v>
      </c>
      <c r="BG97" s="93" t="s">
        <v>277</v>
      </c>
      <c r="BH97" s="93" t="s">
        <v>435</v>
      </c>
      <c r="BI97" s="96" t="s">
        <v>483</v>
      </c>
      <c r="BJ97" s="41"/>
      <c r="BK97" s="50"/>
      <c r="BL97" s="41"/>
      <c r="BM97" s="28">
        <f>F98</f>
        <v>85</v>
      </c>
      <c r="BN97" s="29">
        <f>F69</f>
        <v>56</v>
      </c>
      <c r="BO97" s="29">
        <f>F36</f>
        <v>23</v>
      </c>
      <c r="BP97" s="29">
        <f>F57</f>
        <v>44</v>
      </c>
      <c r="BQ97" s="29">
        <f>F115</f>
        <v>102</v>
      </c>
      <c r="BR97" s="29">
        <f>F471</f>
        <v>458</v>
      </c>
      <c r="BS97" s="29">
        <f>F442</f>
        <v>429</v>
      </c>
      <c r="BT97" s="29">
        <f>F404</f>
        <v>391</v>
      </c>
      <c r="BU97" s="29">
        <f>F425</f>
        <v>412</v>
      </c>
      <c r="BV97" s="29">
        <f>F508</f>
        <v>495</v>
      </c>
      <c r="BW97" s="29">
        <f>F612</f>
        <v>599</v>
      </c>
      <c r="BX97" s="29">
        <f>F578</f>
        <v>565</v>
      </c>
      <c r="BY97" s="29">
        <f>F520</f>
        <v>507</v>
      </c>
      <c r="BZ97" s="29">
        <f>F541</f>
        <v>528</v>
      </c>
      <c r="CA97" s="29">
        <f>F624</f>
        <v>611</v>
      </c>
      <c r="CB97" s="29">
        <f>F339</f>
        <v>326</v>
      </c>
      <c r="CC97" s="29">
        <f>F335</f>
        <v>322</v>
      </c>
      <c r="CD97" s="29">
        <f>F277</f>
        <v>264</v>
      </c>
      <c r="CE97" s="29">
        <f>F293</f>
        <v>280</v>
      </c>
      <c r="CF97" s="29">
        <f>F381</f>
        <v>368</v>
      </c>
      <c r="CG97" s="29">
        <f>F230</f>
        <v>217</v>
      </c>
      <c r="CH97" s="29">
        <f>F201</f>
        <v>188</v>
      </c>
      <c r="CI97" s="29">
        <f>F138</f>
        <v>125</v>
      </c>
      <c r="CJ97" s="29">
        <f>F184</f>
        <v>171</v>
      </c>
      <c r="CK97" s="30">
        <f>F247</f>
        <v>234</v>
      </c>
      <c r="CL97" s="75">
        <f t="shared" si="44"/>
        <v>3247400</v>
      </c>
      <c r="CM97" s="41"/>
      <c r="CN97" s="91" t="s">
        <v>539</v>
      </c>
      <c r="CO97" s="93" t="s">
        <v>573</v>
      </c>
      <c r="CP97" s="93" t="s">
        <v>422</v>
      </c>
      <c r="CQ97" s="93" t="s">
        <v>128</v>
      </c>
      <c r="CR97" s="92" t="s">
        <v>584</v>
      </c>
      <c r="CS97" s="93" t="s">
        <v>170</v>
      </c>
      <c r="CT97" s="93" t="s">
        <v>297</v>
      </c>
      <c r="CU97" s="93" t="s">
        <v>99</v>
      </c>
      <c r="CV97" s="93" t="s">
        <v>353</v>
      </c>
      <c r="CW97" s="93" t="s">
        <v>235</v>
      </c>
      <c r="CX97" s="93" t="s">
        <v>500</v>
      </c>
      <c r="CY97" s="93" t="s">
        <v>144</v>
      </c>
      <c r="CZ97" s="94" t="s">
        <v>632</v>
      </c>
      <c r="DA97" s="93" t="s">
        <v>588</v>
      </c>
      <c r="DB97" s="93" t="s">
        <v>542</v>
      </c>
      <c r="DC97" s="93" t="s">
        <v>440</v>
      </c>
      <c r="DD97" s="93" t="s">
        <v>515</v>
      </c>
      <c r="DE97" s="93" t="s">
        <v>156</v>
      </c>
      <c r="DF97" s="93" t="s">
        <v>125</v>
      </c>
      <c r="DG97" s="93" t="s">
        <v>478</v>
      </c>
      <c r="DH97" s="95" t="s">
        <v>468</v>
      </c>
      <c r="DI97" s="93" t="s">
        <v>635</v>
      </c>
      <c r="DJ97" s="93" t="s">
        <v>127</v>
      </c>
      <c r="DK97" s="93" t="s">
        <v>345</v>
      </c>
      <c r="DL97" s="96" t="s">
        <v>421</v>
      </c>
      <c r="DM97" s="67"/>
      <c r="DO97" s="57"/>
      <c r="DP97" s="88">
        <f>F179</f>
        <v>166</v>
      </c>
      <c r="DQ97" s="89">
        <f>F349</f>
        <v>336</v>
      </c>
      <c r="DR97" s="89">
        <f>F394</f>
        <v>381</v>
      </c>
      <c r="DS97" s="89">
        <f>F564</f>
        <v>551</v>
      </c>
      <c r="DT97" s="89">
        <f>F134</f>
        <v>121</v>
      </c>
      <c r="DU97" s="89">
        <f>F480</f>
        <v>467</v>
      </c>
      <c r="DV97" s="89">
        <f>F525</f>
        <v>512</v>
      </c>
      <c r="DW97" s="89">
        <f>F70</f>
        <v>57</v>
      </c>
      <c r="DX97" s="89">
        <f>F240</f>
        <v>227</v>
      </c>
      <c r="DY97" s="89">
        <f>F310</f>
        <v>297</v>
      </c>
      <c r="DZ97" s="89">
        <f>F611</f>
        <v>598</v>
      </c>
      <c r="EA97" s="89">
        <f>F416</f>
        <v>403</v>
      </c>
      <c r="EB97" s="89">
        <f>F371</f>
        <v>358</v>
      </c>
      <c r="EC97" s="89">
        <f>F201</f>
        <v>188</v>
      </c>
      <c r="ED97" s="89">
        <f>F31</f>
        <v>18</v>
      </c>
      <c r="EE97" s="89">
        <f>F332</f>
        <v>319</v>
      </c>
      <c r="EF97" s="89">
        <f>F502</f>
        <v>489</v>
      </c>
      <c r="EG97" s="89">
        <f>F547</f>
        <v>534</v>
      </c>
      <c r="EH97" s="89">
        <f>F92</f>
        <v>79</v>
      </c>
      <c r="EI97" s="89">
        <f>F162</f>
        <v>149</v>
      </c>
      <c r="EJ97" s="89">
        <f>F628</f>
        <v>615</v>
      </c>
      <c r="EK97" s="89">
        <f>F48</f>
        <v>35</v>
      </c>
      <c r="EL97" s="89">
        <f>F218</f>
        <v>205</v>
      </c>
      <c r="EM97" s="89">
        <f>F263</f>
        <v>250</v>
      </c>
      <c r="EN97" s="90">
        <f>F458</f>
        <v>445</v>
      </c>
      <c r="EO97" s="75">
        <f t="shared" si="43"/>
        <v>3247400</v>
      </c>
      <c r="EP97" s="41"/>
      <c r="EQ97" s="91" t="s">
        <v>498</v>
      </c>
      <c r="ER97" s="93" t="s">
        <v>305</v>
      </c>
      <c r="ES97" s="93" t="s">
        <v>700</v>
      </c>
      <c r="ET97" s="93" t="s">
        <v>335</v>
      </c>
      <c r="EU97" s="92" t="s">
        <v>289</v>
      </c>
      <c r="EV97" s="93" t="s">
        <v>603</v>
      </c>
      <c r="EW97" s="93" t="s">
        <v>337</v>
      </c>
      <c r="EX97" s="93" t="s">
        <v>369</v>
      </c>
      <c r="EY97" s="93" t="s">
        <v>480</v>
      </c>
      <c r="EZ97" s="93" t="s">
        <v>439</v>
      </c>
      <c r="FA97" s="178" t="s">
        <v>241</v>
      </c>
      <c r="FB97" s="177" t="s">
        <v>131</v>
      </c>
      <c r="FC97" s="94" t="s">
        <v>563</v>
      </c>
      <c r="FD97" s="176" t="s">
        <v>635</v>
      </c>
      <c r="FE97" s="175" t="s">
        <v>431</v>
      </c>
      <c r="FF97" s="93" t="s">
        <v>665</v>
      </c>
      <c r="FG97" s="93" t="s">
        <v>676</v>
      </c>
      <c r="FH97" s="93" t="s">
        <v>336</v>
      </c>
      <c r="FI97" s="93" t="s">
        <v>410</v>
      </c>
      <c r="FJ97" s="93" t="s">
        <v>187</v>
      </c>
      <c r="FK97" s="95" t="s">
        <v>257</v>
      </c>
      <c r="FL97" s="93" t="s">
        <v>430</v>
      </c>
      <c r="FM97" s="93" t="s">
        <v>114</v>
      </c>
      <c r="FN97" s="93" t="s">
        <v>586</v>
      </c>
      <c r="FO97" s="96" t="s">
        <v>168</v>
      </c>
      <c r="FP97" s="67"/>
    </row>
    <row r="98" spans="1:172" x14ac:dyDescent="0.2">
      <c r="A98" s="41"/>
      <c r="B98" s="41"/>
      <c r="C98" s="41"/>
      <c r="D98" s="109" t="s">
        <v>539</v>
      </c>
      <c r="E98" s="110" t="s">
        <v>565</v>
      </c>
      <c r="F98" s="111">
        <f>B3+(85*B5)</f>
        <v>85</v>
      </c>
      <c r="G98" s="41"/>
      <c r="I98" s="57"/>
      <c r="J98" s="28">
        <f>F517</f>
        <v>504</v>
      </c>
      <c r="K98" s="29">
        <f>F583</f>
        <v>570</v>
      </c>
      <c r="L98" s="29">
        <f>F629</f>
        <v>616</v>
      </c>
      <c r="M98" s="29">
        <f>F550</f>
        <v>537</v>
      </c>
      <c r="N98" s="29">
        <f>F596</f>
        <v>583</v>
      </c>
      <c r="O98" s="29">
        <f>F153</f>
        <v>140</v>
      </c>
      <c r="P98" s="29">
        <f>F199</f>
        <v>186</v>
      </c>
      <c r="Q98" s="29">
        <f>F245</f>
        <v>232</v>
      </c>
      <c r="R98" s="29">
        <f>F166</f>
        <v>153</v>
      </c>
      <c r="S98" s="29">
        <f>F237</f>
        <v>224</v>
      </c>
      <c r="T98" s="29">
        <f>F394</f>
        <v>381</v>
      </c>
      <c r="U98" s="29">
        <f>F440</f>
        <v>427</v>
      </c>
      <c r="V98" s="29">
        <f>F511</f>
        <v>498</v>
      </c>
      <c r="W98" s="29">
        <f>F432</f>
        <v>419</v>
      </c>
      <c r="X98" s="29">
        <f>F473</f>
        <v>460</v>
      </c>
      <c r="Y98" s="29">
        <f>F35</f>
        <v>22</v>
      </c>
      <c r="Z98" s="29">
        <f>F81</f>
        <v>68</v>
      </c>
      <c r="AA98" s="29">
        <f>F127</f>
        <v>114</v>
      </c>
      <c r="AB98" s="29">
        <f>F43</f>
        <v>30</v>
      </c>
      <c r="AC98" s="29">
        <f>F89</f>
        <v>76</v>
      </c>
      <c r="AD98" s="29">
        <f>F276</f>
        <v>263</v>
      </c>
      <c r="AE98" s="29">
        <f>F322</f>
        <v>309</v>
      </c>
      <c r="AF98" s="29">
        <f>F363</f>
        <v>350</v>
      </c>
      <c r="AG98" s="29">
        <f>F309</f>
        <v>296</v>
      </c>
      <c r="AH98" s="30">
        <f>F355</f>
        <v>342</v>
      </c>
      <c r="AI98" s="75">
        <f t="shared" si="42"/>
        <v>3247400</v>
      </c>
      <c r="AJ98" s="41"/>
      <c r="AK98" s="91" t="s">
        <v>647</v>
      </c>
      <c r="AL98" s="93" t="s">
        <v>674</v>
      </c>
      <c r="AM98" s="93" t="s">
        <v>645</v>
      </c>
      <c r="AN98" s="93" t="s">
        <v>273</v>
      </c>
      <c r="AO98" s="93" t="s">
        <v>251</v>
      </c>
      <c r="AP98" s="92" t="s">
        <v>622</v>
      </c>
      <c r="AQ98" s="93" t="s">
        <v>598</v>
      </c>
      <c r="AR98" s="93" t="s">
        <v>347</v>
      </c>
      <c r="AS98" s="93" t="s">
        <v>419</v>
      </c>
      <c r="AT98" s="93" t="s">
        <v>265</v>
      </c>
      <c r="AU98" s="93" t="s">
        <v>700</v>
      </c>
      <c r="AV98" s="93" t="s">
        <v>83</v>
      </c>
      <c r="AW98" s="94" t="s">
        <v>512</v>
      </c>
      <c r="AX98" s="93" t="s">
        <v>418</v>
      </c>
      <c r="AY98" s="93" t="s">
        <v>263</v>
      </c>
      <c r="AZ98" s="93" t="s">
        <v>141</v>
      </c>
      <c r="BA98" s="93" t="s">
        <v>540</v>
      </c>
      <c r="BB98" s="93" t="s">
        <v>618</v>
      </c>
      <c r="BC98" s="93" t="s">
        <v>414</v>
      </c>
      <c r="BD98" s="95" t="s">
        <v>2</v>
      </c>
      <c r="BE98" s="93" t="s">
        <v>382</v>
      </c>
      <c r="BF98" s="93" t="s">
        <v>634</v>
      </c>
      <c r="BG98" s="93" t="s">
        <v>646</v>
      </c>
      <c r="BH98" s="93" t="s">
        <v>412</v>
      </c>
      <c r="BI98" s="96" t="s">
        <v>222</v>
      </c>
      <c r="BJ98" s="41"/>
      <c r="BK98" s="50"/>
      <c r="BL98" s="41"/>
      <c r="BM98" s="28">
        <f>F276</f>
        <v>263</v>
      </c>
      <c r="BN98" s="29">
        <f>F359</f>
        <v>346</v>
      </c>
      <c r="BO98" s="29">
        <f>F380</f>
        <v>367</v>
      </c>
      <c r="BP98" s="29">
        <f>F322</f>
        <v>309</v>
      </c>
      <c r="BQ98" s="29">
        <f>F288</f>
        <v>275</v>
      </c>
      <c r="BR98" s="29">
        <f>F153</f>
        <v>140</v>
      </c>
      <c r="BS98" s="29">
        <f>F216</f>
        <v>203</v>
      </c>
      <c r="BT98" s="29">
        <f>F262</f>
        <v>249</v>
      </c>
      <c r="BU98" s="29">
        <f>F199</f>
        <v>186</v>
      </c>
      <c r="BV98" s="29">
        <f>F170</f>
        <v>157</v>
      </c>
      <c r="BW98" s="29">
        <f>F410</f>
        <v>397</v>
      </c>
      <c r="BX98" s="29">
        <f>F468</f>
        <v>455</v>
      </c>
      <c r="BY98" s="29">
        <f>F489</f>
        <v>476</v>
      </c>
      <c r="BZ98" s="29">
        <f>F456</f>
        <v>443</v>
      </c>
      <c r="CA98" s="29">
        <f>F427</f>
        <v>414</v>
      </c>
      <c r="CB98" s="29">
        <f>F519</f>
        <v>506</v>
      </c>
      <c r="CC98" s="29">
        <f>F607</f>
        <v>594</v>
      </c>
      <c r="CD98" s="29">
        <f>F623</f>
        <v>610</v>
      </c>
      <c r="CE98" s="29">
        <f>F565</f>
        <v>552</v>
      </c>
      <c r="CF98" s="29">
        <f>F561</f>
        <v>548</v>
      </c>
      <c r="CG98" s="29">
        <f>F17</f>
        <v>4</v>
      </c>
      <c r="CH98" s="29">
        <f>F100</f>
        <v>87</v>
      </c>
      <c r="CI98" s="29">
        <f>F121</f>
        <v>108</v>
      </c>
      <c r="CJ98" s="29">
        <f>F83</f>
        <v>70</v>
      </c>
      <c r="CK98" s="30">
        <f>F54</f>
        <v>41</v>
      </c>
      <c r="CL98" s="75">
        <f t="shared" si="44"/>
        <v>3247400</v>
      </c>
      <c r="CM98" s="41"/>
      <c r="CN98" s="91" t="s">
        <v>382</v>
      </c>
      <c r="CO98" s="93" t="s">
        <v>559</v>
      </c>
      <c r="CP98" s="93" t="s">
        <v>157</v>
      </c>
      <c r="CQ98" s="93" t="s">
        <v>634</v>
      </c>
      <c r="CR98" s="93" t="s">
        <v>626</v>
      </c>
      <c r="CS98" s="92" t="s">
        <v>622</v>
      </c>
      <c r="CT98" s="93" t="s">
        <v>387</v>
      </c>
      <c r="CU98" s="93" t="s">
        <v>373</v>
      </c>
      <c r="CV98" s="93" t="s">
        <v>598</v>
      </c>
      <c r="CW98" s="93" t="s">
        <v>228</v>
      </c>
      <c r="CX98" s="93" t="s">
        <v>377</v>
      </c>
      <c r="CY98" s="93" t="s">
        <v>279</v>
      </c>
      <c r="CZ98" s="94" t="s">
        <v>475</v>
      </c>
      <c r="DA98" s="93" t="s">
        <v>675</v>
      </c>
      <c r="DB98" s="93" t="s">
        <v>685</v>
      </c>
      <c r="DC98" s="93" t="s">
        <v>240</v>
      </c>
      <c r="DD98" s="93" t="s">
        <v>105</v>
      </c>
      <c r="DE98" s="93" t="s">
        <v>357</v>
      </c>
      <c r="DF98" s="93" t="s">
        <v>172</v>
      </c>
      <c r="DG98" s="95" t="s">
        <v>145</v>
      </c>
      <c r="DH98" s="93" t="s">
        <v>488</v>
      </c>
      <c r="DI98" s="93" t="s">
        <v>409</v>
      </c>
      <c r="DJ98" s="93" t="s">
        <v>71</v>
      </c>
      <c r="DK98" s="93" t="s">
        <v>195</v>
      </c>
      <c r="DL98" s="96" t="s">
        <v>523</v>
      </c>
      <c r="DM98" s="67"/>
      <c r="DO98" s="57"/>
      <c r="DP98" s="88">
        <f>F609</f>
        <v>596</v>
      </c>
      <c r="DQ98" s="89">
        <f>F29</f>
        <v>16</v>
      </c>
      <c r="DR98" s="89">
        <f>F199</f>
        <v>186</v>
      </c>
      <c r="DS98" s="89">
        <f>F369</f>
        <v>356</v>
      </c>
      <c r="DT98" s="89">
        <f>F414</f>
        <v>401</v>
      </c>
      <c r="DU98" s="89">
        <f>F160</f>
        <v>147</v>
      </c>
      <c r="DV98" s="89">
        <f>F330</f>
        <v>317</v>
      </c>
      <c r="DW98" s="89">
        <f>F500</f>
        <v>487</v>
      </c>
      <c r="DX98" s="89">
        <f>F545</f>
        <v>532</v>
      </c>
      <c r="DY98" s="89">
        <f>F90</f>
        <v>77</v>
      </c>
      <c r="DZ98" s="89">
        <f>F266</f>
        <v>253</v>
      </c>
      <c r="EA98" s="89">
        <f>F221</f>
        <v>208</v>
      </c>
      <c r="EB98" s="89">
        <f>F51</f>
        <v>38</v>
      </c>
      <c r="EC98" s="89">
        <f>F631</f>
        <v>618</v>
      </c>
      <c r="ED98" s="89">
        <f>F461</f>
        <v>448</v>
      </c>
      <c r="EE98" s="89">
        <f>F137</f>
        <v>124</v>
      </c>
      <c r="EF98" s="89">
        <f>F182</f>
        <v>169</v>
      </c>
      <c r="EG98" s="89">
        <f>F352</f>
        <v>339</v>
      </c>
      <c r="EH98" s="89">
        <f>F397</f>
        <v>384</v>
      </c>
      <c r="EI98" s="89">
        <f>F567</f>
        <v>554</v>
      </c>
      <c r="EJ98" s="89">
        <f>F308</f>
        <v>295</v>
      </c>
      <c r="EK98" s="89">
        <f>F478</f>
        <v>465</v>
      </c>
      <c r="EL98" s="89">
        <f>F523</f>
        <v>510</v>
      </c>
      <c r="EM98" s="89">
        <f>F68</f>
        <v>55</v>
      </c>
      <c r="EN98" s="90">
        <f>F238</f>
        <v>225</v>
      </c>
      <c r="EO98" s="75">
        <f t="shared" si="43"/>
        <v>3247400</v>
      </c>
      <c r="EP98" s="41"/>
      <c r="EQ98" s="91" t="s">
        <v>370</v>
      </c>
      <c r="ER98" s="93" t="s">
        <v>408</v>
      </c>
      <c r="ES98" s="93" t="s">
        <v>598</v>
      </c>
      <c r="ET98" s="93" t="s">
        <v>282</v>
      </c>
      <c r="EU98" s="93" t="s">
        <v>396</v>
      </c>
      <c r="EV98" s="92" t="s">
        <v>247</v>
      </c>
      <c r="EW98" s="93" t="s">
        <v>132</v>
      </c>
      <c r="EX98" s="93" t="s">
        <v>294</v>
      </c>
      <c r="EY98" s="93" t="s">
        <v>614</v>
      </c>
      <c r="EZ98" s="93" t="s">
        <v>639</v>
      </c>
      <c r="FA98" s="178" t="s">
        <v>181</v>
      </c>
      <c r="FB98" s="177" t="s">
        <v>698</v>
      </c>
      <c r="FC98" s="94" t="s">
        <v>165</v>
      </c>
      <c r="FD98" s="176" t="s">
        <v>411</v>
      </c>
      <c r="FE98" s="175" t="s">
        <v>395</v>
      </c>
      <c r="FF98" s="93" t="s">
        <v>689</v>
      </c>
      <c r="FG98" s="93" t="s">
        <v>549</v>
      </c>
      <c r="FH98" s="93" t="s">
        <v>283</v>
      </c>
      <c r="FI98" s="93" t="s">
        <v>258</v>
      </c>
      <c r="FJ98" s="95" t="s">
        <v>613</v>
      </c>
      <c r="FK98" s="93" t="s">
        <v>281</v>
      </c>
      <c r="FL98" s="93" t="s">
        <v>394</v>
      </c>
      <c r="FM98" s="93" t="s">
        <v>299</v>
      </c>
      <c r="FN98" s="93" t="s">
        <v>499</v>
      </c>
      <c r="FO98" s="96" t="s">
        <v>326</v>
      </c>
      <c r="FP98" s="67"/>
    </row>
    <row r="99" spans="1:172" x14ac:dyDescent="0.2">
      <c r="A99" s="41"/>
      <c r="B99" s="41"/>
      <c r="C99" s="41"/>
      <c r="D99" s="109" t="s">
        <v>72</v>
      </c>
      <c r="E99" s="110" t="s">
        <v>565</v>
      </c>
      <c r="F99" s="111">
        <f>B3+(86*B5)</f>
        <v>86</v>
      </c>
      <c r="G99" s="41"/>
      <c r="I99" s="57"/>
      <c r="J99" s="28">
        <f>F625</f>
        <v>612</v>
      </c>
      <c r="K99" s="29">
        <f>F546</f>
        <v>533</v>
      </c>
      <c r="L99" s="29">
        <f>F592</f>
        <v>579</v>
      </c>
      <c r="M99" s="29">
        <f>F533</f>
        <v>520</v>
      </c>
      <c r="N99" s="29">
        <f>F579</f>
        <v>566</v>
      </c>
      <c r="O99" s="29">
        <f>F241</f>
        <v>228</v>
      </c>
      <c r="P99" s="29">
        <f>F187</f>
        <v>174</v>
      </c>
      <c r="Q99" s="29">
        <f>F228</f>
        <v>215</v>
      </c>
      <c r="R99" s="29">
        <f>F149</f>
        <v>136</v>
      </c>
      <c r="S99" s="29">
        <f>F195</f>
        <v>182</v>
      </c>
      <c r="T99" s="29">
        <f>F507</f>
        <v>494</v>
      </c>
      <c r="U99" s="29">
        <f>F423</f>
        <v>410</v>
      </c>
      <c r="V99" s="29">
        <f>F469</f>
        <v>456</v>
      </c>
      <c r="W99" s="29">
        <f>F390</f>
        <v>377</v>
      </c>
      <c r="X99" s="29">
        <f>F461</f>
        <v>448</v>
      </c>
      <c r="Y99" s="29">
        <f>F118</f>
        <v>105</v>
      </c>
      <c r="Z99" s="29">
        <f>F39</f>
        <v>26</v>
      </c>
      <c r="AA99" s="29">
        <f>F110</f>
        <v>97</v>
      </c>
      <c r="AB99" s="29">
        <f>F31</f>
        <v>18</v>
      </c>
      <c r="AC99" s="29">
        <f>F77</f>
        <v>64</v>
      </c>
      <c r="AD99" s="29">
        <f>F384</f>
        <v>371</v>
      </c>
      <c r="AE99" s="29">
        <f>F305</f>
        <v>292</v>
      </c>
      <c r="AF99" s="29">
        <f>F351</f>
        <v>338</v>
      </c>
      <c r="AG99" s="29">
        <f>F272</f>
        <v>259</v>
      </c>
      <c r="AH99" s="30">
        <f>F313</f>
        <v>300</v>
      </c>
      <c r="AI99" s="75">
        <f t="shared" si="42"/>
        <v>3247400</v>
      </c>
      <c r="AJ99" s="41"/>
      <c r="AK99" s="91" t="s">
        <v>76</v>
      </c>
      <c r="AL99" s="93" t="s">
        <v>327</v>
      </c>
      <c r="AM99" s="93" t="s">
        <v>592</v>
      </c>
      <c r="AN99" s="93" t="s">
        <v>686</v>
      </c>
      <c r="AO99" s="93" t="s">
        <v>659</v>
      </c>
      <c r="AP99" s="93" t="s">
        <v>458</v>
      </c>
      <c r="AQ99" s="92" t="s">
        <v>324</v>
      </c>
      <c r="AR99" s="93" t="s">
        <v>653</v>
      </c>
      <c r="AS99" s="93" t="s">
        <v>654</v>
      </c>
      <c r="AT99" s="93" t="s">
        <v>159</v>
      </c>
      <c r="AU99" s="93" t="s">
        <v>457</v>
      </c>
      <c r="AV99" s="93" t="s">
        <v>322</v>
      </c>
      <c r="AW99" s="94" t="s">
        <v>696</v>
      </c>
      <c r="AX99" s="93" t="s">
        <v>220</v>
      </c>
      <c r="AY99" s="93" t="s">
        <v>395</v>
      </c>
      <c r="AZ99" s="93" t="s">
        <v>453</v>
      </c>
      <c r="BA99" s="93" t="s">
        <v>319</v>
      </c>
      <c r="BB99" s="93" t="s">
        <v>271</v>
      </c>
      <c r="BC99" s="95" t="s">
        <v>431</v>
      </c>
      <c r="BD99" s="93" t="s">
        <v>651</v>
      </c>
      <c r="BE99" s="93" t="s">
        <v>463</v>
      </c>
      <c r="BF99" s="93" t="s">
        <v>312</v>
      </c>
      <c r="BG99" s="93" t="s">
        <v>465</v>
      </c>
      <c r="BH99" s="93" t="s">
        <v>569</v>
      </c>
      <c r="BI99" s="96" t="s">
        <v>660</v>
      </c>
      <c r="BJ99" s="41"/>
      <c r="BK99" s="50"/>
      <c r="BL99" s="41"/>
      <c r="BM99" s="28">
        <f>F313</f>
        <v>300</v>
      </c>
      <c r="BN99" s="29">
        <f>F305</f>
        <v>292</v>
      </c>
      <c r="BO99" s="29">
        <f>F347</f>
        <v>334</v>
      </c>
      <c r="BP99" s="29">
        <f>F376</f>
        <v>363</v>
      </c>
      <c r="BQ99" s="29">
        <f>F284</f>
        <v>271</v>
      </c>
      <c r="BR99" s="29">
        <f>F195</f>
        <v>182</v>
      </c>
      <c r="BS99" s="29">
        <f>F187</f>
        <v>174</v>
      </c>
      <c r="BT99" s="29">
        <f>F224</f>
        <v>211</v>
      </c>
      <c r="BU99" s="29">
        <f>F253</f>
        <v>240</v>
      </c>
      <c r="BV99" s="29">
        <f>F141</f>
        <v>128</v>
      </c>
      <c r="BW99" s="29">
        <f>F452</f>
        <v>439</v>
      </c>
      <c r="BX99" s="29">
        <f>F414</f>
        <v>401</v>
      </c>
      <c r="BY99" s="29">
        <f>F481</f>
        <v>468</v>
      </c>
      <c r="BZ99" s="29">
        <f>F510</f>
        <v>497</v>
      </c>
      <c r="CA99" s="29">
        <f>F393</f>
        <v>380</v>
      </c>
      <c r="CB99" s="29">
        <f>F586</f>
        <v>573</v>
      </c>
      <c r="CC99" s="29">
        <f>F548</f>
        <v>535</v>
      </c>
      <c r="CD99" s="29">
        <f>F590</f>
        <v>577</v>
      </c>
      <c r="CE99" s="29">
        <f>F619</f>
        <v>606</v>
      </c>
      <c r="CF99" s="29">
        <f>F532</f>
        <v>519</v>
      </c>
      <c r="CG99" s="29">
        <f>F79</f>
        <v>66</v>
      </c>
      <c r="CH99" s="29">
        <f>F46</f>
        <v>33</v>
      </c>
      <c r="CI99" s="29">
        <f>F108</f>
        <v>95</v>
      </c>
      <c r="CJ99" s="29">
        <f>F117</f>
        <v>104</v>
      </c>
      <c r="CK99" s="30">
        <f>F25</f>
        <v>12</v>
      </c>
      <c r="CL99" s="75">
        <f t="shared" si="44"/>
        <v>3247400</v>
      </c>
      <c r="CM99" s="41"/>
      <c r="CN99" s="91" t="s">
        <v>660</v>
      </c>
      <c r="CO99" s="93" t="s">
        <v>312</v>
      </c>
      <c r="CP99" s="93" t="s">
        <v>616</v>
      </c>
      <c r="CQ99" s="93" t="s">
        <v>425</v>
      </c>
      <c r="CR99" s="93" t="s">
        <v>527</v>
      </c>
      <c r="CS99" s="93" t="s">
        <v>159</v>
      </c>
      <c r="CT99" s="92" t="s">
        <v>324</v>
      </c>
      <c r="CU99" s="93" t="s">
        <v>636</v>
      </c>
      <c r="CV99" s="93" t="s">
        <v>575</v>
      </c>
      <c r="CW99" s="93" t="s">
        <v>505</v>
      </c>
      <c r="CX99" s="93" t="s">
        <v>690</v>
      </c>
      <c r="CY99" s="93" t="s">
        <v>396</v>
      </c>
      <c r="CZ99" s="94" t="s">
        <v>687</v>
      </c>
      <c r="DA99" s="93" t="s">
        <v>252</v>
      </c>
      <c r="DB99" s="93" t="s">
        <v>151</v>
      </c>
      <c r="DC99" s="93" t="s">
        <v>78</v>
      </c>
      <c r="DD99" s="93" t="s">
        <v>238</v>
      </c>
      <c r="DE99" s="93" t="s">
        <v>300</v>
      </c>
      <c r="DF99" s="95" t="s">
        <v>106</v>
      </c>
      <c r="DG99" s="93" t="s">
        <v>176</v>
      </c>
      <c r="DH99" s="93" t="s">
        <v>554</v>
      </c>
      <c r="DI99" s="93" t="s">
        <v>269</v>
      </c>
      <c r="DJ99" s="93" t="s">
        <v>314</v>
      </c>
      <c r="DK99" s="93" t="s">
        <v>388</v>
      </c>
      <c r="DL99" s="96" t="s">
        <v>451</v>
      </c>
      <c r="DM99" s="67"/>
      <c r="DO99" s="57"/>
      <c r="DP99" s="88">
        <f>F453</f>
        <v>440</v>
      </c>
      <c r="DQ99" s="89">
        <f>F623</f>
        <v>610</v>
      </c>
      <c r="DR99" s="89">
        <f>F43</f>
        <v>30</v>
      </c>
      <c r="DS99" s="89">
        <f>F213</f>
        <v>200</v>
      </c>
      <c r="DT99" s="89">
        <f>F283</f>
        <v>270</v>
      </c>
      <c r="DU99" s="89">
        <f>F129</f>
        <v>116</v>
      </c>
      <c r="DV99" s="89">
        <f>F174</f>
        <v>161</v>
      </c>
      <c r="DW99" s="89">
        <f>F344</f>
        <v>331</v>
      </c>
      <c r="DX99" s="89">
        <f>F389</f>
        <v>376</v>
      </c>
      <c r="DY99" s="89">
        <f>F584</f>
        <v>571</v>
      </c>
      <c r="DZ99" s="89">
        <f>F260</f>
        <v>247</v>
      </c>
      <c r="EA99" s="89">
        <f>F65</f>
        <v>52</v>
      </c>
      <c r="EB99" s="89">
        <f>F520</f>
        <v>507</v>
      </c>
      <c r="EC99" s="89">
        <f>F475</f>
        <v>462</v>
      </c>
      <c r="ED99" s="89">
        <f>F305</f>
        <v>292</v>
      </c>
      <c r="EE99" s="89">
        <f>F606</f>
        <v>593</v>
      </c>
      <c r="EF99" s="89">
        <f>F26</f>
        <v>13</v>
      </c>
      <c r="EG99" s="89">
        <f>F196</f>
        <v>183</v>
      </c>
      <c r="EH99" s="89">
        <f>F366</f>
        <v>353</v>
      </c>
      <c r="EI99" s="89">
        <f>F436</f>
        <v>423</v>
      </c>
      <c r="EJ99" s="89">
        <f>F157</f>
        <v>144</v>
      </c>
      <c r="EK99" s="89">
        <f>F327</f>
        <v>314</v>
      </c>
      <c r="EL99" s="89">
        <f>F497</f>
        <v>484</v>
      </c>
      <c r="EM99" s="89">
        <f>F542</f>
        <v>529</v>
      </c>
      <c r="EN99" s="90">
        <f>F112</f>
        <v>99</v>
      </c>
      <c r="EO99" s="75">
        <f t="shared" si="43"/>
        <v>3247400</v>
      </c>
      <c r="EP99" s="41"/>
      <c r="EQ99" s="91" t="s">
        <v>435</v>
      </c>
      <c r="ER99" s="93" t="s">
        <v>357</v>
      </c>
      <c r="ES99" s="93" t="s">
        <v>414</v>
      </c>
      <c r="ET99" s="93" t="s">
        <v>189</v>
      </c>
      <c r="EU99" s="93" t="s">
        <v>343</v>
      </c>
      <c r="EV99" s="93" t="s">
        <v>450</v>
      </c>
      <c r="EW99" s="92" t="s">
        <v>576</v>
      </c>
      <c r="EX99" s="93" t="s">
        <v>341</v>
      </c>
      <c r="EY99" s="93" t="s">
        <v>437</v>
      </c>
      <c r="EZ99" s="93" t="s">
        <v>262</v>
      </c>
      <c r="FA99" s="178" t="s">
        <v>115</v>
      </c>
      <c r="FB99" s="177" t="s">
        <v>602</v>
      </c>
      <c r="FC99" s="94" t="s">
        <v>632</v>
      </c>
      <c r="FD99" s="176" t="s">
        <v>100</v>
      </c>
      <c r="FE99" s="175" t="s">
        <v>312</v>
      </c>
      <c r="FF99" s="93" t="s">
        <v>526</v>
      </c>
      <c r="FG99" s="93" t="s">
        <v>233</v>
      </c>
      <c r="FH99" s="93" t="s">
        <v>695</v>
      </c>
      <c r="FI99" s="95" t="s">
        <v>302</v>
      </c>
      <c r="FJ99" s="93" t="s">
        <v>436</v>
      </c>
      <c r="FK99" s="93" t="s">
        <v>443</v>
      </c>
      <c r="FL99" s="93" t="s">
        <v>342</v>
      </c>
      <c r="FM99" s="93" t="s">
        <v>136</v>
      </c>
      <c r="FN99" s="93" t="s">
        <v>631</v>
      </c>
      <c r="FO99" s="96" t="s">
        <v>662</v>
      </c>
      <c r="FP99" s="67"/>
    </row>
    <row r="100" spans="1:172" x14ac:dyDescent="0.2">
      <c r="A100" s="41"/>
      <c r="B100" s="41"/>
      <c r="C100" s="41"/>
      <c r="D100" s="109" t="s">
        <v>409</v>
      </c>
      <c r="E100" s="110" t="s">
        <v>565</v>
      </c>
      <c r="F100" s="122">
        <f>B3+(87*B5)</f>
        <v>87</v>
      </c>
      <c r="G100" s="41"/>
      <c r="I100" s="57"/>
      <c r="J100" s="28">
        <f>F608</f>
        <v>595</v>
      </c>
      <c r="K100" s="29">
        <f>F529</f>
        <v>516</v>
      </c>
      <c r="L100" s="29">
        <f>F575</f>
        <v>562</v>
      </c>
      <c r="M100" s="29">
        <f>F621</f>
        <v>608</v>
      </c>
      <c r="N100" s="29">
        <f>F542</f>
        <v>529</v>
      </c>
      <c r="O100" s="29">
        <f>F224</f>
        <v>211</v>
      </c>
      <c r="P100" s="29">
        <f>F145</f>
        <v>132</v>
      </c>
      <c r="Q100" s="29">
        <f>F191</f>
        <v>178</v>
      </c>
      <c r="R100" s="29">
        <f>F262</f>
        <v>249</v>
      </c>
      <c r="S100" s="29">
        <f>F178</f>
        <v>165</v>
      </c>
      <c r="T100" s="29">
        <f>F465</f>
        <v>452</v>
      </c>
      <c r="U100" s="29">
        <f>F411</f>
        <v>398</v>
      </c>
      <c r="V100" s="29">
        <f>F457</f>
        <v>444</v>
      </c>
      <c r="W100" s="29">
        <f>F498</f>
        <v>485</v>
      </c>
      <c r="X100" s="29">
        <f>F419</f>
        <v>406</v>
      </c>
      <c r="Y100" s="29">
        <f>F106</f>
        <v>93</v>
      </c>
      <c r="Z100" s="29">
        <f>F27</f>
        <v>14</v>
      </c>
      <c r="AA100" s="29">
        <f>F68</f>
        <v>55</v>
      </c>
      <c r="AB100" s="29">
        <f>F114</f>
        <v>101</v>
      </c>
      <c r="AC100" s="29">
        <f>F60</f>
        <v>47</v>
      </c>
      <c r="AD100" s="29">
        <f>F347</f>
        <v>334</v>
      </c>
      <c r="AE100" s="29">
        <f>F263</f>
        <v>250</v>
      </c>
      <c r="AF100" s="29">
        <f>F334</f>
        <v>321</v>
      </c>
      <c r="AG100" s="29">
        <f>F380</f>
        <v>367</v>
      </c>
      <c r="AH100" s="30">
        <f>F301</f>
        <v>288</v>
      </c>
      <c r="AI100" s="75">
        <f t="shared" si="42"/>
        <v>3247400</v>
      </c>
      <c r="AJ100" s="41"/>
      <c r="AK100" s="91" t="s">
        <v>671</v>
      </c>
      <c r="AL100" s="93" t="s">
        <v>585</v>
      </c>
      <c r="AM100" s="93" t="s">
        <v>215</v>
      </c>
      <c r="AN100" s="93" t="s">
        <v>376</v>
      </c>
      <c r="AO100" s="93" t="s">
        <v>631</v>
      </c>
      <c r="AP100" s="93" t="s">
        <v>636</v>
      </c>
      <c r="AQ100" s="93" t="s">
        <v>285</v>
      </c>
      <c r="AR100" s="92" t="s">
        <v>427</v>
      </c>
      <c r="AS100" s="93" t="s">
        <v>373</v>
      </c>
      <c r="AT100" s="93" t="s">
        <v>599</v>
      </c>
      <c r="AU100" s="93" t="s">
        <v>4</v>
      </c>
      <c r="AV100" s="93" t="s">
        <v>476</v>
      </c>
      <c r="AW100" s="94" t="s">
        <v>492</v>
      </c>
      <c r="AX100" s="93" t="s">
        <v>371</v>
      </c>
      <c r="AY100" s="93" t="s">
        <v>697</v>
      </c>
      <c r="AZ100" s="93" t="s">
        <v>508</v>
      </c>
      <c r="BA100" s="93" t="s">
        <v>587</v>
      </c>
      <c r="BB100" s="95" t="s">
        <v>499</v>
      </c>
      <c r="BC100" s="93" t="s">
        <v>368</v>
      </c>
      <c r="BD100" s="93" t="s">
        <v>74</v>
      </c>
      <c r="BE100" s="93" t="s">
        <v>616</v>
      </c>
      <c r="BF100" s="93" t="s">
        <v>586</v>
      </c>
      <c r="BG100" s="93" t="s">
        <v>497</v>
      </c>
      <c r="BH100" s="93" t="s">
        <v>157</v>
      </c>
      <c r="BI100" s="96" t="s">
        <v>535</v>
      </c>
      <c r="BJ100" s="41"/>
      <c r="BK100" s="50"/>
      <c r="BL100" s="41"/>
      <c r="BM100" s="28">
        <f>F297</f>
        <v>284</v>
      </c>
      <c r="BN100" s="29">
        <f>F363</f>
        <v>350</v>
      </c>
      <c r="BO100" s="29">
        <f>F334</f>
        <v>321</v>
      </c>
      <c r="BP100" s="29">
        <f>F280</f>
        <v>267</v>
      </c>
      <c r="BQ100" s="29">
        <f>F351</f>
        <v>338</v>
      </c>
      <c r="BR100" s="29">
        <f>F174</f>
        <v>161</v>
      </c>
      <c r="BS100" s="29">
        <f>F245</f>
        <v>232</v>
      </c>
      <c r="BT100" s="29">
        <f>F191</f>
        <v>178</v>
      </c>
      <c r="BU100" s="29">
        <f>F162</f>
        <v>149</v>
      </c>
      <c r="BV100" s="29">
        <f>F228</f>
        <v>215</v>
      </c>
      <c r="BW100" s="29">
        <f>F431</f>
        <v>418</v>
      </c>
      <c r="BX100" s="29">
        <f>F502</f>
        <v>489</v>
      </c>
      <c r="BY100" s="29">
        <f>F443</f>
        <v>430</v>
      </c>
      <c r="BZ100" s="29">
        <f>F389</f>
        <v>376</v>
      </c>
      <c r="CA100" s="29">
        <f>F485</f>
        <v>472</v>
      </c>
      <c r="CB100" s="29">
        <f>F540</f>
        <v>527</v>
      </c>
      <c r="CC100" s="29">
        <f>F636</f>
        <v>623</v>
      </c>
      <c r="CD100" s="29">
        <f>F582</f>
        <v>569</v>
      </c>
      <c r="CE100" s="29">
        <f>F523</f>
        <v>510</v>
      </c>
      <c r="CF100" s="29">
        <f>F594</f>
        <v>581</v>
      </c>
      <c r="CG100" s="29">
        <f>F58</f>
        <v>45</v>
      </c>
      <c r="CH100" s="29">
        <f>F129</f>
        <v>116</v>
      </c>
      <c r="CI100" s="29">
        <f>F75</f>
        <v>62</v>
      </c>
      <c r="CJ100" s="29">
        <f>F21</f>
        <v>8</v>
      </c>
      <c r="CK100" s="30">
        <f>F92</f>
        <v>79</v>
      </c>
      <c r="CL100" s="75">
        <f t="shared" si="44"/>
        <v>3247400</v>
      </c>
      <c r="CM100" s="41"/>
      <c r="CN100" s="91" t="s">
        <v>649</v>
      </c>
      <c r="CO100" s="93" t="s">
        <v>646</v>
      </c>
      <c r="CP100" s="93" t="s">
        <v>497</v>
      </c>
      <c r="CQ100" s="93" t="s">
        <v>85</v>
      </c>
      <c r="CR100" s="93" t="s">
        <v>465</v>
      </c>
      <c r="CS100" s="93" t="s">
        <v>576</v>
      </c>
      <c r="CT100" s="93" t="s">
        <v>347</v>
      </c>
      <c r="CU100" s="92" t="s">
        <v>427</v>
      </c>
      <c r="CV100" s="93" t="s">
        <v>187</v>
      </c>
      <c r="CW100" s="93" t="s">
        <v>653</v>
      </c>
      <c r="CX100" s="93" t="s">
        <v>664</v>
      </c>
      <c r="CY100" s="93" t="s">
        <v>676</v>
      </c>
      <c r="CZ100" s="94" t="s">
        <v>338</v>
      </c>
      <c r="DA100" s="93" t="s">
        <v>437</v>
      </c>
      <c r="DB100" s="93" t="s">
        <v>130</v>
      </c>
      <c r="DC100" s="93" t="s">
        <v>108</v>
      </c>
      <c r="DD100" s="93" t="s">
        <v>175</v>
      </c>
      <c r="DE100" s="95" t="s">
        <v>239</v>
      </c>
      <c r="DF100" s="93" t="s">
        <v>299</v>
      </c>
      <c r="DG100" s="93" t="s">
        <v>355</v>
      </c>
      <c r="DH100" s="93" t="s">
        <v>380</v>
      </c>
      <c r="DI100" s="93" t="s">
        <v>450</v>
      </c>
      <c r="DJ100" s="93" t="s">
        <v>487</v>
      </c>
      <c r="DK100" s="93" t="s">
        <v>333</v>
      </c>
      <c r="DL100" s="96" t="s">
        <v>410</v>
      </c>
      <c r="DM100" s="67"/>
      <c r="DO100" s="57"/>
      <c r="DP100" s="88">
        <f>F302</f>
        <v>289</v>
      </c>
      <c r="DQ100" s="89">
        <f>F472</f>
        <v>459</v>
      </c>
      <c r="DR100" s="89">
        <f>F517</f>
        <v>504</v>
      </c>
      <c r="DS100" s="89">
        <f>F87</f>
        <v>74</v>
      </c>
      <c r="DT100" s="89">
        <f>F257</f>
        <v>244</v>
      </c>
      <c r="DU100" s="89">
        <f>F598</f>
        <v>585</v>
      </c>
      <c r="DV100" s="89">
        <f>F18</f>
        <v>5</v>
      </c>
      <c r="DW100" s="89">
        <f>F188</f>
        <v>175</v>
      </c>
      <c r="DX100" s="89">
        <f>F383</f>
        <v>370</v>
      </c>
      <c r="DY100" s="89">
        <f>F428</f>
        <v>415</v>
      </c>
      <c r="DZ100" s="89">
        <f>F104</f>
        <v>91</v>
      </c>
      <c r="EA100" s="89">
        <f>F559</f>
        <v>546</v>
      </c>
      <c r="EB100" s="89">
        <f>F489</f>
        <v>476</v>
      </c>
      <c r="EC100" s="89">
        <f>F319</f>
        <v>306</v>
      </c>
      <c r="ED100" s="89">
        <f>F149</f>
        <v>136</v>
      </c>
      <c r="EE100" s="89">
        <f>F450</f>
        <v>437</v>
      </c>
      <c r="EF100" s="89">
        <f>F620</f>
        <v>607</v>
      </c>
      <c r="EG100" s="89">
        <f>F40</f>
        <v>27</v>
      </c>
      <c r="EH100" s="89">
        <f>F235</f>
        <v>222</v>
      </c>
      <c r="EI100" s="89">
        <f>F280</f>
        <v>267</v>
      </c>
      <c r="EJ100" s="89">
        <f>F126</f>
        <v>113</v>
      </c>
      <c r="EK100" s="89">
        <f>F171</f>
        <v>158</v>
      </c>
      <c r="EL100" s="89">
        <f>F341</f>
        <v>328</v>
      </c>
      <c r="EM100" s="89">
        <f>F411</f>
        <v>398</v>
      </c>
      <c r="EN100" s="90">
        <f>F581</f>
        <v>568</v>
      </c>
      <c r="EO100" s="75">
        <f t="shared" si="43"/>
        <v>3247400</v>
      </c>
      <c r="EP100" s="41"/>
      <c r="EQ100" s="91" t="s">
        <v>89</v>
      </c>
      <c r="ER100" s="93" t="s">
        <v>316</v>
      </c>
      <c r="ES100" s="93" t="s">
        <v>647</v>
      </c>
      <c r="ET100" s="93" t="s">
        <v>667</v>
      </c>
      <c r="EU100" s="93" t="s">
        <v>516</v>
      </c>
      <c r="EV100" s="93" t="s">
        <v>174</v>
      </c>
      <c r="EW100" s="93" t="s">
        <v>529</v>
      </c>
      <c r="EX100" s="92" t="s">
        <v>375</v>
      </c>
      <c r="EY100" s="93" t="s">
        <v>86</v>
      </c>
      <c r="EZ100" s="93" t="s">
        <v>445</v>
      </c>
      <c r="FA100" s="178" t="s">
        <v>489</v>
      </c>
      <c r="FB100" s="177" t="s">
        <v>118</v>
      </c>
      <c r="FC100" s="94" t="s">
        <v>475</v>
      </c>
      <c r="FD100" s="176" t="s">
        <v>88</v>
      </c>
      <c r="FE100" s="175" t="s">
        <v>654</v>
      </c>
      <c r="FF100" s="93" t="s">
        <v>236</v>
      </c>
      <c r="FG100" s="93" t="s">
        <v>648</v>
      </c>
      <c r="FH100" s="95" t="s">
        <v>580</v>
      </c>
      <c r="FI100" s="93" t="s">
        <v>361</v>
      </c>
      <c r="FJ100" s="93" t="s">
        <v>85</v>
      </c>
      <c r="FK100" s="93" t="s">
        <v>96</v>
      </c>
      <c r="FL100" s="93" t="s">
        <v>701</v>
      </c>
      <c r="FM100" s="93" t="s">
        <v>87</v>
      </c>
      <c r="FN100" s="93" t="s">
        <v>476</v>
      </c>
      <c r="FO100" s="96" t="s">
        <v>461</v>
      </c>
      <c r="FP100" s="67"/>
    </row>
    <row r="101" spans="1:172" x14ac:dyDescent="0.2">
      <c r="A101" s="41"/>
      <c r="B101" s="41"/>
      <c r="C101" s="41"/>
      <c r="D101" s="109" t="s">
        <v>123</v>
      </c>
      <c r="E101" s="110" t="s">
        <v>565</v>
      </c>
      <c r="F101" s="122">
        <f>B3+(88*B5)</f>
        <v>88</v>
      </c>
      <c r="G101" s="41"/>
      <c r="I101" s="57"/>
      <c r="J101" s="28">
        <f>F571</f>
        <v>558</v>
      </c>
      <c r="K101" s="29">
        <f>F617</f>
        <v>604</v>
      </c>
      <c r="L101" s="29">
        <f>F558</f>
        <v>545</v>
      </c>
      <c r="M101" s="29">
        <f>F604</f>
        <v>591</v>
      </c>
      <c r="N101" s="29">
        <f>F525</f>
        <v>512</v>
      </c>
      <c r="O101" s="29">
        <f>F212</f>
        <v>199</v>
      </c>
      <c r="P101" s="29">
        <f>F253</f>
        <v>240</v>
      </c>
      <c r="Q101" s="29">
        <f>F174</f>
        <v>161</v>
      </c>
      <c r="R101" s="29">
        <f>F220</f>
        <v>207</v>
      </c>
      <c r="S101" s="29">
        <f>F141</f>
        <v>128</v>
      </c>
      <c r="T101" s="29">
        <f>F448</f>
        <v>435</v>
      </c>
      <c r="U101" s="29">
        <f>F494</f>
        <v>481</v>
      </c>
      <c r="V101" s="29">
        <f>F415</f>
        <v>402</v>
      </c>
      <c r="W101" s="29">
        <f>F486</f>
        <v>473</v>
      </c>
      <c r="X101" s="29">
        <f>F407</f>
        <v>394</v>
      </c>
      <c r="Y101" s="29">
        <f>F64</f>
        <v>51</v>
      </c>
      <c r="Z101" s="29">
        <f>F135</f>
        <v>122</v>
      </c>
      <c r="AA101" s="29">
        <f>F56</f>
        <v>43</v>
      </c>
      <c r="AB101" s="29">
        <f>F102</f>
        <v>89</v>
      </c>
      <c r="AC101" s="29">
        <f>F18</f>
        <v>5</v>
      </c>
      <c r="AD101" s="29">
        <f>F330</f>
        <v>317</v>
      </c>
      <c r="AE101" s="29">
        <f>F376</f>
        <v>363</v>
      </c>
      <c r="AF101" s="29">
        <f>F297</f>
        <v>284</v>
      </c>
      <c r="AG101" s="29">
        <f>F338</f>
        <v>325</v>
      </c>
      <c r="AH101" s="30">
        <f>F284</f>
        <v>271</v>
      </c>
      <c r="AI101" s="75">
        <f t="shared" si="42"/>
        <v>3247400</v>
      </c>
      <c r="AJ101" s="41"/>
      <c r="AK101" s="91" t="s">
        <v>129</v>
      </c>
      <c r="AL101" s="93" t="s">
        <v>566</v>
      </c>
      <c r="AM101" s="93" t="s">
        <v>666</v>
      </c>
      <c r="AN101" s="93" t="s">
        <v>606</v>
      </c>
      <c r="AO101" s="93" t="s">
        <v>337</v>
      </c>
      <c r="AP101" s="93" t="s">
        <v>122</v>
      </c>
      <c r="AQ101" s="93" t="s">
        <v>575</v>
      </c>
      <c r="AR101" s="93" t="s">
        <v>576</v>
      </c>
      <c r="AS101" s="92" t="s">
        <v>92</v>
      </c>
      <c r="AT101" s="93" t="s">
        <v>505</v>
      </c>
      <c r="AU101" s="93" t="s">
        <v>119</v>
      </c>
      <c r="AV101" s="93" t="s">
        <v>694</v>
      </c>
      <c r="AW101" s="94" t="s">
        <v>150</v>
      </c>
      <c r="AX101" s="93" t="s">
        <v>543</v>
      </c>
      <c r="AY101" s="93" t="s">
        <v>533</v>
      </c>
      <c r="AZ101" s="93" t="s">
        <v>139</v>
      </c>
      <c r="BA101" s="95" t="s">
        <v>209</v>
      </c>
      <c r="BB101" s="93" t="s">
        <v>390</v>
      </c>
      <c r="BC101" s="93" t="s">
        <v>609</v>
      </c>
      <c r="BD101" s="93" t="s">
        <v>529</v>
      </c>
      <c r="BE101" s="93" t="s">
        <v>132</v>
      </c>
      <c r="BF101" s="93" t="s">
        <v>425</v>
      </c>
      <c r="BG101" s="93" t="s">
        <v>649</v>
      </c>
      <c r="BH101" s="93" t="s">
        <v>607</v>
      </c>
      <c r="BI101" s="96" t="s">
        <v>527</v>
      </c>
      <c r="BJ101" s="41"/>
      <c r="BK101" s="50"/>
      <c r="BL101" s="41"/>
      <c r="BM101" s="28">
        <f>F384</f>
        <v>371</v>
      </c>
      <c r="BN101" s="29">
        <f>F272</f>
        <v>259</v>
      </c>
      <c r="BO101" s="29">
        <f>F301</f>
        <v>288</v>
      </c>
      <c r="BP101" s="29">
        <f>F338</f>
        <v>325</v>
      </c>
      <c r="BQ101" s="29">
        <f>F330</f>
        <v>317</v>
      </c>
      <c r="BR101" s="29">
        <f>F241</f>
        <v>228</v>
      </c>
      <c r="BS101" s="29">
        <f>F149</f>
        <v>136</v>
      </c>
      <c r="BT101" s="29">
        <f>F178</f>
        <v>165</v>
      </c>
      <c r="BU101" s="29">
        <f>F220</f>
        <v>207</v>
      </c>
      <c r="BV101" s="29">
        <f>F212</f>
        <v>199</v>
      </c>
      <c r="BW101" s="29">
        <f>F493</f>
        <v>480</v>
      </c>
      <c r="BX101" s="29">
        <f>F406</f>
        <v>393</v>
      </c>
      <c r="BY101" s="29">
        <f>F435</f>
        <v>422</v>
      </c>
      <c r="BZ101" s="29">
        <f>F477</f>
        <v>464</v>
      </c>
      <c r="CA101" s="29">
        <f>F439</f>
        <v>426</v>
      </c>
      <c r="CB101" s="29">
        <f>F632</f>
        <v>619</v>
      </c>
      <c r="CC101" s="29">
        <f>F515</f>
        <v>502</v>
      </c>
      <c r="CD101" s="29">
        <f>F544</f>
        <v>531</v>
      </c>
      <c r="CE101" s="29">
        <f>F611</f>
        <v>598</v>
      </c>
      <c r="CF101" s="29">
        <f>F573</f>
        <v>560</v>
      </c>
      <c r="CG101" s="29">
        <f>F125</f>
        <v>112</v>
      </c>
      <c r="CH101" s="29">
        <f>F33</f>
        <v>20</v>
      </c>
      <c r="CI101" s="29">
        <f>F42</f>
        <v>29</v>
      </c>
      <c r="CJ101" s="29">
        <f>F104</f>
        <v>91</v>
      </c>
      <c r="CK101" s="30">
        <f>F71</f>
        <v>58</v>
      </c>
      <c r="CL101" s="75">
        <f t="shared" si="44"/>
        <v>3247400</v>
      </c>
      <c r="CM101" s="41"/>
      <c r="CN101" s="91" t="s">
        <v>463</v>
      </c>
      <c r="CO101" s="93" t="s">
        <v>569</v>
      </c>
      <c r="CP101" s="93" t="s">
        <v>535</v>
      </c>
      <c r="CQ101" s="93" t="s">
        <v>607</v>
      </c>
      <c r="CR101" s="93" t="s">
        <v>132</v>
      </c>
      <c r="CS101" s="93" t="s">
        <v>458</v>
      </c>
      <c r="CT101" s="93" t="s">
        <v>654</v>
      </c>
      <c r="CU101" s="93" t="s">
        <v>599</v>
      </c>
      <c r="CV101" s="92" t="s">
        <v>92</v>
      </c>
      <c r="CW101" s="93" t="s">
        <v>122</v>
      </c>
      <c r="CX101" s="93" t="s">
        <v>216</v>
      </c>
      <c r="CY101" s="93" t="s">
        <v>672</v>
      </c>
      <c r="CZ101" s="94" t="s">
        <v>192</v>
      </c>
      <c r="DA101" s="93" t="s">
        <v>680</v>
      </c>
      <c r="DB101" s="93" t="s">
        <v>420</v>
      </c>
      <c r="DC101" s="93" t="s">
        <v>298</v>
      </c>
      <c r="DD101" s="95" t="s">
        <v>266</v>
      </c>
      <c r="DE101" s="93" t="s">
        <v>173</v>
      </c>
      <c r="DF101" s="93" t="s">
        <v>241</v>
      </c>
      <c r="DG101" s="93" t="s">
        <v>107</v>
      </c>
      <c r="DH101" s="93" t="s">
        <v>522</v>
      </c>
      <c r="DI101" s="93" t="s">
        <v>255</v>
      </c>
      <c r="DJ101" s="93" t="s">
        <v>449</v>
      </c>
      <c r="DK101" s="93" t="s">
        <v>489</v>
      </c>
      <c r="DL101" s="96" t="s">
        <v>210</v>
      </c>
      <c r="DM101" s="67"/>
      <c r="DO101" s="57"/>
      <c r="DP101" s="88">
        <f>F146</f>
        <v>133</v>
      </c>
      <c r="DQ101" s="89">
        <f>F316</f>
        <v>303</v>
      </c>
      <c r="DR101" s="89">
        <f>F511</f>
        <v>498</v>
      </c>
      <c r="DS101" s="89">
        <f>F556</f>
        <v>543</v>
      </c>
      <c r="DT101" s="89">
        <f>F101</f>
        <v>88</v>
      </c>
      <c r="DU101" s="89">
        <f>F447</f>
        <v>434</v>
      </c>
      <c r="DV101" s="89">
        <f>F617</f>
        <v>604</v>
      </c>
      <c r="DW101" s="89">
        <f>F62</f>
        <v>49</v>
      </c>
      <c r="DX101" s="89">
        <f>F232</f>
        <v>219</v>
      </c>
      <c r="DY101" s="89">
        <f>F277</f>
        <v>264</v>
      </c>
      <c r="DZ101" s="89">
        <f>F573</f>
        <v>560</v>
      </c>
      <c r="EA101" s="89">
        <f>F403</f>
        <v>390</v>
      </c>
      <c r="EB101" s="89">
        <f>F358</f>
        <v>345</v>
      </c>
      <c r="EC101" s="89">
        <f>F163</f>
        <v>150</v>
      </c>
      <c r="ED101" s="89">
        <f>F118</f>
        <v>105</v>
      </c>
      <c r="EE101" s="89">
        <f>F294</f>
        <v>281</v>
      </c>
      <c r="EF101" s="89">
        <f>F464</f>
        <v>451</v>
      </c>
      <c r="EG101" s="89">
        <f>F534</f>
        <v>521</v>
      </c>
      <c r="EH101" s="89">
        <f>F79</f>
        <v>66</v>
      </c>
      <c r="EI101" s="89">
        <f>F249</f>
        <v>236</v>
      </c>
      <c r="EJ101" s="89">
        <f>F595</f>
        <v>582</v>
      </c>
      <c r="EK101" s="89">
        <f>F15</f>
        <v>2</v>
      </c>
      <c r="EL101" s="89">
        <f>F210</f>
        <v>197</v>
      </c>
      <c r="EM101" s="89">
        <f>F380</f>
        <v>367</v>
      </c>
      <c r="EN101" s="90">
        <f>F425</f>
        <v>412</v>
      </c>
      <c r="EO101" s="75">
        <f t="shared" si="43"/>
        <v>3247400</v>
      </c>
      <c r="EP101" s="41"/>
      <c r="EQ101" s="91" t="s">
        <v>699</v>
      </c>
      <c r="ER101" s="93" t="s">
        <v>154</v>
      </c>
      <c r="ES101" s="93" t="s">
        <v>512</v>
      </c>
      <c r="ET101" s="93" t="s">
        <v>558</v>
      </c>
      <c r="EU101" s="93" t="s">
        <v>123</v>
      </c>
      <c r="EV101" s="93" t="s">
        <v>198</v>
      </c>
      <c r="EW101" s="93" t="s">
        <v>566</v>
      </c>
      <c r="EX101" s="93" t="s">
        <v>682</v>
      </c>
      <c r="EY101" s="92" t="s">
        <v>401</v>
      </c>
      <c r="EZ101" s="93" t="s">
        <v>156</v>
      </c>
      <c r="FA101" s="178" t="s">
        <v>107</v>
      </c>
      <c r="FB101" s="177" t="s">
        <v>484</v>
      </c>
      <c r="FC101" s="94" t="s">
        <v>158</v>
      </c>
      <c r="FD101" s="176" t="s">
        <v>250</v>
      </c>
      <c r="FE101" s="175" t="s">
        <v>453</v>
      </c>
      <c r="FF101" s="93" t="s">
        <v>155</v>
      </c>
      <c r="FG101" s="95" t="s">
        <v>0</v>
      </c>
      <c r="FH101" s="93" t="s">
        <v>321</v>
      </c>
      <c r="FI101" s="93" t="s">
        <v>554</v>
      </c>
      <c r="FJ101" s="93" t="s">
        <v>621</v>
      </c>
      <c r="FK101" s="93" t="s">
        <v>567</v>
      </c>
      <c r="FL101" s="93" t="s">
        <v>612</v>
      </c>
      <c r="FM101" s="93" t="s">
        <v>310</v>
      </c>
      <c r="FN101" s="93" t="s">
        <v>157</v>
      </c>
      <c r="FO101" s="96" t="s">
        <v>353</v>
      </c>
      <c r="FP101" s="67"/>
    </row>
    <row r="102" spans="1:172" x14ac:dyDescent="0.2">
      <c r="A102" s="41"/>
      <c r="B102" s="41"/>
      <c r="C102" s="41"/>
      <c r="D102" s="109" t="s">
        <v>609</v>
      </c>
      <c r="E102" s="110" t="s">
        <v>565</v>
      </c>
      <c r="F102" s="111">
        <f>B3+(89*B5)</f>
        <v>89</v>
      </c>
      <c r="G102" s="41"/>
      <c r="I102" s="57"/>
      <c r="J102" s="28">
        <f>F554</f>
        <v>541</v>
      </c>
      <c r="K102" s="29">
        <f>F600</f>
        <v>587</v>
      </c>
      <c r="L102" s="29">
        <f>F521</f>
        <v>508</v>
      </c>
      <c r="M102" s="29">
        <f>F567</f>
        <v>554</v>
      </c>
      <c r="N102" s="29">
        <f>F633</f>
        <v>620</v>
      </c>
      <c r="O102" s="29">
        <f>F170</f>
        <v>157</v>
      </c>
      <c r="P102" s="29">
        <f>F216</f>
        <v>203</v>
      </c>
      <c r="Q102" s="29">
        <f>F162</f>
        <v>149</v>
      </c>
      <c r="R102" s="29">
        <f>F203</f>
        <v>190</v>
      </c>
      <c r="S102" s="29">
        <f>F249</f>
        <v>236</v>
      </c>
      <c r="T102" s="29">
        <f>F436</f>
        <v>423</v>
      </c>
      <c r="U102" s="29">
        <f>F482</f>
        <v>469</v>
      </c>
      <c r="V102" s="29">
        <f>F398</f>
        <v>385</v>
      </c>
      <c r="W102" s="29">
        <f>F444</f>
        <v>431</v>
      </c>
      <c r="X102" s="29">
        <f>F490</f>
        <v>477</v>
      </c>
      <c r="Y102" s="29">
        <f>F52</f>
        <v>39</v>
      </c>
      <c r="Z102" s="29">
        <f>F93</f>
        <v>80</v>
      </c>
      <c r="AA102" s="29">
        <f>F14</f>
        <v>1</v>
      </c>
      <c r="AB102" s="29">
        <f>F85</f>
        <v>72</v>
      </c>
      <c r="AC102" s="29">
        <f>F131</f>
        <v>118</v>
      </c>
      <c r="AD102" s="29">
        <f>F288</f>
        <v>275</v>
      </c>
      <c r="AE102" s="29">
        <f>F359</f>
        <v>346</v>
      </c>
      <c r="AF102" s="29">
        <f>F280</f>
        <v>267</v>
      </c>
      <c r="AG102" s="29">
        <f>F326</f>
        <v>313</v>
      </c>
      <c r="AH102" s="30">
        <f>F372</f>
        <v>359</v>
      </c>
      <c r="AI102" s="75">
        <f t="shared" si="42"/>
        <v>3247400</v>
      </c>
      <c r="AJ102" s="41"/>
      <c r="AK102" s="91" t="s">
        <v>629</v>
      </c>
      <c r="AL102" s="93" t="s">
        <v>148</v>
      </c>
      <c r="AM102" s="93" t="s">
        <v>191</v>
      </c>
      <c r="AN102" s="93" t="s">
        <v>613</v>
      </c>
      <c r="AO102" s="93" t="s">
        <v>663</v>
      </c>
      <c r="AP102" s="93" t="s">
        <v>228</v>
      </c>
      <c r="AQ102" s="93" t="s">
        <v>387</v>
      </c>
      <c r="AR102" s="93" t="s">
        <v>187</v>
      </c>
      <c r="AS102" s="93" t="s">
        <v>637</v>
      </c>
      <c r="AT102" s="92" t="s">
        <v>621</v>
      </c>
      <c r="AU102" s="93" t="s">
        <v>436</v>
      </c>
      <c r="AV102" s="93" t="s">
        <v>564</v>
      </c>
      <c r="AW102" s="94" t="s">
        <v>204</v>
      </c>
      <c r="AX102" s="93" t="s">
        <v>692</v>
      </c>
      <c r="AY102" s="93" t="s">
        <v>278</v>
      </c>
      <c r="AZ102" s="95" t="s">
        <v>574</v>
      </c>
      <c r="BA102" s="93" t="s">
        <v>561</v>
      </c>
      <c r="BB102" s="93" t="s">
        <v>201</v>
      </c>
      <c r="BC102" s="93" t="s">
        <v>332</v>
      </c>
      <c r="BD102" s="93" t="s">
        <v>470</v>
      </c>
      <c r="BE102" s="93" t="s">
        <v>626</v>
      </c>
      <c r="BF102" s="93" t="s">
        <v>559</v>
      </c>
      <c r="BG102" s="93" t="s">
        <v>85</v>
      </c>
      <c r="BH102" s="93" t="s">
        <v>503</v>
      </c>
      <c r="BI102" s="96" t="s">
        <v>594</v>
      </c>
      <c r="BJ102" s="41"/>
      <c r="BK102" s="50"/>
      <c r="BL102" s="41"/>
      <c r="BM102" s="28">
        <f>F355</f>
        <v>342</v>
      </c>
      <c r="BN102" s="29">
        <f>F326</f>
        <v>313</v>
      </c>
      <c r="BO102" s="29">
        <f>F263</f>
        <v>250</v>
      </c>
      <c r="BP102" s="29">
        <f>F309</f>
        <v>296</v>
      </c>
      <c r="BQ102" s="29">
        <f>F372</f>
        <v>359</v>
      </c>
      <c r="BR102" s="29">
        <f>F237</f>
        <v>224</v>
      </c>
      <c r="BS102" s="29">
        <f>F203</f>
        <v>190</v>
      </c>
      <c r="BT102" s="29">
        <f>F145</f>
        <v>132</v>
      </c>
      <c r="BU102" s="29">
        <f>F166</f>
        <v>153</v>
      </c>
      <c r="BV102" s="29">
        <f>F249</f>
        <v>236</v>
      </c>
      <c r="BW102" s="29">
        <f>F464</f>
        <v>451</v>
      </c>
      <c r="BX102" s="29">
        <f>F460</f>
        <v>447</v>
      </c>
      <c r="BY102" s="29">
        <f>F402</f>
        <v>389</v>
      </c>
      <c r="BZ102" s="29">
        <f>F418</f>
        <v>405</v>
      </c>
      <c r="CA102" s="29">
        <f>F506</f>
        <v>493</v>
      </c>
      <c r="CB102" s="29">
        <f>F598</f>
        <v>585</v>
      </c>
      <c r="CC102" s="29">
        <f>F569</f>
        <v>556</v>
      </c>
      <c r="CD102" s="29">
        <f>F536</f>
        <v>523</v>
      </c>
      <c r="CE102" s="29">
        <f>F557</f>
        <v>544</v>
      </c>
      <c r="CF102" s="29">
        <f>F615</f>
        <v>602</v>
      </c>
      <c r="CG102" s="29">
        <f>F96</f>
        <v>83</v>
      </c>
      <c r="CH102" s="29">
        <f>F67</f>
        <v>54</v>
      </c>
      <c r="CI102" s="29">
        <f>F29</f>
        <v>16</v>
      </c>
      <c r="CJ102" s="29">
        <f>F50</f>
        <v>37</v>
      </c>
      <c r="CK102" s="30">
        <f>F133</f>
        <v>120</v>
      </c>
      <c r="CL102" s="75">
        <f t="shared" si="44"/>
        <v>3247400</v>
      </c>
      <c r="CM102" s="41"/>
      <c r="CN102" s="91" t="s">
        <v>222</v>
      </c>
      <c r="CO102" s="93" t="s">
        <v>503</v>
      </c>
      <c r="CP102" s="93" t="s">
        <v>586</v>
      </c>
      <c r="CQ102" s="93" t="s">
        <v>412</v>
      </c>
      <c r="CR102" s="93" t="s">
        <v>594</v>
      </c>
      <c r="CS102" s="93" t="s">
        <v>265</v>
      </c>
      <c r="CT102" s="93" t="s">
        <v>637</v>
      </c>
      <c r="CU102" s="93" t="s">
        <v>285</v>
      </c>
      <c r="CV102" s="93" t="s">
        <v>419</v>
      </c>
      <c r="CW102" s="92" t="s">
        <v>621</v>
      </c>
      <c r="CX102" s="93" t="s">
        <v>0</v>
      </c>
      <c r="CY102" s="93" t="s">
        <v>328</v>
      </c>
      <c r="CZ102" s="94" t="s">
        <v>668</v>
      </c>
      <c r="DA102" s="93" t="s">
        <v>84</v>
      </c>
      <c r="DB102" s="93" t="s">
        <v>683</v>
      </c>
      <c r="DC102" s="95" t="s">
        <v>174</v>
      </c>
      <c r="DD102" s="93" t="s">
        <v>301</v>
      </c>
      <c r="DE102" s="93" t="s">
        <v>104</v>
      </c>
      <c r="DF102" s="93" t="s">
        <v>356</v>
      </c>
      <c r="DG102" s="93" t="s">
        <v>124</v>
      </c>
      <c r="DH102" s="93" t="s">
        <v>143</v>
      </c>
      <c r="DI102" s="93" t="s">
        <v>471</v>
      </c>
      <c r="DJ102" s="93" t="s">
        <v>408</v>
      </c>
      <c r="DK102" s="93" t="s">
        <v>555</v>
      </c>
      <c r="DL102" s="96" t="s">
        <v>134</v>
      </c>
      <c r="DM102" s="67"/>
      <c r="DO102" s="57"/>
      <c r="DP102" s="88">
        <f>F115</f>
        <v>102</v>
      </c>
      <c r="DQ102" s="89">
        <f>F185</f>
        <v>172</v>
      </c>
      <c r="DR102" s="89">
        <f>F355</f>
        <v>342</v>
      </c>
      <c r="DS102" s="89">
        <f>F400</f>
        <v>387</v>
      </c>
      <c r="DT102" s="89">
        <f>F570</f>
        <v>557</v>
      </c>
      <c r="DU102" s="89">
        <f>F291</f>
        <v>278</v>
      </c>
      <c r="DV102" s="89">
        <f>F486</f>
        <v>473</v>
      </c>
      <c r="DW102" s="89">
        <f>F531</f>
        <v>518</v>
      </c>
      <c r="DX102" s="89">
        <f>F76</f>
        <v>63</v>
      </c>
      <c r="DY102" s="89">
        <f>F246</f>
        <v>233</v>
      </c>
      <c r="DZ102" s="89">
        <f>F422</f>
        <v>409</v>
      </c>
      <c r="EA102" s="89">
        <f>F377</f>
        <v>364</v>
      </c>
      <c r="EB102" s="89">
        <f>F207</f>
        <v>194</v>
      </c>
      <c r="EC102" s="89">
        <f>F37</f>
        <v>24</v>
      </c>
      <c r="ED102" s="89">
        <f>F592</f>
        <v>579</v>
      </c>
      <c r="EE102" s="89">
        <f>F138</f>
        <v>125</v>
      </c>
      <c r="EF102" s="89">
        <f>F333</f>
        <v>320</v>
      </c>
      <c r="EG102" s="89">
        <f>F503</f>
        <v>490</v>
      </c>
      <c r="EH102" s="89">
        <f>F548</f>
        <v>535</v>
      </c>
      <c r="EI102" s="89">
        <f>F93</f>
        <v>80</v>
      </c>
      <c r="EJ102" s="89">
        <f>F439</f>
        <v>426</v>
      </c>
      <c r="EK102" s="89">
        <f>F634</f>
        <v>621</v>
      </c>
      <c r="EL102" s="89">
        <f>F54</f>
        <v>41</v>
      </c>
      <c r="EM102" s="89">
        <f>F224</f>
        <v>211</v>
      </c>
      <c r="EN102" s="90">
        <f>F269</f>
        <v>256</v>
      </c>
      <c r="EO102" s="75">
        <f t="shared" si="43"/>
        <v>3247400</v>
      </c>
      <c r="EP102" s="41"/>
      <c r="EQ102" s="91" t="s">
        <v>584</v>
      </c>
      <c r="ER102" s="93" t="s">
        <v>183</v>
      </c>
      <c r="ES102" s="93" t="s">
        <v>222</v>
      </c>
      <c r="ET102" s="93" t="s">
        <v>171</v>
      </c>
      <c r="EU102" s="93" t="s">
        <v>591</v>
      </c>
      <c r="EV102" s="93" t="s">
        <v>224</v>
      </c>
      <c r="EW102" s="93" t="s">
        <v>543</v>
      </c>
      <c r="EX102" s="93" t="s">
        <v>495</v>
      </c>
      <c r="EY102" s="93" t="s">
        <v>293</v>
      </c>
      <c r="EZ102" s="92" t="s">
        <v>693</v>
      </c>
      <c r="FA102" s="178" t="s">
        <v>365</v>
      </c>
      <c r="FB102" s="177" t="s">
        <v>221</v>
      </c>
      <c r="FC102" s="94" t="s">
        <v>481</v>
      </c>
      <c r="FD102" s="176" t="s">
        <v>679</v>
      </c>
      <c r="FE102" s="175" t="s">
        <v>592</v>
      </c>
      <c r="FF102" s="95" t="s">
        <v>127</v>
      </c>
      <c r="FG102" s="93" t="s">
        <v>223</v>
      </c>
      <c r="FH102" s="93" t="s">
        <v>404</v>
      </c>
      <c r="FI102" s="93" t="s">
        <v>238</v>
      </c>
      <c r="FJ102" s="93" t="s">
        <v>561</v>
      </c>
      <c r="FK102" s="93" t="s">
        <v>420</v>
      </c>
      <c r="FL102" s="93" t="s">
        <v>203</v>
      </c>
      <c r="FM102" s="93" t="s">
        <v>523</v>
      </c>
      <c r="FN102" s="93" t="s">
        <v>636</v>
      </c>
      <c r="FO102" s="96" t="s">
        <v>225</v>
      </c>
      <c r="FP102" s="67"/>
    </row>
    <row r="103" spans="1:172" x14ac:dyDescent="0.2">
      <c r="A103" s="41"/>
      <c r="B103" s="41"/>
      <c r="C103" s="41"/>
      <c r="D103" s="109" t="s">
        <v>590</v>
      </c>
      <c r="E103" s="110" t="s">
        <v>565</v>
      </c>
      <c r="F103" s="111">
        <f>B3+(90*B5)</f>
        <v>90</v>
      </c>
      <c r="G103" s="41"/>
      <c r="I103" s="57"/>
      <c r="J103" s="28">
        <f>F410</f>
        <v>397</v>
      </c>
      <c r="K103" s="29">
        <f>F456</f>
        <v>443</v>
      </c>
      <c r="L103" s="29">
        <f>F502</f>
        <v>489</v>
      </c>
      <c r="M103" s="29">
        <f>F418</f>
        <v>405</v>
      </c>
      <c r="N103" s="29">
        <f>F464</f>
        <v>451</v>
      </c>
      <c r="O103" s="29">
        <f>F26</f>
        <v>13</v>
      </c>
      <c r="P103" s="29">
        <f>F72</f>
        <v>59</v>
      </c>
      <c r="Q103" s="29">
        <f>F113</f>
        <v>100</v>
      </c>
      <c r="R103" s="29">
        <f>F59</f>
        <v>46</v>
      </c>
      <c r="S103" s="29">
        <f>F105</f>
        <v>92</v>
      </c>
      <c r="T103" s="29">
        <f>F267</f>
        <v>254</v>
      </c>
      <c r="U103" s="29">
        <f>F333</f>
        <v>320</v>
      </c>
      <c r="V103" s="29">
        <f>F379</f>
        <v>366</v>
      </c>
      <c r="W103" s="29">
        <f>F300</f>
        <v>287</v>
      </c>
      <c r="X103" s="29">
        <f>F346</f>
        <v>333</v>
      </c>
      <c r="Y103" s="29">
        <f>F528</f>
        <v>515</v>
      </c>
      <c r="Z103" s="29">
        <f>F574</f>
        <v>561</v>
      </c>
      <c r="AA103" s="29">
        <f>F620</f>
        <v>607</v>
      </c>
      <c r="AB103" s="29">
        <f>F541</f>
        <v>528</v>
      </c>
      <c r="AC103" s="29">
        <f>F612</f>
        <v>599</v>
      </c>
      <c r="AD103" s="29">
        <f>F144</f>
        <v>131</v>
      </c>
      <c r="AE103" s="29">
        <f>F190</f>
        <v>177</v>
      </c>
      <c r="AF103" s="29">
        <f>F261</f>
        <v>248</v>
      </c>
      <c r="AG103" s="29">
        <f>F182</f>
        <v>169</v>
      </c>
      <c r="AH103" s="30">
        <f>F223</f>
        <v>210</v>
      </c>
      <c r="AI103" s="75">
        <f t="shared" si="42"/>
        <v>3247400</v>
      </c>
      <c r="AJ103" s="41"/>
      <c r="AK103" s="91" t="s">
        <v>377</v>
      </c>
      <c r="AL103" s="93" t="s">
        <v>675</v>
      </c>
      <c r="AM103" s="93" t="s">
        <v>676</v>
      </c>
      <c r="AN103" s="93" t="s">
        <v>84</v>
      </c>
      <c r="AO103" s="93" t="s">
        <v>0</v>
      </c>
      <c r="AP103" s="93" t="s">
        <v>233</v>
      </c>
      <c r="AQ103" s="93" t="s">
        <v>164</v>
      </c>
      <c r="AR103" s="93" t="s">
        <v>142</v>
      </c>
      <c r="AS103" s="93" t="s">
        <v>349</v>
      </c>
      <c r="AT103" s="93" t="s">
        <v>166</v>
      </c>
      <c r="AU103" s="92" t="s">
        <v>372</v>
      </c>
      <c r="AV103" s="93" t="s">
        <v>223</v>
      </c>
      <c r="AW103" s="94" t="s">
        <v>383</v>
      </c>
      <c r="AX103" s="93" t="s">
        <v>589</v>
      </c>
      <c r="AY103" s="95" t="s">
        <v>490</v>
      </c>
      <c r="AZ103" s="93" t="s">
        <v>274</v>
      </c>
      <c r="BA103" s="93" t="s">
        <v>432</v>
      </c>
      <c r="BB103" s="93" t="s">
        <v>648</v>
      </c>
      <c r="BC103" s="93" t="s">
        <v>588</v>
      </c>
      <c r="BD103" s="93" t="s">
        <v>500</v>
      </c>
      <c r="BE103" s="93" t="s">
        <v>379</v>
      </c>
      <c r="BF103" s="93" t="s">
        <v>441</v>
      </c>
      <c r="BG103" s="93" t="s">
        <v>442</v>
      </c>
      <c r="BH103" s="93" t="s">
        <v>549</v>
      </c>
      <c r="BI103" s="96" t="s">
        <v>344</v>
      </c>
      <c r="BJ103" s="41"/>
      <c r="BK103" s="50"/>
      <c r="BL103" s="41"/>
      <c r="BM103" s="28">
        <f>F160</f>
        <v>147</v>
      </c>
      <c r="BN103" s="29">
        <f>F218</f>
        <v>205</v>
      </c>
      <c r="BO103" s="29">
        <f>F239</f>
        <v>226</v>
      </c>
      <c r="BP103" s="29">
        <f>F206</f>
        <v>193</v>
      </c>
      <c r="BQ103" s="29">
        <f>F177</f>
        <v>164</v>
      </c>
      <c r="BR103" s="29">
        <f>F526</f>
        <v>513</v>
      </c>
      <c r="BS103" s="29">
        <f>F609</f>
        <v>596</v>
      </c>
      <c r="BT103" s="29">
        <f>F630</f>
        <v>617</v>
      </c>
      <c r="BU103" s="29">
        <f>F572</f>
        <v>559</v>
      </c>
      <c r="BV103" s="29">
        <f>F538</f>
        <v>525</v>
      </c>
      <c r="BW103" s="29">
        <f>F267</f>
        <v>254</v>
      </c>
      <c r="BX103" s="29">
        <f>F350</f>
        <v>337</v>
      </c>
      <c r="BY103" s="29">
        <f>F371</f>
        <v>358</v>
      </c>
      <c r="BZ103" s="29">
        <f>F333</f>
        <v>320</v>
      </c>
      <c r="CA103" s="29">
        <f>F304</f>
        <v>291</v>
      </c>
      <c r="CB103" s="29">
        <f>F28</f>
        <v>15</v>
      </c>
      <c r="CC103" s="29">
        <f>F91</f>
        <v>78</v>
      </c>
      <c r="CD103" s="29">
        <f>F137</f>
        <v>124</v>
      </c>
      <c r="CE103" s="29">
        <f>F74</f>
        <v>61</v>
      </c>
      <c r="CF103" s="29">
        <f>F45</f>
        <v>32</v>
      </c>
      <c r="CG103" s="29">
        <f>F394</f>
        <v>381</v>
      </c>
      <c r="CH103" s="29">
        <f>F482</f>
        <v>469</v>
      </c>
      <c r="CI103" s="29">
        <f>F498</f>
        <v>485</v>
      </c>
      <c r="CJ103" s="29">
        <f>F440</f>
        <v>427</v>
      </c>
      <c r="CK103" s="30">
        <f>F436</f>
        <v>423</v>
      </c>
      <c r="CL103" s="75">
        <f t="shared" si="44"/>
        <v>3247400</v>
      </c>
      <c r="CM103" s="41"/>
      <c r="CN103" s="91" t="s">
        <v>247</v>
      </c>
      <c r="CO103" s="93" t="s">
        <v>114</v>
      </c>
      <c r="CP103" s="93" t="s">
        <v>364</v>
      </c>
      <c r="CQ103" s="93" t="s">
        <v>182</v>
      </c>
      <c r="CR103" s="93" t="s">
        <v>309</v>
      </c>
      <c r="CS103" s="93" t="s">
        <v>486</v>
      </c>
      <c r="CT103" s="93" t="s">
        <v>370</v>
      </c>
      <c r="CU103" s="93" t="s">
        <v>553</v>
      </c>
      <c r="CV103" s="93" t="s">
        <v>276</v>
      </c>
      <c r="CW103" s="93" t="s">
        <v>491</v>
      </c>
      <c r="CX103" s="92" t="s">
        <v>372</v>
      </c>
      <c r="CY103" s="93" t="s">
        <v>578</v>
      </c>
      <c r="CZ103" s="94" t="s">
        <v>563</v>
      </c>
      <c r="DA103" s="93" t="s">
        <v>223</v>
      </c>
      <c r="DB103" s="95" t="s">
        <v>502</v>
      </c>
      <c r="DC103" s="93" t="s">
        <v>658</v>
      </c>
      <c r="DD103" s="93" t="s">
        <v>572</v>
      </c>
      <c r="DE103" s="93" t="s">
        <v>689</v>
      </c>
      <c r="DF103" s="93" t="s">
        <v>140</v>
      </c>
      <c r="DG103" s="93" t="s">
        <v>261</v>
      </c>
      <c r="DH103" s="93" t="s">
        <v>700</v>
      </c>
      <c r="DI103" s="93" t="s">
        <v>564</v>
      </c>
      <c r="DJ103" s="93" t="s">
        <v>371</v>
      </c>
      <c r="DK103" s="93" t="s">
        <v>83</v>
      </c>
      <c r="DL103" s="96" t="s">
        <v>436</v>
      </c>
      <c r="DM103" s="67"/>
      <c r="DO103" s="57"/>
      <c r="DP103" s="88">
        <f>F74</f>
        <v>61</v>
      </c>
      <c r="DQ103" s="89">
        <f>F529</f>
        <v>516</v>
      </c>
      <c r="DR103" s="89">
        <f>F484</f>
        <v>471</v>
      </c>
      <c r="DS103" s="89">
        <f>F289</f>
        <v>276</v>
      </c>
      <c r="DT103" s="89">
        <f>F244</f>
        <v>231</v>
      </c>
      <c r="DU103" s="89">
        <f>F398</f>
        <v>385</v>
      </c>
      <c r="DV103" s="89">
        <f>F353</f>
        <v>340</v>
      </c>
      <c r="DW103" s="89">
        <f>F183</f>
        <v>170</v>
      </c>
      <c r="DX103" s="89">
        <f>F113</f>
        <v>100</v>
      </c>
      <c r="DY103" s="89">
        <f>F568</f>
        <v>555</v>
      </c>
      <c r="DZ103" s="89">
        <f>F272</f>
        <v>259</v>
      </c>
      <c r="EA103" s="89">
        <f>F442</f>
        <v>429</v>
      </c>
      <c r="EB103" s="89">
        <f>F637</f>
        <v>624</v>
      </c>
      <c r="EC103" s="89">
        <f>F57</f>
        <v>44</v>
      </c>
      <c r="ED103" s="89">
        <f>F227</f>
        <v>214</v>
      </c>
      <c r="EE103" s="89">
        <f>F551</f>
        <v>538</v>
      </c>
      <c r="EF103" s="89">
        <f>F506</f>
        <v>493</v>
      </c>
      <c r="EG103" s="89">
        <f>F336</f>
        <v>323</v>
      </c>
      <c r="EH103" s="89">
        <f>F141</f>
        <v>128</v>
      </c>
      <c r="EI103" s="89">
        <f>F96</f>
        <v>83</v>
      </c>
      <c r="EJ103" s="89">
        <f>F375</f>
        <v>362</v>
      </c>
      <c r="EK103" s="89">
        <f>F205</f>
        <v>192</v>
      </c>
      <c r="EL103" s="89">
        <f>F35</f>
        <v>22</v>
      </c>
      <c r="EM103" s="89">
        <f>F590</f>
        <v>577</v>
      </c>
      <c r="EN103" s="90">
        <f>F420</f>
        <v>407</v>
      </c>
      <c r="EO103" s="75">
        <f t="shared" si="43"/>
        <v>3247400</v>
      </c>
      <c r="EP103" s="41"/>
      <c r="EQ103" s="194" t="s">
        <v>140</v>
      </c>
      <c r="ER103" s="177" t="s">
        <v>585</v>
      </c>
      <c r="ES103" s="178" t="s">
        <v>581</v>
      </c>
      <c r="ET103" s="177" t="s">
        <v>477</v>
      </c>
      <c r="EU103" s="178" t="s">
        <v>254</v>
      </c>
      <c r="EV103" s="177" t="s">
        <v>204</v>
      </c>
      <c r="EW103" s="178" t="s">
        <v>358</v>
      </c>
      <c r="EX103" s="177" t="s">
        <v>504</v>
      </c>
      <c r="EY103" s="178" t="s">
        <v>142</v>
      </c>
      <c r="EZ103" s="177" t="s">
        <v>623</v>
      </c>
      <c r="FA103" s="92" t="s">
        <v>569</v>
      </c>
      <c r="FB103" s="93" t="s">
        <v>297</v>
      </c>
      <c r="FC103" s="94" t="s">
        <v>562</v>
      </c>
      <c r="FD103" s="93" t="s">
        <v>128</v>
      </c>
      <c r="FE103" s="95" t="s">
        <v>248</v>
      </c>
      <c r="FF103" s="176" t="s">
        <v>447</v>
      </c>
      <c r="FG103" s="175" t="s">
        <v>683</v>
      </c>
      <c r="FH103" s="176" t="s">
        <v>366</v>
      </c>
      <c r="FI103" s="175" t="s">
        <v>505</v>
      </c>
      <c r="FJ103" s="176" t="s">
        <v>143</v>
      </c>
      <c r="FK103" s="175" t="s">
        <v>570</v>
      </c>
      <c r="FL103" s="176" t="s">
        <v>506</v>
      </c>
      <c r="FM103" s="175" t="s">
        <v>141</v>
      </c>
      <c r="FN103" s="176" t="s">
        <v>300</v>
      </c>
      <c r="FO103" s="195" t="s">
        <v>496</v>
      </c>
      <c r="FP103" s="67"/>
    </row>
    <row r="104" spans="1:172" x14ac:dyDescent="0.2">
      <c r="A104" s="41"/>
      <c r="B104" s="41"/>
      <c r="C104" s="41"/>
      <c r="D104" s="109" t="s">
        <v>489</v>
      </c>
      <c r="E104" s="110" t="s">
        <v>565</v>
      </c>
      <c r="F104" s="122">
        <f>B3+(91*B5)</f>
        <v>91</v>
      </c>
      <c r="G104" s="41"/>
      <c r="I104" s="57"/>
      <c r="J104" s="28">
        <f>F493</f>
        <v>480</v>
      </c>
      <c r="K104" s="29">
        <f>F414</f>
        <v>401</v>
      </c>
      <c r="L104" s="29">
        <f>F485</f>
        <v>472</v>
      </c>
      <c r="M104" s="29">
        <f>F406</f>
        <v>393</v>
      </c>
      <c r="N104" s="29">
        <f>F452</f>
        <v>439</v>
      </c>
      <c r="O104" s="29">
        <f>F134</f>
        <v>121</v>
      </c>
      <c r="P104" s="29">
        <f>F55</f>
        <v>42</v>
      </c>
      <c r="Q104" s="29">
        <f>F101</f>
        <v>88</v>
      </c>
      <c r="R104" s="29">
        <f>F22</f>
        <v>9</v>
      </c>
      <c r="S104" s="29">
        <f>F63</f>
        <v>50</v>
      </c>
      <c r="T104" s="29">
        <f>F375</f>
        <v>362</v>
      </c>
      <c r="U104" s="29">
        <f>F296</f>
        <v>283</v>
      </c>
      <c r="V104" s="29">
        <f>F342</f>
        <v>329</v>
      </c>
      <c r="W104" s="29">
        <f>F283</f>
        <v>270</v>
      </c>
      <c r="X104" s="29">
        <f>F329</f>
        <v>316</v>
      </c>
      <c r="Y104" s="29">
        <f>F616</f>
        <v>603</v>
      </c>
      <c r="Z104" s="29">
        <f>F562</f>
        <v>549</v>
      </c>
      <c r="AA104" s="29">
        <f>F603</f>
        <v>590</v>
      </c>
      <c r="AB104" s="29">
        <f>F524</f>
        <v>511</v>
      </c>
      <c r="AC104" s="29">
        <f>F570</f>
        <v>557</v>
      </c>
      <c r="AD104" s="29">
        <f>F257</f>
        <v>244</v>
      </c>
      <c r="AE104" s="29">
        <f>F173</f>
        <v>160</v>
      </c>
      <c r="AF104" s="29">
        <f>F219</f>
        <v>206</v>
      </c>
      <c r="AG104" s="29">
        <f>F140</f>
        <v>127</v>
      </c>
      <c r="AH104" s="30">
        <f>F211</f>
        <v>198</v>
      </c>
      <c r="AI104" s="75">
        <f t="shared" si="42"/>
        <v>3247400</v>
      </c>
      <c r="AJ104" s="41"/>
      <c r="AK104" s="91" t="s">
        <v>216</v>
      </c>
      <c r="AL104" s="93" t="s">
        <v>396</v>
      </c>
      <c r="AM104" s="93" t="s">
        <v>130</v>
      </c>
      <c r="AN104" s="93" t="s">
        <v>672</v>
      </c>
      <c r="AO104" s="93" t="s">
        <v>690</v>
      </c>
      <c r="AP104" s="93" t="s">
        <v>289</v>
      </c>
      <c r="AQ104" s="93" t="s">
        <v>230</v>
      </c>
      <c r="AR104" s="93" t="s">
        <v>123</v>
      </c>
      <c r="AS104" s="93" t="s">
        <v>348</v>
      </c>
      <c r="AT104" s="93" t="s">
        <v>272</v>
      </c>
      <c r="AU104" s="93" t="s">
        <v>570</v>
      </c>
      <c r="AV104" s="92" t="s">
        <v>532</v>
      </c>
      <c r="AW104" s="94" t="s">
        <v>120</v>
      </c>
      <c r="AX104" s="95" t="s">
        <v>343</v>
      </c>
      <c r="AY104" s="93" t="s">
        <v>466</v>
      </c>
      <c r="AZ104" s="93" t="s">
        <v>610</v>
      </c>
      <c r="BA104" s="93" t="s">
        <v>530</v>
      </c>
      <c r="BB104" s="93" t="s">
        <v>77</v>
      </c>
      <c r="BC104" s="93" t="s">
        <v>509</v>
      </c>
      <c r="BD104" s="93" t="s">
        <v>591</v>
      </c>
      <c r="BE104" s="93" t="s">
        <v>516</v>
      </c>
      <c r="BF104" s="93" t="s">
        <v>160</v>
      </c>
      <c r="BG104" s="93" t="s">
        <v>133</v>
      </c>
      <c r="BH104" s="93" t="s">
        <v>548</v>
      </c>
      <c r="BI104" s="96" t="s">
        <v>547</v>
      </c>
      <c r="BJ104" s="41"/>
      <c r="BK104" s="50"/>
      <c r="BL104" s="41"/>
      <c r="BM104" s="28">
        <f>F202</f>
        <v>189</v>
      </c>
      <c r="BN104" s="29">
        <f>F164</f>
        <v>151</v>
      </c>
      <c r="BO104" s="29">
        <f>F231</f>
        <v>218</v>
      </c>
      <c r="BP104" s="29">
        <f>F260</f>
        <v>247</v>
      </c>
      <c r="BQ104" s="29">
        <f>F143</f>
        <v>130</v>
      </c>
      <c r="BR104" s="29">
        <f>F563</f>
        <v>550</v>
      </c>
      <c r="BS104" s="29">
        <f>F555</f>
        <v>542</v>
      </c>
      <c r="BT104" s="29">
        <f>F597</f>
        <v>584</v>
      </c>
      <c r="BU104" s="29">
        <f>F626</f>
        <v>613</v>
      </c>
      <c r="BV104" s="29">
        <f>F534</f>
        <v>521</v>
      </c>
      <c r="BW104" s="29">
        <f>F329</f>
        <v>316</v>
      </c>
      <c r="BX104" s="29">
        <f>F296</f>
        <v>283</v>
      </c>
      <c r="BY104" s="29">
        <f>F358</f>
        <v>345</v>
      </c>
      <c r="BZ104" s="29">
        <f>F367</f>
        <v>354</v>
      </c>
      <c r="CA104" s="29">
        <f>F275</f>
        <v>262</v>
      </c>
      <c r="CB104" s="29">
        <f>F70</f>
        <v>57</v>
      </c>
      <c r="CC104" s="29">
        <f>F62</f>
        <v>49</v>
      </c>
      <c r="CD104" s="29">
        <f>F99</f>
        <v>86</v>
      </c>
      <c r="CE104" s="29">
        <f>F128</f>
        <v>115</v>
      </c>
      <c r="CF104" s="29">
        <f>F16</f>
        <v>3</v>
      </c>
      <c r="CG104" s="29">
        <f>F461</f>
        <v>448</v>
      </c>
      <c r="CH104" s="29">
        <f>F423</f>
        <v>410</v>
      </c>
      <c r="CI104" s="29">
        <f>F465</f>
        <v>452</v>
      </c>
      <c r="CJ104" s="29">
        <f>F494</f>
        <v>481</v>
      </c>
      <c r="CK104" s="30">
        <f>F407</f>
        <v>394</v>
      </c>
      <c r="CL104" s="75">
        <f t="shared" si="44"/>
        <v>3247400</v>
      </c>
      <c r="CM104" s="41"/>
      <c r="CN104" s="91" t="s">
        <v>362</v>
      </c>
      <c r="CO104" s="93" t="s">
        <v>245</v>
      </c>
      <c r="CP104" s="93" t="s">
        <v>287</v>
      </c>
      <c r="CQ104" s="93" t="s">
        <v>115</v>
      </c>
      <c r="CR104" s="93" t="s">
        <v>186</v>
      </c>
      <c r="CS104" s="93" t="s">
        <v>511</v>
      </c>
      <c r="CT104" s="93" t="s">
        <v>485</v>
      </c>
      <c r="CU104" s="93" t="s">
        <v>214</v>
      </c>
      <c r="CV104" s="93" t="s">
        <v>406</v>
      </c>
      <c r="CW104" s="93" t="s">
        <v>321</v>
      </c>
      <c r="CX104" s="93" t="s">
        <v>466</v>
      </c>
      <c r="CY104" s="92" t="s">
        <v>532</v>
      </c>
      <c r="CZ104" s="94" t="s">
        <v>158</v>
      </c>
      <c r="DA104" s="95" t="s">
        <v>264</v>
      </c>
      <c r="DB104" s="93" t="s">
        <v>643</v>
      </c>
      <c r="DC104" s="93" t="s">
        <v>369</v>
      </c>
      <c r="DD104" s="93" t="s">
        <v>682</v>
      </c>
      <c r="DE104" s="93" t="s">
        <v>72</v>
      </c>
      <c r="DF104" s="93" t="s">
        <v>628</v>
      </c>
      <c r="DG104" s="93" t="s">
        <v>630</v>
      </c>
      <c r="DH104" s="93" t="s">
        <v>395</v>
      </c>
      <c r="DI104" s="93" t="s">
        <v>322</v>
      </c>
      <c r="DJ104" s="93" t="s">
        <v>4</v>
      </c>
      <c r="DK104" s="93" t="s">
        <v>694</v>
      </c>
      <c r="DL104" s="96" t="s">
        <v>533</v>
      </c>
      <c r="DM104" s="67"/>
      <c r="DO104" s="57"/>
      <c r="DP104" s="88">
        <f>F543</f>
        <v>530</v>
      </c>
      <c r="DQ104" s="89">
        <f>F498</f>
        <v>485</v>
      </c>
      <c r="DR104" s="89">
        <f>F328</f>
        <v>315</v>
      </c>
      <c r="DS104" s="89">
        <f>F158</f>
        <v>145</v>
      </c>
      <c r="DT104" s="89">
        <f>F88</f>
        <v>75</v>
      </c>
      <c r="DU104" s="89">
        <f>F372</f>
        <v>359</v>
      </c>
      <c r="DV104" s="89">
        <f>F202</f>
        <v>189</v>
      </c>
      <c r="DW104" s="89">
        <f>F32</f>
        <v>19</v>
      </c>
      <c r="DX104" s="89">
        <f>F612</f>
        <v>599</v>
      </c>
      <c r="DY104" s="89">
        <f>F417</f>
        <v>404</v>
      </c>
      <c r="DZ104" s="89">
        <f>F241</f>
        <v>228</v>
      </c>
      <c r="EA104" s="89">
        <f>F311</f>
        <v>298</v>
      </c>
      <c r="EB104" s="89">
        <f>F481</f>
        <v>468</v>
      </c>
      <c r="EC104" s="89">
        <f>F526</f>
        <v>513</v>
      </c>
      <c r="ED104" s="89">
        <f>F71</f>
        <v>58</v>
      </c>
      <c r="EE104" s="89">
        <f>F395</f>
        <v>382</v>
      </c>
      <c r="EF104" s="89">
        <f>F350</f>
        <v>337</v>
      </c>
      <c r="EG104" s="89">
        <f>F180</f>
        <v>167</v>
      </c>
      <c r="EH104" s="89">
        <f>F135</f>
        <v>122</v>
      </c>
      <c r="EI104" s="89">
        <f>F565</f>
        <v>552</v>
      </c>
      <c r="EJ104" s="89">
        <f>F219</f>
        <v>206</v>
      </c>
      <c r="EK104" s="89">
        <f>F49</f>
        <v>36</v>
      </c>
      <c r="EL104" s="89">
        <f>F629</f>
        <v>616</v>
      </c>
      <c r="EM104" s="89">
        <f>F459</f>
        <v>446</v>
      </c>
      <c r="EN104" s="90">
        <f>F264</f>
        <v>251</v>
      </c>
      <c r="EO104" s="75">
        <f t="shared" si="43"/>
        <v>3247400</v>
      </c>
      <c r="EP104" s="41"/>
      <c r="EQ104" s="194" t="s">
        <v>655</v>
      </c>
      <c r="ER104" s="177" t="s">
        <v>371</v>
      </c>
      <c r="ES104" s="178" t="s">
        <v>306</v>
      </c>
      <c r="ET104" s="177" t="s">
        <v>538</v>
      </c>
      <c r="EU104" s="178" t="s">
        <v>1</v>
      </c>
      <c r="EV104" s="177" t="s">
        <v>594</v>
      </c>
      <c r="EW104" s="178" t="s">
        <v>362</v>
      </c>
      <c r="EX104" s="177" t="s">
        <v>212</v>
      </c>
      <c r="EY104" s="178" t="s">
        <v>500</v>
      </c>
      <c r="EZ104" s="177" t="s">
        <v>169</v>
      </c>
      <c r="FA104" s="93" t="s">
        <v>458</v>
      </c>
      <c r="FB104" s="92" t="s">
        <v>259</v>
      </c>
      <c r="FC104" s="94" t="s">
        <v>687</v>
      </c>
      <c r="FD104" s="95" t="s">
        <v>486</v>
      </c>
      <c r="FE104" s="93" t="s">
        <v>210</v>
      </c>
      <c r="FF104" s="176" t="s">
        <v>403</v>
      </c>
      <c r="FG104" s="175" t="s">
        <v>578</v>
      </c>
      <c r="FH104" s="176" t="s">
        <v>537</v>
      </c>
      <c r="FI104" s="175" t="s">
        <v>209</v>
      </c>
      <c r="FJ104" s="176" t="s">
        <v>172</v>
      </c>
      <c r="FK104" s="175" t="s">
        <v>133</v>
      </c>
      <c r="FL104" s="176" t="s">
        <v>211</v>
      </c>
      <c r="FM104" s="175" t="s">
        <v>645</v>
      </c>
      <c r="FN104" s="176" t="s">
        <v>625</v>
      </c>
      <c r="FO104" s="195" t="s">
        <v>513</v>
      </c>
      <c r="FP104" s="67"/>
    </row>
    <row r="105" spans="1:172" x14ac:dyDescent="0.2">
      <c r="A105" s="41"/>
      <c r="B105" s="41"/>
      <c r="C105" s="41"/>
      <c r="D105" s="109" t="s">
        <v>166</v>
      </c>
      <c r="E105" s="110" t="s">
        <v>565</v>
      </c>
      <c r="F105" s="122">
        <f>B3+(92*B5)</f>
        <v>92</v>
      </c>
      <c r="G105" s="41"/>
      <c r="I105" s="57"/>
      <c r="J105" s="28">
        <f>F481</f>
        <v>468</v>
      </c>
      <c r="K105" s="29">
        <f>F402</f>
        <v>389</v>
      </c>
      <c r="L105" s="29">
        <f>F443</f>
        <v>430</v>
      </c>
      <c r="M105" s="29">
        <f>F489</f>
        <v>476</v>
      </c>
      <c r="N105" s="29">
        <f>F435</f>
        <v>422</v>
      </c>
      <c r="O105" s="29">
        <f>F97</f>
        <v>84</v>
      </c>
      <c r="P105" s="29">
        <f>F13</f>
        <v>0</v>
      </c>
      <c r="Q105" s="29">
        <f>F84</f>
        <v>71</v>
      </c>
      <c r="R105" s="29">
        <f>F130</f>
        <v>117</v>
      </c>
      <c r="S105" s="29">
        <f>F51</f>
        <v>38</v>
      </c>
      <c r="T105" s="29">
        <f>F358</f>
        <v>345</v>
      </c>
      <c r="U105" s="29">
        <f>F279</f>
        <v>266</v>
      </c>
      <c r="V105" s="29">
        <f>F325</f>
        <v>312</v>
      </c>
      <c r="W105" s="29">
        <f>F371</f>
        <v>358</v>
      </c>
      <c r="X105" s="29">
        <f>F292</f>
        <v>279</v>
      </c>
      <c r="Y105" s="29">
        <f>F599</f>
        <v>586</v>
      </c>
      <c r="Z105" s="29">
        <f>F520</f>
        <v>507</v>
      </c>
      <c r="AA105" s="29">
        <f>F566</f>
        <v>553</v>
      </c>
      <c r="AB105" s="29">
        <f>F637</f>
        <v>624</v>
      </c>
      <c r="AC105" s="29">
        <f>F553</f>
        <v>540</v>
      </c>
      <c r="AD105" s="29">
        <f>F215</f>
        <v>202</v>
      </c>
      <c r="AE105" s="29">
        <f>F161</f>
        <v>148</v>
      </c>
      <c r="AF105" s="29">
        <f>F207</f>
        <v>194</v>
      </c>
      <c r="AG105" s="29">
        <f>F248</f>
        <v>235</v>
      </c>
      <c r="AH105" s="30">
        <f>F169</f>
        <v>156</v>
      </c>
      <c r="AI105" s="112">
        <f>J105^3+K105^3+L105^3+M105^3+N105^3+O105^3+P105^3+Q105^3+R105^3+S105^3+T105^3+U105^3+V105^3+W105^3+X105^3+Y105^3+Z105^3+AA105^3+AB105^3+AC105^3+AD105^3+AE105^3+AF105^3+AG105^3+AH105^3</f>
        <v>1521000000</v>
      </c>
      <c r="AJ105" s="41"/>
      <c r="AK105" s="119" t="s">
        <v>687</v>
      </c>
      <c r="AL105" s="120" t="s">
        <v>668</v>
      </c>
      <c r="AM105" s="120" t="s">
        <v>338</v>
      </c>
      <c r="AN105" s="120" t="s">
        <v>475</v>
      </c>
      <c r="AO105" s="120" t="s">
        <v>192</v>
      </c>
      <c r="AP105" s="120" t="s">
        <v>292</v>
      </c>
      <c r="AQ105" s="120" t="s">
        <v>70</v>
      </c>
      <c r="AR105" s="120" t="s">
        <v>232</v>
      </c>
      <c r="AS105" s="120" t="s">
        <v>350</v>
      </c>
      <c r="AT105" s="120" t="s">
        <v>165</v>
      </c>
      <c r="AU105" s="120" t="s">
        <v>158</v>
      </c>
      <c r="AV105" s="120" t="s">
        <v>536</v>
      </c>
      <c r="AW105" s="92" t="s">
        <v>617</v>
      </c>
      <c r="AX105" s="120" t="s">
        <v>563</v>
      </c>
      <c r="AY105" s="120" t="s">
        <v>205</v>
      </c>
      <c r="AZ105" s="120" t="s">
        <v>392</v>
      </c>
      <c r="BA105" s="120" t="s">
        <v>632</v>
      </c>
      <c r="BB105" s="120" t="s">
        <v>627</v>
      </c>
      <c r="BC105" s="120" t="s">
        <v>562</v>
      </c>
      <c r="BD105" s="120" t="s">
        <v>197</v>
      </c>
      <c r="BE105" s="120" t="s">
        <v>518</v>
      </c>
      <c r="BF105" s="120" t="s">
        <v>400</v>
      </c>
      <c r="BG105" s="120" t="s">
        <v>481</v>
      </c>
      <c r="BH105" s="120" t="s">
        <v>286</v>
      </c>
      <c r="BI105" s="121" t="s">
        <v>194</v>
      </c>
      <c r="BJ105" s="41"/>
      <c r="BK105" s="50"/>
      <c r="BL105" s="41"/>
      <c r="BM105" s="28">
        <f>F181</f>
        <v>168</v>
      </c>
      <c r="BN105" s="29">
        <f>F252</f>
        <v>239</v>
      </c>
      <c r="BO105" s="29">
        <f>F193</f>
        <v>180</v>
      </c>
      <c r="BP105" s="29">
        <f>F139</f>
        <v>126</v>
      </c>
      <c r="BQ105" s="29">
        <f>F235</f>
        <v>222</v>
      </c>
      <c r="BR105" s="29">
        <f>F547</f>
        <v>534</v>
      </c>
      <c r="BS105" s="29">
        <f>F613</f>
        <v>600</v>
      </c>
      <c r="BT105" s="29">
        <f>F584</f>
        <v>571</v>
      </c>
      <c r="BU105" s="29">
        <f>F530</f>
        <v>517</v>
      </c>
      <c r="BV105" s="29">
        <f>F601</f>
        <v>588</v>
      </c>
      <c r="BW105" s="29">
        <f>F308</f>
        <v>295</v>
      </c>
      <c r="BX105" s="29">
        <f>F379</f>
        <v>366</v>
      </c>
      <c r="BY105" s="29">
        <f>F325</f>
        <v>312</v>
      </c>
      <c r="BZ105" s="29">
        <f>F271</f>
        <v>258</v>
      </c>
      <c r="CA105" s="29">
        <f>F342</f>
        <v>329</v>
      </c>
      <c r="CB105" s="29">
        <f>F49</f>
        <v>36</v>
      </c>
      <c r="CC105" s="29">
        <f>F120</f>
        <v>107</v>
      </c>
      <c r="CD105" s="29">
        <f>F66</f>
        <v>53</v>
      </c>
      <c r="CE105" s="29">
        <f>F37</f>
        <v>24</v>
      </c>
      <c r="CF105" s="29">
        <f>F103</f>
        <v>90</v>
      </c>
      <c r="CG105" s="29">
        <f>F415</f>
        <v>402</v>
      </c>
      <c r="CH105" s="29">
        <f>F511</f>
        <v>498</v>
      </c>
      <c r="CI105" s="29">
        <f>F457</f>
        <v>444</v>
      </c>
      <c r="CJ105" s="29">
        <f>F398</f>
        <v>385</v>
      </c>
      <c r="CK105" s="30">
        <f>F469</f>
        <v>456</v>
      </c>
      <c r="CL105" s="112">
        <f>BM105^3+BN105^3+BO105^3+BP105^3+BQ105^3+BR105^3+BS105^3+BT105^3+BU105^3+BV105^3+BW105^3+BX105^3+BY105^3+BZ105^3+CA105^3+CB105^3+CC105^3+CD105^3+CE105^3+CF105^3+CG105^3+CH105^3+CI105^3+CJ105^3+CK105^3</f>
        <v>1521000000</v>
      </c>
      <c r="CM105" s="41"/>
      <c r="CN105" s="119" t="s">
        <v>94</v>
      </c>
      <c r="CO105" s="120" t="s">
        <v>185</v>
      </c>
      <c r="CP105" s="120" t="s">
        <v>246</v>
      </c>
      <c r="CQ105" s="120" t="s">
        <v>308</v>
      </c>
      <c r="CR105" s="120" t="s">
        <v>361</v>
      </c>
      <c r="CS105" s="120" t="s">
        <v>336</v>
      </c>
      <c r="CT105" s="120" t="s">
        <v>434</v>
      </c>
      <c r="CU105" s="120" t="s">
        <v>262</v>
      </c>
      <c r="CV105" s="120" t="s">
        <v>520</v>
      </c>
      <c r="CW105" s="120" t="s">
        <v>552</v>
      </c>
      <c r="CX105" s="120" t="s">
        <v>281</v>
      </c>
      <c r="CY105" s="120" t="s">
        <v>383</v>
      </c>
      <c r="CZ105" s="92" t="s">
        <v>617</v>
      </c>
      <c r="DA105" s="120" t="s">
        <v>455</v>
      </c>
      <c r="DB105" s="120" t="s">
        <v>120</v>
      </c>
      <c r="DC105" s="120" t="s">
        <v>211</v>
      </c>
      <c r="DD105" s="120" t="s">
        <v>320</v>
      </c>
      <c r="DE105" s="120" t="s">
        <v>596</v>
      </c>
      <c r="DF105" s="120" t="s">
        <v>679</v>
      </c>
      <c r="DG105" s="120" t="s">
        <v>590</v>
      </c>
      <c r="DH105" s="120" t="s">
        <v>150</v>
      </c>
      <c r="DI105" s="120" t="s">
        <v>512</v>
      </c>
      <c r="DJ105" s="120" t="s">
        <v>492</v>
      </c>
      <c r="DK105" s="120" t="s">
        <v>204</v>
      </c>
      <c r="DL105" s="121" t="s">
        <v>696</v>
      </c>
      <c r="DM105" s="67"/>
      <c r="DO105" s="57"/>
      <c r="DP105" s="88">
        <f>F392</f>
        <v>379</v>
      </c>
      <c r="DQ105" s="89">
        <f>F347</f>
        <v>334</v>
      </c>
      <c r="DR105" s="89">
        <f>F177</f>
        <v>164</v>
      </c>
      <c r="DS105" s="89">
        <f>F132</f>
        <v>119</v>
      </c>
      <c r="DT105" s="89">
        <f>F587</f>
        <v>574</v>
      </c>
      <c r="DU105" s="89">
        <f>F216</f>
        <v>203</v>
      </c>
      <c r="DV105" s="89">
        <f>F46</f>
        <v>33</v>
      </c>
      <c r="DW105" s="89">
        <f>F626</f>
        <v>613</v>
      </c>
      <c r="DX105" s="89">
        <f>F456</f>
        <v>443</v>
      </c>
      <c r="DY105" s="89">
        <f>F286</f>
        <v>273</v>
      </c>
      <c r="DZ105" s="89">
        <f>F110</f>
        <v>97</v>
      </c>
      <c r="EA105" s="89">
        <f>F155</f>
        <v>142</v>
      </c>
      <c r="EB105" s="89">
        <f>F325</f>
        <v>312</v>
      </c>
      <c r="EC105" s="89">
        <f>F495</f>
        <v>482</v>
      </c>
      <c r="ED105" s="89">
        <f>F540</f>
        <v>527</v>
      </c>
      <c r="EE105" s="89">
        <f>F364</f>
        <v>351</v>
      </c>
      <c r="EF105" s="89">
        <f>F194</f>
        <v>181</v>
      </c>
      <c r="EG105" s="89">
        <f>F24</f>
        <v>11</v>
      </c>
      <c r="EH105" s="89">
        <f>F604</f>
        <v>591</v>
      </c>
      <c r="EI105" s="89">
        <f>F434</f>
        <v>421</v>
      </c>
      <c r="EJ105" s="89">
        <f>F63</f>
        <v>50</v>
      </c>
      <c r="EK105" s="89">
        <f>F518</f>
        <v>505</v>
      </c>
      <c r="EL105" s="89">
        <f>F473</f>
        <v>460</v>
      </c>
      <c r="EM105" s="89">
        <f>F303</f>
        <v>290</v>
      </c>
      <c r="EN105" s="90">
        <f>F258</f>
        <v>245</v>
      </c>
      <c r="EO105" s="112">
        <f>DP105^3+DQ105^3+DR105^3+DS105^3+DT105^3+DU105^3+DV105^3+DW105^3+DX105^3+DY105^3+DZ105^3+EA105^3+EB105^3+EC105^3+ED105^3+EE105^3+EF105^3+EG105^3+EH105^3+EI105^3+EJ105^3+EK105^3+EL105^3+EM105^3+EN105^3</f>
        <v>1521000000</v>
      </c>
      <c r="EP105" s="41"/>
      <c r="EQ105" s="196" t="s">
        <v>237</v>
      </c>
      <c r="ER105" s="184" t="s">
        <v>616</v>
      </c>
      <c r="ES105" s="185" t="s">
        <v>309</v>
      </c>
      <c r="ET105" s="184" t="s">
        <v>190</v>
      </c>
      <c r="EU105" s="185" t="s">
        <v>415</v>
      </c>
      <c r="EV105" s="184" t="s">
        <v>387</v>
      </c>
      <c r="EW105" s="185" t="s">
        <v>269</v>
      </c>
      <c r="EX105" s="184" t="s">
        <v>406</v>
      </c>
      <c r="EY105" s="185" t="s">
        <v>675</v>
      </c>
      <c r="EZ105" s="184" t="s">
        <v>137</v>
      </c>
      <c r="FA105" s="120" t="s">
        <v>271</v>
      </c>
      <c r="FB105" s="120" t="s">
        <v>385</v>
      </c>
      <c r="FC105" s="92" t="s">
        <v>617</v>
      </c>
      <c r="FD105" s="120" t="s">
        <v>446</v>
      </c>
      <c r="FE105" s="120" t="s">
        <v>108</v>
      </c>
      <c r="FF105" s="182" t="s">
        <v>546</v>
      </c>
      <c r="FG105" s="183" t="s">
        <v>313</v>
      </c>
      <c r="FH105" s="182" t="s">
        <v>270</v>
      </c>
      <c r="FI105" s="183" t="s">
        <v>606</v>
      </c>
      <c r="FJ105" s="182" t="s">
        <v>656</v>
      </c>
      <c r="FK105" s="183" t="s">
        <v>272</v>
      </c>
      <c r="FL105" s="182" t="s">
        <v>600</v>
      </c>
      <c r="FM105" s="183" t="s">
        <v>263</v>
      </c>
      <c r="FN105" s="182" t="s">
        <v>178</v>
      </c>
      <c r="FO105" s="197" t="s">
        <v>386</v>
      </c>
      <c r="FP105" s="67"/>
    </row>
    <row r="106" spans="1:172" x14ac:dyDescent="0.2">
      <c r="A106" s="41"/>
      <c r="B106" s="41"/>
      <c r="C106" s="41"/>
      <c r="D106" s="109" t="s">
        <v>508</v>
      </c>
      <c r="E106" s="110" t="s">
        <v>565</v>
      </c>
      <c r="F106" s="111">
        <f>B3+(93*B5)</f>
        <v>93</v>
      </c>
      <c r="G106" s="41"/>
      <c r="I106" s="57"/>
      <c r="J106" s="28">
        <f>F439</f>
        <v>426</v>
      </c>
      <c r="K106" s="29">
        <f>F510</f>
        <v>497</v>
      </c>
      <c r="L106" s="29">
        <f>F431</f>
        <v>418</v>
      </c>
      <c r="M106" s="29">
        <f>F477</f>
        <v>464</v>
      </c>
      <c r="N106" s="29">
        <f>F393</f>
        <v>380</v>
      </c>
      <c r="O106" s="29">
        <f>F80</f>
        <v>67</v>
      </c>
      <c r="P106" s="29">
        <f>F126</f>
        <v>113</v>
      </c>
      <c r="Q106" s="29">
        <f>F47</f>
        <v>34</v>
      </c>
      <c r="R106" s="29">
        <f>F88</f>
        <v>75</v>
      </c>
      <c r="S106" s="29">
        <f>F34</f>
        <v>21</v>
      </c>
      <c r="T106" s="29">
        <f>F321</f>
        <v>308</v>
      </c>
      <c r="U106" s="29">
        <f>F367</f>
        <v>354</v>
      </c>
      <c r="V106" s="29">
        <f>F308</f>
        <v>295</v>
      </c>
      <c r="W106" s="29">
        <f>F354</f>
        <v>341</v>
      </c>
      <c r="X106" s="29">
        <f>F275</f>
        <v>262</v>
      </c>
      <c r="Y106" s="29">
        <f>F587</f>
        <v>574</v>
      </c>
      <c r="Z106" s="29">
        <f>F628</f>
        <v>615</v>
      </c>
      <c r="AA106" s="29">
        <f>F549</f>
        <v>536</v>
      </c>
      <c r="AB106" s="29">
        <f>F595</f>
        <v>582</v>
      </c>
      <c r="AC106" s="29">
        <f>F516</f>
        <v>503</v>
      </c>
      <c r="AD106" s="29">
        <f>F198</f>
        <v>185</v>
      </c>
      <c r="AE106" s="29">
        <f>F244</f>
        <v>231</v>
      </c>
      <c r="AF106" s="29">
        <f>F165</f>
        <v>152</v>
      </c>
      <c r="AG106" s="29">
        <f>F236</f>
        <v>223</v>
      </c>
      <c r="AH106" s="30">
        <f>F157</f>
        <v>144</v>
      </c>
      <c r="AI106" s="75">
        <f t="shared" ref="AI106:AI117" si="45">SUMSQ(J106:AH106)</f>
        <v>3247400</v>
      </c>
      <c r="AJ106" s="41"/>
      <c r="AK106" s="91" t="s">
        <v>420</v>
      </c>
      <c r="AL106" s="93" t="s">
        <v>252</v>
      </c>
      <c r="AM106" s="93" t="s">
        <v>664</v>
      </c>
      <c r="AN106" s="93" t="s">
        <v>680</v>
      </c>
      <c r="AO106" s="93" t="s">
        <v>151</v>
      </c>
      <c r="AP106" s="93" t="s">
        <v>97</v>
      </c>
      <c r="AQ106" s="93" t="s">
        <v>96</v>
      </c>
      <c r="AR106" s="93" t="s">
        <v>98</v>
      </c>
      <c r="AS106" s="93" t="s">
        <v>1</v>
      </c>
      <c r="AT106" s="93" t="s">
        <v>167</v>
      </c>
      <c r="AU106" s="93" t="s">
        <v>417</v>
      </c>
      <c r="AV106" s="95" t="s">
        <v>264</v>
      </c>
      <c r="AW106" s="94" t="s">
        <v>281</v>
      </c>
      <c r="AX106" s="92" t="s">
        <v>426</v>
      </c>
      <c r="AY106" s="93" t="s">
        <v>643</v>
      </c>
      <c r="AZ106" s="93" t="s">
        <v>415</v>
      </c>
      <c r="BA106" s="93" t="s">
        <v>257</v>
      </c>
      <c r="BB106" s="93" t="s">
        <v>474</v>
      </c>
      <c r="BC106" s="93" t="s">
        <v>567</v>
      </c>
      <c r="BD106" s="93" t="s">
        <v>642</v>
      </c>
      <c r="BE106" s="93" t="s">
        <v>93</v>
      </c>
      <c r="BF106" s="93" t="s">
        <v>254</v>
      </c>
      <c r="BG106" s="93" t="s">
        <v>402</v>
      </c>
      <c r="BH106" s="93" t="s">
        <v>482</v>
      </c>
      <c r="BI106" s="96" t="s">
        <v>443</v>
      </c>
      <c r="BJ106" s="41"/>
      <c r="BK106" s="50"/>
      <c r="BL106" s="41"/>
      <c r="BM106" s="28">
        <f>F243</f>
        <v>230</v>
      </c>
      <c r="BN106" s="29">
        <f>F156</f>
        <v>143</v>
      </c>
      <c r="BO106" s="29">
        <f>F185</f>
        <v>172</v>
      </c>
      <c r="BP106" s="29">
        <f>F227</f>
        <v>214</v>
      </c>
      <c r="BQ106" s="29">
        <f>F189</f>
        <v>176</v>
      </c>
      <c r="BR106" s="29">
        <f>F634</f>
        <v>621</v>
      </c>
      <c r="BS106" s="29">
        <f>F522</f>
        <v>509</v>
      </c>
      <c r="BT106" s="29">
        <f>F551</f>
        <v>538</v>
      </c>
      <c r="BU106" s="29">
        <f>F588</f>
        <v>575</v>
      </c>
      <c r="BV106" s="29">
        <f>F580</f>
        <v>567</v>
      </c>
      <c r="BW106" s="29">
        <f>F375</f>
        <v>362</v>
      </c>
      <c r="BX106" s="29">
        <f>F283</f>
        <v>270</v>
      </c>
      <c r="BY106" s="29">
        <f>F292</f>
        <v>279</v>
      </c>
      <c r="BZ106" s="29">
        <f>F354</f>
        <v>341</v>
      </c>
      <c r="CA106" s="29">
        <f>F321</f>
        <v>308</v>
      </c>
      <c r="CB106" s="29">
        <f>F116</f>
        <v>103</v>
      </c>
      <c r="CC106" s="29">
        <f>F24</f>
        <v>11</v>
      </c>
      <c r="CD106" s="29">
        <f>F53</f>
        <v>40</v>
      </c>
      <c r="CE106" s="29">
        <f>F95</f>
        <v>82</v>
      </c>
      <c r="CF106" s="29">
        <f>F87</f>
        <v>74</v>
      </c>
      <c r="CG106" s="29">
        <f>F507</f>
        <v>494</v>
      </c>
      <c r="CH106" s="29">
        <f>F390</f>
        <v>377</v>
      </c>
      <c r="CI106" s="29">
        <f>F419</f>
        <v>406</v>
      </c>
      <c r="CJ106" s="29">
        <f>F486</f>
        <v>473</v>
      </c>
      <c r="CK106" s="30">
        <f>F448</f>
        <v>435</v>
      </c>
      <c r="CL106" s="75">
        <f t="shared" ref="CL106:CL117" si="46">SUMSQ(BM106:CK106)</f>
        <v>3247400</v>
      </c>
      <c r="CM106" s="41"/>
      <c r="CN106" s="91" t="s">
        <v>307</v>
      </c>
      <c r="CO106" s="93" t="s">
        <v>161</v>
      </c>
      <c r="CP106" s="93" t="s">
        <v>183</v>
      </c>
      <c r="CQ106" s="93" t="s">
        <v>248</v>
      </c>
      <c r="CR106" s="93" t="s">
        <v>116</v>
      </c>
      <c r="CS106" s="93" t="s">
        <v>203</v>
      </c>
      <c r="CT106" s="93" t="s">
        <v>75</v>
      </c>
      <c r="CU106" s="93" t="s">
        <v>447</v>
      </c>
      <c r="CV106" s="93" t="s">
        <v>456</v>
      </c>
      <c r="CW106" s="93" t="s">
        <v>407</v>
      </c>
      <c r="CX106" s="93" t="s">
        <v>570</v>
      </c>
      <c r="CY106" s="95" t="s">
        <v>343</v>
      </c>
      <c r="CZ106" s="94" t="s">
        <v>205</v>
      </c>
      <c r="DA106" s="92" t="s">
        <v>426</v>
      </c>
      <c r="DB106" s="93" t="s">
        <v>417</v>
      </c>
      <c r="DC106" s="93" t="s">
        <v>652</v>
      </c>
      <c r="DD106" s="93" t="s">
        <v>270</v>
      </c>
      <c r="DE106" s="93" t="s">
        <v>611</v>
      </c>
      <c r="DF106" s="93" t="s">
        <v>202</v>
      </c>
      <c r="DG106" s="93" t="s">
        <v>667</v>
      </c>
      <c r="DH106" s="93" t="s">
        <v>457</v>
      </c>
      <c r="DI106" s="93" t="s">
        <v>220</v>
      </c>
      <c r="DJ106" s="93" t="s">
        <v>697</v>
      </c>
      <c r="DK106" s="93" t="s">
        <v>543</v>
      </c>
      <c r="DL106" s="96" t="s">
        <v>119</v>
      </c>
      <c r="DM106" s="67"/>
      <c r="DO106" s="57"/>
      <c r="DP106" s="88">
        <f>F386</f>
        <v>373</v>
      </c>
      <c r="DQ106" s="89">
        <f>F191</f>
        <v>178</v>
      </c>
      <c r="DR106" s="89">
        <f>F21</f>
        <v>8</v>
      </c>
      <c r="DS106" s="89">
        <f>F601</f>
        <v>588</v>
      </c>
      <c r="DT106" s="89">
        <f>F431</f>
        <v>418</v>
      </c>
      <c r="DU106" s="89">
        <f>F85</f>
        <v>72</v>
      </c>
      <c r="DV106" s="89">
        <f>F515</f>
        <v>502</v>
      </c>
      <c r="DW106" s="89">
        <f>F470</f>
        <v>457</v>
      </c>
      <c r="DX106" s="89">
        <f>F300</f>
        <v>287</v>
      </c>
      <c r="DY106" s="89">
        <f>F255</f>
        <v>242</v>
      </c>
      <c r="DZ106" s="89">
        <f>F579</f>
        <v>566</v>
      </c>
      <c r="EA106" s="89">
        <f>F124</f>
        <v>111</v>
      </c>
      <c r="EB106" s="89">
        <f>F169</f>
        <v>156</v>
      </c>
      <c r="EC106" s="89">
        <f>F339</f>
        <v>326</v>
      </c>
      <c r="ED106" s="89">
        <f>F409</f>
        <v>396</v>
      </c>
      <c r="EE106" s="89">
        <f>F233</f>
        <v>220</v>
      </c>
      <c r="EF106" s="89">
        <f>F38</f>
        <v>25</v>
      </c>
      <c r="EG106" s="89">
        <f>F618</f>
        <v>605</v>
      </c>
      <c r="EH106" s="89">
        <f>F448</f>
        <v>435</v>
      </c>
      <c r="EI106" s="89">
        <f>F278</f>
        <v>265</v>
      </c>
      <c r="EJ106" s="89">
        <f>F562</f>
        <v>549</v>
      </c>
      <c r="EK106" s="89">
        <f>F492</f>
        <v>479</v>
      </c>
      <c r="EL106" s="89">
        <f>F322</f>
        <v>309</v>
      </c>
      <c r="EM106" s="89">
        <f>F152</f>
        <v>139</v>
      </c>
      <c r="EN106" s="90">
        <f>F107</f>
        <v>94</v>
      </c>
      <c r="EO106" s="75">
        <f t="shared" ref="EO106:EO117" si="47">SUMSQ(DP106:EN106)</f>
        <v>3247400</v>
      </c>
      <c r="EP106" s="41"/>
      <c r="EQ106" s="194" t="s">
        <v>317</v>
      </c>
      <c r="ER106" s="177" t="s">
        <v>427</v>
      </c>
      <c r="ES106" s="178" t="s">
        <v>333</v>
      </c>
      <c r="ET106" s="177" t="s">
        <v>552</v>
      </c>
      <c r="EU106" s="178" t="s">
        <v>664</v>
      </c>
      <c r="EV106" s="177" t="s">
        <v>332</v>
      </c>
      <c r="EW106" s="178" t="s">
        <v>266</v>
      </c>
      <c r="EX106" s="177" t="s">
        <v>462</v>
      </c>
      <c r="EY106" s="178" t="s">
        <v>589</v>
      </c>
      <c r="EZ106" s="177" t="s">
        <v>428</v>
      </c>
      <c r="FA106" s="93" t="s">
        <v>659</v>
      </c>
      <c r="FB106" s="95" t="s">
        <v>334</v>
      </c>
      <c r="FC106" s="94" t="s">
        <v>194</v>
      </c>
      <c r="FD106" s="92" t="s">
        <v>440</v>
      </c>
      <c r="FE106" s="93" t="s">
        <v>604</v>
      </c>
      <c r="FF106" s="176" t="s">
        <v>429</v>
      </c>
      <c r="FG106" s="175" t="s">
        <v>291</v>
      </c>
      <c r="FH106" s="176" t="s">
        <v>638</v>
      </c>
      <c r="FI106" s="175" t="s">
        <v>119</v>
      </c>
      <c r="FJ106" s="176" t="s">
        <v>243</v>
      </c>
      <c r="FK106" s="175" t="s">
        <v>530</v>
      </c>
      <c r="FL106" s="176" t="s">
        <v>101</v>
      </c>
      <c r="FM106" s="175" t="s">
        <v>634</v>
      </c>
      <c r="FN106" s="176" t="s">
        <v>113</v>
      </c>
      <c r="FO106" s="195" t="s">
        <v>331</v>
      </c>
      <c r="FP106" s="67"/>
    </row>
    <row r="107" spans="1:172" x14ac:dyDescent="0.2">
      <c r="A107" s="41"/>
      <c r="B107" s="41"/>
      <c r="C107" s="41"/>
      <c r="D107" s="109" t="s">
        <v>331</v>
      </c>
      <c r="E107" s="110" t="s">
        <v>565</v>
      </c>
      <c r="F107" s="111">
        <f>B3+(94*B5)</f>
        <v>94</v>
      </c>
      <c r="G107" s="41"/>
      <c r="I107" s="57"/>
      <c r="J107" s="28">
        <f>F427</f>
        <v>414</v>
      </c>
      <c r="K107" s="29">
        <f>F468</f>
        <v>455</v>
      </c>
      <c r="L107" s="29">
        <f>F389</f>
        <v>376</v>
      </c>
      <c r="M107" s="29">
        <f>F460</f>
        <v>447</v>
      </c>
      <c r="N107" s="29">
        <f>F506</f>
        <v>493</v>
      </c>
      <c r="O107" s="29">
        <f>F38</f>
        <v>25</v>
      </c>
      <c r="P107" s="29">
        <f>F109</f>
        <v>96</v>
      </c>
      <c r="Q107" s="29">
        <f>F30</f>
        <v>17</v>
      </c>
      <c r="R107" s="29">
        <f>F76</f>
        <v>63</v>
      </c>
      <c r="S107" s="29">
        <f>F122</f>
        <v>109</v>
      </c>
      <c r="T107" s="29">
        <f>F304</f>
        <v>291</v>
      </c>
      <c r="U107" s="29">
        <f>F350</f>
        <v>337</v>
      </c>
      <c r="V107" s="29">
        <f>F271</f>
        <v>258</v>
      </c>
      <c r="W107" s="29">
        <f>F317</f>
        <v>304</v>
      </c>
      <c r="X107" s="29">
        <f>F383</f>
        <v>370</v>
      </c>
      <c r="Y107" s="29">
        <f>F545</f>
        <v>532</v>
      </c>
      <c r="Z107" s="29">
        <f>F591</f>
        <v>578</v>
      </c>
      <c r="AA107" s="29">
        <f>F537</f>
        <v>524</v>
      </c>
      <c r="AB107" s="29">
        <f>F578</f>
        <v>565</v>
      </c>
      <c r="AC107" s="29">
        <f>F624</f>
        <v>611</v>
      </c>
      <c r="AD107" s="29">
        <f>F186</f>
        <v>173</v>
      </c>
      <c r="AE107" s="29">
        <f>F232</f>
        <v>219</v>
      </c>
      <c r="AF107" s="29">
        <f>F148</f>
        <v>135</v>
      </c>
      <c r="AG107" s="29">
        <f>F194</f>
        <v>181</v>
      </c>
      <c r="AH107" s="30">
        <f>F240</f>
        <v>227</v>
      </c>
      <c r="AI107" s="75">
        <f t="shared" si="45"/>
        <v>3247400</v>
      </c>
      <c r="AJ107" s="41"/>
      <c r="AK107" s="91" t="s">
        <v>685</v>
      </c>
      <c r="AL107" s="93" t="s">
        <v>279</v>
      </c>
      <c r="AM107" s="93" t="s">
        <v>437</v>
      </c>
      <c r="AN107" s="93" t="s">
        <v>328</v>
      </c>
      <c r="AO107" s="93" t="s">
        <v>683</v>
      </c>
      <c r="AP107" s="93" t="s">
        <v>291</v>
      </c>
      <c r="AQ107" s="93" t="s">
        <v>95</v>
      </c>
      <c r="AR107" s="93" t="s">
        <v>290</v>
      </c>
      <c r="AS107" s="93" t="s">
        <v>293</v>
      </c>
      <c r="AT107" s="93" t="s">
        <v>231</v>
      </c>
      <c r="AU107" s="95" t="s">
        <v>502</v>
      </c>
      <c r="AV107" s="93" t="s">
        <v>578</v>
      </c>
      <c r="AW107" s="94" t="s">
        <v>455</v>
      </c>
      <c r="AX107" s="93" t="s">
        <v>323</v>
      </c>
      <c r="AY107" s="92" t="s">
        <v>86</v>
      </c>
      <c r="AZ107" s="93" t="s">
        <v>614</v>
      </c>
      <c r="BA107" s="93" t="s">
        <v>661</v>
      </c>
      <c r="BB107" s="93" t="s">
        <v>454</v>
      </c>
      <c r="BC107" s="93" t="s">
        <v>144</v>
      </c>
      <c r="BD107" s="93" t="s">
        <v>542</v>
      </c>
      <c r="BE107" s="93" t="s">
        <v>517</v>
      </c>
      <c r="BF107" s="93" t="s">
        <v>401</v>
      </c>
      <c r="BG107" s="93" t="s">
        <v>229</v>
      </c>
      <c r="BH107" s="93" t="s">
        <v>313</v>
      </c>
      <c r="BI107" s="96" t="s">
        <v>480</v>
      </c>
      <c r="BJ107" s="41"/>
      <c r="BK107" s="50"/>
      <c r="BL107" s="41"/>
      <c r="BM107" s="28">
        <f>F214</f>
        <v>201</v>
      </c>
      <c r="BN107" s="29">
        <f>F210</f>
        <v>197</v>
      </c>
      <c r="BO107" s="29">
        <f>F152</f>
        <v>139</v>
      </c>
      <c r="BP107" s="29">
        <f>F168</f>
        <v>155</v>
      </c>
      <c r="BQ107" s="29">
        <f>F256</f>
        <v>243</v>
      </c>
      <c r="BR107" s="29">
        <f>F605</f>
        <v>592</v>
      </c>
      <c r="BS107" s="29">
        <f>F576</f>
        <v>563</v>
      </c>
      <c r="BT107" s="29">
        <f>F513</f>
        <v>500</v>
      </c>
      <c r="BU107" s="29">
        <f>F559</f>
        <v>546</v>
      </c>
      <c r="BV107" s="29">
        <f>F622</f>
        <v>609</v>
      </c>
      <c r="BW107" s="29">
        <f>F346</f>
        <v>333</v>
      </c>
      <c r="BX107" s="29">
        <f>F317</f>
        <v>304</v>
      </c>
      <c r="BY107" s="29">
        <f>F279</f>
        <v>266</v>
      </c>
      <c r="BZ107" s="29">
        <f>F300</f>
        <v>287</v>
      </c>
      <c r="CA107" s="29">
        <f>F383</f>
        <v>370</v>
      </c>
      <c r="CB107" s="29">
        <f>F112</f>
        <v>99</v>
      </c>
      <c r="CC107" s="29">
        <f>F78</f>
        <v>65</v>
      </c>
      <c r="CD107" s="29">
        <f>F20</f>
        <v>7</v>
      </c>
      <c r="CE107" s="29">
        <f>F41</f>
        <v>28</v>
      </c>
      <c r="CF107" s="29">
        <f>F124</f>
        <v>111</v>
      </c>
      <c r="CG107" s="29">
        <f>F473</f>
        <v>460</v>
      </c>
      <c r="CH107" s="29">
        <f>F444</f>
        <v>431</v>
      </c>
      <c r="CI107" s="29">
        <f>F411</f>
        <v>398</v>
      </c>
      <c r="CJ107" s="29">
        <f>F432</f>
        <v>419</v>
      </c>
      <c r="CK107" s="30">
        <f>F490</f>
        <v>477</v>
      </c>
      <c r="CL107" s="75">
        <f t="shared" si="46"/>
        <v>3247400</v>
      </c>
      <c r="CM107" s="41"/>
      <c r="CN107" s="91" t="s">
        <v>184</v>
      </c>
      <c r="CO107" s="93" t="s">
        <v>310</v>
      </c>
      <c r="CP107" s="93" t="s">
        <v>113</v>
      </c>
      <c r="CQ107" s="93" t="s">
        <v>363</v>
      </c>
      <c r="CR107" s="93" t="s">
        <v>121</v>
      </c>
      <c r="CS107" s="93" t="s">
        <v>448</v>
      </c>
      <c r="CT107" s="93" t="s">
        <v>521</v>
      </c>
      <c r="CU107" s="93" t="s">
        <v>391</v>
      </c>
      <c r="CV107" s="93" t="s">
        <v>118</v>
      </c>
      <c r="CW107" s="93" t="s">
        <v>147</v>
      </c>
      <c r="CX107" s="95" t="s">
        <v>490</v>
      </c>
      <c r="CY107" s="93" t="s">
        <v>323</v>
      </c>
      <c r="CZ107" s="94" t="s">
        <v>536</v>
      </c>
      <c r="DA107" s="93" t="s">
        <v>589</v>
      </c>
      <c r="DB107" s="92" t="s">
        <v>86</v>
      </c>
      <c r="DC107" s="93" t="s">
        <v>662</v>
      </c>
      <c r="DD107" s="93" t="s">
        <v>644</v>
      </c>
      <c r="DE107" s="93" t="s">
        <v>117</v>
      </c>
      <c r="DF107" s="93" t="s">
        <v>619</v>
      </c>
      <c r="DG107" s="93" t="s">
        <v>334</v>
      </c>
      <c r="DH107" s="93" t="s">
        <v>263</v>
      </c>
      <c r="DI107" s="93" t="s">
        <v>692</v>
      </c>
      <c r="DJ107" s="93" t="s">
        <v>476</v>
      </c>
      <c r="DK107" s="93" t="s">
        <v>418</v>
      </c>
      <c r="DL107" s="96" t="s">
        <v>278</v>
      </c>
      <c r="DM107" s="67"/>
      <c r="DO107" s="57"/>
      <c r="DP107" s="88">
        <f>F230</f>
        <v>217</v>
      </c>
      <c r="DQ107" s="89">
        <f>F60</f>
        <v>47</v>
      </c>
      <c r="DR107" s="89">
        <f>F615</f>
        <v>602</v>
      </c>
      <c r="DS107" s="89">
        <f>F445</f>
        <v>432</v>
      </c>
      <c r="DT107" s="89">
        <f>F275</f>
        <v>262</v>
      </c>
      <c r="DU107" s="89">
        <f>F554</f>
        <v>541</v>
      </c>
      <c r="DV107" s="89">
        <f>F509</f>
        <v>496</v>
      </c>
      <c r="DW107" s="89">
        <f>F314</f>
        <v>301</v>
      </c>
      <c r="DX107" s="89">
        <f>F144</f>
        <v>131</v>
      </c>
      <c r="DY107" s="89">
        <f>F99</f>
        <v>86</v>
      </c>
      <c r="DZ107" s="89">
        <f>F423</f>
        <v>410</v>
      </c>
      <c r="EA107" s="89">
        <f>F593</f>
        <v>580</v>
      </c>
      <c r="EB107" s="89">
        <f>F13</f>
        <v>0</v>
      </c>
      <c r="EC107" s="89">
        <f>F208</f>
        <v>195</v>
      </c>
      <c r="ED107" s="89">
        <f>F378</f>
        <v>365</v>
      </c>
      <c r="EE107" s="89">
        <f>F82</f>
        <v>69</v>
      </c>
      <c r="EF107" s="89">
        <f>F537</f>
        <v>524</v>
      </c>
      <c r="EG107" s="89">
        <f>F467</f>
        <v>454</v>
      </c>
      <c r="EH107" s="89">
        <f>F297</f>
        <v>284</v>
      </c>
      <c r="EI107" s="89">
        <f>F252</f>
        <v>239</v>
      </c>
      <c r="EJ107" s="89">
        <f>F406</f>
        <v>393</v>
      </c>
      <c r="EK107" s="89">
        <f>F361</f>
        <v>348</v>
      </c>
      <c r="EL107" s="89">
        <f>F166</f>
        <v>153</v>
      </c>
      <c r="EM107" s="89">
        <f>F121</f>
        <v>108</v>
      </c>
      <c r="EN107" s="90">
        <f>F576</f>
        <v>563</v>
      </c>
      <c r="EO107" s="75">
        <f t="shared" si="47"/>
        <v>3247400</v>
      </c>
      <c r="EP107" s="41"/>
      <c r="EQ107" s="194" t="s">
        <v>468</v>
      </c>
      <c r="ER107" s="177" t="s">
        <v>74</v>
      </c>
      <c r="ES107" s="178" t="s">
        <v>124</v>
      </c>
      <c r="ET107" s="177" t="s">
        <v>550</v>
      </c>
      <c r="EU107" s="178" t="s">
        <v>643</v>
      </c>
      <c r="EV107" s="177" t="s">
        <v>629</v>
      </c>
      <c r="EW107" s="178" t="s">
        <v>640</v>
      </c>
      <c r="EX107" s="177" t="s">
        <v>398</v>
      </c>
      <c r="EY107" s="178" t="s">
        <v>379</v>
      </c>
      <c r="EZ107" s="177" t="s">
        <v>72</v>
      </c>
      <c r="FA107" s="95" t="s">
        <v>322</v>
      </c>
      <c r="FB107" s="93" t="s">
        <v>577</v>
      </c>
      <c r="FC107" s="94" t="s">
        <v>70</v>
      </c>
      <c r="FD107" s="93" t="s">
        <v>469</v>
      </c>
      <c r="FE107" s="92" t="s">
        <v>110</v>
      </c>
      <c r="FF107" s="176" t="s">
        <v>73</v>
      </c>
      <c r="FG107" s="175" t="s">
        <v>454</v>
      </c>
      <c r="FH107" s="176" t="s">
        <v>351</v>
      </c>
      <c r="FI107" s="175" t="s">
        <v>649</v>
      </c>
      <c r="FJ107" s="176" t="s">
        <v>185</v>
      </c>
      <c r="FK107" s="175" t="s">
        <v>672</v>
      </c>
      <c r="FL107" s="176" t="s">
        <v>199</v>
      </c>
      <c r="FM107" s="175" t="s">
        <v>419</v>
      </c>
      <c r="FN107" s="176" t="s">
        <v>71</v>
      </c>
      <c r="FO107" s="195" t="s">
        <v>521</v>
      </c>
      <c r="FP107" s="67"/>
    </row>
    <row r="108" spans="1:172" x14ac:dyDescent="0.2">
      <c r="A108" s="41"/>
      <c r="B108" s="41"/>
      <c r="C108" s="41"/>
      <c r="D108" s="109" t="s">
        <v>314</v>
      </c>
      <c r="E108" s="110" t="s">
        <v>565</v>
      </c>
      <c r="F108" s="122">
        <f>B3+(95*B5)</f>
        <v>95</v>
      </c>
      <c r="G108" s="41"/>
      <c r="I108" s="57"/>
      <c r="J108" s="28">
        <f>F278</f>
        <v>265</v>
      </c>
      <c r="K108" s="29">
        <f>F324</f>
        <v>311</v>
      </c>
      <c r="L108" s="29">
        <f>F370</f>
        <v>357</v>
      </c>
      <c r="M108" s="29">
        <f>F291</f>
        <v>278</v>
      </c>
      <c r="N108" s="29">
        <f>F362</f>
        <v>349</v>
      </c>
      <c r="O108" s="29">
        <f>F519</f>
        <v>506</v>
      </c>
      <c r="P108" s="29">
        <f>F565</f>
        <v>552</v>
      </c>
      <c r="Q108" s="29">
        <f>F636</f>
        <v>623</v>
      </c>
      <c r="R108" s="29">
        <f>F557</f>
        <v>544</v>
      </c>
      <c r="S108" s="29">
        <f>F598</f>
        <v>585</v>
      </c>
      <c r="T108" s="29">
        <f>F160</f>
        <v>147</v>
      </c>
      <c r="U108" s="29">
        <f>F206</f>
        <v>193</v>
      </c>
      <c r="V108" s="29">
        <f>F252</f>
        <v>239</v>
      </c>
      <c r="W108" s="29">
        <f>F168</f>
        <v>155</v>
      </c>
      <c r="X108" s="29">
        <f>F214</f>
        <v>201</v>
      </c>
      <c r="Y108" s="29">
        <f>F401</f>
        <v>388</v>
      </c>
      <c r="Z108" s="29">
        <f>F447</f>
        <v>434</v>
      </c>
      <c r="AA108" s="29">
        <f>F488</f>
        <v>475</v>
      </c>
      <c r="AB108" s="29">
        <f>F434</f>
        <v>421</v>
      </c>
      <c r="AC108" s="29">
        <f>F480</f>
        <v>467</v>
      </c>
      <c r="AD108" s="29">
        <f>F17</f>
        <v>4</v>
      </c>
      <c r="AE108" s="29">
        <f>F83</f>
        <v>70</v>
      </c>
      <c r="AF108" s="29">
        <f>F129</f>
        <v>116</v>
      </c>
      <c r="AG108" s="29">
        <f>F50</f>
        <v>37</v>
      </c>
      <c r="AH108" s="30">
        <f>F96</f>
        <v>83</v>
      </c>
      <c r="AI108" s="75">
        <f t="shared" si="45"/>
        <v>3247400</v>
      </c>
      <c r="AJ108" s="41"/>
      <c r="AK108" s="91" t="s">
        <v>243</v>
      </c>
      <c r="AL108" s="93" t="s">
        <v>177</v>
      </c>
      <c r="AM108" s="93" t="s">
        <v>180</v>
      </c>
      <c r="AN108" s="93" t="s">
        <v>224</v>
      </c>
      <c r="AO108" s="93" t="s">
        <v>179</v>
      </c>
      <c r="AP108" s="93" t="s">
        <v>240</v>
      </c>
      <c r="AQ108" s="93" t="s">
        <v>172</v>
      </c>
      <c r="AR108" s="93" t="s">
        <v>175</v>
      </c>
      <c r="AS108" s="93" t="s">
        <v>356</v>
      </c>
      <c r="AT108" s="95" t="s">
        <v>174</v>
      </c>
      <c r="AU108" s="93" t="s">
        <v>247</v>
      </c>
      <c r="AV108" s="93" t="s">
        <v>182</v>
      </c>
      <c r="AW108" s="94" t="s">
        <v>185</v>
      </c>
      <c r="AX108" s="93" t="s">
        <v>363</v>
      </c>
      <c r="AY108" s="93" t="s">
        <v>184</v>
      </c>
      <c r="AZ108" s="92" t="s">
        <v>80</v>
      </c>
      <c r="BA108" s="93" t="s">
        <v>198</v>
      </c>
      <c r="BB108" s="93" t="s">
        <v>593</v>
      </c>
      <c r="BC108" s="93" t="s">
        <v>656</v>
      </c>
      <c r="BD108" s="93" t="s">
        <v>603</v>
      </c>
      <c r="BE108" s="93" t="s">
        <v>488</v>
      </c>
      <c r="BF108" s="93" t="s">
        <v>195</v>
      </c>
      <c r="BG108" s="93" t="s">
        <v>450</v>
      </c>
      <c r="BH108" s="93" t="s">
        <v>555</v>
      </c>
      <c r="BI108" s="96" t="s">
        <v>143</v>
      </c>
      <c r="BJ108" s="41"/>
      <c r="BK108" s="50"/>
      <c r="BL108" s="41"/>
      <c r="BM108" s="28">
        <f>F517</f>
        <v>504</v>
      </c>
      <c r="BN108" s="29">
        <f>F600</f>
        <v>587</v>
      </c>
      <c r="BO108" s="29">
        <f>F621</f>
        <v>608</v>
      </c>
      <c r="BP108" s="29">
        <f>F583</f>
        <v>570</v>
      </c>
      <c r="BQ108" s="29">
        <f>F554</f>
        <v>541</v>
      </c>
      <c r="BR108" s="29">
        <f>F35</f>
        <v>22</v>
      </c>
      <c r="BS108" s="29">
        <f>F93</f>
        <v>80</v>
      </c>
      <c r="BT108" s="29">
        <f>F114</f>
        <v>101</v>
      </c>
      <c r="BU108" s="29">
        <f>F81</f>
        <v>68</v>
      </c>
      <c r="BV108" s="29">
        <f>F52</f>
        <v>39</v>
      </c>
      <c r="BW108" s="29">
        <f>F144</f>
        <v>131</v>
      </c>
      <c r="BX108" s="29">
        <f>F232</f>
        <v>219</v>
      </c>
      <c r="BY108" s="29">
        <f>F248</f>
        <v>235</v>
      </c>
      <c r="BZ108" s="29">
        <f>F190</f>
        <v>177</v>
      </c>
      <c r="CA108" s="29">
        <f>F186</f>
        <v>173</v>
      </c>
      <c r="CB108" s="29">
        <f>F401</f>
        <v>388</v>
      </c>
      <c r="CC108" s="29">
        <f>F484</f>
        <v>471</v>
      </c>
      <c r="CD108" s="29">
        <f>F505</f>
        <v>492</v>
      </c>
      <c r="CE108" s="29">
        <f>F447</f>
        <v>434</v>
      </c>
      <c r="CF108" s="29">
        <f>F413</f>
        <v>400</v>
      </c>
      <c r="CG108" s="29">
        <f>F278</f>
        <v>265</v>
      </c>
      <c r="CH108" s="29">
        <f>F341</f>
        <v>328</v>
      </c>
      <c r="CI108" s="29">
        <f>F387</f>
        <v>374</v>
      </c>
      <c r="CJ108" s="29">
        <f>F324</f>
        <v>311</v>
      </c>
      <c r="CK108" s="30">
        <f>F295</f>
        <v>282</v>
      </c>
      <c r="CL108" s="75">
        <f t="shared" si="46"/>
        <v>3247400</v>
      </c>
      <c r="CM108" s="41"/>
      <c r="CN108" s="91" t="s">
        <v>647</v>
      </c>
      <c r="CO108" s="93" t="s">
        <v>148</v>
      </c>
      <c r="CP108" s="93" t="s">
        <v>376</v>
      </c>
      <c r="CQ108" s="93" t="s">
        <v>674</v>
      </c>
      <c r="CR108" s="93" t="s">
        <v>629</v>
      </c>
      <c r="CS108" s="93" t="s">
        <v>141</v>
      </c>
      <c r="CT108" s="93" t="s">
        <v>561</v>
      </c>
      <c r="CU108" s="93" t="s">
        <v>368</v>
      </c>
      <c r="CV108" s="93" t="s">
        <v>540</v>
      </c>
      <c r="CW108" s="95" t="s">
        <v>574</v>
      </c>
      <c r="CX108" s="93" t="s">
        <v>379</v>
      </c>
      <c r="CY108" s="93" t="s">
        <v>401</v>
      </c>
      <c r="CZ108" s="94" t="s">
        <v>286</v>
      </c>
      <c r="DA108" s="93" t="s">
        <v>441</v>
      </c>
      <c r="DB108" s="93" t="s">
        <v>517</v>
      </c>
      <c r="DC108" s="92" t="s">
        <v>80</v>
      </c>
      <c r="DD108" s="93" t="s">
        <v>581</v>
      </c>
      <c r="DE108" s="93" t="s">
        <v>657</v>
      </c>
      <c r="DF108" s="93" t="s">
        <v>198</v>
      </c>
      <c r="DG108" s="93" t="s">
        <v>641</v>
      </c>
      <c r="DH108" s="93" t="s">
        <v>243</v>
      </c>
      <c r="DI108" s="93" t="s">
        <v>87</v>
      </c>
      <c r="DJ108" s="93" t="s">
        <v>360</v>
      </c>
      <c r="DK108" s="93" t="s">
        <v>177</v>
      </c>
      <c r="DL108" s="96" t="s">
        <v>304</v>
      </c>
      <c r="DM108" s="67"/>
      <c r="DO108" s="57"/>
      <c r="DP108" s="88">
        <f>F381</f>
        <v>368</v>
      </c>
      <c r="DQ108" s="89">
        <f>F426</f>
        <v>413</v>
      </c>
      <c r="DR108" s="89">
        <f>F596</f>
        <v>583</v>
      </c>
      <c r="DS108" s="89">
        <f>F16</f>
        <v>3</v>
      </c>
      <c r="DT108" s="89">
        <f>F211</f>
        <v>198</v>
      </c>
      <c r="DU108" s="89">
        <f>F557</f>
        <v>544</v>
      </c>
      <c r="DV108" s="89">
        <f>F102</f>
        <v>89</v>
      </c>
      <c r="DW108" s="89">
        <f>F147</f>
        <v>134</v>
      </c>
      <c r="DX108" s="89">
        <f>F317</f>
        <v>304</v>
      </c>
      <c r="DY108" s="89">
        <f>F512</f>
        <v>499</v>
      </c>
      <c r="DZ108" s="89">
        <f>F58</f>
        <v>45</v>
      </c>
      <c r="EA108" s="89">
        <f>F613</f>
        <v>600</v>
      </c>
      <c r="EB108" s="89">
        <f>F443</f>
        <v>430</v>
      </c>
      <c r="EC108" s="89">
        <f>F273</f>
        <v>260</v>
      </c>
      <c r="ED108" s="89">
        <f>F228</f>
        <v>215</v>
      </c>
      <c r="EE108" s="89">
        <f>F404</f>
        <v>391</v>
      </c>
      <c r="EF108" s="89">
        <f>F574</f>
        <v>561</v>
      </c>
      <c r="EG108" s="89">
        <f>F119</f>
        <v>106</v>
      </c>
      <c r="EH108" s="89">
        <f>F164</f>
        <v>151</v>
      </c>
      <c r="EI108" s="89">
        <f>F359</f>
        <v>346</v>
      </c>
      <c r="EJ108" s="89">
        <f>F80</f>
        <v>67</v>
      </c>
      <c r="EK108" s="89">
        <f>F250</f>
        <v>237</v>
      </c>
      <c r="EL108" s="89">
        <f>F295</f>
        <v>282</v>
      </c>
      <c r="EM108" s="89">
        <f>F465</f>
        <v>452</v>
      </c>
      <c r="EN108" s="90">
        <f>F535</f>
        <v>522</v>
      </c>
      <c r="EO108" s="75">
        <f t="shared" si="47"/>
        <v>3247400</v>
      </c>
      <c r="EP108" s="41"/>
      <c r="EQ108" s="91" t="s">
        <v>478</v>
      </c>
      <c r="ER108" s="93" t="s">
        <v>339</v>
      </c>
      <c r="ES108" s="93" t="s">
        <v>251</v>
      </c>
      <c r="ET108" s="93" t="s">
        <v>630</v>
      </c>
      <c r="EU108" s="93" t="s">
        <v>547</v>
      </c>
      <c r="EV108" s="93" t="s">
        <v>356</v>
      </c>
      <c r="EW108" s="93" t="s">
        <v>609</v>
      </c>
      <c r="EX108" s="93" t="s">
        <v>493</v>
      </c>
      <c r="EY108" s="93" t="s">
        <v>323</v>
      </c>
      <c r="EZ108" s="95" t="s">
        <v>340</v>
      </c>
      <c r="FA108" s="178" t="s">
        <v>380</v>
      </c>
      <c r="FB108" s="177" t="s">
        <v>434</v>
      </c>
      <c r="FC108" s="94" t="s">
        <v>338</v>
      </c>
      <c r="FD108" s="176" t="s">
        <v>681</v>
      </c>
      <c r="FE108" s="175" t="s">
        <v>653</v>
      </c>
      <c r="FF108" s="92" t="s">
        <v>99</v>
      </c>
      <c r="FG108" s="93" t="s">
        <v>432</v>
      </c>
      <c r="FH108" s="93" t="s">
        <v>579</v>
      </c>
      <c r="FI108" s="93" t="s">
        <v>245</v>
      </c>
      <c r="FJ108" s="93" t="s">
        <v>559</v>
      </c>
      <c r="FK108" s="93" t="s">
        <v>97</v>
      </c>
      <c r="FL108" s="93" t="s">
        <v>200</v>
      </c>
      <c r="FM108" s="93" t="s">
        <v>304</v>
      </c>
      <c r="FN108" s="93" t="s">
        <v>4</v>
      </c>
      <c r="FO108" s="96" t="s">
        <v>433</v>
      </c>
      <c r="FP108" s="67"/>
    </row>
    <row r="109" spans="1:172" x14ac:dyDescent="0.2">
      <c r="A109" s="41"/>
      <c r="B109" s="41"/>
      <c r="C109" s="41"/>
      <c r="D109" s="109" t="s">
        <v>95</v>
      </c>
      <c r="E109" s="110" t="s">
        <v>565</v>
      </c>
      <c r="F109" s="122">
        <f>B3+(96*B5)</f>
        <v>96</v>
      </c>
      <c r="G109" s="41"/>
      <c r="I109" s="57"/>
      <c r="J109" s="28">
        <f>F366</f>
        <v>353</v>
      </c>
      <c r="K109" s="29">
        <f>F312</f>
        <v>299</v>
      </c>
      <c r="L109" s="29">
        <f>F353</f>
        <v>340</v>
      </c>
      <c r="M109" s="29">
        <f>F274</f>
        <v>261</v>
      </c>
      <c r="N109" s="29">
        <f>F320</f>
        <v>307</v>
      </c>
      <c r="O109" s="29">
        <f>F632</f>
        <v>619</v>
      </c>
      <c r="P109" s="29">
        <f>F548</f>
        <v>535</v>
      </c>
      <c r="Q109" s="29">
        <f>F594</f>
        <v>581</v>
      </c>
      <c r="R109" s="29">
        <f>F515</f>
        <v>502</v>
      </c>
      <c r="S109" s="29">
        <f>F586</f>
        <v>573</v>
      </c>
      <c r="T109" s="29">
        <f>F243</f>
        <v>230</v>
      </c>
      <c r="U109" s="29">
        <f>F164</f>
        <v>151</v>
      </c>
      <c r="V109" s="29">
        <f>F235</f>
        <v>222</v>
      </c>
      <c r="W109" s="29">
        <f>F156</f>
        <v>143</v>
      </c>
      <c r="X109" s="29">
        <f>F202</f>
        <v>189</v>
      </c>
      <c r="Y109" s="29">
        <f>F509</f>
        <v>496</v>
      </c>
      <c r="Z109" s="29">
        <f>F430</f>
        <v>417</v>
      </c>
      <c r="AA109" s="29">
        <f>F476</f>
        <v>463</v>
      </c>
      <c r="AB109" s="29">
        <f>F397</f>
        <v>384</v>
      </c>
      <c r="AC109" s="29">
        <f>F438</f>
        <v>425</v>
      </c>
      <c r="AD109" s="29">
        <f>F125</f>
        <v>112</v>
      </c>
      <c r="AE109" s="29">
        <f>F46</f>
        <v>33</v>
      </c>
      <c r="AF109" s="29">
        <f>F92</f>
        <v>79</v>
      </c>
      <c r="AG109" s="29">
        <f>F33</f>
        <v>20</v>
      </c>
      <c r="AH109" s="30">
        <f>F79</f>
        <v>66</v>
      </c>
      <c r="AI109" s="75">
        <f t="shared" si="45"/>
        <v>3247400</v>
      </c>
      <c r="AJ109" s="41"/>
      <c r="AK109" s="91" t="s">
        <v>302</v>
      </c>
      <c r="AL109" s="93" t="s">
        <v>242</v>
      </c>
      <c r="AM109" s="93" t="s">
        <v>358</v>
      </c>
      <c r="AN109" s="93" t="s">
        <v>249</v>
      </c>
      <c r="AO109" s="93" t="s">
        <v>359</v>
      </c>
      <c r="AP109" s="93" t="s">
        <v>298</v>
      </c>
      <c r="AQ109" s="93" t="s">
        <v>238</v>
      </c>
      <c r="AR109" s="93" t="s">
        <v>355</v>
      </c>
      <c r="AS109" s="95" t="s">
        <v>266</v>
      </c>
      <c r="AT109" s="93" t="s">
        <v>78</v>
      </c>
      <c r="AU109" s="93" t="s">
        <v>307</v>
      </c>
      <c r="AV109" s="93" t="s">
        <v>245</v>
      </c>
      <c r="AW109" s="94" t="s">
        <v>361</v>
      </c>
      <c r="AX109" s="93" t="s">
        <v>161</v>
      </c>
      <c r="AY109" s="93" t="s">
        <v>362</v>
      </c>
      <c r="AZ109" s="93" t="s">
        <v>640</v>
      </c>
      <c r="BA109" s="92" t="s">
        <v>624</v>
      </c>
      <c r="BB109" s="93" t="s">
        <v>217</v>
      </c>
      <c r="BC109" s="93" t="s">
        <v>258</v>
      </c>
      <c r="BD109" s="93" t="s">
        <v>633</v>
      </c>
      <c r="BE109" s="93" t="s">
        <v>522</v>
      </c>
      <c r="BF109" s="93" t="s">
        <v>269</v>
      </c>
      <c r="BG109" s="93" t="s">
        <v>410</v>
      </c>
      <c r="BH109" s="93" t="s">
        <v>255</v>
      </c>
      <c r="BI109" s="96" t="s">
        <v>554</v>
      </c>
      <c r="BJ109" s="41"/>
      <c r="BK109" s="50"/>
      <c r="BL109" s="41"/>
      <c r="BM109" s="28">
        <f>F579</f>
        <v>566</v>
      </c>
      <c r="BN109" s="29">
        <f>F546</f>
        <v>533</v>
      </c>
      <c r="BO109" s="29">
        <f>F608</f>
        <v>595</v>
      </c>
      <c r="BP109" s="29">
        <f>F617</f>
        <v>604</v>
      </c>
      <c r="BQ109" s="29">
        <f>F525</f>
        <v>512</v>
      </c>
      <c r="BR109" s="29">
        <f>F77</f>
        <v>64</v>
      </c>
      <c r="BS109" s="29">
        <f>F39</f>
        <v>26</v>
      </c>
      <c r="BT109" s="29">
        <f>F106</f>
        <v>93</v>
      </c>
      <c r="BU109" s="29">
        <f>F135</f>
        <v>122</v>
      </c>
      <c r="BV109" s="29">
        <f>F18</f>
        <v>5</v>
      </c>
      <c r="BW109" s="29">
        <f>F211</f>
        <v>198</v>
      </c>
      <c r="BX109" s="29">
        <f>F173</f>
        <v>160</v>
      </c>
      <c r="BY109" s="29">
        <f>F215</f>
        <v>202</v>
      </c>
      <c r="BZ109" s="29">
        <f>F244</f>
        <v>231</v>
      </c>
      <c r="CA109" s="29">
        <f>F157</f>
        <v>144</v>
      </c>
      <c r="CB109" s="29">
        <f>F438</f>
        <v>425</v>
      </c>
      <c r="CC109" s="29">
        <f>F430</f>
        <v>417</v>
      </c>
      <c r="CD109" s="29">
        <f>F472</f>
        <v>459</v>
      </c>
      <c r="CE109" s="29">
        <f>F501</f>
        <v>488</v>
      </c>
      <c r="CF109" s="29">
        <f>F409</f>
        <v>396</v>
      </c>
      <c r="CG109" s="29">
        <f>F320</f>
        <v>307</v>
      </c>
      <c r="CH109" s="29">
        <f>F312</f>
        <v>299</v>
      </c>
      <c r="CI109" s="29">
        <f>F349</f>
        <v>336</v>
      </c>
      <c r="CJ109" s="29">
        <f>F378</f>
        <v>365</v>
      </c>
      <c r="CK109" s="30">
        <f>F266</f>
        <v>253</v>
      </c>
      <c r="CL109" s="75">
        <f t="shared" si="46"/>
        <v>3247400</v>
      </c>
      <c r="CM109" s="41"/>
      <c r="CN109" s="91" t="s">
        <v>659</v>
      </c>
      <c r="CO109" s="93" t="s">
        <v>327</v>
      </c>
      <c r="CP109" s="93" t="s">
        <v>671</v>
      </c>
      <c r="CQ109" s="93" t="s">
        <v>566</v>
      </c>
      <c r="CR109" s="93" t="s">
        <v>337</v>
      </c>
      <c r="CS109" s="93" t="s">
        <v>651</v>
      </c>
      <c r="CT109" s="93" t="s">
        <v>319</v>
      </c>
      <c r="CU109" s="93" t="s">
        <v>508</v>
      </c>
      <c r="CV109" s="95" t="s">
        <v>209</v>
      </c>
      <c r="CW109" s="93" t="s">
        <v>529</v>
      </c>
      <c r="CX109" s="93" t="s">
        <v>547</v>
      </c>
      <c r="CY109" s="93" t="s">
        <v>160</v>
      </c>
      <c r="CZ109" s="94" t="s">
        <v>518</v>
      </c>
      <c r="DA109" s="93" t="s">
        <v>254</v>
      </c>
      <c r="DB109" s="93" t="s">
        <v>443</v>
      </c>
      <c r="DC109" s="93" t="s">
        <v>633</v>
      </c>
      <c r="DD109" s="92" t="s">
        <v>624</v>
      </c>
      <c r="DE109" s="93" t="s">
        <v>316</v>
      </c>
      <c r="DF109" s="93" t="s">
        <v>152</v>
      </c>
      <c r="DG109" s="93" t="s">
        <v>604</v>
      </c>
      <c r="DH109" s="93" t="s">
        <v>359</v>
      </c>
      <c r="DI109" s="93" t="s">
        <v>242</v>
      </c>
      <c r="DJ109" s="93" t="s">
        <v>305</v>
      </c>
      <c r="DK109" s="93" t="s">
        <v>110</v>
      </c>
      <c r="DL109" s="96" t="s">
        <v>181</v>
      </c>
      <c r="DM109" s="67"/>
      <c r="DO109" s="57"/>
      <c r="DP109" s="88">
        <f>F225</f>
        <v>212</v>
      </c>
      <c r="DQ109" s="89">
        <f>F270</f>
        <v>257</v>
      </c>
      <c r="DR109" s="89">
        <f>F440</f>
        <v>427</v>
      </c>
      <c r="DS109" s="89">
        <f>F635</f>
        <v>622</v>
      </c>
      <c r="DT109" s="89">
        <f>F55</f>
        <v>42</v>
      </c>
      <c r="DU109" s="89">
        <f>F401</f>
        <v>388</v>
      </c>
      <c r="DV109" s="89">
        <f>F571</f>
        <v>558</v>
      </c>
      <c r="DW109" s="89">
        <f>F116</f>
        <v>103</v>
      </c>
      <c r="DX109" s="89">
        <f>F186</f>
        <v>173</v>
      </c>
      <c r="DY109" s="89">
        <f>F356</f>
        <v>343</v>
      </c>
      <c r="DZ109" s="89">
        <f>F532</f>
        <v>519</v>
      </c>
      <c r="EA109" s="89">
        <f>F487</f>
        <v>474</v>
      </c>
      <c r="EB109" s="89">
        <f>F292</f>
        <v>279</v>
      </c>
      <c r="EC109" s="89">
        <f>F247</f>
        <v>234</v>
      </c>
      <c r="ED109" s="89">
        <f>F77</f>
        <v>64</v>
      </c>
      <c r="EE109" s="89">
        <f>F373</f>
        <v>360</v>
      </c>
      <c r="EF109" s="89">
        <f>F418</f>
        <v>405</v>
      </c>
      <c r="EG109" s="89">
        <f>F588</f>
        <v>575</v>
      </c>
      <c r="EH109" s="89">
        <f>F33</f>
        <v>20</v>
      </c>
      <c r="EI109" s="89">
        <f>F203</f>
        <v>190</v>
      </c>
      <c r="EJ109" s="89">
        <f>F549</f>
        <v>536</v>
      </c>
      <c r="EK109" s="89">
        <f>F94</f>
        <v>81</v>
      </c>
      <c r="EL109" s="89">
        <f>F139</f>
        <v>126</v>
      </c>
      <c r="EM109" s="89">
        <f>F334</f>
        <v>321</v>
      </c>
      <c r="EN109" s="90">
        <f>F504</f>
        <v>491</v>
      </c>
      <c r="EO109" s="75">
        <f t="shared" si="47"/>
        <v>3247400</v>
      </c>
      <c r="EP109" s="41"/>
      <c r="EQ109" s="91" t="s">
        <v>367</v>
      </c>
      <c r="ER109" s="93" t="s">
        <v>109</v>
      </c>
      <c r="ES109" s="93" t="s">
        <v>83</v>
      </c>
      <c r="ET109" s="93" t="s">
        <v>473</v>
      </c>
      <c r="EU109" s="93" t="s">
        <v>230</v>
      </c>
      <c r="EV109" s="93" t="s">
        <v>80</v>
      </c>
      <c r="EW109" s="93" t="s">
        <v>129</v>
      </c>
      <c r="EX109" s="93" t="s">
        <v>652</v>
      </c>
      <c r="EY109" s="95" t="s">
        <v>517</v>
      </c>
      <c r="EZ109" s="93" t="s">
        <v>514</v>
      </c>
      <c r="FA109" s="178" t="s">
        <v>176</v>
      </c>
      <c r="FB109" s="177" t="s">
        <v>82</v>
      </c>
      <c r="FC109" s="94" t="s">
        <v>205</v>
      </c>
      <c r="FD109" s="176" t="s">
        <v>421</v>
      </c>
      <c r="FE109" s="175" t="s">
        <v>651</v>
      </c>
      <c r="FF109" s="93" t="s">
        <v>691</v>
      </c>
      <c r="FG109" s="92" t="s">
        <v>84</v>
      </c>
      <c r="FH109" s="93" t="s">
        <v>456</v>
      </c>
      <c r="FI109" s="93" t="s">
        <v>255</v>
      </c>
      <c r="FJ109" s="93" t="s">
        <v>637</v>
      </c>
      <c r="FK109" s="93" t="s">
        <v>474</v>
      </c>
      <c r="FL109" s="93" t="s">
        <v>650</v>
      </c>
      <c r="FM109" s="93" t="s">
        <v>308</v>
      </c>
      <c r="FN109" s="93" t="s">
        <v>497</v>
      </c>
      <c r="FO109" s="96" t="s">
        <v>81</v>
      </c>
      <c r="FP109" s="67"/>
    </row>
    <row r="110" spans="1:172" x14ac:dyDescent="0.2">
      <c r="A110" s="41"/>
      <c r="B110" s="41"/>
      <c r="C110" s="41"/>
      <c r="D110" s="109" t="s">
        <v>271</v>
      </c>
      <c r="E110" s="110" t="s">
        <v>565</v>
      </c>
      <c r="F110" s="111">
        <f>B3+(97*B5)</f>
        <v>97</v>
      </c>
      <c r="G110" s="41"/>
      <c r="I110" s="57"/>
      <c r="J110" s="28">
        <f>F349</f>
        <v>336</v>
      </c>
      <c r="K110" s="29">
        <f>F270</f>
        <v>257</v>
      </c>
      <c r="L110" s="29">
        <f>F316</f>
        <v>303</v>
      </c>
      <c r="M110" s="29">
        <f>F387</f>
        <v>374</v>
      </c>
      <c r="N110" s="29">
        <f>F303</f>
        <v>290</v>
      </c>
      <c r="O110" s="29">
        <f>F590</f>
        <v>577</v>
      </c>
      <c r="P110" s="29">
        <f>F536</f>
        <v>523</v>
      </c>
      <c r="Q110" s="29">
        <f>F582</f>
        <v>569</v>
      </c>
      <c r="R110" s="29">
        <f>F623</f>
        <v>610</v>
      </c>
      <c r="S110" s="29">
        <f>F544</f>
        <v>531</v>
      </c>
      <c r="T110" s="29">
        <f>F231</f>
        <v>218</v>
      </c>
      <c r="U110" s="29">
        <f>F152</f>
        <v>139</v>
      </c>
      <c r="V110" s="29">
        <f>F193</f>
        <v>180</v>
      </c>
      <c r="W110" s="29">
        <f>F239</f>
        <v>226</v>
      </c>
      <c r="X110" s="29">
        <f>F185</f>
        <v>172</v>
      </c>
      <c r="Y110" s="29">
        <f>F472</f>
        <v>459</v>
      </c>
      <c r="Z110" s="29">
        <f>F388</f>
        <v>375</v>
      </c>
      <c r="AA110" s="29">
        <f>F459</f>
        <v>446</v>
      </c>
      <c r="AB110" s="29">
        <f>F505</f>
        <v>492</v>
      </c>
      <c r="AC110" s="29">
        <f>F426</f>
        <v>413</v>
      </c>
      <c r="AD110" s="29">
        <f>F108</f>
        <v>95</v>
      </c>
      <c r="AE110" s="29">
        <f>F29</f>
        <v>16</v>
      </c>
      <c r="AF110" s="29">
        <f>F75</f>
        <v>62</v>
      </c>
      <c r="AG110" s="29">
        <f>F121</f>
        <v>108</v>
      </c>
      <c r="AH110" s="30">
        <f>F42</f>
        <v>29</v>
      </c>
      <c r="AI110" s="75">
        <f t="shared" si="45"/>
        <v>3247400</v>
      </c>
      <c r="AJ110" s="41"/>
      <c r="AK110" s="91" t="s">
        <v>305</v>
      </c>
      <c r="AL110" s="93" t="s">
        <v>109</v>
      </c>
      <c r="AM110" s="93" t="s">
        <v>154</v>
      </c>
      <c r="AN110" s="93" t="s">
        <v>360</v>
      </c>
      <c r="AO110" s="93" t="s">
        <v>178</v>
      </c>
      <c r="AP110" s="93" t="s">
        <v>300</v>
      </c>
      <c r="AQ110" s="93" t="s">
        <v>104</v>
      </c>
      <c r="AR110" s="95" t="s">
        <v>239</v>
      </c>
      <c r="AS110" s="93" t="s">
        <v>357</v>
      </c>
      <c r="AT110" s="93" t="s">
        <v>173</v>
      </c>
      <c r="AU110" s="93" t="s">
        <v>287</v>
      </c>
      <c r="AV110" s="93" t="s">
        <v>113</v>
      </c>
      <c r="AW110" s="94" t="s">
        <v>246</v>
      </c>
      <c r="AX110" s="93" t="s">
        <v>364</v>
      </c>
      <c r="AY110" s="93" t="s">
        <v>183</v>
      </c>
      <c r="AZ110" s="93" t="s">
        <v>316</v>
      </c>
      <c r="BA110" s="93" t="s">
        <v>568</v>
      </c>
      <c r="BB110" s="92" t="s">
        <v>625</v>
      </c>
      <c r="BC110" s="93" t="s">
        <v>657</v>
      </c>
      <c r="BD110" s="93" t="s">
        <v>339</v>
      </c>
      <c r="BE110" s="93" t="s">
        <v>314</v>
      </c>
      <c r="BF110" s="93" t="s">
        <v>408</v>
      </c>
      <c r="BG110" s="93" t="s">
        <v>487</v>
      </c>
      <c r="BH110" s="93" t="s">
        <v>71</v>
      </c>
      <c r="BI110" s="96" t="s">
        <v>449</v>
      </c>
      <c r="BJ110" s="41"/>
      <c r="BK110" s="50"/>
      <c r="BL110" s="41"/>
      <c r="BM110" s="28">
        <f>F558</f>
        <v>545</v>
      </c>
      <c r="BN110" s="29">
        <f>F629</f>
        <v>616</v>
      </c>
      <c r="BO110" s="29">
        <f>F575</f>
        <v>562</v>
      </c>
      <c r="BP110" s="29">
        <f>F521</f>
        <v>508</v>
      </c>
      <c r="BQ110" s="29">
        <f>F592</f>
        <v>579</v>
      </c>
      <c r="BR110" s="29">
        <f>F56</f>
        <v>43</v>
      </c>
      <c r="BS110" s="29">
        <f>F127</f>
        <v>114</v>
      </c>
      <c r="BT110" s="29">
        <f>F68</f>
        <v>55</v>
      </c>
      <c r="BU110" s="29">
        <f>F14</f>
        <v>1</v>
      </c>
      <c r="BV110" s="29">
        <f>F110</f>
        <v>97</v>
      </c>
      <c r="BW110" s="29">
        <f>F165</f>
        <v>152</v>
      </c>
      <c r="BX110" s="29">
        <f>F261</f>
        <v>248</v>
      </c>
      <c r="BY110" s="29">
        <f>F207</f>
        <v>194</v>
      </c>
      <c r="BZ110" s="29">
        <f>F148</f>
        <v>135</v>
      </c>
      <c r="CA110" s="29">
        <f>F219</f>
        <v>206</v>
      </c>
      <c r="CB110" s="29">
        <f>F422</f>
        <v>409</v>
      </c>
      <c r="CC110" s="29">
        <f>F488</f>
        <v>475</v>
      </c>
      <c r="CD110" s="29">
        <f>F459</f>
        <v>446</v>
      </c>
      <c r="CE110" s="29">
        <f>F405</f>
        <v>392</v>
      </c>
      <c r="CF110" s="29">
        <f>F476</f>
        <v>463</v>
      </c>
      <c r="CG110" s="29">
        <f>F299</f>
        <v>286</v>
      </c>
      <c r="CH110" s="29">
        <f>F370</f>
        <v>357</v>
      </c>
      <c r="CI110" s="29">
        <f>F316</f>
        <v>303</v>
      </c>
      <c r="CJ110" s="29">
        <f>F287</f>
        <v>274</v>
      </c>
      <c r="CK110" s="30">
        <f>F353</f>
        <v>340</v>
      </c>
      <c r="CL110" s="75">
        <f t="shared" si="46"/>
        <v>3247400</v>
      </c>
      <c r="CM110" s="41"/>
      <c r="CN110" s="91" t="s">
        <v>666</v>
      </c>
      <c r="CO110" s="93" t="s">
        <v>645</v>
      </c>
      <c r="CP110" s="93" t="s">
        <v>215</v>
      </c>
      <c r="CQ110" s="93" t="s">
        <v>191</v>
      </c>
      <c r="CR110" s="93" t="s">
        <v>592</v>
      </c>
      <c r="CS110" s="93" t="s">
        <v>390</v>
      </c>
      <c r="CT110" s="93" t="s">
        <v>618</v>
      </c>
      <c r="CU110" s="95" t="s">
        <v>499</v>
      </c>
      <c r="CV110" s="93" t="s">
        <v>201</v>
      </c>
      <c r="CW110" s="93" t="s">
        <v>271</v>
      </c>
      <c r="CX110" s="93" t="s">
        <v>402</v>
      </c>
      <c r="CY110" s="93" t="s">
        <v>442</v>
      </c>
      <c r="CZ110" s="94" t="s">
        <v>481</v>
      </c>
      <c r="DA110" s="93" t="s">
        <v>229</v>
      </c>
      <c r="DB110" s="93" t="s">
        <v>133</v>
      </c>
      <c r="DC110" s="93" t="s">
        <v>365</v>
      </c>
      <c r="DD110" s="93" t="s">
        <v>593</v>
      </c>
      <c r="DE110" s="92" t="s">
        <v>625</v>
      </c>
      <c r="DF110" s="93" t="s">
        <v>608</v>
      </c>
      <c r="DG110" s="93" t="s">
        <v>217</v>
      </c>
      <c r="DH110" s="93" t="s">
        <v>112</v>
      </c>
      <c r="DI110" s="93" t="s">
        <v>180</v>
      </c>
      <c r="DJ110" s="93" t="s">
        <v>154</v>
      </c>
      <c r="DK110" s="93" t="s">
        <v>303</v>
      </c>
      <c r="DL110" s="96" t="s">
        <v>358</v>
      </c>
      <c r="DM110" s="67"/>
      <c r="DO110" s="57"/>
      <c r="DP110" s="88">
        <f>F69</f>
        <v>56</v>
      </c>
      <c r="DQ110" s="89">
        <f>F239</f>
        <v>226</v>
      </c>
      <c r="DR110" s="89">
        <f>F309</f>
        <v>296</v>
      </c>
      <c r="DS110" s="89">
        <f>F479</f>
        <v>466</v>
      </c>
      <c r="DT110" s="89">
        <f>F524</f>
        <v>511</v>
      </c>
      <c r="DU110" s="89">
        <f>F370</f>
        <v>357</v>
      </c>
      <c r="DV110" s="89">
        <f>F415</f>
        <v>402</v>
      </c>
      <c r="DW110" s="89">
        <f>F610</f>
        <v>597</v>
      </c>
      <c r="DX110" s="89">
        <f>F30</f>
        <v>17</v>
      </c>
      <c r="DY110" s="89">
        <f>F200</f>
        <v>187</v>
      </c>
      <c r="DZ110" s="89">
        <f>F501</f>
        <v>488</v>
      </c>
      <c r="EA110" s="89">
        <f>F331</f>
        <v>318</v>
      </c>
      <c r="EB110" s="89">
        <f>F161</f>
        <v>148</v>
      </c>
      <c r="EC110" s="89">
        <f>F91</f>
        <v>78</v>
      </c>
      <c r="ED110" s="89">
        <f>F546</f>
        <v>533</v>
      </c>
      <c r="EE110" s="89">
        <f>F222</f>
        <v>209</v>
      </c>
      <c r="EF110" s="89">
        <f>F267</f>
        <v>254</v>
      </c>
      <c r="EG110" s="89">
        <f>F462</f>
        <v>449</v>
      </c>
      <c r="EH110" s="89">
        <f>F632</f>
        <v>619</v>
      </c>
      <c r="EI110" s="89">
        <f>F52</f>
        <v>39</v>
      </c>
      <c r="EJ110" s="89">
        <f>F393</f>
        <v>380</v>
      </c>
      <c r="EK110" s="89">
        <f>F563</f>
        <v>550</v>
      </c>
      <c r="EL110" s="89">
        <f>F133</f>
        <v>120</v>
      </c>
      <c r="EM110" s="89">
        <f>F178</f>
        <v>165</v>
      </c>
      <c r="EN110" s="90">
        <f>F348</f>
        <v>335</v>
      </c>
      <c r="EO110" s="75">
        <f t="shared" si="47"/>
        <v>3247400</v>
      </c>
      <c r="EP110" s="41"/>
      <c r="EQ110" s="91" t="s">
        <v>573</v>
      </c>
      <c r="ER110" s="93" t="s">
        <v>364</v>
      </c>
      <c r="ES110" s="93" t="s">
        <v>412</v>
      </c>
      <c r="ET110" s="93" t="s">
        <v>153</v>
      </c>
      <c r="EU110" s="93" t="s">
        <v>509</v>
      </c>
      <c r="EV110" s="93" t="s">
        <v>180</v>
      </c>
      <c r="EW110" s="93" t="s">
        <v>150</v>
      </c>
      <c r="EX110" s="95" t="s">
        <v>510</v>
      </c>
      <c r="EY110" s="93" t="s">
        <v>290</v>
      </c>
      <c r="EZ110" s="93" t="s">
        <v>260</v>
      </c>
      <c r="FA110" s="178" t="s">
        <v>152</v>
      </c>
      <c r="FB110" s="177" t="s">
        <v>438</v>
      </c>
      <c r="FC110" s="94" t="s">
        <v>400</v>
      </c>
      <c r="FD110" s="176" t="s">
        <v>572</v>
      </c>
      <c r="FE110" s="175" t="s">
        <v>327</v>
      </c>
      <c r="FF110" s="93" t="s">
        <v>524</v>
      </c>
      <c r="FG110" s="93" t="s">
        <v>372</v>
      </c>
      <c r="FH110" s="92" t="s">
        <v>149</v>
      </c>
      <c r="FI110" s="93" t="s">
        <v>298</v>
      </c>
      <c r="FJ110" s="93" t="s">
        <v>574</v>
      </c>
      <c r="FK110" s="93" t="s">
        <v>151</v>
      </c>
      <c r="FL110" s="93" t="s">
        <v>511</v>
      </c>
      <c r="FM110" s="93" t="s">
        <v>134</v>
      </c>
      <c r="FN110" s="93" t="s">
        <v>599</v>
      </c>
      <c r="FO110" s="96" t="s">
        <v>677</v>
      </c>
      <c r="FP110" s="67"/>
    </row>
    <row r="111" spans="1:172" x14ac:dyDescent="0.2">
      <c r="A111" s="41"/>
      <c r="B111" s="41"/>
      <c r="C111" s="41"/>
      <c r="D111" s="109" t="s">
        <v>460</v>
      </c>
      <c r="E111" s="110" t="s">
        <v>565</v>
      </c>
      <c r="F111" s="111">
        <f>B3+(98*B5)</f>
        <v>98</v>
      </c>
      <c r="G111" s="41"/>
      <c r="I111" s="57"/>
      <c r="J111" s="28">
        <f>F337</f>
        <v>324</v>
      </c>
      <c r="K111" s="29">
        <f>F378</f>
        <v>365</v>
      </c>
      <c r="L111" s="29">
        <f>F299</f>
        <v>286</v>
      </c>
      <c r="M111" s="29">
        <f>F345</f>
        <v>332</v>
      </c>
      <c r="N111" s="29">
        <f>F266</f>
        <v>253</v>
      </c>
      <c r="O111" s="29">
        <f>F573</f>
        <v>560</v>
      </c>
      <c r="P111" s="29">
        <f>F619</f>
        <v>606</v>
      </c>
      <c r="Q111" s="29">
        <f>F540</f>
        <v>527</v>
      </c>
      <c r="R111" s="29">
        <f>F611</f>
        <v>598</v>
      </c>
      <c r="S111" s="29">
        <f>F532</f>
        <v>519</v>
      </c>
      <c r="T111" s="29">
        <f>F189</f>
        <v>176</v>
      </c>
      <c r="U111" s="29">
        <f>F260</f>
        <v>247</v>
      </c>
      <c r="V111" s="29">
        <f>F181</f>
        <v>168</v>
      </c>
      <c r="W111" s="29">
        <f>F227</f>
        <v>214</v>
      </c>
      <c r="X111" s="29">
        <f>F143</f>
        <v>130</v>
      </c>
      <c r="Y111" s="29">
        <f>F455</f>
        <v>442</v>
      </c>
      <c r="Z111" s="29">
        <f>F501</f>
        <v>488</v>
      </c>
      <c r="AA111" s="29">
        <f>F422</f>
        <v>409</v>
      </c>
      <c r="AB111" s="29">
        <f>F463</f>
        <v>450</v>
      </c>
      <c r="AC111" s="29">
        <f>F409</f>
        <v>396</v>
      </c>
      <c r="AD111" s="29">
        <f>F71</f>
        <v>58</v>
      </c>
      <c r="AE111" s="29">
        <f>F117</f>
        <v>104</v>
      </c>
      <c r="AF111" s="29">
        <f>F58</f>
        <v>45</v>
      </c>
      <c r="AG111" s="29">
        <f>F104</f>
        <v>91</v>
      </c>
      <c r="AH111" s="30">
        <f>F25</f>
        <v>12</v>
      </c>
      <c r="AI111" s="75">
        <f t="shared" si="45"/>
        <v>3247400</v>
      </c>
      <c r="AJ111" s="41"/>
      <c r="AK111" s="91" t="s">
        <v>111</v>
      </c>
      <c r="AL111" s="93" t="s">
        <v>110</v>
      </c>
      <c r="AM111" s="93" t="s">
        <v>112</v>
      </c>
      <c r="AN111" s="93" t="s">
        <v>244</v>
      </c>
      <c r="AO111" s="93" t="s">
        <v>181</v>
      </c>
      <c r="AP111" s="93" t="s">
        <v>107</v>
      </c>
      <c r="AQ111" s="95" t="s">
        <v>106</v>
      </c>
      <c r="AR111" s="93" t="s">
        <v>108</v>
      </c>
      <c r="AS111" s="93" t="s">
        <v>241</v>
      </c>
      <c r="AT111" s="93" t="s">
        <v>176</v>
      </c>
      <c r="AU111" s="93" t="s">
        <v>116</v>
      </c>
      <c r="AV111" s="93" t="s">
        <v>115</v>
      </c>
      <c r="AW111" s="94" t="s">
        <v>94</v>
      </c>
      <c r="AX111" s="93" t="s">
        <v>248</v>
      </c>
      <c r="AY111" s="93" t="s">
        <v>186</v>
      </c>
      <c r="AZ111" s="93" t="s">
        <v>582</v>
      </c>
      <c r="BA111" s="93" t="s">
        <v>152</v>
      </c>
      <c r="BB111" s="93" t="s">
        <v>365</v>
      </c>
      <c r="BC111" s="92" t="s">
        <v>615</v>
      </c>
      <c r="BD111" s="93" t="s">
        <v>604</v>
      </c>
      <c r="BE111" s="93" t="s">
        <v>210</v>
      </c>
      <c r="BF111" s="93" t="s">
        <v>388</v>
      </c>
      <c r="BG111" s="93" t="s">
        <v>380</v>
      </c>
      <c r="BH111" s="93" t="s">
        <v>489</v>
      </c>
      <c r="BI111" s="96" t="s">
        <v>451</v>
      </c>
      <c r="BJ111" s="41"/>
      <c r="BK111" s="50"/>
      <c r="BL111" s="41"/>
      <c r="BM111" s="28">
        <f>F625</f>
        <v>612</v>
      </c>
      <c r="BN111" s="29">
        <f>F533</f>
        <v>520</v>
      </c>
      <c r="BO111" s="29">
        <f>F542</f>
        <v>529</v>
      </c>
      <c r="BP111" s="29">
        <f>F604</f>
        <v>591</v>
      </c>
      <c r="BQ111" s="29">
        <f>F571</f>
        <v>558</v>
      </c>
      <c r="BR111" s="29">
        <f>F118</f>
        <v>105</v>
      </c>
      <c r="BS111" s="29">
        <f>F31</f>
        <v>18</v>
      </c>
      <c r="BT111" s="29">
        <f>F60</f>
        <v>47</v>
      </c>
      <c r="BU111" s="29">
        <f>F102</f>
        <v>89</v>
      </c>
      <c r="BV111" s="29">
        <f>F64</f>
        <v>51</v>
      </c>
      <c r="BW111" s="29">
        <f>F257</f>
        <v>244</v>
      </c>
      <c r="BX111" s="29">
        <f>F140</f>
        <v>127</v>
      </c>
      <c r="BY111" s="29">
        <f>F169</f>
        <v>156</v>
      </c>
      <c r="BZ111" s="29">
        <f>F236</f>
        <v>223</v>
      </c>
      <c r="CA111" s="29">
        <f>F198</f>
        <v>185</v>
      </c>
      <c r="CB111" s="29">
        <f>F509</f>
        <v>496</v>
      </c>
      <c r="CC111" s="29">
        <f>F397</f>
        <v>384</v>
      </c>
      <c r="CD111" s="29">
        <f>F426</f>
        <v>413</v>
      </c>
      <c r="CE111" s="29">
        <f>F463</f>
        <v>450</v>
      </c>
      <c r="CF111" s="29">
        <f>F455</f>
        <v>442</v>
      </c>
      <c r="CG111" s="29">
        <f>F366</f>
        <v>353</v>
      </c>
      <c r="CH111" s="29">
        <f>F274</f>
        <v>261</v>
      </c>
      <c r="CI111" s="29">
        <f>F303</f>
        <v>290</v>
      </c>
      <c r="CJ111" s="29">
        <f>F345</f>
        <v>332</v>
      </c>
      <c r="CK111" s="30">
        <f>F337</f>
        <v>324</v>
      </c>
      <c r="CL111" s="75">
        <f t="shared" si="46"/>
        <v>3247400</v>
      </c>
      <c r="CM111" s="41"/>
      <c r="CN111" s="91" t="s">
        <v>76</v>
      </c>
      <c r="CO111" s="93" t="s">
        <v>686</v>
      </c>
      <c r="CP111" s="93" t="s">
        <v>631</v>
      </c>
      <c r="CQ111" s="93" t="s">
        <v>606</v>
      </c>
      <c r="CR111" s="93" t="s">
        <v>129</v>
      </c>
      <c r="CS111" s="93" t="s">
        <v>453</v>
      </c>
      <c r="CT111" s="95" t="s">
        <v>431</v>
      </c>
      <c r="CU111" s="93" t="s">
        <v>74</v>
      </c>
      <c r="CV111" s="93" t="s">
        <v>609</v>
      </c>
      <c r="CW111" s="93" t="s">
        <v>139</v>
      </c>
      <c r="CX111" s="93" t="s">
        <v>516</v>
      </c>
      <c r="CY111" s="93" t="s">
        <v>548</v>
      </c>
      <c r="CZ111" s="94" t="s">
        <v>194</v>
      </c>
      <c r="DA111" s="93" t="s">
        <v>482</v>
      </c>
      <c r="DB111" s="93" t="s">
        <v>93</v>
      </c>
      <c r="DC111" s="93" t="s">
        <v>640</v>
      </c>
      <c r="DD111" s="93" t="s">
        <v>258</v>
      </c>
      <c r="DE111" s="93" t="s">
        <v>339</v>
      </c>
      <c r="DF111" s="92" t="s">
        <v>615</v>
      </c>
      <c r="DG111" s="93" t="s">
        <v>582</v>
      </c>
      <c r="DH111" s="93" t="s">
        <v>302</v>
      </c>
      <c r="DI111" s="93" t="s">
        <v>249</v>
      </c>
      <c r="DJ111" s="93" t="s">
        <v>178</v>
      </c>
      <c r="DK111" s="93" t="s">
        <v>244</v>
      </c>
      <c r="DL111" s="96" t="s">
        <v>111</v>
      </c>
      <c r="DM111" s="67"/>
      <c r="DO111" s="57"/>
      <c r="DP111" s="88">
        <f>F538</f>
        <v>525</v>
      </c>
      <c r="DQ111" s="89">
        <f>F108</f>
        <v>95</v>
      </c>
      <c r="DR111" s="89">
        <f>F153</f>
        <v>140</v>
      </c>
      <c r="DS111" s="89">
        <f>F323</f>
        <v>310</v>
      </c>
      <c r="DT111" s="89">
        <f>F493</f>
        <v>480</v>
      </c>
      <c r="DU111" s="89">
        <f>F214</f>
        <v>201</v>
      </c>
      <c r="DV111" s="89">
        <f>F284</f>
        <v>271</v>
      </c>
      <c r="DW111" s="89">
        <f>F454</f>
        <v>441</v>
      </c>
      <c r="DX111" s="89">
        <f>F624</f>
        <v>611</v>
      </c>
      <c r="DY111" s="89">
        <f>F44</f>
        <v>31</v>
      </c>
      <c r="DZ111" s="89">
        <f>F345</f>
        <v>332</v>
      </c>
      <c r="EA111" s="89">
        <f>F175</f>
        <v>162</v>
      </c>
      <c r="EB111" s="89">
        <f>F130</f>
        <v>117</v>
      </c>
      <c r="EC111" s="89">
        <f>F585</f>
        <v>572</v>
      </c>
      <c r="ED111" s="89">
        <f>F390</f>
        <v>377</v>
      </c>
      <c r="EE111" s="89">
        <f>F66</f>
        <v>53</v>
      </c>
      <c r="EF111" s="89">
        <f>F261</f>
        <v>248</v>
      </c>
      <c r="EG111" s="89">
        <f>F306</f>
        <v>293</v>
      </c>
      <c r="EH111" s="89">
        <f>F476</f>
        <v>463</v>
      </c>
      <c r="EI111" s="89">
        <f>F521</f>
        <v>508</v>
      </c>
      <c r="EJ111" s="89">
        <f>F367</f>
        <v>354</v>
      </c>
      <c r="EK111" s="89">
        <f>F437</f>
        <v>424</v>
      </c>
      <c r="EL111" s="89">
        <f>F607</f>
        <v>594</v>
      </c>
      <c r="EM111" s="89">
        <f>F27</f>
        <v>14</v>
      </c>
      <c r="EN111" s="90">
        <f>F197</f>
        <v>184</v>
      </c>
      <c r="EO111" s="75">
        <f t="shared" si="47"/>
        <v>3247400</v>
      </c>
      <c r="EP111" s="41"/>
      <c r="EQ111" s="91" t="s">
        <v>491</v>
      </c>
      <c r="ER111" s="93" t="s">
        <v>314</v>
      </c>
      <c r="ES111" s="93" t="s">
        <v>622</v>
      </c>
      <c r="ET111" s="93" t="s">
        <v>670</v>
      </c>
      <c r="EU111" s="93" t="s">
        <v>216</v>
      </c>
      <c r="EV111" s="93" t="s">
        <v>184</v>
      </c>
      <c r="EW111" s="95" t="s">
        <v>527</v>
      </c>
      <c r="EX111" s="93" t="s">
        <v>218</v>
      </c>
      <c r="EY111" s="93" t="s">
        <v>542</v>
      </c>
      <c r="EZ111" s="93" t="s">
        <v>597</v>
      </c>
      <c r="FA111" s="178" t="s">
        <v>244</v>
      </c>
      <c r="FB111" s="177" t="s">
        <v>138</v>
      </c>
      <c r="FC111" s="94" t="s">
        <v>350</v>
      </c>
      <c r="FD111" s="176" t="s">
        <v>541</v>
      </c>
      <c r="FE111" s="175" t="s">
        <v>220</v>
      </c>
      <c r="FF111" s="93" t="s">
        <v>596</v>
      </c>
      <c r="FG111" s="93" t="s">
        <v>442</v>
      </c>
      <c r="FH111" s="93" t="s">
        <v>399</v>
      </c>
      <c r="FI111" s="92" t="s">
        <v>217</v>
      </c>
      <c r="FJ111" s="93" t="s">
        <v>191</v>
      </c>
      <c r="FK111" s="93" t="s">
        <v>264</v>
      </c>
      <c r="FL111" s="93" t="s">
        <v>219</v>
      </c>
      <c r="FM111" s="93" t="s">
        <v>105</v>
      </c>
      <c r="FN111" s="93" t="s">
        <v>587</v>
      </c>
      <c r="FO111" s="96" t="s">
        <v>459</v>
      </c>
      <c r="FP111" s="67"/>
    </row>
    <row r="112" spans="1:172" x14ac:dyDescent="0.2">
      <c r="A112" s="41"/>
      <c r="B112" s="41"/>
      <c r="C112" s="41"/>
      <c r="D112" s="109" t="s">
        <v>662</v>
      </c>
      <c r="E112" s="110" t="s">
        <v>565</v>
      </c>
      <c r="F112" s="111">
        <f>B3+(99*B5)</f>
        <v>99</v>
      </c>
      <c r="G112" s="41"/>
      <c r="I112" s="57"/>
      <c r="J112" s="28">
        <f>F295</f>
        <v>282</v>
      </c>
      <c r="K112" s="29">
        <f>F341</f>
        <v>328</v>
      </c>
      <c r="L112" s="29">
        <f>F287</f>
        <v>274</v>
      </c>
      <c r="M112" s="29">
        <f>F328</f>
        <v>315</v>
      </c>
      <c r="N112" s="29">
        <f>F374</f>
        <v>361</v>
      </c>
      <c r="O112" s="29">
        <f>F561</f>
        <v>548</v>
      </c>
      <c r="P112" s="29">
        <f>F607</f>
        <v>594</v>
      </c>
      <c r="Q112" s="29">
        <f>F523</f>
        <v>510</v>
      </c>
      <c r="R112" s="29">
        <f>F569</f>
        <v>556</v>
      </c>
      <c r="S112" s="29">
        <f>F615</f>
        <v>602</v>
      </c>
      <c r="T112" s="29">
        <f>F177</f>
        <v>164</v>
      </c>
      <c r="U112" s="29">
        <f>F218</f>
        <v>205</v>
      </c>
      <c r="V112" s="29">
        <f>F139</f>
        <v>126</v>
      </c>
      <c r="W112" s="29">
        <f>F210</f>
        <v>197</v>
      </c>
      <c r="X112" s="29">
        <f>F256</f>
        <v>243</v>
      </c>
      <c r="Y112" s="29">
        <f>F413</f>
        <v>400</v>
      </c>
      <c r="Z112" s="29">
        <f>F484</f>
        <v>471</v>
      </c>
      <c r="AA112" s="29">
        <f>F405</f>
        <v>392</v>
      </c>
      <c r="AB112" s="29">
        <f>F451</f>
        <v>438</v>
      </c>
      <c r="AC112" s="29">
        <f>F497</f>
        <v>484</v>
      </c>
      <c r="AD112" s="29">
        <f>F54</f>
        <v>41</v>
      </c>
      <c r="AE112" s="29">
        <f>F100</f>
        <v>87</v>
      </c>
      <c r="AF112" s="29">
        <f>F21</f>
        <v>8</v>
      </c>
      <c r="AG112" s="29">
        <f>F67</f>
        <v>54</v>
      </c>
      <c r="AH112" s="30">
        <f>F133</f>
        <v>120</v>
      </c>
      <c r="AI112" s="75">
        <f t="shared" si="45"/>
        <v>3247400</v>
      </c>
      <c r="AJ112" s="41"/>
      <c r="AK112" s="91" t="s">
        <v>304</v>
      </c>
      <c r="AL112" s="93" t="s">
        <v>87</v>
      </c>
      <c r="AM112" s="93" t="s">
        <v>303</v>
      </c>
      <c r="AN112" s="93" t="s">
        <v>306</v>
      </c>
      <c r="AO112" s="93" t="s">
        <v>126</v>
      </c>
      <c r="AP112" s="95" t="s">
        <v>175</v>
      </c>
      <c r="AQ112" s="93" t="s">
        <v>105</v>
      </c>
      <c r="AR112" s="93" t="s">
        <v>299</v>
      </c>
      <c r="AS112" s="93" t="s">
        <v>301</v>
      </c>
      <c r="AT112" s="93" t="s">
        <v>124</v>
      </c>
      <c r="AU112" s="93" t="s">
        <v>309</v>
      </c>
      <c r="AV112" s="93" t="s">
        <v>114</v>
      </c>
      <c r="AW112" s="94" t="s">
        <v>308</v>
      </c>
      <c r="AX112" s="93" t="s">
        <v>310</v>
      </c>
      <c r="AY112" s="93" t="s">
        <v>121</v>
      </c>
      <c r="AZ112" s="93" t="s">
        <v>641</v>
      </c>
      <c r="BA112" s="93" t="s">
        <v>581</v>
      </c>
      <c r="BB112" s="93" t="s">
        <v>608</v>
      </c>
      <c r="BC112" s="93" t="s">
        <v>280</v>
      </c>
      <c r="BD112" s="92" t="s">
        <v>136</v>
      </c>
      <c r="BE112" s="93" t="s">
        <v>523</v>
      </c>
      <c r="BF112" s="93" t="s">
        <v>409</v>
      </c>
      <c r="BG112" s="93" t="s">
        <v>333</v>
      </c>
      <c r="BH112" s="93" t="s">
        <v>471</v>
      </c>
      <c r="BI112" s="96" t="s">
        <v>134</v>
      </c>
      <c r="BJ112" s="41"/>
      <c r="BK112" s="50"/>
      <c r="BL112" s="41"/>
      <c r="BM112" s="28">
        <f>F596</f>
        <v>583</v>
      </c>
      <c r="BN112" s="29">
        <f>F567</f>
        <v>554</v>
      </c>
      <c r="BO112" s="29">
        <f>F529</f>
        <v>516</v>
      </c>
      <c r="BP112" s="29">
        <f>F550</f>
        <v>537</v>
      </c>
      <c r="BQ112" s="29">
        <f>F633</f>
        <v>620</v>
      </c>
      <c r="BR112" s="29">
        <f>F89</f>
        <v>76</v>
      </c>
      <c r="BS112" s="29">
        <f>F85</f>
        <v>72</v>
      </c>
      <c r="BT112" s="29">
        <f>F27</f>
        <v>14</v>
      </c>
      <c r="BU112" s="29">
        <f>F43</f>
        <v>30</v>
      </c>
      <c r="BV112" s="29">
        <f>F131</f>
        <v>118</v>
      </c>
      <c r="BW112" s="29">
        <f>F223</f>
        <v>210</v>
      </c>
      <c r="BX112" s="29">
        <f>F194</f>
        <v>181</v>
      </c>
      <c r="BY112" s="29">
        <f>F161</f>
        <v>148</v>
      </c>
      <c r="BZ112" s="29">
        <f>F182</f>
        <v>169</v>
      </c>
      <c r="CA112" s="29">
        <f>F240</f>
        <v>227</v>
      </c>
      <c r="CB112" s="29">
        <f>F480</f>
        <v>467</v>
      </c>
      <c r="CC112" s="29">
        <f>F451</f>
        <v>438</v>
      </c>
      <c r="CD112" s="29">
        <f>F388</f>
        <v>375</v>
      </c>
      <c r="CE112" s="29">
        <f>F434</f>
        <v>421</v>
      </c>
      <c r="CF112" s="29">
        <f>F497</f>
        <v>484</v>
      </c>
      <c r="CG112" s="29">
        <f>F362</f>
        <v>349</v>
      </c>
      <c r="CH112" s="29">
        <f>F328</f>
        <v>315</v>
      </c>
      <c r="CI112" s="29">
        <f>F270</f>
        <v>257</v>
      </c>
      <c r="CJ112" s="29">
        <f>F291</f>
        <v>278</v>
      </c>
      <c r="CK112" s="30">
        <f>F374</f>
        <v>361</v>
      </c>
      <c r="CL112" s="75">
        <f t="shared" si="46"/>
        <v>3247400</v>
      </c>
      <c r="CM112" s="41"/>
      <c r="CN112" s="91" t="s">
        <v>251</v>
      </c>
      <c r="CO112" s="93" t="s">
        <v>613</v>
      </c>
      <c r="CP112" s="93" t="s">
        <v>585</v>
      </c>
      <c r="CQ112" s="93" t="s">
        <v>273</v>
      </c>
      <c r="CR112" s="93" t="s">
        <v>663</v>
      </c>
      <c r="CS112" s="95" t="s">
        <v>2</v>
      </c>
      <c r="CT112" s="93" t="s">
        <v>332</v>
      </c>
      <c r="CU112" s="93" t="s">
        <v>587</v>
      </c>
      <c r="CV112" s="93" t="s">
        <v>414</v>
      </c>
      <c r="CW112" s="93" t="s">
        <v>470</v>
      </c>
      <c r="CX112" s="93" t="s">
        <v>344</v>
      </c>
      <c r="CY112" s="93" t="s">
        <v>313</v>
      </c>
      <c r="CZ112" s="94" t="s">
        <v>400</v>
      </c>
      <c r="DA112" s="93" t="s">
        <v>549</v>
      </c>
      <c r="DB112" s="93" t="s">
        <v>480</v>
      </c>
      <c r="DC112" s="93" t="s">
        <v>603</v>
      </c>
      <c r="DD112" s="93" t="s">
        <v>280</v>
      </c>
      <c r="DE112" s="93" t="s">
        <v>568</v>
      </c>
      <c r="DF112" s="93" t="s">
        <v>656</v>
      </c>
      <c r="DG112" s="92" t="s">
        <v>136</v>
      </c>
      <c r="DH112" s="93" t="s">
        <v>179</v>
      </c>
      <c r="DI112" s="93" t="s">
        <v>306</v>
      </c>
      <c r="DJ112" s="93" t="s">
        <v>109</v>
      </c>
      <c r="DK112" s="93" t="s">
        <v>224</v>
      </c>
      <c r="DL112" s="96" t="s">
        <v>126</v>
      </c>
      <c r="DM112" s="67"/>
      <c r="DO112" s="57"/>
      <c r="DP112" s="88">
        <f>F412</f>
        <v>399</v>
      </c>
      <c r="DQ112" s="89">
        <f>F582</f>
        <v>569</v>
      </c>
      <c r="DR112" s="89">
        <f>F127</f>
        <v>114</v>
      </c>
      <c r="DS112" s="89">
        <f>F172</f>
        <v>159</v>
      </c>
      <c r="DT112" s="89">
        <f>F342</f>
        <v>329</v>
      </c>
      <c r="DU112" s="89">
        <f>F83</f>
        <v>70</v>
      </c>
      <c r="DV112" s="89">
        <f>F253</f>
        <v>240</v>
      </c>
      <c r="DW112" s="89">
        <f>F298</f>
        <v>285</v>
      </c>
      <c r="DX112" s="89">
        <f>F468</f>
        <v>455</v>
      </c>
      <c r="DY112" s="89">
        <f>F513</f>
        <v>500</v>
      </c>
      <c r="DZ112" s="89">
        <f>F189</f>
        <v>176</v>
      </c>
      <c r="EA112" s="89">
        <f>F19</f>
        <v>6</v>
      </c>
      <c r="EB112" s="89">
        <f>F599</f>
        <v>586</v>
      </c>
      <c r="EC112" s="89">
        <f>F429</f>
        <v>416</v>
      </c>
      <c r="ED112" s="89">
        <f>F384</f>
        <v>371</v>
      </c>
      <c r="EE112" s="89">
        <f>F560</f>
        <v>547</v>
      </c>
      <c r="EF112" s="89">
        <f>F105</f>
        <v>92</v>
      </c>
      <c r="EG112" s="89">
        <f>F150</f>
        <v>137</v>
      </c>
      <c r="EH112" s="89">
        <f>F320</f>
        <v>307</v>
      </c>
      <c r="EI112" s="89">
        <f>F490</f>
        <v>477</v>
      </c>
      <c r="EJ112" s="89">
        <f>F236</f>
        <v>223</v>
      </c>
      <c r="EK112" s="89">
        <f>F281</f>
        <v>268</v>
      </c>
      <c r="EL112" s="89">
        <f>F451</f>
        <v>438</v>
      </c>
      <c r="EM112" s="89">
        <f>F621</f>
        <v>608</v>
      </c>
      <c r="EN112" s="90">
        <f>F41</f>
        <v>28</v>
      </c>
      <c r="EO112" s="75">
        <f t="shared" si="47"/>
        <v>3247400</v>
      </c>
      <c r="EP112" s="41"/>
      <c r="EQ112" s="91" t="s">
        <v>277</v>
      </c>
      <c r="ER112" s="93" t="s">
        <v>239</v>
      </c>
      <c r="ES112" s="93" t="s">
        <v>618</v>
      </c>
      <c r="ET112" s="93" t="s">
        <v>556</v>
      </c>
      <c r="EU112" s="93" t="s">
        <v>120</v>
      </c>
      <c r="EV112" s="95" t="s">
        <v>195</v>
      </c>
      <c r="EW112" s="93" t="s">
        <v>575</v>
      </c>
      <c r="EX112" s="93" t="s">
        <v>684</v>
      </c>
      <c r="EY112" s="93" t="s">
        <v>279</v>
      </c>
      <c r="EZ112" s="93" t="s">
        <v>391</v>
      </c>
      <c r="FA112" s="178" t="s">
        <v>116</v>
      </c>
      <c r="FB112" s="177" t="s">
        <v>620</v>
      </c>
      <c r="FC112" s="94" t="s">
        <v>392</v>
      </c>
      <c r="FD112" s="176" t="s">
        <v>267</v>
      </c>
      <c r="FE112" s="175" t="s">
        <v>463</v>
      </c>
      <c r="FF112" s="93" t="s">
        <v>393</v>
      </c>
      <c r="FG112" s="93" t="s">
        <v>166</v>
      </c>
      <c r="FH112" s="93" t="s">
        <v>318</v>
      </c>
      <c r="FI112" s="93" t="s">
        <v>359</v>
      </c>
      <c r="FJ112" s="92" t="s">
        <v>278</v>
      </c>
      <c r="FK112" s="93" t="s">
        <v>482</v>
      </c>
      <c r="FL112" s="93" t="s">
        <v>545</v>
      </c>
      <c r="FM112" s="93" t="s">
        <v>280</v>
      </c>
      <c r="FN112" s="93" t="s">
        <v>376</v>
      </c>
      <c r="FO112" s="96" t="s">
        <v>619</v>
      </c>
      <c r="FP112" s="67"/>
    </row>
    <row r="113" spans="1:172" x14ac:dyDescent="0.2">
      <c r="A113" s="41"/>
      <c r="B113" s="41"/>
      <c r="C113" s="41"/>
      <c r="D113" s="109" t="s">
        <v>142</v>
      </c>
      <c r="E113" s="110" t="s">
        <v>565</v>
      </c>
      <c r="F113" s="111">
        <f>B3+(100*B5)</f>
        <v>100</v>
      </c>
      <c r="G113" s="41"/>
      <c r="I113" s="57"/>
      <c r="J113" s="28">
        <f>F151</f>
        <v>138</v>
      </c>
      <c r="K113" s="29">
        <f>F197</f>
        <v>184</v>
      </c>
      <c r="L113" s="29">
        <f>F238</f>
        <v>225</v>
      </c>
      <c r="M113" s="29">
        <f>F184</f>
        <v>171</v>
      </c>
      <c r="N113" s="29">
        <f>F230</f>
        <v>217</v>
      </c>
      <c r="O113" s="29">
        <f>F392</f>
        <v>379</v>
      </c>
      <c r="P113" s="29">
        <f>F458</f>
        <v>445</v>
      </c>
      <c r="Q113" s="29">
        <f>F504</f>
        <v>491</v>
      </c>
      <c r="R113" s="29">
        <f>F425</f>
        <v>412</v>
      </c>
      <c r="S113" s="29">
        <f>F471</f>
        <v>458</v>
      </c>
      <c r="T113" s="29">
        <f>F28</f>
        <v>15</v>
      </c>
      <c r="U113" s="29">
        <f>F74</f>
        <v>61</v>
      </c>
      <c r="V113" s="29">
        <f>F120</f>
        <v>107</v>
      </c>
      <c r="W113" s="29">
        <f>F41</f>
        <v>28</v>
      </c>
      <c r="X113" s="29">
        <f>F112</f>
        <v>99</v>
      </c>
      <c r="Y113" s="29">
        <f>F269</f>
        <v>256</v>
      </c>
      <c r="Z113" s="29">
        <f>F315</f>
        <v>302</v>
      </c>
      <c r="AA113" s="29">
        <f>F386</f>
        <v>373</v>
      </c>
      <c r="AB113" s="29">
        <f>F307</f>
        <v>294</v>
      </c>
      <c r="AC113" s="29">
        <f>F348</f>
        <v>335</v>
      </c>
      <c r="AD113" s="29">
        <f>F535</f>
        <v>522</v>
      </c>
      <c r="AE113" s="29">
        <f>F581</f>
        <v>568</v>
      </c>
      <c r="AF113" s="29">
        <f>F627</f>
        <v>614</v>
      </c>
      <c r="AG113" s="29">
        <f>F543</f>
        <v>530</v>
      </c>
      <c r="AH113" s="30">
        <f>F589</f>
        <v>576</v>
      </c>
      <c r="AI113" s="75">
        <f t="shared" si="45"/>
        <v>3247400</v>
      </c>
      <c r="AJ113" s="41"/>
      <c r="AK113" s="91" t="s">
        <v>571</v>
      </c>
      <c r="AL113" s="93" t="s">
        <v>459</v>
      </c>
      <c r="AM113" s="93" t="s">
        <v>326</v>
      </c>
      <c r="AN113" s="93" t="s">
        <v>345</v>
      </c>
      <c r="AO113" s="95" t="s">
        <v>468</v>
      </c>
      <c r="AP113" s="93" t="s">
        <v>237</v>
      </c>
      <c r="AQ113" s="93" t="s">
        <v>168</v>
      </c>
      <c r="AR113" s="93" t="s">
        <v>81</v>
      </c>
      <c r="AS113" s="93" t="s">
        <v>353</v>
      </c>
      <c r="AT113" s="93" t="s">
        <v>170</v>
      </c>
      <c r="AU113" s="93" t="s">
        <v>658</v>
      </c>
      <c r="AV113" s="93" t="s">
        <v>140</v>
      </c>
      <c r="AW113" s="94" t="s">
        <v>320</v>
      </c>
      <c r="AX113" s="93" t="s">
        <v>619</v>
      </c>
      <c r="AY113" s="93" t="s">
        <v>662</v>
      </c>
      <c r="AZ113" s="93" t="s">
        <v>225</v>
      </c>
      <c r="BA113" s="93" t="s">
        <v>384</v>
      </c>
      <c r="BB113" s="93" t="s">
        <v>317</v>
      </c>
      <c r="BC113" s="93" t="s">
        <v>673</v>
      </c>
      <c r="BD113" s="93" t="s">
        <v>677</v>
      </c>
      <c r="BE113" s="92" t="s">
        <v>433</v>
      </c>
      <c r="BF113" s="93" t="s">
        <v>461</v>
      </c>
      <c r="BG113" s="93" t="s">
        <v>315</v>
      </c>
      <c r="BH113" s="93" t="s">
        <v>655</v>
      </c>
      <c r="BI113" s="96" t="s">
        <v>275</v>
      </c>
      <c r="BJ113" s="41"/>
      <c r="BK113" s="50"/>
      <c r="BL113" s="41"/>
      <c r="BM113" s="28">
        <f>F403</f>
        <v>390</v>
      </c>
      <c r="BN113" s="29">
        <f>F466</f>
        <v>453</v>
      </c>
      <c r="BO113" s="29">
        <f>F512</f>
        <v>499</v>
      </c>
      <c r="BP113" s="29">
        <f>F449</f>
        <v>436</v>
      </c>
      <c r="BQ113" s="29">
        <f>F420</f>
        <v>407</v>
      </c>
      <c r="BR113" s="29">
        <f>F269</f>
        <v>256</v>
      </c>
      <c r="BS113" s="29">
        <f>F357</f>
        <v>344</v>
      </c>
      <c r="BT113" s="29">
        <f>F373</f>
        <v>360</v>
      </c>
      <c r="BU113" s="29">
        <f>F315</f>
        <v>302</v>
      </c>
      <c r="BV113" s="29">
        <f>F311</f>
        <v>298</v>
      </c>
      <c r="BW113" s="29">
        <f>F26</f>
        <v>13</v>
      </c>
      <c r="BX113" s="29">
        <f>F109</f>
        <v>96</v>
      </c>
      <c r="BY113" s="29">
        <f>F130</f>
        <v>117</v>
      </c>
      <c r="BZ113" s="29">
        <f>F72</f>
        <v>59</v>
      </c>
      <c r="CA113" s="29">
        <f>F38</f>
        <v>25</v>
      </c>
      <c r="CB113" s="29">
        <f>F142</f>
        <v>129</v>
      </c>
      <c r="CC113" s="29">
        <f>F225</f>
        <v>212</v>
      </c>
      <c r="CD113" s="29">
        <f>F246</f>
        <v>233</v>
      </c>
      <c r="CE113" s="29">
        <f>F208</f>
        <v>195</v>
      </c>
      <c r="CF113" s="29">
        <f>F179</f>
        <v>166</v>
      </c>
      <c r="CG113" s="29">
        <f>F535</f>
        <v>522</v>
      </c>
      <c r="CH113" s="29">
        <f>F593</f>
        <v>580</v>
      </c>
      <c r="CI113" s="29">
        <f>F614</f>
        <v>601</v>
      </c>
      <c r="CJ113" s="29">
        <f>F581</f>
        <v>568</v>
      </c>
      <c r="CK113" s="30">
        <f>F552</f>
        <v>539</v>
      </c>
      <c r="CL113" s="75">
        <f t="shared" si="46"/>
        <v>3247400</v>
      </c>
      <c r="CM113" s="41"/>
      <c r="CN113" s="91" t="s">
        <v>484</v>
      </c>
      <c r="CO113" s="93" t="s">
        <v>378</v>
      </c>
      <c r="CP113" s="93" t="s">
        <v>340</v>
      </c>
      <c r="CQ113" s="93" t="s">
        <v>444</v>
      </c>
      <c r="CR113" s="95" t="s">
        <v>496</v>
      </c>
      <c r="CS113" s="93" t="s">
        <v>225</v>
      </c>
      <c r="CT113" s="93" t="s">
        <v>669</v>
      </c>
      <c r="CU113" s="93" t="s">
        <v>691</v>
      </c>
      <c r="CV113" s="93" t="s">
        <v>384</v>
      </c>
      <c r="CW113" s="93" t="s">
        <v>259</v>
      </c>
      <c r="CX113" s="93" t="s">
        <v>233</v>
      </c>
      <c r="CY113" s="93" t="s">
        <v>95</v>
      </c>
      <c r="CZ113" s="94" t="s">
        <v>350</v>
      </c>
      <c r="DA113" s="93" t="s">
        <v>164</v>
      </c>
      <c r="DB113" s="93" t="s">
        <v>291</v>
      </c>
      <c r="DC113" s="93" t="s">
        <v>346</v>
      </c>
      <c r="DD113" s="93" t="s">
        <v>367</v>
      </c>
      <c r="DE113" s="93" t="s">
        <v>693</v>
      </c>
      <c r="DF113" s="93" t="s">
        <v>469</v>
      </c>
      <c r="DG113" s="93" t="s">
        <v>498</v>
      </c>
      <c r="DH113" s="92" t="s">
        <v>433</v>
      </c>
      <c r="DI113" s="93" t="s">
        <v>577</v>
      </c>
      <c r="DJ113" s="93" t="s">
        <v>213</v>
      </c>
      <c r="DK113" s="93" t="s">
        <v>461</v>
      </c>
      <c r="DL113" s="96" t="s">
        <v>256</v>
      </c>
      <c r="DM113" s="67"/>
      <c r="DO113" s="57"/>
      <c r="DP113" s="88">
        <f>F192</f>
        <v>179</v>
      </c>
      <c r="DQ113" s="89">
        <f>F387</f>
        <v>374</v>
      </c>
      <c r="DR113" s="89">
        <f>F432</f>
        <v>419</v>
      </c>
      <c r="DS113" s="89">
        <f>F602</f>
        <v>589</v>
      </c>
      <c r="DT113" s="89">
        <f>F22</f>
        <v>9</v>
      </c>
      <c r="DU113" s="89">
        <f>F488</f>
        <v>475</v>
      </c>
      <c r="DV113" s="89">
        <f>F558</f>
        <v>545</v>
      </c>
      <c r="DW113" s="89">
        <f>F103</f>
        <v>90</v>
      </c>
      <c r="DX113" s="89">
        <f>F148</f>
        <v>135</v>
      </c>
      <c r="DY113" s="89">
        <f>F318</f>
        <v>305</v>
      </c>
      <c r="DZ113" s="89">
        <f>F619</f>
        <v>606</v>
      </c>
      <c r="EA113" s="89">
        <f>F449</f>
        <v>436</v>
      </c>
      <c r="EB113" s="89">
        <f>F279</f>
        <v>266</v>
      </c>
      <c r="EC113" s="89">
        <f>F234</f>
        <v>221</v>
      </c>
      <c r="ED113" s="89">
        <f>F39</f>
        <v>26</v>
      </c>
      <c r="EE113" s="89">
        <f>F340</f>
        <v>327</v>
      </c>
      <c r="EF113" s="89">
        <f>F410</f>
        <v>397</v>
      </c>
      <c r="EG113" s="89">
        <f>F580</f>
        <v>567</v>
      </c>
      <c r="EH113" s="89">
        <f>F125</f>
        <v>112</v>
      </c>
      <c r="EI113" s="89">
        <f>F170</f>
        <v>157</v>
      </c>
      <c r="EJ113" s="89">
        <f>F516</f>
        <v>503</v>
      </c>
      <c r="EK113" s="89">
        <f>F86</f>
        <v>73</v>
      </c>
      <c r="EL113" s="89">
        <f>F256</f>
        <v>243</v>
      </c>
      <c r="EM113" s="89">
        <f>F301</f>
        <v>288</v>
      </c>
      <c r="EN113" s="90">
        <f>F471</f>
        <v>458</v>
      </c>
      <c r="EO113" s="75">
        <f t="shared" si="47"/>
        <v>3247400</v>
      </c>
      <c r="EP113" s="41"/>
      <c r="EQ113" s="91" t="s">
        <v>227</v>
      </c>
      <c r="ER113" s="93" t="s">
        <v>360</v>
      </c>
      <c r="ES113" s="93" t="s">
        <v>418</v>
      </c>
      <c r="ET113" s="93" t="s">
        <v>196</v>
      </c>
      <c r="EU113" s="95" t="s">
        <v>348</v>
      </c>
      <c r="EV113" s="93" t="s">
        <v>593</v>
      </c>
      <c r="EW113" s="93" t="s">
        <v>666</v>
      </c>
      <c r="EX113" s="93" t="s">
        <v>590</v>
      </c>
      <c r="EY113" s="93" t="s">
        <v>229</v>
      </c>
      <c r="EZ113" s="93" t="s">
        <v>268</v>
      </c>
      <c r="FA113" s="178" t="s">
        <v>106</v>
      </c>
      <c r="FB113" s="177" t="s">
        <v>444</v>
      </c>
      <c r="FC113" s="94" t="s">
        <v>536</v>
      </c>
      <c r="FD113" s="176" t="s">
        <v>226</v>
      </c>
      <c r="FE113" s="175" t="s">
        <v>319</v>
      </c>
      <c r="FF113" s="93" t="s">
        <v>531</v>
      </c>
      <c r="FG113" s="93" t="s">
        <v>377</v>
      </c>
      <c r="FH113" s="93" t="s">
        <v>407</v>
      </c>
      <c r="FI113" s="93" t="s">
        <v>522</v>
      </c>
      <c r="FJ113" s="93" t="s">
        <v>228</v>
      </c>
      <c r="FK113" s="92" t="s">
        <v>642</v>
      </c>
      <c r="FL113" s="93" t="s">
        <v>557</v>
      </c>
      <c r="FM113" s="93" t="s">
        <v>121</v>
      </c>
      <c r="FN113" s="93" t="s">
        <v>535</v>
      </c>
      <c r="FO113" s="96" t="s">
        <v>170</v>
      </c>
      <c r="FP113" s="67"/>
    </row>
    <row r="114" spans="1:172" x14ac:dyDescent="0.2">
      <c r="A114" s="41"/>
      <c r="B114" s="41"/>
      <c r="C114" s="41"/>
      <c r="D114" s="109" t="s">
        <v>368</v>
      </c>
      <c r="E114" s="110" t="s">
        <v>565</v>
      </c>
      <c r="F114" s="122">
        <f>B3+(101*B5)</f>
        <v>101</v>
      </c>
      <c r="G114" s="41"/>
      <c r="I114" s="57"/>
      <c r="J114" s="28">
        <f>F259</f>
        <v>246</v>
      </c>
      <c r="K114" s="29">
        <f>F180</f>
        <v>167</v>
      </c>
      <c r="L114" s="29">
        <f>F226</f>
        <v>213</v>
      </c>
      <c r="M114" s="29">
        <f>F147</f>
        <v>134</v>
      </c>
      <c r="N114" s="29">
        <f>F188</f>
        <v>175</v>
      </c>
      <c r="O114" s="29">
        <f>F500</f>
        <v>487</v>
      </c>
      <c r="P114" s="29">
        <f>F421</f>
        <v>408</v>
      </c>
      <c r="Q114" s="29">
        <f>F467</f>
        <v>454</v>
      </c>
      <c r="R114" s="29">
        <f>F408</f>
        <v>395</v>
      </c>
      <c r="S114" s="29">
        <f>F454</f>
        <v>441</v>
      </c>
      <c r="T114" s="29">
        <f>F116</f>
        <v>103</v>
      </c>
      <c r="U114" s="29">
        <f>F62</f>
        <v>49</v>
      </c>
      <c r="V114" s="29">
        <f>F103</f>
        <v>90</v>
      </c>
      <c r="W114" s="29">
        <f>F24</f>
        <v>11</v>
      </c>
      <c r="X114" s="29">
        <f>F70</f>
        <v>57</v>
      </c>
      <c r="Y114" s="29">
        <f>F382</f>
        <v>369</v>
      </c>
      <c r="Z114" s="29">
        <f>F298</f>
        <v>285</v>
      </c>
      <c r="AA114" s="29">
        <f>F344</f>
        <v>331</v>
      </c>
      <c r="AB114" s="29">
        <f>F265</f>
        <v>252</v>
      </c>
      <c r="AC114" s="29">
        <f>F336</f>
        <v>323</v>
      </c>
      <c r="AD114" s="29">
        <f>F618</f>
        <v>605</v>
      </c>
      <c r="AE114" s="29">
        <f>F539</f>
        <v>526</v>
      </c>
      <c r="AF114" s="29">
        <f>F610</f>
        <v>597</v>
      </c>
      <c r="AG114" s="29">
        <f>F531</f>
        <v>518</v>
      </c>
      <c r="AH114" s="30">
        <f>F577</f>
        <v>564</v>
      </c>
      <c r="AI114" s="75">
        <f t="shared" si="45"/>
        <v>3247400</v>
      </c>
      <c r="AJ114" s="41"/>
      <c r="AK114" s="91" t="s">
        <v>162</v>
      </c>
      <c r="AL114" s="93" t="s">
        <v>537</v>
      </c>
      <c r="AM114" s="93" t="s">
        <v>583</v>
      </c>
      <c r="AN114" s="95" t="s">
        <v>493</v>
      </c>
      <c r="AO114" s="93" t="s">
        <v>375</v>
      </c>
      <c r="AP114" s="93" t="s">
        <v>76</v>
      </c>
      <c r="AQ114" s="93" t="s">
        <v>234</v>
      </c>
      <c r="AR114" s="93" t="s">
        <v>351</v>
      </c>
      <c r="AS114" s="93" t="s">
        <v>352</v>
      </c>
      <c r="AT114" s="93" t="s">
        <v>218</v>
      </c>
      <c r="AU114" s="93" t="s">
        <v>652</v>
      </c>
      <c r="AV114" s="93" t="s">
        <v>682</v>
      </c>
      <c r="AW114" s="94" t="s">
        <v>590</v>
      </c>
      <c r="AX114" s="93" t="s">
        <v>270</v>
      </c>
      <c r="AY114" s="93" t="s">
        <v>369</v>
      </c>
      <c r="AZ114" s="93" t="s">
        <v>688</v>
      </c>
      <c r="BA114" s="93" t="s">
        <v>684</v>
      </c>
      <c r="BB114" s="93" t="s">
        <v>341</v>
      </c>
      <c r="BC114" s="93" t="s">
        <v>467</v>
      </c>
      <c r="BD114" s="93" t="s">
        <v>366</v>
      </c>
      <c r="BE114" s="93" t="s">
        <v>638</v>
      </c>
      <c r="BF114" s="92" t="s">
        <v>79</v>
      </c>
      <c r="BG114" s="93" t="s">
        <v>510</v>
      </c>
      <c r="BH114" s="93" t="s">
        <v>495</v>
      </c>
      <c r="BI114" s="96" t="s">
        <v>381</v>
      </c>
      <c r="BJ114" s="41"/>
      <c r="BK114" s="50"/>
      <c r="BL114" s="41"/>
      <c r="BM114" s="28">
        <f>F445</f>
        <v>432</v>
      </c>
      <c r="BN114" s="29">
        <f>F437</f>
        <v>424</v>
      </c>
      <c r="BO114" s="29">
        <f>F474</f>
        <v>461</v>
      </c>
      <c r="BP114" s="29">
        <f>F503</f>
        <v>490</v>
      </c>
      <c r="BQ114" s="29">
        <f>F391</f>
        <v>378</v>
      </c>
      <c r="BR114" s="29">
        <f>F336</f>
        <v>323</v>
      </c>
      <c r="BS114" s="29">
        <f>F298</f>
        <v>285</v>
      </c>
      <c r="BT114" s="29">
        <f>F340</f>
        <v>327</v>
      </c>
      <c r="BU114" s="29">
        <f>F369</f>
        <v>356</v>
      </c>
      <c r="BV114" s="29">
        <f>F282</f>
        <v>269</v>
      </c>
      <c r="BW114" s="29">
        <f>F63</f>
        <v>50</v>
      </c>
      <c r="BX114" s="29">
        <f>F55</f>
        <v>42</v>
      </c>
      <c r="BY114" s="29">
        <f>F97</f>
        <v>84</v>
      </c>
      <c r="BZ114" s="29">
        <f>F126</f>
        <v>113</v>
      </c>
      <c r="CA114" s="29">
        <f>F34</f>
        <v>21</v>
      </c>
      <c r="CB114" s="29">
        <f>F204</f>
        <v>191</v>
      </c>
      <c r="CC114" s="29">
        <f>F171</f>
        <v>158</v>
      </c>
      <c r="CD114" s="29">
        <f>F233</f>
        <v>220</v>
      </c>
      <c r="CE114" s="29">
        <f>F242</f>
        <v>229</v>
      </c>
      <c r="CF114" s="29">
        <f>F150</f>
        <v>137</v>
      </c>
      <c r="CG114" s="29">
        <f>F577</f>
        <v>564</v>
      </c>
      <c r="CH114" s="29">
        <f>F539</f>
        <v>526</v>
      </c>
      <c r="CI114" s="29">
        <f>F606</f>
        <v>593</v>
      </c>
      <c r="CJ114" s="29">
        <f>F635</f>
        <v>622</v>
      </c>
      <c r="CK114" s="30">
        <f>F518</f>
        <v>505</v>
      </c>
      <c r="CL114" s="75">
        <f t="shared" si="46"/>
        <v>3247400</v>
      </c>
      <c r="CM114" s="41"/>
      <c r="CN114" s="91" t="s">
        <v>550</v>
      </c>
      <c r="CO114" s="93" t="s">
        <v>219</v>
      </c>
      <c r="CP114" s="93" t="s">
        <v>519</v>
      </c>
      <c r="CQ114" s="95" t="s">
        <v>404</v>
      </c>
      <c r="CR114" s="93" t="s">
        <v>311</v>
      </c>
      <c r="CS114" s="93" t="s">
        <v>366</v>
      </c>
      <c r="CT114" s="93" t="s">
        <v>684</v>
      </c>
      <c r="CU114" s="93" t="s">
        <v>531</v>
      </c>
      <c r="CV114" s="93" t="s">
        <v>282</v>
      </c>
      <c r="CW114" s="93" t="s">
        <v>678</v>
      </c>
      <c r="CX114" s="93" t="s">
        <v>272</v>
      </c>
      <c r="CY114" s="93" t="s">
        <v>230</v>
      </c>
      <c r="CZ114" s="94" t="s">
        <v>292</v>
      </c>
      <c r="DA114" s="93" t="s">
        <v>96</v>
      </c>
      <c r="DB114" s="93" t="s">
        <v>167</v>
      </c>
      <c r="DC114" s="93" t="s">
        <v>560</v>
      </c>
      <c r="DD114" s="93" t="s">
        <v>701</v>
      </c>
      <c r="DE114" s="93" t="s">
        <v>429</v>
      </c>
      <c r="DF114" s="93" t="s">
        <v>91</v>
      </c>
      <c r="DG114" s="93" t="s">
        <v>318</v>
      </c>
      <c r="DH114" s="93" t="s">
        <v>381</v>
      </c>
      <c r="DI114" s="92" t="s">
        <v>79</v>
      </c>
      <c r="DJ114" s="93" t="s">
        <v>526</v>
      </c>
      <c r="DK114" s="93" t="s">
        <v>473</v>
      </c>
      <c r="DL114" s="96" t="s">
        <v>600</v>
      </c>
      <c r="DM114" s="67"/>
      <c r="DO114" s="57"/>
      <c r="DP114" s="88">
        <f>F61</f>
        <v>48</v>
      </c>
      <c r="DQ114" s="89">
        <f>F231</f>
        <v>218</v>
      </c>
      <c r="DR114" s="89">
        <f>F276</f>
        <v>263</v>
      </c>
      <c r="DS114" s="89">
        <f>F446</f>
        <v>433</v>
      </c>
      <c r="DT114" s="89">
        <f>F616</f>
        <v>603</v>
      </c>
      <c r="DU114" s="89">
        <f>F362</f>
        <v>349</v>
      </c>
      <c r="DV114" s="89">
        <f>F407</f>
        <v>394</v>
      </c>
      <c r="DW114" s="89">
        <f>F577</f>
        <v>564</v>
      </c>
      <c r="DX114" s="89">
        <f>F122</f>
        <v>109</v>
      </c>
      <c r="DY114" s="89">
        <f>F167</f>
        <v>154</v>
      </c>
      <c r="DZ114" s="89">
        <f>F463</f>
        <v>450</v>
      </c>
      <c r="EA114" s="89">
        <f>F293</f>
        <v>280</v>
      </c>
      <c r="EB114" s="89">
        <f>F248</f>
        <v>235</v>
      </c>
      <c r="EC114" s="89">
        <f>F78</f>
        <v>65</v>
      </c>
      <c r="ED114" s="89">
        <f>F533</f>
        <v>520</v>
      </c>
      <c r="EE114" s="89">
        <f>F209</f>
        <v>196</v>
      </c>
      <c r="EF114" s="89">
        <f>F379</f>
        <v>366</v>
      </c>
      <c r="EG114" s="89">
        <f>F424</f>
        <v>411</v>
      </c>
      <c r="EH114" s="89">
        <f>F594</f>
        <v>581</v>
      </c>
      <c r="EI114" s="89">
        <f>F14</f>
        <v>1</v>
      </c>
      <c r="EJ114" s="89">
        <f>F510</f>
        <v>497</v>
      </c>
      <c r="EK114" s="89">
        <f>F555</f>
        <v>542</v>
      </c>
      <c r="EL114" s="89">
        <f>F100</f>
        <v>87</v>
      </c>
      <c r="EM114" s="89">
        <f>F145</f>
        <v>132</v>
      </c>
      <c r="EN114" s="90">
        <f>F315</f>
        <v>302</v>
      </c>
      <c r="EO114" s="75">
        <f t="shared" si="47"/>
        <v>3247400</v>
      </c>
      <c r="EP114" s="41"/>
      <c r="EQ114" s="91" t="s">
        <v>494</v>
      </c>
      <c r="ER114" s="93" t="s">
        <v>287</v>
      </c>
      <c r="ES114" s="93" t="s">
        <v>382</v>
      </c>
      <c r="ET114" s="95" t="s">
        <v>102</v>
      </c>
      <c r="EU114" s="93" t="s">
        <v>610</v>
      </c>
      <c r="EV114" s="93" t="s">
        <v>179</v>
      </c>
      <c r="EW114" s="93" t="s">
        <v>533</v>
      </c>
      <c r="EX114" s="93" t="s">
        <v>381</v>
      </c>
      <c r="EY114" s="93" t="s">
        <v>231</v>
      </c>
      <c r="EZ114" s="93" t="s">
        <v>284</v>
      </c>
      <c r="FA114" s="178" t="s">
        <v>615</v>
      </c>
      <c r="FB114" s="177" t="s">
        <v>125</v>
      </c>
      <c r="FC114" s="94" t="s">
        <v>286</v>
      </c>
      <c r="FD114" s="176" t="s">
        <v>644</v>
      </c>
      <c r="FE114" s="175" t="s">
        <v>686</v>
      </c>
      <c r="FF114" s="93" t="s">
        <v>288</v>
      </c>
      <c r="FG114" s="93" t="s">
        <v>383</v>
      </c>
      <c r="FH114" s="93" t="s">
        <v>405</v>
      </c>
      <c r="FI114" s="93" t="s">
        <v>355</v>
      </c>
      <c r="FJ114" s="93" t="s">
        <v>201</v>
      </c>
      <c r="FK114" s="93" t="s">
        <v>252</v>
      </c>
      <c r="FL114" s="92" t="s">
        <v>485</v>
      </c>
      <c r="FM114" s="93" t="s">
        <v>409</v>
      </c>
      <c r="FN114" s="93" t="s">
        <v>285</v>
      </c>
      <c r="FO114" s="96" t="s">
        <v>384</v>
      </c>
      <c r="FP114" s="67"/>
    </row>
    <row r="115" spans="1:172" x14ac:dyDescent="0.2">
      <c r="A115" s="41"/>
      <c r="B115" s="41"/>
      <c r="C115" s="41"/>
      <c r="D115" s="109" t="s">
        <v>584</v>
      </c>
      <c r="E115" s="110" t="s">
        <v>565</v>
      </c>
      <c r="F115" s="122">
        <f>B3+(102*B5)</f>
        <v>102</v>
      </c>
      <c r="G115" s="41"/>
      <c r="I115" s="57"/>
      <c r="J115" s="28">
        <f>F222</f>
        <v>209</v>
      </c>
      <c r="K115" s="29">
        <f>F138</f>
        <v>125</v>
      </c>
      <c r="L115" s="29">
        <f>F209</f>
        <v>196</v>
      </c>
      <c r="M115" s="29">
        <f>F255</f>
        <v>242</v>
      </c>
      <c r="N115" s="29">
        <f>F176</f>
        <v>163</v>
      </c>
      <c r="O115" s="29">
        <f>F483</f>
        <v>470</v>
      </c>
      <c r="P115" s="29">
        <f>F404</f>
        <v>391</v>
      </c>
      <c r="Q115" s="29">
        <f>F450</f>
        <v>437</v>
      </c>
      <c r="R115" s="29">
        <f>F496</f>
        <v>483</v>
      </c>
      <c r="S115" s="29">
        <f>F417</f>
        <v>404</v>
      </c>
      <c r="T115" s="29">
        <f>F99</f>
        <v>86</v>
      </c>
      <c r="U115" s="29">
        <f>F20</f>
        <v>7</v>
      </c>
      <c r="V115" s="29">
        <f>F66</f>
        <v>53</v>
      </c>
      <c r="W115" s="29">
        <f>F137</f>
        <v>124</v>
      </c>
      <c r="X115" s="29">
        <f>F53</f>
        <v>40</v>
      </c>
      <c r="Y115" s="29">
        <f>F340</f>
        <v>327</v>
      </c>
      <c r="Z115" s="29">
        <f>F286</f>
        <v>273</v>
      </c>
      <c r="AA115" s="29">
        <f>F332</f>
        <v>319</v>
      </c>
      <c r="AB115" s="29">
        <f>F373</f>
        <v>360</v>
      </c>
      <c r="AC115" s="29">
        <f>F294</f>
        <v>281</v>
      </c>
      <c r="AD115" s="29">
        <f>F606</f>
        <v>593</v>
      </c>
      <c r="AE115" s="29">
        <f>F527</f>
        <v>514</v>
      </c>
      <c r="AF115" s="29">
        <f>F568</f>
        <v>555</v>
      </c>
      <c r="AG115" s="29">
        <f>F614</f>
        <v>601</v>
      </c>
      <c r="AH115" s="30">
        <f>F560</f>
        <v>547</v>
      </c>
      <c r="AI115" s="75">
        <f t="shared" si="45"/>
        <v>3247400</v>
      </c>
      <c r="AJ115" s="41"/>
      <c r="AK115" s="91" t="s">
        <v>524</v>
      </c>
      <c r="AL115" s="93" t="s">
        <v>127</v>
      </c>
      <c r="AM115" s="95" t="s">
        <v>288</v>
      </c>
      <c r="AN115" s="93" t="s">
        <v>428</v>
      </c>
      <c r="AO115" s="93" t="s">
        <v>605</v>
      </c>
      <c r="AP115" s="93" t="s">
        <v>296</v>
      </c>
      <c r="AQ115" s="93" t="s">
        <v>99</v>
      </c>
      <c r="AR115" s="93" t="s">
        <v>236</v>
      </c>
      <c r="AS115" s="93" t="s">
        <v>354</v>
      </c>
      <c r="AT115" s="93" t="s">
        <v>169</v>
      </c>
      <c r="AU115" s="93" t="s">
        <v>72</v>
      </c>
      <c r="AV115" s="93" t="s">
        <v>117</v>
      </c>
      <c r="AW115" s="94" t="s">
        <v>596</v>
      </c>
      <c r="AX115" s="93" t="s">
        <v>689</v>
      </c>
      <c r="AY115" s="93" t="s">
        <v>611</v>
      </c>
      <c r="AZ115" s="93" t="s">
        <v>531</v>
      </c>
      <c r="BA115" s="93" t="s">
        <v>137</v>
      </c>
      <c r="BB115" s="93" t="s">
        <v>665</v>
      </c>
      <c r="BC115" s="93" t="s">
        <v>691</v>
      </c>
      <c r="BD115" s="93" t="s">
        <v>155</v>
      </c>
      <c r="BE115" s="93" t="s">
        <v>526</v>
      </c>
      <c r="BF115" s="93" t="s">
        <v>135</v>
      </c>
      <c r="BG115" s="92" t="s">
        <v>623</v>
      </c>
      <c r="BH115" s="93" t="s">
        <v>213</v>
      </c>
      <c r="BI115" s="96" t="s">
        <v>393</v>
      </c>
      <c r="BJ115" s="41"/>
      <c r="BK115" s="50"/>
      <c r="BL115" s="41"/>
      <c r="BM115" s="28">
        <f>F424</f>
        <v>411</v>
      </c>
      <c r="BN115" s="29">
        <f>F495</f>
        <v>482</v>
      </c>
      <c r="BO115" s="29">
        <f>F441</f>
        <v>428</v>
      </c>
      <c r="BP115" s="29">
        <f>F412</f>
        <v>399</v>
      </c>
      <c r="BQ115" s="29">
        <f>F478</f>
        <v>465</v>
      </c>
      <c r="BR115" s="29">
        <f>F290</f>
        <v>277</v>
      </c>
      <c r="BS115" s="29">
        <f>F386</f>
        <v>373</v>
      </c>
      <c r="BT115" s="29">
        <f>F332</f>
        <v>319</v>
      </c>
      <c r="BU115" s="29">
        <f>F273</f>
        <v>260</v>
      </c>
      <c r="BV115" s="29">
        <f>F344</f>
        <v>331</v>
      </c>
      <c r="BW115" s="29">
        <f>F47</f>
        <v>34</v>
      </c>
      <c r="BX115" s="29">
        <f>F113</f>
        <v>100</v>
      </c>
      <c r="BY115" s="29">
        <f>F84</f>
        <v>71</v>
      </c>
      <c r="BZ115" s="29">
        <f>F30</f>
        <v>17</v>
      </c>
      <c r="CA115" s="29">
        <f>F101</f>
        <v>88</v>
      </c>
      <c r="CB115" s="29">
        <f>F183</f>
        <v>170</v>
      </c>
      <c r="CC115" s="29">
        <f>F254</f>
        <v>241</v>
      </c>
      <c r="CD115" s="29">
        <f>F200</f>
        <v>187</v>
      </c>
      <c r="CE115" s="29">
        <f>F146</f>
        <v>133</v>
      </c>
      <c r="CF115" s="29">
        <f>F217</f>
        <v>204</v>
      </c>
      <c r="CG115" s="29">
        <f>F556</f>
        <v>543</v>
      </c>
      <c r="CH115" s="29">
        <f>F627</f>
        <v>614</v>
      </c>
      <c r="CI115" s="29">
        <f>F568</f>
        <v>555</v>
      </c>
      <c r="CJ115" s="29">
        <f>F514</f>
        <v>501</v>
      </c>
      <c r="CK115" s="30">
        <f>F610</f>
        <v>597</v>
      </c>
      <c r="CL115" s="75">
        <f t="shared" si="46"/>
        <v>3247400</v>
      </c>
      <c r="CM115" s="41"/>
      <c r="CN115" s="91" t="s">
        <v>405</v>
      </c>
      <c r="CO115" s="93" t="s">
        <v>446</v>
      </c>
      <c r="CP115" s="95" t="s">
        <v>253</v>
      </c>
      <c r="CQ115" s="93" t="s">
        <v>277</v>
      </c>
      <c r="CR115" s="93" t="s">
        <v>394</v>
      </c>
      <c r="CS115" s="93" t="s">
        <v>424</v>
      </c>
      <c r="CT115" s="93" t="s">
        <v>317</v>
      </c>
      <c r="CU115" s="93" t="s">
        <v>665</v>
      </c>
      <c r="CV115" s="93" t="s">
        <v>681</v>
      </c>
      <c r="CW115" s="93" t="s">
        <v>341</v>
      </c>
      <c r="CX115" s="93" t="s">
        <v>98</v>
      </c>
      <c r="CY115" s="93" t="s">
        <v>142</v>
      </c>
      <c r="CZ115" s="94" t="s">
        <v>232</v>
      </c>
      <c r="DA115" s="93" t="s">
        <v>290</v>
      </c>
      <c r="DB115" s="93" t="s">
        <v>123</v>
      </c>
      <c r="DC115" s="93" t="s">
        <v>504</v>
      </c>
      <c r="DD115" s="93" t="s">
        <v>528</v>
      </c>
      <c r="DE115" s="93" t="s">
        <v>260</v>
      </c>
      <c r="DF115" s="93" t="s">
        <v>699</v>
      </c>
      <c r="DG115" s="93" t="s">
        <v>163</v>
      </c>
      <c r="DH115" s="93" t="s">
        <v>558</v>
      </c>
      <c r="DI115" s="93" t="s">
        <v>315</v>
      </c>
      <c r="DJ115" s="92" t="s">
        <v>623</v>
      </c>
      <c r="DK115" s="93" t="s">
        <v>146</v>
      </c>
      <c r="DL115" s="96" t="s">
        <v>510</v>
      </c>
      <c r="DM115" s="67"/>
      <c r="DO115" s="57"/>
      <c r="DP115" s="88">
        <f>F530</f>
        <v>517</v>
      </c>
      <c r="DQ115" s="89">
        <f>F75</f>
        <v>62</v>
      </c>
      <c r="DR115" s="89">
        <f>F245</f>
        <v>232</v>
      </c>
      <c r="DS115" s="89">
        <f>F290</f>
        <v>277</v>
      </c>
      <c r="DT115" s="89">
        <f>F485</f>
        <v>472</v>
      </c>
      <c r="DU115" s="89">
        <f>F206</f>
        <v>193</v>
      </c>
      <c r="DV115" s="89">
        <f>F376</f>
        <v>363</v>
      </c>
      <c r="DW115" s="89">
        <f>F421</f>
        <v>408</v>
      </c>
      <c r="DX115" s="89">
        <f>F591</f>
        <v>578</v>
      </c>
      <c r="DY115" s="89">
        <f>F36</f>
        <v>23</v>
      </c>
      <c r="DZ115" s="89">
        <f>F337</f>
        <v>324</v>
      </c>
      <c r="EA115" s="89">
        <f>F142</f>
        <v>129</v>
      </c>
      <c r="EB115" s="89">
        <f>F97</f>
        <v>84</v>
      </c>
      <c r="EC115" s="89">
        <f>F552</f>
        <v>539</v>
      </c>
      <c r="ED115" s="89">
        <f>F507</f>
        <v>494</v>
      </c>
      <c r="EE115" s="89">
        <f>F53</f>
        <v>40</v>
      </c>
      <c r="EF115" s="89">
        <f>F223</f>
        <v>210</v>
      </c>
      <c r="EG115" s="89">
        <f>F268</f>
        <v>255</v>
      </c>
      <c r="EH115" s="89">
        <f>F438</f>
        <v>425</v>
      </c>
      <c r="EI115" s="89">
        <f>F633</f>
        <v>620</v>
      </c>
      <c r="EJ115" s="89">
        <f>F354</f>
        <v>341</v>
      </c>
      <c r="EK115" s="89">
        <f>F399</f>
        <v>386</v>
      </c>
      <c r="EL115" s="89">
        <f>F569</f>
        <v>556</v>
      </c>
      <c r="EM115" s="89">
        <f>F114</f>
        <v>101</v>
      </c>
      <c r="EN115" s="90">
        <f>F184</f>
        <v>171</v>
      </c>
      <c r="EO115" s="75">
        <f t="shared" si="47"/>
        <v>3247400</v>
      </c>
      <c r="EP115" s="41"/>
      <c r="EQ115" s="91" t="s">
        <v>520</v>
      </c>
      <c r="ER115" s="93" t="s">
        <v>487</v>
      </c>
      <c r="ES115" s="95" t="s">
        <v>347</v>
      </c>
      <c r="ET115" s="93" t="s">
        <v>424</v>
      </c>
      <c r="EU115" s="93" t="s">
        <v>130</v>
      </c>
      <c r="EV115" s="93" t="s">
        <v>182</v>
      </c>
      <c r="EW115" s="93" t="s">
        <v>425</v>
      </c>
      <c r="EX115" s="93" t="s">
        <v>234</v>
      </c>
      <c r="EY115" s="93" t="s">
        <v>661</v>
      </c>
      <c r="EZ115" s="93" t="s">
        <v>422</v>
      </c>
      <c r="FA115" s="178" t="s">
        <v>111</v>
      </c>
      <c r="FB115" s="177" t="s">
        <v>346</v>
      </c>
      <c r="FC115" s="94" t="s">
        <v>292</v>
      </c>
      <c r="FD115" s="176" t="s">
        <v>256</v>
      </c>
      <c r="FE115" s="175" t="s">
        <v>457</v>
      </c>
      <c r="FF115" s="93" t="s">
        <v>611</v>
      </c>
      <c r="FG115" s="93" t="s">
        <v>344</v>
      </c>
      <c r="FH115" s="93" t="s">
        <v>325</v>
      </c>
      <c r="FI115" s="93" t="s">
        <v>633</v>
      </c>
      <c r="FJ115" s="93" t="s">
        <v>663</v>
      </c>
      <c r="FK115" s="93" t="s">
        <v>426</v>
      </c>
      <c r="FL115" s="93" t="s">
        <v>551</v>
      </c>
      <c r="FM115" s="92" t="s">
        <v>301</v>
      </c>
      <c r="FN115" s="93" t="s">
        <v>368</v>
      </c>
      <c r="FO115" s="96" t="s">
        <v>345</v>
      </c>
      <c r="FP115" s="67"/>
    </row>
    <row r="116" spans="1:172" x14ac:dyDescent="0.2">
      <c r="A116" s="41"/>
      <c r="B116" s="41"/>
      <c r="C116" s="41"/>
      <c r="D116" s="109" t="s">
        <v>652</v>
      </c>
      <c r="E116" s="110" t="s">
        <v>565</v>
      </c>
      <c r="F116" s="111">
        <f>B3+(103*B5)</f>
        <v>103</v>
      </c>
      <c r="G116" s="41"/>
      <c r="I116" s="57"/>
      <c r="J116" s="28">
        <f>F205</f>
        <v>192</v>
      </c>
      <c r="K116" s="29">
        <f>F251</f>
        <v>238</v>
      </c>
      <c r="L116" s="29">
        <f>F172</f>
        <v>159</v>
      </c>
      <c r="M116" s="29">
        <f>F213</f>
        <v>200</v>
      </c>
      <c r="N116" s="29">
        <f>F159</f>
        <v>146</v>
      </c>
      <c r="O116" s="29">
        <f>F446</f>
        <v>433</v>
      </c>
      <c r="P116" s="29">
        <f>F492</f>
        <v>479</v>
      </c>
      <c r="Q116" s="29">
        <f>F433</f>
        <v>420</v>
      </c>
      <c r="R116" s="29">
        <f>F479</f>
        <v>466</v>
      </c>
      <c r="S116" s="29">
        <f>F400</f>
        <v>387</v>
      </c>
      <c r="T116" s="29">
        <f>F87</f>
        <v>74</v>
      </c>
      <c r="U116" s="29">
        <f>F128</f>
        <v>115</v>
      </c>
      <c r="V116" s="29">
        <f>F49</f>
        <v>36</v>
      </c>
      <c r="W116" s="29">
        <f>F95</f>
        <v>82</v>
      </c>
      <c r="X116" s="29">
        <f>F16</f>
        <v>3</v>
      </c>
      <c r="Y116" s="29">
        <f>F323</f>
        <v>310</v>
      </c>
      <c r="Z116" s="29">
        <f>F369</f>
        <v>356</v>
      </c>
      <c r="AA116" s="29">
        <f>F290</f>
        <v>277</v>
      </c>
      <c r="AB116" s="29">
        <f>F361</f>
        <v>348</v>
      </c>
      <c r="AC116" s="29">
        <f>F282</f>
        <v>269</v>
      </c>
      <c r="AD116" s="29">
        <f>F564</f>
        <v>551</v>
      </c>
      <c r="AE116" s="29">
        <f>F635</f>
        <v>622</v>
      </c>
      <c r="AF116" s="29">
        <f>F556</f>
        <v>543</v>
      </c>
      <c r="AG116" s="29">
        <f>F602</f>
        <v>589</v>
      </c>
      <c r="AH116" s="30">
        <f>F518</f>
        <v>505</v>
      </c>
      <c r="AI116" s="75">
        <f t="shared" si="45"/>
        <v>3247400</v>
      </c>
      <c r="AJ116" s="41"/>
      <c r="AK116" s="91" t="s">
        <v>506</v>
      </c>
      <c r="AL116" s="95" t="s">
        <v>595</v>
      </c>
      <c r="AM116" s="93" t="s">
        <v>556</v>
      </c>
      <c r="AN116" s="93" t="s">
        <v>189</v>
      </c>
      <c r="AO116" s="93" t="s">
        <v>90</v>
      </c>
      <c r="AP116" s="93" t="s">
        <v>102</v>
      </c>
      <c r="AQ116" s="93" t="s">
        <v>101</v>
      </c>
      <c r="AR116" s="93" t="s">
        <v>103</v>
      </c>
      <c r="AS116" s="93" t="s">
        <v>153</v>
      </c>
      <c r="AT116" s="93" t="s">
        <v>171</v>
      </c>
      <c r="AU116" s="93" t="s">
        <v>667</v>
      </c>
      <c r="AV116" s="93" t="s">
        <v>628</v>
      </c>
      <c r="AW116" s="94" t="s">
        <v>211</v>
      </c>
      <c r="AX116" s="93" t="s">
        <v>202</v>
      </c>
      <c r="AY116" s="93" t="s">
        <v>630</v>
      </c>
      <c r="AZ116" s="93" t="s">
        <v>670</v>
      </c>
      <c r="BA116" s="93" t="s">
        <v>282</v>
      </c>
      <c r="BB116" s="93" t="s">
        <v>424</v>
      </c>
      <c r="BC116" s="93" t="s">
        <v>199</v>
      </c>
      <c r="BD116" s="93" t="s">
        <v>678</v>
      </c>
      <c r="BE116" s="93" t="s">
        <v>335</v>
      </c>
      <c r="BF116" s="93" t="s">
        <v>473</v>
      </c>
      <c r="BG116" s="93" t="s">
        <v>558</v>
      </c>
      <c r="BH116" s="92" t="s">
        <v>196</v>
      </c>
      <c r="BI116" s="96" t="s">
        <v>600</v>
      </c>
      <c r="BJ116" s="41"/>
      <c r="BK116" s="50"/>
      <c r="BL116" s="41"/>
      <c r="BM116" s="28">
        <f>F491</f>
        <v>478</v>
      </c>
      <c r="BN116" s="29">
        <f>F399</f>
        <v>386</v>
      </c>
      <c r="BO116" s="29">
        <f>F428</f>
        <v>415</v>
      </c>
      <c r="BP116" s="29">
        <f>F470</f>
        <v>457</v>
      </c>
      <c r="BQ116" s="29">
        <f>F462</f>
        <v>449</v>
      </c>
      <c r="BR116" s="29">
        <f>F382</f>
        <v>369</v>
      </c>
      <c r="BS116" s="29">
        <f>F265</f>
        <v>252</v>
      </c>
      <c r="BT116" s="29">
        <f>F294</f>
        <v>281</v>
      </c>
      <c r="BU116" s="29">
        <f>F361</f>
        <v>348</v>
      </c>
      <c r="BV116" s="29">
        <f>F323</f>
        <v>310</v>
      </c>
      <c r="BW116" s="29">
        <f>F134</f>
        <v>121</v>
      </c>
      <c r="BX116" s="29">
        <f>F22</f>
        <v>9</v>
      </c>
      <c r="BY116" s="29">
        <f>F51</f>
        <v>38</v>
      </c>
      <c r="BZ116" s="29">
        <f>F88</f>
        <v>75</v>
      </c>
      <c r="CA116" s="29">
        <f>F80</f>
        <v>67</v>
      </c>
      <c r="CB116" s="29">
        <f>F250</f>
        <v>237</v>
      </c>
      <c r="CC116" s="29">
        <f>F158</f>
        <v>145</v>
      </c>
      <c r="CD116" s="29">
        <f>F167</f>
        <v>154</v>
      </c>
      <c r="CE116" s="29">
        <f>F229</f>
        <v>216</v>
      </c>
      <c r="CF116" s="29">
        <f>F196</f>
        <v>183</v>
      </c>
      <c r="CG116" s="29">
        <f>F618</f>
        <v>605</v>
      </c>
      <c r="CH116" s="29">
        <f>F531</f>
        <v>518</v>
      </c>
      <c r="CI116" s="29">
        <f>F560</f>
        <v>547</v>
      </c>
      <c r="CJ116" s="29">
        <f>F602</f>
        <v>589</v>
      </c>
      <c r="CK116" s="30">
        <f>F564</f>
        <v>551</v>
      </c>
      <c r="CL116" s="75">
        <f t="shared" si="46"/>
        <v>3247400</v>
      </c>
      <c r="CM116" s="41"/>
      <c r="CN116" s="91" t="s">
        <v>193</v>
      </c>
      <c r="CO116" s="95" t="s">
        <v>551</v>
      </c>
      <c r="CP116" s="93" t="s">
        <v>445</v>
      </c>
      <c r="CQ116" s="93" t="s">
        <v>462</v>
      </c>
      <c r="CR116" s="93" t="s">
        <v>149</v>
      </c>
      <c r="CS116" s="93" t="s">
        <v>688</v>
      </c>
      <c r="CT116" s="93" t="s">
        <v>467</v>
      </c>
      <c r="CU116" s="93" t="s">
        <v>155</v>
      </c>
      <c r="CV116" s="93" t="s">
        <v>199</v>
      </c>
      <c r="CW116" s="93" t="s">
        <v>670</v>
      </c>
      <c r="CX116" s="93" t="s">
        <v>289</v>
      </c>
      <c r="CY116" s="93" t="s">
        <v>348</v>
      </c>
      <c r="CZ116" s="94" t="s">
        <v>165</v>
      </c>
      <c r="DA116" s="93" t="s">
        <v>1</v>
      </c>
      <c r="DB116" s="93" t="s">
        <v>97</v>
      </c>
      <c r="DC116" s="93" t="s">
        <v>200</v>
      </c>
      <c r="DD116" s="93" t="s">
        <v>538</v>
      </c>
      <c r="DE116" s="93" t="s">
        <v>284</v>
      </c>
      <c r="DF116" s="93" t="s">
        <v>452</v>
      </c>
      <c r="DG116" s="93" t="s">
        <v>695</v>
      </c>
      <c r="DH116" s="93" t="s">
        <v>638</v>
      </c>
      <c r="DI116" s="93" t="s">
        <v>495</v>
      </c>
      <c r="DJ116" s="93" t="s">
        <v>393</v>
      </c>
      <c r="DK116" s="92" t="s">
        <v>196</v>
      </c>
      <c r="DL116" s="96" t="s">
        <v>335</v>
      </c>
      <c r="DM116" s="67"/>
      <c r="DO116" s="57"/>
      <c r="DP116" s="88">
        <f>F499</f>
        <v>486</v>
      </c>
      <c r="DQ116" s="89">
        <f>F544</f>
        <v>531</v>
      </c>
      <c r="DR116" s="89">
        <f>F89</f>
        <v>76</v>
      </c>
      <c r="DS116" s="89">
        <f>F159</f>
        <v>146</v>
      </c>
      <c r="DT116" s="89">
        <f>F329</f>
        <v>316</v>
      </c>
      <c r="DU116" s="89">
        <f>F50</f>
        <v>37</v>
      </c>
      <c r="DV116" s="89">
        <f>F220</f>
        <v>207</v>
      </c>
      <c r="DW116" s="89">
        <f>F265</f>
        <v>252</v>
      </c>
      <c r="DX116" s="89">
        <f>F460</f>
        <v>447</v>
      </c>
      <c r="DY116" s="89">
        <f>F630</f>
        <v>617</v>
      </c>
      <c r="DZ116" s="89">
        <f>F181</f>
        <v>168</v>
      </c>
      <c r="EA116" s="89">
        <f>F136</f>
        <v>123</v>
      </c>
      <c r="EB116" s="89">
        <f>F566</f>
        <v>553</v>
      </c>
      <c r="EC116" s="89">
        <f>F396</f>
        <v>383</v>
      </c>
      <c r="ED116" s="89">
        <f>F351</f>
        <v>338</v>
      </c>
      <c r="EE116" s="89">
        <f>F527</f>
        <v>514</v>
      </c>
      <c r="EF116" s="89">
        <f>F72</f>
        <v>59</v>
      </c>
      <c r="EG116" s="89">
        <f>F242</f>
        <v>229</v>
      </c>
      <c r="EH116" s="89">
        <f>F312</f>
        <v>299</v>
      </c>
      <c r="EI116" s="89">
        <f>F482</f>
        <v>469</v>
      </c>
      <c r="EJ116" s="89">
        <f>F198</f>
        <v>185</v>
      </c>
      <c r="EK116" s="89">
        <f>F368</f>
        <v>355</v>
      </c>
      <c r="EL116" s="89">
        <f>F413</f>
        <v>400</v>
      </c>
      <c r="EM116" s="89">
        <f>F608</f>
        <v>595</v>
      </c>
      <c r="EN116" s="90">
        <f>F28</f>
        <v>15</v>
      </c>
      <c r="EO116" s="75">
        <f t="shared" si="47"/>
        <v>3247400</v>
      </c>
      <c r="EP116" s="41"/>
      <c r="EQ116" s="91" t="s">
        <v>483</v>
      </c>
      <c r="ER116" s="95" t="s">
        <v>173</v>
      </c>
      <c r="ES116" s="93" t="s">
        <v>2</v>
      </c>
      <c r="ET116" s="93" t="s">
        <v>90</v>
      </c>
      <c r="EU116" s="93" t="s">
        <v>466</v>
      </c>
      <c r="EV116" s="93" t="s">
        <v>555</v>
      </c>
      <c r="EW116" s="93" t="s">
        <v>92</v>
      </c>
      <c r="EX116" s="93" t="s">
        <v>467</v>
      </c>
      <c r="EY116" s="93" t="s">
        <v>328</v>
      </c>
      <c r="EZ116" s="93" t="s">
        <v>553</v>
      </c>
      <c r="FA116" s="178" t="s">
        <v>94</v>
      </c>
      <c r="FB116" s="177" t="s">
        <v>525</v>
      </c>
      <c r="FC116" s="94" t="s">
        <v>627</v>
      </c>
      <c r="FD116" s="176" t="s">
        <v>295</v>
      </c>
      <c r="FE116" s="175" t="s">
        <v>465</v>
      </c>
      <c r="FF116" s="93" t="s">
        <v>135</v>
      </c>
      <c r="FG116" s="93" t="s">
        <v>164</v>
      </c>
      <c r="FH116" s="93" t="s">
        <v>91</v>
      </c>
      <c r="FI116" s="93" t="s">
        <v>242</v>
      </c>
      <c r="FJ116" s="93" t="s">
        <v>564</v>
      </c>
      <c r="FK116" s="93" t="s">
        <v>93</v>
      </c>
      <c r="FL116" s="93" t="s">
        <v>188</v>
      </c>
      <c r="FM116" s="93" t="s">
        <v>641</v>
      </c>
      <c r="FN116" s="92" t="s">
        <v>671</v>
      </c>
      <c r="FO116" s="96" t="s">
        <v>658</v>
      </c>
      <c r="FP116" s="67"/>
    </row>
    <row r="117" spans="1:172" ht="12.75" thickBot="1" x14ac:dyDescent="0.25">
      <c r="A117" s="41"/>
      <c r="B117" s="41"/>
      <c r="C117" s="41"/>
      <c r="D117" s="109" t="s">
        <v>388</v>
      </c>
      <c r="E117" s="110" t="s">
        <v>565</v>
      </c>
      <c r="F117" s="111">
        <f>B3+(104*B5)</f>
        <v>104</v>
      </c>
      <c r="G117" s="41"/>
      <c r="I117" s="57"/>
      <c r="J117" s="31">
        <f>F163</f>
        <v>150</v>
      </c>
      <c r="K117" s="32">
        <f>F234</f>
        <v>221</v>
      </c>
      <c r="L117" s="32">
        <f>F155</f>
        <v>142</v>
      </c>
      <c r="M117" s="32">
        <f>F201</f>
        <v>188</v>
      </c>
      <c r="N117" s="32">
        <f>F247</f>
        <v>234</v>
      </c>
      <c r="O117" s="32">
        <f>F429</f>
        <v>416</v>
      </c>
      <c r="P117" s="32">
        <f>F475</f>
        <v>462</v>
      </c>
      <c r="Q117" s="32">
        <f>F396</f>
        <v>383</v>
      </c>
      <c r="R117" s="32">
        <f>F442</f>
        <v>429</v>
      </c>
      <c r="S117" s="32">
        <f>F508</f>
        <v>495</v>
      </c>
      <c r="T117" s="32">
        <f>F45</f>
        <v>32</v>
      </c>
      <c r="U117" s="32">
        <f>F91</f>
        <v>78</v>
      </c>
      <c r="V117" s="32">
        <f>F37</f>
        <v>24</v>
      </c>
      <c r="W117" s="32">
        <f>F78</f>
        <v>65</v>
      </c>
      <c r="X117" s="32">
        <f>F124</f>
        <v>111</v>
      </c>
      <c r="Y117" s="32">
        <f>F311</f>
        <v>298</v>
      </c>
      <c r="Z117" s="32">
        <f>F357</f>
        <v>344</v>
      </c>
      <c r="AA117" s="32">
        <f>F273</f>
        <v>260</v>
      </c>
      <c r="AB117" s="32">
        <f>F319</f>
        <v>306</v>
      </c>
      <c r="AC117" s="32">
        <f>F365</f>
        <v>352</v>
      </c>
      <c r="AD117" s="32">
        <f>F552</f>
        <v>539</v>
      </c>
      <c r="AE117" s="32">
        <f>F593</f>
        <v>580</v>
      </c>
      <c r="AF117" s="32">
        <f>F514</f>
        <v>501</v>
      </c>
      <c r="AG117" s="32">
        <f>F585</f>
        <v>572</v>
      </c>
      <c r="AH117" s="33">
        <f>F631</f>
        <v>618</v>
      </c>
      <c r="AI117" s="75">
        <f t="shared" si="45"/>
        <v>3247400</v>
      </c>
      <c r="AJ117" s="41"/>
      <c r="AK117" s="134" t="s">
        <v>250</v>
      </c>
      <c r="AL117" s="135" t="s">
        <v>226</v>
      </c>
      <c r="AM117" s="135" t="s">
        <v>385</v>
      </c>
      <c r="AN117" s="135" t="s">
        <v>635</v>
      </c>
      <c r="AO117" s="135" t="s">
        <v>421</v>
      </c>
      <c r="AP117" s="135" t="s">
        <v>267</v>
      </c>
      <c r="AQ117" s="135" t="s">
        <v>100</v>
      </c>
      <c r="AR117" s="135" t="s">
        <v>295</v>
      </c>
      <c r="AS117" s="135" t="s">
        <v>297</v>
      </c>
      <c r="AT117" s="135" t="s">
        <v>235</v>
      </c>
      <c r="AU117" s="135" t="s">
        <v>261</v>
      </c>
      <c r="AV117" s="135" t="s">
        <v>572</v>
      </c>
      <c r="AW117" s="136" t="s">
        <v>679</v>
      </c>
      <c r="AX117" s="135" t="s">
        <v>644</v>
      </c>
      <c r="AY117" s="135" t="s">
        <v>334</v>
      </c>
      <c r="AZ117" s="135" t="s">
        <v>259</v>
      </c>
      <c r="BA117" s="135" t="s">
        <v>669</v>
      </c>
      <c r="BB117" s="135" t="s">
        <v>681</v>
      </c>
      <c r="BC117" s="135" t="s">
        <v>88</v>
      </c>
      <c r="BD117" s="135" t="s">
        <v>416</v>
      </c>
      <c r="BE117" s="135" t="s">
        <v>256</v>
      </c>
      <c r="BF117" s="135" t="s">
        <v>577</v>
      </c>
      <c r="BG117" s="135" t="s">
        <v>146</v>
      </c>
      <c r="BH117" s="135" t="s">
        <v>541</v>
      </c>
      <c r="BI117" s="137" t="s">
        <v>411</v>
      </c>
      <c r="BJ117" s="41"/>
      <c r="BK117" s="50"/>
      <c r="BL117" s="41"/>
      <c r="BM117" s="31">
        <f>F487</f>
        <v>474</v>
      </c>
      <c r="BN117" s="32">
        <f>F453</f>
        <v>440</v>
      </c>
      <c r="BO117" s="32">
        <f>F395</f>
        <v>382</v>
      </c>
      <c r="BP117" s="32">
        <f>F416</f>
        <v>403</v>
      </c>
      <c r="BQ117" s="32">
        <f>F499</f>
        <v>486</v>
      </c>
      <c r="BR117" s="32">
        <f>F348</f>
        <v>335</v>
      </c>
      <c r="BS117" s="32">
        <f>F319</f>
        <v>306</v>
      </c>
      <c r="BT117" s="32">
        <f>F286</f>
        <v>273</v>
      </c>
      <c r="BU117" s="32">
        <f>F307</f>
        <v>294</v>
      </c>
      <c r="BV117" s="32">
        <f>F365</f>
        <v>352</v>
      </c>
      <c r="BW117" s="32">
        <f>F105</f>
        <v>92</v>
      </c>
      <c r="BX117" s="32">
        <f>F76</f>
        <v>63</v>
      </c>
      <c r="BY117" s="32">
        <f>F13</f>
        <v>0</v>
      </c>
      <c r="BZ117" s="32">
        <f>F59</f>
        <v>46</v>
      </c>
      <c r="CA117" s="32">
        <f>F122</f>
        <v>109</v>
      </c>
      <c r="CB117" s="32">
        <f>F221</f>
        <v>208</v>
      </c>
      <c r="CC117" s="32">
        <f>F192</f>
        <v>179</v>
      </c>
      <c r="CD117" s="32">
        <f>F154</f>
        <v>141</v>
      </c>
      <c r="CE117" s="32">
        <f>F175</f>
        <v>162</v>
      </c>
      <c r="CF117" s="32">
        <f>F258</f>
        <v>245</v>
      </c>
      <c r="CG117" s="32">
        <f>F589</f>
        <v>576</v>
      </c>
      <c r="CH117" s="32">
        <f>F585</f>
        <v>572</v>
      </c>
      <c r="CI117" s="32">
        <f>F527</f>
        <v>514</v>
      </c>
      <c r="CJ117" s="32">
        <f>F543</f>
        <v>530</v>
      </c>
      <c r="CK117" s="33">
        <f>F631</f>
        <v>618</v>
      </c>
      <c r="CL117" s="75">
        <f t="shared" si="46"/>
        <v>3247400</v>
      </c>
      <c r="CM117" s="41"/>
      <c r="CN117" s="134" t="s">
        <v>82</v>
      </c>
      <c r="CO117" s="135" t="s">
        <v>435</v>
      </c>
      <c r="CP117" s="135" t="s">
        <v>403</v>
      </c>
      <c r="CQ117" s="135" t="s">
        <v>131</v>
      </c>
      <c r="CR117" s="135" t="s">
        <v>483</v>
      </c>
      <c r="CS117" s="135" t="s">
        <v>677</v>
      </c>
      <c r="CT117" s="135" t="s">
        <v>88</v>
      </c>
      <c r="CU117" s="135" t="s">
        <v>137</v>
      </c>
      <c r="CV117" s="135" t="s">
        <v>673</v>
      </c>
      <c r="CW117" s="135" t="s">
        <v>416</v>
      </c>
      <c r="CX117" s="135" t="s">
        <v>166</v>
      </c>
      <c r="CY117" s="135" t="s">
        <v>293</v>
      </c>
      <c r="CZ117" s="136" t="s">
        <v>70</v>
      </c>
      <c r="DA117" s="135" t="s">
        <v>349</v>
      </c>
      <c r="DB117" s="135" t="s">
        <v>231</v>
      </c>
      <c r="DC117" s="135" t="s">
        <v>698</v>
      </c>
      <c r="DD117" s="135" t="s">
        <v>227</v>
      </c>
      <c r="DE117" s="135" t="s">
        <v>413</v>
      </c>
      <c r="DF117" s="135" t="s">
        <v>138</v>
      </c>
      <c r="DG117" s="135" t="s">
        <v>386</v>
      </c>
      <c r="DH117" s="135" t="s">
        <v>275</v>
      </c>
      <c r="DI117" s="135" t="s">
        <v>541</v>
      </c>
      <c r="DJ117" s="135" t="s">
        <v>135</v>
      </c>
      <c r="DK117" s="135" t="s">
        <v>655</v>
      </c>
      <c r="DL117" s="137" t="s">
        <v>411</v>
      </c>
      <c r="DM117" s="67"/>
      <c r="DO117" s="57"/>
      <c r="DP117" s="131">
        <f>F343</f>
        <v>330</v>
      </c>
      <c r="DQ117" s="132">
        <f>F388</f>
        <v>375</v>
      </c>
      <c r="DR117" s="132">
        <f>F583</f>
        <v>570</v>
      </c>
      <c r="DS117" s="132">
        <f>F128</f>
        <v>115</v>
      </c>
      <c r="DT117" s="132">
        <f>F173</f>
        <v>160</v>
      </c>
      <c r="DU117" s="132">
        <f>F519</f>
        <v>506</v>
      </c>
      <c r="DV117" s="132">
        <f>F64</f>
        <v>51</v>
      </c>
      <c r="DW117" s="132">
        <f>F259</f>
        <v>246</v>
      </c>
      <c r="DX117" s="132">
        <f>F304</f>
        <v>291</v>
      </c>
      <c r="DY117" s="132">
        <f>F474</f>
        <v>461</v>
      </c>
      <c r="DZ117" s="132">
        <f>F25</f>
        <v>12</v>
      </c>
      <c r="EA117" s="132">
        <f>F605</f>
        <v>592</v>
      </c>
      <c r="EB117" s="132">
        <f>F435</f>
        <v>422</v>
      </c>
      <c r="EC117" s="132">
        <f>F365</f>
        <v>352</v>
      </c>
      <c r="ED117" s="132">
        <f>F195</f>
        <v>182</v>
      </c>
      <c r="EE117" s="132">
        <f>F496</f>
        <v>483</v>
      </c>
      <c r="EF117" s="132">
        <f>F541</f>
        <v>528</v>
      </c>
      <c r="EG117" s="132">
        <f>F111</f>
        <v>98</v>
      </c>
      <c r="EH117" s="132">
        <f>F156</f>
        <v>143</v>
      </c>
      <c r="EI117" s="132">
        <f>F326</f>
        <v>313</v>
      </c>
      <c r="EJ117" s="132">
        <f>F47</f>
        <v>34</v>
      </c>
      <c r="EK117" s="132">
        <f>F217</f>
        <v>204</v>
      </c>
      <c r="EL117" s="132">
        <f>F287</f>
        <v>274</v>
      </c>
      <c r="EM117" s="132">
        <f>F457</f>
        <v>444</v>
      </c>
      <c r="EN117" s="133">
        <f>F627</f>
        <v>614</v>
      </c>
      <c r="EO117" s="75">
        <f t="shared" si="47"/>
        <v>3247400</v>
      </c>
      <c r="EP117" s="41"/>
      <c r="EQ117" s="134" t="s">
        <v>374</v>
      </c>
      <c r="ER117" s="135" t="s">
        <v>568</v>
      </c>
      <c r="ES117" s="135" t="s">
        <v>674</v>
      </c>
      <c r="ET117" s="135" t="s">
        <v>628</v>
      </c>
      <c r="EU117" s="135" t="s">
        <v>160</v>
      </c>
      <c r="EV117" s="135" t="s">
        <v>240</v>
      </c>
      <c r="EW117" s="135" t="s">
        <v>139</v>
      </c>
      <c r="EX117" s="135" t="s">
        <v>162</v>
      </c>
      <c r="EY117" s="135" t="s">
        <v>502</v>
      </c>
      <c r="EZ117" s="135" t="s">
        <v>519</v>
      </c>
      <c r="FA117" s="190" t="s">
        <v>451</v>
      </c>
      <c r="FB117" s="189" t="s">
        <v>448</v>
      </c>
      <c r="FC117" s="136" t="s">
        <v>192</v>
      </c>
      <c r="FD117" s="188" t="s">
        <v>416</v>
      </c>
      <c r="FE117" s="187" t="s">
        <v>159</v>
      </c>
      <c r="FF117" s="135" t="s">
        <v>354</v>
      </c>
      <c r="FG117" s="135" t="s">
        <v>588</v>
      </c>
      <c r="FH117" s="135" t="s">
        <v>460</v>
      </c>
      <c r="FI117" s="135" t="s">
        <v>161</v>
      </c>
      <c r="FJ117" s="135" t="s">
        <v>503</v>
      </c>
      <c r="FK117" s="135" t="s">
        <v>98</v>
      </c>
      <c r="FL117" s="135" t="s">
        <v>163</v>
      </c>
      <c r="FM117" s="135" t="s">
        <v>303</v>
      </c>
      <c r="FN117" s="135" t="s">
        <v>492</v>
      </c>
      <c r="FO117" s="137" t="s">
        <v>315</v>
      </c>
      <c r="FP117" s="67"/>
    </row>
    <row r="118" spans="1:172" x14ac:dyDescent="0.2">
      <c r="A118" s="41"/>
      <c r="B118" s="41"/>
      <c r="C118" s="41"/>
      <c r="D118" s="109" t="s">
        <v>453</v>
      </c>
      <c r="E118" s="110" t="s">
        <v>565</v>
      </c>
      <c r="F118" s="122">
        <f>B3+(105*B5)</f>
        <v>105</v>
      </c>
      <c r="G118" s="41"/>
      <c r="I118" s="57"/>
      <c r="J118" s="198">
        <f>SUM(J93:J117)</f>
        <v>7800</v>
      </c>
      <c r="K118" s="199">
        <f t="shared" ref="K118:AH118" si="48">SUM(K93:K117)</f>
        <v>7800</v>
      </c>
      <c r="L118" s="199">
        <f t="shared" si="48"/>
        <v>7800</v>
      </c>
      <c r="M118" s="199">
        <f t="shared" si="48"/>
        <v>7800</v>
      </c>
      <c r="N118" s="199">
        <f t="shared" si="48"/>
        <v>7800</v>
      </c>
      <c r="O118" s="199">
        <f t="shared" si="48"/>
        <v>7800</v>
      </c>
      <c r="P118" s="199">
        <f t="shared" si="48"/>
        <v>7800</v>
      </c>
      <c r="Q118" s="199">
        <f t="shared" si="48"/>
        <v>7800</v>
      </c>
      <c r="R118" s="199">
        <f t="shared" si="48"/>
        <v>7800</v>
      </c>
      <c r="S118" s="199">
        <f t="shared" si="48"/>
        <v>7800</v>
      </c>
      <c r="T118" s="199">
        <f t="shared" si="48"/>
        <v>7800</v>
      </c>
      <c r="U118" s="199">
        <f t="shared" si="48"/>
        <v>7800</v>
      </c>
      <c r="V118" s="199">
        <f>SUMSQ(V93:V117)</f>
        <v>3247400</v>
      </c>
      <c r="W118" s="199">
        <f t="shared" si="48"/>
        <v>7800</v>
      </c>
      <c r="X118" s="199">
        <f t="shared" si="48"/>
        <v>7800</v>
      </c>
      <c r="Y118" s="199">
        <f t="shared" si="48"/>
        <v>7800</v>
      </c>
      <c r="Z118" s="199">
        <f t="shared" si="48"/>
        <v>7800</v>
      </c>
      <c r="AA118" s="199">
        <f t="shared" si="48"/>
        <v>7800</v>
      </c>
      <c r="AB118" s="199">
        <f t="shared" si="48"/>
        <v>7800</v>
      </c>
      <c r="AC118" s="199">
        <f t="shared" si="48"/>
        <v>7800</v>
      </c>
      <c r="AD118" s="199">
        <f t="shared" si="48"/>
        <v>7800</v>
      </c>
      <c r="AE118" s="199">
        <f t="shared" si="48"/>
        <v>7800</v>
      </c>
      <c r="AF118" s="199">
        <f t="shared" si="48"/>
        <v>7800</v>
      </c>
      <c r="AG118" s="199">
        <f t="shared" si="48"/>
        <v>7800</v>
      </c>
      <c r="AH118" s="199">
        <f t="shared" si="48"/>
        <v>7800</v>
      </c>
      <c r="AI118" s="200">
        <f>J93^3+K94^3+L95^3+M96^3+N97^3+O98^3+P99^3+Q100^3+R101^3+S102^3+T103^3+U104^3+V105^3+W106^3+X107^3+Y108^3+Z109^3+AA110^3+AB111^3+AC112^3+AD113^3+AE114^3+AF115^3+AG116^3+AH117^3</f>
        <v>1521000000</v>
      </c>
      <c r="AJ118" s="41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42"/>
      <c r="AV118" s="142"/>
      <c r="AW118" s="142"/>
      <c r="AX118" s="142"/>
      <c r="AY118" s="142"/>
      <c r="AZ118" s="142"/>
      <c r="BA118" s="142"/>
      <c r="BB118" s="142"/>
      <c r="BC118" s="142"/>
      <c r="BD118" s="142"/>
      <c r="BE118" s="142"/>
      <c r="BF118" s="142"/>
      <c r="BG118" s="142"/>
      <c r="BH118" s="142"/>
      <c r="BI118" s="142"/>
      <c r="BJ118" s="41"/>
      <c r="BK118" s="50"/>
      <c r="BL118" s="41"/>
      <c r="BM118" s="138">
        <f>SUM(BM93:BM117)</f>
        <v>7800</v>
      </c>
      <c r="BN118" s="139">
        <f t="shared" ref="BN118:BX118" si="49">SUM(BN93:BN117)</f>
        <v>7800</v>
      </c>
      <c r="BO118" s="139">
        <f t="shared" si="49"/>
        <v>7800</v>
      </c>
      <c r="BP118" s="139">
        <f t="shared" si="49"/>
        <v>7800</v>
      </c>
      <c r="BQ118" s="139">
        <f t="shared" si="49"/>
        <v>7800</v>
      </c>
      <c r="BR118" s="139">
        <f t="shared" si="49"/>
        <v>7800</v>
      </c>
      <c r="BS118" s="139">
        <f t="shared" si="49"/>
        <v>7800</v>
      </c>
      <c r="BT118" s="139">
        <f t="shared" si="49"/>
        <v>7800</v>
      </c>
      <c r="BU118" s="139">
        <f t="shared" si="49"/>
        <v>7800</v>
      </c>
      <c r="BV118" s="139">
        <f t="shared" si="49"/>
        <v>7800</v>
      </c>
      <c r="BW118" s="139">
        <f t="shared" si="49"/>
        <v>7800</v>
      </c>
      <c r="BX118" s="139">
        <f t="shared" si="49"/>
        <v>7800</v>
      </c>
      <c r="BY118" s="139">
        <f>SUMSQ(BY93:BY117)</f>
        <v>3247400</v>
      </c>
      <c r="BZ118" s="139">
        <f t="shared" ref="BZ118:CK118" si="50">SUM(BZ93:BZ117)</f>
        <v>7800</v>
      </c>
      <c r="CA118" s="139">
        <f t="shared" si="50"/>
        <v>7800</v>
      </c>
      <c r="CB118" s="139">
        <f t="shared" si="50"/>
        <v>7800</v>
      </c>
      <c r="CC118" s="139">
        <f t="shared" si="50"/>
        <v>7800</v>
      </c>
      <c r="CD118" s="139">
        <f t="shared" si="50"/>
        <v>7800</v>
      </c>
      <c r="CE118" s="139">
        <f t="shared" si="50"/>
        <v>7800</v>
      </c>
      <c r="CF118" s="139">
        <f t="shared" si="50"/>
        <v>7800</v>
      </c>
      <c r="CG118" s="139">
        <f t="shared" si="50"/>
        <v>7800</v>
      </c>
      <c r="CH118" s="139">
        <f t="shared" si="50"/>
        <v>7800</v>
      </c>
      <c r="CI118" s="139">
        <f t="shared" si="50"/>
        <v>7800</v>
      </c>
      <c r="CJ118" s="139">
        <f t="shared" si="50"/>
        <v>7800</v>
      </c>
      <c r="CK118" s="139">
        <f t="shared" si="50"/>
        <v>7800</v>
      </c>
      <c r="CL118" s="140">
        <f>BM93^3+BN94^3+BO95^3+BP96^3+BQ97^3+BR98^3+BS99^3+BT100^3+BU101^3+BV102^3+BW103^3+BX104^3+BY105^3+BZ106^3+CA107^3+CB108^3+CC109^3+CD110^3+CE111^3+CF112^3+CG113^3+CH114^3+CI115^3+CJ116^3+CK117^3</f>
        <v>1521000000</v>
      </c>
      <c r="CM118" s="41"/>
      <c r="CN118" s="141"/>
      <c r="CO118" s="141"/>
      <c r="CP118" s="141"/>
      <c r="CQ118" s="141"/>
      <c r="CR118" s="141"/>
      <c r="CS118" s="141"/>
      <c r="CT118" s="141"/>
      <c r="CU118" s="141"/>
      <c r="CV118" s="141"/>
      <c r="CW118" s="141"/>
      <c r="CX118" s="141"/>
      <c r="CY118" s="141"/>
      <c r="CZ118" s="141"/>
      <c r="DA118" s="141"/>
      <c r="DB118" s="141"/>
      <c r="DC118" s="141"/>
      <c r="DD118" s="141"/>
      <c r="DE118" s="141"/>
      <c r="DF118" s="141"/>
      <c r="DG118" s="141"/>
      <c r="DH118" s="141"/>
      <c r="DI118" s="141"/>
      <c r="DJ118" s="141"/>
      <c r="DK118" s="141"/>
      <c r="DL118" s="141"/>
      <c r="DM118" s="67"/>
      <c r="DO118" s="57"/>
      <c r="DP118" s="138">
        <f>SUMSQ(DP93,DQ93,DR93,DS93,DT93,DP94,DQ94,DR94,DS94,DT94,DP95,DQ95,DR95,DS95,DT95,DP96,DQ96,DR96,DS96,DT96,DP97,DQ97,DR97,DS97,DT97)</f>
        <v>3247400</v>
      </c>
      <c r="DQ118" s="139">
        <f>SUMSQ(DP98,DQ98,DR98,DS98,DT98,DP99,DQ99,DR99,DS99,DT99,DP100,DQ100,DR100,DS100,DT100,DP101,DQ101,DR101,DS101,DT101,DP102,DQ102,DR102,DS102,DT102)</f>
        <v>3247400</v>
      </c>
      <c r="DR118" s="139">
        <f>SUMSQ(DP103,DQ103,DR103,DS103,DT103,DP104,DQ104,DR104,DS104,DT104,DP105,DQ105,DR105,DS105,DT105,DP106,DQ106,DR106,DS106,DT106,DP107,DQ107,DR107,DS107,DT107)</f>
        <v>3247400</v>
      </c>
      <c r="DS118" s="139">
        <f>SUMSQ(DP108,DQ108,DR108,DS108,DT108,DP109,DQ109,DR109,DS109,DT109,DP110,DQ110,DR110,DS110,DT110,DP111,DQ111,DR111,DS111,DT111,DP112,DQ112,DR112,DS112,DT112)</f>
        <v>3247400</v>
      </c>
      <c r="DT118" s="139">
        <f>SUMSQ(DP113,DQ113,DR113,DS113,DT113,DP114,DQ114,DR114,DS114,DT114,DP115,DQ115,DR115,DS115,DT115,DP116,DQ116,DR116,DS116,DT116,DP117,DQ117,DR117,DS117,DT117)</f>
        <v>3247400</v>
      </c>
      <c r="DU118" s="139">
        <f>SUMSQ(DU93,DV93,DW93,DX93,DY93,DU94,DV94,DW94,DX94,DY94,DU95,DV95,DW95,DX95,DY95,DU96,DV96,DW96,DX96,DY96,DU97,DV97,DW97,DX97,DY97)</f>
        <v>3247400</v>
      </c>
      <c r="DV118" s="139">
        <f>SUMSQ(DU98,DV98,DW98,DX98,DY98,DU99,DV99,DW99,DX99,DY99,DU100,DV100,DW100,DX100,DY100,DU101,DV101,DW101,DX101,DY101,DU102,DV102,DW102,DX102,DY102)</f>
        <v>3247400</v>
      </c>
      <c r="DW118" s="139">
        <f>SUMSQ(DU103,DV103,DW103,DX103,DY103,DU104,DV104,DW104,DX104,DY104,DU105,DV105,DW105,DX105,DY105,DU106,DV106,DW106,DX106,DY106,DU107,DV107,DW107,DX107,DY107)</f>
        <v>3247400</v>
      </c>
      <c r="DX118" s="139">
        <f>SUMSQ(DU108,DV108,DW108,DX108,DY108,DU109,DV109,DW109,DX109,DY109,DU110,DV110,DW110,DX110,DY110,DU111,DV111,DW111,DX111,DY111,DU112,DV112,DW112,DX112,DY112)</f>
        <v>3247400</v>
      </c>
      <c r="DY118" s="139">
        <f>SUMSQ(DU113,DV113,DW113,DX113,DY113,DU114,DV114,DW114,DX114,DY114,DU115,DV115,DW115,DX115,DY115,DU116,DV116,DW116,DX116,DY116,DU117,DV117,DW117,DX117,DY117)</f>
        <v>3247400</v>
      </c>
      <c r="DZ118" s="139">
        <f>SUMSQ(DZ93,EA93,EB93,EC93,ED93,DZ94,EA94,EB94,EC94,ED94,DZ95,EA95,EB95,EC95,ED95,DZ96,EA96,EB96,EC96,ED96,DZ97,EA97,EB97,EC97,ED97)</f>
        <v>3247400</v>
      </c>
      <c r="EA118" s="139">
        <f>SUMSQ(DZ98,EA98,EB98,EC98,ED98,DZ99,EA99,EB99,EC99,ED99,DZ100,EA100,EB100,EC100,ED100,DZ101,EA101,EB101,EC101,ED101,DZ102,EA102,EB102,EC102,ED102)</f>
        <v>3247400</v>
      </c>
      <c r="EB118" s="139">
        <f>DZ103^3+EA103^3+EB103^3+EC103^3+ED103^3+DZ104^3+EA104^3+EB104^3+EC104^3+ED104^3+DZ105^3+EA105^3+EB105^3+EC105^3+ED105^3+DZ106^3+EA106^3+EB106^3+EC106^3+ED106^3+DZ107^3+EA107^3+EB107^3+EC107^3+ED107^3</f>
        <v>1521000000</v>
      </c>
      <c r="EC118" s="139">
        <f>SUMSQ(DZ108,EA108,EB108,EC108,ED108,DZ109,EA109,EB109,EC109,ED109,DZ110,EA110,EB110,EC110,ED110,DZ111,EA111,EB111,EC111,ED111,DZ112,EA112,EB112,EC112,ED112)</f>
        <v>3247400</v>
      </c>
      <c r="ED118" s="139">
        <f>SUMSQ(DZ113,EA113,EB113,EC113,ED113,DZ114,EA114,EB114,EC114,ED114,DZ115,EA115,EB115,EC115,ED115,DZ116,EA116,EB116,EC116,ED116,DZ117,EA117,EB117,EC117,ED117)</f>
        <v>3247400</v>
      </c>
      <c r="EE118" s="139">
        <f>SUMSQ(EE93,EF93,EG93,EH93,EI93,EE94,EF94,EG94,EH94,EI94,EE95,EF95,EG95,EH95,EI95,EE96,EF96,EG96,EH96,EI96,EE97,EF97,EG97,EH97,EI97)</f>
        <v>3247400</v>
      </c>
      <c r="EF118" s="139">
        <f>SUMSQ(EE98,EF98,EG98,EH98,EI98,EE99,EF99,EG99,EH99,EI99,EE100,EF100,EG100,EH100,EI100,EE101,EF101,EG101,EH101,EI101,EE102,EF102,EG102,EH102,EI102)</f>
        <v>3247400</v>
      </c>
      <c r="EG118" s="139">
        <f>SUMSQ(EE103,EF103,EG103,EH103,EI103,EE104,EF104,EG104,EH104,EI104,EE105,EF105,EG105,EH105,EI105,EE106,EF106,EG106,EH106,EI106,EE107,EF107,EG107,EH107,EI107)</f>
        <v>3247400</v>
      </c>
      <c r="EH118" s="139">
        <f>SUMSQ(EE108,EF108,EG108,EH108,EI108,EE109,EF109,EG109,EH109,EI109,EE110,EF110,EG110,EH110,EI110,EE111,EF111,EG111,EH111,EI111,EE112,EF112,EG112,EH112,EI112)</f>
        <v>3247400</v>
      </c>
      <c r="EI118" s="139">
        <f>SUMSQ(EE113,EF113,EG113,EH113,EI113,EE114,EF114,EG114,EH114,EI114,EE115,EF115,EG115,EH115,EI115,EE116,EF116,EG116,EH116,EI116,EE117,EF117,EG117,EH117,EI117)</f>
        <v>3247400</v>
      </c>
      <c r="EJ118" s="139">
        <f>SUMSQ(EJ93,EK93,EL93,EM93,EN93,EJ94,EK94,EL94,EM94,EN94,EJ95,EK95,EL95,EM95,EN95,EJ96,EK96,EL96,EM96,EN96,EJ97,EK97,EL97,EM97,EN97)</f>
        <v>3247400</v>
      </c>
      <c r="EK118" s="139">
        <f>SUMSQ(EJ98,EK98,EL98,EM98,EN98,EJ99,EK99,EL99,EM99,EN99,EJ100,EK100,EL100,EM100,EN100,EJ101,EK101,EL101,EM101,EN101,EJ102,EK102,EL102,EM102,EN102)</f>
        <v>3247400</v>
      </c>
      <c r="EL118" s="139">
        <f>SUMSQ(EJ103,EK103,EL103,EM103,EN103,EJ104,EK104,EL104,EM104,EN104,EJ105,EK105,EL105,EM105,EN105,EJ106,EK106,EL106,EM106,EN106,EJ107,EK107,EL107,EM107,EN107)</f>
        <v>3247400</v>
      </c>
      <c r="EM118" s="139">
        <f>SUMSQ(EJ108,EK108,EL108,EM108,EN108,EJ109,EK109,EL109,EM109,EN109,EJ110,EK110,EL110,EM110,EN110,EJ111,EK111,EL111,EM111,EN111,EJ112,EK112,EL112,EM112,EN112)</f>
        <v>3247400</v>
      </c>
      <c r="EN118" s="139">
        <f>SUMSQ(EJ113,EK113,EL113,EM113,EN113,EJ114,EK114,EL114,EM114,EN114,EJ115,EK115,EL115,EM115,EN115,EJ116,EK116,EL116,EM116,EN116,EJ117,EK117,EL117,EM117,EN117)</f>
        <v>3247400</v>
      </c>
      <c r="EO118" s="140">
        <f>DP93^3+DQ94^3+DR95^3+DS96^3+DT97^3+DU98^3+DV99^3+DW100^3+DX101^3+DY102^3+DZ103^3+EA104^3+EB105^3+EC106^3+ED107^3+EE108^3+EF109^3+EG110^3+EH111^3+EI112^3+EJ113^3+EK114^3+EL115^3+EM116^3+EN117^3</f>
        <v>1521000000</v>
      </c>
      <c r="EP118" s="41"/>
      <c r="EQ118" s="141"/>
      <c r="ER118" s="141"/>
      <c r="ES118" s="141"/>
      <c r="ET118" s="141"/>
      <c r="EU118" s="141"/>
      <c r="EV118" s="141"/>
      <c r="EW118" s="141"/>
      <c r="EX118" s="141"/>
      <c r="EY118" s="141"/>
      <c r="EZ118" s="141"/>
      <c r="FA118" s="141"/>
      <c r="FB118" s="141"/>
      <c r="FC118" s="141"/>
      <c r="FD118" s="141"/>
      <c r="FE118" s="141"/>
      <c r="FF118" s="141"/>
      <c r="FG118" s="141"/>
      <c r="FH118" s="141"/>
      <c r="FI118" s="141"/>
      <c r="FJ118" s="141"/>
      <c r="FK118" s="141"/>
      <c r="FL118" s="141"/>
      <c r="FM118" s="141"/>
      <c r="FN118" s="141"/>
      <c r="FO118" s="141"/>
      <c r="FP118" s="67"/>
    </row>
    <row r="119" spans="1:172" ht="12.75" thickBot="1" x14ac:dyDescent="0.25">
      <c r="A119" s="41"/>
      <c r="B119" s="41"/>
      <c r="C119" s="41"/>
      <c r="D119" s="109" t="s">
        <v>579</v>
      </c>
      <c r="E119" s="110" t="s">
        <v>565</v>
      </c>
      <c r="F119" s="122">
        <f>B3+(106*B5)</f>
        <v>106</v>
      </c>
      <c r="G119" s="41"/>
      <c r="I119" s="57"/>
      <c r="J119" s="201">
        <f t="shared" ref="J119:U119" si="51">SUMSQ(J93:J117)</f>
        <v>3247400</v>
      </c>
      <c r="K119" s="202">
        <f t="shared" si="51"/>
        <v>3247400</v>
      </c>
      <c r="L119" s="202">
        <f t="shared" si="51"/>
        <v>3247400</v>
      </c>
      <c r="M119" s="202">
        <f t="shared" si="51"/>
        <v>3247400</v>
      </c>
      <c r="N119" s="202">
        <f t="shared" si="51"/>
        <v>3247400</v>
      </c>
      <c r="O119" s="202">
        <f t="shared" si="51"/>
        <v>3247400</v>
      </c>
      <c r="P119" s="202">
        <f t="shared" si="51"/>
        <v>3247400</v>
      </c>
      <c r="Q119" s="202">
        <f t="shared" si="51"/>
        <v>3247400</v>
      </c>
      <c r="R119" s="202">
        <f t="shared" si="51"/>
        <v>3247400</v>
      </c>
      <c r="S119" s="202">
        <f t="shared" si="51"/>
        <v>3247400</v>
      </c>
      <c r="T119" s="202">
        <f t="shared" si="51"/>
        <v>3247400</v>
      </c>
      <c r="U119" s="202">
        <f t="shared" si="51"/>
        <v>3247400</v>
      </c>
      <c r="V119" s="203">
        <f>V93^3+V94^3+V95^3+V96^3+V97^3+V98^3+V99^3+V100^3+V101^3+V102^3+V103^3+V104^3+V105^3+V106^3+V107^3+V108^3+V109^3+V110^3+V111^3+V112^3+V113^3+V114^3+V115^3+V116^3+V117^3</f>
        <v>1521000000</v>
      </c>
      <c r="W119" s="202">
        <f t="shared" ref="W119:AH119" si="52">SUMSQ(W93:W117)</f>
        <v>3247400</v>
      </c>
      <c r="X119" s="202">
        <f t="shared" si="52"/>
        <v>3247400</v>
      </c>
      <c r="Y119" s="202">
        <f t="shared" si="52"/>
        <v>3247400</v>
      </c>
      <c r="Z119" s="202">
        <f t="shared" si="52"/>
        <v>3247400</v>
      </c>
      <c r="AA119" s="202">
        <f t="shared" si="52"/>
        <v>3247400</v>
      </c>
      <c r="AB119" s="202">
        <f t="shared" si="52"/>
        <v>3247400</v>
      </c>
      <c r="AC119" s="202">
        <f t="shared" si="52"/>
        <v>3247400</v>
      </c>
      <c r="AD119" s="202">
        <f t="shared" si="52"/>
        <v>3247400</v>
      </c>
      <c r="AE119" s="202">
        <f t="shared" si="52"/>
        <v>3247400</v>
      </c>
      <c r="AF119" s="202">
        <f t="shared" si="52"/>
        <v>3247400</v>
      </c>
      <c r="AG119" s="202">
        <f t="shared" si="52"/>
        <v>3247400</v>
      </c>
      <c r="AH119" s="202">
        <f t="shared" si="52"/>
        <v>3247400</v>
      </c>
      <c r="AI119" s="204">
        <f>J117^3+K116^3+L115^3+M114^3+N113^3+O112^3+P111^3+Q110^3+R109^3+S108^3+T107^3+U106^3+V105^3+W104^3+X103^3+Y102^3+Z101^3+AA100^3+AB99^3+AC98^3+AD97^3+AE96^3+AF95^3+AG94^3+AH93^3</f>
        <v>1521000000</v>
      </c>
      <c r="AJ119" s="41"/>
      <c r="AK119" s="93" t="s">
        <v>620</v>
      </c>
      <c r="AL119" s="93" t="s">
        <v>430</v>
      </c>
      <c r="AM119" s="93" t="s">
        <v>73</v>
      </c>
      <c r="AN119" s="93" t="s">
        <v>460</v>
      </c>
      <c r="AO119" s="93" t="s">
        <v>584</v>
      </c>
      <c r="AP119" s="93" t="s">
        <v>622</v>
      </c>
      <c r="AQ119" s="93" t="s">
        <v>324</v>
      </c>
      <c r="AR119" s="93" t="s">
        <v>427</v>
      </c>
      <c r="AS119" s="93" t="s">
        <v>92</v>
      </c>
      <c r="AT119" s="93" t="s">
        <v>621</v>
      </c>
      <c r="AU119" s="93" t="s">
        <v>372</v>
      </c>
      <c r="AV119" s="93" t="s">
        <v>532</v>
      </c>
      <c r="AW119" s="93" t="s">
        <v>617</v>
      </c>
      <c r="AX119" s="93" t="s">
        <v>426</v>
      </c>
      <c r="AY119" s="93" t="s">
        <v>86</v>
      </c>
      <c r="AZ119" s="93" t="s">
        <v>80</v>
      </c>
      <c r="BA119" s="93" t="s">
        <v>624</v>
      </c>
      <c r="BB119" s="93" t="s">
        <v>625</v>
      </c>
      <c r="BC119" s="93" t="s">
        <v>615</v>
      </c>
      <c r="BD119" s="93" t="s">
        <v>136</v>
      </c>
      <c r="BE119" s="93" t="s">
        <v>433</v>
      </c>
      <c r="BF119" s="93" t="s">
        <v>79</v>
      </c>
      <c r="BG119" s="93" t="s">
        <v>623</v>
      </c>
      <c r="BH119" s="93" t="s">
        <v>196</v>
      </c>
      <c r="BI119" s="93" t="s">
        <v>411</v>
      </c>
      <c r="BJ119" s="41"/>
      <c r="BK119" s="50"/>
      <c r="BL119" s="41"/>
      <c r="BM119" s="143">
        <f t="shared" ref="BM119:BX119" si="53">SUMSQ(BM93:BM117)</f>
        <v>3247400</v>
      </c>
      <c r="BN119" s="144">
        <f t="shared" si="53"/>
        <v>3247400</v>
      </c>
      <c r="BO119" s="144">
        <f t="shared" si="53"/>
        <v>3247400</v>
      </c>
      <c r="BP119" s="144">
        <f t="shared" si="53"/>
        <v>3247400</v>
      </c>
      <c r="BQ119" s="144">
        <f t="shared" si="53"/>
        <v>3247400</v>
      </c>
      <c r="BR119" s="144">
        <f t="shared" si="53"/>
        <v>3247400</v>
      </c>
      <c r="BS119" s="144">
        <f t="shared" si="53"/>
        <v>3247400</v>
      </c>
      <c r="BT119" s="144">
        <f t="shared" si="53"/>
        <v>3247400</v>
      </c>
      <c r="BU119" s="144">
        <f t="shared" si="53"/>
        <v>3247400</v>
      </c>
      <c r="BV119" s="144">
        <f t="shared" si="53"/>
        <v>3247400</v>
      </c>
      <c r="BW119" s="144">
        <f t="shared" si="53"/>
        <v>3247400</v>
      </c>
      <c r="BX119" s="144">
        <f t="shared" si="53"/>
        <v>3247400</v>
      </c>
      <c r="BY119" s="145">
        <f>BY93^3+BY94^3+BY95^3+BY96^3+BY97^3+BY98^3+BY99^3+BY100^3+BY101^3+BY102^3+BY103^3+BY104^3+BY105^3+BY106^3+BY107^3+BY108^3+BY109^3+BY110^3+BY111^3+BY112^3+BY113^3+BY114^3+BY115^3+BY116^3+BY117^3</f>
        <v>1521000000</v>
      </c>
      <c r="BZ119" s="144">
        <f t="shared" ref="BZ119:CK119" si="54">SUMSQ(BZ93:BZ117)</f>
        <v>3247400</v>
      </c>
      <c r="CA119" s="144">
        <f t="shared" si="54"/>
        <v>3247400</v>
      </c>
      <c r="CB119" s="144">
        <f t="shared" si="54"/>
        <v>3247400</v>
      </c>
      <c r="CC119" s="144">
        <f t="shared" si="54"/>
        <v>3247400</v>
      </c>
      <c r="CD119" s="144">
        <f t="shared" si="54"/>
        <v>3247400</v>
      </c>
      <c r="CE119" s="144">
        <f t="shared" si="54"/>
        <v>3247400</v>
      </c>
      <c r="CF119" s="144">
        <f t="shared" si="54"/>
        <v>3247400</v>
      </c>
      <c r="CG119" s="144">
        <f t="shared" si="54"/>
        <v>3247400</v>
      </c>
      <c r="CH119" s="144">
        <f t="shared" si="54"/>
        <v>3247400</v>
      </c>
      <c r="CI119" s="144">
        <f t="shared" si="54"/>
        <v>3247400</v>
      </c>
      <c r="CJ119" s="144">
        <f t="shared" si="54"/>
        <v>3247400</v>
      </c>
      <c r="CK119" s="144">
        <f t="shared" si="54"/>
        <v>3247400</v>
      </c>
      <c r="CL119" s="146">
        <f>BM117^3+BN116^3+BO115^3+BP114^3+BQ113^3+BR112^3+BS111^3+BT110^3+BU109^3+BV108^3+BW107^3+BX106^3+BY105^3+BZ104^3+CA103^3+CB102^3+CC101^3+CD100^3+CE99^3+CF98^3+CG97^3+CH96^3+CI95^3+CJ94^3+CK93^3</f>
        <v>1521000000</v>
      </c>
      <c r="CM119" s="41"/>
      <c r="CN119" s="93" t="s">
        <v>620</v>
      </c>
      <c r="CO119" s="93" t="s">
        <v>430</v>
      </c>
      <c r="CP119" s="93" t="s">
        <v>73</v>
      </c>
      <c r="CQ119" s="93" t="s">
        <v>460</v>
      </c>
      <c r="CR119" s="93" t="s">
        <v>584</v>
      </c>
      <c r="CS119" s="93" t="s">
        <v>622</v>
      </c>
      <c r="CT119" s="93" t="s">
        <v>324</v>
      </c>
      <c r="CU119" s="93" t="s">
        <v>427</v>
      </c>
      <c r="CV119" s="93" t="s">
        <v>92</v>
      </c>
      <c r="CW119" s="93" t="s">
        <v>621</v>
      </c>
      <c r="CX119" s="93" t="s">
        <v>372</v>
      </c>
      <c r="CY119" s="93" t="s">
        <v>532</v>
      </c>
      <c r="CZ119" s="93" t="s">
        <v>617</v>
      </c>
      <c r="DA119" s="93" t="s">
        <v>426</v>
      </c>
      <c r="DB119" s="93" t="s">
        <v>86</v>
      </c>
      <c r="DC119" s="93" t="s">
        <v>80</v>
      </c>
      <c r="DD119" s="93" t="s">
        <v>624</v>
      </c>
      <c r="DE119" s="93" t="s">
        <v>625</v>
      </c>
      <c r="DF119" s="93" t="s">
        <v>615</v>
      </c>
      <c r="DG119" s="93" t="s">
        <v>136</v>
      </c>
      <c r="DH119" s="93" t="s">
        <v>433</v>
      </c>
      <c r="DI119" s="93" t="s">
        <v>79</v>
      </c>
      <c r="DJ119" s="93" t="s">
        <v>623</v>
      </c>
      <c r="DK119" s="93" t="s">
        <v>196</v>
      </c>
      <c r="DL119" s="93" t="s">
        <v>411</v>
      </c>
      <c r="DM119" s="67"/>
      <c r="DO119" s="57"/>
      <c r="DP119" s="143">
        <f>SUMSQ(DP93:DP117)</f>
        <v>3247400</v>
      </c>
      <c r="DQ119" s="144">
        <f t="shared" ref="DQ119:EN119" si="55">SUMSQ(DQ93:DQ117)</f>
        <v>3247400</v>
      </c>
      <c r="DR119" s="144">
        <f t="shared" si="55"/>
        <v>3247400</v>
      </c>
      <c r="DS119" s="144">
        <f t="shared" si="55"/>
        <v>3247400</v>
      </c>
      <c r="DT119" s="144">
        <f t="shared" si="55"/>
        <v>3247400</v>
      </c>
      <c r="DU119" s="144">
        <f t="shared" si="55"/>
        <v>3247400</v>
      </c>
      <c r="DV119" s="144">
        <f t="shared" si="55"/>
        <v>3247400</v>
      </c>
      <c r="DW119" s="144">
        <f t="shared" si="55"/>
        <v>3247400</v>
      </c>
      <c r="DX119" s="144">
        <f t="shared" si="55"/>
        <v>3247400</v>
      </c>
      <c r="DY119" s="144">
        <f t="shared" si="55"/>
        <v>3247400</v>
      </c>
      <c r="DZ119" s="144">
        <f t="shared" si="55"/>
        <v>3247400</v>
      </c>
      <c r="EA119" s="144">
        <f t="shared" si="55"/>
        <v>3247400</v>
      </c>
      <c r="EB119" s="145">
        <f>EB93^3+EB94^3+EB95^3+EB96^3+EB97^3+EB98^3+EB99^3+EB100^3+EB101^3+EB102^3+EB103^3+EB104^3+EB105^3+EB106^3+EB107^3+EB108^3+EB109^3+EB110^3+EB111^3+EB112^3+EB113^3+EB114^3+EB115^3+EB116^3+EB117^3</f>
        <v>1521000000</v>
      </c>
      <c r="EC119" s="144">
        <f t="shared" si="55"/>
        <v>3247400</v>
      </c>
      <c r="ED119" s="144">
        <f t="shared" si="55"/>
        <v>3247400</v>
      </c>
      <c r="EE119" s="144">
        <f t="shared" si="55"/>
        <v>3247400</v>
      </c>
      <c r="EF119" s="144">
        <f t="shared" si="55"/>
        <v>3247400</v>
      </c>
      <c r="EG119" s="144">
        <f t="shared" si="55"/>
        <v>3247400</v>
      </c>
      <c r="EH119" s="144">
        <f t="shared" si="55"/>
        <v>3247400</v>
      </c>
      <c r="EI119" s="144">
        <f t="shared" si="55"/>
        <v>3247400</v>
      </c>
      <c r="EJ119" s="144">
        <f t="shared" si="55"/>
        <v>3247400</v>
      </c>
      <c r="EK119" s="144">
        <f t="shared" si="55"/>
        <v>3247400</v>
      </c>
      <c r="EL119" s="144">
        <f t="shared" si="55"/>
        <v>3247400</v>
      </c>
      <c r="EM119" s="144">
        <f t="shared" si="55"/>
        <v>3247400</v>
      </c>
      <c r="EN119" s="144">
        <f t="shared" si="55"/>
        <v>3247400</v>
      </c>
      <c r="EO119" s="146">
        <f>DP117^3+DQ116^3+DR115^3+DS114^3+DT113^3+DU112^3+DV111^3+DW110^3+DX109^3+DY108^3+DZ107^3+EA106^3+EB105^3+EC104^3+ED103^3+EE102^3+EF101^3+EG100^3+EH99^3+EI98^3+EJ97^3+EK96^3+EL95^3+EM94^3+EN93^3</f>
        <v>1521000000</v>
      </c>
      <c r="EP119" s="41" t="s">
        <v>3</v>
      </c>
      <c r="EQ119" s="93" t="s">
        <v>472</v>
      </c>
      <c r="ER119" s="93" t="s">
        <v>449</v>
      </c>
      <c r="ES119" s="93" t="s">
        <v>540</v>
      </c>
      <c r="ET119" s="93" t="s">
        <v>202</v>
      </c>
      <c r="EU119" s="93" t="s">
        <v>289</v>
      </c>
      <c r="EV119" s="93" t="s">
        <v>247</v>
      </c>
      <c r="EW119" s="93" t="s">
        <v>576</v>
      </c>
      <c r="EX119" s="93" t="s">
        <v>375</v>
      </c>
      <c r="EY119" s="93" t="s">
        <v>401</v>
      </c>
      <c r="EZ119" s="93" t="s">
        <v>693</v>
      </c>
      <c r="FA119" s="93" t="s">
        <v>569</v>
      </c>
      <c r="FB119" s="93" t="s">
        <v>259</v>
      </c>
      <c r="FC119" s="93" t="s">
        <v>617</v>
      </c>
      <c r="FD119" s="93" t="s">
        <v>440</v>
      </c>
      <c r="FE119" s="93" t="s">
        <v>110</v>
      </c>
      <c r="FF119" s="93" t="s">
        <v>99</v>
      </c>
      <c r="FG119" s="93" t="s">
        <v>84</v>
      </c>
      <c r="FH119" s="93" t="s">
        <v>149</v>
      </c>
      <c r="FI119" s="93" t="s">
        <v>217</v>
      </c>
      <c r="FJ119" s="93" t="s">
        <v>278</v>
      </c>
      <c r="FK119" s="93" t="s">
        <v>642</v>
      </c>
      <c r="FL119" s="93" t="s">
        <v>485</v>
      </c>
      <c r="FM119" s="93" t="s">
        <v>301</v>
      </c>
      <c r="FN119" s="93" t="s">
        <v>671</v>
      </c>
      <c r="FO119" s="93" t="s">
        <v>315</v>
      </c>
      <c r="FP119" s="67"/>
    </row>
    <row r="120" spans="1:172" ht="12.75" thickBot="1" x14ac:dyDescent="0.25">
      <c r="A120" s="41"/>
      <c r="B120" s="41"/>
      <c r="C120" s="41"/>
      <c r="D120" s="109" t="s">
        <v>320</v>
      </c>
      <c r="E120" s="110" t="s">
        <v>565</v>
      </c>
      <c r="F120" s="111">
        <f>B3+(107*B5)</f>
        <v>107</v>
      </c>
      <c r="G120" s="41"/>
      <c r="I120" s="149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35" t="s">
        <v>250</v>
      </c>
      <c r="AL120" s="135" t="s">
        <v>595</v>
      </c>
      <c r="AM120" s="135" t="s">
        <v>288</v>
      </c>
      <c r="AN120" s="135" t="s">
        <v>493</v>
      </c>
      <c r="AO120" s="135" t="s">
        <v>468</v>
      </c>
      <c r="AP120" s="135" t="s">
        <v>145</v>
      </c>
      <c r="AQ120" s="135" t="s">
        <v>106</v>
      </c>
      <c r="AR120" s="135" t="s">
        <v>239</v>
      </c>
      <c r="AS120" s="135" t="s">
        <v>266</v>
      </c>
      <c r="AT120" s="135" t="s">
        <v>174</v>
      </c>
      <c r="AU120" s="135" t="s">
        <v>502</v>
      </c>
      <c r="AV120" s="135" t="s">
        <v>264</v>
      </c>
      <c r="AW120" s="135" t="s">
        <v>617</v>
      </c>
      <c r="AX120" s="135" t="s">
        <v>343</v>
      </c>
      <c r="AY120" s="135" t="s">
        <v>490</v>
      </c>
      <c r="AZ120" s="135" t="s">
        <v>574</v>
      </c>
      <c r="BA120" s="135" t="s">
        <v>209</v>
      </c>
      <c r="BB120" s="135" t="s">
        <v>499</v>
      </c>
      <c r="BC120" s="135" t="s">
        <v>431</v>
      </c>
      <c r="BD120" s="135" t="s">
        <v>2</v>
      </c>
      <c r="BE120" s="135" t="s">
        <v>496</v>
      </c>
      <c r="BF120" s="135" t="s">
        <v>404</v>
      </c>
      <c r="BG120" s="135" t="s">
        <v>253</v>
      </c>
      <c r="BH120" s="135" t="s">
        <v>551</v>
      </c>
      <c r="BI120" s="135" t="s">
        <v>82</v>
      </c>
      <c r="BJ120" s="150"/>
      <c r="BK120" s="50"/>
      <c r="BL120" s="150"/>
      <c r="BM120" s="205"/>
      <c r="BN120" s="205"/>
      <c r="BO120" s="205"/>
      <c r="BP120" s="205"/>
      <c r="BQ120" s="205"/>
      <c r="BR120" s="205"/>
      <c r="BS120" s="205"/>
      <c r="BT120" s="205"/>
      <c r="BU120" s="205"/>
      <c r="BV120" s="205"/>
      <c r="BW120" s="205"/>
      <c r="BX120" s="205"/>
      <c r="BY120" s="205"/>
      <c r="BZ120" s="205"/>
      <c r="CA120" s="205"/>
      <c r="CB120" s="205"/>
      <c r="CC120" s="205"/>
      <c r="CD120" s="205"/>
      <c r="CE120" s="205"/>
      <c r="CF120" s="205"/>
      <c r="CG120" s="205"/>
      <c r="CH120" s="205"/>
      <c r="CI120" s="205"/>
      <c r="CJ120" s="205"/>
      <c r="CK120" s="205"/>
      <c r="CL120" s="205"/>
      <c r="CM120" s="150"/>
      <c r="CN120" s="135" t="s">
        <v>82</v>
      </c>
      <c r="CO120" s="135" t="s">
        <v>551</v>
      </c>
      <c r="CP120" s="135" t="s">
        <v>253</v>
      </c>
      <c r="CQ120" s="135" t="s">
        <v>404</v>
      </c>
      <c r="CR120" s="135" t="s">
        <v>496</v>
      </c>
      <c r="CS120" s="135" t="s">
        <v>2</v>
      </c>
      <c r="CT120" s="135" t="s">
        <v>431</v>
      </c>
      <c r="CU120" s="135" t="s">
        <v>499</v>
      </c>
      <c r="CV120" s="135" t="s">
        <v>209</v>
      </c>
      <c r="CW120" s="135" t="s">
        <v>574</v>
      </c>
      <c r="CX120" s="135" t="s">
        <v>490</v>
      </c>
      <c r="CY120" s="135" t="s">
        <v>343</v>
      </c>
      <c r="CZ120" s="135" t="s">
        <v>617</v>
      </c>
      <c r="DA120" s="135" t="s">
        <v>264</v>
      </c>
      <c r="DB120" s="135" t="s">
        <v>502</v>
      </c>
      <c r="DC120" s="135" t="s">
        <v>174</v>
      </c>
      <c r="DD120" s="135" t="s">
        <v>266</v>
      </c>
      <c r="DE120" s="135" t="s">
        <v>239</v>
      </c>
      <c r="DF120" s="135" t="s">
        <v>106</v>
      </c>
      <c r="DG120" s="135" t="s">
        <v>145</v>
      </c>
      <c r="DH120" s="135" t="s">
        <v>468</v>
      </c>
      <c r="DI120" s="135" t="s">
        <v>493</v>
      </c>
      <c r="DJ120" s="135" t="s">
        <v>288</v>
      </c>
      <c r="DK120" s="135" t="s">
        <v>595</v>
      </c>
      <c r="DL120" s="135" t="s">
        <v>250</v>
      </c>
      <c r="DM120" s="152"/>
      <c r="DO120" s="149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  <c r="EC120" s="150"/>
      <c r="ED120" s="150"/>
      <c r="EE120" s="150"/>
      <c r="EF120" s="150"/>
      <c r="EG120" s="150"/>
      <c r="EH120" s="150"/>
      <c r="EI120" s="150"/>
      <c r="EJ120" s="150"/>
      <c r="EK120" s="150"/>
      <c r="EL120" s="150"/>
      <c r="EM120" s="150"/>
      <c r="EN120" s="150"/>
      <c r="EO120" s="150"/>
      <c r="EP120" s="150"/>
      <c r="EQ120" s="135" t="s">
        <v>374</v>
      </c>
      <c r="ER120" s="135" t="s">
        <v>173</v>
      </c>
      <c r="ES120" s="135" t="s">
        <v>347</v>
      </c>
      <c r="ET120" s="135" t="s">
        <v>102</v>
      </c>
      <c r="EU120" s="135" t="s">
        <v>348</v>
      </c>
      <c r="EV120" s="135" t="s">
        <v>195</v>
      </c>
      <c r="EW120" s="135" t="s">
        <v>527</v>
      </c>
      <c r="EX120" s="135" t="s">
        <v>510</v>
      </c>
      <c r="EY120" s="135" t="s">
        <v>517</v>
      </c>
      <c r="EZ120" s="135" t="s">
        <v>340</v>
      </c>
      <c r="FA120" s="135" t="s">
        <v>322</v>
      </c>
      <c r="FB120" s="135" t="s">
        <v>334</v>
      </c>
      <c r="FC120" s="135" t="s">
        <v>617</v>
      </c>
      <c r="FD120" s="135" t="s">
        <v>486</v>
      </c>
      <c r="FE120" s="135" t="s">
        <v>248</v>
      </c>
      <c r="FF120" s="135" t="s">
        <v>127</v>
      </c>
      <c r="FG120" s="135" t="s">
        <v>0</v>
      </c>
      <c r="FH120" s="135" t="s">
        <v>580</v>
      </c>
      <c r="FI120" s="135" t="s">
        <v>302</v>
      </c>
      <c r="FJ120" s="135" t="s">
        <v>613</v>
      </c>
      <c r="FK120" s="135" t="s">
        <v>257</v>
      </c>
      <c r="FL120" s="135" t="s">
        <v>560</v>
      </c>
      <c r="FM120" s="135" t="s">
        <v>608</v>
      </c>
      <c r="FN120" s="135" t="s">
        <v>508</v>
      </c>
      <c r="FO120" s="135" t="s">
        <v>673</v>
      </c>
      <c r="FP120" s="152"/>
    </row>
    <row r="121" spans="1:172" ht="12.75" thickBot="1" x14ac:dyDescent="0.25">
      <c r="A121" s="41"/>
      <c r="B121" s="41"/>
      <c r="C121" s="41"/>
      <c r="D121" s="109" t="s">
        <v>71</v>
      </c>
      <c r="E121" s="110" t="s">
        <v>565</v>
      </c>
      <c r="F121" s="111">
        <f>B3+(108*B5)</f>
        <v>108</v>
      </c>
      <c r="G121" s="41"/>
      <c r="DO121" s="192"/>
      <c r="DP121" s="192"/>
      <c r="DQ121" s="192"/>
      <c r="DR121" s="192"/>
      <c r="DS121" s="192"/>
      <c r="DT121" s="192"/>
      <c r="DU121" s="192"/>
      <c r="DV121" s="192"/>
      <c r="DW121" s="192"/>
      <c r="DX121" s="192"/>
      <c r="DY121" s="192"/>
      <c r="DZ121" s="192"/>
      <c r="EA121" s="192"/>
      <c r="EB121" s="192"/>
      <c r="EC121" s="192"/>
      <c r="ED121" s="192"/>
      <c r="EE121" s="192"/>
      <c r="EF121" s="192"/>
      <c r="EG121" s="192"/>
      <c r="EH121" s="192"/>
      <c r="EI121" s="192"/>
      <c r="EJ121" s="192"/>
      <c r="EK121" s="192"/>
      <c r="EL121" s="192"/>
      <c r="EM121" s="192"/>
      <c r="EO121" s="192"/>
      <c r="EP121" s="192"/>
      <c r="EQ121" s="193"/>
      <c r="ER121" s="193"/>
      <c r="ES121" s="193"/>
      <c r="ET121" s="193"/>
      <c r="EU121" s="193"/>
      <c r="EV121" s="193"/>
      <c r="EW121" s="193"/>
      <c r="EX121" s="193"/>
      <c r="EY121" s="193"/>
      <c r="EZ121" s="193"/>
      <c r="FA121" s="193"/>
      <c r="FB121" s="193"/>
      <c r="FC121" s="193"/>
      <c r="FD121" s="193"/>
      <c r="FE121" s="193"/>
      <c r="FF121" s="193"/>
      <c r="FG121" s="193"/>
      <c r="FH121" s="193"/>
      <c r="FI121" s="193"/>
      <c r="FJ121" s="193"/>
      <c r="FK121" s="193"/>
      <c r="FL121" s="193"/>
      <c r="FM121" s="193"/>
      <c r="FN121" s="193"/>
      <c r="FO121" s="193"/>
      <c r="FP121" s="192"/>
    </row>
    <row r="122" spans="1:172" ht="12.75" thickBot="1" x14ac:dyDescent="0.25">
      <c r="A122" s="41"/>
      <c r="B122" s="41"/>
      <c r="C122" s="41"/>
      <c r="D122" s="109" t="s">
        <v>231</v>
      </c>
      <c r="E122" s="110" t="s">
        <v>565</v>
      </c>
      <c r="F122" s="122">
        <f>B3+(109*B5)</f>
        <v>109</v>
      </c>
      <c r="G122" s="41"/>
      <c r="I122" s="46" t="s">
        <v>3</v>
      </c>
      <c r="J122" s="47" t="s">
        <v>3</v>
      </c>
      <c r="K122" s="47" t="s">
        <v>3</v>
      </c>
      <c r="L122" s="47"/>
      <c r="M122" s="47"/>
      <c r="N122" s="47"/>
      <c r="O122" s="47"/>
      <c r="P122" s="47"/>
      <c r="Q122" s="47"/>
      <c r="R122" s="47"/>
      <c r="S122" s="47"/>
      <c r="T122" s="47"/>
      <c r="U122" s="48"/>
      <c r="V122" s="49" t="s">
        <v>720</v>
      </c>
      <c r="W122" s="47"/>
      <c r="X122" s="47"/>
      <c r="Y122" s="47"/>
      <c r="Z122" s="52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 t="s">
        <v>3</v>
      </c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9"/>
      <c r="AW122" s="49" t="s">
        <v>721</v>
      </c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51"/>
      <c r="BK122" s="50"/>
      <c r="BL122" s="47" t="s">
        <v>3</v>
      </c>
      <c r="BM122" s="47" t="s">
        <v>3</v>
      </c>
      <c r="BN122" s="47" t="s">
        <v>3</v>
      </c>
      <c r="BO122" s="47"/>
      <c r="BP122" s="47"/>
      <c r="BQ122" s="47"/>
      <c r="BR122" s="47"/>
      <c r="BS122" s="47"/>
      <c r="BT122" s="47"/>
      <c r="BU122" s="47"/>
      <c r="BV122" s="47"/>
      <c r="BW122" s="47"/>
      <c r="BX122" s="48"/>
      <c r="BY122" s="49" t="s">
        <v>722</v>
      </c>
      <c r="BZ122" s="47"/>
      <c r="CA122" s="47"/>
      <c r="CB122" s="47"/>
      <c r="CC122" s="52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9"/>
      <c r="CZ122" s="49" t="s">
        <v>723</v>
      </c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51"/>
      <c r="DO122" s="46"/>
      <c r="DP122" s="47" t="s">
        <v>3</v>
      </c>
      <c r="DQ122" s="47" t="s">
        <v>3</v>
      </c>
      <c r="DR122" s="47"/>
      <c r="DS122" s="47"/>
      <c r="DT122" s="47"/>
      <c r="DU122" s="47"/>
      <c r="DV122" s="47"/>
      <c r="DW122" s="47"/>
      <c r="DX122" s="47"/>
      <c r="DY122" s="47"/>
      <c r="DZ122" s="47"/>
      <c r="EA122" s="48"/>
      <c r="EB122" s="49" t="s">
        <v>724</v>
      </c>
      <c r="EC122" s="47"/>
      <c r="ED122" s="47"/>
      <c r="EE122" s="47"/>
      <c r="EF122" s="52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9"/>
      <c r="FC122" s="49" t="s">
        <v>725</v>
      </c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51"/>
    </row>
    <row r="123" spans="1:172" x14ac:dyDescent="0.2">
      <c r="A123" s="41"/>
      <c r="B123" s="41"/>
      <c r="C123" s="41"/>
      <c r="D123" s="109" t="s">
        <v>507</v>
      </c>
      <c r="E123" s="110" t="s">
        <v>565</v>
      </c>
      <c r="F123" s="122">
        <f>B3+(110*B5)</f>
        <v>110</v>
      </c>
      <c r="G123" s="41"/>
      <c r="I123" s="57"/>
      <c r="J123" s="25">
        <f>F20</f>
        <v>7</v>
      </c>
      <c r="K123" s="26">
        <f>F64</f>
        <v>51</v>
      </c>
      <c r="L123" s="26">
        <f>F133</f>
        <v>120</v>
      </c>
      <c r="M123" s="26">
        <f>F57</f>
        <v>44</v>
      </c>
      <c r="N123" s="26">
        <f>F101</f>
        <v>88</v>
      </c>
      <c r="O123" s="26">
        <f>F286</f>
        <v>273</v>
      </c>
      <c r="P123" s="26">
        <f>F330</f>
        <v>317</v>
      </c>
      <c r="Q123" s="26">
        <f>F374</f>
        <v>361</v>
      </c>
      <c r="R123" s="26">
        <f>F293</f>
        <v>280</v>
      </c>
      <c r="S123" s="26">
        <f>F342</f>
        <v>329</v>
      </c>
      <c r="T123" s="26">
        <f>F527</f>
        <v>514</v>
      </c>
      <c r="U123" s="26">
        <f>F571</f>
        <v>558</v>
      </c>
      <c r="V123" s="26">
        <f>F615</f>
        <v>602</v>
      </c>
      <c r="W123" s="26">
        <f>F559</f>
        <v>546</v>
      </c>
      <c r="X123" s="26">
        <f>F603</f>
        <v>590</v>
      </c>
      <c r="Y123" s="26">
        <f>F138</f>
        <v>125</v>
      </c>
      <c r="Z123" s="26">
        <f>F212</f>
        <v>199</v>
      </c>
      <c r="AA123" s="26">
        <f>F256</f>
        <v>243</v>
      </c>
      <c r="AB123" s="26">
        <f>F175</f>
        <v>162</v>
      </c>
      <c r="AC123" s="26">
        <f>F219</f>
        <v>206</v>
      </c>
      <c r="AD123" s="26">
        <f>F404</f>
        <v>391</v>
      </c>
      <c r="AE123" s="26">
        <f>F448</f>
        <v>435</v>
      </c>
      <c r="AF123" s="26">
        <f>F497</f>
        <v>484</v>
      </c>
      <c r="AG123" s="26">
        <f>F416</f>
        <v>403</v>
      </c>
      <c r="AH123" s="27">
        <f>F485</f>
        <v>472</v>
      </c>
      <c r="AI123" s="58">
        <f t="shared" ref="AI123:AI134" si="56">SUMSQ(J123:AH123)</f>
        <v>3247400</v>
      </c>
      <c r="AJ123" s="41"/>
      <c r="AK123" s="156" t="s">
        <v>117</v>
      </c>
      <c r="AL123" s="157" t="s">
        <v>139</v>
      </c>
      <c r="AM123" s="157" t="s">
        <v>134</v>
      </c>
      <c r="AN123" s="157" t="s">
        <v>128</v>
      </c>
      <c r="AO123" s="157" t="s">
        <v>123</v>
      </c>
      <c r="AP123" s="157" t="s">
        <v>137</v>
      </c>
      <c r="AQ123" s="157" t="s">
        <v>132</v>
      </c>
      <c r="AR123" s="157" t="s">
        <v>126</v>
      </c>
      <c r="AS123" s="157" t="s">
        <v>125</v>
      </c>
      <c r="AT123" s="157" t="s">
        <v>120</v>
      </c>
      <c r="AU123" s="157" t="s">
        <v>135</v>
      </c>
      <c r="AV123" s="157" t="s">
        <v>129</v>
      </c>
      <c r="AW123" s="158" t="s">
        <v>124</v>
      </c>
      <c r="AX123" s="157" t="s">
        <v>118</v>
      </c>
      <c r="AY123" s="157" t="s">
        <v>77</v>
      </c>
      <c r="AZ123" s="157" t="s">
        <v>127</v>
      </c>
      <c r="BA123" s="157" t="s">
        <v>122</v>
      </c>
      <c r="BB123" s="157" t="s">
        <v>121</v>
      </c>
      <c r="BC123" s="157" t="s">
        <v>138</v>
      </c>
      <c r="BD123" s="157" t="s">
        <v>133</v>
      </c>
      <c r="BE123" s="157" t="s">
        <v>99</v>
      </c>
      <c r="BF123" s="157" t="s">
        <v>119</v>
      </c>
      <c r="BG123" s="157" t="s">
        <v>136</v>
      </c>
      <c r="BH123" s="157" t="s">
        <v>131</v>
      </c>
      <c r="BI123" s="159" t="s">
        <v>130</v>
      </c>
      <c r="BJ123" s="67"/>
      <c r="BK123" s="50"/>
      <c r="BL123" s="41"/>
      <c r="BM123" s="25">
        <f>F20</f>
        <v>7</v>
      </c>
      <c r="BN123" s="26">
        <f>F107</f>
        <v>94</v>
      </c>
      <c r="BO123" s="26">
        <f>F126</f>
        <v>113</v>
      </c>
      <c r="BP123" s="26">
        <f>F64</f>
        <v>51</v>
      </c>
      <c r="BQ123" s="26">
        <f>F58</f>
        <v>45</v>
      </c>
      <c r="BR123" s="26">
        <f>F388</f>
        <v>375</v>
      </c>
      <c r="BS123" s="26">
        <f>F475</f>
        <v>462</v>
      </c>
      <c r="BT123" s="26">
        <f>F494</f>
        <v>481</v>
      </c>
      <c r="BU123" s="26">
        <f>F462</f>
        <v>449</v>
      </c>
      <c r="BV123" s="26">
        <f>F431</f>
        <v>418</v>
      </c>
      <c r="BW123" s="26">
        <f>F529</f>
        <v>516</v>
      </c>
      <c r="BX123" s="26">
        <f>F591</f>
        <v>578</v>
      </c>
      <c r="BY123" s="26">
        <f>F635</f>
        <v>622</v>
      </c>
      <c r="BZ123" s="26">
        <f>F573</f>
        <v>560</v>
      </c>
      <c r="CA123" s="26">
        <f>F547</f>
        <v>534</v>
      </c>
      <c r="CB123" s="26">
        <f>F286</f>
        <v>273</v>
      </c>
      <c r="CC123" s="26">
        <f>F343</f>
        <v>330</v>
      </c>
      <c r="CD123" s="26">
        <f>F367</f>
        <v>354</v>
      </c>
      <c r="CE123" s="26">
        <f>F330</f>
        <v>317</v>
      </c>
      <c r="CF123" s="26">
        <f>F299</f>
        <v>286</v>
      </c>
      <c r="CG123" s="26">
        <f>F152</f>
        <v>139</v>
      </c>
      <c r="CH123" s="26">
        <f>F234</f>
        <v>221</v>
      </c>
      <c r="CI123" s="26">
        <f>F253</f>
        <v>240</v>
      </c>
      <c r="CJ123" s="26">
        <f>F196</f>
        <v>183</v>
      </c>
      <c r="CK123" s="27">
        <f>F165</f>
        <v>152</v>
      </c>
      <c r="CL123" s="58">
        <f t="shared" ref="CL123:CL134" si="57">SUMSQ(BM123:CK123)</f>
        <v>3247400</v>
      </c>
      <c r="CM123" s="41"/>
      <c r="CN123" s="63" t="s">
        <v>117</v>
      </c>
      <c r="CO123" s="64" t="s">
        <v>331</v>
      </c>
      <c r="CP123" s="64" t="s">
        <v>96</v>
      </c>
      <c r="CQ123" s="64" t="s">
        <v>139</v>
      </c>
      <c r="CR123" s="64" t="s">
        <v>380</v>
      </c>
      <c r="CS123" s="64" t="s">
        <v>568</v>
      </c>
      <c r="CT123" s="64" t="s">
        <v>100</v>
      </c>
      <c r="CU123" s="64" t="s">
        <v>694</v>
      </c>
      <c r="CV123" s="64" t="s">
        <v>149</v>
      </c>
      <c r="CW123" s="64" t="s">
        <v>664</v>
      </c>
      <c r="CX123" s="64" t="s">
        <v>585</v>
      </c>
      <c r="CY123" s="64" t="s">
        <v>661</v>
      </c>
      <c r="CZ123" s="65" t="s">
        <v>473</v>
      </c>
      <c r="DA123" s="64" t="s">
        <v>107</v>
      </c>
      <c r="DB123" s="64" t="s">
        <v>336</v>
      </c>
      <c r="DC123" s="64" t="s">
        <v>137</v>
      </c>
      <c r="DD123" s="64" t="s">
        <v>374</v>
      </c>
      <c r="DE123" s="64" t="s">
        <v>264</v>
      </c>
      <c r="DF123" s="64" t="s">
        <v>132</v>
      </c>
      <c r="DG123" s="64" t="s">
        <v>112</v>
      </c>
      <c r="DH123" s="64" t="s">
        <v>113</v>
      </c>
      <c r="DI123" s="64" t="s">
        <v>226</v>
      </c>
      <c r="DJ123" s="64" t="s">
        <v>575</v>
      </c>
      <c r="DK123" s="64" t="s">
        <v>695</v>
      </c>
      <c r="DL123" s="66" t="s">
        <v>402</v>
      </c>
      <c r="DM123" s="67"/>
      <c r="DO123" s="57"/>
      <c r="DP123" s="68">
        <f>F27</f>
        <v>14</v>
      </c>
      <c r="DQ123" s="69">
        <f>F207</f>
        <v>194</v>
      </c>
      <c r="DR123" s="69">
        <f>F387</f>
        <v>374</v>
      </c>
      <c r="DS123" s="69">
        <f>F417</f>
        <v>404</v>
      </c>
      <c r="DT123" s="69">
        <f>F597</f>
        <v>584</v>
      </c>
      <c r="DU123" s="69">
        <f>F326</f>
        <v>313</v>
      </c>
      <c r="DV123" s="69">
        <f>F506</f>
        <v>493</v>
      </c>
      <c r="DW123" s="69">
        <f>F561</f>
        <v>548</v>
      </c>
      <c r="DX123" s="69">
        <f>F91</f>
        <v>78</v>
      </c>
      <c r="DY123" s="69">
        <f>F146</f>
        <v>133</v>
      </c>
      <c r="DZ123" s="69">
        <f>F625</f>
        <v>612</v>
      </c>
      <c r="EA123" s="69">
        <f>F55</f>
        <v>42</v>
      </c>
      <c r="EB123" s="69">
        <f>F235</f>
        <v>222</v>
      </c>
      <c r="EC123" s="69">
        <f>F265</f>
        <v>252</v>
      </c>
      <c r="ED123" s="69">
        <f>F445</f>
        <v>432</v>
      </c>
      <c r="EE123" s="69">
        <f>F174</f>
        <v>161</v>
      </c>
      <c r="EF123" s="69">
        <f>F354</f>
        <v>341</v>
      </c>
      <c r="EG123" s="69">
        <f>F409</f>
        <v>396</v>
      </c>
      <c r="EH123" s="69">
        <f>F564</f>
        <v>551</v>
      </c>
      <c r="EI123" s="69">
        <f>F119</f>
        <v>106</v>
      </c>
      <c r="EJ123" s="69">
        <f>F473</f>
        <v>460</v>
      </c>
      <c r="EK123" s="69">
        <f>F528</f>
        <v>515</v>
      </c>
      <c r="EL123" s="69">
        <f>F83</f>
        <v>70</v>
      </c>
      <c r="EM123" s="69">
        <f>F238</f>
        <v>225</v>
      </c>
      <c r="EN123" s="70">
        <f>F293</f>
        <v>280</v>
      </c>
      <c r="EO123" s="58">
        <f t="shared" ref="EO123:EO134" si="58">SUMSQ(DP123:EN123)</f>
        <v>3247400</v>
      </c>
      <c r="EP123" s="41"/>
      <c r="EQ123" s="71" t="s">
        <v>587</v>
      </c>
      <c r="ER123" s="72" t="s">
        <v>481</v>
      </c>
      <c r="ES123" s="72" t="s">
        <v>360</v>
      </c>
      <c r="ET123" s="72" t="s">
        <v>169</v>
      </c>
      <c r="EU123" s="72" t="s">
        <v>214</v>
      </c>
      <c r="EV123" s="72" t="s">
        <v>503</v>
      </c>
      <c r="EW123" s="72" t="s">
        <v>683</v>
      </c>
      <c r="EX123" s="72" t="s">
        <v>145</v>
      </c>
      <c r="EY123" s="72" t="s">
        <v>572</v>
      </c>
      <c r="EZ123" s="72" t="s">
        <v>699</v>
      </c>
      <c r="FA123" s="171" t="s">
        <v>76</v>
      </c>
      <c r="FB123" s="172" t="s">
        <v>230</v>
      </c>
      <c r="FC123" s="73" t="s">
        <v>361</v>
      </c>
      <c r="FD123" s="173" t="s">
        <v>467</v>
      </c>
      <c r="FE123" s="174" t="s">
        <v>550</v>
      </c>
      <c r="FF123" s="72" t="s">
        <v>576</v>
      </c>
      <c r="FG123" s="72" t="s">
        <v>426</v>
      </c>
      <c r="FH123" s="72" t="s">
        <v>604</v>
      </c>
      <c r="FI123" s="72" t="s">
        <v>335</v>
      </c>
      <c r="FJ123" s="72" t="s">
        <v>579</v>
      </c>
      <c r="FK123" s="72" t="s">
        <v>263</v>
      </c>
      <c r="FL123" s="72" t="s">
        <v>274</v>
      </c>
      <c r="FM123" s="72" t="s">
        <v>195</v>
      </c>
      <c r="FN123" s="72" t="s">
        <v>326</v>
      </c>
      <c r="FO123" s="74" t="s">
        <v>125</v>
      </c>
      <c r="FP123" s="67"/>
    </row>
    <row r="124" spans="1:172" x14ac:dyDescent="0.2">
      <c r="A124" s="41"/>
      <c r="B124" s="41"/>
      <c r="C124" s="41"/>
      <c r="D124" s="109" t="s">
        <v>334</v>
      </c>
      <c r="E124" s="110" t="s">
        <v>565</v>
      </c>
      <c r="F124" s="111">
        <f>B3+(111*B5)</f>
        <v>111</v>
      </c>
      <c r="G124" s="41"/>
      <c r="I124" s="57"/>
      <c r="J124" s="28">
        <f>F132</f>
        <v>119</v>
      </c>
      <c r="K124" s="29">
        <f>F51</f>
        <v>38</v>
      </c>
      <c r="L124" s="29">
        <f>F95</f>
        <v>82</v>
      </c>
      <c r="M124" s="29">
        <f>F14</f>
        <v>1</v>
      </c>
      <c r="N124" s="29">
        <f>F83</f>
        <v>70</v>
      </c>
      <c r="O124" s="29">
        <f>F368</f>
        <v>355</v>
      </c>
      <c r="P124" s="29">
        <f>F292</f>
        <v>279</v>
      </c>
      <c r="Q124" s="29">
        <f>F361</f>
        <v>348</v>
      </c>
      <c r="R124" s="29">
        <f>F280</f>
        <v>267</v>
      </c>
      <c r="S124" s="29">
        <f>F324</f>
        <v>311</v>
      </c>
      <c r="T124" s="29">
        <f>F634</f>
        <v>621</v>
      </c>
      <c r="U124" s="29">
        <f>F553</f>
        <v>540</v>
      </c>
      <c r="V124" s="29">
        <f>F602</f>
        <v>589</v>
      </c>
      <c r="W124" s="29">
        <f>F521</f>
        <v>508</v>
      </c>
      <c r="X124" s="29">
        <f>F565</f>
        <v>552</v>
      </c>
      <c r="Y124" s="29">
        <f>F250</f>
        <v>237</v>
      </c>
      <c r="Z124" s="29">
        <f>F169</f>
        <v>156</v>
      </c>
      <c r="AA124" s="29">
        <f>F213</f>
        <v>200</v>
      </c>
      <c r="AB124" s="29">
        <f>F162</f>
        <v>149</v>
      </c>
      <c r="AC124" s="29">
        <f>F206</f>
        <v>193</v>
      </c>
      <c r="AD124" s="29">
        <f>F491</f>
        <v>478</v>
      </c>
      <c r="AE124" s="29">
        <f>F435</f>
        <v>422</v>
      </c>
      <c r="AF124" s="29">
        <f>F479</f>
        <v>466</v>
      </c>
      <c r="AG124" s="29">
        <f>F398</f>
        <v>385</v>
      </c>
      <c r="AH124" s="30">
        <f>F447</f>
        <v>434</v>
      </c>
      <c r="AI124" s="75">
        <f t="shared" si="56"/>
        <v>3247400</v>
      </c>
      <c r="AJ124" s="41"/>
      <c r="AK124" s="160" t="s">
        <v>190</v>
      </c>
      <c r="AL124" s="161" t="s">
        <v>165</v>
      </c>
      <c r="AM124" s="147" t="s">
        <v>202</v>
      </c>
      <c r="AN124" s="147" t="s">
        <v>201</v>
      </c>
      <c r="AO124" s="147" t="s">
        <v>195</v>
      </c>
      <c r="AP124" s="147" t="s">
        <v>188</v>
      </c>
      <c r="AQ124" s="147" t="s">
        <v>205</v>
      </c>
      <c r="AR124" s="147" t="s">
        <v>199</v>
      </c>
      <c r="AS124" s="147" t="s">
        <v>85</v>
      </c>
      <c r="AT124" s="147" t="s">
        <v>177</v>
      </c>
      <c r="AU124" s="147" t="s">
        <v>203</v>
      </c>
      <c r="AV124" s="147" t="s">
        <v>197</v>
      </c>
      <c r="AW124" s="162" t="s">
        <v>196</v>
      </c>
      <c r="AX124" s="147" t="s">
        <v>191</v>
      </c>
      <c r="AY124" s="147" t="s">
        <v>172</v>
      </c>
      <c r="AZ124" s="147" t="s">
        <v>200</v>
      </c>
      <c r="BA124" s="147" t="s">
        <v>194</v>
      </c>
      <c r="BB124" s="147" t="s">
        <v>189</v>
      </c>
      <c r="BC124" s="147" t="s">
        <v>187</v>
      </c>
      <c r="BD124" s="147" t="s">
        <v>182</v>
      </c>
      <c r="BE124" s="147" t="s">
        <v>193</v>
      </c>
      <c r="BF124" s="147" t="s">
        <v>192</v>
      </c>
      <c r="BG124" s="147" t="s">
        <v>153</v>
      </c>
      <c r="BH124" s="163" t="s">
        <v>204</v>
      </c>
      <c r="BI124" s="164" t="s">
        <v>198</v>
      </c>
      <c r="BJ124" s="67"/>
      <c r="BK124" s="50"/>
      <c r="BL124" s="41"/>
      <c r="BM124" s="28">
        <f>F83</f>
        <v>70</v>
      </c>
      <c r="BN124" s="29">
        <f>F51</f>
        <v>38</v>
      </c>
      <c r="BO124" s="29">
        <f>F89</f>
        <v>76</v>
      </c>
      <c r="BP124" s="29">
        <f>F120</f>
        <v>107</v>
      </c>
      <c r="BQ124" s="29">
        <f>F32</f>
        <v>19</v>
      </c>
      <c r="BR124" s="29">
        <f>F456</f>
        <v>443</v>
      </c>
      <c r="BS124" s="29">
        <f>F419</f>
        <v>406</v>
      </c>
      <c r="BT124" s="29">
        <f>F487</f>
        <v>474</v>
      </c>
      <c r="BU124" s="29">
        <f>F488</f>
        <v>475</v>
      </c>
      <c r="BV124" s="29">
        <f>F400</f>
        <v>387</v>
      </c>
      <c r="BW124" s="29">
        <f>F572</f>
        <v>559</v>
      </c>
      <c r="BX124" s="29">
        <f>F560</f>
        <v>547</v>
      </c>
      <c r="BY124" s="29">
        <f>F598</f>
        <v>585</v>
      </c>
      <c r="BZ124" s="29">
        <f>F629</f>
        <v>616</v>
      </c>
      <c r="CA124" s="29">
        <f>F516</f>
        <v>503</v>
      </c>
      <c r="CB124" s="29">
        <f>F324</f>
        <v>311</v>
      </c>
      <c r="CC124" s="29">
        <f>F292</f>
        <v>279</v>
      </c>
      <c r="CD124" s="29">
        <f>F355</f>
        <v>342</v>
      </c>
      <c r="CE124" s="29">
        <f>F386</f>
        <v>373</v>
      </c>
      <c r="CF124" s="29">
        <f>F268</f>
        <v>255</v>
      </c>
      <c r="CG124" s="29">
        <f>F190</f>
        <v>177</v>
      </c>
      <c r="CH124" s="29">
        <f>F178</f>
        <v>165</v>
      </c>
      <c r="CI124" s="29">
        <f>F221</f>
        <v>208</v>
      </c>
      <c r="CJ124" s="29">
        <f>F252</f>
        <v>239</v>
      </c>
      <c r="CK124" s="30">
        <f>F159</f>
        <v>146</v>
      </c>
      <c r="CL124" s="75">
        <f t="shared" si="57"/>
        <v>3247400</v>
      </c>
      <c r="CM124" s="41"/>
      <c r="CN124" s="82" t="s">
        <v>195</v>
      </c>
      <c r="CO124" s="83" t="s">
        <v>165</v>
      </c>
      <c r="CP124" s="84" t="s">
        <v>2</v>
      </c>
      <c r="CQ124" s="84" t="s">
        <v>320</v>
      </c>
      <c r="CR124" s="84" t="s">
        <v>212</v>
      </c>
      <c r="CS124" s="84" t="s">
        <v>675</v>
      </c>
      <c r="CT124" s="84" t="s">
        <v>697</v>
      </c>
      <c r="CU124" s="84" t="s">
        <v>82</v>
      </c>
      <c r="CV124" s="84" t="s">
        <v>593</v>
      </c>
      <c r="CW124" s="84" t="s">
        <v>171</v>
      </c>
      <c r="CX124" s="84" t="s">
        <v>276</v>
      </c>
      <c r="CY124" s="84" t="s">
        <v>393</v>
      </c>
      <c r="CZ124" s="85" t="s">
        <v>174</v>
      </c>
      <c r="DA124" s="84" t="s">
        <v>645</v>
      </c>
      <c r="DB124" s="84" t="s">
        <v>642</v>
      </c>
      <c r="DC124" s="84" t="s">
        <v>177</v>
      </c>
      <c r="DD124" s="84" t="s">
        <v>205</v>
      </c>
      <c r="DE124" s="84" t="s">
        <v>222</v>
      </c>
      <c r="DF124" s="84" t="s">
        <v>317</v>
      </c>
      <c r="DG124" s="84" t="s">
        <v>325</v>
      </c>
      <c r="DH124" s="84" t="s">
        <v>441</v>
      </c>
      <c r="DI124" s="84" t="s">
        <v>599</v>
      </c>
      <c r="DJ124" s="84" t="s">
        <v>698</v>
      </c>
      <c r="DK124" s="86" t="s">
        <v>185</v>
      </c>
      <c r="DL124" s="87" t="s">
        <v>90</v>
      </c>
      <c r="DM124" s="67"/>
      <c r="DO124" s="57"/>
      <c r="DP124" s="88">
        <f>F628</f>
        <v>615</v>
      </c>
      <c r="DQ124" s="89">
        <f>F58</f>
        <v>45</v>
      </c>
      <c r="DR124" s="89">
        <f>F213</f>
        <v>200</v>
      </c>
      <c r="DS124" s="89">
        <f>F268</f>
        <v>255</v>
      </c>
      <c r="DT124" s="89">
        <f>F448</f>
        <v>435</v>
      </c>
      <c r="DU124" s="89">
        <f>F182</f>
        <v>169</v>
      </c>
      <c r="DV124" s="89">
        <f>F362</f>
        <v>349</v>
      </c>
      <c r="DW124" s="89">
        <f>F392</f>
        <v>379</v>
      </c>
      <c r="DX124" s="89">
        <f>F572</f>
        <v>559</v>
      </c>
      <c r="DY124" s="89">
        <f>F127</f>
        <v>114</v>
      </c>
      <c r="DZ124" s="89">
        <f>F481</f>
        <v>468</v>
      </c>
      <c r="EA124" s="89">
        <f>F536</f>
        <v>523</v>
      </c>
      <c r="EB124" s="89">
        <f>F66</f>
        <v>53</v>
      </c>
      <c r="EC124" s="89">
        <f>F246</f>
        <v>233</v>
      </c>
      <c r="ED124" s="89">
        <f>F301</f>
        <v>288</v>
      </c>
      <c r="EE124" s="89">
        <f>F30</f>
        <v>17</v>
      </c>
      <c r="EF124" s="89">
        <f>F210</f>
        <v>197</v>
      </c>
      <c r="EG124" s="89">
        <f>F365</f>
        <v>352</v>
      </c>
      <c r="EH124" s="89">
        <f>F420</f>
        <v>407</v>
      </c>
      <c r="EI124" s="89">
        <f>F600</f>
        <v>587</v>
      </c>
      <c r="EJ124" s="89">
        <f>F329</f>
        <v>316</v>
      </c>
      <c r="EK124" s="89">
        <f>F509</f>
        <v>496</v>
      </c>
      <c r="EL124" s="89">
        <f>F539</f>
        <v>526</v>
      </c>
      <c r="EM124" s="89">
        <f>F94</f>
        <v>81</v>
      </c>
      <c r="EN124" s="90">
        <f>F149</f>
        <v>136</v>
      </c>
      <c r="EO124" s="75">
        <f t="shared" si="58"/>
        <v>3247400</v>
      </c>
      <c r="EP124" s="41"/>
      <c r="EQ124" s="91" t="s">
        <v>257</v>
      </c>
      <c r="ER124" s="92" t="s">
        <v>380</v>
      </c>
      <c r="ES124" s="93" t="s">
        <v>189</v>
      </c>
      <c r="ET124" s="93" t="s">
        <v>325</v>
      </c>
      <c r="EU124" s="93" t="s">
        <v>119</v>
      </c>
      <c r="EV124" s="93" t="s">
        <v>549</v>
      </c>
      <c r="EW124" s="93" t="s">
        <v>179</v>
      </c>
      <c r="EX124" s="93" t="s">
        <v>237</v>
      </c>
      <c r="EY124" s="93" t="s">
        <v>276</v>
      </c>
      <c r="EZ124" s="93" t="s">
        <v>618</v>
      </c>
      <c r="FA124" s="175" t="s">
        <v>687</v>
      </c>
      <c r="FB124" s="176" t="s">
        <v>104</v>
      </c>
      <c r="FC124" s="94" t="s">
        <v>596</v>
      </c>
      <c r="FD124" s="177" t="s">
        <v>693</v>
      </c>
      <c r="FE124" s="178" t="s">
        <v>535</v>
      </c>
      <c r="FF124" s="93" t="s">
        <v>290</v>
      </c>
      <c r="FG124" s="93" t="s">
        <v>310</v>
      </c>
      <c r="FH124" s="93" t="s">
        <v>416</v>
      </c>
      <c r="FI124" s="93" t="s">
        <v>496</v>
      </c>
      <c r="FJ124" s="93" t="s">
        <v>148</v>
      </c>
      <c r="FK124" s="93" t="s">
        <v>466</v>
      </c>
      <c r="FL124" s="93" t="s">
        <v>640</v>
      </c>
      <c r="FM124" s="93" t="s">
        <v>79</v>
      </c>
      <c r="FN124" s="95" t="s">
        <v>650</v>
      </c>
      <c r="FO124" s="96" t="s">
        <v>654</v>
      </c>
      <c r="FP124" s="67"/>
    </row>
    <row r="125" spans="1:172" x14ac:dyDescent="0.2">
      <c r="A125" s="41"/>
      <c r="B125" s="41"/>
      <c r="C125" s="41"/>
      <c r="D125" s="109" t="s">
        <v>522</v>
      </c>
      <c r="E125" s="110" t="s">
        <v>565</v>
      </c>
      <c r="F125" s="111">
        <f>B3+(112*B5)</f>
        <v>112</v>
      </c>
      <c r="G125" s="41"/>
      <c r="I125" s="57"/>
      <c r="J125" s="28">
        <f>F89</f>
        <v>76</v>
      </c>
      <c r="K125" s="29">
        <f>F33</f>
        <v>20</v>
      </c>
      <c r="L125" s="29">
        <f>F82</f>
        <v>69</v>
      </c>
      <c r="M125" s="29">
        <f>F126</f>
        <v>113</v>
      </c>
      <c r="N125" s="29">
        <f>F45</f>
        <v>32</v>
      </c>
      <c r="O125" s="29">
        <f>F355</f>
        <v>342</v>
      </c>
      <c r="P125" s="29">
        <f>F274</f>
        <v>261</v>
      </c>
      <c r="Q125" s="29">
        <f>F318</f>
        <v>305</v>
      </c>
      <c r="R125" s="29">
        <f>F367</f>
        <v>354</v>
      </c>
      <c r="S125" s="29">
        <f>F311</f>
        <v>298</v>
      </c>
      <c r="T125" s="29">
        <f>F596</f>
        <v>583</v>
      </c>
      <c r="U125" s="29">
        <f>F515</f>
        <v>502</v>
      </c>
      <c r="V125" s="29">
        <f>F584</f>
        <v>571</v>
      </c>
      <c r="W125" s="29">
        <f>F628</f>
        <v>615</v>
      </c>
      <c r="X125" s="29">
        <f>F552</f>
        <v>539</v>
      </c>
      <c r="Y125" s="29">
        <f>F237</f>
        <v>224</v>
      </c>
      <c r="Z125" s="29">
        <f>F156</f>
        <v>143</v>
      </c>
      <c r="AA125" s="29">
        <f>F200</f>
        <v>187</v>
      </c>
      <c r="AB125" s="29">
        <f>F244</f>
        <v>231</v>
      </c>
      <c r="AC125" s="29">
        <f>F163</f>
        <v>150</v>
      </c>
      <c r="AD125" s="29">
        <f>F473</f>
        <v>460</v>
      </c>
      <c r="AE125" s="29">
        <f>F397</f>
        <v>384</v>
      </c>
      <c r="AF125" s="29">
        <f>F441</f>
        <v>428</v>
      </c>
      <c r="AG125" s="29">
        <f>F510</f>
        <v>497</v>
      </c>
      <c r="AH125" s="30">
        <f>F429</f>
        <v>416</v>
      </c>
      <c r="AI125" s="75">
        <f t="shared" si="56"/>
        <v>3247400</v>
      </c>
      <c r="AJ125" s="41"/>
      <c r="AK125" s="160" t="s">
        <v>2</v>
      </c>
      <c r="AL125" s="147" t="s">
        <v>255</v>
      </c>
      <c r="AM125" s="161" t="s">
        <v>73</v>
      </c>
      <c r="AN125" s="147" t="s">
        <v>96</v>
      </c>
      <c r="AO125" s="147" t="s">
        <v>261</v>
      </c>
      <c r="AP125" s="147" t="s">
        <v>222</v>
      </c>
      <c r="AQ125" s="147" t="s">
        <v>249</v>
      </c>
      <c r="AR125" s="147" t="s">
        <v>268</v>
      </c>
      <c r="AS125" s="147" t="s">
        <v>264</v>
      </c>
      <c r="AT125" s="147" t="s">
        <v>259</v>
      </c>
      <c r="AU125" s="147" t="s">
        <v>251</v>
      </c>
      <c r="AV125" s="147" t="s">
        <v>266</v>
      </c>
      <c r="AW125" s="162" t="s">
        <v>262</v>
      </c>
      <c r="AX125" s="147" t="s">
        <v>257</v>
      </c>
      <c r="AY125" s="147" t="s">
        <v>256</v>
      </c>
      <c r="AZ125" s="147" t="s">
        <v>265</v>
      </c>
      <c r="BA125" s="147" t="s">
        <v>161</v>
      </c>
      <c r="BB125" s="147" t="s">
        <v>260</v>
      </c>
      <c r="BC125" s="147" t="s">
        <v>254</v>
      </c>
      <c r="BD125" s="147" t="s">
        <v>250</v>
      </c>
      <c r="BE125" s="147" t="s">
        <v>263</v>
      </c>
      <c r="BF125" s="147" t="s">
        <v>258</v>
      </c>
      <c r="BG125" s="163" t="s">
        <v>253</v>
      </c>
      <c r="BH125" s="147" t="s">
        <v>252</v>
      </c>
      <c r="BI125" s="164" t="s">
        <v>267</v>
      </c>
      <c r="BJ125" s="67"/>
      <c r="BK125" s="50"/>
      <c r="BL125" s="41"/>
      <c r="BM125" s="28">
        <f>F39</f>
        <v>26</v>
      </c>
      <c r="BN125" s="29">
        <f>F133</f>
        <v>120</v>
      </c>
      <c r="BO125" s="29">
        <f>F82</f>
        <v>69</v>
      </c>
      <c r="BP125" s="29">
        <f>F26</f>
        <v>13</v>
      </c>
      <c r="BQ125" s="29">
        <f>F95</f>
        <v>82</v>
      </c>
      <c r="BR125" s="29">
        <f>F437</f>
        <v>424</v>
      </c>
      <c r="BS125" s="29">
        <f>F506</f>
        <v>493</v>
      </c>
      <c r="BT125" s="29">
        <f>F450</f>
        <v>437</v>
      </c>
      <c r="BU125" s="29">
        <f>F394</f>
        <v>381</v>
      </c>
      <c r="BV125" s="29">
        <f>F463</f>
        <v>450</v>
      </c>
      <c r="BW125" s="29">
        <f>F548</f>
        <v>535</v>
      </c>
      <c r="BX125" s="29">
        <f>F622</f>
        <v>609</v>
      </c>
      <c r="BY125" s="29">
        <f>F566</f>
        <v>553</v>
      </c>
      <c r="BZ125" s="29">
        <f>F535</f>
        <v>522</v>
      </c>
      <c r="CA125" s="29">
        <f>F604</f>
        <v>591</v>
      </c>
      <c r="CB125" s="29">
        <f>F305</f>
        <v>292</v>
      </c>
      <c r="CC125" s="29">
        <f>F374</f>
        <v>361</v>
      </c>
      <c r="CD125" s="29">
        <f>F318</f>
        <v>305</v>
      </c>
      <c r="CE125" s="29">
        <f>F267</f>
        <v>254</v>
      </c>
      <c r="CF125" s="29">
        <f>F361</f>
        <v>348</v>
      </c>
      <c r="CG125" s="29">
        <f>F171</f>
        <v>158</v>
      </c>
      <c r="CH125" s="29">
        <f>F240</f>
        <v>227</v>
      </c>
      <c r="CI125" s="29">
        <f>F209</f>
        <v>196</v>
      </c>
      <c r="CJ125" s="29">
        <f>F153</f>
        <v>140</v>
      </c>
      <c r="CK125" s="30">
        <f>F227</f>
        <v>214</v>
      </c>
      <c r="CL125" s="75">
        <f t="shared" si="57"/>
        <v>3247400</v>
      </c>
      <c r="CM125" s="41"/>
      <c r="CN125" s="82" t="s">
        <v>319</v>
      </c>
      <c r="CO125" s="84" t="s">
        <v>134</v>
      </c>
      <c r="CP125" s="83" t="s">
        <v>73</v>
      </c>
      <c r="CQ125" s="84" t="s">
        <v>233</v>
      </c>
      <c r="CR125" s="84" t="s">
        <v>202</v>
      </c>
      <c r="CS125" s="84" t="s">
        <v>219</v>
      </c>
      <c r="CT125" s="84" t="s">
        <v>683</v>
      </c>
      <c r="CU125" s="84" t="s">
        <v>236</v>
      </c>
      <c r="CV125" s="84" t="s">
        <v>700</v>
      </c>
      <c r="CW125" s="84" t="s">
        <v>615</v>
      </c>
      <c r="CX125" s="84" t="s">
        <v>238</v>
      </c>
      <c r="CY125" s="84" t="s">
        <v>147</v>
      </c>
      <c r="CZ125" s="85" t="s">
        <v>627</v>
      </c>
      <c r="DA125" s="84" t="s">
        <v>433</v>
      </c>
      <c r="DB125" s="84" t="s">
        <v>606</v>
      </c>
      <c r="DC125" s="84" t="s">
        <v>312</v>
      </c>
      <c r="DD125" s="84" t="s">
        <v>126</v>
      </c>
      <c r="DE125" s="84" t="s">
        <v>268</v>
      </c>
      <c r="DF125" s="84" t="s">
        <v>372</v>
      </c>
      <c r="DG125" s="84" t="s">
        <v>199</v>
      </c>
      <c r="DH125" s="84" t="s">
        <v>701</v>
      </c>
      <c r="DI125" s="84" t="s">
        <v>480</v>
      </c>
      <c r="DJ125" s="86" t="s">
        <v>288</v>
      </c>
      <c r="DK125" s="84" t="s">
        <v>622</v>
      </c>
      <c r="DL125" s="87" t="s">
        <v>248</v>
      </c>
      <c r="DM125" s="67"/>
      <c r="DO125" s="57"/>
      <c r="DP125" s="88">
        <f>F484</f>
        <v>471</v>
      </c>
      <c r="DQ125" s="89">
        <f>F514</f>
        <v>501</v>
      </c>
      <c r="DR125" s="89">
        <f>F69</f>
        <v>56</v>
      </c>
      <c r="DS125" s="89">
        <f>F249</f>
        <v>236</v>
      </c>
      <c r="DT125" s="89">
        <f>F304</f>
        <v>291</v>
      </c>
      <c r="DU125" s="89">
        <f>F33</f>
        <v>20</v>
      </c>
      <c r="DV125" s="89">
        <f>F188</f>
        <v>175</v>
      </c>
      <c r="DW125" s="89">
        <f>F368</f>
        <v>355</v>
      </c>
      <c r="DX125" s="89">
        <f>F423</f>
        <v>410</v>
      </c>
      <c r="DY125" s="89">
        <f>F603</f>
        <v>590</v>
      </c>
      <c r="DZ125" s="89">
        <f>F337</f>
        <v>324</v>
      </c>
      <c r="EA125" s="89">
        <f>F492</f>
        <v>479</v>
      </c>
      <c r="EB125" s="89">
        <f>F547</f>
        <v>534</v>
      </c>
      <c r="EC125" s="89">
        <f>F102</f>
        <v>89</v>
      </c>
      <c r="ED125" s="89">
        <f>F157</f>
        <v>144</v>
      </c>
      <c r="EE125" s="89">
        <f>F636</f>
        <v>623</v>
      </c>
      <c r="EF125" s="89">
        <f>F41</f>
        <v>28</v>
      </c>
      <c r="EG125" s="89">
        <f>F221</f>
        <v>208</v>
      </c>
      <c r="EH125" s="89">
        <f>F276</f>
        <v>263</v>
      </c>
      <c r="EI125" s="89">
        <f>F456</f>
        <v>443</v>
      </c>
      <c r="EJ125" s="89">
        <f>F185</f>
        <v>172</v>
      </c>
      <c r="EK125" s="89">
        <f>F340</f>
        <v>327</v>
      </c>
      <c r="EL125" s="89">
        <f>F395</f>
        <v>382</v>
      </c>
      <c r="EM125" s="89">
        <f>F575</f>
        <v>562</v>
      </c>
      <c r="EN125" s="90">
        <f>F130</f>
        <v>117</v>
      </c>
      <c r="EO125" s="75">
        <f t="shared" si="58"/>
        <v>3247400</v>
      </c>
      <c r="EP125" s="41"/>
      <c r="EQ125" s="91" t="s">
        <v>581</v>
      </c>
      <c r="ER125" s="93" t="s">
        <v>146</v>
      </c>
      <c r="ES125" s="92" t="s">
        <v>573</v>
      </c>
      <c r="ET125" s="93" t="s">
        <v>621</v>
      </c>
      <c r="EU125" s="93" t="s">
        <v>502</v>
      </c>
      <c r="EV125" s="93" t="s">
        <v>255</v>
      </c>
      <c r="EW125" s="93" t="s">
        <v>375</v>
      </c>
      <c r="EX125" s="93" t="s">
        <v>188</v>
      </c>
      <c r="EY125" s="93" t="s">
        <v>322</v>
      </c>
      <c r="EZ125" s="93" t="s">
        <v>77</v>
      </c>
      <c r="FA125" s="175" t="s">
        <v>111</v>
      </c>
      <c r="FB125" s="176" t="s">
        <v>101</v>
      </c>
      <c r="FC125" s="94" t="s">
        <v>336</v>
      </c>
      <c r="FD125" s="177" t="s">
        <v>609</v>
      </c>
      <c r="FE125" s="178" t="s">
        <v>443</v>
      </c>
      <c r="FF125" s="93" t="s">
        <v>175</v>
      </c>
      <c r="FG125" s="93" t="s">
        <v>619</v>
      </c>
      <c r="FH125" s="93" t="s">
        <v>698</v>
      </c>
      <c r="FI125" s="93" t="s">
        <v>382</v>
      </c>
      <c r="FJ125" s="93" t="s">
        <v>675</v>
      </c>
      <c r="FK125" s="93" t="s">
        <v>183</v>
      </c>
      <c r="FL125" s="93" t="s">
        <v>531</v>
      </c>
      <c r="FM125" s="95" t="s">
        <v>403</v>
      </c>
      <c r="FN125" s="93" t="s">
        <v>215</v>
      </c>
      <c r="FO125" s="96" t="s">
        <v>350</v>
      </c>
      <c r="FP125" s="67"/>
    </row>
    <row r="126" spans="1:172" x14ac:dyDescent="0.2">
      <c r="A126" s="41"/>
      <c r="B126" s="41"/>
      <c r="C126" s="41"/>
      <c r="D126" s="109" t="s">
        <v>96</v>
      </c>
      <c r="E126" s="110" t="s">
        <v>565</v>
      </c>
      <c r="F126" s="111">
        <f>B3+(113*B5)</f>
        <v>113</v>
      </c>
      <c r="G126" s="41"/>
      <c r="I126" s="57"/>
      <c r="J126" s="28">
        <f>F76</f>
        <v>63</v>
      </c>
      <c r="K126" s="29">
        <f>F120</f>
        <v>107</v>
      </c>
      <c r="L126" s="29">
        <f>F39</f>
        <v>26</v>
      </c>
      <c r="M126" s="29">
        <f>F108</f>
        <v>95</v>
      </c>
      <c r="N126" s="29">
        <f>F32</f>
        <v>19</v>
      </c>
      <c r="O126" s="29">
        <f>F317</f>
        <v>304</v>
      </c>
      <c r="P126" s="29">
        <f>F386</f>
        <v>373</v>
      </c>
      <c r="Q126" s="29">
        <f>F305</f>
        <v>292</v>
      </c>
      <c r="R126" s="29">
        <f>F349</f>
        <v>336</v>
      </c>
      <c r="S126" s="29">
        <f>F268</f>
        <v>255</v>
      </c>
      <c r="T126" s="29">
        <f>F578</f>
        <v>565</v>
      </c>
      <c r="U126" s="29">
        <f>F627</f>
        <v>614</v>
      </c>
      <c r="V126" s="29">
        <f>F546</f>
        <v>533</v>
      </c>
      <c r="W126" s="29">
        <f>F590</f>
        <v>577</v>
      </c>
      <c r="X126" s="29">
        <f>F534</f>
        <v>521</v>
      </c>
      <c r="Y126" s="29">
        <f>F194</f>
        <v>181</v>
      </c>
      <c r="Z126" s="29">
        <f>F238</f>
        <v>225</v>
      </c>
      <c r="AA126" s="29">
        <f>F187</f>
        <v>174</v>
      </c>
      <c r="AB126" s="29">
        <f>F231</f>
        <v>218</v>
      </c>
      <c r="AC126" s="29">
        <f>F150</f>
        <v>137</v>
      </c>
      <c r="AD126" s="29">
        <f>F460</f>
        <v>447</v>
      </c>
      <c r="AE126" s="29">
        <f>F504</f>
        <v>491</v>
      </c>
      <c r="AF126" s="29">
        <f>F423</f>
        <v>410</v>
      </c>
      <c r="AG126" s="29">
        <f>F472</f>
        <v>459</v>
      </c>
      <c r="AH126" s="30">
        <f>F391</f>
        <v>378</v>
      </c>
      <c r="AI126" s="75">
        <f t="shared" si="56"/>
        <v>3247400</v>
      </c>
      <c r="AJ126" s="41"/>
      <c r="AK126" s="160" t="s">
        <v>293</v>
      </c>
      <c r="AL126" s="147" t="s">
        <v>320</v>
      </c>
      <c r="AM126" s="147" t="s">
        <v>319</v>
      </c>
      <c r="AN126" s="161" t="s">
        <v>314</v>
      </c>
      <c r="AO126" s="147" t="s">
        <v>212</v>
      </c>
      <c r="AP126" s="147" t="s">
        <v>323</v>
      </c>
      <c r="AQ126" s="147" t="s">
        <v>317</v>
      </c>
      <c r="AR126" s="147" t="s">
        <v>312</v>
      </c>
      <c r="AS126" s="147" t="s">
        <v>305</v>
      </c>
      <c r="AT126" s="147" t="s">
        <v>325</v>
      </c>
      <c r="AU126" s="147" t="s">
        <v>144</v>
      </c>
      <c r="AV126" s="147" t="s">
        <v>315</v>
      </c>
      <c r="AW126" s="162" t="s">
        <v>327</v>
      </c>
      <c r="AX126" s="147" t="s">
        <v>300</v>
      </c>
      <c r="AY126" s="147" t="s">
        <v>321</v>
      </c>
      <c r="AZ126" s="147" t="s">
        <v>313</v>
      </c>
      <c r="BA126" s="147" t="s">
        <v>326</v>
      </c>
      <c r="BB126" s="147" t="s">
        <v>324</v>
      </c>
      <c r="BC126" s="147" t="s">
        <v>287</v>
      </c>
      <c r="BD126" s="147" t="s">
        <v>318</v>
      </c>
      <c r="BE126" s="147" t="s">
        <v>328</v>
      </c>
      <c r="BF126" s="163" t="s">
        <v>81</v>
      </c>
      <c r="BG126" s="147" t="s">
        <v>322</v>
      </c>
      <c r="BH126" s="147" t="s">
        <v>316</v>
      </c>
      <c r="BI126" s="164" t="s">
        <v>311</v>
      </c>
      <c r="BJ126" s="67"/>
      <c r="BK126" s="50"/>
      <c r="BL126" s="41"/>
      <c r="BM126" s="28">
        <f>F132</f>
        <v>119</v>
      </c>
      <c r="BN126" s="29">
        <f>F14</f>
        <v>1</v>
      </c>
      <c r="BO126" s="29">
        <f>F45</f>
        <v>32</v>
      </c>
      <c r="BP126" s="29">
        <f>F108</f>
        <v>95</v>
      </c>
      <c r="BQ126" s="29">
        <f>F76</f>
        <v>63</v>
      </c>
      <c r="BR126" s="29">
        <f>F500</f>
        <v>487</v>
      </c>
      <c r="BS126" s="29">
        <f>F412</f>
        <v>399</v>
      </c>
      <c r="BT126" s="29">
        <f>F413</f>
        <v>400</v>
      </c>
      <c r="BU126" s="29">
        <f>F481</f>
        <v>468</v>
      </c>
      <c r="BV126" s="29">
        <f>F444</f>
        <v>431</v>
      </c>
      <c r="BW126" s="29">
        <f>F616</f>
        <v>603</v>
      </c>
      <c r="BX126" s="29">
        <f>F523</f>
        <v>510</v>
      </c>
      <c r="BY126" s="29">
        <f>F554</f>
        <v>541</v>
      </c>
      <c r="BZ126" s="29">
        <f>F597</f>
        <v>584</v>
      </c>
      <c r="CA126" s="29">
        <f>F585</f>
        <v>572</v>
      </c>
      <c r="CB126" s="29">
        <f>F368</f>
        <v>355</v>
      </c>
      <c r="CC126" s="29">
        <f>F280</f>
        <v>267</v>
      </c>
      <c r="CD126" s="29">
        <f>F311</f>
        <v>298</v>
      </c>
      <c r="CE126" s="29">
        <f>F349</f>
        <v>336</v>
      </c>
      <c r="CF126" s="29">
        <f>F317</f>
        <v>304</v>
      </c>
      <c r="CG126" s="29">
        <f>F259</f>
        <v>246</v>
      </c>
      <c r="CH126" s="29">
        <f>F146</f>
        <v>133</v>
      </c>
      <c r="CI126" s="29">
        <f>F177</f>
        <v>164</v>
      </c>
      <c r="CJ126" s="29">
        <f>F215</f>
        <v>202</v>
      </c>
      <c r="CK126" s="30">
        <f>F203</f>
        <v>190</v>
      </c>
      <c r="CL126" s="75">
        <f t="shared" si="57"/>
        <v>3247400</v>
      </c>
      <c r="CM126" s="41"/>
      <c r="CN126" s="82" t="s">
        <v>190</v>
      </c>
      <c r="CO126" s="84" t="s">
        <v>201</v>
      </c>
      <c r="CP126" s="84" t="s">
        <v>261</v>
      </c>
      <c r="CQ126" s="83" t="s">
        <v>314</v>
      </c>
      <c r="CR126" s="84" t="s">
        <v>293</v>
      </c>
      <c r="CS126" s="84" t="s">
        <v>294</v>
      </c>
      <c r="CT126" s="84" t="s">
        <v>277</v>
      </c>
      <c r="CU126" s="84" t="s">
        <v>641</v>
      </c>
      <c r="CV126" s="84" t="s">
        <v>687</v>
      </c>
      <c r="CW126" s="84" t="s">
        <v>692</v>
      </c>
      <c r="CX126" s="84" t="s">
        <v>610</v>
      </c>
      <c r="CY126" s="84" t="s">
        <v>299</v>
      </c>
      <c r="CZ126" s="85" t="s">
        <v>629</v>
      </c>
      <c r="DA126" s="84" t="s">
        <v>214</v>
      </c>
      <c r="DB126" s="84" t="s">
        <v>541</v>
      </c>
      <c r="DC126" s="84" t="s">
        <v>188</v>
      </c>
      <c r="DD126" s="84" t="s">
        <v>85</v>
      </c>
      <c r="DE126" s="84" t="s">
        <v>259</v>
      </c>
      <c r="DF126" s="84" t="s">
        <v>305</v>
      </c>
      <c r="DG126" s="84" t="s">
        <v>323</v>
      </c>
      <c r="DH126" s="84" t="s">
        <v>162</v>
      </c>
      <c r="DI126" s="86" t="s">
        <v>699</v>
      </c>
      <c r="DJ126" s="84" t="s">
        <v>309</v>
      </c>
      <c r="DK126" s="84" t="s">
        <v>518</v>
      </c>
      <c r="DL126" s="87" t="s">
        <v>637</v>
      </c>
      <c r="DM126" s="67"/>
      <c r="DO126" s="57"/>
      <c r="DP126" s="88">
        <f>F315</f>
        <v>302</v>
      </c>
      <c r="DQ126" s="89">
        <f>F495</f>
        <v>482</v>
      </c>
      <c r="DR126" s="89">
        <f>F550</f>
        <v>537</v>
      </c>
      <c r="DS126" s="89">
        <f>F105</f>
        <v>92</v>
      </c>
      <c r="DT126" s="89">
        <f>F160</f>
        <v>147</v>
      </c>
      <c r="DU126" s="89">
        <f>F614</f>
        <v>601</v>
      </c>
      <c r="DV126" s="89">
        <f>F44</f>
        <v>31</v>
      </c>
      <c r="DW126" s="89">
        <f>F224</f>
        <v>211</v>
      </c>
      <c r="DX126" s="89">
        <f>F279</f>
        <v>266</v>
      </c>
      <c r="DY126" s="89">
        <f>F459</f>
        <v>446</v>
      </c>
      <c r="DZ126" s="89">
        <f>F163</f>
        <v>150</v>
      </c>
      <c r="EA126" s="89">
        <f>F343</f>
        <v>330</v>
      </c>
      <c r="EB126" s="89">
        <f>F398</f>
        <v>385</v>
      </c>
      <c r="EC126" s="89">
        <f>F578</f>
        <v>565</v>
      </c>
      <c r="ED126" s="89">
        <f>F133</f>
        <v>120</v>
      </c>
      <c r="EE126" s="89">
        <f>F467</f>
        <v>454</v>
      </c>
      <c r="EF126" s="89">
        <f>F522</f>
        <v>509</v>
      </c>
      <c r="EG126" s="89">
        <f>F77</f>
        <v>64</v>
      </c>
      <c r="EH126" s="89">
        <f>F257</f>
        <v>244</v>
      </c>
      <c r="EI126" s="89">
        <f>F312</f>
        <v>299</v>
      </c>
      <c r="EJ126" s="89">
        <f>F16</f>
        <v>3</v>
      </c>
      <c r="EK126" s="89">
        <f>F196</f>
        <v>183</v>
      </c>
      <c r="EL126" s="89">
        <f>F376</f>
        <v>363</v>
      </c>
      <c r="EM126" s="89">
        <f>F431</f>
        <v>418</v>
      </c>
      <c r="EN126" s="90">
        <f>F611</f>
        <v>598</v>
      </c>
      <c r="EO126" s="75">
        <f t="shared" si="58"/>
        <v>3247400</v>
      </c>
      <c r="EP126" s="41"/>
      <c r="EQ126" s="91" t="s">
        <v>384</v>
      </c>
      <c r="ER126" s="93" t="s">
        <v>446</v>
      </c>
      <c r="ES126" s="93" t="s">
        <v>273</v>
      </c>
      <c r="ET126" s="92" t="s">
        <v>166</v>
      </c>
      <c r="EU126" s="93" t="s">
        <v>247</v>
      </c>
      <c r="EV126" s="93" t="s">
        <v>213</v>
      </c>
      <c r="EW126" s="93" t="s">
        <v>597</v>
      </c>
      <c r="EX126" s="93" t="s">
        <v>636</v>
      </c>
      <c r="EY126" s="93" t="s">
        <v>536</v>
      </c>
      <c r="EZ126" s="93" t="s">
        <v>625</v>
      </c>
      <c r="FA126" s="175" t="s">
        <v>250</v>
      </c>
      <c r="FB126" s="176" t="s">
        <v>374</v>
      </c>
      <c r="FC126" s="94" t="s">
        <v>204</v>
      </c>
      <c r="FD126" s="177" t="s">
        <v>144</v>
      </c>
      <c r="FE126" s="178" t="s">
        <v>134</v>
      </c>
      <c r="FF126" s="93" t="s">
        <v>351</v>
      </c>
      <c r="FG126" s="93" t="s">
        <v>75</v>
      </c>
      <c r="FH126" s="93" t="s">
        <v>651</v>
      </c>
      <c r="FI126" s="93" t="s">
        <v>516</v>
      </c>
      <c r="FJ126" s="93" t="s">
        <v>242</v>
      </c>
      <c r="FK126" s="93" t="s">
        <v>630</v>
      </c>
      <c r="FL126" s="95" t="s">
        <v>695</v>
      </c>
      <c r="FM126" s="93" t="s">
        <v>425</v>
      </c>
      <c r="FN126" s="93" t="s">
        <v>664</v>
      </c>
      <c r="FO126" s="96" t="s">
        <v>241</v>
      </c>
      <c r="FP126" s="67"/>
    </row>
    <row r="127" spans="1:172" x14ac:dyDescent="0.2">
      <c r="A127" s="41"/>
      <c r="B127" s="41"/>
      <c r="C127" s="41"/>
      <c r="D127" s="109" t="s">
        <v>618</v>
      </c>
      <c r="E127" s="110" t="s">
        <v>565</v>
      </c>
      <c r="F127" s="111">
        <f>B3+(114*B5)</f>
        <v>114</v>
      </c>
      <c r="G127" s="41"/>
      <c r="I127" s="57"/>
      <c r="J127" s="28">
        <f>F58</f>
        <v>45</v>
      </c>
      <c r="K127" s="29">
        <f>F107</f>
        <v>94</v>
      </c>
      <c r="L127" s="29">
        <f>F26</f>
        <v>13</v>
      </c>
      <c r="M127" s="29">
        <f>F70</f>
        <v>57</v>
      </c>
      <c r="N127" s="29">
        <f>F114</f>
        <v>101</v>
      </c>
      <c r="O127" s="29">
        <f>F299</f>
        <v>286</v>
      </c>
      <c r="P127" s="29">
        <f>F343</f>
        <v>330</v>
      </c>
      <c r="Q127" s="29">
        <f>F267</f>
        <v>254</v>
      </c>
      <c r="R127" s="29">
        <f>F336</f>
        <v>323</v>
      </c>
      <c r="S127" s="29">
        <f>F380</f>
        <v>367</v>
      </c>
      <c r="T127" s="29">
        <f>F540</f>
        <v>527</v>
      </c>
      <c r="U127" s="29">
        <f>F609</f>
        <v>596</v>
      </c>
      <c r="V127" s="29">
        <f>F528</f>
        <v>515</v>
      </c>
      <c r="W127" s="29">
        <f>F577</f>
        <v>564</v>
      </c>
      <c r="X127" s="29">
        <f>F621</f>
        <v>608</v>
      </c>
      <c r="Y127" s="29">
        <f>F181</f>
        <v>168</v>
      </c>
      <c r="Z127" s="29">
        <f>F225</f>
        <v>212</v>
      </c>
      <c r="AA127" s="29">
        <f>F144</f>
        <v>131</v>
      </c>
      <c r="AB127" s="29">
        <f>F188</f>
        <v>175</v>
      </c>
      <c r="AC127" s="29">
        <f>F262</f>
        <v>249</v>
      </c>
      <c r="AD127" s="29">
        <f>F422</f>
        <v>409</v>
      </c>
      <c r="AE127" s="29">
        <f>F466</f>
        <v>453</v>
      </c>
      <c r="AF127" s="29">
        <f>F410</f>
        <v>397</v>
      </c>
      <c r="AG127" s="29">
        <f>F454</f>
        <v>441</v>
      </c>
      <c r="AH127" s="30">
        <f>F498</f>
        <v>485</v>
      </c>
      <c r="AI127" s="75">
        <f t="shared" si="56"/>
        <v>3247400</v>
      </c>
      <c r="AJ127" s="41"/>
      <c r="AK127" s="160" t="s">
        <v>380</v>
      </c>
      <c r="AL127" s="147" t="s">
        <v>331</v>
      </c>
      <c r="AM127" s="147" t="s">
        <v>233</v>
      </c>
      <c r="AN127" s="147" t="s">
        <v>369</v>
      </c>
      <c r="AO127" s="161" t="s">
        <v>368</v>
      </c>
      <c r="AP127" s="147" t="s">
        <v>112</v>
      </c>
      <c r="AQ127" s="147" t="s">
        <v>374</v>
      </c>
      <c r="AR127" s="147" t="s">
        <v>372</v>
      </c>
      <c r="AS127" s="147" t="s">
        <v>366</v>
      </c>
      <c r="AT127" s="147" t="s">
        <v>157</v>
      </c>
      <c r="AU127" s="147" t="s">
        <v>108</v>
      </c>
      <c r="AV127" s="147" t="s">
        <v>370</v>
      </c>
      <c r="AW127" s="162" t="s">
        <v>274</v>
      </c>
      <c r="AX127" s="147" t="s">
        <v>381</v>
      </c>
      <c r="AY127" s="147" t="s">
        <v>376</v>
      </c>
      <c r="AZ127" s="147" t="s">
        <v>94</v>
      </c>
      <c r="BA127" s="147" t="s">
        <v>367</v>
      </c>
      <c r="BB127" s="147" t="s">
        <v>379</v>
      </c>
      <c r="BC127" s="147" t="s">
        <v>375</v>
      </c>
      <c r="BD127" s="147" t="s">
        <v>373</v>
      </c>
      <c r="BE127" s="163" t="s">
        <v>365</v>
      </c>
      <c r="BF127" s="147" t="s">
        <v>378</v>
      </c>
      <c r="BG127" s="147" t="s">
        <v>377</v>
      </c>
      <c r="BH127" s="147" t="s">
        <v>218</v>
      </c>
      <c r="BI127" s="164" t="s">
        <v>371</v>
      </c>
      <c r="BJ127" s="67"/>
      <c r="BK127" s="50"/>
      <c r="BL127" s="41"/>
      <c r="BM127" s="28">
        <f>F101</f>
        <v>88</v>
      </c>
      <c r="BN127" s="29">
        <f>F70</f>
        <v>57</v>
      </c>
      <c r="BO127" s="29">
        <f>F33</f>
        <v>20</v>
      </c>
      <c r="BP127" s="29">
        <f>F57</f>
        <v>44</v>
      </c>
      <c r="BQ127" s="29">
        <f>F114</f>
        <v>101</v>
      </c>
      <c r="BR127" s="29">
        <f>F469</f>
        <v>456</v>
      </c>
      <c r="BS127" s="29">
        <f>F438</f>
        <v>425</v>
      </c>
      <c r="BT127" s="29">
        <f>F406</f>
        <v>393</v>
      </c>
      <c r="BU127" s="29">
        <f>F425</f>
        <v>412</v>
      </c>
      <c r="BV127" s="29">
        <f>F512</f>
        <v>499</v>
      </c>
      <c r="BW127" s="29">
        <f>F610</f>
        <v>597</v>
      </c>
      <c r="BX127" s="29">
        <f>F579</f>
        <v>566</v>
      </c>
      <c r="BY127" s="29">
        <f>F522</f>
        <v>509</v>
      </c>
      <c r="BZ127" s="29">
        <f>F541</f>
        <v>528</v>
      </c>
      <c r="CA127" s="29">
        <f>F623</f>
        <v>610</v>
      </c>
      <c r="CB127" s="29">
        <f>F342</f>
        <v>329</v>
      </c>
      <c r="CC127" s="29">
        <f>F336</f>
        <v>323</v>
      </c>
      <c r="CD127" s="29">
        <f>F274</f>
        <v>261</v>
      </c>
      <c r="CE127" s="29">
        <f>F293</f>
        <v>280</v>
      </c>
      <c r="CF127" s="29">
        <f>F380</f>
        <v>367</v>
      </c>
      <c r="CG127" s="29">
        <f>F228</f>
        <v>215</v>
      </c>
      <c r="CH127" s="29">
        <f>F202</f>
        <v>189</v>
      </c>
      <c r="CI127" s="29">
        <f>F140</f>
        <v>127</v>
      </c>
      <c r="CJ127" s="29">
        <f>F184</f>
        <v>171</v>
      </c>
      <c r="CK127" s="30">
        <f>F246</f>
        <v>233</v>
      </c>
      <c r="CL127" s="75">
        <f t="shared" si="57"/>
        <v>3247400</v>
      </c>
      <c r="CM127" s="41"/>
      <c r="CN127" s="82" t="s">
        <v>123</v>
      </c>
      <c r="CO127" s="84" t="s">
        <v>369</v>
      </c>
      <c r="CP127" s="84" t="s">
        <v>255</v>
      </c>
      <c r="CQ127" s="84" t="s">
        <v>128</v>
      </c>
      <c r="CR127" s="83" t="s">
        <v>368</v>
      </c>
      <c r="CS127" s="84" t="s">
        <v>696</v>
      </c>
      <c r="CT127" s="84" t="s">
        <v>633</v>
      </c>
      <c r="CU127" s="84" t="s">
        <v>672</v>
      </c>
      <c r="CV127" s="84" t="s">
        <v>353</v>
      </c>
      <c r="CW127" s="84" t="s">
        <v>340</v>
      </c>
      <c r="CX127" s="84" t="s">
        <v>510</v>
      </c>
      <c r="CY127" s="84" t="s">
        <v>659</v>
      </c>
      <c r="CZ127" s="85" t="s">
        <v>75</v>
      </c>
      <c r="DA127" s="84" t="s">
        <v>588</v>
      </c>
      <c r="DB127" s="84" t="s">
        <v>357</v>
      </c>
      <c r="DC127" s="84" t="s">
        <v>120</v>
      </c>
      <c r="DD127" s="84" t="s">
        <v>366</v>
      </c>
      <c r="DE127" s="84" t="s">
        <v>249</v>
      </c>
      <c r="DF127" s="84" t="s">
        <v>125</v>
      </c>
      <c r="DG127" s="84" t="s">
        <v>157</v>
      </c>
      <c r="DH127" s="86" t="s">
        <v>653</v>
      </c>
      <c r="DI127" s="84" t="s">
        <v>362</v>
      </c>
      <c r="DJ127" s="84" t="s">
        <v>548</v>
      </c>
      <c r="DK127" s="84" t="s">
        <v>345</v>
      </c>
      <c r="DL127" s="87" t="s">
        <v>693</v>
      </c>
      <c r="DM127" s="67"/>
      <c r="DO127" s="57"/>
      <c r="DP127" s="88">
        <f>F171</f>
        <v>158</v>
      </c>
      <c r="DQ127" s="89">
        <f>F351</f>
        <v>338</v>
      </c>
      <c r="DR127" s="89">
        <f>F406</f>
        <v>393</v>
      </c>
      <c r="DS127" s="89">
        <f>F586</f>
        <v>573</v>
      </c>
      <c r="DT127" s="89">
        <f>F116</f>
        <v>103</v>
      </c>
      <c r="DU127" s="89">
        <f>F470</f>
        <v>457</v>
      </c>
      <c r="DV127" s="89">
        <f>F525</f>
        <v>512</v>
      </c>
      <c r="DW127" s="89">
        <f>F80</f>
        <v>67</v>
      </c>
      <c r="DX127" s="89">
        <f>F260</f>
        <v>247</v>
      </c>
      <c r="DY127" s="89">
        <f>F290</f>
        <v>277</v>
      </c>
      <c r="DZ127" s="89">
        <f>F19</f>
        <v>6</v>
      </c>
      <c r="EA127" s="89">
        <f>F199</f>
        <v>186</v>
      </c>
      <c r="EB127" s="89">
        <f>F379</f>
        <v>366</v>
      </c>
      <c r="EC127" s="89">
        <f>F434</f>
        <v>421</v>
      </c>
      <c r="ED127" s="89">
        <f>F589</f>
        <v>576</v>
      </c>
      <c r="EE127" s="89">
        <f>F318</f>
        <v>305</v>
      </c>
      <c r="EF127" s="89">
        <f>F498</f>
        <v>485</v>
      </c>
      <c r="EG127" s="89">
        <f>F553</f>
        <v>540</v>
      </c>
      <c r="EH127" s="89">
        <f>F108</f>
        <v>95</v>
      </c>
      <c r="EI127" s="89">
        <f>F138</f>
        <v>125</v>
      </c>
      <c r="EJ127" s="89">
        <f>F622</f>
        <v>609</v>
      </c>
      <c r="EK127" s="89">
        <f>F52</f>
        <v>39</v>
      </c>
      <c r="EL127" s="89">
        <f>F232</f>
        <v>219</v>
      </c>
      <c r="EM127" s="89">
        <f>F287</f>
        <v>274</v>
      </c>
      <c r="EN127" s="90">
        <f>F442</f>
        <v>429</v>
      </c>
      <c r="EO127" s="75">
        <f t="shared" si="58"/>
        <v>3247400</v>
      </c>
      <c r="EP127" s="41"/>
      <c r="EQ127" s="91" t="s">
        <v>701</v>
      </c>
      <c r="ER127" s="93" t="s">
        <v>465</v>
      </c>
      <c r="ES127" s="93" t="s">
        <v>672</v>
      </c>
      <c r="ET127" s="93" t="s">
        <v>78</v>
      </c>
      <c r="EU127" s="92" t="s">
        <v>652</v>
      </c>
      <c r="EV127" s="93" t="s">
        <v>462</v>
      </c>
      <c r="EW127" s="93" t="s">
        <v>337</v>
      </c>
      <c r="EX127" s="93" t="s">
        <v>97</v>
      </c>
      <c r="EY127" s="93" t="s">
        <v>115</v>
      </c>
      <c r="EZ127" s="93" t="s">
        <v>424</v>
      </c>
      <c r="FA127" s="175" t="s">
        <v>620</v>
      </c>
      <c r="FB127" s="176" t="s">
        <v>598</v>
      </c>
      <c r="FC127" s="94" t="s">
        <v>383</v>
      </c>
      <c r="FD127" s="177" t="s">
        <v>656</v>
      </c>
      <c r="FE127" s="178" t="s">
        <v>275</v>
      </c>
      <c r="FF127" s="93" t="s">
        <v>268</v>
      </c>
      <c r="FG127" s="93" t="s">
        <v>371</v>
      </c>
      <c r="FH127" s="93" t="s">
        <v>197</v>
      </c>
      <c r="FI127" s="93" t="s">
        <v>314</v>
      </c>
      <c r="FJ127" s="93" t="s">
        <v>127</v>
      </c>
      <c r="FK127" s="95" t="s">
        <v>147</v>
      </c>
      <c r="FL127" s="93" t="s">
        <v>574</v>
      </c>
      <c r="FM127" s="93" t="s">
        <v>401</v>
      </c>
      <c r="FN127" s="93" t="s">
        <v>303</v>
      </c>
      <c r="FO127" s="96" t="s">
        <v>297</v>
      </c>
      <c r="FP127" s="67"/>
    </row>
    <row r="128" spans="1:172" x14ac:dyDescent="0.2">
      <c r="A128" s="41"/>
      <c r="B128" s="41"/>
      <c r="C128" s="41"/>
      <c r="D128" s="109" t="s">
        <v>628</v>
      </c>
      <c r="E128" s="110" t="s">
        <v>565</v>
      </c>
      <c r="F128" s="122">
        <f>B3+(115*B5)</f>
        <v>115</v>
      </c>
      <c r="G128" s="41"/>
      <c r="I128" s="57"/>
      <c r="J128" s="28">
        <f>F513</f>
        <v>500</v>
      </c>
      <c r="K128" s="29">
        <f>F587</f>
        <v>574</v>
      </c>
      <c r="L128" s="29">
        <f>F631</f>
        <v>618</v>
      </c>
      <c r="M128" s="29">
        <f>F550</f>
        <v>537</v>
      </c>
      <c r="N128" s="29">
        <f>F594</f>
        <v>581</v>
      </c>
      <c r="O128" s="29">
        <f>F154</f>
        <v>141</v>
      </c>
      <c r="P128" s="29">
        <f>F198</f>
        <v>185</v>
      </c>
      <c r="Q128" s="29">
        <f>F247</f>
        <v>234</v>
      </c>
      <c r="R128" s="29">
        <f>F166</f>
        <v>153</v>
      </c>
      <c r="S128" s="29">
        <f>F235</f>
        <v>222</v>
      </c>
      <c r="T128" s="29">
        <f>F395</f>
        <v>382</v>
      </c>
      <c r="U128" s="29">
        <f>F439</f>
        <v>426</v>
      </c>
      <c r="V128" s="29">
        <f>F508</f>
        <v>495</v>
      </c>
      <c r="W128" s="29">
        <f>F432</f>
        <v>419</v>
      </c>
      <c r="X128" s="29">
        <f>F476</f>
        <v>463</v>
      </c>
      <c r="Y128" s="29">
        <f>F36</f>
        <v>23</v>
      </c>
      <c r="Z128" s="29">
        <f>F80</f>
        <v>67</v>
      </c>
      <c r="AA128" s="29">
        <f>F124</f>
        <v>111</v>
      </c>
      <c r="AB128" s="29">
        <f>F43</f>
        <v>30</v>
      </c>
      <c r="AC128" s="29">
        <f>F92</f>
        <v>79</v>
      </c>
      <c r="AD128" s="29">
        <f>F277</f>
        <v>264</v>
      </c>
      <c r="AE128" s="29">
        <f>F321</f>
        <v>308</v>
      </c>
      <c r="AF128" s="29">
        <f>F365</f>
        <v>352</v>
      </c>
      <c r="AG128" s="29">
        <f>F309</f>
        <v>296</v>
      </c>
      <c r="AH128" s="30">
        <f>F353</f>
        <v>340</v>
      </c>
      <c r="AI128" s="75">
        <f t="shared" si="56"/>
        <v>3247400</v>
      </c>
      <c r="AJ128" s="41"/>
      <c r="AK128" s="160" t="s">
        <v>391</v>
      </c>
      <c r="AL128" s="147" t="s">
        <v>415</v>
      </c>
      <c r="AM128" s="147" t="s">
        <v>411</v>
      </c>
      <c r="AN128" s="147" t="s">
        <v>273</v>
      </c>
      <c r="AO128" s="147" t="s">
        <v>355</v>
      </c>
      <c r="AP128" s="161" t="s">
        <v>413</v>
      </c>
      <c r="AQ128" s="147" t="s">
        <v>93</v>
      </c>
      <c r="AR128" s="147" t="s">
        <v>421</v>
      </c>
      <c r="AS128" s="147" t="s">
        <v>419</v>
      </c>
      <c r="AT128" s="147" t="s">
        <v>361</v>
      </c>
      <c r="AU128" s="147" t="s">
        <v>403</v>
      </c>
      <c r="AV128" s="147" t="s">
        <v>420</v>
      </c>
      <c r="AW128" s="162" t="s">
        <v>235</v>
      </c>
      <c r="AX128" s="147" t="s">
        <v>418</v>
      </c>
      <c r="AY128" s="147" t="s">
        <v>217</v>
      </c>
      <c r="AZ128" s="147" t="s">
        <v>422</v>
      </c>
      <c r="BA128" s="147" t="s">
        <v>97</v>
      </c>
      <c r="BB128" s="147" t="s">
        <v>334</v>
      </c>
      <c r="BC128" s="147" t="s">
        <v>414</v>
      </c>
      <c r="BD128" s="163" t="s">
        <v>410</v>
      </c>
      <c r="BE128" s="147" t="s">
        <v>156</v>
      </c>
      <c r="BF128" s="147" t="s">
        <v>417</v>
      </c>
      <c r="BG128" s="147" t="s">
        <v>416</v>
      </c>
      <c r="BH128" s="147" t="s">
        <v>412</v>
      </c>
      <c r="BI128" s="164" t="s">
        <v>358</v>
      </c>
      <c r="BJ128" s="67"/>
      <c r="BK128" s="50"/>
      <c r="BL128" s="41"/>
      <c r="BM128" s="28">
        <f>F277</f>
        <v>264</v>
      </c>
      <c r="BN128" s="29">
        <f>F359</f>
        <v>346</v>
      </c>
      <c r="BO128" s="29">
        <f>F378</f>
        <v>365</v>
      </c>
      <c r="BP128" s="29">
        <f>F321</f>
        <v>308</v>
      </c>
      <c r="BQ128" s="29">
        <f>F290</f>
        <v>277</v>
      </c>
      <c r="BR128" s="29">
        <f>F154</f>
        <v>141</v>
      </c>
      <c r="BS128" s="29">
        <f>F216</f>
        <v>203</v>
      </c>
      <c r="BT128" s="29">
        <f>F260</f>
        <v>247</v>
      </c>
      <c r="BU128" s="29">
        <f>F198</f>
        <v>185</v>
      </c>
      <c r="BV128" s="29">
        <f>F172</f>
        <v>159</v>
      </c>
      <c r="BW128" s="29">
        <f>F411</f>
        <v>398</v>
      </c>
      <c r="BX128" s="29">
        <f>F468</f>
        <v>455</v>
      </c>
      <c r="BY128" s="29">
        <f>F492</f>
        <v>479</v>
      </c>
      <c r="BZ128" s="29">
        <f>F455</f>
        <v>442</v>
      </c>
      <c r="CA128" s="29">
        <f>F424</f>
        <v>411</v>
      </c>
      <c r="CB128" s="29">
        <f>F520</f>
        <v>507</v>
      </c>
      <c r="CC128" s="29">
        <f>F607</f>
        <v>594</v>
      </c>
      <c r="CD128" s="29">
        <f>F626</f>
        <v>613</v>
      </c>
      <c r="CE128" s="29">
        <f>F564</f>
        <v>551</v>
      </c>
      <c r="CF128" s="29">
        <f>F558</f>
        <v>545</v>
      </c>
      <c r="CG128" s="29">
        <f>F13</f>
        <v>0</v>
      </c>
      <c r="CH128" s="29">
        <f>F100</f>
        <v>87</v>
      </c>
      <c r="CI128" s="29">
        <f>F119</f>
        <v>106</v>
      </c>
      <c r="CJ128" s="29">
        <f>F87</f>
        <v>74</v>
      </c>
      <c r="CK128" s="30">
        <f>F56</f>
        <v>43</v>
      </c>
      <c r="CL128" s="75">
        <f t="shared" si="57"/>
        <v>3247400</v>
      </c>
      <c r="CM128" s="41"/>
      <c r="CN128" s="82" t="s">
        <v>156</v>
      </c>
      <c r="CO128" s="84" t="s">
        <v>559</v>
      </c>
      <c r="CP128" s="84" t="s">
        <v>110</v>
      </c>
      <c r="CQ128" s="84" t="s">
        <v>417</v>
      </c>
      <c r="CR128" s="84" t="s">
        <v>424</v>
      </c>
      <c r="CS128" s="83" t="s">
        <v>413</v>
      </c>
      <c r="CT128" s="84" t="s">
        <v>387</v>
      </c>
      <c r="CU128" s="84" t="s">
        <v>115</v>
      </c>
      <c r="CV128" s="84" t="s">
        <v>93</v>
      </c>
      <c r="CW128" s="84" t="s">
        <v>556</v>
      </c>
      <c r="CX128" s="84" t="s">
        <v>476</v>
      </c>
      <c r="CY128" s="84" t="s">
        <v>279</v>
      </c>
      <c r="CZ128" s="85" t="s">
        <v>101</v>
      </c>
      <c r="DA128" s="84" t="s">
        <v>582</v>
      </c>
      <c r="DB128" s="84" t="s">
        <v>405</v>
      </c>
      <c r="DC128" s="84" t="s">
        <v>632</v>
      </c>
      <c r="DD128" s="84" t="s">
        <v>105</v>
      </c>
      <c r="DE128" s="84" t="s">
        <v>406</v>
      </c>
      <c r="DF128" s="84" t="s">
        <v>335</v>
      </c>
      <c r="DG128" s="86" t="s">
        <v>666</v>
      </c>
      <c r="DH128" s="84" t="s">
        <v>70</v>
      </c>
      <c r="DI128" s="84" t="s">
        <v>409</v>
      </c>
      <c r="DJ128" s="84" t="s">
        <v>579</v>
      </c>
      <c r="DK128" s="84" t="s">
        <v>667</v>
      </c>
      <c r="DL128" s="87" t="s">
        <v>390</v>
      </c>
      <c r="DM128" s="67"/>
      <c r="DO128" s="57"/>
      <c r="DP128" s="88">
        <f>F591</f>
        <v>578</v>
      </c>
      <c r="DQ128" s="89">
        <f>F21</f>
        <v>8</v>
      </c>
      <c r="DR128" s="89">
        <f>F201</f>
        <v>188</v>
      </c>
      <c r="DS128" s="89">
        <f>F381</f>
        <v>368</v>
      </c>
      <c r="DT128" s="89">
        <f>F436</f>
        <v>423</v>
      </c>
      <c r="DU128" s="89">
        <f>F140</f>
        <v>127</v>
      </c>
      <c r="DV128" s="89">
        <f>F320</f>
        <v>307</v>
      </c>
      <c r="DW128" s="89">
        <f>F500</f>
        <v>487</v>
      </c>
      <c r="DX128" s="89">
        <f>F555</f>
        <v>542</v>
      </c>
      <c r="DY128" s="89">
        <f>F110</f>
        <v>97</v>
      </c>
      <c r="DZ128" s="89">
        <f>F439</f>
        <v>426</v>
      </c>
      <c r="EA128" s="89">
        <f>F619</f>
        <v>606</v>
      </c>
      <c r="EB128" s="89">
        <f>F49</f>
        <v>36</v>
      </c>
      <c r="EC128" s="89">
        <f>F229</f>
        <v>216</v>
      </c>
      <c r="ED128" s="89">
        <f>F284</f>
        <v>271</v>
      </c>
      <c r="EE128" s="89">
        <f>F113</f>
        <v>100</v>
      </c>
      <c r="EF128" s="89">
        <f>F168</f>
        <v>155</v>
      </c>
      <c r="EG128" s="89">
        <f>F348</f>
        <v>335</v>
      </c>
      <c r="EH128" s="89">
        <f>F403</f>
        <v>390</v>
      </c>
      <c r="EI128" s="89">
        <f>F583</f>
        <v>570</v>
      </c>
      <c r="EJ128" s="89">
        <f>F292</f>
        <v>279</v>
      </c>
      <c r="EK128" s="89">
        <f>F472</f>
        <v>459</v>
      </c>
      <c r="EL128" s="89">
        <f>F527</f>
        <v>514</v>
      </c>
      <c r="EM128" s="89">
        <f>F82</f>
        <v>69</v>
      </c>
      <c r="EN128" s="90">
        <f>F262</f>
        <v>249</v>
      </c>
      <c r="EO128" s="75">
        <f t="shared" si="58"/>
        <v>3247400</v>
      </c>
      <c r="EP128" s="41"/>
      <c r="EQ128" s="91" t="s">
        <v>661</v>
      </c>
      <c r="ER128" s="93" t="s">
        <v>333</v>
      </c>
      <c r="ES128" s="93" t="s">
        <v>635</v>
      </c>
      <c r="ET128" s="93" t="s">
        <v>478</v>
      </c>
      <c r="EU128" s="93" t="s">
        <v>436</v>
      </c>
      <c r="EV128" s="92" t="s">
        <v>548</v>
      </c>
      <c r="EW128" s="93" t="s">
        <v>359</v>
      </c>
      <c r="EX128" s="93" t="s">
        <v>294</v>
      </c>
      <c r="EY128" s="93" t="s">
        <v>485</v>
      </c>
      <c r="EZ128" s="93" t="s">
        <v>271</v>
      </c>
      <c r="FA128" s="175" t="s">
        <v>420</v>
      </c>
      <c r="FB128" s="176" t="s">
        <v>106</v>
      </c>
      <c r="FC128" s="94" t="s">
        <v>211</v>
      </c>
      <c r="FD128" s="177" t="s">
        <v>452</v>
      </c>
      <c r="FE128" s="178" t="s">
        <v>527</v>
      </c>
      <c r="FF128" s="93" t="s">
        <v>142</v>
      </c>
      <c r="FG128" s="93" t="s">
        <v>363</v>
      </c>
      <c r="FH128" s="93" t="s">
        <v>677</v>
      </c>
      <c r="FI128" s="93" t="s">
        <v>484</v>
      </c>
      <c r="FJ128" s="95" t="s">
        <v>674</v>
      </c>
      <c r="FK128" s="93" t="s">
        <v>205</v>
      </c>
      <c r="FL128" s="93" t="s">
        <v>316</v>
      </c>
      <c r="FM128" s="93" t="s">
        <v>135</v>
      </c>
      <c r="FN128" s="93" t="s">
        <v>73</v>
      </c>
      <c r="FO128" s="96" t="s">
        <v>373</v>
      </c>
      <c r="FP128" s="67"/>
    </row>
    <row r="129" spans="1:172" x14ac:dyDescent="0.2">
      <c r="A129" s="41"/>
      <c r="B129" s="41"/>
      <c r="C129" s="41"/>
      <c r="D129" s="109" t="s">
        <v>450</v>
      </c>
      <c r="E129" s="110" t="s">
        <v>565</v>
      </c>
      <c r="F129" s="122">
        <f>B3+(116*B5)</f>
        <v>116</v>
      </c>
      <c r="G129" s="41"/>
      <c r="I129" s="57"/>
      <c r="J129" s="28">
        <f>F625</f>
        <v>612</v>
      </c>
      <c r="K129" s="29">
        <f>F544</f>
        <v>531</v>
      </c>
      <c r="L129" s="29">
        <f>F588</f>
        <v>575</v>
      </c>
      <c r="M129" s="29">
        <f>F537</f>
        <v>524</v>
      </c>
      <c r="N129" s="29">
        <f>F581</f>
        <v>568</v>
      </c>
      <c r="O129" s="29">
        <f>F241</f>
        <v>228</v>
      </c>
      <c r="P129" s="29">
        <f>F185</f>
        <v>172</v>
      </c>
      <c r="Q129" s="29">
        <f>F229</f>
        <v>216</v>
      </c>
      <c r="R129" s="29">
        <f>F148</f>
        <v>135</v>
      </c>
      <c r="S129" s="29">
        <f>F197</f>
        <v>184</v>
      </c>
      <c r="T129" s="29">
        <f>F507</f>
        <v>494</v>
      </c>
      <c r="U129" s="29">
        <f>F426</f>
        <v>413</v>
      </c>
      <c r="V129" s="29">
        <f>F470</f>
        <v>457</v>
      </c>
      <c r="W129" s="29">
        <f>F389</f>
        <v>376</v>
      </c>
      <c r="X129" s="29">
        <f>F458</f>
        <v>445</v>
      </c>
      <c r="Y129" s="29">
        <f>F118</f>
        <v>105</v>
      </c>
      <c r="Z129" s="29">
        <f>F42</f>
        <v>29</v>
      </c>
      <c r="AA129" s="29">
        <f>F111</f>
        <v>98</v>
      </c>
      <c r="AB129" s="29">
        <f>F30</f>
        <v>17</v>
      </c>
      <c r="AC129" s="29">
        <f>F74</f>
        <v>61</v>
      </c>
      <c r="AD129" s="29">
        <f>F384</f>
        <v>371</v>
      </c>
      <c r="AE129" s="29">
        <f>F303</f>
        <v>290</v>
      </c>
      <c r="AF129" s="29">
        <f>F352</f>
        <v>339</v>
      </c>
      <c r="AG129" s="29">
        <f>F271</f>
        <v>258</v>
      </c>
      <c r="AH129" s="30">
        <f>F315</f>
        <v>302</v>
      </c>
      <c r="AI129" s="75">
        <f t="shared" si="56"/>
        <v>3247400</v>
      </c>
      <c r="AJ129" s="41"/>
      <c r="AK129" s="160" t="s">
        <v>76</v>
      </c>
      <c r="AL129" s="147" t="s">
        <v>173</v>
      </c>
      <c r="AM129" s="147" t="s">
        <v>456</v>
      </c>
      <c r="AN129" s="147" t="s">
        <v>454</v>
      </c>
      <c r="AO129" s="147" t="s">
        <v>461</v>
      </c>
      <c r="AP129" s="147" t="s">
        <v>458</v>
      </c>
      <c r="AQ129" s="161" t="s">
        <v>183</v>
      </c>
      <c r="AR129" s="147" t="s">
        <v>452</v>
      </c>
      <c r="AS129" s="147" t="s">
        <v>229</v>
      </c>
      <c r="AT129" s="147" t="s">
        <v>459</v>
      </c>
      <c r="AU129" s="147" t="s">
        <v>457</v>
      </c>
      <c r="AV129" s="147" t="s">
        <v>339</v>
      </c>
      <c r="AW129" s="162" t="s">
        <v>462</v>
      </c>
      <c r="AX129" s="147" t="s">
        <v>437</v>
      </c>
      <c r="AY129" s="147" t="s">
        <v>168</v>
      </c>
      <c r="AZ129" s="147" t="s">
        <v>453</v>
      </c>
      <c r="BA129" s="147" t="s">
        <v>449</v>
      </c>
      <c r="BB129" s="147" t="s">
        <v>460</v>
      </c>
      <c r="BC129" s="163" t="s">
        <v>290</v>
      </c>
      <c r="BD129" s="147" t="s">
        <v>140</v>
      </c>
      <c r="BE129" s="147" t="s">
        <v>463</v>
      </c>
      <c r="BF129" s="147" t="s">
        <v>178</v>
      </c>
      <c r="BG129" s="147" t="s">
        <v>283</v>
      </c>
      <c r="BH129" s="147" t="s">
        <v>455</v>
      </c>
      <c r="BI129" s="164" t="s">
        <v>384</v>
      </c>
      <c r="BJ129" s="67"/>
      <c r="BK129" s="50"/>
      <c r="BL129" s="41"/>
      <c r="BM129" s="28">
        <f>F315</f>
        <v>302</v>
      </c>
      <c r="BN129" s="29">
        <f>F303</f>
        <v>290</v>
      </c>
      <c r="BO129" s="29">
        <f>F346</f>
        <v>333</v>
      </c>
      <c r="BP129" s="29">
        <f>F377</f>
        <v>364</v>
      </c>
      <c r="BQ129" s="29">
        <f>F284</f>
        <v>271</v>
      </c>
      <c r="BR129" s="29">
        <f>F197</f>
        <v>184</v>
      </c>
      <c r="BS129" s="29">
        <f>F185</f>
        <v>172</v>
      </c>
      <c r="BT129" s="29">
        <f>F223</f>
        <v>210</v>
      </c>
      <c r="BU129" s="29">
        <f>F254</f>
        <v>241</v>
      </c>
      <c r="BV129" s="29">
        <f>F141</f>
        <v>128</v>
      </c>
      <c r="BW129" s="29">
        <f>F449</f>
        <v>436</v>
      </c>
      <c r="BX129" s="29">
        <f>F417</f>
        <v>404</v>
      </c>
      <c r="BY129" s="29">
        <f>F480</f>
        <v>467</v>
      </c>
      <c r="BZ129" s="29">
        <f>F511</f>
        <v>498</v>
      </c>
      <c r="CA129" s="29">
        <f>F393</f>
        <v>380</v>
      </c>
      <c r="CB129" s="29">
        <f>F583</f>
        <v>570</v>
      </c>
      <c r="CC129" s="29">
        <f>F551</f>
        <v>538</v>
      </c>
      <c r="CD129" s="29">
        <f>F589</f>
        <v>576</v>
      </c>
      <c r="CE129" s="29">
        <f>F620</f>
        <v>607</v>
      </c>
      <c r="CF129" s="29">
        <f>F532</f>
        <v>519</v>
      </c>
      <c r="CG129" s="29">
        <f>F81</f>
        <v>68</v>
      </c>
      <c r="CH129" s="29">
        <f>F44</f>
        <v>31</v>
      </c>
      <c r="CI129" s="29">
        <f>F112</f>
        <v>99</v>
      </c>
      <c r="CJ129" s="29">
        <f>F113</f>
        <v>100</v>
      </c>
      <c r="CK129" s="30">
        <f>F25</f>
        <v>12</v>
      </c>
      <c r="CL129" s="75">
        <f t="shared" si="57"/>
        <v>3247400</v>
      </c>
      <c r="CM129" s="41"/>
      <c r="CN129" s="82" t="s">
        <v>384</v>
      </c>
      <c r="CO129" s="84" t="s">
        <v>178</v>
      </c>
      <c r="CP129" s="84" t="s">
        <v>490</v>
      </c>
      <c r="CQ129" s="84" t="s">
        <v>221</v>
      </c>
      <c r="CR129" s="84" t="s">
        <v>527</v>
      </c>
      <c r="CS129" s="84" t="s">
        <v>459</v>
      </c>
      <c r="CT129" s="83" t="s">
        <v>183</v>
      </c>
      <c r="CU129" s="84" t="s">
        <v>344</v>
      </c>
      <c r="CV129" s="84" t="s">
        <v>528</v>
      </c>
      <c r="CW129" s="84" t="s">
        <v>505</v>
      </c>
      <c r="CX129" s="84" t="s">
        <v>444</v>
      </c>
      <c r="CY129" s="84" t="s">
        <v>169</v>
      </c>
      <c r="CZ129" s="85" t="s">
        <v>603</v>
      </c>
      <c r="DA129" s="84" t="s">
        <v>512</v>
      </c>
      <c r="DB129" s="84" t="s">
        <v>151</v>
      </c>
      <c r="DC129" s="84" t="s">
        <v>674</v>
      </c>
      <c r="DD129" s="84" t="s">
        <v>447</v>
      </c>
      <c r="DE129" s="84" t="s">
        <v>275</v>
      </c>
      <c r="DF129" s="86" t="s">
        <v>648</v>
      </c>
      <c r="DG129" s="84" t="s">
        <v>176</v>
      </c>
      <c r="DH129" s="84" t="s">
        <v>540</v>
      </c>
      <c r="DI129" s="84" t="s">
        <v>597</v>
      </c>
      <c r="DJ129" s="84" t="s">
        <v>662</v>
      </c>
      <c r="DK129" s="84" t="s">
        <v>142</v>
      </c>
      <c r="DL129" s="87" t="s">
        <v>451</v>
      </c>
      <c r="DM129" s="67"/>
      <c r="DO129" s="57"/>
      <c r="DP129" s="88">
        <f>F447</f>
        <v>434</v>
      </c>
      <c r="DQ129" s="89">
        <f>F627</f>
        <v>614</v>
      </c>
      <c r="DR129" s="89">
        <f>F57</f>
        <v>44</v>
      </c>
      <c r="DS129" s="89">
        <f>F237</f>
        <v>224</v>
      </c>
      <c r="DT129" s="89">
        <f>F267</f>
        <v>254</v>
      </c>
      <c r="DU129" s="89">
        <f>F121</f>
        <v>108</v>
      </c>
      <c r="DV129" s="89">
        <f>F176</f>
        <v>163</v>
      </c>
      <c r="DW129" s="89">
        <f>F356</f>
        <v>343</v>
      </c>
      <c r="DX129" s="89">
        <f>F411</f>
        <v>398</v>
      </c>
      <c r="DY129" s="89">
        <f>F566</f>
        <v>553</v>
      </c>
      <c r="DZ129" s="89">
        <f>F295</f>
        <v>282</v>
      </c>
      <c r="EA129" s="89">
        <f>F475</f>
        <v>462</v>
      </c>
      <c r="EB129" s="89">
        <f>F530</f>
        <v>517</v>
      </c>
      <c r="EC129" s="89">
        <f>F85</f>
        <v>72</v>
      </c>
      <c r="ED129" s="89">
        <f>F240</f>
        <v>227</v>
      </c>
      <c r="EE129" s="89">
        <f>F594</f>
        <v>581</v>
      </c>
      <c r="EF129" s="89">
        <f>F24</f>
        <v>11</v>
      </c>
      <c r="EG129" s="89">
        <f>F204</f>
        <v>191</v>
      </c>
      <c r="EH129" s="89">
        <f>F384</f>
        <v>371</v>
      </c>
      <c r="EI129" s="89">
        <f>F414</f>
        <v>401</v>
      </c>
      <c r="EJ129" s="89">
        <f>F143</f>
        <v>130</v>
      </c>
      <c r="EK129" s="89">
        <f>F323</f>
        <v>310</v>
      </c>
      <c r="EL129" s="89">
        <f>F503</f>
        <v>490</v>
      </c>
      <c r="EM129" s="89">
        <f>F558</f>
        <v>545</v>
      </c>
      <c r="EN129" s="90">
        <f>F88</f>
        <v>75</v>
      </c>
      <c r="EO129" s="75">
        <f t="shared" si="58"/>
        <v>3247400</v>
      </c>
      <c r="EP129" s="41"/>
      <c r="EQ129" s="91" t="s">
        <v>198</v>
      </c>
      <c r="ER129" s="93" t="s">
        <v>315</v>
      </c>
      <c r="ES129" s="93" t="s">
        <v>128</v>
      </c>
      <c r="ET129" s="93" t="s">
        <v>265</v>
      </c>
      <c r="EU129" s="93" t="s">
        <v>372</v>
      </c>
      <c r="EV129" s="93" t="s">
        <v>71</v>
      </c>
      <c r="EW129" s="92" t="s">
        <v>605</v>
      </c>
      <c r="EX129" s="93" t="s">
        <v>514</v>
      </c>
      <c r="EY129" s="93" t="s">
        <v>476</v>
      </c>
      <c r="EZ129" s="93" t="s">
        <v>627</v>
      </c>
      <c r="FA129" s="175" t="s">
        <v>304</v>
      </c>
      <c r="FB129" s="176" t="s">
        <v>100</v>
      </c>
      <c r="FC129" s="94" t="s">
        <v>520</v>
      </c>
      <c r="FD129" s="177" t="s">
        <v>332</v>
      </c>
      <c r="FE129" s="178" t="s">
        <v>480</v>
      </c>
      <c r="FF129" s="93" t="s">
        <v>355</v>
      </c>
      <c r="FG129" s="93" t="s">
        <v>270</v>
      </c>
      <c r="FH129" s="93" t="s">
        <v>560</v>
      </c>
      <c r="FI129" s="95" t="s">
        <v>463</v>
      </c>
      <c r="FJ129" s="93" t="s">
        <v>396</v>
      </c>
      <c r="FK129" s="93" t="s">
        <v>186</v>
      </c>
      <c r="FL129" s="93" t="s">
        <v>670</v>
      </c>
      <c r="FM129" s="93" t="s">
        <v>404</v>
      </c>
      <c r="FN129" s="93" t="s">
        <v>666</v>
      </c>
      <c r="FO129" s="96" t="s">
        <v>1</v>
      </c>
      <c r="FP129" s="67"/>
    </row>
    <row r="130" spans="1:172" x14ac:dyDescent="0.2">
      <c r="A130" s="41"/>
      <c r="B130" s="41"/>
      <c r="C130" s="41"/>
      <c r="D130" s="109" t="s">
        <v>350</v>
      </c>
      <c r="E130" s="110" t="s">
        <v>565</v>
      </c>
      <c r="F130" s="111">
        <f>B3+(117*B5)</f>
        <v>117</v>
      </c>
      <c r="G130" s="41"/>
      <c r="I130" s="57"/>
      <c r="J130" s="28">
        <f>F612</f>
        <v>599</v>
      </c>
      <c r="K130" s="29">
        <f>F531</f>
        <v>518</v>
      </c>
      <c r="L130" s="29">
        <f>F575</f>
        <v>562</v>
      </c>
      <c r="M130" s="29">
        <f>F619</f>
        <v>606</v>
      </c>
      <c r="N130" s="29">
        <f>F538</f>
        <v>525</v>
      </c>
      <c r="O130" s="29">
        <f>F223</f>
        <v>210</v>
      </c>
      <c r="P130" s="29">
        <f>F147</f>
        <v>134</v>
      </c>
      <c r="Q130" s="29">
        <f>F191</f>
        <v>178</v>
      </c>
      <c r="R130" s="29">
        <f>F260</f>
        <v>247</v>
      </c>
      <c r="S130" s="29">
        <f>F179</f>
        <v>166</v>
      </c>
      <c r="T130" s="29">
        <f>F464</f>
        <v>451</v>
      </c>
      <c r="U130" s="29">
        <f>F408</f>
        <v>395</v>
      </c>
      <c r="V130" s="29">
        <f>F457</f>
        <v>444</v>
      </c>
      <c r="W130" s="29">
        <f>F501</f>
        <v>488</v>
      </c>
      <c r="X130" s="29">
        <f>F420</f>
        <v>407</v>
      </c>
      <c r="Y130" s="29">
        <f>F105</f>
        <v>92</v>
      </c>
      <c r="Z130" s="29">
        <f>F24</f>
        <v>11</v>
      </c>
      <c r="AA130" s="29">
        <f>F68</f>
        <v>55</v>
      </c>
      <c r="AB130" s="29">
        <f>F117</f>
        <v>104</v>
      </c>
      <c r="AC130" s="29">
        <f>F61</f>
        <v>48</v>
      </c>
      <c r="AD130" s="29">
        <f>F346</f>
        <v>333</v>
      </c>
      <c r="AE130" s="29">
        <f>F265</f>
        <v>252</v>
      </c>
      <c r="AF130" s="29">
        <f>F334</f>
        <v>321</v>
      </c>
      <c r="AG130" s="29">
        <f>F378</f>
        <v>365</v>
      </c>
      <c r="AH130" s="30">
        <f>F302</f>
        <v>289</v>
      </c>
      <c r="AI130" s="75">
        <f t="shared" si="56"/>
        <v>3247400</v>
      </c>
      <c r="AJ130" s="41"/>
      <c r="AK130" s="160" t="s">
        <v>500</v>
      </c>
      <c r="AL130" s="147" t="s">
        <v>495</v>
      </c>
      <c r="AM130" s="147" t="s">
        <v>215</v>
      </c>
      <c r="AN130" s="147" t="s">
        <v>106</v>
      </c>
      <c r="AO130" s="147" t="s">
        <v>491</v>
      </c>
      <c r="AP130" s="147" t="s">
        <v>344</v>
      </c>
      <c r="AQ130" s="147" t="s">
        <v>493</v>
      </c>
      <c r="AR130" s="161" t="s">
        <v>427</v>
      </c>
      <c r="AS130" s="147" t="s">
        <v>115</v>
      </c>
      <c r="AT130" s="147" t="s">
        <v>498</v>
      </c>
      <c r="AU130" s="147" t="s">
        <v>0</v>
      </c>
      <c r="AV130" s="147" t="s">
        <v>352</v>
      </c>
      <c r="AW130" s="162" t="s">
        <v>492</v>
      </c>
      <c r="AX130" s="147" t="s">
        <v>152</v>
      </c>
      <c r="AY130" s="147" t="s">
        <v>496</v>
      </c>
      <c r="AZ130" s="147" t="s">
        <v>166</v>
      </c>
      <c r="BA130" s="147" t="s">
        <v>270</v>
      </c>
      <c r="BB130" s="163" t="s">
        <v>499</v>
      </c>
      <c r="BC130" s="147" t="s">
        <v>388</v>
      </c>
      <c r="BD130" s="147" t="s">
        <v>494</v>
      </c>
      <c r="BE130" s="147" t="s">
        <v>490</v>
      </c>
      <c r="BF130" s="147" t="s">
        <v>467</v>
      </c>
      <c r="BG130" s="147" t="s">
        <v>497</v>
      </c>
      <c r="BH130" s="147" t="s">
        <v>110</v>
      </c>
      <c r="BI130" s="164" t="s">
        <v>89</v>
      </c>
      <c r="BJ130" s="67"/>
      <c r="BK130" s="50"/>
      <c r="BL130" s="41"/>
      <c r="BM130" s="28">
        <f>F296</f>
        <v>283</v>
      </c>
      <c r="BN130" s="29">
        <f>F365</f>
        <v>352</v>
      </c>
      <c r="BO130" s="29">
        <f>F334</f>
        <v>321</v>
      </c>
      <c r="BP130" s="29">
        <f>F278</f>
        <v>265</v>
      </c>
      <c r="BQ130" s="29">
        <f>F352</f>
        <v>339</v>
      </c>
      <c r="BR130" s="29">
        <f>F173</f>
        <v>160</v>
      </c>
      <c r="BS130" s="29">
        <f>F247</f>
        <v>234</v>
      </c>
      <c r="BT130" s="29">
        <f>F191</f>
        <v>178</v>
      </c>
      <c r="BU130" s="29">
        <f>F160</f>
        <v>147</v>
      </c>
      <c r="BV130" s="29">
        <f>F229</f>
        <v>216</v>
      </c>
      <c r="BW130" s="29">
        <f>F430</f>
        <v>417</v>
      </c>
      <c r="BX130" s="29">
        <f>F499</f>
        <v>486</v>
      </c>
      <c r="BY130" s="29">
        <f>F443</f>
        <v>430</v>
      </c>
      <c r="BZ130" s="29">
        <f>F392</f>
        <v>379</v>
      </c>
      <c r="CA130" s="29">
        <f>F486</f>
        <v>473</v>
      </c>
      <c r="CB130" s="29">
        <f>F539</f>
        <v>526</v>
      </c>
      <c r="CC130" s="29">
        <f>F633</f>
        <v>620</v>
      </c>
      <c r="CD130" s="29">
        <f>F582</f>
        <v>569</v>
      </c>
      <c r="CE130" s="29">
        <f>F526</f>
        <v>513</v>
      </c>
      <c r="CF130" s="29">
        <f>F595</f>
        <v>582</v>
      </c>
      <c r="CG130" s="29">
        <f>F62</f>
        <v>49</v>
      </c>
      <c r="CH130" s="29">
        <f>F131</f>
        <v>118</v>
      </c>
      <c r="CI130" s="29">
        <f>F75</f>
        <v>62</v>
      </c>
      <c r="CJ130" s="29">
        <f>F19</f>
        <v>6</v>
      </c>
      <c r="CK130" s="30">
        <f>F88</f>
        <v>75</v>
      </c>
      <c r="CL130" s="75">
        <f t="shared" si="57"/>
        <v>3247400</v>
      </c>
      <c r="CM130" s="41"/>
      <c r="CN130" s="82" t="s">
        <v>532</v>
      </c>
      <c r="CO130" s="84" t="s">
        <v>416</v>
      </c>
      <c r="CP130" s="84" t="s">
        <v>497</v>
      </c>
      <c r="CQ130" s="84" t="s">
        <v>243</v>
      </c>
      <c r="CR130" s="84" t="s">
        <v>283</v>
      </c>
      <c r="CS130" s="84" t="s">
        <v>160</v>
      </c>
      <c r="CT130" s="84" t="s">
        <v>421</v>
      </c>
      <c r="CU130" s="83" t="s">
        <v>427</v>
      </c>
      <c r="CV130" s="84" t="s">
        <v>247</v>
      </c>
      <c r="CW130" s="84" t="s">
        <v>452</v>
      </c>
      <c r="CX130" s="84" t="s">
        <v>624</v>
      </c>
      <c r="CY130" s="84" t="s">
        <v>483</v>
      </c>
      <c r="CZ130" s="85" t="s">
        <v>338</v>
      </c>
      <c r="DA130" s="84" t="s">
        <v>237</v>
      </c>
      <c r="DB130" s="84" t="s">
        <v>543</v>
      </c>
      <c r="DC130" s="84" t="s">
        <v>79</v>
      </c>
      <c r="DD130" s="84" t="s">
        <v>663</v>
      </c>
      <c r="DE130" s="86" t="s">
        <v>239</v>
      </c>
      <c r="DF130" s="84" t="s">
        <v>486</v>
      </c>
      <c r="DG130" s="84" t="s">
        <v>567</v>
      </c>
      <c r="DH130" s="84" t="s">
        <v>682</v>
      </c>
      <c r="DI130" s="84" t="s">
        <v>470</v>
      </c>
      <c r="DJ130" s="84" t="s">
        <v>487</v>
      </c>
      <c r="DK130" s="84" t="s">
        <v>620</v>
      </c>
      <c r="DL130" s="87" t="s">
        <v>1</v>
      </c>
      <c r="DM130" s="67"/>
      <c r="DO130" s="57"/>
      <c r="DP130" s="88">
        <f>F298</f>
        <v>285</v>
      </c>
      <c r="DQ130" s="89">
        <f>F478</f>
        <v>465</v>
      </c>
      <c r="DR130" s="89">
        <f>F533</f>
        <v>520</v>
      </c>
      <c r="DS130" s="89">
        <f>F63</f>
        <v>50</v>
      </c>
      <c r="DT130" s="89">
        <f>F243</f>
        <v>230</v>
      </c>
      <c r="DU130" s="89">
        <f>F602</f>
        <v>589</v>
      </c>
      <c r="DV130" s="89">
        <f>F32</f>
        <v>19</v>
      </c>
      <c r="DW130" s="89">
        <f>F212</f>
        <v>199</v>
      </c>
      <c r="DX130" s="89">
        <f>F367</f>
        <v>354</v>
      </c>
      <c r="DY130" s="89">
        <f>F422</f>
        <v>409</v>
      </c>
      <c r="DZ130" s="89">
        <f>F151</f>
        <v>138</v>
      </c>
      <c r="EA130" s="89">
        <f>F331</f>
        <v>318</v>
      </c>
      <c r="EB130" s="89">
        <f>F511</f>
        <v>498</v>
      </c>
      <c r="EC130" s="89">
        <f>F541</f>
        <v>528</v>
      </c>
      <c r="ED130" s="89">
        <f>F96</f>
        <v>83</v>
      </c>
      <c r="EE130" s="89">
        <f>F450</f>
        <v>437</v>
      </c>
      <c r="EF130" s="89">
        <f>F630</f>
        <v>617</v>
      </c>
      <c r="EG130" s="89">
        <f>F60</f>
        <v>47</v>
      </c>
      <c r="EH130" s="89">
        <f>F215</f>
        <v>202</v>
      </c>
      <c r="EI130" s="89">
        <f>F270</f>
        <v>257</v>
      </c>
      <c r="EJ130" s="89">
        <f>F124</f>
        <v>111</v>
      </c>
      <c r="EK130" s="89">
        <f>F179</f>
        <v>166</v>
      </c>
      <c r="EL130" s="89">
        <f>F359</f>
        <v>346</v>
      </c>
      <c r="EM130" s="89">
        <f>F389</f>
        <v>376</v>
      </c>
      <c r="EN130" s="90">
        <f>F569</f>
        <v>556</v>
      </c>
      <c r="EO130" s="75">
        <f t="shared" si="58"/>
        <v>3247400</v>
      </c>
      <c r="EP130" s="41"/>
      <c r="EQ130" s="91" t="s">
        <v>684</v>
      </c>
      <c r="ER130" s="93" t="s">
        <v>394</v>
      </c>
      <c r="ES130" s="93" t="s">
        <v>686</v>
      </c>
      <c r="ET130" s="93" t="s">
        <v>272</v>
      </c>
      <c r="EU130" s="93" t="s">
        <v>307</v>
      </c>
      <c r="EV130" s="93" t="s">
        <v>196</v>
      </c>
      <c r="EW130" s="93" t="s">
        <v>212</v>
      </c>
      <c r="EX130" s="92" t="s">
        <v>122</v>
      </c>
      <c r="EY130" s="93" t="s">
        <v>264</v>
      </c>
      <c r="EZ130" s="93" t="s">
        <v>365</v>
      </c>
      <c r="FA130" s="175" t="s">
        <v>571</v>
      </c>
      <c r="FB130" s="176" t="s">
        <v>438</v>
      </c>
      <c r="FC130" s="94" t="s">
        <v>512</v>
      </c>
      <c r="FD130" s="177" t="s">
        <v>588</v>
      </c>
      <c r="FE130" s="178" t="s">
        <v>143</v>
      </c>
      <c r="FF130" s="93" t="s">
        <v>236</v>
      </c>
      <c r="FG130" s="93" t="s">
        <v>553</v>
      </c>
      <c r="FH130" s="95" t="s">
        <v>74</v>
      </c>
      <c r="FI130" s="93" t="s">
        <v>518</v>
      </c>
      <c r="FJ130" s="93" t="s">
        <v>109</v>
      </c>
      <c r="FK130" s="93" t="s">
        <v>334</v>
      </c>
      <c r="FL130" s="93" t="s">
        <v>498</v>
      </c>
      <c r="FM130" s="93" t="s">
        <v>559</v>
      </c>
      <c r="FN130" s="93" t="s">
        <v>437</v>
      </c>
      <c r="FO130" s="96" t="s">
        <v>301</v>
      </c>
      <c r="FP130" s="67"/>
    </row>
    <row r="131" spans="1:172" x14ac:dyDescent="0.2">
      <c r="A131" s="41"/>
      <c r="B131" s="41"/>
      <c r="C131" s="41"/>
      <c r="D131" s="109" t="s">
        <v>470</v>
      </c>
      <c r="E131" s="110" t="s">
        <v>565</v>
      </c>
      <c r="F131" s="111">
        <f>B3+(118*B5)</f>
        <v>118</v>
      </c>
      <c r="G131" s="41"/>
      <c r="I131" s="57"/>
      <c r="J131" s="28">
        <f>F569</f>
        <v>556</v>
      </c>
      <c r="K131" s="29">
        <f>F613</f>
        <v>600</v>
      </c>
      <c r="L131" s="29">
        <f>F562</f>
        <v>549</v>
      </c>
      <c r="M131" s="29">
        <f>F606</f>
        <v>593</v>
      </c>
      <c r="N131" s="29">
        <f>F525</f>
        <v>512</v>
      </c>
      <c r="O131" s="29">
        <f>F210</f>
        <v>197</v>
      </c>
      <c r="P131" s="29">
        <f>F254</f>
        <v>241</v>
      </c>
      <c r="Q131" s="29">
        <f>F173</f>
        <v>160</v>
      </c>
      <c r="R131" s="29">
        <f>F222</f>
        <v>209</v>
      </c>
      <c r="S131" s="29">
        <f>F141</f>
        <v>128</v>
      </c>
      <c r="T131" s="29">
        <f>F451</f>
        <v>438</v>
      </c>
      <c r="U131" s="29">
        <f>F495</f>
        <v>482</v>
      </c>
      <c r="V131" s="29">
        <f>F414</f>
        <v>401</v>
      </c>
      <c r="W131" s="29">
        <f>F483</f>
        <v>470</v>
      </c>
      <c r="X131" s="29">
        <f>F407</f>
        <v>394</v>
      </c>
      <c r="Y131" s="29">
        <f>F67</f>
        <v>54</v>
      </c>
      <c r="Z131" s="29">
        <f>F136</f>
        <v>123</v>
      </c>
      <c r="AA131" s="29">
        <f>F55</f>
        <v>42</v>
      </c>
      <c r="AB131" s="29">
        <f>F99</f>
        <v>86</v>
      </c>
      <c r="AC131" s="29">
        <f>F18</f>
        <v>5</v>
      </c>
      <c r="AD131" s="29">
        <f>F328</f>
        <v>315</v>
      </c>
      <c r="AE131" s="29">
        <f>F377</f>
        <v>364</v>
      </c>
      <c r="AF131" s="29">
        <f>F296</f>
        <v>283</v>
      </c>
      <c r="AG131" s="29">
        <f>F340</f>
        <v>327</v>
      </c>
      <c r="AH131" s="30">
        <f>F284</f>
        <v>271</v>
      </c>
      <c r="AI131" s="75">
        <f t="shared" si="56"/>
        <v>3247400</v>
      </c>
      <c r="AJ131" s="41"/>
      <c r="AK131" s="160" t="s">
        <v>301</v>
      </c>
      <c r="AL131" s="147" t="s">
        <v>434</v>
      </c>
      <c r="AM131" s="147" t="s">
        <v>530</v>
      </c>
      <c r="AN131" s="147" t="s">
        <v>526</v>
      </c>
      <c r="AO131" s="147" t="s">
        <v>337</v>
      </c>
      <c r="AP131" s="147" t="s">
        <v>310</v>
      </c>
      <c r="AQ131" s="147" t="s">
        <v>528</v>
      </c>
      <c r="AR131" s="147" t="s">
        <v>160</v>
      </c>
      <c r="AS131" s="161" t="s">
        <v>524</v>
      </c>
      <c r="AT131" s="147" t="s">
        <v>505</v>
      </c>
      <c r="AU131" s="147" t="s">
        <v>280</v>
      </c>
      <c r="AV131" s="147" t="s">
        <v>446</v>
      </c>
      <c r="AW131" s="162" t="s">
        <v>396</v>
      </c>
      <c r="AX131" s="147" t="s">
        <v>296</v>
      </c>
      <c r="AY131" s="147" t="s">
        <v>533</v>
      </c>
      <c r="AZ131" s="147" t="s">
        <v>471</v>
      </c>
      <c r="BA131" s="163" t="s">
        <v>525</v>
      </c>
      <c r="BB131" s="147" t="s">
        <v>230</v>
      </c>
      <c r="BC131" s="147" t="s">
        <v>72</v>
      </c>
      <c r="BD131" s="147" t="s">
        <v>529</v>
      </c>
      <c r="BE131" s="147" t="s">
        <v>306</v>
      </c>
      <c r="BF131" s="147" t="s">
        <v>221</v>
      </c>
      <c r="BG131" s="147" t="s">
        <v>532</v>
      </c>
      <c r="BH131" s="147" t="s">
        <v>531</v>
      </c>
      <c r="BI131" s="164" t="s">
        <v>527</v>
      </c>
      <c r="BJ131" s="67"/>
      <c r="BK131" s="50"/>
      <c r="BL131" s="41"/>
      <c r="BM131" s="28">
        <f>F384</f>
        <v>371</v>
      </c>
      <c r="BN131" s="29">
        <f>F271</f>
        <v>258</v>
      </c>
      <c r="BO131" s="29">
        <f>F302</f>
        <v>289</v>
      </c>
      <c r="BP131" s="29">
        <f>F340</f>
        <v>327</v>
      </c>
      <c r="BQ131" s="29">
        <f>F328</f>
        <v>315</v>
      </c>
      <c r="BR131" s="29">
        <f>F241</f>
        <v>228</v>
      </c>
      <c r="BS131" s="29">
        <f>F148</f>
        <v>135</v>
      </c>
      <c r="BT131" s="29">
        <f>F179</f>
        <v>166</v>
      </c>
      <c r="BU131" s="29">
        <f>F222</f>
        <v>209</v>
      </c>
      <c r="BV131" s="29">
        <f>F210</f>
        <v>197</v>
      </c>
      <c r="BW131" s="29">
        <f>F493</f>
        <v>480</v>
      </c>
      <c r="BX131" s="29">
        <f>F405</f>
        <v>392</v>
      </c>
      <c r="BY131" s="29">
        <f>F436</f>
        <v>423</v>
      </c>
      <c r="BZ131" s="29">
        <f>F474</f>
        <v>461</v>
      </c>
      <c r="CA131" s="29">
        <f>F442</f>
        <v>429</v>
      </c>
      <c r="CB131" s="29">
        <f>F632</f>
        <v>619</v>
      </c>
      <c r="CC131" s="29">
        <f>F514</f>
        <v>501</v>
      </c>
      <c r="CD131" s="29">
        <f>F545</f>
        <v>532</v>
      </c>
      <c r="CE131" s="29">
        <f>F608</f>
        <v>595</v>
      </c>
      <c r="CF131" s="29">
        <f>F576</f>
        <v>563</v>
      </c>
      <c r="CG131" s="29">
        <f>F125</f>
        <v>112</v>
      </c>
      <c r="CH131" s="29">
        <f>F37</f>
        <v>24</v>
      </c>
      <c r="CI131" s="29">
        <f>F38</f>
        <v>25</v>
      </c>
      <c r="CJ131" s="29">
        <f>F106</f>
        <v>93</v>
      </c>
      <c r="CK131" s="30">
        <f>F69</f>
        <v>56</v>
      </c>
      <c r="CL131" s="75">
        <f t="shared" si="57"/>
        <v>3247400</v>
      </c>
      <c r="CM131" s="41"/>
      <c r="CN131" s="82" t="s">
        <v>463</v>
      </c>
      <c r="CO131" s="84" t="s">
        <v>455</v>
      </c>
      <c r="CP131" s="84" t="s">
        <v>89</v>
      </c>
      <c r="CQ131" s="84" t="s">
        <v>531</v>
      </c>
      <c r="CR131" s="84" t="s">
        <v>306</v>
      </c>
      <c r="CS131" s="84" t="s">
        <v>458</v>
      </c>
      <c r="CT131" s="84" t="s">
        <v>229</v>
      </c>
      <c r="CU131" s="84" t="s">
        <v>498</v>
      </c>
      <c r="CV131" s="83" t="s">
        <v>524</v>
      </c>
      <c r="CW131" s="84" t="s">
        <v>310</v>
      </c>
      <c r="CX131" s="84" t="s">
        <v>216</v>
      </c>
      <c r="CY131" s="84" t="s">
        <v>608</v>
      </c>
      <c r="CZ131" s="85" t="s">
        <v>436</v>
      </c>
      <c r="DA131" s="84" t="s">
        <v>519</v>
      </c>
      <c r="DB131" s="84" t="s">
        <v>297</v>
      </c>
      <c r="DC131" s="84" t="s">
        <v>298</v>
      </c>
      <c r="DD131" s="86" t="s">
        <v>146</v>
      </c>
      <c r="DE131" s="84" t="s">
        <v>614</v>
      </c>
      <c r="DF131" s="84" t="s">
        <v>671</v>
      </c>
      <c r="DG131" s="84" t="s">
        <v>521</v>
      </c>
      <c r="DH131" s="84" t="s">
        <v>522</v>
      </c>
      <c r="DI131" s="84" t="s">
        <v>679</v>
      </c>
      <c r="DJ131" s="84" t="s">
        <v>291</v>
      </c>
      <c r="DK131" s="84" t="s">
        <v>508</v>
      </c>
      <c r="DL131" s="87" t="s">
        <v>573</v>
      </c>
      <c r="DM131" s="67"/>
      <c r="DO131" s="57"/>
      <c r="DP131" s="88">
        <f>F154</f>
        <v>141</v>
      </c>
      <c r="DQ131" s="89">
        <f>F334</f>
        <v>321</v>
      </c>
      <c r="DR131" s="89">
        <f>F489</f>
        <v>476</v>
      </c>
      <c r="DS131" s="89">
        <f>F544</f>
        <v>531</v>
      </c>
      <c r="DT131" s="89">
        <f>F99</f>
        <v>86</v>
      </c>
      <c r="DU131" s="89">
        <f>F453</f>
        <v>440</v>
      </c>
      <c r="DV131" s="89">
        <f>F633</f>
        <v>620</v>
      </c>
      <c r="DW131" s="89">
        <f>F38</f>
        <v>25</v>
      </c>
      <c r="DX131" s="89">
        <f>F218</f>
        <v>205</v>
      </c>
      <c r="DY131" s="89">
        <f>F273</f>
        <v>260</v>
      </c>
      <c r="DZ131" s="89">
        <f>F132</f>
        <v>119</v>
      </c>
      <c r="EA131" s="89">
        <f>F187</f>
        <v>174</v>
      </c>
      <c r="EB131" s="89">
        <f>F342</f>
        <v>329</v>
      </c>
      <c r="EC131" s="89">
        <f>F397</f>
        <v>384</v>
      </c>
      <c r="ED131" s="89">
        <f>F577</f>
        <v>564</v>
      </c>
      <c r="EE131" s="89">
        <f>F306</f>
        <v>293</v>
      </c>
      <c r="EF131" s="89">
        <f>F486</f>
        <v>473</v>
      </c>
      <c r="EG131" s="89">
        <f>F516</f>
        <v>503</v>
      </c>
      <c r="EH131" s="89">
        <f>F71</f>
        <v>58</v>
      </c>
      <c r="EI131" s="89">
        <f>F251</f>
        <v>238</v>
      </c>
      <c r="EJ131" s="89">
        <f>F605</f>
        <v>592</v>
      </c>
      <c r="EK131" s="89">
        <f>F35</f>
        <v>22</v>
      </c>
      <c r="EL131" s="89">
        <f>F190</f>
        <v>177</v>
      </c>
      <c r="EM131" s="89">
        <f>F370</f>
        <v>357</v>
      </c>
      <c r="EN131" s="90">
        <f>F425</f>
        <v>412</v>
      </c>
      <c r="EO131" s="75">
        <f t="shared" si="58"/>
        <v>3247400</v>
      </c>
      <c r="EP131" s="41"/>
      <c r="EQ131" s="91" t="s">
        <v>413</v>
      </c>
      <c r="ER131" s="93" t="s">
        <v>497</v>
      </c>
      <c r="ES131" s="93" t="s">
        <v>475</v>
      </c>
      <c r="ET131" s="93" t="s">
        <v>173</v>
      </c>
      <c r="EU131" s="93" t="s">
        <v>72</v>
      </c>
      <c r="EV131" s="93" t="s">
        <v>435</v>
      </c>
      <c r="EW131" s="93" t="s">
        <v>663</v>
      </c>
      <c r="EX131" s="93" t="s">
        <v>291</v>
      </c>
      <c r="EY131" s="92" t="s">
        <v>114</v>
      </c>
      <c r="EZ131" s="93" t="s">
        <v>681</v>
      </c>
      <c r="FA131" s="175" t="s">
        <v>190</v>
      </c>
      <c r="FB131" s="176" t="s">
        <v>324</v>
      </c>
      <c r="FC131" s="94" t="s">
        <v>120</v>
      </c>
      <c r="FD131" s="177" t="s">
        <v>258</v>
      </c>
      <c r="FE131" s="178" t="s">
        <v>381</v>
      </c>
      <c r="FF131" s="93" t="s">
        <v>399</v>
      </c>
      <c r="FG131" s="95" t="s">
        <v>543</v>
      </c>
      <c r="FH131" s="93" t="s">
        <v>642</v>
      </c>
      <c r="FI131" s="93" t="s">
        <v>210</v>
      </c>
      <c r="FJ131" s="93" t="s">
        <v>595</v>
      </c>
      <c r="FK131" s="93" t="s">
        <v>448</v>
      </c>
      <c r="FL131" s="93" t="s">
        <v>141</v>
      </c>
      <c r="FM131" s="93" t="s">
        <v>441</v>
      </c>
      <c r="FN131" s="93" t="s">
        <v>180</v>
      </c>
      <c r="FO131" s="96" t="s">
        <v>353</v>
      </c>
      <c r="FP131" s="67"/>
    </row>
    <row r="132" spans="1:172" x14ac:dyDescent="0.2">
      <c r="A132" s="41"/>
      <c r="B132" s="41"/>
      <c r="C132" s="41"/>
      <c r="D132" s="109" t="s">
        <v>190</v>
      </c>
      <c r="E132" s="110" t="s">
        <v>565</v>
      </c>
      <c r="F132" s="122">
        <f>B3+(119*B5)</f>
        <v>119</v>
      </c>
      <c r="G132" s="41"/>
      <c r="I132" s="57"/>
      <c r="J132" s="28">
        <f>F556</f>
        <v>543</v>
      </c>
      <c r="K132" s="29">
        <f>F600</f>
        <v>587</v>
      </c>
      <c r="L132" s="29">
        <f>F519</f>
        <v>506</v>
      </c>
      <c r="M132" s="29">
        <f>F563</f>
        <v>550</v>
      </c>
      <c r="N132" s="29">
        <f>F637</f>
        <v>624</v>
      </c>
      <c r="O132" s="29">
        <f>F172</f>
        <v>159</v>
      </c>
      <c r="P132" s="29">
        <f>F216</f>
        <v>203</v>
      </c>
      <c r="Q132" s="29">
        <f>F160</f>
        <v>147</v>
      </c>
      <c r="R132" s="29">
        <f>F204</f>
        <v>191</v>
      </c>
      <c r="S132" s="29">
        <f>F248</f>
        <v>235</v>
      </c>
      <c r="T132" s="29">
        <f>F433</f>
        <v>420</v>
      </c>
      <c r="U132" s="29">
        <f>F482</f>
        <v>469</v>
      </c>
      <c r="V132" s="29">
        <f>F401</f>
        <v>388</v>
      </c>
      <c r="W132" s="29">
        <f>F445</f>
        <v>432</v>
      </c>
      <c r="X132" s="29">
        <f>F489</f>
        <v>476</v>
      </c>
      <c r="Y132" s="29">
        <f>F49</f>
        <v>36</v>
      </c>
      <c r="Z132" s="29">
        <f>F93</f>
        <v>80</v>
      </c>
      <c r="AA132" s="29">
        <f>F17</f>
        <v>4</v>
      </c>
      <c r="AB132" s="29">
        <f>F86</f>
        <v>73</v>
      </c>
      <c r="AC132" s="29">
        <f>F130</f>
        <v>117</v>
      </c>
      <c r="AD132" s="29">
        <f>F290</f>
        <v>277</v>
      </c>
      <c r="AE132" s="29">
        <f>F359</f>
        <v>346</v>
      </c>
      <c r="AF132" s="29">
        <f>F278</f>
        <v>265</v>
      </c>
      <c r="AG132" s="29">
        <f>F327</f>
        <v>314</v>
      </c>
      <c r="AH132" s="30">
        <f>F371</f>
        <v>358</v>
      </c>
      <c r="AI132" s="75">
        <f t="shared" si="56"/>
        <v>3247400</v>
      </c>
      <c r="AJ132" s="41"/>
      <c r="AK132" s="160" t="s">
        <v>558</v>
      </c>
      <c r="AL132" s="147" t="s">
        <v>148</v>
      </c>
      <c r="AM132" s="147" t="s">
        <v>240</v>
      </c>
      <c r="AN132" s="147" t="s">
        <v>511</v>
      </c>
      <c r="AO132" s="147" t="s">
        <v>562</v>
      </c>
      <c r="AP132" s="147" t="s">
        <v>556</v>
      </c>
      <c r="AQ132" s="147" t="s">
        <v>387</v>
      </c>
      <c r="AR132" s="147" t="s">
        <v>247</v>
      </c>
      <c r="AS132" s="147" t="s">
        <v>560</v>
      </c>
      <c r="AT132" s="161" t="s">
        <v>286</v>
      </c>
      <c r="AU132" s="147" t="s">
        <v>103</v>
      </c>
      <c r="AV132" s="147" t="s">
        <v>564</v>
      </c>
      <c r="AW132" s="162" t="s">
        <v>80</v>
      </c>
      <c r="AX132" s="147" t="s">
        <v>550</v>
      </c>
      <c r="AY132" s="147" t="s">
        <v>475</v>
      </c>
      <c r="AZ132" s="163" t="s">
        <v>211</v>
      </c>
      <c r="BA132" s="147" t="s">
        <v>561</v>
      </c>
      <c r="BB132" s="147" t="s">
        <v>488</v>
      </c>
      <c r="BC132" s="147" t="s">
        <v>557</v>
      </c>
      <c r="BD132" s="147" t="s">
        <v>350</v>
      </c>
      <c r="BE132" s="147" t="s">
        <v>424</v>
      </c>
      <c r="BF132" s="147" t="s">
        <v>559</v>
      </c>
      <c r="BG132" s="147" t="s">
        <v>243</v>
      </c>
      <c r="BH132" s="147" t="s">
        <v>342</v>
      </c>
      <c r="BI132" s="164" t="s">
        <v>563</v>
      </c>
      <c r="BJ132" s="67"/>
      <c r="BK132" s="50"/>
      <c r="BL132" s="41"/>
      <c r="BM132" s="28">
        <f>F353</f>
        <v>340</v>
      </c>
      <c r="BN132" s="29">
        <f>F327</f>
        <v>314</v>
      </c>
      <c r="BO132" s="29">
        <f>F265</f>
        <v>252</v>
      </c>
      <c r="BP132" s="29">
        <f>F309</f>
        <v>296</v>
      </c>
      <c r="BQ132" s="29">
        <f>F371</f>
        <v>358</v>
      </c>
      <c r="BR132" s="29">
        <f>F235</f>
        <v>222</v>
      </c>
      <c r="BS132" s="29">
        <f>F204</f>
        <v>191</v>
      </c>
      <c r="BT132" s="29">
        <f>F147</f>
        <v>134</v>
      </c>
      <c r="BU132" s="29">
        <f>F166</f>
        <v>153</v>
      </c>
      <c r="BV132" s="29">
        <f>F248</f>
        <v>235</v>
      </c>
      <c r="BW132" s="29">
        <f>F467</f>
        <v>454</v>
      </c>
      <c r="BX132" s="29">
        <f>F461</f>
        <v>448</v>
      </c>
      <c r="BY132" s="29">
        <f>F399</f>
        <v>386</v>
      </c>
      <c r="BZ132" s="29">
        <f>F418</f>
        <v>405</v>
      </c>
      <c r="CA132" s="29">
        <f>F505</f>
        <v>492</v>
      </c>
      <c r="CB132" s="29">
        <f>F601</f>
        <v>588</v>
      </c>
      <c r="CC132" s="29">
        <f>F570</f>
        <v>557</v>
      </c>
      <c r="CD132" s="29">
        <f>F533</f>
        <v>520</v>
      </c>
      <c r="CE132" s="29">
        <f>F557</f>
        <v>544</v>
      </c>
      <c r="CF132" s="29">
        <f>F614</f>
        <v>601</v>
      </c>
      <c r="CG132" s="29">
        <f>F94</f>
        <v>81</v>
      </c>
      <c r="CH132" s="29">
        <f>F63</f>
        <v>50</v>
      </c>
      <c r="CI132" s="29">
        <f>F31</f>
        <v>18</v>
      </c>
      <c r="CJ132" s="29">
        <f>F50</f>
        <v>37</v>
      </c>
      <c r="CK132" s="30">
        <f>F137</f>
        <v>124</v>
      </c>
      <c r="CL132" s="75">
        <f t="shared" si="57"/>
        <v>3247400</v>
      </c>
      <c r="CM132" s="41"/>
      <c r="CN132" s="82" t="s">
        <v>358</v>
      </c>
      <c r="CO132" s="84" t="s">
        <v>342</v>
      </c>
      <c r="CP132" s="84" t="s">
        <v>467</v>
      </c>
      <c r="CQ132" s="84" t="s">
        <v>412</v>
      </c>
      <c r="CR132" s="84" t="s">
        <v>563</v>
      </c>
      <c r="CS132" s="84" t="s">
        <v>361</v>
      </c>
      <c r="CT132" s="84" t="s">
        <v>560</v>
      </c>
      <c r="CU132" s="84" t="s">
        <v>493</v>
      </c>
      <c r="CV132" s="84" t="s">
        <v>419</v>
      </c>
      <c r="CW132" s="83" t="s">
        <v>286</v>
      </c>
      <c r="CX132" s="84" t="s">
        <v>351</v>
      </c>
      <c r="CY132" s="84" t="s">
        <v>395</v>
      </c>
      <c r="CZ132" s="85" t="s">
        <v>551</v>
      </c>
      <c r="DA132" s="84" t="s">
        <v>84</v>
      </c>
      <c r="DB132" s="84" t="s">
        <v>657</v>
      </c>
      <c r="DC132" s="86" t="s">
        <v>552</v>
      </c>
      <c r="DD132" s="84" t="s">
        <v>591</v>
      </c>
      <c r="DE132" s="84" t="s">
        <v>686</v>
      </c>
      <c r="DF132" s="84" t="s">
        <v>356</v>
      </c>
      <c r="DG132" s="84" t="s">
        <v>213</v>
      </c>
      <c r="DH132" s="84" t="s">
        <v>650</v>
      </c>
      <c r="DI132" s="84" t="s">
        <v>272</v>
      </c>
      <c r="DJ132" s="84" t="s">
        <v>431</v>
      </c>
      <c r="DK132" s="84" t="s">
        <v>555</v>
      </c>
      <c r="DL132" s="87" t="s">
        <v>689</v>
      </c>
      <c r="DM132" s="67"/>
      <c r="DO132" s="57"/>
      <c r="DP132" s="88">
        <f>F135</f>
        <v>122</v>
      </c>
      <c r="DQ132" s="89">
        <f>F165</f>
        <v>152</v>
      </c>
      <c r="DR132" s="89">
        <f>F345</f>
        <v>332</v>
      </c>
      <c r="DS132" s="89">
        <f>F400</f>
        <v>387</v>
      </c>
      <c r="DT132" s="89">
        <f>F580</f>
        <v>567</v>
      </c>
      <c r="DU132" s="89">
        <f>F309</f>
        <v>296</v>
      </c>
      <c r="DV132" s="89">
        <f>F464</f>
        <v>451</v>
      </c>
      <c r="DW132" s="89">
        <f>F519</f>
        <v>506</v>
      </c>
      <c r="DX132" s="89">
        <f>F74</f>
        <v>61</v>
      </c>
      <c r="DY132" s="89">
        <f>F254</f>
        <v>241</v>
      </c>
      <c r="DZ132" s="89">
        <f>F608</f>
        <v>595</v>
      </c>
      <c r="EA132" s="89">
        <f>F13</f>
        <v>0</v>
      </c>
      <c r="EB132" s="89">
        <f>F193</f>
        <v>180</v>
      </c>
      <c r="EC132" s="89">
        <f>F373</f>
        <v>360</v>
      </c>
      <c r="ED132" s="89">
        <f>F428</f>
        <v>415</v>
      </c>
      <c r="EE132" s="89">
        <f>F162</f>
        <v>149</v>
      </c>
      <c r="EF132" s="89">
        <f>F317</f>
        <v>304</v>
      </c>
      <c r="EG132" s="89">
        <f>F497</f>
        <v>484</v>
      </c>
      <c r="EH132" s="89">
        <f>F552</f>
        <v>539</v>
      </c>
      <c r="EI132" s="89">
        <f>F107</f>
        <v>94</v>
      </c>
      <c r="EJ132" s="89">
        <f>F461</f>
        <v>448</v>
      </c>
      <c r="EK132" s="89">
        <f>F616</f>
        <v>603</v>
      </c>
      <c r="EL132" s="89">
        <f>F46</f>
        <v>33</v>
      </c>
      <c r="EM132" s="89">
        <f>F226</f>
        <v>213</v>
      </c>
      <c r="EN132" s="90">
        <f>F281</f>
        <v>268</v>
      </c>
      <c r="EO132" s="75">
        <f t="shared" si="58"/>
        <v>3247400</v>
      </c>
      <c r="EP132" s="41"/>
      <c r="EQ132" s="91" t="s">
        <v>209</v>
      </c>
      <c r="ER132" s="93" t="s">
        <v>402</v>
      </c>
      <c r="ES132" s="93" t="s">
        <v>244</v>
      </c>
      <c r="ET132" s="93" t="s">
        <v>171</v>
      </c>
      <c r="EU132" s="93" t="s">
        <v>407</v>
      </c>
      <c r="EV132" s="93" t="s">
        <v>412</v>
      </c>
      <c r="EW132" s="93" t="s">
        <v>0</v>
      </c>
      <c r="EX132" s="93" t="s">
        <v>240</v>
      </c>
      <c r="EY132" s="93" t="s">
        <v>140</v>
      </c>
      <c r="EZ132" s="92" t="s">
        <v>528</v>
      </c>
      <c r="FA132" s="175" t="s">
        <v>671</v>
      </c>
      <c r="FB132" s="176" t="s">
        <v>70</v>
      </c>
      <c r="FC132" s="94" t="s">
        <v>246</v>
      </c>
      <c r="FD132" s="177" t="s">
        <v>691</v>
      </c>
      <c r="FE132" s="178" t="s">
        <v>445</v>
      </c>
      <c r="FF132" s="95" t="s">
        <v>187</v>
      </c>
      <c r="FG132" s="93" t="s">
        <v>323</v>
      </c>
      <c r="FH132" s="93" t="s">
        <v>136</v>
      </c>
      <c r="FI132" s="93" t="s">
        <v>256</v>
      </c>
      <c r="FJ132" s="93" t="s">
        <v>331</v>
      </c>
      <c r="FK132" s="93" t="s">
        <v>395</v>
      </c>
      <c r="FL132" s="93" t="s">
        <v>610</v>
      </c>
      <c r="FM132" s="93" t="s">
        <v>269</v>
      </c>
      <c r="FN132" s="93" t="s">
        <v>583</v>
      </c>
      <c r="FO132" s="96" t="s">
        <v>545</v>
      </c>
      <c r="FP132" s="67"/>
    </row>
    <row r="133" spans="1:172" x14ac:dyDescent="0.2">
      <c r="A133" s="41"/>
      <c r="B133" s="41"/>
      <c r="C133" s="41"/>
      <c r="D133" s="109" t="s">
        <v>134</v>
      </c>
      <c r="E133" s="110" t="s">
        <v>565</v>
      </c>
      <c r="F133" s="122">
        <f>B3+(120*B5)</f>
        <v>120</v>
      </c>
      <c r="G133" s="41"/>
      <c r="I133" s="57"/>
      <c r="J133" s="28">
        <f>F411</f>
        <v>398</v>
      </c>
      <c r="K133" s="29">
        <f>F455</f>
        <v>442</v>
      </c>
      <c r="L133" s="29">
        <f>F499</f>
        <v>486</v>
      </c>
      <c r="M133" s="29">
        <f>F418</f>
        <v>405</v>
      </c>
      <c r="N133" s="29">
        <f>F467</f>
        <v>454</v>
      </c>
      <c r="O133" s="29">
        <f>F27</f>
        <v>14</v>
      </c>
      <c r="P133" s="29">
        <f>F71</f>
        <v>58</v>
      </c>
      <c r="Q133" s="29">
        <f>F115</f>
        <v>102</v>
      </c>
      <c r="R133" s="29">
        <f>F59</f>
        <v>46</v>
      </c>
      <c r="S133" s="29">
        <f>F103</f>
        <v>90</v>
      </c>
      <c r="T133" s="29">
        <f>F263</f>
        <v>250</v>
      </c>
      <c r="U133" s="29">
        <f>F337</f>
        <v>324</v>
      </c>
      <c r="V133" s="29">
        <f>F381</f>
        <v>368</v>
      </c>
      <c r="W133" s="29">
        <f>F300</f>
        <v>287</v>
      </c>
      <c r="X133" s="29">
        <f>F344</f>
        <v>331</v>
      </c>
      <c r="Y133" s="29">
        <f>F529</f>
        <v>516</v>
      </c>
      <c r="Z133" s="29">
        <f>F573</f>
        <v>560</v>
      </c>
      <c r="AA133" s="29">
        <f>F622</f>
        <v>609</v>
      </c>
      <c r="AB133" s="29">
        <f>F541</f>
        <v>528</v>
      </c>
      <c r="AC133" s="29">
        <f>F610</f>
        <v>597</v>
      </c>
      <c r="AD133" s="29">
        <f>F145</f>
        <v>132</v>
      </c>
      <c r="AE133" s="29">
        <f>F189</f>
        <v>176</v>
      </c>
      <c r="AF133" s="29">
        <f>F258</f>
        <v>245</v>
      </c>
      <c r="AG133" s="29">
        <f>F182</f>
        <v>169</v>
      </c>
      <c r="AH133" s="30">
        <f>F226</f>
        <v>213</v>
      </c>
      <c r="AI133" s="75">
        <f t="shared" si="56"/>
        <v>3247400</v>
      </c>
      <c r="AJ133" s="41"/>
      <c r="AK133" s="160" t="s">
        <v>476</v>
      </c>
      <c r="AL133" s="147" t="s">
        <v>582</v>
      </c>
      <c r="AM133" s="147" t="s">
        <v>483</v>
      </c>
      <c r="AN133" s="147" t="s">
        <v>84</v>
      </c>
      <c r="AO133" s="147" t="s">
        <v>351</v>
      </c>
      <c r="AP133" s="147" t="s">
        <v>587</v>
      </c>
      <c r="AQ133" s="147" t="s">
        <v>210</v>
      </c>
      <c r="AR133" s="147" t="s">
        <v>584</v>
      </c>
      <c r="AS133" s="147" t="s">
        <v>349</v>
      </c>
      <c r="AT133" s="147" t="s">
        <v>590</v>
      </c>
      <c r="AU133" s="161" t="s">
        <v>586</v>
      </c>
      <c r="AV133" s="147" t="s">
        <v>111</v>
      </c>
      <c r="AW133" s="162" t="s">
        <v>478</v>
      </c>
      <c r="AX133" s="147" t="s">
        <v>589</v>
      </c>
      <c r="AY133" s="163" t="s">
        <v>341</v>
      </c>
      <c r="AZ133" s="147" t="s">
        <v>585</v>
      </c>
      <c r="BA133" s="147" t="s">
        <v>107</v>
      </c>
      <c r="BB133" s="147" t="s">
        <v>147</v>
      </c>
      <c r="BC133" s="147" t="s">
        <v>588</v>
      </c>
      <c r="BD133" s="147" t="s">
        <v>510</v>
      </c>
      <c r="BE133" s="147" t="s">
        <v>285</v>
      </c>
      <c r="BF133" s="147" t="s">
        <v>116</v>
      </c>
      <c r="BG133" s="147" t="s">
        <v>386</v>
      </c>
      <c r="BH133" s="147" t="s">
        <v>549</v>
      </c>
      <c r="BI133" s="164" t="s">
        <v>583</v>
      </c>
      <c r="BJ133" s="67"/>
      <c r="BK133" s="50"/>
      <c r="BL133" s="41"/>
      <c r="BM133" s="28">
        <f>F161</f>
        <v>148</v>
      </c>
      <c r="BN133" s="29">
        <f>F218</f>
        <v>205</v>
      </c>
      <c r="BO133" s="29">
        <f>F242</f>
        <v>229</v>
      </c>
      <c r="BP133" s="29">
        <f>F205</f>
        <v>192</v>
      </c>
      <c r="BQ133" s="29">
        <f>F174</f>
        <v>161</v>
      </c>
      <c r="BR133" s="29">
        <f>F527</f>
        <v>514</v>
      </c>
      <c r="BS133" s="29">
        <f>F609</f>
        <v>596</v>
      </c>
      <c r="BT133" s="29">
        <f>F628</f>
        <v>615</v>
      </c>
      <c r="BU133" s="29">
        <f>F571</f>
        <v>558</v>
      </c>
      <c r="BV133" s="29">
        <f>F540</f>
        <v>527</v>
      </c>
      <c r="BW133" s="29">
        <f>F263</f>
        <v>250</v>
      </c>
      <c r="BX133" s="29">
        <f>F350</f>
        <v>337</v>
      </c>
      <c r="BY133" s="29">
        <f>F369</f>
        <v>356</v>
      </c>
      <c r="BZ133" s="29">
        <f>F337</f>
        <v>324</v>
      </c>
      <c r="CA133" s="29">
        <f>F306</f>
        <v>293</v>
      </c>
      <c r="CB133" s="29">
        <f>F29</f>
        <v>16</v>
      </c>
      <c r="CC133" s="29">
        <f>F91</f>
        <v>78</v>
      </c>
      <c r="CD133" s="29">
        <f>F135</f>
        <v>122</v>
      </c>
      <c r="CE133" s="29">
        <f>F73</f>
        <v>60</v>
      </c>
      <c r="CF133" s="29">
        <f>F47</f>
        <v>34</v>
      </c>
      <c r="CG133" s="29">
        <f>F395</f>
        <v>382</v>
      </c>
      <c r="CH133" s="29">
        <f>F482</f>
        <v>469</v>
      </c>
      <c r="CI133" s="29">
        <f>F501</f>
        <v>488</v>
      </c>
      <c r="CJ133" s="29">
        <f>F439</f>
        <v>426</v>
      </c>
      <c r="CK133" s="30">
        <f>F433</f>
        <v>420</v>
      </c>
      <c r="CL133" s="75">
        <f t="shared" si="57"/>
        <v>3247400</v>
      </c>
      <c r="CM133" s="41"/>
      <c r="CN133" s="82" t="s">
        <v>400</v>
      </c>
      <c r="CO133" s="84" t="s">
        <v>114</v>
      </c>
      <c r="CP133" s="84" t="s">
        <v>91</v>
      </c>
      <c r="CQ133" s="84" t="s">
        <v>506</v>
      </c>
      <c r="CR133" s="84" t="s">
        <v>576</v>
      </c>
      <c r="CS133" s="84" t="s">
        <v>135</v>
      </c>
      <c r="CT133" s="84" t="s">
        <v>370</v>
      </c>
      <c r="CU133" s="84" t="s">
        <v>257</v>
      </c>
      <c r="CV133" s="84" t="s">
        <v>129</v>
      </c>
      <c r="CW133" s="84" t="s">
        <v>108</v>
      </c>
      <c r="CX133" s="83" t="s">
        <v>586</v>
      </c>
      <c r="CY133" s="84" t="s">
        <v>578</v>
      </c>
      <c r="CZ133" s="85" t="s">
        <v>282</v>
      </c>
      <c r="DA133" s="84" t="s">
        <v>111</v>
      </c>
      <c r="DB133" s="86" t="s">
        <v>399</v>
      </c>
      <c r="DC133" s="84" t="s">
        <v>408</v>
      </c>
      <c r="DD133" s="84" t="s">
        <v>572</v>
      </c>
      <c r="DE133" s="84" t="s">
        <v>209</v>
      </c>
      <c r="DF133" s="84" t="s">
        <v>389</v>
      </c>
      <c r="DG133" s="84" t="s">
        <v>98</v>
      </c>
      <c r="DH133" s="84" t="s">
        <v>403</v>
      </c>
      <c r="DI133" s="84" t="s">
        <v>564</v>
      </c>
      <c r="DJ133" s="84" t="s">
        <v>152</v>
      </c>
      <c r="DK133" s="84" t="s">
        <v>420</v>
      </c>
      <c r="DL133" s="87" t="s">
        <v>103</v>
      </c>
      <c r="DM133" s="67"/>
      <c r="DO133" s="57"/>
      <c r="DP133" s="88">
        <f>F430</f>
        <v>417</v>
      </c>
      <c r="DQ133" s="89">
        <f>F610</f>
        <v>597</v>
      </c>
      <c r="DR133" s="89">
        <f>F15</f>
        <v>2</v>
      </c>
      <c r="DS133" s="89">
        <f>F195</f>
        <v>182</v>
      </c>
      <c r="DT133" s="89">
        <f>F375</f>
        <v>362</v>
      </c>
      <c r="DU133" s="89">
        <f>F104</f>
        <v>91</v>
      </c>
      <c r="DV133" s="89">
        <f>F159</f>
        <v>146</v>
      </c>
      <c r="DW133" s="89">
        <f>F314</f>
        <v>301</v>
      </c>
      <c r="DX133" s="89">
        <f>F494</f>
        <v>481</v>
      </c>
      <c r="DY133" s="89">
        <f>F549</f>
        <v>536</v>
      </c>
      <c r="DZ133" s="89">
        <f>F278</f>
        <v>265</v>
      </c>
      <c r="EA133" s="89">
        <f>F458</f>
        <v>445</v>
      </c>
      <c r="EB133" s="89">
        <f>F613</f>
        <v>600</v>
      </c>
      <c r="EC133" s="89">
        <f>F43</f>
        <v>30</v>
      </c>
      <c r="ED133" s="89">
        <f>F223</f>
        <v>210</v>
      </c>
      <c r="EE133" s="89">
        <f>F582</f>
        <v>569</v>
      </c>
      <c r="EF133" s="89">
        <f>F137</f>
        <v>124</v>
      </c>
      <c r="EG133" s="89">
        <f>F167</f>
        <v>154</v>
      </c>
      <c r="EH133" s="89">
        <f>F347</f>
        <v>334</v>
      </c>
      <c r="EI133" s="89">
        <f>F402</f>
        <v>389</v>
      </c>
      <c r="EJ133" s="89">
        <f>F256</f>
        <v>243</v>
      </c>
      <c r="EK133" s="89">
        <f>F311</f>
        <v>298</v>
      </c>
      <c r="EL133" s="89">
        <f>F466</f>
        <v>453</v>
      </c>
      <c r="EM133" s="89">
        <f>F521</f>
        <v>508</v>
      </c>
      <c r="EN133" s="90">
        <f>F76</f>
        <v>63</v>
      </c>
      <c r="EO133" s="75">
        <f t="shared" si="58"/>
        <v>3247400</v>
      </c>
      <c r="EP133" s="41"/>
      <c r="EQ133" s="179" t="s">
        <v>624</v>
      </c>
      <c r="ER133" s="176" t="s">
        <v>510</v>
      </c>
      <c r="ES133" s="175" t="s">
        <v>612</v>
      </c>
      <c r="ET133" s="176" t="s">
        <v>159</v>
      </c>
      <c r="EU133" s="175" t="s">
        <v>570</v>
      </c>
      <c r="EV133" s="176" t="s">
        <v>489</v>
      </c>
      <c r="EW133" s="175" t="s">
        <v>90</v>
      </c>
      <c r="EX133" s="176" t="s">
        <v>398</v>
      </c>
      <c r="EY133" s="175" t="s">
        <v>694</v>
      </c>
      <c r="EZ133" s="176" t="s">
        <v>474</v>
      </c>
      <c r="FA133" s="92" t="s">
        <v>243</v>
      </c>
      <c r="FB133" s="93" t="s">
        <v>168</v>
      </c>
      <c r="FC133" s="94" t="s">
        <v>434</v>
      </c>
      <c r="FD133" s="93" t="s">
        <v>414</v>
      </c>
      <c r="FE133" s="95" t="s">
        <v>344</v>
      </c>
      <c r="FF133" s="177" t="s">
        <v>239</v>
      </c>
      <c r="FG133" s="178" t="s">
        <v>689</v>
      </c>
      <c r="FH133" s="177" t="s">
        <v>284</v>
      </c>
      <c r="FI133" s="178" t="s">
        <v>616</v>
      </c>
      <c r="FJ133" s="177" t="s">
        <v>668</v>
      </c>
      <c r="FK133" s="178" t="s">
        <v>121</v>
      </c>
      <c r="FL133" s="177" t="s">
        <v>259</v>
      </c>
      <c r="FM133" s="178" t="s">
        <v>378</v>
      </c>
      <c r="FN133" s="177" t="s">
        <v>191</v>
      </c>
      <c r="FO133" s="180" t="s">
        <v>293</v>
      </c>
      <c r="FP133" s="67"/>
    </row>
    <row r="134" spans="1:172" x14ac:dyDescent="0.2">
      <c r="A134" s="41"/>
      <c r="B134" s="41"/>
      <c r="C134" s="41"/>
      <c r="D134" s="109" t="s">
        <v>289</v>
      </c>
      <c r="E134" s="110" t="s">
        <v>565</v>
      </c>
      <c r="F134" s="111">
        <f>B3+(121*B5)</f>
        <v>121</v>
      </c>
      <c r="G134" s="41"/>
      <c r="I134" s="57"/>
      <c r="J134" s="28">
        <f>F493</f>
        <v>480</v>
      </c>
      <c r="K134" s="29">
        <f>F417</f>
        <v>404</v>
      </c>
      <c r="L134" s="29">
        <f>F486</f>
        <v>473</v>
      </c>
      <c r="M134" s="29">
        <f>F405</f>
        <v>392</v>
      </c>
      <c r="N134" s="29">
        <f>F449</f>
        <v>436</v>
      </c>
      <c r="O134" s="29">
        <f>F134</f>
        <v>121</v>
      </c>
      <c r="P134" s="29">
        <f>F53</f>
        <v>40</v>
      </c>
      <c r="Q134" s="29">
        <f>F102</f>
        <v>89</v>
      </c>
      <c r="R134" s="29">
        <f>F21</f>
        <v>8</v>
      </c>
      <c r="S134" s="29">
        <f>F65</f>
        <v>52</v>
      </c>
      <c r="T134" s="29">
        <f>F375</f>
        <v>362</v>
      </c>
      <c r="U134" s="29">
        <f>F294</f>
        <v>281</v>
      </c>
      <c r="V134" s="29">
        <f>F338</f>
        <v>325</v>
      </c>
      <c r="W134" s="29">
        <f>F287</f>
        <v>274</v>
      </c>
      <c r="X134" s="29">
        <f>F331</f>
        <v>318</v>
      </c>
      <c r="Y134" s="29">
        <f>F616</f>
        <v>603</v>
      </c>
      <c r="Z134" s="29">
        <f>F560</f>
        <v>547</v>
      </c>
      <c r="AA134" s="29">
        <f>F604</f>
        <v>591</v>
      </c>
      <c r="AB134" s="29">
        <f>F523</f>
        <v>510</v>
      </c>
      <c r="AC134" s="29">
        <f>F572</f>
        <v>559</v>
      </c>
      <c r="AD134" s="29">
        <f>F257</f>
        <v>244</v>
      </c>
      <c r="AE134" s="29">
        <f>F176</f>
        <v>163</v>
      </c>
      <c r="AF134" s="29">
        <f>F220</f>
        <v>207</v>
      </c>
      <c r="AG134" s="29">
        <f>F139</f>
        <v>126</v>
      </c>
      <c r="AH134" s="30">
        <f>F208</f>
        <v>195</v>
      </c>
      <c r="AI134" s="75">
        <f t="shared" si="56"/>
        <v>3247400</v>
      </c>
      <c r="AJ134" s="41"/>
      <c r="AK134" s="160" t="s">
        <v>216</v>
      </c>
      <c r="AL134" s="147" t="s">
        <v>169</v>
      </c>
      <c r="AM134" s="147" t="s">
        <v>543</v>
      </c>
      <c r="AN134" s="147" t="s">
        <v>608</v>
      </c>
      <c r="AO134" s="147" t="s">
        <v>444</v>
      </c>
      <c r="AP134" s="147" t="s">
        <v>289</v>
      </c>
      <c r="AQ134" s="147" t="s">
        <v>611</v>
      </c>
      <c r="AR134" s="147" t="s">
        <v>609</v>
      </c>
      <c r="AS134" s="147" t="s">
        <v>333</v>
      </c>
      <c r="AT134" s="147" t="s">
        <v>602</v>
      </c>
      <c r="AU134" s="147" t="s">
        <v>570</v>
      </c>
      <c r="AV134" s="161" t="s">
        <v>155</v>
      </c>
      <c r="AW134" s="162" t="s">
        <v>607</v>
      </c>
      <c r="AX134" s="163" t="s">
        <v>303</v>
      </c>
      <c r="AY134" s="147" t="s">
        <v>438</v>
      </c>
      <c r="AZ134" s="147" t="s">
        <v>610</v>
      </c>
      <c r="BA134" s="147" t="s">
        <v>393</v>
      </c>
      <c r="BB134" s="147" t="s">
        <v>606</v>
      </c>
      <c r="BC134" s="147" t="s">
        <v>299</v>
      </c>
      <c r="BD134" s="147" t="s">
        <v>276</v>
      </c>
      <c r="BE134" s="147" t="s">
        <v>516</v>
      </c>
      <c r="BF134" s="147" t="s">
        <v>605</v>
      </c>
      <c r="BG134" s="147" t="s">
        <v>92</v>
      </c>
      <c r="BH134" s="147" t="s">
        <v>308</v>
      </c>
      <c r="BI134" s="164" t="s">
        <v>469</v>
      </c>
      <c r="BJ134" s="67"/>
      <c r="BK134" s="50"/>
      <c r="BL134" s="41"/>
      <c r="BM134" s="28">
        <f>F199</f>
        <v>186</v>
      </c>
      <c r="BN134" s="29">
        <f>F167</f>
        <v>154</v>
      </c>
      <c r="BO134" s="29">
        <f>F230</f>
        <v>217</v>
      </c>
      <c r="BP134" s="29">
        <f>F261</f>
        <v>248</v>
      </c>
      <c r="BQ134" s="29">
        <f>F143</f>
        <v>130</v>
      </c>
      <c r="BR134" s="29">
        <f>F565</f>
        <v>552</v>
      </c>
      <c r="BS134" s="29">
        <f>F553</f>
        <v>540</v>
      </c>
      <c r="BT134" s="29">
        <f>F596</f>
        <v>583</v>
      </c>
      <c r="BU134" s="29">
        <f>F627</f>
        <v>614</v>
      </c>
      <c r="BV134" s="29">
        <f>F534</f>
        <v>521</v>
      </c>
      <c r="BW134" s="29">
        <f>F331</f>
        <v>318</v>
      </c>
      <c r="BX134" s="29">
        <f>F294</f>
        <v>281</v>
      </c>
      <c r="BY134" s="29">
        <f>F362</f>
        <v>349</v>
      </c>
      <c r="BZ134" s="29">
        <f>F363</f>
        <v>350</v>
      </c>
      <c r="CA134" s="29">
        <f>F275</f>
        <v>262</v>
      </c>
      <c r="CB134" s="29">
        <f>F72</f>
        <v>59</v>
      </c>
      <c r="CC134" s="29">
        <f>F60</f>
        <v>47</v>
      </c>
      <c r="CD134" s="29">
        <f>F98</f>
        <v>85</v>
      </c>
      <c r="CE134" s="29">
        <f>F129</f>
        <v>116</v>
      </c>
      <c r="CF134" s="29">
        <f>F16</f>
        <v>3</v>
      </c>
      <c r="CG134" s="29">
        <f>F458</f>
        <v>445</v>
      </c>
      <c r="CH134" s="29">
        <f>F426</f>
        <v>413</v>
      </c>
      <c r="CI134" s="29">
        <f>F464</f>
        <v>451</v>
      </c>
      <c r="CJ134" s="29">
        <f>F495</f>
        <v>482</v>
      </c>
      <c r="CK134" s="30">
        <f>F407</f>
        <v>394</v>
      </c>
      <c r="CL134" s="75">
        <f t="shared" si="57"/>
        <v>3247400</v>
      </c>
      <c r="CM134" s="41"/>
      <c r="CN134" s="82" t="s">
        <v>598</v>
      </c>
      <c r="CO134" s="84" t="s">
        <v>284</v>
      </c>
      <c r="CP134" s="84" t="s">
        <v>468</v>
      </c>
      <c r="CQ134" s="84" t="s">
        <v>442</v>
      </c>
      <c r="CR134" s="84" t="s">
        <v>186</v>
      </c>
      <c r="CS134" s="84" t="s">
        <v>172</v>
      </c>
      <c r="CT134" s="84" t="s">
        <v>197</v>
      </c>
      <c r="CU134" s="84" t="s">
        <v>251</v>
      </c>
      <c r="CV134" s="84" t="s">
        <v>315</v>
      </c>
      <c r="CW134" s="84" t="s">
        <v>321</v>
      </c>
      <c r="CX134" s="84" t="s">
        <v>438</v>
      </c>
      <c r="CY134" s="83" t="s">
        <v>155</v>
      </c>
      <c r="CZ134" s="85" t="s">
        <v>179</v>
      </c>
      <c r="DA134" s="86" t="s">
        <v>646</v>
      </c>
      <c r="DB134" s="84" t="s">
        <v>643</v>
      </c>
      <c r="DC134" s="84" t="s">
        <v>164</v>
      </c>
      <c r="DD134" s="84" t="s">
        <v>74</v>
      </c>
      <c r="DE134" s="84" t="s">
        <v>539</v>
      </c>
      <c r="DF134" s="84" t="s">
        <v>450</v>
      </c>
      <c r="DG134" s="84" t="s">
        <v>630</v>
      </c>
      <c r="DH134" s="84" t="s">
        <v>168</v>
      </c>
      <c r="DI134" s="84" t="s">
        <v>339</v>
      </c>
      <c r="DJ134" s="84" t="s">
        <v>0</v>
      </c>
      <c r="DK134" s="84" t="s">
        <v>446</v>
      </c>
      <c r="DL134" s="87" t="s">
        <v>533</v>
      </c>
      <c r="DM134" s="67"/>
      <c r="DO134" s="57"/>
      <c r="DP134" s="88">
        <f>F286</f>
        <v>273</v>
      </c>
      <c r="DQ134" s="89">
        <f>F441</f>
        <v>428</v>
      </c>
      <c r="DR134" s="89">
        <f>F621</f>
        <v>608</v>
      </c>
      <c r="DS134" s="89">
        <f>F51</f>
        <v>38</v>
      </c>
      <c r="DT134" s="89">
        <f>F231</f>
        <v>218</v>
      </c>
      <c r="DU134" s="89">
        <f>F585</f>
        <v>572</v>
      </c>
      <c r="DV134" s="89">
        <f>F115</f>
        <v>102</v>
      </c>
      <c r="DW134" s="89">
        <f>F170</f>
        <v>157</v>
      </c>
      <c r="DX134" s="89">
        <f>F350</f>
        <v>337</v>
      </c>
      <c r="DY134" s="89">
        <f>F405</f>
        <v>392</v>
      </c>
      <c r="DZ134" s="89">
        <f>F259</f>
        <v>246</v>
      </c>
      <c r="EA134" s="89">
        <f>F289</f>
        <v>276</v>
      </c>
      <c r="EB134" s="89">
        <f>F469</f>
        <v>456</v>
      </c>
      <c r="EC134" s="89">
        <f>F524</f>
        <v>511</v>
      </c>
      <c r="ED134" s="89">
        <f>F79</f>
        <v>66</v>
      </c>
      <c r="EE134" s="89">
        <f>F433</f>
        <v>420</v>
      </c>
      <c r="EF134" s="89">
        <f>F588</f>
        <v>575</v>
      </c>
      <c r="EG134" s="89">
        <f>F18</f>
        <v>5</v>
      </c>
      <c r="EH134" s="89">
        <f>F198</f>
        <v>185</v>
      </c>
      <c r="EI134" s="89">
        <f>F378</f>
        <v>365</v>
      </c>
      <c r="EJ134" s="89">
        <f>F112</f>
        <v>99</v>
      </c>
      <c r="EK134" s="89">
        <f>F142</f>
        <v>129</v>
      </c>
      <c r="EL134" s="89">
        <f>F322</f>
        <v>309</v>
      </c>
      <c r="EM134" s="89">
        <f>F502</f>
        <v>489</v>
      </c>
      <c r="EN134" s="90">
        <f>F557</f>
        <v>544</v>
      </c>
      <c r="EO134" s="75">
        <f t="shared" si="58"/>
        <v>3247400</v>
      </c>
      <c r="EP134" s="41"/>
      <c r="EQ134" s="179" t="s">
        <v>137</v>
      </c>
      <c r="ER134" s="176" t="s">
        <v>253</v>
      </c>
      <c r="ES134" s="175" t="s">
        <v>376</v>
      </c>
      <c r="ET134" s="176" t="s">
        <v>165</v>
      </c>
      <c r="EU134" s="175" t="s">
        <v>287</v>
      </c>
      <c r="EV134" s="176" t="s">
        <v>541</v>
      </c>
      <c r="EW134" s="175" t="s">
        <v>584</v>
      </c>
      <c r="EX134" s="176" t="s">
        <v>228</v>
      </c>
      <c r="EY134" s="175" t="s">
        <v>578</v>
      </c>
      <c r="EZ134" s="176" t="s">
        <v>608</v>
      </c>
      <c r="FA134" s="93" t="s">
        <v>162</v>
      </c>
      <c r="FB134" s="92" t="s">
        <v>477</v>
      </c>
      <c r="FC134" s="94" t="s">
        <v>696</v>
      </c>
      <c r="FD134" s="95" t="s">
        <v>509</v>
      </c>
      <c r="FE134" s="93" t="s">
        <v>554</v>
      </c>
      <c r="FF134" s="177" t="s">
        <v>103</v>
      </c>
      <c r="FG134" s="178" t="s">
        <v>456</v>
      </c>
      <c r="FH134" s="177" t="s">
        <v>529</v>
      </c>
      <c r="FI134" s="178" t="s">
        <v>93</v>
      </c>
      <c r="FJ134" s="177" t="s">
        <v>110</v>
      </c>
      <c r="FK134" s="178" t="s">
        <v>662</v>
      </c>
      <c r="FL134" s="177" t="s">
        <v>346</v>
      </c>
      <c r="FM134" s="178" t="s">
        <v>634</v>
      </c>
      <c r="FN134" s="177" t="s">
        <v>676</v>
      </c>
      <c r="FO134" s="180" t="s">
        <v>356</v>
      </c>
      <c r="FP134" s="67"/>
    </row>
    <row r="135" spans="1:172" x14ac:dyDescent="0.2">
      <c r="A135" s="41"/>
      <c r="B135" s="41"/>
      <c r="C135" s="41"/>
      <c r="D135" s="109" t="s">
        <v>209</v>
      </c>
      <c r="E135" s="110" t="s">
        <v>565</v>
      </c>
      <c r="F135" s="111">
        <f>B3+(122*B5)</f>
        <v>122</v>
      </c>
      <c r="G135" s="41"/>
      <c r="I135" s="57"/>
      <c r="J135" s="28">
        <f>F480</f>
        <v>467</v>
      </c>
      <c r="K135" s="29">
        <f>F399</f>
        <v>386</v>
      </c>
      <c r="L135" s="29">
        <f>F443</f>
        <v>430</v>
      </c>
      <c r="M135" s="29">
        <f>F492</f>
        <v>479</v>
      </c>
      <c r="N135" s="29">
        <f>F436</f>
        <v>423</v>
      </c>
      <c r="O135" s="29">
        <f>F96</f>
        <v>83</v>
      </c>
      <c r="P135" s="29">
        <f>F15</f>
        <v>2</v>
      </c>
      <c r="Q135" s="29">
        <f>F84</f>
        <v>71</v>
      </c>
      <c r="R135" s="29">
        <f>F128</f>
        <v>115</v>
      </c>
      <c r="S135" s="29">
        <f>F52</f>
        <v>39</v>
      </c>
      <c r="T135" s="29">
        <f>F362</f>
        <v>349</v>
      </c>
      <c r="U135" s="29">
        <f>F281</f>
        <v>268</v>
      </c>
      <c r="V135" s="29">
        <f>F325</f>
        <v>312</v>
      </c>
      <c r="W135" s="29">
        <f>F369</f>
        <v>356</v>
      </c>
      <c r="X135" s="29">
        <f>F288</f>
        <v>275</v>
      </c>
      <c r="Y135" s="29">
        <f>F598</f>
        <v>585</v>
      </c>
      <c r="Z135" s="29">
        <f>F522</f>
        <v>509</v>
      </c>
      <c r="AA135" s="29">
        <f>F566</f>
        <v>553</v>
      </c>
      <c r="AB135" s="29">
        <f>F635</f>
        <v>622</v>
      </c>
      <c r="AC135" s="29">
        <f>F554</f>
        <v>541</v>
      </c>
      <c r="AD135" s="29">
        <f>F214</f>
        <v>201</v>
      </c>
      <c r="AE135" s="29">
        <f>F158</f>
        <v>145</v>
      </c>
      <c r="AF135" s="29">
        <f>F207</f>
        <v>194</v>
      </c>
      <c r="AG135" s="29">
        <f>F251</f>
        <v>238</v>
      </c>
      <c r="AH135" s="30">
        <f>F170</f>
        <v>157</v>
      </c>
      <c r="AI135" s="112">
        <f>J135^3+K135^3+L135^3+M135^3+N135^3+O135^3+P135^3+Q135^3+R135^3+S135^3+T135^3+U135^3+V135^3+W135^3+X135^3+Y135^3+Z135^3+AA135^3+AB135^3+AC135^3+AD135^3+AE135^3+AF135^3+AG135^3+AH135^3</f>
        <v>1521000000</v>
      </c>
      <c r="AJ135" s="41"/>
      <c r="AK135" s="165" t="s">
        <v>603</v>
      </c>
      <c r="AL135" s="166" t="s">
        <v>551</v>
      </c>
      <c r="AM135" s="166" t="s">
        <v>338</v>
      </c>
      <c r="AN135" s="166" t="s">
        <v>101</v>
      </c>
      <c r="AO135" s="166" t="s">
        <v>436</v>
      </c>
      <c r="AP135" s="166" t="s">
        <v>143</v>
      </c>
      <c r="AQ135" s="166" t="s">
        <v>612</v>
      </c>
      <c r="AR135" s="166" t="s">
        <v>232</v>
      </c>
      <c r="AS135" s="166" t="s">
        <v>628</v>
      </c>
      <c r="AT135" s="166" t="s">
        <v>574</v>
      </c>
      <c r="AU135" s="166" t="s">
        <v>179</v>
      </c>
      <c r="AV135" s="166" t="s">
        <v>545</v>
      </c>
      <c r="AW135" s="161" t="s">
        <v>617</v>
      </c>
      <c r="AX135" s="166" t="s">
        <v>282</v>
      </c>
      <c r="AY135" s="166" t="s">
        <v>626</v>
      </c>
      <c r="AZ135" s="166" t="s">
        <v>174</v>
      </c>
      <c r="BA135" s="166" t="s">
        <v>75</v>
      </c>
      <c r="BB135" s="166" t="s">
        <v>627</v>
      </c>
      <c r="BC135" s="166" t="s">
        <v>473</v>
      </c>
      <c r="BD135" s="166" t="s">
        <v>629</v>
      </c>
      <c r="BE135" s="166" t="s">
        <v>184</v>
      </c>
      <c r="BF135" s="166" t="s">
        <v>538</v>
      </c>
      <c r="BG135" s="166" t="s">
        <v>481</v>
      </c>
      <c r="BH135" s="166" t="s">
        <v>595</v>
      </c>
      <c r="BI135" s="167" t="s">
        <v>228</v>
      </c>
      <c r="BJ135" s="67"/>
      <c r="BK135" s="50"/>
      <c r="BL135" s="41"/>
      <c r="BM135" s="28">
        <f>F180</f>
        <v>167</v>
      </c>
      <c r="BN135" s="29">
        <f>F249</f>
        <v>236</v>
      </c>
      <c r="BO135" s="29">
        <f>F193</f>
        <v>180</v>
      </c>
      <c r="BP135" s="29">
        <f>F142</f>
        <v>129</v>
      </c>
      <c r="BQ135" s="29">
        <f>F236</f>
        <v>223</v>
      </c>
      <c r="BR135" s="29">
        <f>F546</f>
        <v>533</v>
      </c>
      <c r="BS135" s="29">
        <f>F615</f>
        <v>602</v>
      </c>
      <c r="BT135" s="29">
        <f>F584</f>
        <v>571</v>
      </c>
      <c r="BU135" s="29">
        <f>F528</f>
        <v>515</v>
      </c>
      <c r="BV135" s="29">
        <f>F602</f>
        <v>589</v>
      </c>
      <c r="BW135" s="29">
        <f>F312</f>
        <v>299</v>
      </c>
      <c r="BX135" s="29">
        <f>F381</f>
        <v>368</v>
      </c>
      <c r="BY135" s="29">
        <f>F325</f>
        <v>312</v>
      </c>
      <c r="BZ135" s="29">
        <f>F269</f>
        <v>256</v>
      </c>
      <c r="CA135" s="29">
        <f>F338</f>
        <v>325</v>
      </c>
      <c r="CB135" s="29">
        <f>F48</f>
        <v>35</v>
      </c>
      <c r="CC135" s="29">
        <f>F122</f>
        <v>109</v>
      </c>
      <c r="CD135" s="29">
        <f>F66</f>
        <v>53</v>
      </c>
      <c r="CE135" s="29">
        <f>F35</f>
        <v>22</v>
      </c>
      <c r="CF135" s="29">
        <f>F104</f>
        <v>91</v>
      </c>
      <c r="CG135" s="29">
        <f>F414</f>
        <v>401</v>
      </c>
      <c r="CH135" s="29">
        <f>F508</f>
        <v>495</v>
      </c>
      <c r="CI135" s="29">
        <f>F457</f>
        <v>444</v>
      </c>
      <c r="CJ135" s="29">
        <f>F401</f>
        <v>388</v>
      </c>
      <c r="CK135" s="30">
        <f>F470</f>
        <v>457</v>
      </c>
      <c r="CL135" s="112">
        <f>BM135^3+BN135^3+BO135^3+BP135^3+BQ135^3+BR135^3+BS135^3+BT135^3+BU135^3+BV135^3+BW135^3+BX135^3+BY135^3+BZ135^3+CA135^3+CB135^3+CC135^3+CD135^3+CE135^3+CF135^3+CG135^3+CH135^3+CI135^3+CJ135^3+CK135^3</f>
        <v>1521000000</v>
      </c>
      <c r="CM135" s="41"/>
      <c r="CN135" s="116" t="s">
        <v>537</v>
      </c>
      <c r="CO135" s="117" t="s">
        <v>621</v>
      </c>
      <c r="CP135" s="117" t="s">
        <v>246</v>
      </c>
      <c r="CQ135" s="117" t="s">
        <v>346</v>
      </c>
      <c r="CR135" s="117" t="s">
        <v>482</v>
      </c>
      <c r="CS135" s="117" t="s">
        <v>327</v>
      </c>
      <c r="CT135" s="117" t="s">
        <v>124</v>
      </c>
      <c r="CU135" s="117" t="s">
        <v>262</v>
      </c>
      <c r="CV135" s="117" t="s">
        <v>274</v>
      </c>
      <c r="CW135" s="117" t="s">
        <v>196</v>
      </c>
      <c r="CX135" s="117" t="s">
        <v>242</v>
      </c>
      <c r="CY135" s="117" t="s">
        <v>478</v>
      </c>
      <c r="CZ135" s="83" t="s">
        <v>617</v>
      </c>
      <c r="DA135" s="117" t="s">
        <v>225</v>
      </c>
      <c r="DB135" s="117" t="s">
        <v>607</v>
      </c>
      <c r="DC135" s="117" t="s">
        <v>430</v>
      </c>
      <c r="DD135" s="117" t="s">
        <v>231</v>
      </c>
      <c r="DE135" s="117" t="s">
        <v>596</v>
      </c>
      <c r="DF135" s="117" t="s">
        <v>141</v>
      </c>
      <c r="DG135" s="117" t="s">
        <v>489</v>
      </c>
      <c r="DH135" s="117" t="s">
        <v>396</v>
      </c>
      <c r="DI135" s="117" t="s">
        <v>235</v>
      </c>
      <c r="DJ135" s="117" t="s">
        <v>492</v>
      </c>
      <c r="DK135" s="117" t="s">
        <v>80</v>
      </c>
      <c r="DL135" s="118" t="s">
        <v>462</v>
      </c>
      <c r="DM135" s="67"/>
      <c r="DO135" s="57"/>
      <c r="DP135" s="88">
        <f>F242</f>
        <v>229</v>
      </c>
      <c r="DQ135" s="89">
        <f>F297</f>
        <v>284</v>
      </c>
      <c r="DR135" s="89">
        <f>F477</f>
        <v>464</v>
      </c>
      <c r="DS135" s="89">
        <f>F532</f>
        <v>519</v>
      </c>
      <c r="DT135" s="89">
        <f>F87</f>
        <v>74</v>
      </c>
      <c r="DU135" s="89">
        <f>F416</f>
        <v>403</v>
      </c>
      <c r="DV135" s="89">
        <f>F596</f>
        <v>583</v>
      </c>
      <c r="DW135" s="89">
        <f>F26</f>
        <v>13</v>
      </c>
      <c r="DX135" s="89">
        <f>F206</f>
        <v>193</v>
      </c>
      <c r="DY135" s="89">
        <f>F386</f>
        <v>373</v>
      </c>
      <c r="DZ135" s="89">
        <f>F90</f>
        <v>77</v>
      </c>
      <c r="EA135" s="89">
        <f>F145</f>
        <v>132</v>
      </c>
      <c r="EB135" s="89">
        <f>F325</f>
        <v>312</v>
      </c>
      <c r="EC135" s="89">
        <f>F505</f>
        <v>492</v>
      </c>
      <c r="ED135" s="89">
        <f>F560</f>
        <v>547</v>
      </c>
      <c r="EE135" s="89">
        <f>F264</f>
        <v>251</v>
      </c>
      <c r="EF135" s="89">
        <f>F444</f>
        <v>431</v>
      </c>
      <c r="EG135" s="89">
        <f>F624</f>
        <v>611</v>
      </c>
      <c r="EH135" s="89">
        <f>F54</f>
        <v>41</v>
      </c>
      <c r="EI135" s="89">
        <f>F234</f>
        <v>221</v>
      </c>
      <c r="EJ135" s="89">
        <f>F563</f>
        <v>550</v>
      </c>
      <c r="EK135" s="89">
        <f>F118</f>
        <v>105</v>
      </c>
      <c r="EL135" s="89">
        <f>F173</f>
        <v>160</v>
      </c>
      <c r="EM135" s="89">
        <f>F353</f>
        <v>340</v>
      </c>
      <c r="EN135" s="90">
        <f>F408</f>
        <v>395</v>
      </c>
      <c r="EO135" s="112">
        <f>EN135^3+EM135^3+EL135^3+EK135^3+EJ135^3+EI135^3+EH135^3+EG135^3+EF135^3+EE135^3+ED135^3+EC135^3+EB135^3+EA135^3+DZ135^3+DY135^3+DX135^3+DW135^3+DV135^3+DU135^3+DT135^3+DS135^3+DR135^3+DQ135^3+DP135^3</f>
        <v>1521000000</v>
      </c>
      <c r="EP135" s="41"/>
      <c r="EQ135" s="181" t="s">
        <v>91</v>
      </c>
      <c r="ER135" s="182" t="s">
        <v>649</v>
      </c>
      <c r="ES135" s="183" t="s">
        <v>680</v>
      </c>
      <c r="ET135" s="182" t="s">
        <v>176</v>
      </c>
      <c r="EU135" s="183" t="s">
        <v>667</v>
      </c>
      <c r="EV135" s="182" t="s">
        <v>131</v>
      </c>
      <c r="EW135" s="183" t="s">
        <v>251</v>
      </c>
      <c r="EX135" s="182" t="s">
        <v>233</v>
      </c>
      <c r="EY135" s="183" t="s">
        <v>182</v>
      </c>
      <c r="EZ135" s="182" t="s">
        <v>317</v>
      </c>
      <c r="FA135" s="120" t="s">
        <v>639</v>
      </c>
      <c r="FB135" s="120" t="s">
        <v>285</v>
      </c>
      <c r="FC135" s="92" t="s">
        <v>617</v>
      </c>
      <c r="FD135" s="120" t="s">
        <v>657</v>
      </c>
      <c r="FE135" s="120" t="s">
        <v>393</v>
      </c>
      <c r="FF135" s="184" t="s">
        <v>513</v>
      </c>
      <c r="FG135" s="185" t="s">
        <v>692</v>
      </c>
      <c r="FH135" s="184" t="s">
        <v>542</v>
      </c>
      <c r="FI135" s="185" t="s">
        <v>523</v>
      </c>
      <c r="FJ135" s="184" t="s">
        <v>226</v>
      </c>
      <c r="FK135" s="185" t="s">
        <v>511</v>
      </c>
      <c r="FL135" s="184" t="s">
        <v>453</v>
      </c>
      <c r="FM135" s="185" t="s">
        <v>160</v>
      </c>
      <c r="FN135" s="184" t="s">
        <v>358</v>
      </c>
      <c r="FO135" s="186" t="s">
        <v>352</v>
      </c>
      <c r="FP135" s="67"/>
    </row>
    <row r="136" spans="1:172" x14ac:dyDescent="0.2">
      <c r="A136" s="41"/>
      <c r="B136" s="41"/>
      <c r="C136" s="41"/>
      <c r="D136" s="109" t="s">
        <v>525</v>
      </c>
      <c r="E136" s="110" t="s">
        <v>565</v>
      </c>
      <c r="F136" s="122">
        <f>B3+(123*B5)</f>
        <v>123</v>
      </c>
      <c r="G136" s="41"/>
      <c r="I136" s="57"/>
      <c r="J136" s="28">
        <f>F442</f>
        <v>429</v>
      </c>
      <c r="K136" s="29">
        <f>F511</f>
        <v>498</v>
      </c>
      <c r="L136" s="29">
        <f>F430</f>
        <v>417</v>
      </c>
      <c r="M136" s="29">
        <f>F474</f>
        <v>461</v>
      </c>
      <c r="N136" s="29">
        <f>F393</f>
        <v>380</v>
      </c>
      <c r="O136" s="29">
        <f>F78</f>
        <v>65</v>
      </c>
      <c r="P136" s="29">
        <f>F127</f>
        <v>114</v>
      </c>
      <c r="Q136" s="29">
        <f>F46</f>
        <v>33</v>
      </c>
      <c r="R136" s="29">
        <f>F90</f>
        <v>77</v>
      </c>
      <c r="S136" s="29">
        <f>F34</f>
        <v>21</v>
      </c>
      <c r="T136" s="29">
        <f>F319</f>
        <v>306</v>
      </c>
      <c r="U136" s="29">
        <f>F363</f>
        <v>350</v>
      </c>
      <c r="V136" s="29">
        <f>F312</f>
        <v>299</v>
      </c>
      <c r="W136" s="29">
        <f>F356</f>
        <v>343</v>
      </c>
      <c r="X136" s="29">
        <f>F275</f>
        <v>262</v>
      </c>
      <c r="Y136" s="29">
        <f>F585</f>
        <v>572</v>
      </c>
      <c r="Z136" s="29">
        <f>F629</f>
        <v>616</v>
      </c>
      <c r="AA136" s="29">
        <f>F548</f>
        <v>535</v>
      </c>
      <c r="AB136" s="29">
        <f>F597</f>
        <v>584</v>
      </c>
      <c r="AC136" s="29">
        <f>F516</f>
        <v>503</v>
      </c>
      <c r="AD136" s="29">
        <f>F201</f>
        <v>188</v>
      </c>
      <c r="AE136" s="29">
        <f>F245</f>
        <v>232</v>
      </c>
      <c r="AF136" s="29">
        <f>F164</f>
        <v>151</v>
      </c>
      <c r="AG136" s="29">
        <f>F233</f>
        <v>220</v>
      </c>
      <c r="AH136" s="30">
        <f>F157</f>
        <v>144</v>
      </c>
      <c r="AI136" s="75">
        <f t="shared" ref="AI136:AI147" si="59">SUMSQ(J136:AH136)</f>
        <v>3247400</v>
      </c>
      <c r="AJ136" s="41"/>
      <c r="AK136" s="160" t="s">
        <v>297</v>
      </c>
      <c r="AL136" s="147" t="s">
        <v>512</v>
      </c>
      <c r="AM136" s="147" t="s">
        <v>624</v>
      </c>
      <c r="AN136" s="147" t="s">
        <v>519</v>
      </c>
      <c r="AO136" s="147" t="s">
        <v>151</v>
      </c>
      <c r="AP136" s="147" t="s">
        <v>644</v>
      </c>
      <c r="AQ136" s="147" t="s">
        <v>618</v>
      </c>
      <c r="AR136" s="147" t="s">
        <v>269</v>
      </c>
      <c r="AS136" s="147" t="s">
        <v>639</v>
      </c>
      <c r="AT136" s="147" t="s">
        <v>167</v>
      </c>
      <c r="AU136" s="147" t="s">
        <v>88</v>
      </c>
      <c r="AV136" s="163" t="s">
        <v>646</v>
      </c>
      <c r="AW136" s="162" t="s">
        <v>242</v>
      </c>
      <c r="AX136" s="161" t="s">
        <v>514</v>
      </c>
      <c r="AY136" s="147" t="s">
        <v>643</v>
      </c>
      <c r="AZ136" s="147" t="s">
        <v>541</v>
      </c>
      <c r="BA136" s="147" t="s">
        <v>645</v>
      </c>
      <c r="BB136" s="147" t="s">
        <v>238</v>
      </c>
      <c r="BC136" s="147" t="s">
        <v>214</v>
      </c>
      <c r="BD136" s="147" t="s">
        <v>642</v>
      </c>
      <c r="BE136" s="147" t="s">
        <v>635</v>
      </c>
      <c r="BF136" s="147" t="s">
        <v>347</v>
      </c>
      <c r="BG136" s="147" t="s">
        <v>245</v>
      </c>
      <c r="BH136" s="147" t="s">
        <v>429</v>
      </c>
      <c r="BI136" s="164" t="s">
        <v>443</v>
      </c>
      <c r="BJ136" s="67"/>
      <c r="BK136" s="50"/>
      <c r="BL136" s="41"/>
      <c r="BM136" s="28">
        <f>F243</f>
        <v>230</v>
      </c>
      <c r="BN136" s="29">
        <f>F155</f>
        <v>142</v>
      </c>
      <c r="BO136" s="29">
        <f>F186</f>
        <v>173</v>
      </c>
      <c r="BP136" s="29">
        <f>F224</f>
        <v>211</v>
      </c>
      <c r="BQ136" s="29">
        <f>F192</f>
        <v>179</v>
      </c>
      <c r="BR136" s="29">
        <f>F634</f>
        <v>621</v>
      </c>
      <c r="BS136" s="29">
        <f>F521</f>
        <v>508</v>
      </c>
      <c r="BT136" s="29">
        <f>F552</f>
        <v>539</v>
      </c>
      <c r="BU136" s="29">
        <f>F590</f>
        <v>577</v>
      </c>
      <c r="BV136" s="29">
        <f>F578</f>
        <v>565</v>
      </c>
      <c r="BW136" s="29">
        <f>F375</f>
        <v>362</v>
      </c>
      <c r="BX136" s="29">
        <f>F287</f>
        <v>274</v>
      </c>
      <c r="BY136" s="29">
        <f>F288</f>
        <v>275</v>
      </c>
      <c r="BZ136" s="29">
        <f>F356</f>
        <v>343</v>
      </c>
      <c r="CA136" s="29">
        <f>F319</f>
        <v>306</v>
      </c>
      <c r="CB136" s="29">
        <f>F116</f>
        <v>103</v>
      </c>
      <c r="CC136" s="29">
        <f>F23</f>
        <v>10</v>
      </c>
      <c r="CD136" s="29">
        <f>F54</f>
        <v>41</v>
      </c>
      <c r="CE136" s="29">
        <f>F97</f>
        <v>84</v>
      </c>
      <c r="CF136" s="29">
        <f>F85</f>
        <v>72</v>
      </c>
      <c r="CG136" s="29">
        <f>F507</f>
        <v>494</v>
      </c>
      <c r="CH136" s="29">
        <f>F389</f>
        <v>376</v>
      </c>
      <c r="CI136" s="29">
        <f>F420</f>
        <v>407</v>
      </c>
      <c r="CJ136" s="29">
        <f>F483</f>
        <v>470</v>
      </c>
      <c r="CK136" s="30">
        <f>F451</f>
        <v>438</v>
      </c>
      <c r="CL136" s="75">
        <f t="shared" ref="CL136:CL147" si="60">SUMSQ(BM136:CK136)</f>
        <v>3247400</v>
      </c>
      <c r="CM136" s="41"/>
      <c r="CN136" s="82" t="s">
        <v>307</v>
      </c>
      <c r="CO136" s="84" t="s">
        <v>385</v>
      </c>
      <c r="CP136" s="84" t="s">
        <v>517</v>
      </c>
      <c r="CQ136" s="84" t="s">
        <v>636</v>
      </c>
      <c r="CR136" s="84" t="s">
        <v>227</v>
      </c>
      <c r="CS136" s="84" t="s">
        <v>203</v>
      </c>
      <c r="CT136" s="84" t="s">
        <v>191</v>
      </c>
      <c r="CU136" s="84" t="s">
        <v>256</v>
      </c>
      <c r="CV136" s="84" t="s">
        <v>300</v>
      </c>
      <c r="CW136" s="84" t="s">
        <v>144</v>
      </c>
      <c r="CX136" s="84" t="s">
        <v>570</v>
      </c>
      <c r="CY136" s="86" t="s">
        <v>303</v>
      </c>
      <c r="CZ136" s="85" t="s">
        <v>626</v>
      </c>
      <c r="DA136" s="83" t="s">
        <v>514</v>
      </c>
      <c r="DB136" s="84" t="s">
        <v>88</v>
      </c>
      <c r="DC136" s="84" t="s">
        <v>652</v>
      </c>
      <c r="DD136" s="84" t="s">
        <v>472</v>
      </c>
      <c r="DE136" s="84" t="s">
        <v>523</v>
      </c>
      <c r="DF136" s="84" t="s">
        <v>292</v>
      </c>
      <c r="DG136" s="84" t="s">
        <v>332</v>
      </c>
      <c r="DH136" s="84" t="s">
        <v>457</v>
      </c>
      <c r="DI136" s="84" t="s">
        <v>437</v>
      </c>
      <c r="DJ136" s="84" t="s">
        <v>496</v>
      </c>
      <c r="DK136" s="84" t="s">
        <v>296</v>
      </c>
      <c r="DL136" s="87" t="s">
        <v>280</v>
      </c>
      <c r="DM136" s="67"/>
      <c r="DO136" s="57"/>
      <c r="DP136" s="88">
        <f>F93</f>
        <v>80</v>
      </c>
      <c r="DQ136" s="89">
        <f>F148</f>
        <v>135</v>
      </c>
      <c r="DR136" s="89">
        <f>F328</f>
        <v>315</v>
      </c>
      <c r="DS136" s="89">
        <f>F508</f>
        <v>495</v>
      </c>
      <c r="DT136" s="89">
        <f>F538</f>
        <v>525</v>
      </c>
      <c r="DU136" s="89">
        <f>F272</f>
        <v>259</v>
      </c>
      <c r="DV136" s="89">
        <f>F452</f>
        <v>439</v>
      </c>
      <c r="DW136" s="89">
        <f>F632</f>
        <v>619</v>
      </c>
      <c r="DX136" s="89">
        <f>F62</f>
        <v>49</v>
      </c>
      <c r="DY136" s="89">
        <f>F217</f>
        <v>204</v>
      </c>
      <c r="DZ136" s="89">
        <f>F571</f>
        <v>558</v>
      </c>
      <c r="EA136" s="89">
        <f>F126</f>
        <v>113</v>
      </c>
      <c r="EB136" s="89">
        <f>F181</f>
        <v>168</v>
      </c>
      <c r="EC136" s="89">
        <f>F361</f>
        <v>348</v>
      </c>
      <c r="ED136" s="89">
        <f>F391</f>
        <v>378</v>
      </c>
      <c r="EE136" s="89">
        <f>F245</f>
        <v>232</v>
      </c>
      <c r="EF136" s="89">
        <f>F300</f>
        <v>287</v>
      </c>
      <c r="EG136" s="89">
        <f>F480</f>
        <v>467</v>
      </c>
      <c r="EH136" s="89">
        <f>F535</f>
        <v>522</v>
      </c>
      <c r="EI136" s="89">
        <f>F65</f>
        <v>52</v>
      </c>
      <c r="EJ136" s="89">
        <f>F419</f>
        <v>406</v>
      </c>
      <c r="EK136" s="89">
        <f>F599</f>
        <v>586</v>
      </c>
      <c r="EL136" s="89">
        <f>F29</f>
        <v>16</v>
      </c>
      <c r="EM136" s="89">
        <f>F209</f>
        <v>196</v>
      </c>
      <c r="EN136" s="90">
        <f>F364</f>
        <v>351</v>
      </c>
      <c r="EO136" s="75">
        <f t="shared" ref="EO136:EO147" si="61">SUMSQ(DP136:EN136)</f>
        <v>3247400</v>
      </c>
      <c r="EP136" s="41"/>
      <c r="EQ136" s="179" t="s">
        <v>561</v>
      </c>
      <c r="ER136" s="176" t="s">
        <v>229</v>
      </c>
      <c r="ES136" s="175" t="s">
        <v>306</v>
      </c>
      <c r="ET136" s="176" t="s">
        <v>235</v>
      </c>
      <c r="EU136" s="175" t="s">
        <v>491</v>
      </c>
      <c r="EV136" s="176" t="s">
        <v>569</v>
      </c>
      <c r="EW136" s="175" t="s">
        <v>690</v>
      </c>
      <c r="EX136" s="176" t="s">
        <v>298</v>
      </c>
      <c r="EY136" s="175" t="s">
        <v>682</v>
      </c>
      <c r="EZ136" s="176" t="s">
        <v>163</v>
      </c>
      <c r="FA136" s="93" t="s">
        <v>129</v>
      </c>
      <c r="FB136" s="95" t="s">
        <v>96</v>
      </c>
      <c r="FC136" s="94" t="s">
        <v>94</v>
      </c>
      <c r="FD136" s="92" t="s">
        <v>199</v>
      </c>
      <c r="FE136" s="93" t="s">
        <v>311</v>
      </c>
      <c r="FF136" s="177" t="s">
        <v>347</v>
      </c>
      <c r="FG136" s="178" t="s">
        <v>589</v>
      </c>
      <c r="FH136" s="177" t="s">
        <v>603</v>
      </c>
      <c r="FI136" s="178" t="s">
        <v>433</v>
      </c>
      <c r="FJ136" s="177" t="s">
        <v>602</v>
      </c>
      <c r="FK136" s="178" t="s">
        <v>697</v>
      </c>
      <c r="FL136" s="177" t="s">
        <v>392</v>
      </c>
      <c r="FM136" s="178" t="s">
        <v>408</v>
      </c>
      <c r="FN136" s="177" t="s">
        <v>288</v>
      </c>
      <c r="FO136" s="180" t="s">
        <v>546</v>
      </c>
      <c r="FP136" s="67"/>
    </row>
    <row r="137" spans="1:172" x14ac:dyDescent="0.2">
      <c r="A137" s="41"/>
      <c r="B137" s="41"/>
      <c r="C137" s="41"/>
      <c r="D137" s="109" t="s">
        <v>689</v>
      </c>
      <c r="E137" s="110" t="s">
        <v>565</v>
      </c>
      <c r="F137" s="122">
        <f>B3+(124*B5)</f>
        <v>124</v>
      </c>
      <c r="G137" s="41"/>
      <c r="I137" s="57"/>
      <c r="J137" s="28">
        <f>F424</f>
        <v>411</v>
      </c>
      <c r="K137" s="29">
        <f>F468</f>
        <v>455</v>
      </c>
      <c r="L137" s="29">
        <f>F392</f>
        <v>379</v>
      </c>
      <c r="M137" s="29">
        <f>F461</f>
        <v>448</v>
      </c>
      <c r="N137" s="29">
        <f>F505</f>
        <v>492</v>
      </c>
      <c r="O137" s="29">
        <f>F40</f>
        <v>27</v>
      </c>
      <c r="P137" s="29">
        <f>F109</f>
        <v>96</v>
      </c>
      <c r="Q137" s="29">
        <f>F28</f>
        <v>15</v>
      </c>
      <c r="R137" s="29">
        <f>F77</f>
        <v>64</v>
      </c>
      <c r="S137" s="29">
        <f>F121</f>
        <v>108</v>
      </c>
      <c r="T137" s="29">
        <f>F306</f>
        <v>293</v>
      </c>
      <c r="U137" s="29">
        <f>F350</f>
        <v>337</v>
      </c>
      <c r="V137" s="29">
        <f>F269</f>
        <v>256</v>
      </c>
      <c r="W137" s="29">
        <f>F313</f>
        <v>300</v>
      </c>
      <c r="X137" s="29">
        <f>F387</f>
        <v>374</v>
      </c>
      <c r="Y137" s="29">
        <f>F547</f>
        <v>534</v>
      </c>
      <c r="Z137" s="29">
        <f>F591</f>
        <v>578</v>
      </c>
      <c r="AA137" s="29">
        <f>F535</f>
        <v>522</v>
      </c>
      <c r="AB137" s="29">
        <f>F579</f>
        <v>566</v>
      </c>
      <c r="AC137" s="29">
        <f>F623</f>
        <v>610</v>
      </c>
      <c r="AD137" s="29">
        <f>F183</f>
        <v>170</v>
      </c>
      <c r="AE137" s="29">
        <f>F232</f>
        <v>219</v>
      </c>
      <c r="AF137" s="29">
        <f>F151</f>
        <v>138</v>
      </c>
      <c r="AG137" s="29">
        <f>F195</f>
        <v>182</v>
      </c>
      <c r="AH137" s="30">
        <f>F239</f>
        <v>226</v>
      </c>
      <c r="AI137" s="75">
        <f t="shared" si="59"/>
        <v>3247400</v>
      </c>
      <c r="AJ137" s="41"/>
      <c r="AK137" s="160" t="s">
        <v>405</v>
      </c>
      <c r="AL137" s="147" t="s">
        <v>279</v>
      </c>
      <c r="AM137" s="147" t="s">
        <v>237</v>
      </c>
      <c r="AN137" s="147" t="s">
        <v>395</v>
      </c>
      <c r="AO137" s="147" t="s">
        <v>657</v>
      </c>
      <c r="AP137" s="147" t="s">
        <v>580</v>
      </c>
      <c r="AQ137" s="147" t="s">
        <v>95</v>
      </c>
      <c r="AR137" s="147" t="s">
        <v>658</v>
      </c>
      <c r="AS137" s="147" t="s">
        <v>651</v>
      </c>
      <c r="AT137" s="147" t="s">
        <v>71</v>
      </c>
      <c r="AU137" s="163" t="s">
        <v>399</v>
      </c>
      <c r="AV137" s="147" t="s">
        <v>578</v>
      </c>
      <c r="AW137" s="162" t="s">
        <v>225</v>
      </c>
      <c r="AX137" s="147" t="s">
        <v>660</v>
      </c>
      <c r="AY137" s="161" t="s">
        <v>360</v>
      </c>
      <c r="AZ137" s="147" t="s">
        <v>336</v>
      </c>
      <c r="BA137" s="147" t="s">
        <v>661</v>
      </c>
      <c r="BB137" s="147" t="s">
        <v>433</v>
      </c>
      <c r="BC137" s="147" t="s">
        <v>659</v>
      </c>
      <c r="BD137" s="147" t="s">
        <v>357</v>
      </c>
      <c r="BE137" s="147" t="s">
        <v>504</v>
      </c>
      <c r="BF137" s="147" t="s">
        <v>401</v>
      </c>
      <c r="BG137" s="147" t="s">
        <v>571</v>
      </c>
      <c r="BH137" s="147" t="s">
        <v>159</v>
      </c>
      <c r="BI137" s="164" t="s">
        <v>364</v>
      </c>
      <c r="BJ137" s="67"/>
      <c r="BK137" s="50"/>
      <c r="BL137" s="41"/>
      <c r="BM137" s="28">
        <f>F217</f>
        <v>204</v>
      </c>
      <c r="BN137" s="29">
        <f>F211</f>
        <v>198</v>
      </c>
      <c r="BO137" s="29">
        <f>F149</f>
        <v>136</v>
      </c>
      <c r="BP137" s="29">
        <f>F168</f>
        <v>155</v>
      </c>
      <c r="BQ137" s="29">
        <f>F255</f>
        <v>242</v>
      </c>
      <c r="BR137" s="29">
        <f>F603</f>
        <v>590</v>
      </c>
      <c r="BS137" s="29">
        <f>F577</f>
        <v>564</v>
      </c>
      <c r="BT137" s="29">
        <f>F515</f>
        <v>502</v>
      </c>
      <c r="BU137" s="29">
        <f>F559</f>
        <v>546</v>
      </c>
      <c r="BV137" s="29">
        <f>F621</f>
        <v>608</v>
      </c>
      <c r="BW137" s="29">
        <f>F344</f>
        <v>331</v>
      </c>
      <c r="BX137" s="29">
        <f>F313</f>
        <v>300</v>
      </c>
      <c r="BY137" s="29">
        <f>F281</f>
        <v>268</v>
      </c>
      <c r="BZ137" s="29">
        <f>F300</f>
        <v>287</v>
      </c>
      <c r="CA137" s="29">
        <f>F387</f>
        <v>374</v>
      </c>
      <c r="CB137" s="29">
        <f>F110</f>
        <v>97</v>
      </c>
      <c r="CC137" s="29">
        <f>F79</f>
        <v>66</v>
      </c>
      <c r="CD137" s="29">
        <f>F22</f>
        <v>9</v>
      </c>
      <c r="CE137" s="29">
        <f>F41</f>
        <v>28</v>
      </c>
      <c r="CF137" s="29">
        <f>F123</f>
        <v>110</v>
      </c>
      <c r="CG137" s="29">
        <f>F476</f>
        <v>463</v>
      </c>
      <c r="CH137" s="29">
        <f>F445</f>
        <v>432</v>
      </c>
      <c r="CI137" s="29">
        <f>F408</f>
        <v>395</v>
      </c>
      <c r="CJ137" s="29">
        <f>F432</f>
        <v>419</v>
      </c>
      <c r="CK137" s="30">
        <f>F489</f>
        <v>476</v>
      </c>
      <c r="CL137" s="75">
        <f t="shared" si="60"/>
        <v>3247400</v>
      </c>
      <c r="CM137" s="41"/>
      <c r="CN137" s="82" t="s">
        <v>163</v>
      </c>
      <c r="CO137" s="84" t="s">
        <v>547</v>
      </c>
      <c r="CP137" s="84" t="s">
        <v>654</v>
      </c>
      <c r="CQ137" s="84" t="s">
        <v>363</v>
      </c>
      <c r="CR137" s="84" t="s">
        <v>428</v>
      </c>
      <c r="CS137" s="84" t="s">
        <v>77</v>
      </c>
      <c r="CT137" s="84" t="s">
        <v>381</v>
      </c>
      <c r="CU137" s="84" t="s">
        <v>266</v>
      </c>
      <c r="CV137" s="84" t="s">
        <v>118</v>
      </c>
      <c r="CW137" s="84" t="s">
        <v>376</v>
      </c>
      <c r="CX137" s="86" t="s">
        <v>341</v>
      </c>
      <c r="CY137" s="84" t="s">
        <v>660</v>
      </c>
      <c r="CZ137" s="85" t="s">
        <v>545</v>
      </c>
      <c r="DA137" s="84" t="s">
        <v>589</v>
      </c>
      <c r="DB137" s="83" t="s">
        <v>360</v>
      </c>
      <c r="DC137" s="84" t="s">
        <v>271</v>
      </c>
      <c r="DD137" s="84" t="s">
        <v>554</v>
      </c>
      <c r="DE137" s="84" t="s">
        <v>348</v>
      </c>
      <c r="DF137" s="84" t="s">
        <v>619</v>
      </c>
      <c r="DG137" s="84" t="s">
        <v>507</v>
      </c>
      <c r="DH137" s="84" t="s">
        <v>217</v>
      </c>
      <c r="DI137" s="84" t="s">
        <v>550</v>
      </c>
      <c r="DJ137" s="84" t="s">
        <v>352</v>
      </c>
      <c r="DK137" s="84" t="s">
        <v>418</v>
      </c>
      <c r="DL137" s="87" t="s">
        <v>475</v>
      </c>
      <c r="DM137" s="67"/>
      <c r="DO137" s="57"/>
      <c r="DP137" s="88">
        <f>F574</f>
        <v>561</v>
      </c>
      <c r="DQ137" s="89">
        <f>F129</f>
        <v>116</v>
      </c>
      <c r="DR137" s="89">
        <f>F184</f>
        <v>171</v>
      </c>
      <c r="DS137" s="89">
        <f>F339</f>
        <v>326</v>
      </c>
      <c r="DT137" s="89">
        <f>F394</f>
        <v>381</v>
      </c>
      <c r="DU137" s="89">
        <f>F248</f>
        <v>235</v>
      </c>
      <c r="DV137" s="89">
        <f>F303</f>
        <v>290</v>
      </c>
      <c r="DW137" s="89">
        <f>F483</f>
        <v>470</v>
      </c>
      <c r="DX137" s="89">
        <f>F513</f>
        <v>500</v>
      </c>
      <c r="DY137" s="89">
        <f>F68</f>
        <v>55</v>
      </c>
      <c r="DZ137" s="89">
        <f>F427</f>
        <v>414</v>
      </c>
      <c r="EA137" s="89">
        <f>F607</f>
        <v>594</v>
      </c>
      <c r="EB137" s="89">
        <f>F37</f>
        <v>24</v>
      </c>
      <c r="EC137" s="89">
        <f>F192</f>
        <v>179</v>
      </c>
      <c r="ED137" s="89">
        <f>F372</f>
        <v>359</v>
      </c>
      <c r="EE137" s="89">
        <f>F101</f>
        <v>88</v>
      </c>
      <c r="EF137" s="89">
        <f>F156</f>
        <v>143</v>
      </c>
      <c r="EG137" s="89">
        <f>F336</f>
        <v>323</v>
      </c>
      <c r="EH137" s="89">
        <f>F491</f>
        <v>478</v>
      </c>
      <c r="EI137" s="89">
        <f>F546</f>
        <v>533</v>
      </c>
      <c r="EJ137" s="89">
        <f>F275</f>
        <v>262</v>
      </c>
      <c r="EK137" s="89">
        <f>F455</f>
        <v>442</v>
      </c>
      <c r="EL137" s="89">
        <f>F635</f>
        <v>622</v>
      </c>
      <c r="EM137" s="89">
        <f>F40</f>
        <v>27</v>
      </c>
      <c r="EN137" s="90">
        <f>F220</f>
        <v>207</v>
      </c>
      <c r="EO137" s="75">
        <f t="shared" si="61"/>
        <v>3247400</v>
      </c>
      <c r="EP137" s="41"/>
      <c r="EQ137" s="179" t="s">
        <v>432</v>
      </c>
      <c r="ER137" s="176" t="s">
        <v>450</v>
      </c>
      <c r="ES137" s="175" t="s">
        <v>345</v>
      </c>
      <c r="ET137" s="176" t="s">
        <v>440</v>
      </c>
      <c r="EU137" s="175" t="s">
        <v>700</v>
      </c>
      <c r="EV137" s="176" t="s">
        <v>286</v>
      </c>
      <c r="EW137" s="175" t="s">
        <v>178</v>
      </c>
      <c r="EX137" s="176" t="s">
        <v>296</v>
      </c>
      <c r="EY137" s="175" t="s">
        <v>391</v>
      </c>
      <c r="EZ137" s="176" t="s">
        <v>499</v>
      </c>
      <c r="FA137" s="95" t="s">
        <v>685</v>
      </c>
      <c r="FB137" s="93" t="s">
        <v>105</v>
      </c>
      <c r="FC137" s="94" t="s">
        <v>679</v>
      </c>
      <c r="FD137" s="93" t="s">
        <v>227</v>
      </c>
      <c r="FE137" s="92" t="s">
        <v>594</v>
      </c>
      <c r="FF137" s="177" t="s">
        <v>123</v>
      </c>
      <c r="FG137" s="178" t="s">
        <v>161</v>
      </c>
      <c r="FH137" s="177" t="s">
        <v>366</v>
      </c>
      <c r="FI137" s="178" t="s">
        <v>193</v>
      </c>
      <c r="FJ137" s="177" t="s">
        <v>327</v>
      </c>
      <c r="FK137" s="178" t="s">
        <v>643</v>
      </c>
      <c r="FL137" s="177" t="s">
        <v>582</v>
      </c>
      <c r="FM137" s="178" t="s">
        <v>473</v>
      </c>
      <c r="FN137" s="177" t="s">
        <v>580</v>
      </c>
      <c r="FO137" s="180" t="s">
        <v>92</v>
      </c>
      <c r="FP137" s="67"/>
    </row>
    <row r="138" spans="1:172" x14ac:dyDescent="0.2">
      <c r="A138" s="41"/>
      <c r="B138" s="41"/>
      <c r="C138" s="41"/>
      <c r="D138" s="109" t="s">
        <v>127</v>
      </c>
      <c r="E138" s="110" t="s">
        <v>565</v>
      </c>
      <c r="F138" s="111">
        <f>B3+(125*B5)</f>
        <v>125</v>
      </c>
      <c r="G138" s="41"/>
      <c r="I138" s="57"/>
      <c r="J138" s="28">
        <f>F279</f>
        <v>266</v>
      </c>
      <c r="K138" s="29">
        <f>F323</f>
        <v>310</v>
      </c>
      <c r="L138" s="29">
        <f>F372</f>
        <v>359</v>
      </c>
      <c r="M138" s="29">
        <f>F291</f>
        <v>278</v>
      </c>
      <c r="N138" s="29">
        <f>F360</f>
        <v>347</v>
      </c>
      <c r="O138" s="29">
        <f>F520</f>
        <v>507</v>
      </c>
      <c r="P138" s="29">
        <f>F564</f>
        <v>551</v>
      </c>
      <c r="Q138" s="29">
        <f>F633</f>
        <v>620</v>
      </c>
      <c r="R138" s="29">
        <f>F557</f>
        <v>544</v>
      </c>
      <c r="S138" s="29">
        <f>F601</f>
        <v>588</v>
      </c>
      <c r="T138" s="29">
        <f>F161</f>
        <v>148</v>
      </c>
      <c r="U138" s="29">
        <f>F205</f>
        <v>192</v>
      </c>
      <c r="V138" s="29">
        <f>F249</f>
        <v>236</v>
      </c>
      <c r="W138" s="29">
        <f>F168</f>
        <v>155</v>
      </c>
      <c r="X138" s="29">
        <f>F217</f>
        <v>204</v>
      </c>
      <c r="Y138" s="29">
        <f>F402</f>
        <v>389</v>
      </c>
      <c r="Z138" s="29">
        <f>F446</f>
        <v>433</v>
      </c>
      <c r="AA138" s="29">
        <f>F490</f>
        <v>477</v>
      </c>
      <c r="AB138" s="29">
        <f>F434</f>
        <v>421</v>
      </c>
      <c r="AC138" s="29">
        <f>F478</f>
        <v>465</v>
      </c>
      <c r="AD138" s="29">
        <f>F13</f>
        <v>0</v>
      </c>
      <c r="AE138" s="29">
        <f>F87</f>
        <v>74</v>
      </c>
      <c r="AF138" s="29">
        <f>F131</f>
        <v>118</v>
      </c>
      <c r="AG138" s="29">
        <f>F50</f>
        <v>37</v>
      </c>
      <c r="AH138" s="30">
        <f>F94</f>
        <v>81</v>
      </c>
      <c r="AI138" s="75">
        <f t="shared" si="59"/>
        <v>3247400</v>
      </c>
      <c r="AJ138" s="41"/>
      <c r="AK138" s="160" t="s">
        <v>536</v>
      </c>
      <c r="AL138" s="147" t="s">
        <v>670</v>
      </c>
      <c r="AM138" s="147" t="s">
        <v>594</v>
      </c>
      <c r="AN138" s="147" t="s">
        <v>224</v>
      </c>
      <c r="AO138" s="147" t="s">
        <v>544</v>
      </c>
      <c r="AP138" s="147" t="s">
        <v>632</v>
      </c>
      <c r="AQ138" s="147" t="s">
        <v>335</v>
      </c>
      <c r="AR138" s="147" t="s">
        <v>663</v>
      </c>
      <c r="AS138" s="147" t="s">
        <v>356</v>
      </c>
      <c r="AT138" s="163" t="s">
        <v>552</v>
      </c>
      <c r="AU138" s="147" t="s">
        <v>400</v>
      </c>
      <c r="AV138" s="147" t="s">
        <v>506</v>
      </c>
      <c r="AW138" s="162" t="s">
        <v>621</v>
      </c>
      <c r="AX138" s="147" t="s">
        <v>363</v>
      </c>
      <c r="AY138" s="147" t="s">
        <v>163</v>
      </c>
      <c r="AZ138" s="161" t="s">
        <v>668</v>
      </c>
      <c r="BA138" s="147" t="s">
        <v>102</v>
      </c>
      <c r="BB138" s="147" t="s">
        <v>278</v>
      </c>
      <c r="BC138" s="147" t="s">
        <v>656</v>
      </c>
      <c r="BD138" s="147" t="s">
        <v>394</v>
      </c>
      <c r="BE138" s="147" t="s">
        <v>70</v>
      </c>
      <c r="BF138" s="147" t="s">
        <v>667</v>
      </c>
      <c r="BG138" s="147" t="s">
        <v>470</v>
      </c>
      <c r="BH138" s="147" t="s">
        <v>555</v>
      </c>
      <c r="BI138" s="164" t="s">
        <v>650</v>
      </c>
      <c r="BJ138" s="67"/>
      <c r="BK138" s="50"/>
      <c r="BL138" s="41"/>
      <c r="BM138" s="28">
        <f>F513</f>
        <v>500</v>
      </c>
      <c r="BN138" s="29">
        <f>F600</f>
        <v>587</v>
      </c>
      <c r="BO138" s="29">
        <f>F619</f>
        <v>606</v>
      </c>
      <c r="BP138" s="29">
        <f>F587</f>
        <v>574</v>
      </c>
      <c r="BQ138" s="29">
        <f>F556</f>
        <v>543</v>
      </c>
      <c r="BR138" s="29">
        <f>F36</f>
        <v>23</v>
      </c>
      <c r="BS138" s="29">
        <f>F93</f>
        <v>80</v>
      </c>
      <c r="BT138" s="29">
        <f>F117</f>
        <v>104</v>
      </c>
      <c r="BU138" s="29">
        <f>F80</f>
        <v>67</v>
      </c>
      <c r="BV138" s="29">
        <f>F49</f>
        <v>36</v>
      </c>
      <c r="BW138" s="29">
        <f>F145</f>
        <v>132</v>
      </c>
      <c r="BX138" s="29">
        <f>F232</f>
        <v>219</v>
      </c>
      <c r="BY138" s="29">
        <f>F251</f>
        <v>238</v>
      </c>
      <c r="BZ138" s="29">
        <f>F189</f>
        <v>176</v>
      </c>
      <c r="CA138" s="29">
        <f>F183</f>
        <v>170</v>
      </c>
      <c r="CB138" s="29">
        <f>F402</f>
        <v>389</v>
      </c>
      <c r="CC138" s="29">
        <f>F484</f>
        <v>471</v>
      </c>
      <c r="CD138" s="29">
        <f>F503</f>
        <v>490</v>
      </c>
      <c r="CE138" s="29">
        <f>F446</f>
        <v>433</v>
      </c>
      <c r="CF138" s="29">
        <f>F415</f>
        <v>402</v>
      </c>
      <c r="CG138" s="29">
        <f>F279</f>
        <v>266</v>
      </c>
      <c r="CH138" s="29">
        <f>F341</f>
        <v>328</v>
      </c>
      <c r="CI138" s="29">
        <f>F385</f>
        <v>372</v>
      </c>
      <c r="CJ138" s="29">
        <f>F323</f>
        <v>310</v>
      </c>
      <c r="CK138" s="30">
        <f>F297</f>
        <v>284</v>
      </c>
      <c r="CL138" s="75">
        <f t="shared" si="60"/>
        <v>3247400</v>
      </c>
      <c r="CM138" s="41"/>
      <c r="CN138" s="82" t="s">
        <v>391</v>
      </c>
      <c r="CO138" s="84" t="s">
        <v>148</v>
      </c>
      <c r="CP138" s="84" t="s">
        <v>106</v>
      </c>
      <c r="CQ138" s="84" t="s">
        <v>415</v>
      </c>
      <c r="CR138" s="84" t="s">
        <v>558</v>
      </c>
      <c r="CS138" s="84" t="s">
        <v>422</v>
      </c>
      <c r="CT138" s="84" t="s">
        <v>561</v>
      </c>
      <c r="CU138" s="84" t="s">
        <v>388</v>
      </c>
      <c r="CV138" s="84" t="s">
        <v>97</v>
      </c>
      <c r="CW138" s="86" t="s">
        <v>211</v>
      </c>
      <c r="CX138" s="84" t="s">
        <v>285</v>
      </c>
      <c r="CY138" s="84" t="s">
        <v>401</v>
      </c>
      <c r="CZ138" s="85" t="s">
        <v>595</v>
      </c>
      <c r="DA138" s="84" t="s">
        <v>116</v>
      </c>
      <c r="DB138" s="84" t="s">
        <v>504</v>
      </c>
      <c r="DC138" s="83" t="s">
        <v>668</v>
      </c>
      <c r="DD138" s="84" t="s">
        <v>581</v>
      </c>
      <c r="DE138" s="84" t="s">
        <v>404</v>
      </c>
      <c r="DF138" s="84" t="s">
        <v>102</v>
      </c>
      <c r="DG138" s="84" t="s">
        <v>150</v>
      </c>
      <c r="DH138" s="84" t="s">
        <v>536</v>
      </c>
      <c r="DI138" s="84" t="s">
        <v>87</v>
      </c>
      <c r="DJ138" s="84" t="s">
        <v>397</v>
      </c>
      <c r="DK138" s="84" t="s">
        <v>670</v>
      </c>
      <c r="DL138" s="87" t="s">
        <v>649</v>
      </c>
      <c r="DM138" s="67"/>
      <c r="DO138" s="57"/>
      <c r="DP138" s="88">
        <f>F369</f>
        <v>356</v>
      </c>
      <c r="DQ138" s="89">
        <f>F424</f>
        <v>411</v>
      </c>
      <c r="DR138" s="89">
        <f>F604</f>
        <v>591</v>
      </c>
      <c r="DS138" s="89">
        <f>F34</f>
        <v>21</v>
      </c>
      <c r="DT138" s="89">
        <f>F189</f>
        <v>176</v>
      </c>
      <c r="DU138" s="89">
        <f>F543</f>
        <v>530</v>
      </c>
      <c r="DV138" s="89">
        <f>F98</f>
        <v>85</v>
      </c>
      <c r="DW138" s="89">
        <f>F153</f>
        <v>140</v>
      </c>
      <c r="DX138" s="89">
        <f>F333</f>
        <v>320</v>
      </c>
      <c r="DY138" s="89">
        <f>F488</f>
        <v>475</v>
      </c>
      <c r="DZ138" s="89">
        <f>F222</f>
        <v>209</v>
      </c>
      <c r="EA138" s="89">
        <f>F277</f>
        <v>264</v>
      </c>
      <c r="EB138" s="89">
        <f>F457</f>
        <v>444</v>
      </c>
      <c r="EC138" s="89">
        <f>F637</f>
        <v>624</v>
      </c>
      <c r="ED138" s="89">
        <f>F42</f>
        <v>29</v>
      </c>
      <c r="EE138" s="89">
        <f>F396</f>
        <v>383</v>
      </c>
      <c r="EF138" s="89">
        <f>F576</f>
        <v>563</v>
      </c>
      <c r="EG138" s="89">
        <f>F131</f>
        <v>118</v>
      </c>
      <c r="EH138" s="89">
        <f>F186</f>
        <v>173</v>
      </c>
      <c r="EI138" s="89">
        <f>F341</f>
        <v>328</v>
      </c>
      <c r="EJ138" s="89">
        <f>F70</f>
        <v>57</v>
      </c>
      <c r="EK138" s="89">
        <f>F250</f>
        <v>237</v>
      </c>
      <c r="EL138" s="89">
        <f>F305</f>
        <v>292</v>
      </c>
      <c r="EM138" s="89">
        <f>F485</f>
        <v>472</v>
      </c>
      <c r="EN138" s="90">
        <f>F515</f>
        <v>502</v>
      </c>
      <c r="EO138" s="75">
        <f t="shared" si="61"/>
        <v>3247400</v>
      </c>
      <c r="EP138" s="41"/>
      <c r="EQ138" s="91" t="s">
        <v>282</v>
      </c>
      <c r="ER138" s="93" t="s">
        <v>405</v>
      </c>
      <c r="ES138" s="93" t="s">
        <v>606</v>
      </c>
      <c r="ET138" s="93" t="s">
        <v>167</v>
      </c>
      <c r="EU138" s="93" t="s">
        <v>116</v>
      </c>
      <c r="EV138" s="93" t="s">
        <v>655</v>
      </c>
      <c r="EW138" s="93" t="s">
        <v>539</v>
      </c>
      <c r="EX138" s="93" t="s">
        <v>622</v>
      </c>
      <c r="EY138" s="93" t="s">
        <v>223</v>
      </c>
      <c r="EZ138" s="95" t="s">
        <v>593</v>
      </c>
      <c r="FA138" s="175" t="s">
        <v>524</v>
      </c>
      <c r="FB138" s="176" t="s">
        <v>156</v>
      </c>
      <c r="FC138" s="94" t="s">
        <v>492</v>
      </c>
      <c r="FD138" s="177" t="s">
        <v>562</v>
      </c>
      <c r="FE138" s="178" t="s">
        <v>449</v>
      </c>
      <c r="FF138" s="92" t="s">
        <v>295</v>
      </c>
      <c r="FG138" s="93" t="s">
        <v>521</v>
      </c>
      <c r="FH138" s="93" t="s">
        <v>470</v>
      </c>
      <c r="FI138" s="93" t="s">
        <v>517</v>
      </c>
      <c r="FJ138" s="93" t="s">
        <v>87</v>
      </c>
      <c r="FK138" s="93" t="s">
        <v>369</v>
      </c>
      <c r="FL138" s="93" t="s">
        <v>200</v>
      </c>
      <c r="FM138" s="93" t="s">
        <v>312</v>
      </c>
      <c r="FN138" s="93" t="s">
        <v>130</v>
      </c>
      <c r="FO138" s="96" t="s">
        <v>266</v>
      </c>
      <c r="FP138" s="67"/>
    </row>
    <row r="139" spans="1:172" x14ac:dyDescent="0.2">
      <c r="A139" s="41"/>
      <c r="B139" s="41"/>
      <c r="C139" s="41"/>
      <c r="D139" s="109" t="s">
        <v>308</v>
      </c>
      <c r="E139" s="110" t="s">
        <v>565</v>
      </c>
      <c r="F139" s="111">
        <f>B3+(126*B5)</f>
        <v>126</v>
      </c>
      <c r="G139" s="41"/>
      <c r="I139" s="57"/>
      <c r="J139" s="28">
        <f>F366</f>
        <v>353</v>
      </c>
      <c r="K139" s="29">
        <f>F310</f>
        <v>297</v>
      </c>
      <c r="L139" s="29">
        <f>F354</f>
        <v>341</v>
      </c>
      <c r="M139" s="29">
        <f>F273</f>
        <v>260</v>
      </c>
      <c r="N139" s="29">
        <f>F322</f>
        <v>309</v>
      </c>
      <c r="O139" s="29">
        <f>F632</f>
        <v>619</v>
      </c>
      <c r="P139" s="29">
        <f>F551</f>
        <v>538</v>
      </c>
      <c r="Q139" s="29">
        <f>F595</f>
        <v>582</v>
      </c>
      <c r="R139" s="29">
        <f>F514</f>
        <v>501</v>
      </c>
      <c r="S139" s="29">
        <f>F583</f>
        <v>570</v>
      </c>
      <c r="T139" s="29">
        <f>F243</f>
        <v>230</v>
      </c>
      <c r="U139" s="29">
        <f>F167</f>
        <v>154</v>
      </c>
      <c r="V139" s="29">
        <f>F236</f>
        <v>223</v>
      </c>
      <c r="W139" s="29">
        <f>F155</f>
        <v>142</v>
      </c>
      <c r="X139" s="29">
        <f>F199</f>
        <v>186</v>
      </c>
      <c r="Y139" s="29">
        <f>F509</f>
        <v>496</v>
      </c>
      <c r="Z139" s="29">
        <f>F428</f>
        <v>415</v>
      </c>
      <c r="AA139" s="29">
        <f>F477</f>
        <v>464</v>
      </c>
      <c r="AB139" s="29">
        <f>F396</f>
        <v>383</v>
      </c>
      <c r="AC139" s="29">
        <f>F440</f>
        <v>427</v>
      </c>
      <c r="AD139" s="29">
        <f>F125</f>
        <v>112</v>
      </c>
      <c r="AE139" s="29">
        <f>F44</f>
        <v>31</v>
      </c>
      <c r="AF139" s="29">
        <f>F88</f>
        <v>75</v>
      </c>
      <c r="AG139" s="29">
        <f>F37</f>
        <v>24</v>
      </c>
      <c r="AH139" s="30">
        <f>F81</f>
        <v>68</v>
      </c>
      <c r="AI139" s="75">
        <f t="shared" si="59"/>
        <v>3247400</v>
      </c>
      <c r="AJ139" s="41"/>
      <c r="AK139" s="160" t="s">
        <v>302</v>
      </c>
      <c r="AL139" s="147" t="s">
        <v>439</v>
      </c>
      <c r="AM139" s="147" t="s">
        <v>426</v>
      </c>
      <c r="AN139" s="147" t="s">
        <v>681</v>
      </c>
      <c r="AO139" s="147" t="s">
        <v>634</v>
      </c>
      <c r="AP139" s="147" t="s">
        <v>298</v>
      </c>
      <c r="AQ139" s="147" t="s">
        <v>447</v>
      </c>
      <c r="AR139" s="147" t="s">
        <v>567</v>
      </c>
      <c r="AS139" s="163" t="s">
        <v>146</v>
      </c>
      <c r="AT139" s="147" t="s">
        <v>674</v>
      </c>
      <c r="AU139" s="147" t="s">
        <v>307</v>
      </c>
      <c r="AV139" s="147" t="s">
        <v>284</v>
      </c>
      <c r="AW139" s="162" t="s">
        <v>482</v>
      </c>
      <c r="AX139" s="147" t="s">
        <v>385</v>
      </c>
      <c r="AY139" s="147" t="s">
        <v>598</v>
      </c>
      <c r="AZ139" s="147" t="s">
        <v>640</v>
      </c>
      <c r="BA139" s="161" t="s">
        <v>445</v>
      </c>
      <c r="BB139" s="147" t="s">
        <v>680</v>
      </c>
      <c r="BC139" s="147" t="s">
        <v>295</v>
      </c>
      <c r="BD139" s="147" t="s">
        <v>83</v>
      </c>
      <c r="BE139" s="147" t="s">
        <v>522</v>
      </c>
      <c r="BF139" s="147" t="s">
        <v>597</v>
      </c>
      <c r="BG139" s="147" t="s">
        <v>1</v>
      </c>
      <c r="BH139" s="147" t="s">
        <v>679</v>
      </c>
      <c r="BI139" s="164" t="s">
        <v>540</v>
      </c>
      <c r="BJ139" s="67"/>
      <c r="BK139" s="50"/>
      <c r="BL139" s="41"/>
      <c r="BM139" s="28">
        <f>F581</f>
        <v>568</v>
      </c>
      <c r="BN139" s="29">
        <f>F544</f>
        <v>531</v>
      </c>
      <c r="BO139" s="29">
        <f>F612</f>
        <v>599</v>
      </c>
      <c r="BP139" s="29">
        <f>F613</f>
        <v>600</v>
      </c>
      <c r="BQ139" s="29">
        <f>F525</f>
        <v>512</v>
      </c>
      <c r="BR139" s="29">
        <f>F74</f>
        <v>61</v>
      </c>
      <c r="BS139" s="29">
        <f>F42</f>
        <v>29</v>
      </c>
      <c r="BT139" s="29">
        <f>F105</f>
        <v>92</v>
      </c>
      <c r="BU139" s="29">
        <f>F136</f>
        <v>123</v>
      </c>
      <c r="BV139" s="29">
        <f>F18</f>
        <v>5</v>
      </c>
      <c r="BW139" s="29">
        <f>F208</f>
        <v>195</v>
      </c>
      <c r="BX139" s="29">
        <f>F176</f>
        <v>163</v>
      </c>
      <c r="BY139" s="29">
        <f>F214</f>
        <v>201</v>
      </c>
      <c r="BZ139" s="29">
        <f>F245</f>
        <v>232</v>
      </c>
      <c r="CA139" s="29">
        <f>F157</f>
        <v>144</v>
      </c>
      <c r="CB139" s="29">
        <f>F440</f>
        <v>427</v>
      </c>
      <c r="CC139" s="29">
        <f>F428</f>
        <v>415</v>
      </c>
      <c r="CD139" s="29">
        <f>F471</f>
        <v>458</v>
      </c>
      <c r="CE139" s="29">
        <f>F502</f>
        <v>489</v>
      </c>
      <c r="CF139" s="29">
        <f>F409</f>
        <v>396</v>
      </c>
      <c r="CG139" s="29">
        <f>F322</f>
        <v>309</v>
      </c>
      <c r="CH139" s="29">
        <f>F310</f>
        <v>297</v>
      </c>
      <c r="CI139" s="29">
        <f>F348</f>
        <v>335</v>
      </c>
      <c r="CJ139" s="29">
        <f>F379</f>
        <v>366</v>
      </c>
      <c r="CK139" s="30">
        <f>F266</f>
        <v>253</v>
      </c>
      <c r="CL139" s="75">
        <f t="shared" si="60"/>
        <v>3247400</v>
      </c>
      <c r="CM139" s="41"/>
      <c r="CN139" s="82" t="s">
        <v>461</v>
      </c>
      <c r="CO139" s="84" t="s">
        <v>173</v>
      </c>
      <c r="CP139" s="84" t="s">
        <v>500</v>
      </c>
      <c r="CQ139" s="84" t="s">
        <v>434</v>
      </c>
      <c r="CR139" s="84" t="s">
        <v>337</v>
      </c>
      <c r="CS139" s="84" t="s">
        <v>140</v>
      </c>
      <c r="CT139" s="84" t="s">
        <v>449</v>
      </c>
      <c r="CU139" s="84" t="s">
        <v>166</v>
      </c>
      <c r="CV139" s="86" t="s">
        <v>525</v>
      </c>
      <c r="CW139" s="84" t="s">
        <v>529</v>
      </c>
      <c r="CX139" s="84" t="s">
        <v>469</v>
      </c>
      <c r="CY139" s="84" t="s">
        <v>605</v>
      </c>
      <c r="CZ139" s="85" t="s">
        <v>184</v>
      </c>
      <c r="DA139" s="84" t="s">
        <v>347</v>
      </c>
      <c r="DB139" s="84" t="s">
        <v>443</v>
      </c>
      <c r="DC139" s="84" t="s">
        <v>83</v>
      </c>
      <c r="DD139" s="83" t="s">
        <v>445</v>
      </c>
      <c r="DE139" s="84" t="s">
        <v>170</v>
      </c>
      <c r="DF139" s="84" t="s">
        <v>676</v>
      </c>
      <c r="DG139" s="84" t="s">
        <v>604</v>
      </c>
      <c r="DH139" s="84" t="s">
        <v>634</v>
      </c>
      <c r="DI139" s="84" t="s">
        <v>439</v>
      </c>
      <c r="DJ139" s="84" t="s">
        <v>677</v>
      </c>
      <c r="DK139" s="84" t="s">
        <v>383</v>
      </c>
      <c r="DL139" s="87" t="s">
        <v>181</v>
      </c>
      <c r="DM139" s="67"/>
      <c r="DO139" s="57"/>
      <c r="DP139" s="88">
        <f>F225</f>
        <v>212</v>
      </c>
      <c r="DQ139" s="89">
        <f>F280</f>
        <v>267</v>
      </c>
      <c r="DR139" s="89">
        <f>F460</f>
        <v>447</v>
      </c>
      <c r="DS139" s="89">
        <f>F615</f>
        <v>602</v>
      </c>
      <c r="DT139" s="89">
        <f>F45</f>
        <v>32</v>
      </c>
      <c r="DU139" s="89">
        <f>F399</f>
        <v>386</v>
      </c>
      <c r="DV139" s="89">
        <f>F579</f>
        <v>566</v>
      </c>
      <c r="DW139" s="89">
        <f>F134</f>
        <v>121</v>
      </c>
      <c r="DX139" s="89">
        <f>F164</f>
        <v>151</v>
      </c>
      <c r="DY139" s="89">
        <f>F344</f>
        <v>331</v>
      </c>
      <c r="DZ139" s="89">
        <f>F73</f>
        <v>60</v>
      </c>
      <c r="EA139" s="89">
        <f>F253</f>
        <v>240</v>
      </c>
      <c r="EB139" s="89">
        <f>F308</f>
        <v>295</v>
      </c>
      <c r="EC139" s="89">
        <f>F463</f>
        <v>450</v>
      </c>
      <c r="ED139" s="89">
        <f>F518</f>
        <v>505</v>
      </c>
      <c r="EE139" s="89">
        <f>F377</f>
        <v>364</v>
      </c>
      <c r="EF139" s="89">
        <f>F432</f>
        <v>419</v>
      </c>
      <c r="EG139" s="89">
        <f>F612</f>
        <v>599</v>
      </c>
      <c r="EH139" s="89">
        <f>F17</f>
        <v>4</v>
      </c>
      <c r="EI139" s="89">
        <f>F197</f>
        <v>184</v>
      </c>
      <c r="EJ139" s="89">
        <f>F551</f>
        <v>538</v>
      </c>
      <c r="EK139" s="89">
        <f>F106</f>
        <v>93</v>
      </c>
      <c r="EL139" s="89">
        <f>F161</f>
        <v>148</v>
      </c>
      <c r="EM139" s="89">
        <f>F316</f>
        <v>303</v>
      </c>
      <c r="EN139" s="90">
        <f>F496</f>
        <v>483</v>
      </c>
      <c r="EO139" s="75">
        <f t="shared" si="61"/>
        <v>3247400</v>
      </c>
      <c r="EP139" s="41"/>
      <c r="EQ139" s="91" t="s">
        <v>367</v>
      </c>
      <c r="ER139" s="93" t="s">
        <v>85</v>
      </c>
      <c r="ES139" s="93" t="s">
        <v>328</v>
      </c>
      <c r="ET139" s="93" t="s">
        <v>124</v>
      </c>
      <c r="EU139" s="93" t="s">
        <v>261</v>
      </c>
      <c r="EV139" s="93" t="s">
        <v>551</v>
      </c>
      <c r="EW139" s="93" t="s">
        <v>659</v>
      </c>
      <c r="EX139" s="93" t="s">
        <v>289</v>
      </c>
      <c r="EY139" s="95" t="s">
        <v>245</v>
      </c>
      <c r="EZ139" s="93" t="s">
        <v>341</v>
      </c>
      <c r="FA139" s="175" t="s">
        <v>389</v>
      </c>
      <c r="FB139" s="176" t="s">
        <v>575</v>
      </c>
      <c r="FC139" s="94" t="s">
        <v>281</v>
      </c>
      <c r="FD139" s="177" t="s">
        <v>615</v>
      </c>
      <c r="FE139" s="178" t="s">
        <v>600</v>
      </c>
      <c r="FF139" s="93" t="s">
        <v>221</v>
      </c>
      <c r="FG139" s="92" t="s">
        <v>418</v>
      </c>
      <c r="FH139" s="93" t="s">
        <v>500</v>
      </c>
      <c r="FI139" s="93" t="s">
        <v>488</v>
      </c>
      <c r="FJ139" s="93" t="s">
        <v>459</v>
      </c>
      <c r="FK139" s="93" t="s">
        <v>447</v>
      </c>
      <c r="FL139" s="93" t="s">
        <v>508</v>
      </c>
      <c r="FM139" s="93" t="s">
        <v>400</v>
      </c>
      <c r="FN139" s="93" t="s">
        <v>154</v>
      </c>
      <c r="FO139" s="96" t="s">
        <v>354</v>
      </c>
      <c r="FP139" s="67"/>
    </row>
    <row r="140" spans="1:172" x14ac:dyDescent="0.2">
      <c r="A140" s="41"/>
      <c r="B140" s="41"/>
      <c r="C140" s="41"/>
      <c r="D140" s="109" t="s">
        <v>548</v>
      </c>
      <c r="E140" s="110" t="s">
        <v>565</v>
      </c>
      <c r="F140" s="111">
        <f>B3+(127*B5)</f>
        <v>127</v>
      </c>
      <c r="G140" s="41"/>
      <c r="I140" s="57"/>
      <c r="J140" s="28">
        <f>F348</f>
        <v>335</v>
      </c>
      <c r="K140" s="29">
        <f>F272</f>
        <v>259</v>
      </c>
      <c r="L140" s="29">
        <f>F316</f>
        <v>303</v>
      </c>
      <c r="M140" s="29">
        <f>F385</f>
        <v>372</v>
      </c>
      <c r="N140" s="29">
        <f>F304</f>
        <v>291</v>
      </c>
      <c r="O140" s="29">
        <f>F589</f>
        <v>576</v>
      </c>
      <c r="P140" s="29">
        <f>F533</f>
        <v>520</v>
      </c>
      <c r="Q140" s="29">
        <f>F582</f>
        <v>569</v>
      </c>
      <c r="R140" s="29">
        <f>F626</f>
        <v>613</v>
      </c>
      <c r="S140" s="29">
        <f>F545</f>
        <v>532</v>
      </c>
      <c r="T140" s="29">
        <f>F230</f>
        <v>217</v>
      </c>
      <c r="U140" s="29">
        <f>F149</f>
        <v>136</v>
      </c>
      <c r="V140" s="29">
        <f>F193</f>
        <v>180</v>
      </c>
      <c r="W140" s="29">
        <f>F242</f>
        <v>229</v>
      </c>
      <c r="X140" s="29">
        <f>F186</f>
        <v>173</v>
      </c>
      <c r="Y140" s="29">
        <f>F471</f>
        <v>458</v>
      </c>
      <c r="Z140" s="29">
        <f>F390</f>
        <v>377</v>
      </c>
      <c r="AA140" s="29">
        <f>F459</f>
        <v>446</v>
      </c>
      <c r="AB140" s="29">
        <f>F503</f>
        <v>490</v>
      </c>
      <c r="AC140" s="29">
        <f>F427</f>
        <v>414</v>
      </c>
      <c r="AD140" s="29">
        <f>F112</f>
        <v>99</v>
      </c>
      <c r="AE140" s="29">
        <f>F31</f>
        <v>18</v>
      </c>
      <c r="AF140" s="29">
        <f>F75</f>
        <v>62</v>
      </c>
      <c r="AG140" s="29">
        <f>F119</f>
        <v>106</v>
      </c>
      <c r="AH140" s="30">
        <f>F38</f>
        <v>25</v>
      </c>
      <c r="AI140" s="75">
        <f t="shared" si="59"/>
        <v>3247400</v>
      </c>
      <c r="AJ140" s="41"/>
      <c r="AK140" s="160" t="s">
        <v>677</v>
      </c>
      <c r="AL140" s="147" t="s">
        <v>569</v>
      </c>
      <c r="AM140" s="147" t="s">
        <v>154</v>
      </c>
      <c r="AN140" s="147" t="s">
        <v>397</v>
      </c>
      <c r="AO140" s="147" t="s">
        <v>502</v>
      </c>
      <c r="AP140" s="147" t="s">
        <v>275</v>
      </c>
      <c r="AQ140" s="147" t="s">
        <v>686</v>
      </c>
      <c r="AR140" s="163" t="s">
        <v>239</v>
      </c>
      <c r="AS140" s="147" t="s">
        <v>406</v>
      </c>
      <c r="AT140" s="147" t="s">
        <v>614</v>
      </c>
      <c r="AU140" s="147" t="s">
        <v>468</v>
      </c>
      <c r="AV140" s="147" t="s">
        <v>654</v>
      </c>
      <c r="AW140" s="162" t="s">
        <v>246</v>
      </c>
      <c r="AX140" s="147" t="s">
        <v>91</v>
      </c>
      <c r="AY140" s="147" t="s">
        <v>517</v>
      </c>
      <c r="AZ140" s="147" t="s">
        <v>170</v>
      </c>
      <c r="BA140" s="147" t="s">
        <v>220</v>
      </c>
      <c r="BB140" s="161" t="s">
        <v>625</v>
      </c>
      <c r="BC140" s="147" t="s">
        <v>404</v>
      </c>
      <c r="BD140" s="147" t="s">
        <v>685</v>
      </c>
      <c r="BE140" s="147" t="s">
        <v>662</v>
      </c>
      <c r="BF140" s="147" t="s">
        <v>431</v>
      </c>
      <c r="BG140" s="147" t="s">
        <v>487</v>
      </c>
      <c r="BH140" s="147" t="s">
        <v>579</v>
      </c>
      <c r="BI140" s="164" t="s">
        <v>291</v>
      </c>
      <c r="BJ140" s="67"/>
      <c r="BK140" s="50"/>
      <c r="BL140" s="41"/>
      <c r="BM140" s="28">
        <f>F562</f>
        <v>549</v>
      </c>
      <c r="BN140" s="29">
        <f>F631</f>
        <v>618</v>
      </c>
      <c r="BO140" s="29">
        <f>F575</f>
        <v>562</v>
      </c>
      <c r="BP140" s="29">
        <f>F519</f>
        <v>506</v>
      </c>
      <c r="BQ140" s="29">
        <f>F588</f>
        <v>575</v>
      </c>
      <c r="BR140" s="29">
        <f>F55</f>
        <v>42</v>
      </c>
      <c r="BS140" s="29">
        <f>F124</f>
        <v>111</v>
      </c>
      <c r="BT140" s="29">
        <f>F68</f>
        <v>55</v>
      </c>
      <c r="BU140" s="29">
        <f>F17</f>
        <v>4</v>
      </c>
      <c r="BV140" s="29">
        <f>F111</f>
        <v>98</v>
      </c>
      <c r="BW140" s="29">
        <f>F164</f>
        <v>151</v>
      </c>
      <c r="BX140" s="29">
        <f>F258</f>
        <v>245</v>
      </c>
      <c r="BY140" s="29">
        <f>F207</f>
        <v>194</v>
      </c>
      <c r="BZ140" s="29">
        <f>F151</f>
        <v>138</v>
      </c>
      <c r="CA140" s="29">
        <f>F220</f>
        <v>207</v>
      </c>
      <c r="CB140" s="29">
        <f>F421</f>
        <v>408</v>
      </c>
      <c r="CC140" s="29">
        <f>F490</f>
        <v>477</v>
      </c>
      <c r="CD140" s="29">
        <f>F459</f>
        <v>446</v>
      </c>
      <c r="CE140" s="29">
        <f>F403</f>
        <v>390</v>
      </c>
      <c r="CF140" s="29">
        <f>F477</f>
        <v>464</v>
      </c>
      <c r="CG140" s="29">
        <f>F298</f>
        <v>285</v>
      </c>
      <c r="CH140" s="29">
        <f>F372</f>
        <v>359</v>
      </c>
      <c r="CI140" s="29">
        <f>F316</f>
        <v>303</v>
      </c>
      <c r="CJ140" s="29">
        <f>F285</f>
        <v>272</v>
      </c>
      <c r="CK140" s="30">
        <f>F354</f>
        <v>341</v>
      </c>
      <c r="CL140" s="75">
        <f t="shared" si="60"/>
        <v>3247400</v>
      </c>
      <c r="CM140" s="41"/>
      <c r="CN140" s="82" t="s">
        <v>530</v>
      </c>
      <c r="CO140" s="84" t="s">
        <v>411</v>
      </c>
      <c r="CP140" s="84" t="s">
        <v>215</v>
      </c>
      <c r="CQ140" s="84" t="s">
        <v>240</v>
      </c>
      <c r="CR140" s="84" t="s">
        <v>456</v>
      </c>
      <c r="CS140" s="84" t="s">
        <v>230</v>
      </c>
      <c r="CT140" s="84" t="s">
        <v>334</v>
      </c>
      <c r="CU140" s="86" t="s">
        <v>499</v>
      </c>
      <c r="CV140" s="84" t="s">
        <v>488</v>
      </c>
      <c r="CW140" s="84" t="s">
        <v>460</v>
      </c>
      <c r="CX140" s="84" t="s">
        <v>245</v>
      </c>
      <c r="CY140" s="84" t="s">
        <v>386</v>
      </c>
      <c r="CZ140" s="85" t="s">
        <v>481</v>
      </c>
      <c r="DA140" s="84" t="s">
        <v>571</v>
      </c>
      <c r="DB140" s="84" t="s">
        <v>92</v>
      </c>
      <c r="DC140" s="84" t="s">
        <v>234</v>
      </c>
      <c r="DD140" s="84" t="s">
        <v>278</v>
      </c>
      <c r="DE140" s="83" t="s">
        <v>625</v>
      </c>
      <c r="DF140" s="84" t="s">
        <v>484</v>
      </c>
      <c r="DG140" s="84" t="s">
        <v>680</v>
      </c>
      <c r="DH140" s="84" t="s">
        <v>684</v>
      </c>
      <c r="DI140" s="84" t="s">
        <v>594</v>
      </c>
      <c r="DJ140" s="84" t="s">
        <v>154</v>
      </c>
      <c r="DK140" s="84" t="s">
        <v>479</v>
      </c>
      <c r="DL140" s="87" t="s">
        <v>426</v>
      </c>
      <c r="DM140" s="67"/>
      <c r="DO140" s="57"/>
      <c r="DP140" s="88">
        <f>F81</f>
        <v>68</v>
      </c>
      <c r="DQ140" s="89">
        <f>F261</f>
        <v>248</v>
      </c>
      <c r="DR140" s="89">
        <f>F291</f>
        <v>278</v>
      </c>
      <c r="DS140" s="89">
        <f>F471</f>
        <v>458</v>
      </c>
      <c r="DT140" s="89">
        <f>F526</f>
        <v>513</v>
      </c>
      <c r="DU140" s="89">
        <f>F380</f>
        <v>367</v>
      </c>
      <c r="DV140" s="89">
        <f>F435</f>
        <v>422</v>
      </c>
      <c r="DW140" s="89">
        <f>F590</f>
        <v>577</v>
      </c>
      <c r="DX140" s="89">
        <f>F20</f>
        <v>7</v>
      </c>
      <c r="DY140" s="89">
        <f>F200</f>
        <v>187</v>
      </c>
      <c r="DZ140" s="89">
        <f>F554</f>
        <v>541</v>
      </c>
      <c r="EA140" s="89">
        <f>F109</f>
        <v>96</v>
      </c>
      <c r="EB140" s="89">
        <f>F139</f>
        <v>126</v>
      </c>
      <c r="EC140" s="89">
        <f>F319</f>
        <v>306</v>
      </c>
      <c r="ED140" s="89">
        <f>F499</f>
        <v>486</v>
      </c>
      <c r="EE140" s="89">
        <f>F228</f>
        <v>215</v>
      </c>
      <c r="EF140" s="89">
        <f>F283</f>
        <v>270</v>
      </c>
      <c r="EG140" s="89">
        <f>F438</f>
        <v>425</v>
      </c>
      <c r="EH140" s="89">
        <f>F618</f>
        <v>605</v>
      </c>
      <c r="EI140" s="89">
        <f>F48</f>
        <v>35</v>
      </c>
      <c r="EJ140" s="89">
        <f>F407</f>
        <v>394</v>
      </c>
      <c r="EK140" s="89">
        <f>F587</f>
        <v>574</v>
      </c>
      <c r="EL140" s="89">
        <f>F117</f>
        <v>104</v>
      </c>
      <c r="EM140" s="89">
        <f>F172</f>
        <v>159</v>
      </c>
      <c r="EN140" s="90">
        <f>F352</f>
        <v>339</v>
      </c>
      <c r="EO140" s="75">
        <f t="shared" si="61"/>
        <v>3247400</v>
      </c>
      <c r="EP140" s="41"/>
      <c r="EQ140" s="91" t="s">
        <v>540</v>
      </c>
      <c r="ER140" s="93" t="s">
        <v>442</v>
      </c>
      <c r="ES140" s="93" t="s">
        <v>224</v>
      </c>
      <c r="ET140" s="93" t="s">
        <v>170</v>
      </c>
      <c r="EU140" s="93" t="s">
        <v>486</v>
      </c>
      <c r="EV140" s="93" t="s">
        <v>157</v>
      </c>
      <c r="EW140" s="93" t="s">
        <v>192</v>
      </c>
      <c r="EX140" s="95" t="s">
        <v>300</v>
      </c>
      <c r="EY140" s="93" t="s">
        <v>117</v>
      </c>
      <c r="EZ140" s="93" t="s">
        <v>260</v>
      </c>
      <c r="FA140" s="175" t="s">
        <v>629</v>
      </c>
      <c r="FB140" s="176" t="s">
        <v>95</v>
      </c>
      <c r="FC140" s="94" t="s">
        <v>308</v>
      </c>
      <c r="FD140" s="177" t="s">
        <v>88</v>
      </c>
      <c r="FE140" s="178" t="s">
        <v>483</v>
      </c>
      <c r="FF140" s="93" t="s">
        <v>653</v>
      </c>
      <c r="FG140" s="93" t="s">
        <v>343</v>
      </c>
      <c r="FH140" s="92" t="s">
        <v>633</v>
      </c>
      <c r="FI140" s="93" t="s">
        <v>638</v>
      </c>
      <c r="FJ140" s="93" t="s">
        <v>430</v>
      </c>
      <c r="FK140" s="93" t="s">
        <v>533</v>
      </c>
      <c r="FL140" s="93" t="s">
        <v>415</v>
      </c>
      <c r="FM140" s="93" t="s">
        <v>388</v>
      </c>
      <c r="FN140" s="93" t="s">
        <v>556</v>
      </c>
      <c r="FO140" s="96" t="s">
        <v>283</v>
      </c>
      <c r="FP140" s="67"/>
    </row>
    <row r="141" spans="1:172" x14ac:dyDescent="0.2">
      <c r="A141" s="41"/>
      <c r="B141" s="41"/>
      <c r="C141" s="41"/>
      <c r="D141" s="109" t="s">
        <v>505</v>
      </c>
      <c r="E141" s="110" t="s">
        <v>565</v>
      </c>
      <c r="F141" s="111">
        <f>B3+(128*B5)</f>
        <v>128</v>
      </c>
      <c r="G141" s="41"/>
      <c r="I141" s="57"/>
      <c r="J141" s="28">
        <f>F335</f>
        <v>322</v>
      </c>
      <c r="K141" s="29">
        <f>F379</f>
        <v>366</v>
      </c>
      <c r="L141" s="29">
        <f>F298</f>
        <v>285</v>
      </c>
      <c r="M141" s="29">
        <f>F347</f>
        <v>334</v>
      </c>
      <c r="N141" s="29">
        <f>F266</f>
        <v>253</v>
      </c>
      <c r="O141" s="29">
        <f>F576</f>
        <v>563</v>
      </c>
      <c r="P141" s="29">
        <f>F620</f>
        <v>607</v>
      </c>
      <c r="Q141" s="29">
        <f>F539</f>
        <v>526</v>
      </c>
      <c r="R141" s="29">
        <f>F608</f>
        <v>595</v>
      </c>
      <c r="S141" s="29">
        <f>F532</f>
        <v>519</v>
      </c>
      <c r="T141" s="29">
        <f>F192</f>
        <v>179</v>
      </c>
      <c r="U141" s="29">
        <f>F261</f>
        <v>248</v>
      </c>
      <c r="V141" s="29">
        <f>F180</f>
        <v>167</v>
      </c>
      <c r="W141" s="29">
        <f>F224</f>
        <v>211</v>
      </c>
      <c r="X141" s="29">
        <f>F143</f>
        <v>130</v>
      </c>
      <c r="Y141" s="29">
        <f>F453</f>
        <v>440</v>
      </c>
      <c r="Z141" s="29">
        <f>F502</f>
        <v>489</v>
      </c>
      <c r="AA141" s="29">
        <f>F421</f>
        <v>408</v>
      </c>
      <c r="AB141" s="29">
        <f>F465</f>
        <v>452</v>
      </c>
      <c r="AC141" s="29">
        <f>F409</f>
        <v>396</v>
      </c>
      <c r="AD141" s="29">
        <f>F69</f>
        <v>56</v>
      </c>
      <c r="AE141" s="29">
        <f>F113</f>
        <v>100</v>
      </c>
      <c r="AF141" s="29">
        <f>F62</f>
        <v>49</v>
      </c>
      <c r="AG141" s="29">
        <f>F106</f>
        <v>93</v>
      </c>
      <c r="AH141" s="30">
        <f>F25</f>
        <v>12</v>
      </c>
      <c r="AI141" s="75">
        <f t="shared" si="59"/>
        <v>3247400</v>
      </c>
      <c r="AJ141" s="41"/>
      <c r="AK141" s="160" t="s">
        <v>515</v>
      </c>
      <c r="AL141" s="147" t="s">
        <v>383</v>
      </c>
      <c r="AM141" s="147" t="s">
        <v>684</v>
      </c>
      <c r="AN141" s="147" t="s">
        <v>616</v>
      </c>
      <c r="AO141" s="147" t="s">
        <v>181</v>
      </c>
      <c r="AP141" s="147" t="s">
        <v>521</v>
      </c>
      <c r="AQ141" s="163" t="s">
        <v>648</v>
      </c>
      <c r="AR141" s="147" t="s">
        <v>79</v>
      </c>
      <c r="AS141" s="147" t="s">
        <v>671</v>
      </c>
      <c r="AT141" s="147" t="s">
        <v>176</v>
      </c>
      <c r="AU141" s="147" t="s">
        <v>227</v>
      </c>
      <c r="AV141" s="147" t="s">
        <v>442</v>
      </c>
      <c r="AW141" s="162" t="s">
        <v>537</v>
      </c>
      <c r="AX141" s="147" t="s">
        <v>636</v>
      </c>
      <c r="AY141" s="147" t="s">
        <v>186</v>
      </c>
      <c r="AZ141" s="147" t="s">
        <v>435</v>
      </c>
      <c r="BA141" s="147" t="s">
        <v>676</v>
      </c>
      <c r="BB141" s="147" t="s">
        <v>234</v>
      </c>
      <c r="BC141" s="161" t="s">
        <v>4</v>
      </c>
      <c r="BD141" s="147" t="s">
        <v>604</v>
      </c>
      <c r="BE141" s="147" t="s">
        <v>573</v>
      </c>
      <c r="BF141" s="147" t="s">
        <v>142</v>
      </c>
      <c r="BG141" s="147" t="s">
        <v>682</v>
      </c>
      <c r="BH141" s="147" t="s">
        <v>508</v>
      </c>
      <c r="BI141" s="164" t="s">
        <v>451</v>
      </c>
      <c r="BJ141" s="67"/>
      <c r="BK141" s="50"/>
      <c r="BL141" s="41"/>
      <c r="BM141" s="28">
        <f>F625</f>
        <v>612</v>
      </c>
      <c r="BN141" s="29">
        <f>F537</f>
        <v>524</v>
      </c>
      <c r="BO141" s="29">
        <f>F538</f>
        <v>525</v>
      </c>
      <c r="BP141" s="29">
        <f>F606</f>
        <v>593</v>
      </c>
      <c r="BQ141" s="29">
        <f>F569</f>
        <v>556</v>
      </c>
      <c r="BR141" s="29">
        <f>F118</f>
        <v>105</v>
      </c>
      <c r="BS141" s="29">
        <f>F30</f>
        <v>17</v>
      </c>
      <c r="BT141" s="29">
        <f>F61</f>
        <v>48</v>
      </c>
      <c r="BU141" s="29">
        <f>F99</f>
        <v>86</v>
      </c>
      <c r="BV141" s="29">
        <f>F67</f>
        <v>54</v>
      </c>
      <c r="BW141" s="29">
        <f>F257</f>
        <v>244</v>
      </c>
      <c r="BX141" s="29">
        <f>F139</f>
        <v>126</v>
      </c>
      <c r="BY141" s="29">
        <f>F170</f>
        <v>157</v>
      </c>
      <c r="BZ141" s="29">
        <f>F233</f>
        <v>220</v>
      </c>
      <c r="CA141" s="29">
        <f>F201</f>
        <v>188</v>
      </c>
      <c r="CB141" s="29">
        <f>F509</f>
        <v>496</v>
      </c>
      <c r="CC141" s="29">
        <f>F396</f>
        <v>383</v>
      </c>
      <c r="CD141" s="29">
        <f>F427</f>
        <v>414</v>
      </c>
      <c r="CE141" s="29">
        <f>F465</f>
        <v>452</v>
      </c>
      <c r="CF141" s="29">
        <f>F453</f>
        <v>440</v>
      </c>
      <c r="CG141" s="29">
        <f>F366</f>
        <v>353</v>
      </c>
      <c r="CH141" s="29">
        <f>F273</f>
        <v>260</v>
      </c>
      <c r="CI141" s="29">
        <f>F304</f>
        <v>291</v>
      </c>
      <c r="CJ141" s="29">
        <f>F347</f>
        <v>334</v>
      </c>
      <c r="CK141" s="30">
        <f>F335</f>
        <v>322</v>
      </c>
      <c r="CL141" s="75">
        <f t="shared" si="60"/>
        <v>3247400</v>
      </c>
      <c r="CM141" s="41"/>
      <c r="CN141" s="82" t="s">
        <v>76</v>
      </c>
      <c r="CO141" s="84" t="s">
        <v>454</v>
      </c>
      <c r="CP141" s="84" t="s">
        <v>491</v>
      </c>
      <c r="CQ141" s="84" t="s">
        <v>526</v>
      </c>
      <c r="CR141" s="84" t="s">
        <v>301</v>
      </c>
      <c r="CS141" s="84" t="s">
        <v>453</v>
      </c>
      <c r="CT141" s="86" t="s">
        <v>290</v>
      </c>
      <c r="CU141" s="84" t="s">
        <v>494</v>
      </c>
      <c r="CV141" s="84" t="s">
        <v>72</v>
      </c>
      <c r="CW141" s="84" t="s">
        <v>471</v>
      </c>
      <c r="CX141" s="84" t="s">
        <v>516</v>
      </c>
      <c r="CY141" s="84" t="s">
        <v>308</v>
      </c>
      <c r="CZ141" s="85" t="s">
        <v>228</v>
      </c>
      <c r="DA141" s="84" t="s">
        <v>429</v>
      </c>
      <c r="DB141" s="84" t="s">
        <v>635</v>
      </c>
      <c r="DC141" s="84" t="s">
        <v>640</v>
      </c>
      <c r="DD141" s="84" t="s">
        <v>295</v>
      </c>
      <c r="DE141" s="84" t="s">
        <v>685</v>
      </c>
      <c r="DF141" s="83" t="s">
        <v>4</v>
      </c>
      <c r="DG141" s="84" t="s">
        <v>435</v>
      </c>
      <c r="DH141" s="84" t="s">
        <v>302</v>
      </c>
      <c r="DI141" s="84" t="s">
        <v>681</v>
      </c>
      <c r="DJ141" s="84" t="s">
        <v>502</v>
      </c>
      <c r="DK141" s="84" t="s">
        <v>616</v>
      </c>
      <c r="DL141" s="87" t="s">
        <v>515</v>
      </c>
      <c r="DM141" s="67"/>
      <c r="DO141" s="57"/>
      <c r="DP141" s="88">
        <f>F562</f>
        <v>549</v>
      </c>
      <c r="DQ141" s="89">
        <f>F92</f>
        <v>79</v>
      </c>
      <c r="DR141" s="89">
        <f>F147</f>
        <v>134</v>
      </c>
      <c r="DS141" s="89">
        <f>F327</f>
        <v>314</v>
      </c>
      <c r="DT141" s="89">
        <f>F507</f>
        <v>494</v>
      </c>
      <c r="DU141" s="89">
        <f>F236</f>
        <v>223</v>
      </c>
      <c r="DV141" s="89">
        <f>F266</f>
        <v>253</v>
      </c>
      <c r="DW141" s="89">
        <f>F446</f>
        <v>433</v>
      </c>
      <c r="DX141" s="89">
        <f>F626</f>
        <v>613</v>
      </c>
      <c r="DY141" s="89">
        <f>F56</f>
        <v>43</v>
      </c>
      <c r="DZ141" s="89">
        <f>F410</f>
        <v>397</v>
      </c>
      <c r="EA141" s="89">
        <f>F565</f>
        <v>552</v>
      </c>
      <c r="EB141" s="89">
        <f>F120</f>
        <v>107</v>
      </c>
      <c r="EC141" s="89">
        <f>F175</f>
        <v>162</v>
      </c>
      <c r="ED141" s="89">
        <f>F355</f>
        <v>342</v>
      </c>
      <c r="EE141" s="89">
        <f>F84</f>
        <v>71</v>
      </c>
      <c r="EF141" s="89">
        <f>F239</f>
        <v>226</v>
      </c>
      <c r="EG141" s="89">
        <f>F294</f>
        <v>281</v>
      </c>
      <c r="EH141" s="89">
        <f>F474</f>
        <v>461</v>
      </c>
      <c r="EI141" s="89">
        <f>F529</f>
        <v>516</v>
      </c>
      <c r="EJ141" s="89">
        <f>F383</f>
        <v>370</v>
      </c>
      <c r="EK141" s="89">
        <f>F413</f>
        <v>400</v>
      </c>
      <c r="EL141" s="89">
        <f>F593</f>
        <v>580</v>
      </c>
      <c r="EM141" s="89">
        <f>F23</f>
        <v>10</v>
      </c>
      <c r="EN141" s="90">
        <f>F203</f>
        <v>190</v>
      </c>
      <c r="EO141" s="75">
        <f t="shared" si="61"/>
        <v>3247400</v>
      </c>
      <c r="EP141" s="41"/>
      <c r="EQ141" s="91" t="s">
        <v>530</v>
      </c>
      <c r="ER141" s="93" t="s">
        <v>410</v>
      </c>
      <c r="ES141" s="93" t="s">
        <v>493</v>
      </c>
      <c r="ET141" s="93" t="s">
        <v>342</v>
      </c>
      <c r="EU141" s="93" t="s">
        <v>457</v>
      </c>
      <c r="EV141" s="93" t="s">
        <v>482</v>
      </c>
      <c r="EW141" s="95" t="s">
        <v>181</v>
      </c>
      <c r="EX141" s="93" t="s">
        <v>102</v>
      </c>
      <c r="EY141" s="93" t="s">
        <v>406</v>
      </c>
      <c r="EZ141" s="93" t="s">
        <v>390</v>
      </c>
      <c r="FA141" s="175" t="s">
        <v>377</v>
      </c>
      <c r="FB141" s="176" t="s">
        <v>172</v>
      </c>
      <c r="FC141" s="94" t="s">
        <v>320</v>
      </c>
      <c r="FD141" s="177" t="s">
        <v>138</v>
      </c>
      <c r="FE141" s="178" t="s">
        <v>222</v>
      </c>
      <c r="FF141" s="93" t="s">
        <v>232</v>
      </c>
      <c r="FG141" s="93" t="s">
        <v>364</v>
      </c>
      <c r="FH141" s="93" t="s">
        <v>155</v>
      </c>
      <c r="FI141" s="92" t="s">
        <v>519</v>
      </c>
      <c r="FJ141" s="93" t="s">
        <v>585</v>
      </c>
      <c r="FK141" s="93" t="s">
        <v>86</v>
      </c>
      <c r="FL141" s="93" t="s">
        <v>641</v>
      </c>
      <c r="FM141" s="93" t="s">
        <v>577</v>
      </c>
      <c r="FN141" s="93" t="s">
        <v>472</v>
      </c>
      <c r="FO141" s="96" t="s">
        <v>637</v>
      </c>
      <c r="FP141" s="67"/>
    </row>
    <row r="142" spans="1:172" x14ac:dyDescent="0.2">
      <c r="A142" s="41"/>
      <c r="B142" s="41"/>
      <c r="C142" s="41"/>
      <c r="D142" s="109" t="s">
        <v>346</v>
      </c>
      <c r="E142" s="110" t="s">
        <v>565</v>
      </c>
      <c r="F142" s="122">
        <f>B3+(129*B5)</f>
        <v>129</v>
      </c>
      <c r="G142" s="41"/>
      <c r="I142" s="57"/>
      <c r="J142" s="28">
        <f>F297</f>
        <v>284</v>
      </c>
      <c r="K142" s="29">
        <f>F341</f>
        <v>328</v>
      </c>
      <c r="L142" s="29">
        <f>F285</f>
        <v>272</v>
      </c>
      <c r="M142" s="29">
        <f>F329</f>
        <v>316</v>
      </c>
      <c r="N142" s="29">
        <f>F373</f>
        <v>360</v>
      </c>
      <c r="O142" s="29">
        <f>F558</f>
        <v>545</v>
      </c>
      <c r="P142" s="29">
        <f>F607</f>
        <v>594</v>
      </c>
      <c r="Q142" s="29">
        <f>F526</f>
        <v>513</v>
      </c>
      <c r="R142" s="29">
        <f>F570</f>
        <v>557</v>
      </c>
      <c r="S142" s="29">
        <f>F614</f>
        <v>601</v>
      </c>
      <c r="T142" s="29">
        <f>F174</f>
        <v>161</v>
      </c>
      <c r="U142" s="29">
        <f>F218</f>
        <v>205</v>
      </c>
      <c r="V142" s="29">
        <f>F142</f>
        <v>129</v>
      </c>
      <c r="W142" s="29">
        <f>F211</f>
        <v>198</v>
      </c>
      <c r="X142" s="29">
        <f>F255</f>
        <v>242</v>
      </c>
      <c r="Y142" s="29">
        <f>F415</f>
        <v>402</v>
      </c>
      <c r="Z142" s="29">
        <f>F484</f>
        <v>471</v>
      </c>
      <c r="AA142" s="29">
        <f>F403</f>
        <v>390</v>
      </c>
      <c r="AB142" s="29">
        <f>F452</f>
        <v>439</v>
      </c>
      <c r="AC142" s="29">
        <f>F496</f>
        <v>483</v>
      </c>
      <c r="AD142" s="29">
        <f>F56</f>
        <v>43</v>
      </c>
      <c r="AE142" s="29">
        <f>F100</f>
        <v>87</v>
      </c>
      <c r="AF142" s="29">
        <f>F19</f>
        <v>6</v>
      </c>
      <c r="AG142" s="29">
        <f>F63</f>
        <v>50</v>
      </c>
      <c r="AH142" s="30">
        <f>F137</f>
        <v>124</v>
      </c>
      <c r="AI142" s="75">
        <f t="shared" si="59"/>
        <v>3247400</v>
      </c>
      <c r="AJ142" s="41"/>
      <c r="AK142" s="160" t="s">
        <v>649</v>
      </c>
      <c r="AL142" s="147" t="s">
        <v>87</v>
      </c>
      <c r="AM142" s="147" t="s">
        <v>479</v>
      </c>
      <c r="AN142" s="147" t="s">
        <v>466</v>
      </c>
      <c r="AO142" s="147" t="s">
        <v>691</v>
      </c>
      <c r="AP142" s="163" t="s">
        <v>666</v>
      </c>
      <c r="AQ142" s="147" t="s">
        <v>105</v>
      </c>
      <c r="AR142" s="147" t="s">
        <v>486</v>
      </c>
      <c r="AS142" s="147" t="s">
        <v>591</v>
      </c>
      <c r="AT142" s="147" t="s">
        <v>213</v>
      </c>
      <c r="AU142" s="147" t="s">
        <v>576</v>
      </c>
      <c r="AV142" s="147" t="s">
        <v>114</v>
      </c>
      <c r="AW142" s="162" t="s">
        <v>346</v>
      </c>
      <c r="AX142" s="147" t="s">
        <v>547</v>
      </c>
      <c r="AY142" s="147" t="s">
        <v>428</v>
      </c>
      <c r="AZ142" s="147" t="s">
        <v>150</v>
      </c>
      <c r="BA142" s="147" t="s">
        <v>581</v>
      </c>
      <c r="BB142" s="147" t="s">
        <v>484</v>
      </c>
      <c r="BC142" s="147" t="s">
        <v>690</v>
      </c>
      <c r="BD142" s="161" t="s">
        <v>354</v>
      </c>
      <c r="BE142" s="147" t="s">
        <v>390</v>
      </c>
      <c r="BF142" s="147" t="s">
        <v>409</v>
      </c>
      <c r="BG142" s="147" t="s">
        <v>620</v>
      </c>
      <c r="BH142" s="147" t="s">
        <v>272</v>
      </c>
      <c r="BI142" s="164" t="s">
        <v>689</v>
      </c>
      <c r="BJ142" s="67"/>
      <c r="BK142" s="50"/>
      <c r="BL142" s="41"/>
      <c r="BM142" s="28">
        <f>F594</f>
        <v>581</v>
      </c>
      <c r="BN142" s="29">
        <f>F563</f>
        <v>550</v>
      </c>
      <c r="BO142" s="29">
        <f>F531</f>
        <v>518</v>
      </c>
      <c r="BP142" s="29">
        <f>F550</f>
        <v>537</v>
      </c>
      <c r="BQ142" s="29">
        <f>F637</f>
        <v>624</v>
      </c>
      <c r="BR142" s="29">
        <f>F92</f>
        <v>79</v>
      </c>
      <c r="BS142" s="29">
        <f>F86</f>
        <v>73</v>
      </c>
      <c r="BT142" s="29">
        <f>F24</f>
        <v>11</v>
      </c>
      <c r="BU142" s="29">
        <f>F43</f>
        <v>30</v>
      </c>
      <c r="BV142" s="29">
        <f>F130</f>
        <v>117</v>
      </c>
      <c r="BW142" s="29">
        <f>F226</f>
        <v>213</v>
      </c>
      <c r="BX142" s="29">
        <f>F195</f>
        <v>182</v>
      </c>
      <c r="BY142" s="29">
        <f>F158</f>
        <v>145</v>
      </c>
      <c r="BZ142" s="29">
        <f>F182</f>
        <v>169</v>
      </c>
      <c r="CA142" s="29">
        <f>F239</f>
        <v>226</v>
      </c>
      <c r="CB142" s="29">
        <f>F478</f>
        <v>465</v>
      </c>
      <c r="CC142" s="29">
        <f>F452</f>
        <v>439</v>
      </c>
      <c r="CD142" s="29">
        <f>F390</f>
        <v>377</v>
      </c>
      <c r="CE142" s="29">
        <f>F434</f>
        <v>421</v>
      </c>
      <c r="CF142" s="29">
        <f>F496</f>
        <v>483</v>
      </c>
      <c r="CG142" s="29">
        <f>F360</f>
        <v>347</v>
      </c>
      <c r="CH142" s="29">
        <f>F329</f>
        <v>316</v>
      </c>
      <c r="CI142" s="29">
        <f>F272</f>
        <v>259</v>
      </c>
      <c r="CJ142" s="29">
        <f>F291</f>
        <v>278</v>
      </c>
      <c r="CK142" s="30">
        <f>F373</f>
        <v>360</v>
      </c>
      <c r="CL142" s="75">
        <f t="shared" si="60"/>
        <v>3247400</v>
      </c>
      <c r="CM142" s="41"/>
      <c r="CN142" s="82" t="s">
        <v>355</v>
      </c>
      <c r="CO142" s="84" t="s">
        <v>511</v>
      </c>
      <c r="CP142" s="84" t="s">
        <v>495</v>
      </c>
      <c r="CQ142" s="84" t="s">
        <v>273</v>
      </c>
      <c r="CR142" s="84" t="s">
        <v>562</v>
      </c>
      <c r="CS142" s="86" t="s">
        <v>410</v>
      </c>
      <c r="CT142" s="84" t="s">
        <v>557</v>
      </c>
      <c r="CU142" s="84" t="s">
        <v>270</v>
      </c>
      <c r="CV142" s="84" t="s">
        <v>414</v>
      </c>
      <c r="CW142" s="84" t="s">
        <v>350</v>
      </c>
      <c r="CX142" s="84" t="s">
        <v>583</v>
      </c>
      <c r="CY142" s="84" t="s">
        <v>159</v>
      </c>
      <c r="CZ142" s="85" t="s">
        <v>538</v>
      </c>
      <c r="DA142" s="84" t="s">
        <v>549</v>
      </c>
      <c r="DB142" s="84" t="s">
        <v>364</v>
      </c>
      <c r="DC142" s="84" t="s">
        <v>394</v>
      </c>
      <c r="DD142" s="84" t="s">
        <v>690</v>
      </c>
      <c r="DE142" s="84" t="s">
        <v>220</v>
      </c>
      <c r="DF142" s="84" t="s">
        <v>656</v>
      </c>
      <c r="DG142" s="83" t="s">
        <v>354</v>
      </c>
      <c r="DH142" s="84" t="s">
        <v>544</v>
      </c>
      <c r="DI142" s="84" t="s">
        <v>466</v>
      </c>
      <c r="DJ142" s="84" t="s">
        <v>569</v>
      </c>
      <c r="DK142" s="84" t="s">
        <v>224</v>
      </c>
      <c r="DL142" s="87" t="s">
        <v>691</v>
      </c>
      <c r="DM142" s="67"/>
      <c r="DO142" s="57"/>
      <c r="DP142" s="88">
        <f>F388</f>
        <v>375</v>
      </c>
      <c r="DQ142" s="89">
        <f>F568</f>
        <v>555</v>
      </c>
      <c r="DR142" s="89">
        <f>F123</f>
        <v>110</v>
      </c>
      <c r="DS142" s="89">
        <f>F178</f>
        <v>165</v>
      </c>
      <c r="DT142" s="89">
        <f>F358</f>
        <v>345</v>
      </c>
      <c r="DU142" s="89">
        <f>F67</f>
        <v>54</v>
      </c>
      <c r="DV142" s="89">
        <f>F247</f>
        <v>234</v>
      </c>
      <c r="DW142" s="89">
        <f>F302</f>
        <v>289</v>
      </c>
      <c r="DX142" s="89">
        <f>F482</f>
        <v>469</v>
      </c>
      <c r="DY142" s="89">
        <f>F537</f>
        <v>524</v>
      </c>
      <c r="DZ142" s="89">
        <f>F366</f>
        <v>353</v>
      </c>
      <c r="EA142" s="89">
        <f>F421</f>
        <v>408</v>
      </c>
      <c r="EB142" s="89">
        <f>F601</f>
        <v>588</v>
      </c>
      <c r="EC142" s="89">
        <f>F31</f>
        <v>18</v>
      </c>
      <c r="ED142" s="89">
        <f>F211</f>
        <v>198</v>
      </c>
      <c r="EE142" s="89">
        <f>F540</f>
        <v>527</v>
      </c>
      <c r="EF142" s="89">
        <f>F95</f>
        <v>82</v>
      </c>
      <c r="EG142" s="89">
        <f>F150</f>
        <v>137</v>
      </c>
      <c r="EH142" s="89">
        <f>F330</f>
        <v>317</v>
      </c>
      <c r="EI142" s="89">
        <f>F510</f>
        <v>497</v>
      </c>
      <c r="EJ142" s="89">
        <f>F214</f>
        <v>201</v>
      </c>
      <c r="EK142" s="89">
        <f>F269</f>
        <v>256</v>
      </c>
      <c r="EL142" s="89">
        <f>F449</f>
        <v>436</v>
      </c>
      <c r="EM142" s="89">
        <f>F629</f>
        <v>616</v>
      </c>
      <c r="EN142" s="90">
        <f>F59</f>
        <v>46</v>
      </c>
      <c r="EO142" s="75">
        <f t="shared" si="61"/>
        <v>3247400</v>
      </c>
      <c r="EP142" s="41"/>
      <c r="EQ142" s="91" t="s">
        <v>568</v>
      </c>
      <c r="ER142" s="93" t="s">
        <v>623</v>
      </c>
      <c r="ES142" s="93" t="s">
        <v>507</v>
      </c>
      <c r="ET142" s="93" t="s">
        <v>599</v>
      </c>
      <c r="EU142" s="93" t="s">
        <v>158</v>
      </c>
      <c r="EV142" s="95" t="s">
        <v>471</v>
      </c>
      <c r="EW142" s="93" t="s">
        <v>421</v>
      </c>
      <c r="EX142" s="93" t="s">
        <v>89</v>
      </c>
      <c r="EY142" s="93" t="s">
        <v>564</v>
      </c>
      <c r="EZ142" s="93" t="s">
        <v>454</v>
      </c>
      <c r="FA142" s="175" t="s">
        <v>302</v>
      </c>
      <c r="FB142" s="176" t="s">
        <v>234</v>
      </c>
      <c r="FC142" s="94" t="s">
        <v>552</v>
      </c>
      <c r="FD142" s="177" t="s">
        <v>431</v>
      </c>
      <c r="FE142" s="178" t="s">
        <v>547</v>
      </c>
      <c r="FF142" s="93" t="s">
        <v>108</v>
      </c>
      <c r="FG142" s="93" t="s">
        <v>202</v>
      </c>
      <c r="FH142" s="93" t="s">
        <v>318</v>
      </c>
      <c r="FI142" s="93" t="s">
        <v>132</v>
      </c>
      <c r="FJ142" s="92" t="s">
        <v>252</v>
      </c>
      <c r="FK142" s="93" t="s">
        <v>184</v>
      </c>
      <c r="FL142" s="93" t="s">
        <v>225</v>
      </c>
      <c r="FM142" s="93" t="s">
        <v>444</v>
      </c>
      <c r="FN142" s="93" t="s">
        <v>645</v>
      </c>
      <c r="FO142" s="96" t="s">
        <v>349</v>
      </c>
      <c r="FP142" s="67"/>
    </row>
    <row r="143" spans="1:172" x14ac:dyDescent="0.2">
      <c r="A143" s="41"/>
      <c r="B143" s="41"/>
      <c r="C143" s="41"/>
      <c r="D143" s="109" t="s">
        <v>186</v>
      </c>
      <c r="E143" s="110" t="s">
        <v>565</v>
      </c>
      <c r="F143" s="122">
        <f>B3+(130*B5)</f>
        <v>130</v>
      </c>
      <c r="G143" s="41"/>
      <c r="I143" s="57"/>
      <c r="J143" s="28">
        <f>F152</f>
        <v>139</v>
      </c>
      <c r="K143" s="29">
        <f>F196</f>
        <v>183</v>
      </c>
      <c r="L143" s="29">
        <f>F240</f>
        <v>227</v>
      </c>
      <c r="M143" s="29">
        <f>F184</f>
        <v>171</v>
      </c>
      <c r="N143" s="29">
        <f>F228</f>
        <v>215</v>
      </c>
      <c r="O143" s="29">
        <f>F388</f>
        <v>375</v>
      </c>
      <c r="P143" s="29">
        <f>F462</f>
        <v>449</v>
      </c>
      <c r="Q143" s="29">
        <f>F506</f>
        <v>493</v>
      </c>
      <c r="R143" s="29">
        <f>F425</f>
        <v>412</v>
      </c>
      <c r="S143" s="29">
        <f>F469</f>
        <v>456</v>
      </c>
      <c r="T143" s="29">
        <f>F29</f>
        <v>16</v>
      </c>
      <c r="U143" s="29">
        <f>F73</f>
        <v>60</v>
      </c>
      <c r="V143" s="29">
        <f>F122</f>
        <v>109</v>
      </c>
      <c r="W143" s="29">
        <f>F41</f>
        <v>28</v>
      </c>
      <c r="X143" s="29">
        <f>F110</f>
        <v>97</v>
      </c>
      <c r="Y143" s="29">
        <f>F270</f>
        <v>257</v>
      </c>
      <c r="Z143" s="29">
        <f>F314</f>
        <v>301</v>
      </c>
      <c r="AA143" s="29">
        <f>F383</f>
        <v>370</v>
      </c>
      <c r="AB143" s="29">
        <f>F307</f>
        <v>294</v>
      </c>
      <c r="AC143" s="29">
        <f>F351</f>
        <v>338</v>
      </c>
      <c r="AD143" s="29">
        <f>F536</f>
        <v>523</v>
      </c>
      <c r="AE143" s="29">
        <f>F580</f>
        <v>567</v>
      </c>
      <c r="AF143" s="29">
        <f>F624</f>
        <v>611</v>
      </c>
      <c r="AG143" s="29">
        <f>F543</f>
        <v>530</v>
      </c>
      <c r="AH143" s="30">
        <f>F592</f>
        <v>579</v>
      </c>
      <c r="AI143" s="75">
        <f t="shared" si="59"/>
        <v>3247400</v>
      </c>
      <c r="AJ143" s="41"/>
      <c r="AK143" s="160" t="s">
        <v>113</v>
      </c>
      <c r="AL143" s="147" t="s">
        <v>695</v>
      </c>
      <c r="AM143" s="147" t="s">
        <v>480</v>
      </c>
      <c r="AN143" s="147" t="s">
        <v>345</v>
      </c>
      <c r="AO143" s="163" t="s">
        <v>653</v>
      </c>
      <c r="AP143" s="147" t="s">
        <v>568</v>
      </c>
      <c r="AQ143" s="147" t="s">
        <v>149</v>
      </c>
      <c r="AR143" s="147" t="s">
        <v>683</v>
      </c>
      <c r="AS143" s="147" t="s">
        <v>353</v>
      </c>
      <c r="AT143" s="147" t="s">
        <v>696</v>
      </c>
      <c r="AU143" s="147" t="s">
        <v>408</v>
      </c>
      <c r="AV143" s="147" t="s">
        <v>389</v>
      </c>
      <c r="AW143" s="162" t="s">
        <v>231</v>
      </c>
      <c r="AX143" s="147" t="s">
        <v>619</v>
      </c>
      <c r="AY143" s="147" t="s">
        <v>271</v>
      </c>
      <c r="AZ143" s="147" t="s">
        <v>109</v>
      </c>
      <c r="BA143" s="147" t="s">
        <v>398</v>
      </c>
      <c r="BB143" s="147" t="s">
        <v>86</v>
      </c>
      <c r="BC143" s="147" t="s">
        <v>673</v>
      </c>
      <c r="BD143" s="147" t="s">
        <v>465</v>
      </c>
      <c r="BE143" s="161" t="s">
        <v>104</v>
      </c>
      <c r="BF143" s="147" t="s">
        <v>407</v>
      </c>
      <c r="BG143" s="147" t="s">
        <v>542</v>
      </c>
      <c r="BH143" s="147" t="s">
        <v>655</v>
      </c>
      <c r="BI143" s="164" t="s">
        <v>592</v>
      </c>
      <c r="BJ143" s="67"/>
      <c r="BK143" s="50"/>
      <c r="BL143" s="41"/>
      <c r="BM143" s="28">
        <f>F404</f>
        <v>391</v>
      </c>
      <c r="BN143" s="29">
        <f>F466</f>
        <v>453</v>
      </c>
      <c r="BO143" s="29">
        <f>F510</f>
        <v>497</v>
      </c>
      <c r="BP143" s="29">
        <f>F448</f>
        <v>435</v>
      </c>
      <c r="BQ143" s="29">
        <f>F422</f>
        <v>409</v>
      </c>
      <c r="BR143" s="29">
        <f>F270</f>
        <v>257</v>
      </c>
      <c r="BS143" s="29">
        <f>F357</f>
        <v>344</v>
      </c>
      <c r="BT143" s="29">
        <f>F376</f>
        <v>363</v>
      </c>
      <c r="BU143" s="29">
        <f>F314</f>
        <v>301</v>
      </c>
      <c r="BV143" s="29">
        <f>F308</f>
        <v>295</v>
      </c>
      <c r="BW143" s="29">
        <f>F27</f>
        <v>14</v>
      </c>
      <c r="BX143" s="29">
        <f>F109</f>
        <v>96</v>
      </c>
      <c r="BY143" s="29">
        <f>F128</f>
        <v>115</v>
      </c>
      <c r="BZ143" s="29">
        <f>F71</f>
        <v>58</v>
      </c>
      <c r="CA143" s="29">
        <f>F40</f>
        <v>27</v>
      </c>
      <c r="CB143" s="29">
        <f>F138</f>
        <v>125</v>
      </c>
      <c r="CC143" s="29">
        <f>F225</f>
        <v>212</v>
      </c>
      <c r="CD143" s="29">
        <f>F244</f>
        <v>231</v>
      </c>
      <c r="CE143" s="29">
        <f>F212</f>
        <v>199</v>
      </c>
      <c r="CF143" s="29">
        <f>F181</f>
        <v>168</v>
      </c>
      <c r="CG143" s="29">
        <f>F536</f>
        <v>523</v>
      </c>
      <c r="CH143" s="29">
        <f>F593</f>
        <v>580</v>
      </c>
      <c r="CI143" s="29">
        <f>F617</f>
        <v>604</v>
      </c>
      <c r="CJ143" s="29">
        <f>F580</f>
        <v>567</v>
      </c>
      <c r="CK143" s="30">
        <f>F549</f>
        <v>536</v>
      </c>
      <c r="CL143" s="75">
        <f t="shared" si="60"/>
        <v>3247400</v>
      </c>
      <c r="CM143" s="41"/>
      <c r="CN143" s="82" t="s">
        <v>99</v>
      </c>
      <c r="CO143" s="84" t="s">
        <v>378</v>
      </c>
      <c r="CP143" s="84" t="s">
        <v>252</v>
      </c>
      <c r="CQ143" s="84" t="s">
        <v>119</v>
      </c>
      <c r="CR143" s="86" t="s">
        <v>365</v>
      </c>
      <c r="CS143" s="84" t="s">
        <v>109</v>
      </c>
      <c r="CT143" s="84" t="s">
        <v>669</v>
      </c>
      <c r="CU143" s="84" t="s">
        <v>425</v>
      </c>
      <c r="CV143" s="84" t="s">
        <v>398</v>
      </c>
      <c r="CW143" s="84" t="s">
        <v>281</v>
      </c>
      <c r="CX143" s="84" t="s">
        <v>587</v>
      </c>
      <c r="CY143" s="84" t="s">
        <v>95</v>
      </c>
      <c r="CZ143" s="85" t="s">
        <v>628</v>
      </c>
      <c r="DA143" s="84" t="s">
        <v>210</v>
      </c>
      <c r="DB143" s="84" t="s">
        <v>580</v>
      </c>
      <c r="DC143" s="84" t="s">
        <v>127</v>
      </c>
      <c r="DD143" s="84" t="s">
        <v>367</v>
      </c>
      <c r="DE143" s="84" t="s">
        <v>254</v>
      </c>
      <c r="DF143" s="84" t="s">
        <v>122</v>
      </c>
      <c r="DG143" s="84" t="s">
        <v>94</v>
      </c>
      <c r="DH143" s="83" t="s">
        <v>104</v>
      </c>
      <c r="DI143" s="84" t="s">
        <v>577</v>
      </c>
      <c r="DJ143" s="84" t="s">
        <v>566</v>
      </c>
      <c r="DK143" s="84" t="s">
        <v>407</v>
      </c>
      <c r="DL143" s="87" t="s">
        <v>474</v>
      </c>
      <c r="DM143" s="67"/>
      <c r="DO143" s="57"/>
      <c r="DP143" s="88">
        <f>F208</f>
        <v>195</v>
      </c>
      <c r="DQ143" s="89">
        <f>F363</f>
        <v>350</v>
      </c>
      <c r="DR143" s="89">
        <f>F418</f>
        <v>405</v>
      </c>
      <c r="DS143" s="89">
        <f>F598</f>
        <v>585</v>
      </c>
      <c r="DT143" s="89">
        <f>F28</f>
        <v>15</v>
      </c>
      <c r="DU143" s="89">
        <f>F512</f>
        <v>499</v>
      </c>
      <c r="DV143" s="89">
        <f>F542</f>
        <v>529</v>
      </c>
      <c r="DW143" s="89">
        <f>F97</f>
        <v>84</v>
      </c>
      <c r="DX143" s="89">
        <f>F152</f>
        <v>139</v>
      </c>
      <c r="DY143" s="89">
        <f>F332</f>
        <v>319</v>
      </c>
      <c r="DZ143" s="89">
        <f>F61</f>
        <v>48</v>
      </c>
      <c r="EA143" s="89">
        <f>F216</f>
        <v>203</v>
      </c>
      <c r="EB143" s="89">
        <f>F271</f>
        <v>258</v>
      </c>
      <c r="EC143" s="89">
        <f>F451</f>
        <v>438</v>
      </c>
      <c r="ED143" s="89">
        <f>F631</f>
        <v>618</v>
      </c>
      <c r="EE143" s="89">
        <f>F360</f>
        <v>347</v>
      </c>
      <c r="EF143" s="89">
        <f>F390</f>
        <v>377</v>
      </c>
      <c r="EG143" s="89">
        <f>F570</f>
        <v>557</v>
      </c>
      <c r="EH143" s="89">
        <f>F125</f>
        <v>112</v>
      </c>
      <c r="EI143" s="89">
        <f>F180</f>
        <v>167</v>
      </c>
      <c r="EJ143" s="89">
        <f>F534</f>
        <v>521</v>
      </c>
      <c r="EK143" s="89">
        <f>F64</f>
        <v>51</v>
      </c>
      <c r="EL143" s="89">
        <f>F244</f>
        <v>231</v>
      </c>
      <c r="EM143" s="89">
        <f>F299</f>
        <v>286</v>
      </c>
      <c r="EN143" s="90">
        <f>F479</f>
        <v>466</v>
      </c>
      <c r="EO143" s="75">
        <f t="shared" si="61"/>
        <v>3247400</v>
      </c>
      <c r="EP143" s="41"/>
      <c r="EQ143" s="91" t="s">
        <v>469</v>
      </c>
      <c r="ER143" s="93" t="s">
        <v>646</v>
      </c>
      <c r="ES143" s="93" t="s">
        <v>84</v>
      </c>
      <c r="ET143" s="93" t="s">
        <v>174</v>
      </c>
      <c r="EU143" s="95" t="s">
        <v>658</v>
      </c>
      <c r="EV143" s="93" t="s">
        <v>340</v>
      </c>
      <c r="EW143" s="93" t="s">
        <v>631</v>
      </c>
      <c r="EX143" s="93" t="s">
        <v>292</v>
      </c>
      <c r="EY143" s="93" t="s">
        <v>113</v>
      </c>
      <c r="EZ143" s="93" t="s">
        <v>665</v>
      </c>
      <c r="FA143" s="175" t="s">
        <v>494</v>
      </c>
      <c r="FB143" s="176" t="s">
        <v>387</v>
      </c>
      <c r="FC143" s="94" t="s">
        <v>455</v>
      </c>
      <c r="FD143" s="177" t="s">
        <v>280</v>
      </c>
      <c r="FE143" s="178" t="s">
        <v>411</v>
      </c>
      <c r="FF143" s="93" t="s">
        <v>544</v>
      </c>
      <c r="FG143" s="93" t="s">
        <v>220</v>
      </c>
      <c r="FH143" s="93" t="s">
        <v>591</v>
      </c>
      <c r="FI143" s="93" t="s">
        <v>522</v>
      </c>
      <c r="FJ143" s="93" t="s">
        <v>537</v>
      </c>
      <c r="FK143" s="92" t="s">
        <v>321</v>
      </c>
      <c r="FL143" s="93" t="s">
        <v>139</v>
      </c>
      <c r="FM143" s="93" t="s">
        <v>254</v>
      </c>
      <c r="FN143" s="93" t="s">
        <v>112</v>
      </c>
      <c r="FO143" s="96" t="s">
        <v>153</v>
      </c>
      <c r="FP143" s="67"/>
    </row>
    <row r="144" spans="1:172" x14ac:dyDescent="0.2">
      <c r="A144" s="41"/>
      <c r="B144" s="41"/>
      <c r="C144" s="41"/>
      <c r="D144" s="109" t="s">
        <v>379</v>
      </c>
      <c r="E144" s="110" t="s">
        <v>565</v>
      </c>
      <c r="F144" s="111">
        <f>B3+(131*B5)</f>
        <v>131</v>
      </c>
      <c r="G144" s="41"/>
      <c r="I144" s="57"/>
      <c r="J144" s="28">
        <f>F259</f>
        <v>246</v>
      </c>
      <c r="K144" s="29">
        <f>F178</f>
        <v>165</v>
      </c>
      <c r="L144" s="29">
        <f>F227</f>
        <v>214</v>
      </c>
      <c r="M144" s="29">
        <f>F146</f>
        <v>133</v>
      </c>
      <c r="N144" s="29">
        <f>F190</f>
        <v>177</v>
      </c>
      <c r="O144" s="29">
        <f>F500</f>
        <v>487</v>
      </c>
      <c r="P144" s="29">
        <f>F419</f>
        <v>406</v>
      </c>
      <c r="Q144" s="29">
        <f>F463</f>
        <v>450</v>
      </c>
      <c r="R144" s="29">
        <f>F412</f>
        <v>399</v>
      </c>
      <c r="S144" s="29">
        <f>F456</f>
        <v>443</v>
      </c>
      <c r="T144" s="29">
        <f>F116</f>
        <v>103</v>
      </c>
      <c r="U144" s="29">
        <f>F60</f>
        <v>47</v>
      </c>
      <c r="V144" s="29">
        <f>F104</f>
        <v>91</v>
      </c>
      <c r="W144" s="29">
        <f>F23</f>
        <v>10</v>
      </c>
      <c r="X144" s="29">
        <f>F72</f>
        <v>59</v>
      </c>
      <c r="Y144" s="29">
        <f>F382</f>
        <v>369</v>
      </c>
      <c r="Z144" s="29">
        <f>F301</f>
        <v>288</v>
      </c>
      <c r="AA144" s="29">
        <f>F345</f>
        <v>332</v>
      </c>
      <c r="AB144" s="29">
        <f>F264</f>
        <v>251</v>
      </c>
      <c r="AC144" s="29">
        <f>F333</f>
        <v>320</v>
      </c>
      <c r="AD144" s="29">
        <f>F618</f>
        <v>605</v>
      </c>
      <c r="AE144" s="29">
        <f>F542</f>
        <v>529</v>
      </c>
      <c r="AF144" s="29">
        <f>F611</f>
        <v>598</v>
      </c>
      <c r="AG144" s="29">
        <f>F530</f>
        <v>517</v>
      </c>
      <c r="AH144" s="30">
        <f>F574</f>
        <v>561</v>
      </c>
      <c r="AI144" s="75">
        <f t="shared" si="59"/>
        <v>3247400</v>
      </c>
      <c r="AJ144" s="41"/>
      <c r="AK144" s="160" t="s">
        <v>162</v>
      </c>
      <c r="AL144" s="147" t="s">
        <v>599</v>
      </c>
      <c r="AM144" s="147" t="s">
        <v>248</v>
      </c>
      <c r="AN144" s="163" t="s">
        <v>699</v>
      </c>
      <c r="AO144" s="147" t="s">
        <v>441</v>
      </c>
      <c r="AP144" s="147" t="s">
        <v>294</v>
      </c>
      <c r="AQ144" s="147" t="s">
        <v>697</v>
      </c>
      <c r="AR144" s="147" t="s">
        <v>615</v>
      </c>
      <c r="AS144" s="147" t="s">
        <v>277</v>
      </c>
      <c r="AT144" s="147" t="s">
        <v>675</v>
      </c>
      <c r="AU144" s="147" t="s">
        <v>652</v>
      </c>
      <c r="AV144" s="147" t="s">
        <v>74</v>
      </c>
      <c r="AW144" s="162" t="s">
        <v>489</v>
      </c>
      <c r="AX144" s="147" t="s">
        <v>472</v>
      </c>
      <c r="AY144" s="147" t="s">
        <v>164</v>
      </c>
      <c r="AZ144" s="147" t="s">
        <v>688</v>
      </c>
      <c r="BA144" s="147" t="s">
        <v>535</v>
      </c>
      <c r="BB144" s="147" t="s">
        <v>244</v>
      </c>
      <c r="BC144" s="147" t="s">
        <v>513</v>
      </c>
      <c r="BD144" s="147" t="s">
        <v>223</v>
      </c>
      <c r="BE144" s="147" t="s">
        <v>638</v>
      </c>
      <c r="BF144" s="161" t="s">
        <v>631</v>
      </c>
      <c r="BG144" s="147" t="s">
        <v>241</v>
      </c>
      <c r="BH144" s="147" t="s">
        <v>520</v>
      </c>
      <c r="BI144" s="164" t="s">
        <v>432</v>
      </c>
      <c r="BJ144" s="67"/>
      <c r="BK144" s="50"/>
      <c r="BL144" s="41"/>
      <c r="BM144" s="28">
        <f>F447</f>
        <v>434</v>
      </c>
      <c r="BN144" s="29">
        <f>F435</f>
        <v>422</v>
      </c>
      <c r="BO144" s="29">
        <f>F473</f>
        <v>460</v>
      </c>
      <c r="BP144" s="29">
        <f>F504</f>
        <v>491</v>
      </c>
      <c r="BQ144" s="29">
        <f>F391</f>
        <v>378</v>
      </c>
      <c r="BR144" s="29">
        <f>F333</f>
        <v>320</v>
      </c>
      <c r="BS144" s="29">
        <f>F301</f>
        <v>288</v>
      </c>
      <c r="BT144" s="29">
        <f>F339</f>
        <v>326</v>
      </c>
      <c r="BU144" s="29">
        <f>F370</f>
        <v>357</v>
      </c>
      <c r="BV144" s="29">
        <f>F282</f>
        <v>269</v>
      </c>
      <c r="BW144" s="29">
        <f>F65</f>
        <v>52</v>
      </c>
      <c r="BX144" s="29">
        <f>F53</f>
        <v>40</v>
      </c>
      <c r="BY144" s="29">
        <f>F96</f>
        <v>83</v>
      </c>
      <c r="BZ144" s="29">
        <f>F127</f>
        <v>114</v>
      </c>
      <c r="CA144" s="29">
        <f>F34</f>
        <v>21</v>
      </c>
      <c r="CB144" s="29">
        <f>F206</f>
        <v>193</v>
      </c>
      <c r="CC144" s="29">
        <f>F169</f>
        <v>156</v>
      </c>
      <c r="CD144" s="29">
        <f>F237</f>
        <v>224</v>
      </c>
      <c r="CE144" s="29">
        <f>F238</f>
        <v>225</v>
      </c>
      <c r="CF144" s="29">
        <f>F150</f>
        <v>137</v>
      </c>
      <c r="CG144" s="29">
        <f>F574</f>
        <v>561</v>
      </c>
      <c r="CH144" s="29">
        <f>F542</f>
        <v>529</v>
      </c>
      <c r="CI144" s="29">
        <f>F605</f>
        <v>592</v>
      </c>
      <c r="CJ144" s="29">
        <f>F636</f>
        <v>623</v>
      </c>
      <c r="CK144" s="30">
        <f>F518</f>
        <v>505</v>
      </c>
      <c r="CL144" s="75">
        <f t="shared" si="60"/>
        <v>3247400</v>
      </c>
      <c r="CM144" s="41"/>
      <c r="CN144" s="82" t="s">
        <v>198</v>
      </c>
      <c r="CO144" s="84" t="s">
        <v>192</v>
      </c>
      <c r="CP144" s="84" t="s">
        <v>263</v>
      </c>
      <c r="CQ144" s="86" t="s">
        <v>81</v>
      </c>
      <c r="CR144" s="84" t="s">
        <v>311</v>
      </c>
      <c r="CS144" s="84" t="s">
        <v>223</v>
      </c>
      <c r="CT144" s="84" t="s">
        <v>535</v>
      </c>
      <c r="CU144" s="84" t="s">
        <v>440</v>
      </c>
      <c r="CV144" s="84" t="s">
        <v>180</v>
      </c>
      <c r="CW144" s="84" t="s">
        <v>678</v>
      </c>
      <c r="CX144" s="84" t="s">
        <v>602</v>
      </c>
      <c r="CY144" s="84" t="s">
        <v>611</v>
      </c>
      <c r="CZ144" s="85" t="s">
        <v>143</v>
      </c>
      <c r="DA144" s="84" t="s">
        <v>618</v>
      </c>
      <c r="DB144" s="84" t="s">
        <v>167</v>
      </c>
      <c r="DC144" s="84" t="s">
        <v>182</v>
      </c>
      <c r="DD144" s="84" t="s">
        <v>194</v>
      </c>
      <c r="DE144" s="84" t="s">
        <v>265</v>
      </c>
      <c r="DF144" s="84" t="s">
        <v>326</v>
      </c>
      <c r="DG144" s="84" t="s">
        <v>318</v>
      </c>
      <c r="DH144" s="84" t="s">
        <v>432</v>
      </c>
      <c r="DI144" s="83" t="s">
        <v>631</v>
      </c>
      <c r="DJ144" s="84" t="s">
        <v>448</v>
      </c>
      <c r="DK144" s="84" t="s">
        <v>175</v>
      </c>
      <c r="DL144" s="87" t="s">
        <v>600</v>
      </c>
      <c r="DM144" s="67"/>
      <c r="DO144" s="57"/>
      <c r="DP144" s="88">
        <f>F39</f>
        <v>26</v>
      </c>
      <c r="DQ144" s="89">
        <f>F219</f>
        <v>206</v>
      </c>
      <c r="DR144" s="89">
        <f>F274</f>
        <v>261</v>
      </c>
      <c r="DS144" s="89">
        <f>F454</f>
        <v>441</v>
      </c>
      <c r="DT144" s="89">
        <f>F634</f>
        <v>621</v>
      </c>
      <c r="DU144" s="89">
        <f>F338</f>
        <v>325</v>
      </c>
      <c r="DV144" s="89">
        <f>F393</f>
        <v>380</v>
      </c>
      <c r="DW144" s="89">
        <f>F573</f>
        <v>560</v>
      </c>
      <c r="DX144" s="89">
        <f>F128</f>
        <v>115</v>
      </c>
      <c r="DY144" s="89">
        <f>F183</f>
        <v>170</v>
      </c>
      <c r="DZ144" s="89">
        <f>F517</f>
        <v>504</v>
      </c>
      <c r="EA144" s="89">
        <f>F72</f>
        <v>59</v>
      </c>
      <c r="EB144" s="89">
        <f>F252</f>
        <v>239</v>
      </c>
      <c r="EC144" s="89">
        <f>F307</f>
        <v>294</v>
      </c>
      <c r="ED144" s="89">
        <f>F487</f>
        <v>474</v>
      </c>
      <c r="EE144" s="89">
        <f>F191</f>
        <v>178</v>
      </c>
      <c r="EF144" s="89">
        <f>F371</f>
        <v>358</v>
      </c>
      <c r="EG144" s="89">
        <f>F426</f>
        <v>413</v>
      </c>
      <c r="EH144" s="89">
        <f>F606</f>
        <v>593</v>
      </c>
      <c r="EI144" s="89">
        <f>F36</f>
        <v>23</v>
      </c>
      <c r="EJ144" s="89">
        <f>F490</f>
        <v>477</v>
      </c>
      <c r="EK144" s="89">
        <f>F545</f>
        <v>532</v>
      </c>
      <c r="EL144" s="89">
        <f>F100</f>
        <v>87</v>
      </c>
      <c r="EM144" s="89">
        <f>F155</f>
        <v>142</v>
      </c>
      <c r="EN144" s="90">
        <f>F335</f>
        <v>322</v>
      </c>
      <c r="EO144" s="75">
        <f t="shared" si="61"/>
        <v>3247400</v>
      </c>
      <c r="EP144" s="41"/>
      <c r="EQ144" s="91" t="s">
        <v>319</v>
      </c>
      <c r="ER144" s="93" t="s">
        <v>133</v>
      </c>
      <c r="ES144" s="93" t="s">
        <v>249</v>
      </c>
      <c r="ET144" s="95" t="s">
        <v>218</v>
      </c>
      <c r="EU144" s="93" t="s">
        <v>203</v>
      </c>
      <c r="EV144" s="93" t="s">
        <v>607</v>
      </c>
      <c r="EW144" s="93" t="s">
        <v>151</v>
      </c>
      <c r="EX144" s="93" t="s">
        <v>107</v>
      </c>
      <c r="EY144" s="93" t="s">
        <v>628</v>
      </c>
      <c r="EZ144" s="93" t="s">
        <v>504</v>
      </c>
      <c r="FA144" s="175" t="s">
        <v>647</v>
      </c>
      <c r="FB144" s="176" t="s">
        <v>164</v>
      </c>
      <c r="FC144" s="94" t="s">
        <v>185</v>
      </c>
      <c r="FD144" s="177" t="s">
        <v>673</v>
      </c>
      <c r="FE144" s="178" t="s">
        <v>82</v>
      </c>
      <c r="FF144" s="93" t="s">
        <v>427</v>
      </c>
      <c r="FG144" s="93" t="s">
        <v>563</v>
      </c>
      <c r="FH144" s="93" t="s">
        <v>339</v>
      </c>
      <c r="FI144" s="93" t="s">
        <v>526</v>
      </c>
      <c r="FJ144" s="93" t="s">
        <v>422</v>
      </c>
      <c r="FK144" s="93" t="s">
        <v>278</v>
      </c>
      <c r="FL144" s="92" t="s">
        <v>614</v>
      </c>
      <c r="FM144" s="93" t="s">
        <v>409</v>
      </c>
      <c r="FN144" s="93" t="s">
        <v>385</v>
      </c>
      <c r="FO144" s="96" t="s">
        <v>515</v>
      </c>
      <c r="FP144" s="67"/>
    </row>
    <row r="145" spans="1:173" x14ac:dyDescent="0.2">
      <c r="A145" s="41"/>
      <c r="B145" s="41"/>
      <c r="C145" s="41"/>
      <c r="D145" s="109" t="s">
        <v>285</v>
      </c>
      <c r="E145" s="110" t="s">
        <v>565</v>
      </c>
      <c r="F145" s="111">
        <f>B3+(132*B5)</f>
        <v>132</v>
      </c>
      <c r="G145" s="41"/>
      <c r="I145" s="57"/>
      <c r="J145" s="28">
        <f>F221</f>
        <v>208</v>
      </c>
      <c r="K145" s="29">
        <f>F140</f>
        <v>127</v>
      </c>
      <c r="L145" s="29">
        <f>F209</f>
        <v>196</v>
      </c>
      <c r="M145" s="29">
        <f>F253</f>
        <v>240</v>
      </c>
      <c r="N145" s="29">
        <f>F177</f>
        <v>164</v>
      </c>
      <c r="O145" s="29">
        <f>F487</f>
        <v>474</v>
      </c>
      <c r="P145" s="29">
        <f>F406</f>
        <v>393</v>
      </c>
      <c r="Q145" s="29">
        <f>F450</f>
        <v>437</v>
      </c>
      <c r="R145" s="29">
        <f>F494</f>
        <v>481</v>
      </c>
      <c r="S145" s="29">
        <f>F413</f>
        <v>400</v>
      </c>
      <c r="T145" s="29">
        <f>F98</f>
        <v>85</v>
      </c>
      <c r="U145" s="29">
        <f>F22</f>
        <v>9</v>
      </c>
      <c r="V145" s="29">
        <f>F66</f>
        <v>53</v>
      </c>
      <c r="W145" s="29">
        <f>F135</f>
        <v>122</v>
      </c>
      <c r="X145" s="29">
        <f>F54</f>
        <v>41</v>
      </c>
      <c r="Y145" s="29">
        <f>F339</f>
        <v>326</v>
      </c>
      <c r="Z145" s="29">
        <f>F283</f>
        <v>270</v>
      </c>
      <c r="AA145" s="29">
        <f>F332</f>
        <v>319</v>
      </c>
      <c r="AB145" s="29">
        <f>F376</f>
        <v>363</v>
      </c>
      <c r="AC145" s="29">
        <f>F295</f>
        <v>282</v>
      </c>
      <c r="AD145" s="29">
        <f>F605</f>
        <v>592</v>
      </c>
      <c r="AE145" s="29">
        <f>F524</f>
        <v>511</v>
      </c>
      <c r="AF145" s="29">
        <f>F568</f>
        <v>555</v>
      </c>
      <c r="AG145" s="29">
        <f>F617</f>
        <v>604</v>
      </c>
      <c r="AH145" s="30">
        <f>F561</f>
        <v>548</v>
      </c>
      <c r="AI145" s="75">
        <f t="shared" si="59"/>
        <v>3247400</v>
      </c>
      <c r="AJ145" s="41"/>
      <c r="AK145" s="160" t="s">
        <v>698</v>
      </c>
      <c r="AL145" s="147" t="s">
        <v>548</v>
      </c>
      <c r="AM145" s="163" t="s">
        <v>288</v>
      </c>
      <c r="AN145" s="147" t="s">
        <v>575</v>
      </c>
      <c r="AO145" s="147" t="s">
        <v>309</v>
      </c>
      <c r="AP145" s="147" t="s">
        <v>82</v>
      </c>
      <c r="AQ145" s="147" t="s">
        <v>672</v>
      </c>
      <c r="AR145" s="147" t="s">
        <v>236</v>
      </c>
      <c r="AS145" s="147" t="s">
        <v>694</v>
      </c>
      <c r="AT145" s="147" t="s">
        <v>641</v>
      </c>
      <c r="AU145" s="147" t="s">
        <v>539</v>
      </c>
      <c r="AV145" s="147" t="s">
        <v>348</v>
      </c>
      <c r="AW145" s="162" t="s">
        <v>596</v>
      </c>
      <c r="AX145" s="147" t="s">
        <v>209</v>
      </c>
      <c r="AY145" s="147" t="s">
        <v>523</v>
      </c>
      <c r="AZ145" s="147" t="s">
        <v>440</v>
      </c>
      <c r="BA145" s="147" t="s">
        <v>343</v>
      </c>
      <c r="BB145" s="147" t="s">
        <v>665</v>
      </c>
      <c r="BC145" s="147" t="s">
        <v>425</v>
      </c>
      <c r="BD145" s="147" t="s">
        <v>304</v>
      </c>
      <c r="BE145" s="147" t="s">
        <v>448</v>
      </c>
      <c r="BF145" s="147" t="s">
        <v>509</v>
      </c>
      <c r="BG145" s="161" t="s">
        <v>623</v>
      </c>
      <c r="BH145" s="147" t="s">
        <v>566</v>
      </c>
      <c r="BI145" s="164" t="s">
        <v>145</v>
      </c>
      <c r="BJ145" s="67"/>
      <c r="BK145" s="50"/>
      <c r="BL145" s="41"/>
      <c r="BM145" s="28">
        <f>F423</f>
        <v>410</v>
      </c>
      <c r="BN145" s="29">
        <f>F497</f>
        <v>484</v>
      </c>
      <c r="BO145" s="29">
        <f>F441</f>
        <v>428</v>
      </c>
      <c r="BP145" s="29">
        <f>F410</f>
        <v>397</v>
      </c>
      <c r="BQ145" s="29">
        <f>F479</f>
        <v>466</v>
      </c>
      <c r="BR145" s="29">
        <f>F289</f>
        <v>276</v>
      </c>
      <c r="BS145" s="29">
        <f>F383</f>
        <v>370</v>
      </c>
      <c r="BT145" s="29">
        <f>F332</f>
        <v>319</v>
      </c>
      <c r="BU145" s="29">
        <f>F276</f>
        <v>263</v>
      </c>
      <c r="BV145" s="29">
        <f>F345</f>
        <v>332</v>
      </c>
      <c r="BW145" s="29">
        <f>F46</f>
        <v>33</v>
      </c>
      <c r="BX145" s="29">
        <f>F115</f>
        <v>102</v>
      </c>
      <c r="BY145" s="29">
        <f>F84</f>
        <v>71</v>
      </c>
      <c r="BZ145" s="29">
        <f>F28</f>
        <v>15</v>
      </c>
      <c r="CA145" s="29">
        <f>F102</f>
        <v>89</v>
      </c>
      <c r="CB145" s="29">
        <f>F187</f>
        <v>174</v>
      </c>
      <c r="CC145" s="29">
        <f>F256</f>
        <v>243</v>
      </c>
      <c r="CD145" s="29">
        <f>F200</f>
        <v>187</v>
      </c>
      <c r="CE145" s="29">
        <f>F144</f>
        <v>131</v>
      </c>
      <c r="CF145" s="29">
        <f>F213</f>
        <v>200</v>
      </c>
      <c r="CG145" s="29">
        <f>F555</f>
        <v>542</v>
      </c>
      <c r="CH145" s="29">
        <f>F624</f>
        <v>611</v>
      </c>
      <c r="CI145" s="29">
        <f>F568</f>
        <v>555</v>
      </c>
      <c r="CJ145" s="29">
        <f>F517</f>
        <v>504</v>
      </c>
      <c r="CK145" s="30">
        <f>F611</f>
        <v>598</v>
      </c>
      <c r="CL145" s="75">
        <f t="shared" si="60"/>
        <v>3247400</v>
      </c>
      <c r="CM145" s="41"/>
      <c r="CN145" s="82" t="s">
        <v>322</v>
      </c>
      <c r="CO145" s="84" t="s">
        <v>136</v>
      </c>
      <c r="CP145" s="86" t="s">
        <v>253</v>
      </c>
      <c r="CQ145" s="84" t="s">
        <v>377</v>
      </c>
      <c r="CR145" s="84" t="s">
        <v>153</v>
      </c>
      <c r="CS145" s="84" t="s">
        <v>477</v>
      </c>
      <c r="CT145" s="84" t="s">
        <v>86</v>
      </c>
      <c r="CU145" s="84" t="s">
        <v>665</v>
      </c>
      <c r="CV145" s="84" t="s">
        <v>382</v>
      </c>
      <c r="CW145" s="84" t="s">
        <v>244</v>
      </c>
      <c r="CX145" s="84" t="s">
        <v>269</v>
      </c>
      <c r="CY145" s="84" t="s">
        <v>584</v>
      </c>
      <c r="CZ145" s="85" t="s">
        <v>232</v>
      </c>
      <c r="DA145" s="84" t="s">
        <v>658</v>
      </c>
      <c r="DB145" s="84" t="s">
        <v>609</v>
      </c>
      <c r="DC145" s="84" t="s">
        <v>324</v>
      </c>
      <c r="DD145" s="84" t="s">
        <v>121</v>
      </c>
      <c r="DE145" s="84" t="s">
        <v>260</v>
      </c>
      <c r="DF145" s="84" t="s">
        <v>379</v>
      </c>
      <c r="DG145" s="84" t="s">
        <v>189</v>
      </c>
      <c r="DH145" s="84" t="s">
        <v>485</v>
      </c>
      <c r="DI145" s="84" t="s">
        <v>542</v>
      </c>
      <c r="DJ145" s="83" t="s">
        <v>623</v>
      </c>
      <c r="DK145" s="84" t="s">
        <v>647</v>
      </c>
      <c r="DL145" s="87" t="s">
        <v>241</v>
      </c>
      <c r="DM145" s="67"/>
      <c r="DO145" s="57"/>
      <c r="DP145" s="88">
        <f>F520</f>
        <v>507</v>
      </c>
      <c r="DQ145" s="89">
        <f>F75</f>
        <v>62</v>
      </c>
      <c r="DR145" s="89">
        <f>F255</f>
        <v>242</v>
      </c>
      <c r="DS145" s="89">
        <f>F310</f>
        <v>297</v>
      </c>
      <c r="DT145" s="89">
        <f>F465</f>
        <v>452</v>
      </c>
      <c r="DU145" s="89">
        <f>F194</f>
        <v>181</v>
      </c>
      <c r="DV145" s="89">
        <f>F374</f>
        <v>361</v>
      </c>
      <c r="DW145" s="89">
        <f>F429</f>
        <v>416</v>
      </c>
      <c r="DX145" s="89">
        <f>F609</f>
        <v>596</v>
      </c>
      <c r="DY145" s="89">
        <f>F14</f>
        <v>1</v>
      </c>
      <c r="DZ145" s="89">
        <f>F493</f>
        <v>480</v>
      </c>
      <c r="EA145" s="89">
        <f>F548</f>
        <v>535</v>
      </c>
      <c r="EB145" s="89">
        <f>F103</f>
        <v>90</v>
      </c>
      <c r="EC145" s="89">
        <f>F158</f>
        <v>145</v>
      </c>
      <c r="ED145" s="89">
        <f>F313</f>
        <v>300</v>
      </c>
      <c r="EE145" s="89">
        <f>F47</f>
        <v>34</v>
      </c>
      <c r="EF145" s="89">
        <f>F227</f>
        <v>214</v>
      </c>
      <c r="EG145" s="89">
        <f>F282</f>
        <v>269</v>
      </c>
      <c r="EH145" s="89">
        <f>F462</f>
        <v>449</v>
      </c>
      <c r="EI145" s="89">
        <f>F617</f>
        <v>604</v>
      </c>
      <c r="EJ145" s="89">
        <f>F346</f>
        <v>333</v>
      </c>
      <c r="EK145" s="89">
        <f>F401</f>
        <v>388</v>
      </c>
      <c r="EL145" s="89">
        <f>F581</f>
        <v>568</v>
      </c>
      <c r="EM145" s="89">
        <f>F136</f>
        <v>123</v>
      </c>
      <c r="EN145" s="90">
        <f>F166</f>
        <v>153</v>
      </c>
      <c r="EO145" s="75">
        <f t="shared" si="61"/>
        <v>3247400</v>
      </c>
      <c r="EP145" s="41"/>
      <c r="EQ145" s="91" t="s">
        <v>632</v>
      </c>
      <c r="ER145" s="93" t="s">
        <v>487</v>
      </c>
      <c r="ES145" s="95" t="s">
        <v>428</v>
      </c>
      <c r="ET145" s="93" t="s">
        <v>439</v>
      </c>
      <c r="EU145" s="93" t="s">
        <v>4</v>
      </c>
      <c r="EV145" s="93" t="s">
        <v>313</v>
      </c>
      <c r="EW145" s="93" t="s">
        <v>126</v>
      </c>
      <c r="EX145" s="93" t="s">
        <v>267</v>
      </c>
      <c r="EY145" s="93" t="s">
        <v>370</v>
      </c>
      <c r="EZ145" s="93" t="s">
        <v>201</v>
      </c>
      <c r="FA145" s="175" t="s">
        <v>216</v>
      </c>
      <c r="FB145" s="176" t="s">
        <v>238</v>
      </c>
      <c r="FC145" s="94" t="s">
        <v>590</v>
      </c>
      <c r="FD145" s="177" t="s">
        <v>538</v>
      </c>
      <c r="FE145" s="178" t="s">
        <v>660</v>
      </c>
      <c r="FF145" s="93" t="s">
        <v>98</v>
      </c>
      <c r="FG145" s="93" t="s">
        <v>248</v>
      </c>
      <c r="FH145" s="93" t="s">
        <v>678</v>
      </c>
      <c r="FI145" s="93" t="s">
        <v>149</v>
      </c>
      <c r="FJ145" s="93" t="s">
        <v>566</v>
      </c>
      <c r="FK145" s="93" t="s">
        <v>490</v>
      </c>
      <c r="FL145" s="93" t="s">
        <v>80</v>
      </c>
      <c r="FM145" s="92" t="s">
        <v>461</v>
      </c>
      <c r="FN145" s="93" t="s">
        <v>525</v>
      </c>
      <c r="FO145" s="96" t="s">
        <v>419</v>
      </c>
      <c r="FP145" s="67"/>
    </row>
    <row r="146" spans="1:173" x14ac:dyDescent="0.2">
      <c r="A146" s="41"/>
      <c r="B146" s="41"/>
      <c r="C146" s="41"/>
      <c r="D146" s="109" t="s">
        <v>699</v>
      </c>
      <c r="E146" s="110" t="s">
        <v>565</v>
      </c>
      <c r="F146" s="122">
        <f>B3+(133*B5)</f>
        <v>133</v>
      </c>
      <c r="G146" s="41"/>
      <c r="I146" s="57"/>
      <c r="J146" s="28">
        <f>F203</f>
        <v>190</v>
      </c>
      <c r="K146" s="29">
        <f>F252</f>
        <v>239</v>
      </c>
      <c r="L146" s="29">
        <f>F171</f>
        <v>158</v>
      </c>
      <c r="M146" s="29">
        <f>F215</f>
        <v>202</v>
      </c>
      <c r="N146" s="29">
        <f>F159</f>
        <v>146</v>
      </c>
      <c r="O146" s="29">
        <f>F444</f>
        <v>431</v>
      </c>
      <c r="P146" s="29">
        <f>F488</f>
        <v>475</v>
      </c>
      <c r="Q146" s="29">
        <f>F437</f>
        <v>424</v>
      </c>
      <c r="R146" s="29">
        <f>F481</f>
        <v>468</v>
      </c>
      <c r="S146" s="29">
        <f>F400</f>
        <v>387</v>
      </c>
      <c r="T146" s="29">
        <f>F85</f>
        <v>72</v>
      </c>
      <c r="U146" s="29">
        <f>F129</f>
        <v>116</v>
      </c>
      <c r="V146" s="29">
        <f>F48</f>
        <v>35</v>
      </c>
      <c r="W146" s="29">
        <f>F97</f>
        <v>84</v>
      </c>
      <c r="X146" s="29">
        <f>F16</f>
        <v>3</v>
      </c>
      <c r="Y146" s="29">
        <f>F326</f>
        <v>313</v>
      </c>
      <c r="Z146" s="29">
        <f>F370</f>
        <v>357</v>
      </c>
      <c r="AA146" s="29">
        <f>F289</f>
        <v>276</v>
      </c>
      <c r="AB146" s="29">
        <f>F358</f>
        <v>345</v>
      </c>
      <c r="AC146" s="29">
        <f>F282</f>
        <v>269</v>
      </c>
      <c r="AD146" s="29">
        <f>F567</f>
        <v>554</v>
      </c>
      <c r="AE146" s="29">
        <f>F636</f>
        <v>623</v>
      </c>
      <c r="AF146" s="29">
        <f>F555</f>
        <v>542</v>
      </c>
      <c r="AG146" s="29">
        <f>F599</f>
        <v>586</v>
      </c>
      <c r="AH146" s="30">
        <f>F518</f>
        <v>505</v>
      </c>
      <c r="AI146" s="75">
        <f t="shared" si="59"/>
        <v>3247400</v>
      </c>
      <c r="AJ146" s="41"/>
      <c r="AK146" s="160" t="s">
        <v>637</v>
      </c>
      <c r="AL146" s="163" t="s">
        <v>185</v>
      </c>
      <c r="AM146" s="147" t="s">
        <v>701</v>
      </c>
      <c r="AN146" s="147" t="s">
        <v>518</v>
      </c>
      <c r="AO146" s="147" t="s">
        <v>90</v>
      </c>
      <c r="AP146" s="147" t="s">
        <v>692</v>
      </c>
      <c r="AQ146" s="147" t="s">
        <v>593</v>
      </c>
      <c r="AR146" s="147" t="s">
        <v>219</v>
      </c>
      <c r="AS146" s="147" t="s">
        <v>687</v>
      </c>
      <c r="AT146" s="147" t="s">
        <v>171</v>
      </c>
      <c r="AU146" s="147" t="s">
        <v>332</v>
      </c>
      <c r="AV146" s="147" t="s">
        <v>450</v>
      </c>
      <c r="AW146" s="162" t="s">
        <v>430</v>
      </c>
      <c r="AX146" s="147" t="s">
        <v>292</v>
      </c>
      <c r="AY146" s="147" t="s">
        <v>630</v>
      </c>
      <c r="AZ146" s="147" t="s">
        <v>503</v>
      </c>
      <c r="BA146" s="147" t="s">
        <v>180</v>
      </c>
      <c r="BB146" s="147" t="s">
        <v>477</v>
      </c>
      <c r="BC146" s="147" t="s">
        <v>158</v>
      </c>
      <c r="BD146" s="147" t="s">
        <v>678</v>
      </c>
      <c r="BE146" s="147" t="s">
        <v>613</v>
      </c>
      <c r="BF146" s="147" t="s">
        <v>175</v>
      </c>
      <c r="BG146" s="147" t="s">
        <v>485</v>
      </c>
      <c r="BH146" s="161" t="s">
        <v>392</v>
      </c>
      <c r="BI146" s="164" t="s">
        <v>600</v>
      </c>
      <c r="BJ146" s="67"/>
      <c r="BK146" s="50"/>
      <c r="BL146" s="41"/>
      <c r="BM146" s="28">
        <f>F491</f>
        <v>478</v>
      </c>
      <c r="BN146" s="29">
        <f>F398</f>
        <v>385</v>
      </c>
      <c r="BO146" s="29">
        <f>F429</f>
        <v>416</v>
      </c>
      <c r="BP146" s="29">
        <f>F472</f>
        <v>459</v>
      </c>
      <c r="BQ146" s="29">
        <f>F460</f>
        <v>447</v>
      </c>
      <c r="BR146" s="29">
        <f>F382</f>
        <v>369</v>
      </c>
      <c r="BS146" s="29">
        <f>F264</f>
        <v>251</v>
      </c>
      <c r="BT146" s="29">
        <f>F295</f>
        <v>282</v>
      </c>
      <c r="BU146" s="29">
        <f>F358</f>
        <v>345</v>
      </c>
      <c r="BV146" s="29">
        <f>F326</f>
        <v>313</v>
      </c>
      <c r="BW146" s="29">
        <f>F134</f>
        <v>121</v>
      </c>
      <c r="BX146" s="29">
        <f>F21</f>
        <v>8</v>
      </c>
      <c r="BY146" s="29">
        <f>F52</f>
        <v>39</v>
      </c>
      <c r="BZ146" s="29">
        <f>F90</f>
        <v>77</v>
      </c>
      <c r="CA146" s="29">
        <f>F78</f>
        <v>65</v>
      </c>
      <c r="CB146" s="29">
        <f>F250</f>
        <v>237</v>
      </c>
      <c r="CC146" s="29">
        <f>F162</f>
        <v>149</v>
      </c>
      <c r="CD146" s="29">
        <f>F163</f>
        <v>150</v>
      </c>
      <c r="CE146" s="29">
        <f>F231</f>
        <v>218</v>
      </c>
      <c r="CF146" s="29">
        <f>F194</f>
        <v>181</v>
      </c>
      <c r="CG146" s="29">
        <f>F618</f>
        <v>605</v>
      </c>
      <c r="CH146" s="29">
        <f>F530</f>
        <v>517</v>
      </c>
      <c r="CI146" s="29">
        <f>F561</f>
        <v>548</v>
      </c>
      <c r="CJ146" s="29">
        <f>F599</f>
        <v>586</v>
      </c>
      <c r="CK146" s="30">
        <f>F567</f>
        <v>554</v>
      </c>
      <c r="CL146" s="75">
        <f t="shared" si="60"/>
        <v>3247400</v>
      </c>
      <c r="CM146" s="41"/>
      <c r="CN146" s="82" t="s">
        <v>193</v>
      </c>
      <c r="CO146" s="86" t="s">
        <v>204</v>
      </c>
      <c r="CP146" s="84" t="s">
        <v>267</v>
      </c>
      <c r="CQ146" s="84" t="s">
        <v>316</v>
      </c>
      <c r="CR146" s="84" t="s">
        <v>328</v>
      </c>
      <c r="CS146" s="84" t="s">
        <v>688</v>
      </c>
      <c r="CT146" s="84" t="s">
        <v>513</v>
      </c>
      <c r="CU146" s="84" t="s">
        <v>304</v>
      </c>
      <c r="CV146" s="84" t="s">
        <v>158</v>
      </c>
      <c r="CW146" s="84" t="s">
        <v>503</v>
      </c>
      <c r="CX146" s="84" t="s">
        <v>289</v>
      </c>
      <c r="CY146" s="84" t="s">
        <v>333</v>
      </c>
      <c r="CZ146" s="85" t="s">
        <v>574</v>
      </c>
      <c r="DA146" s="84" t="s">
        <v>639</v>
      </c>
      <c r="DB146" s="84" t="s">
        <v>644</v>
      </c>
      <c r="DC146" s="84" t="s">
        <v>200</v>
      </c>
      <c r="DD146" s="84" t="s">
        <v>187</v>
      </c>
      <c r="DE146" s="84" t="s">
        <v>250</v>
      </c>
      <c r="DF146" s="84" t="s">
        <v>287</v>
      </c>
      <c r="DG146" s="84" t="s">
        <v>313</v>
      </c>
      <c r="DH146" s="84" t="s">
        <v>638</v>
      </c>
      <c r="DI146" s="84" t="s">
        <v>520</v>
      </c>
      <c r="DJ146" s="84" t="s">
        <v>145</v>
      </c>
      <c r="DK146" s="83" t="s">
        <v>392</v>
      </c>
      <c r="DL146" s="87" t="s">
        <v>613</v>
      </c>
      <c r="DM146" s="67"/>
      <c r="DO146" s="57"/>
      <c r="DP146" s="88">
        <f>F501</f>
        <v>488</v>
      </c>
      <c r="DQ146" s="89">
        <f>F556</f>
        <v>543</v>
      </c>
      <c r="DR146" s="89">
        <f>F111</f>
        <v>98</v>
      </c>
      <c r="DS146" s="89">
        <f>F141</f>
        <v>128</v>
      </c>
      <c r="DT146" s="89">
        <f>F321</f>
        <v>308</v>
      </c>
      <c r="DU146" s="89">
        <f>F50</f>
        <v>37</v>
      </c>
      <c r="DV146" s="89">
        <f>F230</f>
        <v>217</v>
      </c>
      <c r="DW146" s="89">
        <f>F285</f>
        <v>272</v>
      </c>
      <c r="DX146" s="89">
        <f>F440</f>
        <v>427</v>
      </c>
      <c r="DY146" s="89">
        <f>F620</f>
        <v>607</v>
      </c>
      <c r="DZ146" s="89">
        <f>F349</f>
        <v>336</v>
      </c>
      <c r="EA146" s="89">
        <f>F404</f>
        <v>391</v>
      </c>
      <c r="EB146" s="89">
        <f>F584</f>
        <v>571</v>
      </c>
      <c r="EC146" s="89">
        <f>F114</f>
        <v>101</v>
      </c>
      <c r="ED146" s="89">
        <f>F169</f>
        <v>156</v>
      </c>
      <c r="EE146" s="89">
        <f>F523</f>
        <v>510</v>
      </c>
      <c r="EF146" s="89">
        <f>F78</f>
        <v>65</v>
      </c>
      <c r="EG146" s="89">
        <f>F258</f>
        <v>245</v>
      </c>
      <c r="EH146" s="89">
        <f>F288</f>
        <v>275</v>
      </c>
      <c r="EI146" s="89">
        <f>F468</f>
        <v>455</v>
      </c>
      <c r="EJ146" s="89">
        <f>F202</f>
        <v>189</v>
      </c>
      <c r="EK146" s="89">
        <f>F382</f>
        <v>369</v>
      </c>
      <c r="EL146" s="89">
        <f>F437</f>
        <v>424</v>
      </c>
      <c r="EM146" s="89">
        <f>F592</f>
        <v>579</v>
      </c>
      <c r="EN146" s="90">
        <f>F22</f>
        <v>9</v>
      </c>
      <c r="EO146" s="75">
        <f t="shared" si="61"/>
        <v>3247400</v>
      </c>
      <c r="EP146" s="41"/>
      <c r="EQ146" s="91" t="s">
        <v>152</v>
      </c>
      <c r="ER146" s="95" t="s">
        <v>558</v>
      </c>
      <c r="ES146" s="93" t="s">
        <v>460</v>
      </c>
      <c r="ET146" s="93" t="s">
        <v>505</v>
      </c>
      <c r="EU146" s="93" t="s">
        <v>417</v>
      </c>
      <c r="EV146" s="93" t="s">
        <v>555</v>
      </c>
      <c r="EW146" s="93" t="s">
        <v>468</v>
      </c>
      <c r="EX146" s="93" t="s">
        <v>479</v>
      </c>
      <c r="EY146" s="93" t="s">
        <v>83</v>
      </c>
      <c r="EZ146" s="93" t="s">
        <v>648</v>
      </c>
      <c r="FA146" s="175" t="s">
        <v>305</v>
      </c>
      <c r="FB146" s="176" t="s">
        <v>99</v>
      </c>
      <c r="FC146" s="94" t="s">
        <v>262</v>
      </c>
      <c r="FD146" s="177" t="s">
        <v>368</v>
      </c>
      <c r="FE146" s="178" t="s">
        <v>194</v>
      </c>
      <c r="FF146" s="93" t="s">
        <v>299</v>
      </c>
      <c r="FG146" s="93" t="s">
        <v>644</v>
      </c>
      <c r="FH146" s="93" t="s">
        <v>386</v>
      </c>
      <c r="FI146" s="93" t="s">
        <v>626</v>
      </c>
      <c r="FJ146" s="93" t="s">
        <v>279</v>
      </c>
      <c r="FK146" s="93" t="s">
        <v>362</v>
      </c>
      <c r="FL146" s="93" t="s">
        <v>688</v>
      </c>
      <c r="FM146" s="93" t="s">
        <v>219</v>
      </c>
      <c r="FN146" s="92" t="s">
        <v>592</v>
      </c>
      <c r="FO146" s="96" t="s">
        <v>348</v>
      </c>
      <c r="FP146" s="67"/>
    </row>
    <row r="147" spans="1:173" ht="12.75" thickBot="1" x14ac:dyDescent="0.25">
      <c r="A147" s="41"/>
      <c r="B147" s="41"/>
      <c r="C147" s="41"/>
      <c r="D147" s="109" t="s">
        <v>493</v>
      </c>
      <c r="E147" s="110" t="s">
        <v>565</v>
      </c>
      <c r="F147" s="122">
        <f>B3+(134*B5)</f>
        <v>134</v>
      </c>
      <c r="G147" s="41"/>
      <c r="I147" s="57"/>
      <c r="J147" s="31">
        <f>F165</f>
        <v>152</v>
      </c>
      <c r="K147" s="32">
        <f>F234</f>
        <v>221</v>
      </c>
      <c r="L147" s="32">
        <f>F153</f>
        <v>140</v>
      </c>
      <c r="M147" s="32">
        <f>F202</f>
        <v>189</v>
      </c>
      <c r="N147" s="32">
        <f>F246</f>
        <v>233</v>
      </c>
      <c r="O147" s="32">
        <f>F431</f>
        <v>418</v>
      </c>
      <c r="P147" s="32">
        <f>F475</f>
        <v>462</v>
      </c>
      <c r="Q147" s="32">
        <f>F394</f>
        <v>381</v>
      </c>
      <c r="R147" s="32">
        <f>F438</f>
        <v>425</v>
      </c>
      <c r="S147" s="32">
        <f>F512</f>
        <v>499</v>
      </c>
      <c r="T147" s="32">
        <f>F47</f>
        <v>34</v>
      </c>
      <c r="U147" s="32">
        <f>F91</f>
        <v>78</v>
      </c>
      <c r="V147" s="32">
        <f>F35</f>
        <v>22</v>
      </c>
      <c r="W147" s="32">
        <f>F79</f>
        <v>66</v>
      </c>
      <c r="X147" s="32">
        <f>F123</f>
        <v>110</v>
      </c>
      <c r="Y147" s="32">
        <f>F308</f>
        <v>295</v>
      </c>
      <c r="Z147" s="32">
        <f>F357</f>
        <v>344</v>
      </c>
      <c r="AA147" s="32">
        <f>F276</f>
        <v>263</v>
      </c>
      <c r="AB147" s="32">
        <f>F320</f>
        <v>307</v>
      </c>
      <c r="AC147" s="32">
        <f>F364</f>
        <v>351</v>
      </c>
      <c r="AD147" s="32">
        <f>F549</f>
        <v>536</v>
      </c>
      <c r="AE147" s="32">
        <f>F593</f>
        <v>580</v>
      </c>
      <c r="AF147" s="32">
        <f>F517</f>
        <v>504</v>
      </c>
      <c r="AG147" s="32">
        <f>F586</f>
        <v>573</v>
      </c>
      <c r="AH147" s="33">
        <f>F630</f>
        <v>617</v>
      </c>
      <c r="AI147" s="75">
        <f t="shared" si="59"/>
        <v>3247400</v>
      </c>
      <c r="AJ147" s="41"/>
      <c r="AK147" s="168" t="s">
        <v>402</v>
      </c>
      <c r="AL147" s="151" t="s">
        <v>226</v>
      </c>
      <c r="AM147" s="151" t="s">
        <v>622</v>
      </c>
      <c r="AN147" s="151" t="s">
        <v>362</v>
      </c>
      <c r="AO147" s="151" t="s">
        <v>693</v>
      </c>
      <c r="AP147" s="151" t="s">
        <v>664</v>
      </c>
      <c r="AQ147" s="151" t="s">
        <v>100</v>
      </c>
      <c r="AR147" s="151" t="s">
        <v>700</v>
      </c>
      <c r="AS147" s="151" t="s">
        <v>633</v>
      </c>
      <c r="AT147" s="151" t="s">
        <v>340</v>
      </c>
      <c r="AU147" s="151" t="s">
        <v>98</v>
      </c>
      <c r="AV147" s="151" t="s">
        <v>572</v>
      </c>
      <c r="AW147" s="169" t="s">
        <v>141</v>
      </c>
      <c r="AX147" s="151" t="s">
        <v>554</v>
      </c>
      <c r="AY147" s="151" t="s">
        <v>507</v>
      </c>
      <c r="AZ147" s="151" t="s">
        <v>281</v>
      </c>
      <c r="BA147" s="151" t="s">
        <v>669</v>
      </c>
      <c r="BB147" s="151" t="s">
        <v>382</v>
      </c>
      <c r="BC147" s="151" t="s">
        <v>359</v>
      </c>
      <c r="BD147" s="151" t="s">
        <v>546</v>
      </c>
      <c r="BE147" s="151" t="s">
        <v>474</v>
      </c>
      <c r="BF147" s="151" t="s">
        <v>577</v>
      </c>
      <c r="BG147" s="151" t="s">
        <v>647</v>
      </c>
      <c r="BH147" s="151" t="s">
        <v>78</v>
      </c>
      <c r="BI147" s="170" t="s">
        <v>553</v>
      </c>
      <c r="BJ147" s="67"/>
      <c r="BK147" s="50"/>
      <c r="BL147" s="41"/>
      <c r="BM147" s="31">
        <f>F485</f>
        <v>472</v>
      </c>
      <c r="BN147" s="32">
        <f>F454</f>
        <v>441</v>
      </c>
      <c r="BO147" s="32">
        <f>F397</f>
        <v>384</v>
      </c>
      <c r="BP147" s="32">
        <f>F416</f>
        <v>403</v>
      </c>
      <c r="BQ147" s="32">
        <f>F498</f>
        <v>485</v>
      </c>
      <c r="BR147" s="32">
        <f>F351</f>
        <v>338</v>
      </c>
      <c r="BS147" s="32">
        <f>F320</f>
        <v>307</v>
      </c>
      <c r="BT147" s="32">
        <f>F283</f>
        <v>270</v>
      </c>
      <c r="BU147" s="32">
        <f>F307</f>
        <v>294</v>
      </c>
      <c r="BV147" s="32">
        <f>F364</f>
        <v>351</v>
      </c>
      <c r="BW147" s="32">
        <f>F103</f>
        <v>90</v>
      </c>
      <c r="BX147" s="32">
        <f>F77</f>
        <v>64</v>
      </c>
      <c r="BY147" s="32">
        <f>F15</f>
        <v>2</v>
      </c>
      <c r="BZ147" s="32">
        <f>F59</f>
        <v>46</v>
      </c>
      <c r="CA147" s="32">
        <f>F121</f>
        <v>108</v>
      </c>
      <c r="CB147" s="32">
        <f>F219</f>
        <v>206</v>
      </c>
      <c r="CC147" s="32">
        <f>F188</f>
        <v>175</v>
      </c>
      <c r="CD147" s="32">
        <f>F156</f>
        <v>143</v>
      </c>
      <c r="CE147" s="32">
        <f>F175</f>
        <v>162</v>
      </c>
      <c r="CF147" s="32">
        <f>F262</f>
        <v>249</v>
      </c>
      <c r="CG147" s="32">
        <f>F592</f>
        <v>579</v>
      </c>
      <c r="CH147" s="32">
        <f>F586</f>
        <v>573</v>
      </c>
      <c r="CI147" s="32">
        <f>F524</f>
        <v>511</v>
      </c>
      <c r="CJ147" s="32">
        <f>F543</f>
        <v>530</v>
      </c>
      <c r="CK147" s="33">
        <f>F630</f>
        <v>617</v>
      </c>
      <c r="CL147" s="75">
        <f t="shared" si="60"/>
        <v>3247400</v>
      </c>
      <c r="CM147" s="41"/>
      <c r="CN147" s="127" t="s">
        <v>130</v>
      </c>
      <c r="CO147" s="128" t="s">
        <v>218</v>
      </c>
      <c r="CP147" s="128" t="s">
        <v>258</v>
      </c>
      <c r="CQ147" s="128" t="s">
        <v>131</v>
      </c>
      <c r="CR147" s="128" t="s">
        <v>371</v>
      </c>
      <c r="CS147" s="128" t="s">
        <v>465</v>
      </c>
      <c r="CT147" s="128" t="s">
        <v>359</v>
      </c>
      <c r="CU147" s="128" t="s">
        <v>343</v>
      </c>
      <c r="CV147" s="128" t="s">
        <v>673</v>
      </c>
      <c r="CW147" s="128" t="s">
        <v>546</v>
      </c>
      <c r="CX147" s="128" t="s">
        <v>590</v>
      </c>
      <c r="CY147" s="128" t="s">
        <v>651</v>
      </c>
      <c r="CZ147" s="129" t="s">
        <v>612</v>
      </c>
      <c r="DA147" s="128" t="s">
        <v>349</v>
      </c>
      <c r="DB147" s="128" t="s">
        <v>71</v>
      </c>
      <c r="DC147" s="128" t="s">
        <v>133</v>
      </c>
      <c r="DD147" s="128" t="s">
        <v>375</v>
      </c>
      <c r="DE147" s="128" t="s">
        <v>161</v>
      </c>
      <c r="DF147" s="128" t="s">
        <v>138</v>
      </c>
      <c r="DG147" s="128" t="s">
        <v>373</v>
      </c>
      <c r="DH147" s="128" t="s">
        <v>592</v>
      </c>
      <c r="DI147" s="128" t="s">
        <v>78</v>
      </c>
      <c r="DJ147" s="128" t="s">
        <v>509</v>
      </c>
      <c r="DK147" s="128" t="s">
        <v>655</v>
      </c>
      <c r="DL147" s="130" t="s">
        <v>553</v>
      </c>
      <c r="DM147" s="67"/>
      <c r="DO147" s="57"/>
      <c r="DP147" s="131">
        <f>F357</f>
        <v>344</v>
      </c>
      <c r="DQ147" s="132">
        <f>F412</f>
        <v>399</v>
      </c>
      <c r="DR147" s="132">
        <f>F567</f>
        <v>554</v>
      </c>
      <c r="DS147" s="132">
        <f>F122</f>
        <v>109</v>
      </c>
      <c r="DT147" s="132">
        <f>F177</f>
        <v>164</v>
      </c>
      <c r="DU147" s="132">
        <f>F531</f>
        <v>518</v>
      </c>
      <c r="DV147" s="132">
        <f>F86</f>
        <v>73</v>
      </c>
      <c r="DW147" s="132">
        <f>F241</f>
        <v>228</v>
      </c>
      <c r="DX147" s="132">
        <f>F296</f>
        <v>283</v>
      </c>
      <c r="DY147" s="132">
        <f>F476</f>
        <v>463</v>
      </c>
      <c r="DZ147" s="132">
        <f>F205</f>
        <v>192</v>
      </c>
      <c r="EA147" s="132">
        <f>F385</f>
        <v>372</v>
      </c>
      <c r="EB147" s="132">
        <f>F415</f>
        <v>402</v>
      </c>
      <c r="EC147" s="132">
        <f>F595</f>
        <v>582</v>
      </c>
      <c r="ED147" s="132">
        <f>F25</f>
        <v>12</v>
      </c>
      <c r="EE147" s="132">
        <f>F504</f>
        <v>491</v>
      </c>
      <c r="EF147" s="132">
        <f>F559</f>
        <v>546</v>
      </c>
      <c r="EG147" s="132">
        <f>F89</f>
        <v>76</v>
      </c>
      <c r="EH147" s="132">
        <f>F144</f>
        <v>131</v>
      </c>
      <c r="EI147" s="132">
        <f>F324</f>
        <v>311</v>
      </c>
      <c r="EJ147" s="132">
        <f>F53</f>
        <v>40</v>
      </c>
      <c r="EK147" s="132">
        <f>F233</f>
        <v>220</v>
      </c>
      <c r="EL147" s="132">
        <f>F263</f>
        <v>250</v>
      </c>
      <c r="EM147" s="132">
        <f>F443</f>
        <v>430</v>
      </c>
      <c r="EN147" s="133">
        <f>F623</f>
        <v>610</v>
      </c>
      <c r="EO147" s="75">
        <f t="shared" si="61"/>
        <v>3247400</v>
      </c>
      <c r="EP147" s="41"/>
      <c r="EQ147" s="134" t="s">
        <v>669</v>
      </c>
      <c r="ER147" s="135" t="s">
        <v>277</v>
      </c>
      <c r="ES147" s="135" t="s">
        <v>613</v>
      </c>
      <c r="ET147" s="135" t="s">
        <v>231</v>
      </c>
      <c r="EU147" s="135" t="s">
        <v>309</v>
      </c>
      <c r="EV147" s="135" t="s">
        <v>495</v>
      </c>
      <c r="EW147" s="135" t="s">
        <v>557</v>
      </c>
      <c r="EX147" s="135" t="s">
        <v>458</v>
      </c>
      <c r="EY147" s="135" t="s">
        <v>532</v>
      </c>
      <c r="EZ147" s="135" t="s">
        <v>217</v>
      </c>
      <c r="FA147" s="187" t="s">
        <v>506</v>
      </c>
      <c r="FB147" s="188" t="s">
        <v>397</v>
      </c>
      <c r="FC147" s="136" t="s">
        <v>150</v>
      </c>
      <c r="FD147" s="189" t="s">
        <v>567</v>
      </c>
      <c r="FE147" s="190" t="s">
        <v>451</v>
      </c>
      <c r="FF147" s="135" t="s">
        <v>81</v>
      </c>
      <c r="FG147" s="135" t="s">
        <v>118</v>
      </c>
      <c r="FH147" s="135" t="s">
        <v>2</v>
      </c>
      <c r="FI147" s="135" t="s">
        <v>379</v>
      </c>
      <c r="FJ147" s="135" t="s">
        <v>177</v>
      </c>
      <c r="FK147" s="135" t="s">
        <v>611</v>
      </c>
      <c r="FL147" s="135" t="s">
        <v>429</v>
      </c>
      <c r="FM147" s="135" t="s">
        <v>586</v>
      </c>
      <c r="FN147" s="135" t="s">
        <v>338</v>
      </c>
      <c r="FO147" s="137" t="s">
        <v>357</v>
      </c>
      <c r="FP147" s="67"/>
    </row>
    <row r="148" spans="1:173" x14ac:dyDescent="0.2">
      <c r="A148" s="41"/>
      <c r="B148" s="41"/>
      <c r="C148" s="41"/>
      <c r="D148" s="109" t="s">
        <v>229</v>
      </c>
      <c r="E148" s="110" t="s">
        <v>565</v>
      </c>
      <c r="F148" s="111">
        <f>B3+(135*B5)</f>
        <v>135</v>
      </c>
      <c r="G148" s="41"/>
      <c r="I148" s="57"/>
      <c r="J148" s="138">
        <f>SUM(J123:J147)</f>
        <v>7800</v>
      </c>
      <c r="K148" s="139">
        <f t="shared" ref="K148:AH148" si="62">SUM(K123:K147)</f>
        <v>7800</v>
      </c>
      <c r="L148" s="139">
        <f t="shared" si="62"/>
        <v>7800</v>
      </c>
      <c r="M148" s="139">
        <f t="shared" si="62"/>
        <v>7800</v>
      </c>
      <c r="N148" s="139">
        <f t="shared" si="62"/>
        <v>7800</v>
      </c>
      <c r="O148" s="139">
        <f t="shared" si="62"/>
        <v>7800</v>
      </c>
      <c r="P148" s="139">
        <f t="shared" si="62"/>
        <v>7800</v>
      </c>
      <c r="Q148" s="139">
        <f t="shared" si="62"/>
        <v>7800</v>
      </c>
      <c r="R148" s="139">
        <f t="shared" si="62"/>
        <v>7800</v>
      </c>
      <c r="S148" s="139">
        <f t="shared" si="62"/>
        <v>7800</v>
      </c>
      <c r="T148" s="139">
        <f t="shared" si="62"/>
        <v>7800</v>
      </c>
      <c r="U148" s="139">
        <f t="shared" si="62"/>
        <v>7800</v>
      </c>
      <c r="V148" s="139">
        <f>SUMSQ(V123:V147)</f>
        <v>3247400</v>
      </c>
      <c r="W148" s="139">
        <f t="shared" si="62"/>
        <v>7800</v>
      </c>
      <c r="X148" s="139">
        <f t="shared" si="62"/>
        <v>7800</v>
      </c>
      <c r="Y148" s="139">
        <f t="shared" si="62"/>
        <v>7800</v>
      </c>
      <c r="Z148" s="139">
        <f t="shared" si="62"/>
        <v>7800</v>
      </c>
      <c r="AA148" s="139">
        <f t="shared" si="62"/>
        <v>7800</v>
      </c>
      <c r="AB148" s="139">
        <f t="shared" si="62"/>
        <v>7800</v>
      </c>
      <c r="AC148" s="139">
        <f t="shared" si="62"/>
        <v>7800</v>
      </c>
      <c r="AD148" s="139">
        <f t="shared" si="62"/>
        <v>7800</v>
      </c>
      <c r="AE148" s="139">
        <f t="shared" si="62"/>
        <v>7800</v>
      </c>
      <c r="AF148" s="139">
        <f t="shared" si="62"/>
        <v>7800</v>
      </c>
      <c r="AG148" s="139">
        <f t="shared" si="62"/>
        <v>7800</v>
      </c>
      <c r="AH148" s="139">
        <f t="shared" si="62"/>
        <v>7800</v>
      </c>
      <c r="AI148" s="140">
        <f>J123^3+K124^3+L125^3+M126^3+N127^3+O128^3+P129^3+Q130^3+R131^3+S132^3+T133^3+U134^3+V135^3+W136^3+X137^3+Y138^3+Z139^3+AA140^3+AB141^3+AC142^3+AD143^3+AE144^3+AF145^3+AG146^3+AH147^3</f>
        <v>1521000000</v>
      </c>
      <c r="AJ148" s="41"/>
      <c r="AK148" s="141"/>
      <c r="AL148" s="141"/>
      <c r="AM148" s="141"/>
      <c r="AN148" s="141" t="s">
        <v>3</v>
      </c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  <c r="BA148" s="141"/>
      <c r="BB148" s="141"/>
      <c r="BC148" s="141"/>
      <c r="BD148" s="141"/>
      <c r="BE148" s="141"/>
      <c r="BF148" s="141"/>
      <c r="BG148" s="141"/>
      <c r="BH148" s="141"/>
      <c r="BI148" s="141"/>
      <c r="BJ148" s="67"/>
      <c r="BK148" s="50"/>
      <c r="BL148" s="41"/>
      <c r="BM148" s="138">
        <f>SUM(BM123:BM147)</f>
        <v>7800</v>
      </c>
      <c r="BN148" s="139">
        <f t="shared" ref="BN148:BX148" si="63">SUM(BN123:BN147)</f>
        <v>7800</v>
      </c>
      <c r="BO148" s="139">
        <f t="shared" si="63"/>
        <v>7800</v>
      </c>
      <c r="BP148" s="139">
        <f t="shared" si="63"/>
        <v>7800</v>
      </c>
      <c r="BQ148" s="139">
        <f t="shared" si="63"/>
        <v>7800</v>
      </c>
      <c r="BR148" s="139">
        <f t="shared" si="63"/>
        <v>7800</v>
      </c>
      <c r="BS148" s="139">
        <f t="shared" si="63"/>
        <v>7800</v>
      </c>
      <c r="BT148" s="139">
        <f t="shared" si="63"/>
        <v>7800</v>
      </c>
      <c r="BU148" s="139">
        <f t="shared" si="63"/>
        <v>7800</v>
      </c>
      <c r="BV148" s="139">
        <f t="shared" si="63"/>
        <v>7800</v>
      </c>
      <c r="BW148" s="139">
        <f t="shared" si="63"/>
        <v>7800</v>
      </c>
      <c r="BX148" s="139">
        <f t="shared" si="63"/>
        <v>7800</v>
      </c>
      <c r="BY148" s="139">
        <f>SUMSQ(BY123:BY147)</f>
        <v>3247400</v>
      </c>
      <c r="BZ148" s="139">
        <f t="shared" ref="BZ148:CK148" si="64">SUM(BZ123:BZ147)</f>
        <v>7800</v>
      </c>
      <c r="CA148" s="139">
        <f t="shared" si="64"/>
        <v>7800</v>
      </c>
      <c r="CB148" s="139">
        <f t="shared" si="64"/>
        <v>7800</v>
      </c>
      <c r="CC148" s="139">
        <f t="shared" si="64"/>
        <v>7800</v>
      </c>
      <c r="CD148" s="139">
        <f t="shared" si="64"/>
        <v>7800</v>
      </c>
      <c r="CE148" s="139">
        <f t="shared" si="64"/>
        <v>7800</v>
      </c>
      <c r="CF148" s="139">
        <f t="shared" si="64"/>
        <v>7800</v>
      </c>
      <c r="CG148" s="139">
        <f t="shared" si="64"/>
        <v>7800</v>
      </c>
      <c r="CH148" s="139">
        <f t="shared" si="64"/>
        <v>7800</v>
      </c>
      <c r="CI148" s="139">
        <f t="shared" si="64"/>
        <v>7800</v>
      </c>
      <c r="CJ148" s="139">
        <f t="shared" si="64"/>
        <v>7800</v>
      </c>
      <c r="CK148" s="139">
        <f t="shared" si="64"/>
        <v>7800</v>
      </c>
      <c r="CL148" s="140">
        <f>BM123^3+BN124^3+BO125^3+BP126^3+BQ127^3+BR128^3+BS129^3+BT130^3+BU131^3+BV132^3+BW133^3+BX134^3+BY135^3+BZ136^3+CA137^3+CB138^3+CC139^3+CD140^3+CE141^3+CF142^3+CG143^3+CH144^3+CI145^3+CJ146^3+CK147^3</f>
        <v>1521000000</v>
      </c>
      <c r="CM148" s="41"/>
      <c r="CN148" s="141"/>
      <c r="CO148" s="141"/>
      <c r="CP148" s="141"/>
      <c r="CQ148" s="141"/>
      <c r="CR148" s="141"/>
      <c r="CS148" s="141"/>
      <c r="CT148" s="141"/>
      <c r="CU148" s="141"/>
      <c r="CV148" s="141"/>
      <c r="CW148" s="141"/>
      <c r="CX148" s="141"/>
      <c r="CY148" s="141"/>
      <c r="CZ148" s="141"/>
      <c r="DA148" s="141"/>
      <c r="DB148" s="141"/>
      <c r="DC148" s="141"/>
      <c r="DD148" s="141"/>
      <c r="DE148" s="141"/>
      <c r="DF148" s="141"/>
      <c r="DG148" s="141"/>
      <c r="DH148" s="141"/>
      <c r="DI148" s="141"/>
      <c r="DJ148" s="141"/>
      <c r="DK148" s="141"/>
      <c r="DL148" s="141"/>
      <c r="DM148" s="67"/>
      <c r="DO148" s="57"/>
      <c r="DP148" s="138">
        <f>SUMSQ(DP123,DQ123,DR123,DS123,DT123,DP124,DQ124,DR124,DS124,DT124,DP125,DQ125,DR125,DS125,DT125,DP126,DQ126,DR126,DS126,DT126,DP127,DQ127,DR127,DS127,DT127)</f>
        <v>3247400</v>
      </c>
      <c r="DQ148" s="139">
        <f>SUMSQ(DP128,DQ128,DR128,DS128,DT128,DP129,DQ129,DR129,DS129,DT129,DP130,DQ130,DR130,DS130,DT130,DP131,DQ131,DR131,DS131,DT131,DP132,DQ132,DR132,DS132,DT132)</f>
        <v>3247400</v>
      </c>
      <c r="DR148" s="139">
        <f>SUMSQ(DP133,DQ133,DR133,DS133,DT133,DP134,DQ134,DR134,DS134,DT134,DP135,DQ135,DR135,DS135,DT135,DP136,DQ136,DR136,DS136,DT136,DP137,DQ137,DR137,DS137,DT137)</f>
        <v>3247400</v>
      </c>
      <c r="DS148" s="139">
        <f>SUMSQ(DP138,DQ138,DR138,DS138,DT138,DP139,DQ139,DR139,DS139,DT139,DP140,DQ140,DR140,DS140,DT140,DP141,DQ141,DR141,DS141,DT141,DP142,DQ142,DR142,DS142,DT142)</f>
        <v>3247400</v>
      </c>
      <c r="DT148" s="139">
        <f>SUMSQ(DP143,DQ143,DR143,DS143,DT143,DP144,DQ144,DR144,DS144,DT144,DP145,DQ145,DR145,DS145,DT145,DP146,DQ146,DR146,DS146,DT146,DP147,DQ147,DR147,DS147,DT147)</f>
        <v>3247400</v>
      </c>
      <c r="DU148" s="139">
        <f>SUMSQ(DU123,DV123,DW123,DX123,DY123,DU124,DV124,DW124,DX124,DY124,DU125,DV125,DW125,DX125,DY125,DU126,DV126,DW126,DX126,DY126,DU127,DV127,DW127,DX127,DY127)</f>
        <v>3247400</v>
      </c>
      <c r="DV148" s="139">
        <f>SUMSQ(DU128,DV128,DW128,DX128,DY128,DU129,DV129,DW129,DX129,DY129,DU130,DV130,DW130,DX130,DY130,DU131,DV131,DW131,DX131,DY131,DU132,DV132,DW132,DX132,DY132)</f>
        <v>3247400</v>
      </c>
      <c r="DW148" s="139">
        <f>SUMSQ(DU133,DV133,DW133,DX133,DY133,DU134,DV134,DW134,DX134,DY134,DU135,DV135,DW135,DX135,DY135,DU136,DV136,DW136,DX136,DY136,DU137,DV137,DW137,DX137,DY137)</f>
        <v>3247400</v>
      </c>
      <c r="DX148" s="139">
        <f>SUMSQ(DU138,DV138,DW138,DX138,DY138,DU139,DV139,DW139,DX139,DY139,DU140,DV140,DW140,DX140,DY140,DU141,DV141,DW141,DX141,DY141,DU142,DV142,DW142,DX142,DY142)</f>
        <v>3247400</v>
      </c>
      <c r="DY148" s="139">
        <f>SUMSQ(DU143,DV143,DW143,DX143,DY143,DU144,DV144,DW144,DX144,DY144,DU145,DV145,DW145,DX145,DY145,DU146,DV146,DW146,DX146,DY146,DU147,DV147,DW147,DX147,DY147)</f>
        <v>3247400</v>
      </c>
      <c r="DZ148" s="139">
        <f>SUMSQ(DZ123,EA123,EB123,EC123,ED123,DZ124,EA124,EB124,EC124,ED124,DZ125,EA125,EB125,EC125,ED125,DZ126,EA126,EB126,EC126,ED126,DZ127,EA127,EB127,EC127,ED127)</f>
        <v>3247400</v>
      </c>
      <c r="EA148" s="139">
        <f>SUMSQ(DZ128,EA128,EB128,EC128,ED128,DZ129,EA129,EB129,EC129,ED129,DZ130,EA130,EB130,EC130,ED130,DZ131,EA131,EB131,EC131,ED131,DZ132,EA132,EB132,EC132,ED132)</f>
        <v>3247400</v>
      </c>
      <c r="EB148" s="139">
        <f>DZ133^3+EA133^3+EB133^3+EC133^3+ED133^3+DZ134^3+EA134^3+EB134^3+EC134^3+ED134^3+DZ135^3+EA135^3+EB135^3+EC135^3+ED135^3+DZ136^3+EA136^3+EB136^3+EC136^3+ED136^3+DZ137^3+EA137^3+EB137^3+EC137^3+ED137^3</f>
        <v>1521000000</v>
      </c>
      <c r="EC148" s="139">
        <f>SUMSQ(DZ138,EA138,EB138,EC138,ED138,DZ139,EA139,EB139,EC139,ED139,DZ140,EA140,EB140,EC140,ED140,DZ141,EA141,EB141,EC141,ED141,DZ142,EA142,EB142,EC142,ED142)</f>
        <v>3247400</v>
      </c>
      <c r="ED148" s="139">
        <f>SUMSQ(DZ143,EA143,EB143,EC143,ED143,DZ144,EA144,EB144,EC144,ED144,DZ145,EA145,EB145,EC145,ED145,DZ146,EA146,EB146,EC146,ED146,DZ147,EA147,EB147,EC147,ED147)</f>
        <v>3247400</v>
      </c>
      <c r="EE148" s="139">
        <f>SUMSQ(EE123,EF123,EG123,EH123,EI123,EE124,EF124,EG124,EH124,EI124,EE125,EF125,EG125,EH125,EI125,EE126,EF126,EG126,EH126,EI126,EE127,EF127,EG127,EH127,EI127)</f>
        <v>3247400</v>
      </c>
      <c r="EF148" s="139">
        <f>SUMSQ(EE128,EF128,EG128,EH128,EI128,EE129,EF129,EG129,EH129,EI129,EE130,EF130,EG130,EH130,EI130,EE131,EF131,EG131,EH131,EI131,EE132,EF132,EG132,EH132,EI132)</f>
        <v>3247400</v>
      </c>
      <c r="EG148" s="139">
        <f>SUMSQ(EE133,EF133,EG133,EH133,EI133,EE134,EF134,EG134,EH134,EI134,EE135,EF135,EG135,EH135,EI135,EE136,EF136,EG136,EH136,EI136,EE137,EF137,EG137,EH137,EI137)</f>
        <v>3247400</v>
      </c>
      <c r="EH148" s="139">
        <f>SUMSQ(EE138,EF138,EG138,EH138,EI138,EE139,EF139,EG139,EH139,EI139,EE140,EF140,EG140,EH140,EI140,EE141,EF141,EG141,EH141,EI141,EE142,EF142,EG142,EH142,EI142)</f>
        <v>3247400</v>
      </c>
      <c r="EI148" s="139">
        <f>SUMSQ(EE143,EF143,EG143,EH143,EI143,EE144,EF144,EG144,EH144,EI144,EE145,EF145,EG145,EH145,EI145,EE146,EF146,EG146,EH146,EI146,EE147,EF147,EG147,EH147,EI147)</f>
        <v>3247400</v>
      </c>
      <c r="EJ148" s="139">
        <f>SUMSQ(EJ123,EK123,EL123,EM123,EN123,EJ124,EK124,EL124,EM124,EN124,EJ125,EK125,EL125,EM125,EN125,EJ126,EK126,EL126,EM126,EN126,EJ127,EK127,EL127,EM127,EN127)</f>
        <v>3247400</v>
      </c>
      <c r="EK148" s="139">
        <f>SUMSQ(EJ128,EK128,EL128,EM128,EN128,EJ129,EK129,EL129,EM129,EN129,EJ130,EK130,EL130,EM130,EN130,EJ131,EK131,EL131,EM131,EN131,EJ132,EK132,EL132,EM132,EN132)</f>
        <v>3247400</v>
      </c>
      <c r="EL148" s="139">
        <f>SUMSQ(EJ133,EK133,EL133,EM133,EN133,EJ134,EK134,EL134,EM134,EN134,EJ135,EK135,EL135,EM135,EN135,EJ136,EK136,EL136,EM136,EN136,EJ137,EK137,EL137,EM137,EN137)</f>
        <v>3247400</v>
      </c>
      <c r="EM148" s="139">
        <f>SUMSQ(EJ138,EK138,EL138,EM138,EN138,EJ139,EK139,EL139,EM139,EN139,EJ140,EK140,EL140,EM140,EN140,EJ141,EK141,EL141,EM141,EN141,EJ142,EK142,EL142,EM142,EN142)</f>
        <v>3247400</v>
      </c>
      <c r="EN148" s="139">
        <f>SUMSQ(EJ143,EK143,EL143,EM143,EN143,EJ144,EK144,EL144,EM144,EN144,EJ145,EK145,EL145,EM145,EN145,EJ146,EK146,EL146,EM146,EN146,EJ147,EK147,EL147,EM147,EN147)</f>
        <v>3247400</v>
      </c>
      <c r="EO148" s="140">
        <f>EN147^3+EM146^3+EL145^3+EK144^3+EJ143^3+EI142^3+EH141^3+EG140^3+EF139^3+EE138^3+ED137^3+EC136^3+EB135^3+EA134^3+DZ133^3+DY132^3+DX131^3+DW130^3+DV129^3+DU128^3+DT127^3+DS126^3+DR125^3+DQ124^3+DP123^3</f>
        <v>1521000000</v>
      </c>
      <c r="EP148" s="41"/>
      <c r="EQ148" s="142"/>
      <c r="ER148" s="142"/>
      <c r="ES148" s="142"/>
      <c r="ET148" s="142"/>
      <c r="EU148" s="142"/>
      <c r="EV148" s="142"/>
      <c r="EW148" s="142"/>
      <c r="EX148" s="142"/>
      <c r="EY148" s="142"/>
      <c r="EZ148" s="142"/>
      <c r="FA148" s="142"/>
      <c r="FB148" s="142"/>
      <c r="FC148" s="142"/>
      <c r="FD148" s="142"/>
      <c r="FE148" s="142"/>
      <c r="FF148" s="142"/>
      <c r="FG148" s="142"/>
      <c r="FH148" s="142"/>
      <c r="FI148" s="142"/>
      <c r="FJ148" s="142"/>
      <c r="FK148" s="142"/>
      <c r="FL148" s="142"/>
      <c r="FM148" s="142"/>
      <c r="FN148" s="142"/>
      <c r="FO148" s="142"/>
      <c r="FP148" s="67"/>
    </row>
    <row r="149" spans="1:173" ht="12.75" thickBot="1" x14ac:dyDescent="0.25">
      <c r="A149" s="41"/>
      <c r="B149" s="41"/>
      <c r="C149" s="41"/>
      <c r="D149" s="109" t="s">
        <v>654</v>
      </c>
      <c r="E149" s="110" t="s">
        <v>565</v>
      </c>
      <c r="F149" s="111">
        <f>B3+(136*B5)</f>
        <v>136</v>
      </c>
      <c r="G149" s="41"/>
      <c r="I149" s="57"/>
      <c r="J149" s="143">
        <f t="shared" ref="J149:U149" si="65">SUMSQ(J123:J147)</f>
        <v>3247400</v>
      </c>
      <c r="K149" s="144">
        <f t="shared" si="65"/>
        <v>3247400</v>
      </c>
      <c r="L149" s="144">
        <f t="shared" si="65"/>
        <v>3247400</v>
      </c>
      <c r="M149" s="144">
        <f t="shared" si="65"/>
        <v>3247400</v>
      </c>
      <c r="N149" s="144">
        <f t="shared" si="65"/>
        <v>3247400</v>
      </c>
      <c r="O149" s="144">
        <f t="shared" si="65"/>
        <v>3247400</v>
      </c>
      <c r="P149" s="144">
        <f t="shared" si="65"/>
        <v>3247400</v>
      </c>
      <c r="Q149" s="144">
        <f t="shared" si="65"/>
        <v>3247400</v>
      </c>
      <c r="R149" s="144">
        <f t="shared" si="65"/>
        <v>3247400</v>
      </c>
      <c r="S149" s="144">
        <f t="shared" si="65"/>
        <v>3247400</v>
      </c>
      <c r="T149" s="144">
        <f t="shared" si="65"/>
        <v>3247400</v>
      </c>
      <c r="U149" s="144">
        <f t="shared" si="65"/>
        <v>3247400</v>
      </c>
      <c r="V149" s="145">
        <f>V123^3+V124^3+V125^3+V126^3+V127^3+V128^3+V129^3+V130^3+V131^3+V132^3+V133^3+V134^3+V135^3+V136^3+V137^3+V138^3+V139^3+V140^3+V141^3+V142^3+V143^3+V144^3+V145^3+V146^3+V147^3</f>
        <v>1521000000</v>
      </c>
      <c r="W149" s="144">
        <f t="shared" ref="W149:AH149" si="66">SUMSQ(W123:W147)</f>
        <v>3247400</v>
      </c>
      <c r="X149" s="144">
        <f t="shared" si="66"/>
        <v>3247400</v>
      </c>
      <c r="Y149" s="144">
        <f t="shared" si="66"/>
        <v>3247400</v>
      </c>
      <c r="Z149" s="144">
        <f t="shared" si="66"/>
        <v>3247400</v>
      </c>
      <c r="AA149" s="144">
        <f t="shared" si="66"/>
        <v>3247400</v>
      </c>
      <c r="AB149" s="144">
        <f t="shared" si="66"/>
        <v>3247400</v>
      </c>
      <c r="AC149" s="144">
        <f t="shared" si="66"/>
        <v>3247400</v>
      </c>
      <c r="AD149" s="144">
        <f t="shared" si="66"/>
        <v>3247400</v>
      </c>
      <c r="AE149" s="144">
        <f t="shared" si="66"/>
        <v>3247400</v>
      </c>
      <c r="AF149" s="144">
        <f t="shared" si="66"/>
        <v>3247400</v>
      </c>
      <c r="AG149" s="144">
        <f t="shared" si="66"/>
        <v>3247400</v>
      </c>
      <c r="AH149" s="144">
        <f t="shared" si="66"/>
        <v>3247400</v>
      </c>
      <c r="AI149" s="146">
        <f>J147^3+K146^3+L145^3+M144^3+N143^3+O142^3+P141^3+Q140^3+R139^3+S138^3+T137^3+U136^3+V135^3+W134^3+X133^3+Y132^3+Z131^3+AA130^3+AB129^3+AC128^3+AD127^3+AE126^3+AF125^3+AG124^3+AH123^3</f>
        <v>1521000000</v>
      </c>
      <c r="AJ149" s="41"/>
      <c r="AK149" s="147" t="s">
        <v>117</v>
      </c>
      <c r="AL149" s="147" t="s">
        <v>165</v>
      </c>
      <c r="AM149" s="147" t="s">
        <v>73</v>
      </c>
      <c r="AN149" s="147" t="s">
        <v>314</v>
      </c>
      <c r="AO149" s="147" t="s">
        <v>368</v>
      </c>
      <c r="AP149" s="147" t="s">
        <v>413</v>
      </c>
      <c r="AQ149" s="147" t="s">
        <v>183</v>
      </c>
      <c r="AR149" s="147" t="s">
        <v>427</v>
      </c>
      <c r="AS149" s="147" t="s">
        <v>524</v>
      </c>
      <c r="AT149" s="147" t="s">
        <v>286</v>
      </c>
      <c r="AU149" s="147" t="s">
        <v>586</v>
      </c>
      <c r="AV149" s="147" t="s">
        <v>155</v>
      </c>
      <c r="AW149" s="147" t="s">
        <v>617</v>
      </c>
      <c r="AX149" s="147" t="s">
        <v>514</v>
      </c>
      <c r="AY149" s="147" t="s">
        <v>360</v>
      </c>
      <c r="AZ149" s="147" t="s">
        <v>668</v>
      </c>
      <c r="BA149" s="147" t="s">
        <v>445</v>
      </c>
      <c r="BB149" s="147" t="s">
        <v>625</v>
      </c>
      <c r="BC149" s="147" t="s">
        <v>4</v>
      </c>
      <c r="BD149" s="147" t="s">
        <v>354</v>
      </c>
      <c r="BE149" s="147" t="s">
        <v>104</v>
      </c>
      <c r="BF149" s="147" t="s">
        <v>631</v>
      </c>
      <c r="BG149" s="147" t="s">
        <v>623</v>
      </c>
      <c r="BH149" s="147" t="s">
        <v>392</v>
      </c>
      <c r="BI149" s="147" t="s">
        <v>553</v>
      </c>
      <c r="BJ149" s="67"/>
      <c r="BK149" s="50"/>
      <c r="BL149" s="41"/>
      <c r="BM149" s="143">
        <f t="shared" ref="BM149:BX149" si="67">SUMSQ(BM123:BM147)</f>
        <v>3247400</v>
      </c>
      <c r="BN149" s="144">
        <f t="shared" si="67"/>
        <v>3247400</v>
      </c>
      <c r="BO149" s="144">
        <f t="shared" si="67"/>
        <v>3247400</v>
      </c>
      <c r="BP149" s="144">
        <f t="shared" si="67"/>
        <v>3247400</v>
      </c>
      <c r="BQ149" s="144">
        <f t="shared" si="67"/>
        <v>3247400</v>
      </c>
      <c r="BR149" s="144">
        <f t="shared" si="67"/>
        <v>3247400</v>
      </c>
      <c r="BS149" s="144">
        <f t="shared" si="67"/>
        <v>3247400</v>
      </c>
      <c r="BT149" s="144">
        <f t="shared" si="67"/>
        <v>3247400</v>
      </c>
      <c r="BU149" s="144">
        <f t="shared" si="67"/>
        <v>3247400</v>
      </c>
      <c r="BV149" s="144">
        <f t="shared" si="67"/>
        <v>3247400</v>
      </c>
      <c r="BW149" s="144">
        <f t="shared" si="67"/>
        <v>3247400</v>
      </c>
      <c r="BX149" s="144">
        <f t="shared" si="67"/>
        <v>3247400</v>
      </c>
      <c r="BY149" s="145">
        <f>BY123^3+BY124^3+BY125^3+BY126^3+BY127^3+BY128^3+BY129^3+BY130^3+BY131^3+BY132^3+BY133^3+BY134^3+BY135^3+BY136^3+BY137^3+BY138^3+BY139^3+BY140^3+BY141^3+BY142^3+BY143^3+BY144^3+BY145^3+BY146^3+BY147^3</f>
        <v>1521000000</v>
      </c>
      <c r="BZ149" s="144">
        <f>SUMSQ(BZ123:BZ147)</f>
        <v>3247400</v>
      </c>
      <c r="CA149" s="144">
        <f t="shared" ref="CA149:CK149" si="68">SUMSQ(CA123:CA147)</f>
        <v>3247400</v>
      </c>
      <c r="CB149" s="144">
        <f t="shared" si="68"/>
        <v>3247400</v>
      </c>
      <c r="CC149" s="144">
        <f t="shared" si="68"/>
        <v>3247400</v>
      </c>
      <c r="CD149" s="144">
        <f t="shared" si="68"/>
        <v>3247400</v>
      </c>
      <c r="CE149" s="144">
        <f t="shared" si="68"/>
        <v>3247400</v>
      </c>
      <c r="CF149" s="144">
        <f t="shared" si="68"/>
        <v>3247400</v>
      </c>
      <c r="CG149" s="144">
        <f t="shared" si="68"/>
        <v>3247400</v>
      </c>
      <c r="CH149" s="144">
        <f t="shared" si="68"/>
        <v>3247400</v>
      </c>
      <c r="CI149" s="144">
        <f t="shared" si="68"/>
        <v>3247400</v>
      </c>
      <c r="CJ149" s="144">
        <f t="shared" si="68"/>
        <v>3247400</v>
      </c>
      <c r="CK149" s="144">
        <f t="shared" si="68"/>
        <v>3247400</v>
      </c>
      <c r="CL149" s="146">
        <f>BM147^3+BN146^3+BO145^3+BP144^3+BQ143^3+BR142^3+BS141^3+BT140^3+BU139^3+BV138^3+BW137^3+BX136^3+BY135^3+BZ134^3+CA133^3+CB132^3+CC131^3+CD130^3+CE129^3+CF128^3+CG127^3+CH126^3+CI125^3+CJ124^3+CK123^3</f>
        <v>1521000000</v>
      </c>
      <c r="CM149" s="41" t="s">
        <v>3</v>
      </c>
      <c r="CN149" s="93" t="s">
        <v>117</v>
      </c>
      <c r="CO149" s="93" t="s">
        <v>165</v>
      </c>
      <c r="CP149" s="93" t="s">
        <v>73</v>
      </c>
      <c r="CQ149" s="93" t="s">
        <v>314</v>
      </c>
      <c r="CR149" s="93" t="s">
        <v>368</v>
      </c>
      <c r="CS149" s="93" t="s">
        <v>413</v>
      </c>
      <c r="CT149" s="93" t="s">
        <v>183</v>
      </c>
      <c r="CU149" s="93" t="s">
        <v>427</v>
      </c>
      <c r="CV149" s="93" t="s">
        <v>524</v>
      </c>
      <c r="CW149" s="93" t="s">
        <v>286</v>
      </c>
      <c r="CX149" s="93" t="s">
        <v>586</v>
      </c>
      <c r="CY149" s="93" t="s">
        <v>155</v>
      </c>
      <c r="CZ149" s="93" t="s">
        <v>617</v>
      </c>
      <c r="DA149" s="93" t="s">
        <v>514</v>
      </c>
      <c r="DB149" s="93" t="s">
        <v>360</v>
      </c>
      <c r="DC149" s="93" t="s">
        <v>668</v>
      </c>
      <c r="DD149" s="93" t="s">
        <v>445</v>
      </c>
      <c r="DE149" s="93" t="s">
        <v>625</v>
      </c>
      <c r="DF149" s="93" t="s">
        <v>4</v>
      </c>
      <c r="DG149" s="93" t="s">
        <v>354</v>
      </c>
      <c r="DH149" s="93" t="s">
        <v>104</v>
      </c>
      <c r="DI149" s="93" t="s">
        <v>631</v>
      </c>
      <c r="DJ149" s="93" t="s">
        <v>623</v>
      </c>
      <c r="DK149" s="93" t="s">
        <v>392</v>
      </c>
      <c r="DL149" s="93" t="s">
        <v>553</v>
      </c>
      <c r="DM149" s="67"/>
      <c r="DO149" s="57"/>
      <c r="DP149" s="143">
        <f t="shared" ref="DP149:EN149" si="69">SUMSQ(DP123:DP147)</f>
        <v>3247400</v>
      </c>
      <c r="DQ149" s="144">
        <f t="shared" si="69"/>
        <v>3247400</v>
      </c>
      <c r="DR149" s="144">
        <f t="shared" si="69"/>
        <v>3247400</v>
      </c>
      <c r="DS149" s="144">
        <f t="shared" si="69"/>
        <v>3247400</v>
      </c>
      <c r="DT149" s="144">
        <f t="shared" si="69"/>
        <v>3247400</v>
      </c>
      <c r="DU149" s="144">
        <f t="shared" si="69"/>
        <v>3247400</v>
      </c>
      <c r="DV149" s="144">
        <f t="shared" si="69"/>
        <v>3247400</v>
      </c>
      <c r="DW149" s="144">
        <f t="shared" si="69"/>
        <v>3247400</v>
      </c>
      <c r="DX149" s="144">
        <f t="shared" si="69"/>
        <v>3247400</v>
      </c>
      <c r="DY149" s="144">
        <f t="shared" si="69"/>
        <v>3247400</v>
      </c>
      <c r="DZ149" s="144">
        <f t="shared" si="69"/>
        <v>3247400</v>
      </c>
      <c r="EA149" s="144">
        <f t="shared" si="69"/>
        <v>3247400</v>
      </c>
      <c r="EB149" s="145">
        <f>EB123^3+EB124^3+EB125^3+EB126^3+EB127^3+EB128^3+EB129^3+EB130^3+EB131^3+EB132^3+EB133^3+EB134^3+EB135^3+EB136^3+EB137^3+EB138^3+EB139^3+EB140^3+EB141^3+EB142^3+EB143^3+EB144^3+EB145^3+EB146^3+EB147^3</f>
        <v>1521000000</v>
      </c>
      <c r="EC149" s="144">
        <f t="shared" si="69"/>
        <v>3247400</v>
      </c>
      <c r="ED149" s="144">
        <f t="shared" si="69"/>
        <v>3247400</v>
      </c>
      <c r="EE149" s="144">
        <f t="shared" si="69"/>
        <v>3247400</v>
      </c>
      <c r="EF149" s="144">
        <f t="shared" si="69"/>
        <v>3247400</v>
      </c>
      <c r="EG149" s="144">
        <f t="shared" si="69"/>
        <v>3247400</v>
      </c>
      <c r="EH149" s="144">
        <f t="shared" si="69"/>
        <v>3247400</v>
      </c>
      <c r="EI149" s="144">
        <f t="shared" si="69"/>
        <v>3247400</v>
      </c>
      <c r="EJ149" s="144">
        <f t="shared" si="69"/>
        <v>3247400</v>
      </c>
      <c r="EK149" s="144">
        <f t="shared" si="69"/>
        <v>3247400</v>
      </c>
      <c r="EL149" s="144">
        <f t="shared" si="69"/>
        <v>3247400</v>
      </c>
      <c r="EM149" s="144">
        <f t="shared" si="69"/>
        <v>3247400</v>
      </c>
      <c r="EN149" s="144">
        <f t="shared" si="69"/>
        <v>3247400</v>
      </c>
      <c r="EO149" s="146">
        <f>EN123^3+EM124^3+EL125^3+EK126^3+EJ127^3+EI128^3+EH129^3+EG130^3+EF131^3+EE132^3+ED133^3+EC134^3+EB135^3+EA136^3+DZ137^3+DY138^3+DX139^3+DW140^3+DV141^3+DU142^3+DT143^3+DS144^3+DR145^3+DQ146^3+DP147^3</f>
        <v>1521000000</v>
      </c>
      <c r="EP149" s="41" t="s">
        <v>3</v>
      </c>
      <c r="EQ149" s="93" t="s">
        <v>587</v>
      </c>
      <c r="ER149" s="93" t="s">
        <v>380</v>
      </c>
      <c r="ES149" s="93" t="s">
        <v>573</v>
      </c>
      <c r="ET149" s="93" t="s">
        <v>166</v>
      </c>
      <c r="EU149" s="93" t="s">
        <v>652</v>
      </c>
      <c r="EV149" s="93" t="s">
        <v>548</v>
      </c>
      <c r="EW149" s="93" t="s">
        <v>605</v>
      </c>
      <c r="EX149" s="93" t="s">
        <v>122</v>
      </c>
      <c r="EY149" s="93" t="s">
        <v>114</v>
      </c>
      <c r="EZ149" s="93" t="s">
        <v>528</v>
      </c>
      <c r="FA149" s="93" t="s">
        <v>243</v>
      </c>
      <c r="FB149" s="93" t="s">
        <v>477</v>
      </c>
      <c r="FC149" s="93" t="s">
        <v>617</v>
      </c>
      <c r="FD149" s="93" t="s">
        <v>199</v>
      </c>
      <c r="FE149" s="93" t="s">
        <v>594</v>
      </c>
      <c r="FF149" s="93" t="s">
        <v>295</v>
      </c>
      <c r="FG149" s="93" t="s">
        <v>418</v>
      </c>
      <c r="FH149" s="93" t="s">
        <v>633</v>
      </c>
      <c r="FI149" s="93" t="s">
        <v>519</v>
      </c>
      <c r="FJ149" s="93" t="s">
        <v>252</v>
      </c>
      <c r="FK149" s="93" t="s">
        <v>321</v>
      </c>
      <c r="FL149" s="93" t="s">
        <v>614</v>
      </c>
      <c r="FM149" s="93" t="s">
        <v>461</v>
      </c>
      <c r="FN149" s="93" t="s">
        <v>592</v>
      </c>
      <c r="FO149" s="93" t="s">
        <v>357</v>
      </c>
      <c r="FP149" s="67"/>
    </row>
    <row r="150" spans="1:173" ht="12.75" thickBot="1" x14ac:dyDescent="0.25">
      <c r="A150" s="41"/>
      <c r="B150" s="41"/>
      <c r="C150" s="41"/>
      <c r="D150" s="109" t="s">
        <v>318</v>
      </c>
      <c r="E150" s="110" t="s">
        <v>565</v>
      </c>
      <c r="F150" s="122">
        <f>B3+(137*B5)</f>
        <v>137</v>
      </c>
      <c r="G150" s="41"/>
      <c r="I150" s="149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1" t="s">
        <v>402</v>
      </c>
      <c r="AL150" s="151" t="s">
        <v>185</v>
      </c>
      <c r="AM150" s="151" t="s">
        <v>288</v>
      </c>
      <c r="AN150" s="151" t="s">
        <v>699</v>
      </c>
      <c r="AO150" s="151" t="s">
        <v>653</v>
      </c>
      <c r="AP150" s="151" t="s">
        <v>666</v>
      </c>
      <c r="AQ150" s="151" t="s">
        <v>648</v>
      </c>
      <c r="AR150" s="151" t="s">
        <v>239</v>
      </c>
      <c r="AS150" s="151" t="s">
        <v>146</v>
      </c>
      <c r="AT150" s="151" t="s">
        <v>552</v>
      </c>
      <c r="AU150" s="151" t="s">
        <v>399</v>
      </c>
      <c r="AV150" s="151" t="s">
        <v>646</v>
      </c>
      <c r="AW150" s="151" t="s">
        <v>617</v>
      </c>
      <c r="AX150" s="151" t="s">
        <v>303</v>
      </c>
      <c r="AY150" s="151" t="s">
        <v>341</v>
      </c>
      <c r="AZ150" s="151" t="s">
        <v>211</v>
      </c>
      <c r="BA150" s="151" t="s">
        <v>525</v>
      </c>
      <c r="BB150" s="151" t="s">
        <v>499</v>
      </c>
      <c r="BC150" s="151" t="s">
        <v>290</v>
      </c>
      <c r="BD150" s="151" t="s">
        <v>410</v>
      </c>
      <c r="BE150" s="151" t="s">
        <v>365</v>
      </c>
      <c r="BF150" s="151" t="s">
        <v>81</v>
      </c>
      <c r="BG150" s="151" t="s">
        <v>253</v>
      </c>
      <c r="BH150" s="151" t="s">
        <v>204</v>
      </c>
      <c r="BI150" s="151" t="s">
        <v>130</v>
      </c>
      <c r="BJ150" s="152"/>
      <c r="BK150" s="50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35" t="s">
        <v>130</v>
      </c>
      <c r="CO150" s="135" t="s">
        <v>204</v>
      </c>
      <c r="CP150" s="135" t="s">
        <v>253</v>
      </c>
      <c r="CQ150" s="135" t="s">
        <v>81</v>
      </c>
      <c r="CR150" s="135" t="s">
        <v>365</v>
      </c>
      <c r="CS150" s="135" t="s">
        <v>410</v>
      </c>
      <c r="CT150" s="135" t="s">
        <v>290</v>
      </c>
      <c r="CU150" s="135" t="s">
        <v>499</v>
      </c>
      <c r="CV150" s="135" t="s">
        <v>525</v>
      </c>
      <c r="CW150" s="135" t="s">
        <v>211</v>
      </c>
      <c r="CX150" s="135" t="s">
        <v>341</v>
      </c>
      <c r="CY150" s="135" t="s">
        <v>303</v>
      </c>
      <c r="CZ150" s="135" t="s">
        <v>617</v>
      </c>
      <c r="DA150" s="135" t="s">
        <v>646</v>
      </c>
      <c r="DB150" s="135" t="s">
        <v>399</v>
      </c>
      <c r="DC150" s="135" t="s">
        <v>552</v>
      </c>
      <c r="DD150" s="135" t="s">
        <v>146</v>
      </c>
      <c r="DE150" s="135" t="s">
        <v>239</v>
      </c>
      <c r="DF150" s="135" t="s">
        <v>648</v>
      </c>
      <c r="DG150" s="135" t="s">
        <v>666</v>
      </c>
      <c r="DH150" s="135" t="s">
        <v>653</v>
      </c>
      <c r="DI150" s="135" t="s">
        <v>699</v>
      </c>
      <c r="DJ150" s="135" t="s">
        <v>288</v>
      </c>
      <c r="DK150" s="135" t="s">
        <v>185</v>
      </c>
      <c r="DL150" s="135" t="s">
        <v>402</v>
      </c>
      <c r="DM150" s="152"/>
      <c r="DO150" s="149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  <c r="EC150" s="150"/>
      <c r="ED150" s="150"/>
      <c r="EE150" s="206"/>
      <c r="EF150" s="206"/>
      <c r="EG150" s="206"/>
      <c r="EH150" s="206"/>
      <c r="EI150" s="206"/>
      <c r="EJ150" s="206"/>
      <c r="EK150" s="206"/>
      <c r="EL150" s="150"/>
      <c r="EM150" s="150"/>
      <c r="EN150" s="150"/>
      <c r="EO150" s="150"/>
      <c r="EP150" s="150"/>
      <c r="EQ150" s="135" t="s">
        <v>669</v>
      </c>
      <c r="ER150" s="135" t="s">
        <v>558</v>
      </c>
      <c r="ES150" s="135" t="s">
        <v>428</v>
      </c>
      <c r="ET150" s="135" t="s">
        <v>218</v>
      </c>
      <c r="EU150" s="135" t="s">
        <v>658</v>
      </c>
      <c r="EV150" s="135" t="s">
        <v>471</v>
      </c>
      <c r="EW150" s="135" t="s">
        <v>181</v>
      </c>
      <c r="EX150" s="135" t="s">
        <v>300</v>
      </c>
      <c r="EY150" s="135" t="s">
        <v>245</v>
      </c>
      <c r="EZ150" s="135" t="s">
        <v>593</v>
      </c>
      <c r="FA150" s="135" t="s">
        <v>685</v>
      </c>
      <c r="FB150" s="135" t="s">
        <v>96</v>
      </c>
      <c r="FC150" s="135" t="s">
        <v>617</v>
      </c>
      <c r="FD150" s="135" t="s">
        <v>509</v>
      </c>
      <c r="FE150" s="135" t="s">
        <v>344</v>
      </c>
      <c r="FF150" s="135" t="s">
        <v>187</v>
      </c>
      <c r="FG150" s="135" t="s">
        <v>543</v>
      </c>
      <c r="FH150" s="135" t="s">
        <v>74</v>
      </c>
      <c r="FI150" s="135" t="s">
        <v>463</v>
      </c>
      <c r="FJ150" s="135" t="s">
        <v>674</v>
      </c>
      <c r="FK150" s="135" t="s">
        <v>147</v>
      </c>
      <c r="FL150" s="135" t="s">
        <v>695</v>
      </c>
      <c r="FM150" s="135" t="s">
        <v>403</v>
      </c>
      <c r="FN150" s="135" t="s">
        <v>650</v>
      </c>
      <c r="FO150" s="135" t="s">
        <v>125</v>
      </c>
      <c r="FP150" s="152"/>
    </row>
    <row r="151" spans="1:173" ht="12.75" thickBot="1" x14ac:dyDescent="0.25">
      <c r="A151" s="41"/>
      <c r="B151" s="41"/>
      <c r="C151" s="41"/>
      <c r="D151" s="109" t="s">
        <v>571</v>
      </c>
      <c r="E151" s="110" t="s">
        <v>565</v>
      </c>
      <c r="F151" s="122">
        <f>B3+(138*B5)</f>
        <v>138</v>
      </c>
      <c r="G151" s="41"/>
      <c r="DO151" s="192"/>
      <c r="DP151" s="192"/>
      <c r="DQ151" s="192"/>
      <c r="DR151" s="192"/>
      <c r="DS151" s="192"/>
      <c r="DT151" s="192"/>
      <c r="DU151" s="192"/>
      <c r="DV151" s="192"/>
      <c r="DW151" s="192"/>
      <c r="DX151" s="192"/>
      <c r="DY151" s="192"/>
      <c r="DZ151" s="192"/>
      <c r="EA151" s="192"/>
      <c r="EB151" s="192"/>
      <c r="EC151" s="192"/>
      <c r="ED151" s="192"/>
      <c r="EE151" s="192"/>
      <c r="EF151" s="192"/>
      <c r="EG151" s="192"/>
      <c r="EH151" s="192"/>
      <c r="EI151" s="192"/>
      <c r="EJ151" s="192"/>
      <c r="EK151" s="192"/>
      <c r="EL151" s="192"/>
      <c r="EM151" s="192"/>
      <c r="EO151" s="192"/>
      <c r="EP151" s="192"/>
      <c r="EQ151" s="193"/>
      <c r="ER151" s="193"/>
      <c r="ES151" s="193"/>
      <c r="ET151" s="193"/>
      <c r="EU151" s="193"/>
      <c r="EV151" s="193"/>
      <c r="EW151" s="193"/>
      <c r="EX151" s="193"/>
      <c r="EY151" s="193"/>
      <c r="EZ151" s="193"/>
      <c r="FA151" s="193"/>
      <c r="FB151" s="193"/>
      <c r="FC151" s="193"/>
      <c r="FD151" s="193"/>
      <c r="FE151" s="193"/>
      <c r="FF151" s="193"/>
      <c r="FG151" s="193"/>
      <c r="FH151" s="193"/>
      <c r="FI151" s="193"/>
      <c r="FJ151" s="193"/>
      <c r="FK151" s="193"/>
      <c r="FL151" s="193"/>
      <c r="FM151" s="193"/>
      <c r="FN151" s="193"/>
      <c r="FO151" s="193"/>
      <c r="FP151" s="192"/>
    </row>
    <row r="152" spans="1:173" ht="12.75" thickBot="1" x14ac:dyDescent="0.25">
      <c r="A152" s="41"/>
      <c r="B152" s="41"/>
      <c r="C152" s="41"/>
      <c r="D152" s="109" t="s">
        <v>113</v>
      </c>
      <c r="E152" s="110" t="s">
        <v>565</v>
      </c>
      <c r="F152" s="111">
        <f>B3+(139*B5)</f>
        <v>139</v>
      </c>
      <c r="G152" s="41"/>
      <c r="I152" s="46" t="s">
        <v>3</v>
      </c>
      <c r="J152" s="47" t="s">
        <v>3</v>
      </c>
      <c r="K152" s="47" t="s">
        <v>3</v>
      </c>
      <c r="L152" s="47"/>
      <c r="M152" s="47"/>
      <c r="N152" s="47"/>
      <c r="O152" s="47"/>
      <c r="P152" s="47"/>
      <c r="Q152" s="47"/>
      <c r="R152" s="47"/>
      <c r="S152" s="47"/>
      <c r="T152" s="47"/>
      <c r="U152" s="48"/>
      <c r="V152" s="49" t="s">
        <v>726</v>
      </c>
      <c r="W152" s="47"/>
      <c r="X152" s="47"/>
      <c r="Y152" s="47"/>
      <c r="Z152" s="52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9"/>
      <c r="AW152" s="49" t="s">
        <v>727</v>
      </c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50"/>
      <c r="BL152" s="47" t="s">
        <v>3</v>
      </c>
      <c r="BM152" s="47" t="s">
        <v>3</v>
      </c>
      <c r="BN152" s="47" t="s">
        <v>3</v>
      </c>
      <c r="BO152" s="47"/>
      <c r="BP152" s="47"/>
      <c r="BQ152" s="47"/>
      <c r="BR152" s="47"/>
      <c r="BS152" s="47"/>
      <c r="BT152" s="47"/>
      <c r="BU152" s="47"/>
      <c r="BV152" s="47"/>
      <c r="BW152" s="47"/>
      <c r="BX152" s="48"/>
      <c r="BY152" s="49" t="s">
        <v>728</v>
      </c>
      <c r="BZ152" s="47"/>
      <c r="CA152" s="47"/>
      <c r="CB152" s="47"/>
      <c r="CC152" s="52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9"/>
      <c r="CZ152" s="49" t="s">
        <v>729</v>
      </c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51"/>
      <c r="DO152" s="46"/>
      <c r="DP152" s="47" t="s">
        <v>3</v>
      </c>
      <c r="DQ152" s="47" t="s">
        <v>3</v>
      </c>
      <c r="DR152" s="47"/>
      <c r="DS152" s="47"/>
      <c r="DT152" s="47"/>
      <c r="DU152" s="47"/>
      <c r="DV152" s="47"/>
      <c r="DW152" s="47"/>
      <c r="DX152" s="47"/>
      <c r="DY152" s="47"/>
      <c r="DZ152" s="47"/>
      <c r="EA152" s="48"/>
      <c r="EB152" s="49" t="s">
        <v>730</v>
      </c>
      <c r="EC152" s="47"/>
      <c r="ED152" s="47"/>
      <c r="EE152" s="47"/>
      <c r="EF152" s="52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9"/>
      <c r="FC152" s="49" t="s">
        <v>731</v>
      </c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51"/>
      <c r="FQ152" s="42" t="s">
        <v>3</v>
      </c>
    </row>
    <row r="153" spans="1:173" x14ac:dyDescent="0.2">
      <c r="A153" s="41"/>
      <c r="B153" s="41"/>
      <c r="C153" s="41"/>
      <c r="D153" s="109" t="s">
        <v>622</v>
      </c>
      <c r="E153" s="110" t="s">
        <v>565</v>
      </c>
      <c r="F153" s="111">
        <f>B3+(140*B5)</f>
        <v>140</v>
      </c>
      <c r="G153" s="41"/>
      <c r="I153" s="57"/>
      <c r="J153" s="25">
        <f>F23</f>
        <v>10</v>
      </c>
      <c r="K153" s="26">
        <f>F131</f>
        <v>118</v>
      </c>
      <c r="L153" s="26">
        <f>F109</f>
        <v>96</v>
      </c>
      <c r="M153" s="26">
        <f>F67</f>
        <v>54</v>
      </c>
      <c r="N153" s="26">
        <f>F45</f>
        <v>32</v>
      </c>
      <c r="O153" s="26">
        <f>F522</f>
        <v>509</v>
      </c>
      <c r="P153" s="26">
        <f>F625</f>
        <v>612</v>
      </c>
      <c r="Q153" s="26">
        <f>F603</f>
        <v>590</v>
      </c>
      <c r="R153" s="26">
        <f>F586</f>
        <v>573</v>
      </c>
      <c r="S153" s="26">
        <f>F539</f>
        <v>526</v>
      </c>
      <c r="T153" s="26">
        <f>F391</f>
        <v>378</v>
      </c>
      <c r="U153" s="26">
        <f>F494</f>
        <v>481</v>
      </c>
      <c r="V153" s="26">
        <f>F477</f>
        <v>464</v>
      </c>
      <c r="W153" s="26">
        <f>F455</f>
        <v>442</v>
      </c>
      <c r="X153" s="26">
        <f>F433</f>
        <v>420</v>
      </c>
      <c r="Y153" s="26">
        <f>F285</f>
        <v>272</v>
      </c>
      <c r="Z153" s="26">
        <f>F363</f>
        <v>350</v>
      </c>
      <c r="AA153" s="26">
        <f>F346</f>
        <v>333</v>
      </c>
      <c r="AB153" s="26">
        <f>F324</f>
        <v>311</v>
      </c>
      <c r="AC153" s="26">
        <f>F307</f>
        <v>294</v>
      </c>
      <c r="AD153" s="26">
        <f>F154</f>
        <v>141</v>
      </c>
      <c r="AE153" s="26">
        <f>F262</f>
        <v>249</v>
      </c>
      <c r="AF153" s="26">
        <f>F215</f>
        <v>202</v>
      </c>
      <c r="AG153" s="26">
        <f>F193</f>
        <v>180</v>
      </c>
      <c r="AH153" s="27">
        <f>F176</f>
        <v>163</v>
      </c>
      <c r="AI153" s="58">
        <f t="shared" ref="AI153:AI164" si="70">SUMSQ(J153:AH153)</f>
        <v>3247400</v>
      </c>
      <c r="AJ153" s="41"/>
      <c r="AK153" s="59" t="s">
        <v>472</v>
      </c>
      <c r="AL153" s="60" t="s">
        <v>470</v>
      </c>
      <c r="AM153" s="60" t="s">
        <v>95</v>
      </c>
      <c r="AN153" s="60" t="s">
        <v>471</v>
      </c>
      <c r="AO153" s="60" t="s">
        <v>261</v>
      </c>
      <c r="AP153" s="60" t="s">
        <v>75</v>
      </c>
      <c r="AQ153" s="60" t="s">
        <v>76</v>
      </c>
      <c r="AR153" s="60" t="s">
        <v>77</v>
      </c>
      <c r="AS153" s="60" t="s">
        <v>78</v>
      </c>
      <c r="AT153" s="60" t="s">
        <v>79</v>
      </c>
      <c r="AU153" s="60" t="s">
        <v>311</v>
      </c>
      <c r="AV153" s="60" t="s">
        <v>694</v>
      </c>
      <c r="AW153" s="61" t="s">
        <v>680</v>
      </c>
      <c r="AX153" s="60" t="s">
        <v>582</v>
      </c>
      <c r="AY153" s="60" t="s">
        <v>103</v>
      </c>
      <c r="AZ153" s="60" t="s">
        <v>479</v>
      </c>
      <c r="BA153" s="60" t="s">
        <v>646</v>
      </c>
      <c r="BB153" s="60" t="s">
        <v>490</v>
      </c>
      <c r="BC153" s="60" t="s">
        <v>177</v>
      </c>
      <c r="BD153" s="60" t="s">
        <v>673</v>
      </c>
      <c r="BE153" s="60" t="s">
        <v>413</v>
      </c>
      <c r="BF153" s="60" t="s">
        <v>373</v>
      </c>
      <c r="BG153" s="60" t="s">
        <v>518</v>
      </c>
      <c r="BH153" s="60" t="s">
        <v>246</v>
      </c>
      <c r="BI153" s="62" t="s">
        <v>605</v>
      </c>
      <c r="BJ153" s="41"/>
      <c r="BK153" s="50"/>
      <c r="BL153" s="41"/>
      <c r="BM153" s="25">
        <f>F23</f>
        <v>10</v>
      </c>
      <c r="BN153" s="26">
        <f>F106</f>
        <v>93</v>
      </c>
      <c r="BO153" s="26">
        <f>F117</f>
        <v>104</v>
      </c>
      <c r="BP153" s="26">
        <f>F84</f>
        <v>71</v>
      </c>
      <c r="BQ153" s="26">
        <f>F45</f>
        <v>32</v>
      </c>
      <c r="BR153" s="26">
        <f>F397</f>
        <v>384</v>
      </c>
      <c r="BS153" s="26">
        <f>F475</f>
        <v>462</v>
      </c>
      <c r="BT153" s="26">
        <f>F511</f>
        <v>498</v>
      </c>
      <c r="BU153" s="26">
        <f>F453</f>
        <v>440</v>
      </c>
      <c r="BV153" s="26">
        <f>F414</f>
        <v>401</v>
      </c>
      <c r="BW153" s="26">
        <f>F535</f>
        <v>522</v>
      </c>
      <c r="BX153" s="26">
        <f>F588</f>
        <v>575</v>
      </c>
      <c r="BY153" s="26">
        <f>F624</f>
        <v>611</v>
      </c>
      <c r="BZ153" s="26">
        <f>F571</f>
        <v>558</v>
      </c>
      <c r="CA153" s="26">
        <f>F557</f>
        <v>544</v>
      </c>
      <c r="CB153" s="26">
        <f>F266</f>
        <v>253</v>
      </c>
      <c r="CC153" s="26">
        <f>F344</f>
        <v>331</v>
      </c>
      <c r="CD153" s="26">
        <f>F380</f>
        <v>367</v>
      </c>
      <c r="CE153" s="26">
        <f>F327</f>
        <v>314</v>
      </c>
      <c r="CF153" s="26">
        <f>F308</f>
        <v>295</v>
      </c>
      <c r="CG153" s="26">
        <f>F154</f>
        <v>141</v>
      </c>
      <c r="CH153" s="26">
        <f>F237</f>
        <v>224</v>
      </c>
      <c r="CI153" s="26">
        <f>F243</f>
        <v>230</v>
      </c>
      <c r="CJ153" s="26">
        <f>F190</f>
        <v>177</v>
      </c>
      <c r="CK153" s="27">
        <f>F176</f>
        <v>163</v>
      </c>
      <c r="CL153" s="58">
        <f t="shared" ref="CL153:CL164" si="71">SUMSQ(BM153:CK153)</f>
        <v>3247400</v>
      </c>
      <c r="CM153" s="41"/>
      <c r="CN153" s="71" t="s">
        <v>472</v>
      </c>
      <c r="CO153" s="72" t="s">
        <v>508</v>
      </c>
      <c r="CP153" s="72" t="s">
        <v>388</v>
      </c>
      <c r="CQ153" s="72" t="s">
        <v>232</v>
      </c>
      <c r="CR153" s="72" t="s">
        <v>261</v>
      </c>
      <c r="CS153" s="72" t="s">
        <v>258</v>
      </c>
      <c r="CT153" s="72" t="s">
        <v>100</v>
      </c>
      <c r="CU153" s="72" t="s">
        <v>512</v>
      </c>
      <c r="CV153" s="72" t="s">
        <v>435</v>
      </c>
      <c r="CW153" s="72" t="s">
        <v>396</v>
      </c>
      <c r="CX153" s="72" t="s">
        <v>433</v>
      </c>
      <c r="CY153" s="72" t="s">
        <v>456</v>
      </c>
      <c r="CZ153" s="73" t="s">
        <v>542</v>
      </c>
      <c r="DA153" s="72" t="s">
        <v>129</v>
      </c>
      <c r="DB153" s="72" t="s">
        <v>356</v>
      </c>
      <c r="DC153" s="72" t="s">
        <v>181</v>
      </c>
      <c r="DD153" s="72" t="s">
        <v>341</v>
      </c>
      <c r="DE153" s="72" t="s">
        <v>157</v>
      </c>
      <c r="DF153" s="72" t="s">
        <v>342</v>
      </c>
      <c r="DG153" s="72" t="s">
        <v>281</v>
      </c>
      <c r="DH153" s="72" t="s">
        <v>413</v>
      </c>
      <c r="DI153" s="72" t="s">
        <v>265</v>
      </c>
      <c r="DJ153" s="72" t="s">
        <v>307</v>
      </c>
      <c r="DK153" s="72" t="s">
        <v>441</v>
      </c>
      <c r="DL153" s="74" t="s">
        <v>605</v>
      </c>
      <c r="DM153" s="67"/>
      <c r="DO153" s="57"/>
      <c r="DP153" s="68">
        <f>F27</f>
        <v>14</v>
      </c>
      <c r="DQ153" s="69">
        <f>F207</f>
        <v>194</v>
      </c>
      <c r="DR153" s="69">
        <f>F387</f>
        <v>374</v>
      </c>
      <c r="DS153" s="69">
        <f>F417</f>
        <v>404</v>
      </c>
      <c r="DT153" s="69">
        <f>F597</f>
        <v>584</v>
      </c>
      <c r="DU153" s="69">
        <f>F326</f>
        <v>313</v>
      </c>
      <c r="DV153" s="69">
        <f>F506</f>
        <v>493</v>
      </c>
      <c r="DW153" s="69">
        <f>F561</f>
        <v>548</v>
      </c>
      <c r="DX153" s="69">
        <f>F91</f>
        <v>78</v>
      </c>
      <c r="DY153" s="69">
        <f>F146</f>
        <v>133</v>
      </c>
      <c r="DZ153" s="69">
        <f>F445</f>
        <v>432</v>
      </c>
      <c r="EA153" s="69">
        <f>F265</f>
        <v>252</v>
      </c>
      <c r="EB153" s="69">
        <f>F235</f>
        <v>222</v>
      </c>
      <c r="EC153" s="69">
        <f>F55</f>
        <v>42</v>
      </c>
      <c r="ED153" s="69">
        <f>F625</f>
        <v>612</v>
      </c>
      <c r="EE153" s="69">
        <f>F174</f>
        <v>161</v>
      </c>
      <c r="EF153" s="69">
        <f>F354</f>
        <v>341</v>
      </c>
      <c r="EG153" s="69">
        <f>F409</f>
        <v>396</v>
      </c>
      <c r="EH153" s="69">
        <f>F564</f>
        <v>551</v>
      </c>
      <c r="EI153" s="69">
        <f>F119</f>
        <v>106</v>
      </c>
      <c r="EJ153" s="69">
        <f>F473</f>
        <v>460</v>
      </c>
      <c r="EK153" s="69">
        <f>F528</f>
        <v>515</v>
      </c>
      <c r="EL153" s="69">
        <f>F83</f>
        <v>70</v>
      </c>
      <c r="EM153" s="69">
        <f>F238</f>
        <v>225</v>
      </c>
      <c r="EN153" s="70">
        <f>F293</f>
        <v>280</v>
      </c>
      <c r="EO153" s="58">
        <f t="shared" ref="EO153:EO164" si="72">SUMSQ(DP153:EN153)</f>
        <v>3247400</v>
      </c>
      <c r="EP153" s="41"/>
      <c r="EQ153" s="71" t="s">
        <v>587</v>
      </c>
      <c r="ER153" s="72" t="s">
        <v>481</v>
      </c>
      <c r="ES153" s="72" t="s">
        <v>360</v>
      </c>
      <c r="ET153" s="72" t="s">
        <v>169</v>
      </c>
      <c r="EU153" s="72" t="s">
        <v>214</v>
      </c>
      <c r="EV153" s="72" t="s">
        <v>503</v>
      </c>
      <c r="EW153" s="72" t="s">
        <v>683</v>
      </c>
      <c r="EX153" s="72" t="s">
        <v>145</v>
      </c>
      <c r="EY153" s="72" t="s">
        <v>572</v>
      </c>
      <c r="EZ153" s="72" t="s">
        <v>699</v>
      </c>
      <c r="FA153" s="171" t="s">
        <v>550</v>
      </c>
      <c r="FB153" s="173" t="s">
        <v>467</v>
      </c>
      <c r="FC153" s="73" t="s">
        <v>361</v>
      </c>
      <c r="FD153" s="172" t="s">
        <v>230</v>
      </c>
      <c r="FE153" s="174" t="s">
        <v>76</v>
      </c>
      <c r="FF153" s="72" t="s">
        <v>576</v>
      </c>
      <c r="FG153" s="72" t="s">
        <v>426</v>
      </c>
      <c r="FH153" s="72" t="s">
        <v>604</v>
      </c>
      <c r="FI153" s="72" t="s">
        <v>335</v>
      </c>
      <c r="FJ153" s="72" t="s">
        <v>579</v>
      </c>
      <c r="FK153" s="72" t="s">
        <v>263</v>
      </c>
      <c r="FL153" s="72" t="s">
        <v>274</v>
      </c>
      <c r="FM153" s="72" t="s">
        <v>195</v>
      </c>
      <c r="FN153" s="72" t="s">
        <v>326</v>
      </c>
      <c r="FO153" s="74" t="s">
        <v>125</v>
      </c>
      <c r="FP153" s="67"/>
    </row>
    <row r="154" spans="1:173" x14ac:dyDescent="0.2">
      <c r="A154" s="41"/>
      <c r="B154" s="41"/>
      <c r="C154" s="41"/>
      <c r="D154" s="109" t="s">
        <v>413</v>
      </c>
      <c r="E154" s="110" t="s">
        <v>565</v>
      </c>
      <c r="F154" s="111">
        <f>B3+(141*B5)</f>
        <v>141</v>
      </c>
      <c r="G154" s="41"/>
      <c r="I154" s="57"/>
      <c r="J154" s="28">
        <f>F84</f>
        <v>71</v>
      </c>
      <c r="K154" s="29">
        <f>F42</f>
        <v>29</v>
      </c>
      <c r="L154" s="29">
        <f>F20</f>
        <v>7</v>
      </c>
      <c r="M154" s="29">
        <f>F123</f>
        <v>110</v>
      </c>
      <c r="N154" s="29">
        <f>F106</f>
        <v>93</v>
      </c>
      <c r="O154" s="29">
        <f>F578</f>
        <v>565</v>
      </c>
      <c r="P154" s="29">
        <f>F561</f>
        <v>548</v>
      </c>
      <c r="Q154" s="29">
        <f>F514</f>
        <v>501</v>
      </c>
      <c r="R154" s="29">
        <f>F622</f>
        <v>609</v>
      </c>
      <c r="S154" s="29">
        <f>F600</f>
        <v>587</v>
      </c>
      <c r="T154" s="29">
        <f>F452</f>
        <v>439</v>
      </c>
      <c r="U154" s="29">
        <f>F430</f>
        <v>417</v>
      </c>
      <c r="V154" s="29">
        <f>F408</f>
        <v>395</v>
      </c>
      <c r="W154" s="29">
        <f>F491</f>
        <v>478</v>
      </c>
      <c r="X154" s="29">
        <f>F469</f>
        <v>456</v>
      </c>
      <c r="Y154" s="29">
        <f>F321</f>
        <v>308</v>
      </c>
      <c r="Z154" s="29">
        <f>F299</f>
        <v>286</v>
      </c>
      <c r="AA154" s="29">
        <f>F282</f>
        <v>269</v>
      </c>
      <c r="AB154" s="29">
        <f>F385</f>
        <v>372</v>
      </c>
      <c r="AC154" s="29">
        <f>F338</f>
        <v>325</v>
      </c>
      <c r="AD154" s="29">
        <f>F190</f>
        <v>177</v>
      </c>
      <c r="AE154" s="29">
        <f>F168</f>
        <v>155</v>
      </c>
      <c r="AF154" s="29">
        <f>F151</f>
        <v>138</v>
      </c>
      <c r="AG154" s="29">
        <f>F254</f>
        <v>241</v>
      </c>
      <c r="AH154" s="30">
        <f>F237</f>
        <v>224</v>
      </c>
      <c r="AI154" s="75">
        <f t="shared" si="70"/>
        <v>3247400</v>
      </c>
      <c r="AJ154" s="41"/>
      <c r="AK154" s="76" t="s">
        <v>232</v>
      </c>
      <c r="AL154" s="77" t="s">
        <v>449</v>
      </c>
      <c r="AM154" s="78" t="s">
        <v>117</v>
      </c>
      <c r="AN154" s="78" t="s">
        <v>507</v>
      </c>
      <c r="AO154" s="78" t="s">
        <v>508</v>
      </c>
      <c r="AP154" s="78" t="s">
        <v>144</v>
      </c>
      <c r="AQ154" s="78" t="s">
        <v>145</v>
      </c>
      <c r="AR154" s="78" t="s">
        <v>146</v>
      </c>
      <c r="AS154" s="78" t="s">
        <v>147</v>
      </c>
      <c r="AT154" s="78" t="s">
        <v>148</v>
      </c>
      <c r="AU154" s="78" t="s">
        <v>690</v>
      </c>
      <c r="AV154" s="78" t="s">
        <v>624</v>
      </c>
      <c r="AW154" s="79" t="s">
        <v>352</v>
      </c>
      <c r="AX154" s="78" t="s">
        <v>193</v>
      </c>
      <c r="AY154" s="78" t="s">
        <v>696</v>
      </c>
      <c r="AZ154" s="78" t="s">
        <v>417</v>
      </c>
      <c r="BA154" s="78" t="s">
        <v>112</v>
      </c>
      <c r="BB154" s="78" t="s">
        <v>678</v>
      </c>
      <c r="BC154" s="78" t="s">
        <v>397</v>
      </c>
      <c r="BD154" s="78" t="s">
        <v>607</v>
      </c>
      <c r="BE154" s="78" t="s">
        <v>441</v>
      </c>
      <c r="BF154" s="78" t="s">
        <v>363</v>
      </c>
      <c r="BG154" s="78" t="s">
        <v>571</v>
      </c>
      <c r="BH154" s="80" t="s">
        <v>528</v>
      </c>
      <c r="BI154" s="81" t="s">
        <v>265</v>
      </c>
      <c r="BJ154" s="41"/>
      <c r="BK154" s="50"/>
      <c r="BL154" s="41"/>
      <c r="BM154" s="28">
        <f>F70</f>
        <v>57</v>
      </c>
      <c r="BN154" s="29">
        <f>F42</f>
        <v>29</v>
      </c>
      <c r="BO154" s="29">
        <f>F109</f>
        <v>96</v>
      </c>
      <c r="BP154" s="29">
        <f>F123</f>
        <v>110</v>
      </c>
      <c r="BQ154" s="29">
        <f>F31</f>
        <v>18</v>
      </c>
      <c r="BR154" s="29">
        <f>F439</f>
        <v>426</v>
      </c>
      <c r="BS154" s="29">
        <f>F436</f>
        <v>423</v>
      </c>
      <c r="BT154" s="29">
        <f>F478</f>
        <v>465</v>
      </c>
      <c r="BU154" s="29">
        <f>F497</f>
        <v>484</v>
      </c>
      <c r="BV154" s="29">
        <f>F400</f>
        <v>387</v>
      </c>
      <c r="BW154" s="29">
        <f>F582</f>
        <v>569</v>
      </c>
      <c r="BX154" s="29">
        <f>F549</f>
        <v>536</v>
      </c>
      <c r="BY154" s="29">
        <f>F596</f>
        <v>583</v>
      </c>
      <c r="BZ154" s="29">
        <f>F635</f>
        <v>622</v>
      </c>
      <c r="CA154" s="29">
        <f>F513</f>
        <v>500</v>
      </c>
      <c r="CB154" s="29">
        <f>F333</f>
        <v>320</v>
      </c>
      <c r="CC154" s="29">
        <f>F305</f>
        <v>292</v>
      </c>
      <c r="CD154" s="29">
        <f>F352</f>
        <v>339</v>
      </c>
      <c r="CE154" s="29">
        <f>F366</f>
        <v>353</v>
      </c>
      <c r="CF154" s="29">
        <f>F269</f>
        <v>256</v>
      </c>
      <c r="CG154" s="29">
        <f>F201</f>
        <v>188</v>
      </c>
      <c r="CH154" s="29">
        <f>F168</f>
        <v>155</v>
      </c>
      <c r="CI154" s="29">
        <f>F215</f>
        <v>202</v>
      </c>
      <c r="CJ154" s="29">
        <f>F254</f>
        <v>241</v>
      </c>
      <c r="CK154" s="30">
        <f>F162</f>
        <v>149</v>
      </c>
      <c r="CL154" s="75">
        <f t="shared" si="71"/>
        <v>3247400</v>
      </c>
      <c r="CM154" s="41"/>
      <c r="CN154" s="91" t="s">
        <v>369</v>
      </c>
      <c r="CO154" s="92" t="s">
        <v>449</v>
      </c>
      <c r="CP154" s="93" t="s">
        <v>95</v>
      </c>
      <c r="CQ154" s="93" t="s">
        <v>507</v>
      </c>
      <c r="CR154" s="93" t="s">
        <v>431</v>
      </c>
      <c r="CS154" s="93" t="s">
        <v>420</v>
      </c>
      <c r="CT154" s="93" t="s">
        <v>436</v>
      </c>
      <c r="CU154" s="93" t="s">
        <v>394</v>
      </c>
      <c r="CV154" s="93" t="s">
        <v>136</v>
      </c>
      <c r="CW154" s="93" t="s">
        <v>171</v>
      </c>
      <c r="CX154" s="93" t="s">
        <v>239</v>
      </c>
      <c r="CY154" s="93" t="s">
        <v>474</v>
      </c>
      <c r="CZ154" s="94" t="s">
        <v>251</v>
      </c>
      <c r="DA154" s="93" t="s">
        <v>473</v>
      </c>
      <c r="DB154" s="93" t="s">
        <v>391</v>
      </c>
      <c r="DC154" s="93" t="s">
        <v>223</v>
      </c>
      <c r="DD154" s="93" t="s">
        <v>312</v>
      </c>
      <c r="DE154" s="93" t="s">
        <v>283</v>
      </c>
      <c r="DF154" s="93" t="s">
        <v>302</v>
      </c>
      <c r="DG154" s="93" t="s">
        <v>225</v>
      </c>
      <c r="DH154" s="93" t="s">
        <v>635</v>
      </c>
      <c r="DI154" s="93" t="s">
        <v>363</v>
      </c>
      <c r="DJ154" s="93" t="s">
        <v>518</v>
      </c>
      <c r="DK154" s="95" t="s">
        <v>528</v>
      </c>
      <c r="DL154" s="96" t="s">
        <v>187</v>
      </c>
      <c r="DM154" s="67"/>
      <c r="DO154" s="57"/>
      <c r="DP154" s="88">
        <f>F628</f>
        <v>615</v>
      </c>
      <c r="DQ154" s="89">
        <f>F58</f>
        <v>45</v>
      </c>
      <c r="DR154" s="89">
        <f>F213</f>
        <v>200</v>
      </c>
      <c r="DS154" s="89">
        <f>F268</f>
        <v>255</v>
      </c>
      <c r="DT154" s="89">
        <f>F448</f>
        <v>435</v>
      </c>
      <c r="DU154" s="89">
        <f>F182</f>
        <v>169</v>
      </c>
      <c r="DV154" s="89">
        <f>F362</f>
        <v>349</v>
      </c>
      <c r="DW154" s="89">
        <f>F392</f>
        <v>379</v>
      </c>
      <c r="DX154" s="89">
        <f>F572</f>
        <v>559</v>
      </c>
      <c r="DY154" s="89">
        <f>F127</f>
        <v>114</v>
      </c>
      <c r="DZ154" s="89">
        <f>F301</f>
        <v>288</v>
      </c>
      <c r="EA154" s="89">
        <f>F246</f>
        <v>233</v>
      </c>
      <c r="EB154" s="89">
        <f>F66</f>
        <v>53</v>
      </c>
      <c r="EC154" s="89">
        <f>F536</f>
        <v>523</v>
      </c>
      <c r="ED154" s="89">
        <f>F481</f>
        <v>468</v>
      </c>
      <c r="EE154" s="89">
        <f>F30</f>
        <v>17</v>
      </c>
      <c r="EF154" s="89">
        <f>F210</f>
        <v>197</v>
      </c>
      <c r="EG154" s="89">
        <f>F365</f>
        <v>352</v>
      </c>
      <c r="EH154" s="89">
        <f>F420</f>
        <v>407</v>
      </c>
      <c r="EI154" s="89">
        <f>F600</f>
        <v>587</v>
      </c>
      <c r="EJ154" s="89">
        <f>F329</f>
        <v>316</v>
      </c>
      <c r="EK154" s="89">
        <f>F509</f>
        <v>496</v>
      </c>
      <c r="EL154" s="89">
        <f>F539</f>
        <v>526</v>
      </c>
      <c r="EM154" s="89">
        <f>F94</f>
        <v>81</v>
      </c>
      <c r="EN154" s="90">
        <f>F149</f>
        <v>136</v>
      </c>
      <c r="EO154" s="75">
        <f t="shared" si="72"/>
        <v>3247400</v>
      </c>
      <c r="EP154" s="41"/>
      <c r="EQ154" s="91" t="s">
        <v>257</v>
      </c>
      <c r="ER154" s="92" t="s">
        <v>380</v>
      </c>
      <c r="ES154" s="93" t="s">
        <v>189</v>
      </c>
      <c r="ET154" s="93" t="s">
        <v>325</v>
      </c>
      <c r="EU154" s="93" t="s">
        <v>119</v>
      </c>
      <c r="EV154" s="93" t="s">
        <v>549</v>
      </c>
      <c r="EW154" s="93" t="s">
        <v>179</v>
      </c>
      <c r="EX154" s="93" t="s">
        <v>237</v>
      </c>
      <c r="EY154" s="93" t="s">
        <v>276</v>
      </c>
      <c r="EZ154" s="93" t="s">
        <v>618</v>
      </c>
      <c r="FA154" s="175" t="s">
        <v>535</v>
      </c>
      <c r="FB154" s="177" t="s">
        <v>693</v>
      </c>
      <c r="FC154" s="94" t="s">
        <v>596</v>
      </c>
      <c r="FD154" s="176" t="s">
        <v>104</v>
      </c>
      <c r="FE154" s="178" t="s">
        <v>687</v>
      </c>
      <c r="FF154" s="93" t="s">
        <v>290</v>
      </c>
      <c r="FG154" s="93" t="s">
        <v>310</v>
      </c>
      <c r="FH154" s="93" t="s">
        <v>416</v>
      </c>
      <c r="FI154" s="93" t="s">
        <v>496</v>
      </c>
      <c r="FJ154" s="93" t="s">
        <v>148</v>
      </c>
      <c r="FK154" s="93" t="s">
        <v>466</v>
      </c>
      <c r="FL154" s="93" t="s">
        <v>640</v>
      </c>
      <c r="FM154" s="93" t="s">
        <v>79</v>
      </c>
      <c r="FN154" s="95" t="s">
        <v>650</v>
      </c>
      <c r="FO154" s="96" t="s">
        <v>654</v>
      </c>
      <c r="FP154" s="67"/>
    </row>
    <row r="155" spans="1:173" x14ac:dyDescent="0.2">
      <c r="A155" s="41"/>
      <c r="B155" s="41"/>
      <c r="C155" s="41"/>
      <c r="D155" s="109" t="s">
        <v>385</v>
      </c>
      <c r="E155" s="110" t="s">
        <v>565</v>
      </c>
      <c r="F155" s="111">
        <f>B3+(142*B5)</f>
        <v>142</v>
      </c>
      <c r="G155" s="41"/>
      <c r="I155" s="57"/>
      <c r="J155" s="28">
        <f>F120</f>
        <v>107</v>
      </c>
      <c r="K155" s="29">
        <f>F98</f>
        <v>85</v>
      </c>
      <c r="L155" s="29">
        <f>F81</f>
        <v>68</v>
      </c>
      <c r="M155" s="29">
        <f>F59</f>
        <v>46</v>
      </c>
      <c r="N155" s="29">
        <f>F17</f>
        <v>4</v>
      </c>
      <c r="O155" s="29">
        <f>F614</f>
        <v>601</v>
      </c>
      <c r="P155" s="29">
        <f>F597</f>
        <v>584</v>
      </c>
      <c r="Q155" s="29">
        <f>F575</f>
        <v>562</v>
      </c>
      <c r="R155" s="29">
        <f>F553</f>
        <v>540</v>
      </c>
      <c r="S155" s="29">
        <f>F536</f>
        <v>523</v>
      </c>
      <c r="T155" s="29">
        <f>F508</f>
        <v>495</v>
      </c>
      <c r="U155" s="29">
        <f>F466</f>
        <v>453</v>
      </c>
      <c r="V155" s="29">
        <f>F444</f>
        <v>431</v>
      </c>
      <c r="W155" s="29">
        <f>F427</f>
        <v>414</v>
      </c>
      <c r="X155" s="29">
        <f>F405</f>
        <v>392</v>
      </c>
      <c r="Y155" s="29">
        <f>F382</f>
        <v>369</v>
      </c>
      <c r="Z155" s="29">
        <f>F360</f>
        <v>347</v>
      </c>
      <c r="AA155" s="29">
        <f>F313</f>
        <v>300</v>
      </c>
      <c r="AB155" s="29">
        <f>F296</f>
        <v>283</v>
      </c>
      <c r="AC155" s="29">
        <f>F274</f>
        <v>261</v>
      </c>
      <c r="AD155" s="29">
        <f>F251</f>
        <v>238</v>
      </c>
      <c r="AE155" s="29">
        <f>F229</f>
        <v>216</v>
      </c>
      <c r="AF155" s="29">
        <f>F212</f>
        <v>199</v>
      </c>
      <c r="AG155" s="29">
        <f>F165</f>
        <v>152</v>
      </c>
      <c r="AH155" s="30">
        <f>F143</f>
        <v>130</v>
      </c>
      <c r="AI155" s="75">
        <f t="shared" si="70"/>
        <v>3247400</v>
      </c>
      <c r="AJ155" s="41"/>
      <c r="AK155" s="76" t="s">
        <v>320</v>
      </c>
      <c r="AL155" s="78" t="s">
        <v>539</v>
      </c>
      <c r="AM155" s="77" t="s">
        <v>540</v>
      </c>
      <c r="AN155" s="78" t="s">
        <v>349</v>
      </c>
      <c r="AO155" s="78" t="s">
        <v>488</v>
      </c>
      <c r="AP155" s="78" t="s">
        <v>213</v>
      </c>
      <c r="AQ155" s="78" t="s">
        <v>214</v>
      </c>
      <c r="AR155" s="78" t="s">
        <v>215</v>
      </c>
      <c r="AS155" s="78" t="s">
        <v>197</v>
      </c>
      <c r="AT155" s="78" t="s">
        <v>104</v>
      </c>
      <c r="AU155" s="78" t="s">
        <v>235</v>
      </c>
      <c r="AV155" s="78" t="s">
        <v>378</v>
      </c>
      <c r="AW155" s="79" t="s">
        <v>692</v>
      </c>
      <c r="AX155" s="78" t="s">
        <v>685</v>
      </c>
      <c r="AY155" s="78" t="s">
        <v>608</v>
      </c>
      <c r="AZ155" s="78" t="s">
        <v>688</v>
      </c>
      <c r="BA155" s="78" t="s">
        <v>544</v>
      </c>
      <c r="BB155" s="78" t="s">
        <v>660</v>
      </c>
      <c r="BC155" s="78" t="s">
        <v>532</v>
      </c>
      <c r="BD155" s="78" t="s">
        <v>249</v>
      </c>
      <c r="BE155" s="78" t="s">
        <v>595</v>
      </c>
      <c r="BF155" s="78" t="s">
        <v>452</v>
      </c>
      <c r="BG155" s="80" t="s">
        <v>122</v>
      </c>
      <c r="BH155" s="78" t="s">
        <v>402</v>
      </c>
      <c r="BI155" s="81" t="s">
        <v>186</v>
      </c>
      <c r="BJ155" s="41"/>
      <c r="BK155" s="50"/>
      <c r="BL155" s="41"/>
      <c r="BM155" s="28">
        <f>F59</f>
        <v>46</v>
      </c>
      <c r="BN155" s="29">
        <f>F120</f>
        <v>107</v>
      </c>
      <c r="BO155" s="29">
        <f>F81</f>
        <v>68</v>
      </c>
      <c r="BP155" s="29">
        <f>F17</f>
        <v>4</v>
      </c>
      <c r="BQ155" s="29">
        <f>F98</f>
        <v>85</v>
      </c>
      <c r="BR155" s="29">
        <f>F428</f>
        <v>415</v>
      </c>
      <c r="BS155" s="29">
        <f>F489</f>
        <v>476</v>
      </c>
      <c r="BT155" s="29">
        <f>F450</f>
        <v>437</v>
      </c>
      <c r="BU155" s="29">
        <f>F411</f>
        <v>398</v>
      </c>
      <c r="BV155" s="29">
        <f>F472</f>
        <v>459</v>
      </c>
      <c r="BW155" s="29">
        <f>F546</f>
        <v>533</v>
      </c>
      <c r="BX155" s="29">
        <f>F632</f>
        <v>619</v>
      </c>
      <c r="BY155" s="29">
        <f>F563</f>
        <v>550</v>
      </c>
      <c r="BZ155" s="29">
        <f>F524</f>
        <v>511</v>
      </c>
      <c r="CA155" s="29">
        <f>F610</f>
        <v>597</v>
      </c>
      <c r="CB155" s="29">
        <f>F302</f>
        <v>289</v>
      </c>
      <c r="CC155" s="29">
        <f>F383</f>
        <v>370</v>
      </c>
      <c r="CD155" s="29">
        <f>F319</f>
        <v>306</v>
      </c>
      <c r="CE155" s="29">
        <f>F280</f>
        <v>267</v>
      </c>
      <c r="CF155" s="29">
        <f>F341</f>
        <v>328</v>
      </c>
      <c r="CG155" s="29">
        <f>F165</f>
        <v>152</v>
      </c>
      <c r="CH155" s="29">
        <f>F251</f>
        <v>238</v>
      </c>
      <c r="CI155" s="29">
        <f>F212</f>
        <v>199</v>
      </c>
      <c r="CJ155" s="29">
        <f>F143</f>
        <v>130</v>
      </c>
      <c r="CK155" s="30">
        <f>F229</f>
        <v>216</v>
      </c>
      <c r="CL155" s="75">
        <f t="shared" si="71"/>
        <v>3247400</v>
      </c>
      <c r="CM155" s="41"/>
      <c r="CN155" s="91" t="s">
        <v>349</v>
      </c>
      <c r="CO155" s="93" t="s">
        <v>320</v>
      </c>
      <c r="CP155" s="92" t="s">
        <v>540</v>
      </c>
      <c r="CQ155" s="93" t="s">
        <v>488</v>
      </c>
      <c r="CR155" s="93" t="s">
        <v>539</v>
      </c>
      <c r="CS155" s="93" t="s">
        <v>445</v>
      </c>
      <c r="CT155" s="93" t="s">
        <v>475</v>
      </c>
      <c r="CU155" s="93" t="s">
        <v>236</v>
      </c>
      <c r="CV155" s="93" t="s">
        <v>476</v>
      </c>
      <c r="CW155" s="93" t="s">
        <v>316</v>
      </c>
      <c r="CX155" s="93" t="s">
        <v>327</v>
      </c>
      <c r="CY155" s="93" t="s">
        <v>298</v>
      </c>
      <c r="CZ155" s="94" t="s">
        <v>511</v>
      </c>
      <c r="DA155" s="93" t="s">
        <v>509</v>
      </c>
      <c r="DB155" s="93" t="s">
        <v>510</v>
      </c>
      <c r="DC155" s="93" t="s">
        <v>89</v>
      </c>
      <c r="DD155" s="93" t="s">
        <v>86</v>
      </c>
      <c r="DE155" s="93" t="s">
        <v>88</v>
      </c>
      <c r="DF155" s="93" t="s">
        <v>85</v>
      </c>
      <c r="DG155" s="93" t="s">
        <v>87</v>
      </c>
      <c r="DH155" s="93" t="s">
        <v>402</v>
      </c>
      <c r="DI155" s="93" t="s">
        <v>595</v>
      </c>
      <c r="DJ155" s="95" t="s">
        <v>122</v>
      </c>
      <c r="DK155" s="93" t="s">
        <v>186</v>
      </c>
      <c r="DL155" s="96" t="s">
        <v>452</v>
      </c>
      <c r="DM155" s="67"/>
      <c r="DO155" s="57"/>
      <c r="DP155" s="88">
        <f>F484</f>
        <v>471</v>
      </c>
      <c r="DQ155" s="89">
        <f>F514</f>
        <v>501</v>
      </c>
      <c r="DR155" s="89">
        <f>F69</f>
        <v>56</v>
      </c>
      <c r="DS155" s="89">
        <f>F249</f>
        <v>236</v>
      </c>
      <c r="DT155" s="89">
        <f>F304</f>
        <v>291</v>
      </c>
      <c r="DU155" s="89">
        <f>F33</f>
        <v>20</v>
      </c>
      <c r="DV155" s="89">
        <f>F188</f>
        <v>175</v>
      </c>
      <c r="DW155" s="89">
        <f>F368</f>
        <v>355</v>
      </c>
      <c r="DX155" s="89">
        <f>F423</f>
        <v>410</v>
      </c>
      <c r="DY155" s="89">
        <f>F603</f>
        <v>590</v>
      </c>
      <c r="DZ155" s="89">
        <f>F157</f>
        <v>144</v>
      </c>
      <c r="EA155" s="89">
        <f>F102</f>
        <v>89</v>
      </c>
      <c r="EB155" s="89">
        <f>F547</f>
        <v>534</v>
      </c>
      <c r="EC155" s="89">
        <f>F492</f>
        <v>479</v>
      </c>
      <c r="ED155" s="89">
        <f>F337</f>
        <v>324</v>
      </c>
      <c r="EE155" s="89">
        <f>F636</f>
        <v>623</v>
      </c>
      <c r="EF155" s="89">
        <f>F41</f>
        <v>28</v>
      </c>
      <c r="EG155" s="89">
        <f>F221</f>
        <v>208</v>
      </c>
      <c r="EH155" s="89">
        <f>F276</f>
        <v>263</v>
      </c>
      <c r="EI155" s="89">
        <f>F456</f>
        <v>443</v>
      </c>
      <c r="EJ155" s="89">
        <f>F185</f>
        <v>172</v>
      </c>
      <c r="EK155" s="89">
        <f>F340</f>
        <v>327</v>
      </c>
      <c r="EL155" s="89">
        <f>F395</f>
        <v>382</v>
      </c>
      <c r="EM155" s="89">
        <f>F575</f>
        <v>562</v>
      </c>
      <c r="EN155" s="90">
        <f>F130</f>
        <v>117</v>
      </c>
      <c r="EO155" s="75">
        <f t="shared" si="72"/>
        <v>3247400</v>
      </c>
      <c r="EP155" s="41"/>
      <c r="EQ155" s="91" t="s">
        <v>581</v>
      </c>
      <c r="ER155" s="93" t="s">
        <v>146</v>
      </c>
      <c r="ES155" s="92" t="s">
        <v>573</v>
      </c>
      <c r="ET155" s="93" t="s">
        <v>621</v>
      </c>
      <c r="EU155" s="93" t="s">
        <v>502</v>
      </c>
      <c r="EV155" s="93" t="s">
        <v>255</v>
      </c>
      <c r="EW155" s="93" t="s">
        <v>375</v>
      </c>
      <c r="EX155" s="93" t="s">
        <v>188</v>
      </c>
      <c r="EY155" s="93" t="s">
        <v>322</v>
      </c>
      <c r="EZ155" s="93" t="s">
        <v>77</v>
      </c>
      <c r="FA155" s="175" t="s">
        <v>443</v>
      </c>
      <c r="FB155" s="177" t="s">
        <v>609</v>
      </c>
      <c r="FC155" s="94" t="s">
        <v>336</v>
      </c>
      <c r="FD155" s="176" t="s">
        <v>101</v>
      </c>
      <c r="FE155" s="178" t="s">
        <v>111</v>
      </c>
      <c r="FF155" s="93" t="s">
        <v>175</v>
      </c>
      <c r="FG155" s="93" t="s">
        <v>619</v>
      </c>
      <c r="FH155" s="93" t="s">
        <v>698</v>
      </c>
      <c r="FI155" s="93" t="s">
        <v>382</v>
      </c>
      <c r="FJ155" s="93" t="s">
        <v>675</v>
      </c>
      <c r="FK155" s="93" t="s">
        <v>183</v>
      </c>
      <c r="FL155" s="93" t="s">
        <v>531</v>
      </c>
      <c r="FM155" s="95" t="s">
        <v>403</v>
      </c>
      <c r="FN155" s="93" t="s">
        <v>215</v>
      </c>
      <c r="FO155" s="96" t="s">
        <v>350</v>
      </c>
      <c r="FP155" s="67"/>
    </row>
    <row r="156" spans="1:173" x14ac:dyDescent="0.2">
      <c r="A156" s="41"/>
      <c r="B156" s="41"/>
      <c r="C156" s="41"/>
      <c r="D156" s="109" t="s">
        <v>161</v>
      </c>
      <c r="E156" s="110" t="s">
        <v>565</v>
      </c>
      <c r="F156" s="122">
        <f>B3+(143*B5)</f>
        <v>143</v>
      </c>
      <c r="G156" s="41"/>
      <c r="I156" s="57"/>
      <c r="J156" s="28">
        <f>F56</f>
        <v>43</v>
      </c>
      <c r="K156" s="29">
        <f>F34</f>
        <v>21</v>
      </c>
      <c r="L156" s="29">
        <f>F117</f>
        <v>104</v>
      </c>
      <c r="M156" s="29">
        <f>F95</f>
        <v>82</v>
      </c>
      <c r="N156" s="29">
        <f>F73</f>
        <v>60</v>
      </c>
      <c r="O156" s="29">
        <f>F550</f>
        <v>537</v>
      </c>
      <c r="P156" s="29">
        <f>F528</f>
        <v>515</v>
      </c>
      <c r="Q156" s="29">
        <f>F636</f>
        <v>623</v>
      </c>
      <c r="R156" s="29">
        <f>F589</f>
        <v>576</v>
      </c>
      <c r="S156" s="29">
        <f>F572</f>
        <v>559</v>
      </c>
      <c r="T156" s="29">
        <f>F419</f>
        <v>406</v>
      </c>
      <c r="U156" s="29">
        <f>F402</f>
        <v>389</v>
      </c>
      <c r="V156" s="29">
        <f>F505</f>
        <v>492</v>
      </c>
      <c r="W156" s="29">
        <f>F483</f>
        <v>470</v>
      </c>
      <c r="X156" s="29">
        <f>F441</f>
        <v>428</v>
      </c>
      <c r="Y156" s="29">
        <f>F288</f>
        <v>275</v>
      </c>
      <c r="Z156" s="29">
        <f>F271</f>
        <v>258</v>
      </c>
      <c r="AA156" s="29">
        <f>F374</f>
        <v>361</v>
      </c>
      <c r="AB156" s="29">
        <f>F357</f>
        <v>344</v>
      </c>
      <c r="AC156" s="29">
        <f>F335</f>
        <v>322</v>
      </c>
      <c r="AD156" s="29">
        <f>F187</f>
        <v>174</v>
      </c>
      <c r="AE156" s="29">
        <f>F140</f>
        <v>127</v>
      </c>
      <c r="AF156" s="29">
        <f>F243</f>
        <v>230</v>
      </c>
      <c r="AG156" s="29">
        <f>F226</f>
        <v>213</v>
      </c>
      <c r="AH156" s="30">
        <f>F204</f>
        <v>191</v>
      </c>
      <c r="AI156" s="75">
        <f t="shared" si="70"/>
        <v>3247400</v>
      </c>
      <c r="AJ156" s="41"/>
      <c r="AK156" s="76" t="s">
        <v>390</v>
      </c>
      <c r="AL156" s="78" t="s">
        <v>167</v>
      </c>
      <c r="AM156" s="78" t="s">
        <v>388</v>
      </c>
      <c r="AN156" s="77" t="s">
        <v>202</v>
      </c>
      <c r="AO156" s="78" t="s">
        <v>389</v>
      </c>
      <c r="AP156" s="78" t="s">
        <v>273</v>
      </c>
      <c r="AQ156" s="78" t="s">
        <v>274</v>
      </c>
      <c r="AR156" s="78" t="s">
        <v>175</v>
      </c>
      <c r="AS156" s="78" t="s">
        <v>275</v>
      </c>
      <c r="AT156" s="78" t="s">
        <v>276</v>
      </c>
      <c r="AU156" s="78" t="s">
        <v>697</v>
      </c>
      <c r="AV156" s="78" t="s">
        <v>668</v>
      </c>
      <c r="AW156" s="79" t="s">
        <v>657</v>
      </c>
      <c r="AX156" s="78" t="s">
        <v>296</v>
      </c>
      <c r="AY156" s="78" t="s">
        <v>253</v>
      </c>
      <c r="AZ156" s="78" t="s">
        <v>626</v>
      </c>
      <c r="BA156" s="78" t="s">
        <v>455</v>
      </c>
      <c r="BB156" s="78" t="s">
        <v>126</v>
      </c>
      <c r="BC156" s="78" t="s">
        <v>669</v>
      </c>
      <c r="BD156" s="78" t="s">
        <v>515</v>
      </c>
      <c r="BE156" s="78" t="s">
        <v>324</v>
      </c>
      <c r="BF156" s="80" t="s">
        <v>548</v>
      </c>
      <c r="BG156" s="78" t="s">
        <v>307</v>
      </c>
      <c r="BH156" s="78" t="s">
        <v>583</v>
      </c>
      <c r="BI156" s="81" t="s">
        <v>560</v>
      </c>
      <c r="BJ156" s="41"/>
      <c r="BK156" s="50"/>
      <c r="BL156" s="41"/>
      <c r="BM156" s="28">
        <f>F131</f>
        <v>118</v>
      </c>
      <c r="BN156" s="29">
        <f>F34</f>
        <v>21</v>
      </c>
      <c r="BO156" s="29">
        <f>F48</f>
        <v>35</v>
      </c>
      <c r="BP156" s="29">
        <f>F95</f>
        <v>82</v>
      </c>
      <c r="BQ156" s="29">
        <f>F67</f>
        <v>54</v>
      </c>
      <c r="BR156" s="29">
        <f>F500</f>
        <v>487</v>
      </c>
      <c r="BS156" s="29">
        <f>F403</f>
        <v>390</v>
      </c>
      <c r="BT156" s="29">
        <f>F422</f>
        <v>409</v>
      </c>
      <c r="BU156" s="29">
        <f>F464</f>
        <v>451</v>
      </c>
      <c r="BV156" s="29">
        <f>F461</f>
        <v>448</v>
      </c>
      <c r="BW156" s="29">
        <f>F613</f>
        <v>600</v>
      </c>
      <c r="BX156" s="29">
        <f>F521</f>
        <v>508</v>
      </c>
      <c r="BY156" s="29">
        <f>F560</f>
        <v>547</v>
      </c>
      <c r="BZ156" s="29">
        <f>F607</f>
        <v>594</v>
      </c>
      <c r="CA156" s="29">
        <f>F574</f>
        <v>561</v>
      </c>
      <c r="CB156" s="29">
        <f>F369</f>
        <v>356</v>
      </c>
      <c r="CC156" s="29">
        <f>F277</f>
        <v>264</v>
      </c>
      <c r="CD156" s="29">
        <f>F291</f>
        <v>278</v>
      </c>
      <c r="CE156" s="29">
        <f>F358</f>
        <v>345</v>
      </c>
      <c r="CF156" s="29">
        <f>F330</f>
        <v>317</v>
      </c>
      <c r="CG156" s="29">
        <f>F262</f>
        <v>249</v>
      </c>
      <c r="CH156" s="29">
        <f>F140</f>
        <v>127</v>
      </c>
      <c r="CI156" s="29">
        <f>F179</f>
        <v>166</v>
      </c>
      <c r="CJ156" s="29">
        <f>F226</f>
        <v>213</v>
      </c>
      <c r="CK156" s="30">
        <f>F193</f>
        <v>180</v>
      </c>
      <c r="CL156" s="75">
        <f t="shared" si="71"/>
        <v>3247400</v>
      </c>
      <c r="CM156" s="41"/>
      <c r="CN156" s="91" t="s">
        <v>470</v>
      </c>
      <c r="CO156" s="93" t="s">
        <v>167</v>
      </c>
      <c r="CP156" s="93" t="s">
        <v>430</v>
      </c>
      <c r="CQ156" s="92" t="s">
        <v>202</v>
      </c>
      <c r="CR156" s="93" t="s">
        <v>471</v>
      </c>
      <c r="CS156" s="93" t="s">
        <v>294</v>
      </c>
      <c r="CT156" s="93" t="s">
        <v>484</v>
      </c>
      <c r="CU156" s="93" t="s">
        <v>365</v>
      </c>
      <c r="CV156" s="93" t="s">
        <v>0</v>
      </c>
      <c r="CW156" s="93" t="s">
        <v>395</v>
      </c>
      <c r="CX156" s="93" t="s">
        <v>434</v>
      </c>
      <c r="CY156" s="93" t="s">
        <v>191</v>
      </c>
      <c r="CZ156" s="94" t="s">
        <v>393</v>
      </c>
      <c r="DA156" s="93" t="s">
        <v>105</v>
      </c>
      <c r="DB156" s="93" t="s">
        <v>432</v>
      </c>
      <c r="DC156" s="93" t="s">
        <v>282</v>
      </c>
      <c r="DD156" s="93" t="s">
        <v>156</v>
      </c>
      <c r="DE156" s="93" t="s">
        <v>224</v>
      </c>
      <c r="DF156" s="93" t="s">
        <v>158</v>
      </c>
      <c r="DG156" s="93" t="s">
        <v>132</v>
      </c>
      <c r="DH156" s="93" t="s">
        <v>373</v>
      </c>
      <c r="DI156" s="95" t="s">
        <v>548</v>
      </c>
      <c r="DJ156" s="93" t="s">
        <v>498</v>
      </c>
      <c r="DK156" s="93" t="s">
        <v>583</v>
      </c>
      <c r="DL156" s="96" t="s">
        <v>246</v>
      </c>
      <c r="DM156" s="67"/>
      <c r="DO156" s="57"/>
      <c r="DP156" s="88">
        <f>F315</f>
        <v>302</v>
      </c>
      <c r="DQ156" s="89">
        <f>F495</f>
        <v>482</v>
      </c>
      <c r="DR156" s="89">
        <f>F550</f>
        <v>537</v>
      </c>
      <c r="DS156" s="89">
        <f>F105</f>
        <v>92</v>
      </c>
      <c r="DT156" s="89">
        <f>F160</f>
        <v>147</v>
      </c>
      <c r="DU156" s="89">
        <f>F614</f>
        <v>601</v>
      </c>
      <c r="DV156" s="89">
        <f>F44</f>
        <v>31</v>
      </c>
      <c r="DW156" s="89">
        <f>F224</f>
        <v>211</v>
      </c>
      <c r="DX156" s="89">
        <f>F279</f>
        <v>266</v>
      </c>
      <c r="DY156" s="89">
        <f>F459</f>
        <v>446</v>
      </c>
      <c r="DZ156" s="89">
        <f>F133</f>
        <v>120</v>
      </c>
      <c r="EA156" s="89">
        <f>F578</f>
        <v>565</v>
      </c>
      <c r="EB156" s="89">
        <f>F398</f>
        <v>385</v>
      </c>
      <c r="EC156" s="89">
        <f>F343</f>
        <v>330</v>
      </c>
      <c r="ED156" s="89">
        <f>F163</f>
        <v>150</v>
      </c>
      <c r="EE156" s="89">
        <f>F467</f>
        <v>454</v>
      </c>
      <c r="EF156" s="89">
        <f>F522</f>
        <v>509</v>
      </c>
      <c r="EG156" s="89">
        <f>F77</f>
        <v>64</v>
      </c>
      <c r="EH156" s="89">
        <f>F257</f>
        <v>244</v>
      </c>
      <c r="EI156" s="89">
        <f>F312</f>
        <v>299</v>
      </c>
      <c r="EJ156" s="89">
        <f>F16</f>
        <v>3</v>
      </c>
      <c r="EK156" s="89">
        <f>F196</f>
        <v>183</v>
      </c>
      <c r="EL156" s="89">
        <f>F376</f>
        <v>363</v>
      </c>
      <c r="EM156" s="89">
        <f>F431</f>
        <v>418</v>
      </c>
      <c r="EN156" s="90">
        <f>F611</f>
        <v>598</v>
      </c>
      <c r="EO156" s="75">
        <f t="shared" si="72"/>
        <v>3247400</v>
      </c>
      <c r="EP156" s="41"/>
      <c r="EQ156" s="91" t="s">
        <v>384</v>
      </c>
      <c r="ER156" s="93" t="s">
        <v>446</v>
      </c>
      <c r="ES156" s="93" t="s">
        <v>273</v>
      </c>
      <c r="ET156" s="92" t="s">
        <v>166</v>
      </c>
      <c r="EU156" s="93" t="s">
        <v>247</v>
      </c>
      <c r="EV156" s="93" t="s">
        <v>213</v>
      </c>
      <c r="EW156" s="93" t="s">
        <v>597</v>
      </c>
      <c r="EX156" s="93" t="s">
        <v>636</v>
      </c>
      <c r="EY156" s="93" t="s">
        <v>536</v>
      </c>
      <c r="EZ156" s="93" t="s">
        <v>625</v>
      </c>
      <c r="FA156" s="175" t="s">
        <v>134</v>
      </c>
      <c r="FB156" s="177" t="s">
        <v>144</v>
      </c>
      <c r="FC156" s="94" t="s">
        <v>204</v>
      </c>
      <c r="FD156" s="176" t="s">
        <v>374</v>
      </c>
      <c r="FE156" s="178" t="s">
        <v>250</v>
      </c>
      <c r="FF156" s="93" t="s">
        <v>351</v>
      </c>
      <c r="FG156" s="93" t="s">
        <v>75</v>
      </c>
      <c r="FH156" s="93" t="s">
        <v>651</v>
      </c>
      <c r="FI156" s="93" t="s">
        <v>516</v>
      </c>
      <c r="FJ156" s="93" t="s">
        <v>242</v>
      </c>
      <c r="FK156" s="93" t="s">
        <v>630</v>
      </c>
      <c r="FL156" s="95" t="s">
        <v>695</v>
      </c>
      <c r="FM156" s="93" t="s">
        <v>425</v>
      </c>
      <c r="FN156" s="93" t="s">
        <v>664</v>
      </c>
      <c r="FO156" s="96" t="s">
        <v>241</v>
      </c>
      <c r="FP156" s="67"/>
    </row>
    <row r="157" spans="1:173" x14ac:dyDescent="0.2">
      <c r="A157" s="41"/>
      <c r="B157" s="41"/>
      <c r="C157" s="41"/>
      <c r="D157" s="109" t="s">
        <v>443</v>
      </c>
      <c r="E157" s="110" t="s">
        <v>565</v>
      </c>
      <c r="F157" s="122">
        <f>B3+(144*B5)</f>
        <v>144</v>
      </c>
      <c r="G157" s="41"/>
      <c r="I157" s="57"/>
      <c r="J157" s="28">
        <f>F92</f>
        <v>79</v>
      </c>
      <c r="K157" s="29">
        <f>F70</f>
        <v>57</v>
      </c>
      <c r="L157" s="29">
        <f>F48</f>
        <v>35</v>
      </c>
      <c r="M157" s="29">
        <f>F31</f>
        <v>18</v>
      </c>
      <c r="N157" s="29">
        <f>F134</f>
        <v>121</v>
      </c>
      <c r="O157" s="29">
        <f>F611</f>
        <v>598</v>
      </c>
      <c r="P157" s="29">
        <f>F564</f>
        <v>551</v>
      </c>
      <c r="Q157" s="29">
        <f>F547</f>
        <v>534</v>
      </c>
      <c r="R157" s="29">
        <f>F525</f>
        <v>512</v>
      </c>
      <c r="S157" s="29">
        <f>F628</f>
        <v>615</v>
      </c>
      <c r="T157" s="29">
        <f>F480</f>
        <v>467</v>
      </c>
      <c r="U157" s="29">
        <f>F458</f>
        <v>445</v>
      </c>
      <c r="V157" s="29">
        <f>F416</f>
        <v>403</v>
      </c>
      <c r="W157" s="29">
        <f>F394</f>
        <v>381</v>
      </c>
      <c r="X157" s="29">
        <f>F502</f>
        <v>489</v>
      </c>
      <c r="Y157" s="29">
        <f>F349</f>
        <v>336</v>
      </c>
      <c r="Z157" s="29">
        <f>F332</f>
        <v>319</v>
      </c>
      <c r="AA157" s="29">
        <f>F310</f>
        <v>297</v>
      </c>
      <c r="AB157" s="29">
        <f>F263</f>
        <v>250</v>
      </c>
      <c r="AC157" s="29">
        <f>F371</f>
        <v>358</v>
      </c>
      <c r="AD157" s="29">
        <f>F218</f>
        <v>205</v>
      </c>
      <c r="AE157" s="29">
        <f>F201</f>
        <v>188</v>
      </c>
      <c r="AF157" s="29">
        <f>F179</f>
        <v>166</v>
      </c>
      <c r="AG157" s="29">
        <f>F162</f>
        <v>149</v>
      </c>
      <c r="AH157" s="30">
        <f>F240</f>
        <v>227</v>
      </c>
      <c r="AI157" s="75">
        <f t="shared" si="70"/>
        <v>3247400</v>
      </c>
      <c r="AJ157" s="41"/>
      <c r="AK157" s="76" t="s">
        <v>410</v>
      </c>
      <c r="AL157" s="78" t="s">
        <v>369</v>
      </c>
      <c r="AM157" s="78" t="s">
        <v>430</v>
      </c>
      <c r="AN157" s="78" t="s">
        <v>431</v>
      </c>
      <c r="AO157" s="77" t="s">
        <v>289</v>
      </c>
      <c r="AP157" s="78" t="s">
        <v>241</v>
      </c>
      <c r="AQ157" s="78" t="s">
        <v>335</v>
      </c>
      <c r="AR157" s="78" t="s">
        <v>336</v>
      </c>
      <c r="AS157" s="78" t="s">
        <v>337</v>
      </c>
      <c r="AT157" s="78" t="s">
        <v>257</v>
      </c>
      <c r="AU157" s="78" t="s">
        <v>603</v>
      </c>
      <c r="AV157" s="78" t="s">
        <v>168</v>
      </c>
      <c r="AW157" s="79" t="s">
        <v>131</v>
      </c>
      <c r="AX157" s="78" t="s">
        <v>700</v>
      </c>
      <c r="AY157" s="78" t="s">
        <v>676</v>
      </c>
      <c r="AZ157" s="78" t="s">
        <v>305</v>
      </c>
      <c r="BA157" s="78" t="s">
        <v>665</v>
      </c>
      <c r="BB157" s="78" t="s">
        <v>439</v>
      </c>
      <c r="BC157" s="78" t="s">
        <v>586</v>
      </c>
      <c r="BD157" s="78" t="s">
        <v>563</v>
      </c>
      <c r="BE157" s="80" t="s">
        <v>114</v>
      </c>
      <c r="BF157" s="78" t="s">
        <v>635</v>
      </c>
      <c r="BG157" s="78" t="s">
        <v>498</v>
      </c>
      <c r="BH157" s="78" t="s">
        <v>187</v>
      </c>
      <c r="BI157" s="81" t="s">
        <v>480</v>
      </c>
      <c r="BJ157" s="41"/>
      <c r="BK157" s="50"/>
      <c r="BL157" s="41"/>
      <c r="BM157" s="28">
        <f>F92</f>
        <v>79</v>
      </c>
      <c r="BN157" s="29">
        <f>F73</f>
        <v>60</v>
      </c>
      <c r="BO157" s="29">
        <f>F20</f>
        <v>7</v>
      </c>
      <c r="BP157" s="29">
        <f>F56</f>
        <v>43</v>
      </c>
      <c r="BQ157" s="29">
        <f>F134</f>
        <v>121</v>
      </c>
      <c r="BR157" s="29">
        <f>F486</f>
        <v>473</v>
      </c>
      <c r="BS157" s="29">
        <f>F447</f>
        <v>434</v>
      </c>
      <c r="BT157" s="29">
        <f>F389</f>
        <v>376</v>
      </c>
      <c r="BU157" s="29">
        <f>F425</f>
        <v>412</v>
      </c>
      <c r="BV157" s="29">
        <f>F503</f>
        <v>490</v>
      </c>
      <c r="BW157" s="29">
        <f>F599</f>
        <v>586</v>
      </c>
      <c r="BX157" s="29">
        <f>F585</f>
        <v>572</v>
      </c>
      <c r="BY157" s="29">
        <f>F532</f>
        <v>519</v>
      </c>
      <c r="BZ157" s="29">
        <f>F538</f>
        <v>525</v>
      </c>
      <c r="CA157" s="29">
        <f>F621</f>
        <v>608</v>
      </c>
      <c r="CB157" s="29">
        <f>F355</f>
        <v>342</v>
      </c>
      <c r="CC157" s="29">
        <f>F316</f>
        <v>303</v>
      </c>
      <c r="CD157" s="29">
        <f>F283</f>
        <v>270</v>
      </c>
      <c r="CE157" s="29">
        <f>F294</f>
        <v>281</v>
      </c>
      <c r="CF157" s="29">
        <f>F377</f>
        <v>364</v>
      </c>
      <c r="CG157" s="29">
        <f>F218</f>
        <v>205</v>
      </c>
      <c r="CH157" s="29">
        <f>F204</f>
        <v>191</v>
      </c>
      <c r="CI157" s="29">
        <f>F151</f>
        <v>138</v>
      </c>
      <c r="CJ157" s="29">
        <f>F187</f>
        <v>174</v>
      </c>
      <c r="CK157" s="30">
        <f>F240</f>
        <v>227</v>
      </c>
      <c r="CL157" s="75">
        <f t="shared" si="71"/>
        <v>3247400</v>
      </c>
      <c r="CM157" s="41"/>
      <c r="CN157" s="91" t="s">
        <v>410</v>
      </c>
      <c r="CO157" s="93" t="s">
        <v>389</v>
      </c>
      <c r="CP157" s="93" t="s">
        <v>117</v>
      </c>
      <c r="CQ157" s="93" t="s">
        <v>390</v>
      </c>
      <c r="CR157" s="92" t="s">
        <v>289</v>
      </c>
      <c r="CS157" s="93" t="s">
        <v>543</v>
      </c>
      <c r="CT157" s="93" t="s">
        <v>198</v>
      </c>
      <c r="CU157" s="93" t="s">
        <v>437</v>
      </c>
      <c r="CV157" s="93" t="s">
        <v>353</v>
      </c>
      <c r="CW157" s="93" t="s">
        <v>404</v>
      </c>
      <c r="CX157" s="93" t="s">
        <v>392</v>
      </c>
      <c r="CY157" s="93" t="s">
        <v>541</v>
      </c>
      <c r="CZ157" s="94" t="s">
        <v>176</v>
      </c>
      <c r="DA157" s="93" t="s">
        <v>491</v>
      </c>
      <c r="DB157" s="93" t="s">
        <v>376</v>
      </c>
      <c r="DC157" s="93" t="s">
        <v>222</v>
      </c>
      <c r="DD157" s="93" t="s">
        <v>154</v>
      </c>
      <c r="DE157" s="93" t="s">
        <v>343</v>
      </c>
      <c r="DF157" s="93" t="s">
        <v>155</v>
      </c>
      <c r="DG157" s="93" t="s">
        <v>221</v>
      </c>
      <c r="DH157" s="95" t="s">
        <v>114</v>
      </c>
      <c r="DI157" s="93" t="s">
        <v>560</v>
      </c>
      <c r="DJ157" s="93" t="s">
        <v>571</v>
      </c>
      <c r="DK157" s="93" t="s">
        <v>324</v>
      </c>
      <c r="DL157" s="96" t="s">
        <v>480</v>
      </c>
      <c r="DM157" s="67"/>
      <c r="DO157" s="57"/>
      <c r="DP157" s="88">
        <f>F171</f>
        <v>158</v>
      </c>
      <c r="DQ157" s="89">
        <f>F351</f>
        <v>338</v>
      </c>
      <c r="DR157" s="89">
        <f>F406</f>
        <v>393</v>
      </c>
      <c r="DS157" s="89">
        <f>F586</f>
        <v>573</v>
      </c>
      <c r="DT157" s="89">
        <f>F116</f>
        <v>103</v>
      </c>
      <c r="DU157" s="89">
        <f>F470</f>
        <v>457</v>
      </c>
      <c r="DV157" s="89">
        <f>F525</f>
        <v>512</v>
      </c>
      <c r="DW157" s="89">
        <f>F80</f>
        <v>67</v>
      </c>
      <c r="DX157" s="89">
        <f>F260</f>
        <v>247</v>
      </c>
      <c r="DY157" s="89">
        <f>F290</f>
        <v>277</v>
      </c>
      <c r="DZ157" s="89">
        <f>F589</f>
        <v>576</v>
      </c>
      <c r="EA157" s="89">
        <f>F434</f>
        <v>421</v>
      </c>
      <c r="EB157" s="89">
        <f>F379</f>
        <v>366</v>
      </c>
      <c r="EC157" s="89">
        <f>F199</f>
        <v>186</v>
      </c>
      <c r="ED157" s="89">
        <f>F19</f>
        <v>6</v>
      </c>
      <c r="EE157" s="89">
        <f>F318</f>
        <v>305</v>
      </c>
      <c r="EF157" s="89">
        <f>F498</f>
        <v>485</v>
      </c>
      <c r="EG157" s="89">
        <f>F553</f>
        <v>540</v>
      </c>
      <c r="EH157" s="89">
        <f>F108</f>
        <v>95</v>
      </c>
      <c r="EI157" s="89">
        <f>F138</f>
        <v>125</v>
      </c>
      <c r="EJ157" s="89">
        <f>F622</f>
        <v>609</v>
      </c>
      <c r="EK157" s="89">
        <f>F52</f>
        <v>39</v>
      </c>
      <c r="EL157" s="89">
        <f>F232</f>
        <v>219</v>
      </c>
      <c r="EM157" s="89">
        <f>F287</f>
        <v>274</v>
      </c>
      <c r="EN157" s="90">
        <f>F442</f>
        <v>429</v>
      </c>
      <c r="EO157" s="75">
        <f t="shared" si="72"/>
        <v>3247400</v>
      </c>
      <c r="EP157" s="41"/>
      <c r="EQ157" s="91" t="s">
        <v>701</v>
      </c>
      <c r="ER157" s="93" t="s">
        <v>465</v>
      </c>
      <c r="ES157" s="93" t="s">
        <v>672</v>
      </c>
      <c r="ET157" s="93" t="s">
        <v>78</v>
      </c>
      <c r="EU157" s="92" t="s">
        <v>652</v>
      </c>
      <c r="EV157" s="93" t="s">
        <v>462</v>
      </c>
      <c r="EW157" s="93" t="s">
        <v>337</v>
      </c>
      <c r="EX157" s="93" t="s">
        <v>97</v>
      </c>
      <c r="EY157" s="93" t="s">
        <v>115</v>
      </c>
      <c r="EZ157" s="93" t="s">
        <v>424</v>
      </c>
      <c r="FA157" s="175" t="s">
        <v>275</v>
      </c>
      <c r="FB157" s="177" t="s">
        <v>656</v>
      </c>
      <c r="FC157" s="94" t="s">
        <v>383</v>
      </c>
      <c r="FD157" s="176" t="s">
        <v>598</v>
      </c>
      <c r="FE157" s="178" t="s">
        <v>620</v>
      </c>
      <c r="FF157" s="93" t="s">
        <v>268</v>
      </c>
      <c r="FG157" s="93" t="s">
        <v>371</v>
      </c>
      <c r="FH157" s="93" t="s">
        <v>197</v>
      </c>
      <c r="FI157" s="93" t="s">
        <v>314</v>
      </c>
      <c r="FJ157" s="93" t="s">
        <v>127</v>
      </c>
      <c r="FK157" s="95" t="s">
        <v>147</v>
      </c>
      <c r="FL157" s="93" t="s">
        <v>574</v>
      </c>
      <c r="FM157" s="93" t="s">
        <v>401</v>
      </c>
      <c r="FN157" s="93" t="s">
        <v>303</v>
      </c>
      <c r="FO157" s="96" t="s">
        <v>297</v>
      </c>
      <c r="FP157" s="67"/>
    </row>
    <row r="158" spans="1:173" x14ac:dyDescent="0.2">
      <c r="A158" s="41"/>
      <c r="B158" s="41"/>
      <c r="C158" s="41"/>
      <c r="D158" s="109" t="s">
        <v>538</v>
      </c>
      <c r="E158" s="110" t="s">
        <v>565</v>
      </c>
      <c r="F158" s="111">
        <f>B3+(145*B5)</f>
        <v>145</v>
      </c>
      <c r="G158" s="41"/>
      <c r="I158" s="57"/>
      <c r="J158" s="28">
        <f>F266</f>
        <v>253</v>
      </c>
      <c r="K158" s="29">
        <f>F369</f>
        <v>356</v>
      </c>
      <c r="L158" s="29">
        <f>F352</f>
        <v>339</v>
      </c>
      <c r="M158" s="29">
        <f>F330</f>
        <v>317</v>
      </c>
      <c r="N158" s="29">
        <f>F308</f>
        <v>295</v>
      </c>
      <c r="O158" s="29">
        <f>F160</f>
        <v>147</v>
      </c>
      <c r="P158" s="29">
        <f>F238</f>
        <v>225</v>
      </c>
      <c r="Q158" s="29">
        <f>F221</f>
        <v>208</v>
      </c>
      <c r="R158" s="29">
        <f>F199</f>
        <v>186</v>
      </c>
      <c r="S158" s="29">
        <f>F182</f>
        <v>169</v>
      </c>
      <c r="T158" s="29">
        <f>F29</f>
        <v>16</v>
      </c>
      <c r="U158" s="29">
        <f>F137</f>
        <v>124</v>
      </c>
      <c r="V158" s="29">
        <f>F90</f>
        <v>77</v>
      </c>
      <c r="W158" s="29">
        <f>F68</f>
        <v>55</v>
      </c>
      <c r="X158" s="29">
        <f>F51</f>
        <v>38</v>
      </c>
      <c r="Y158" s="29">
        <f>F523</f>
        <v>510</v>
      </c>
      <c r="Z158" s="29">
        <f>F631</f>
        <v>618</v>
      </c>
      <c r="AA158" s="29">
        <f>F609</f>
        <v>596</v>
      </c>
      <c r="AB158" s="29">
        <f>F567</f>
        <v>554</v>
      </c>
      <c r="AC158" s="29">
        <f>F545</f>
        <v>532</v>
      </c>
      <c r="AD158" s="29">
        <f>F397</f>
        <v>384</v>
      </c>
      <c r="AE158" s="29">
        <f>F500</f>
        <v>487</v>
      </c>
      <c r="AF158" s="29">
        <f>F478</f>
        <v>465</v>
      </c>
      <c r="AG158" s="29">
        <f>F461</f>
        <v>448</v>
      </c>
      <c r="AH158" s="30">
        <f>F414</f>
        <v>401</v>
      </c>
      <c r="AI158" s="75">
        <f t="shared" si="70"/>
        <v>3247400</v>
      </c>
      <c r="AJ158" s="41"/>
      <c r="AK158" s="76" t="s">
        <v>181</v>
      </c>
      <c r="AL158" s="78" t="s">
        <v>282</v>
      </c>
      <c r="AM158" s="78" t="s">
        <v>283</v>
      </c>
      <c r="AN158" s="78" t="s">
        <v>132</v>
      </c>
      <c r="AO158" s="78" t="s">
        <v>281</v>
      </c>
      <c r="AP158" s="77" t="s">
        <v>247</v>
      </c>
      <c r="AQ158" s="78" t="s">
        <v>326</v>
      </c>
      <c r="AR158" s="78" t="s">
        <v>698</v>
      </c>
      <c r="AS158" s="78" t="s">
        <v>598</v>
      </c>
      <c r="AT158" s="78" t="s">
        <v>549</v>
      </c>
      <c r="AU158" s="78" t="s">
        <v>408</v>
      </c>
      <c r="AV158" s="78" t="s">
        <v>689</v>
      </c>
      <c r="AW158" s="79" t="s">
        <v>639</v>
      </c>
      <c r="AX158" s="78" t="s">
        <v>499</v>
      </c>
      <c r="AY158" s="78" t="s">
        <v>165</v>
      </c>
      <c r="AZ158" s="78" t="s">
        <v>299</v>
      </c>
      <c r="BA158" s="78" t="s">
        <v>411</v>
      </c>
      <c r="BB158" s="78" t="s">
        <v>370</v>
      </c>
      <c r="BC158" s="78" t="s">
        <v>613</v>
      </c>
      <c r="BD158" s="80" t="s">
        <v>614</v>
      </c>
      <c r="BE158" s="78" t="s">
        <v>258</v>
      </c>
      <c r="BF158" s="78" t="s">
        <v>294</v>
      </c>
      <c r="BG158" s="78" t="s">
        <v>394</v>
      </c>
      <c r="BH158" s="78" t="s">
        <v>395</v>
      </c>
      <c r="BI158" s="81" t="s">
        <v>396</v>
      </c>
      <c r="BJ158" s="41"/>
      <c r="BK158" s="50"/>
      <c r="BL158" s="41"/>
      <c r="BM158" s="28">
        <f>F279</f>
        <v>266</v>
      </c>
      <c r="BN158" s="29">
        <f>F362</f>
        <v>349</v>
      </c>
      <c r="BO158" s="29">
        <f>F368</f>
        <v>355</v>
      </c>
      <c r="BP158" s="29">
        <f>F315</f>
        <v>302</v>
      </c>
      <c r="BQ158" s="29">
        <f>F301</f>
        <v>288</v>
      </c>
      <c r="BR158" s="29">
        <f>F160</f>
        <v>147</v>
      </c>
      <c r="BS158" s="29">
        <f>F213</f>
        <v>200</v>
      </c>
      <c r="BT158" s="29">
        <f>F249</f>
        <v>236</v>
      </c>
      <c r="BU158" s="29">
        <f>F196</f>
        <v>183</v>
      </c>
      <c r="BV158" s="29">
        <f>F182</f>
        <v>169</v>
      </c>
      <c r="BW158" s="29">
        <f>F391</f>
        <v>378</v>
      </c>
      <c r="BX158" s="29">
        <f>F469</f>
        <v>456</v>
      </c>
      <c r="BY158" s="29">
        <f>F505</f>
        <v>492</v>
      </c>
      <c r="BZ158" s="29">
        <f>F452</f>
        <v>439</v>
      </c>
      <c r="CA158" s="29">
        <f>F433</f>
        <v>420</v>
      </c>
      <c r="CB158" s="29">
        <f>F523</f>
        <v>510</v>
      </c>
      <c r="CC158" s="29">
        <f>F606</f>
        <v>593</v>
      </c>
      <c r="CD158" s="29">
        <f>F617</f>
        <v>604</v>
      </c>
      <c r="CE158" s="29">
        <f>F584</f>
        <v>571</v>
      </c>
      <c r="CF158" s="29">
        <f>F545</f>
        <v>532</v>
      </c>
      <c r="CG158" s="29">
        <f>F22</f>
        <v>9</v>
      </c>
      <c r="CH158" s="29">
        <f>F100</f>
        <v>87</v>
      </c>
      <c r="CI158" s="29">
        <f>F136</f>
        <v>123</v>
      </c>
      <c r="CJ158" s="29">
        <f>F78</f>
        <v>65</v>
      </c>
      <c r="CK158" s="30">
        <f>F39</f>
        <v>26</v>
      </c>
      <c r="CL158" s="75">
        <f t="shared" si="71"/>
        <v>3247400</v>
      </c>
      <c r="CM158" s="41"/>
      <c r="CN158" s="91" t="s">
        <v>536</v>
      </c>
      <c r="CO158" s="93" t="s">
        <v>179</v>
      </c>
      <c r="CP158" s="93" t="s">
        <v>188</v>
      </c>
      <c r="CQ158" s="93" t="s">
        <v>384</v>
      </c>
      <c r="CR158" s="93" t="s">
        <v>535</v>
      </c>
      <c r="CS158" s="92" t="s">
        <v>247</v>
      </c>
      <c r="CT158" s="93" t="s">
        <v>189</v>
      </c>
      <c r="CU158" s="93" t="s">
        <v>621</v>
      </c>
      <c r="CV158" s="93" t="s">
        <v>695</v>
      </c>
      <c r="CW158" s="93" t="s">
        <v>549</v>
      </c>
      <c r="CX158" s="93" t="s">
        <v>311</v>
      </c>
      <c r="CY158" s="93" t="s">
        <v>696</v>
      </c>
      <c r="CZ158" s="94" t="s">
        <v>657</v>
      </c>
      <c r="DA158" s="93" t="s">
        <v>690</v>
      </c>
      <c r="DB158" s="93" t="s">
        <v>103</v>
      </c>
      <c r="DC158" s="93" t="s">
        <v>299</v>
      </c>
      <c r="DD158" s="93" t="s">
        <v>526</v>
      </c>
      <c r="DE158" s="93" t="s">
        <v>566</v>
      </c>
      <c r="DF158" s="93" t="s">
        <v>262</v>
      </c>
      <c r="DG158" s="95" t="s">
        <v>614</v>
      </c>
      <c r="DH158" s="93" t="s">
        <v>348</v>
      </c>
      <c r="DI158" s="93" t="s">
        <v>409</v>
      </c>
      <c r="DJ158" s="93" t="s">
        <v>525</v>
      </c>
      <c r="DK158" s="93" t="s">
        <v>644</v>
      </c>
      <c r="DL158" s="96" t="s">
        <v>319</v>
      </c>
      <c r="DM158" s="67"/>
      <c r="DO158" s="57"/>
      <c r="DP158" s="88">
        <f>F591</f>
        <v>578</v>
      </c>
      <c r="DQ158" s="89">
        <f>F21</f>
        <v>8</v>
      </c>
      <c r="DR158" s="89">
        <f>F201</f>
        <v>188</v>
      </c>
      <c r="DS158" s="89">
        <f>F381</f>
        <v>368</v>
      </c>
      <c r="DT158" s="89">
        <f>F436</f>
        <v>423</v>
      </c>
      <c r="DU158" s="89">
        <f>F140</f>
        <v>127</v>
      </c>
      <c r="DV158" s="89">
        <f>F320</f>
        <v>307</v>
      </c>
      <c r="DW158" s="89">
        <f>F500</f>
        <v>487</v>
      </c>
      <c r="DX158" s="89">
        <f>F555</f>
        <v>542</v>
      </c>
      <c r="DY158" s="89">
        <f>F110</f>
        <v>97</v>
      </c>
      <c r="DZ158" s="89">
        <f>F284</f>
        <v>271</v>
      </c>
      <c r="EA158" s="89">
        <f>F229</f>
        <v>216</v>
      </c>
      <c r="EB158" s="89">
        <f>F49</f>
        <v>36</v>
      </c>
      <c r="EC158" s="89">
        <f>F619</f>
        <v>606</v>
      </c>
      <c r="ED158" s="89">
        <f>F439</f>
        <v>426</v>
      </c>
      <c r="EE158" s="89">
        <f>F113</f>
        <v>100</v>
      </c>
      <c r="EF158" s="89">
        <f>F168</f>
        <v>155</v>
      </c>
      <c r="EG158" s="89">
        <f>F348</f>
        <v>335</v>
      </c>
      <c r="EH158" s="89">
        <f>F403</f>
        <v>390</v>
      </c>
      <c r="EI158" s="89">
        <f>F583</f>
        <v>570</v>
      </c>
      <c r="EJ158" s="89">
        <f>F292</f>
        <v>279</v>
      </c>
      <c r="EK158" s="89">
        <f>F472</f>
        <v>459</v>
      </c>
      <c r="EL158" s="89">
        <f>F527</f>
        <v>514</v>
      </c>
      <c r="EM158" s="89">
        <f>F82</f>
        <v>69</v>
      </c>
      <c r="EN158" s="90">
        <f>F262</f>
        <v>249</v>
      </c>
      <c r="EO158" s="75">
        <f t="shared" si="72"/>
        <v>3247400</v>
      </c>
      <c r="EP158" s="41"/>
      <c r="EQ158" s="91" t="s">
        <v>661</v>
      </c>
      <c r="ER158" s="93" t="s">
        <v>333</v>
      </c>
      <c r="ES158" s="93" t="s">
        <v>635</v>
      </c>
      <c r="ET158" s="93" t="s">
        <v>478</v>
      </c>
      <c r="EU158" s="93" t="s">
        <v>436</v>
      </c>
      <c r="EV158" s="92" t="s">
        <v>548</v>
      </c>
      <c r="EW158" s="93" t="s">
        <v>359</v>
      </c>
      <c r="EX158" s="93" t="s">
        <v>294</v>
      </c>
      <c r="EY158" s="93" t="s">
        <v>485</v>
      </c>
      <c r="EZ158" s="93" t="s">
        <v>271</v>
      </c>
      <c r="FA158" s="175" t="s">
        <v>527</v>
      </c>
      <c r="FB158" s="177" t="s">
        <v>452</v>
      </c>
      <c r="FC158" s="94" t="s">
        <v>211</v>
      </c>
      <c r="FD158" s="176" t="s">
        <v>106</v>
      </c>
      <c r="FE158" s="178" t="s">
        <v>420</v>
      </c>
      <c r="FF158" s="93" t="s">
        <v>142</v>
      </c>
      <c r="FG158" s="93" t="s">
        <v>363</v>
      </c>
      <c r="FH158" s="93" t="s">
        <v>677</v>
      </c>
      <c r="FI158" s="93" t="s">
        <v>484</v>
      </c>
      <c r="FJ158" s="95" t="s">
        <v>674</v>
      </c>
      <c r="FK158" s="93" t="s">
        <v>205</v>
      </c>
      <c r="FL158" s="93" t="s">
        <v>316</v>
      </c>
      <c r="FM158" s="93" t="s">
        <v>135</v>
      </c>
      <c r="FN158" s="93" t="s">
        <v>73</v>
      </c>
      <c r="FO158" s="96" t="s">
        <v>373</v>
      </c>
      <c r="FP158" s="67"/>
    </row>
    <row r="159" spans="1:173" x14ac:dyDescent="0.2">
      <c r="A159" s="41"/>
      <c r="B159" s="41"/>
      <c r="C159" s="41"/>
      <c r="D159" s="109" t="s">
        <v>90</v>
      </c>
      <c r="E159" s="110" t="s">
        <v>565</v>
      </c>
      <c r="F159" s="111">
        <f>B3+(146*B5)</f>
        <v>146</v>
      </c>
      <c r="G159" s="41"/>
      <c r="I159" s="57"/>
      <c r="J159" s="28">
        <f>F327</f>
        <v>314</v>
      </c>
      <c r="K159" s="29">
        <f>F305</f>
        <v>292</v>
      </c>
      <c r="L159" s="29">
        <f>F283</f>
        <v>270</v>
      </c>
      <c r="M159" s="29">
        <f>F366</f>
        <v>353</v>
      </c>
      <c r="N159" s="29">
        <f>F344</f>
        <v>331</v>
      </c>
      <c r="O159" s="29">
        <f>F196</f>
        <v>183</v>
      </c>
      <c r="P159" s="29">
        <f>F174</f>
        <v>161</v>
      </c>
      <c r="Q159" s="29">
        <f>F157</f>
        <v>144</v>
      </c>
      <c r="R159" s="29">
        <f>F260</f>
        <v>247</v>
      </c>
      <c r="S159" s="29">
        <f>F213</f>
        <v>200</v>
      </c>
      <c r="T159" s="29">
        <f>F65</f>
        <v>52</v>
      </c>
      <c r="U159" s="29">
        <f>F43</f>
        <v>30</v>
      </c>
      <c r="V159" s="29">
        <f>F26</f>
        <v>13</v>
      </c>
      <c r="W159" s="29">
        <f>F129</f>
        <v>116</v>
      </c>
      <c r="X159" s="29">
        <f>F112</f>
        <v>99</v>
      </c>
      <c r="Y159" s="29">
        <f>F584</f>
        <v>571</v>
      </c>
      <c r="Z159" s="29">
        <f>F542</f>
        <v>529</v>
      </c>
      <c r="AA159" s="29">
        <f>F520</f>
        <v>507</v>
      </c>
      <c r="AB159" s="29">
        <f>F623</f>
        <v>610</v>
      </c>
      <c r="AC159" s="29">
        <f>F606</f>
        <v>593</v>
      </c>
      <c r="AD159" s="29">
        <f>F453</f>
        <v>440</v>
      </c>
      <c r="AE159" s="29">
        <f>F436</f>
        <v>423</v>
      </c>
      <c r="AF159" s="29">
        <f>F389</f>
        <v>376</v>
      </c>
      <c r="AG159" s="29">
        <f>F497</f>
        <v>484</v>
      </c>
      <c r="AH159" s="30">
        <f>F475</f>
        <v>462</v>
      </c>
      <c r="AI159" s="75">
        <f t="shared" si="70"/>
        <v>3247400</v>
      </c>
      <c r="AJ159" s="41"/>
      <c r="AK159" s="76" t="s">
        <v>342</v>
      </c>
      <c r="AL159" s="78" t="s">
        <v>312</v>
      </c>
      <c r="AM159" s="78" t="s">
        <v>343</v>
      </c>
      <c r="AN159" s="78" t="s">
        <v>302</v>
      </c>
      <c r="AO159" s="78" t="s">
        <v>341</v>
      </c>
      <c r="AP159" s="78" t="s">
        <v>695</v>
      </c>
      <c r="AQ159" s="77" t="s">
        <v>576</v>
      </c>
      <c r="AR159" s="78" t="s">
        <v>443</v>
      </c>
      <c r="AS159" s="78" t="s">
        <v>115</v>
      </c>
      <c r="AT159" s="78" t="s">
        <v>189</v>
      </c>
      <c r="AU159" s="78" t="s">
        <v>602</v>
      </c>
      <c r="AV159" s="78" t="s">
        <v>414</v>
      </c>
      <c r="AW159" s="79" t="s">
        <v>233</v>
      </c>
      <c r="AX159" s="78" t="s">
        <v>450</v>
      </c>
      <c r="AY159" s="78" t="s">
        <v>662</v>
      </c>
      <c r="AZ159" s="78" t="s">
        <v>262</v>
      </c>
      <c r="BA159" s="78" t="s">
        <v>631</v>
      </c>
      <c r="BB159" s="78" t="s">
        <v>632</v>
      </c>
      <c r="BC159" s="80" t="s">
        <v>357</v>
      </c>
      <c r="BD159" s="78" t="s">
        <v>526</v>
      </c>
      <c r="BE159" s="78" t="s">
        <v>435</v>
      </c>
      <c r="BF159" s="78" t="s">
        <v>436</v>
      </c>
      <c r="BG159" s="78" t="s">
        <v>437</v>
      </c>
      <c r="BH159" s="78" t="s">
        <v>136</v>
      </c>
      <c r="BI159" s="81" t="s">
        <v>100</v>
      </c>
      <c r="BJ159" s="41"/>
      <c r="BK159" s="50"/>
      <c r="BL159" s="41"/>
      <c r="BM159" s="28">
        <f>F326</f>
        <v>313</v>
      </c>
      <c r="BN159" s="29">
        <f>F293</f>
        <v>280</v>
      </c>
      <c r="BO159" s="29">
        <f>F340</f>
        <v>327</v>
      </c>
      <c r="BP159" s="29">
        <f>F379</f>
        <v>366</v>
      </c>
      <c r="BQ159" s="29">
        <f>F287</f>
        <v>274</v>
      </c>
      <c r="BR159" s="29">
        <f>F207</f>
        <v>194</v>
      </c>
      <c r="BS159" s="29">
        <f>F174</f>
        <v>161</v>
      </c>
      <c r="BT159" s="29">
        <f>F221</f>
        <v>208</v>
      </c>
      <c r="BU159" s="29">
        <f>F260</f>
        <v>247</v>
      </c>
      <c r="BV159" s="29">
        <f>F138</f>
        <v>125</v>
      </c>
      <c r="BW159" s="29">
        <f>F458</f>
        <v>445</v>
      </c>
      <c r="BX159" s="29">
        <f>F430</f>
        <v>417</v>
      </c>
      <c r="BY159" s="29">
        <f>F477</f>
        <v>464</v>
      </c>
      <c r="BZ159" s="29">
        <f>F491</f>
        <v>478</v>
      </c>
      <c r="CA159" s="29">
        <f>F394</f>
        <v>381</v>
      </c>
      <c r="CB159" s="29">
        <f>F570</f>
        <v>557</v>
      </c>
      <c r="CC159" s="29">
        <f>F542</f>
        <v>529</v>
      </c>
      <c r="CD159" s="29">
        <f>F609</f>
        <v>596</v>
      </c>
      <c r="CE159" s="29">
        <f>F623</f>
        <v>610</v>
      </c>
      <c r="CF159" s="29">
        <f>F531</f>
        <v>518</v>
      </c>
      <c r="CG159" s="29">
        <f>F64</f>
        <v>51</v>
      </c>
      <c r="CH159" s="29">
        <f>F61</f>
        <v>48</v>
      </c>
      <c r="CI159" s="29">
        <f>F103</f>
        <v>90</v>
      </c>
      <c r="CJ159" s="29">
        <f>F122</f>
        <v>109</v>
      </c>
      <c r="CK159" s="30">
        <f>F25</f>
        <v>12</v>
      </c>
      <c r="CL159" s="75">
        <f t="shared" si="71"/>
        <v>3247400</v>
      </c>
      <c r="CM159" s="41"/>
      <c r="CN159" s="91" t="s">
        <v>503</v>
      </c>
      <c r="CO159" s="93" t="s">
        <v>125</v>
      </c>
      <c r="CP159" s="93" t="s">
        <v>531</v>
      </c>
      <c r="CQ159" s="93" t="s">
        <v>383</v>
      </c>
      <c r="CR159" s="93" t="s">
        <v>303</v>
      </c>
      <c r="CS159" s="93" t="s">
        <v>481</v>
      </c>
      <c r="CT159" s="92" t="s">
        <v>576</v>
      </c>
      <c r="CU159" s="93" t="s">
        <v>698</v>
      </c>
      <c r="CV159" s="93" t="s">
        <v>115</v>
      </c>
      <c r="CW159" s="93" t="s">
        <v>127</v>
      </c>
      <c r="CX159" s="93" t="s">
        <v>168</v>
      </c>
      <c r="CY159" s="93" t="s">
        <v>624</v>
      </c>
      <c r="CZ159" s="94" t="s">
        <v>680</v>
      </c>
      <c r="DA159" s="93" t="s">
        <v>193</v>
      </c>
      <c r="DB159" s="93" t="s">
        <v>700</v>
      </c>
      <c r="DC159" s="93" t="s">
        <v>591</v>
      </c>
      <c r="DD159" s="93" t="s">
        <v>631</v>
      </c>
      <c r="DE159" s="93" t="s">
        <v>370</v>
      </c>
      <c r="DF159" s="95" t="s">
        <v>357</v>
      </c>
      <c r="DG159" s="93" t="s">
        <v>495</v>
      </c>
      <c r="DH159" s="93" t="s">
        <v>139</v>
      </c>
      <c r="DI159" s="93" t="s">
        <v>494</v>
      </c>
      <c r="DJ159" s="93" t="s">
        <v>590</v>
      </c>
      <c r="DK159" s="93" t="s">
        <v>231</v>
      </c>
      <c r="DL159" s="96" t="s">
        <v>451</v>
      </c>
      <c r="DM159" s="67"/>
      <c r="DO159" s="57"/>
      <c r="DP159" s="88">
        <f>F447</f>
        <v>434</v>
      </c>
      <c r="DQ159" s="89">
        <f>F627</f>
        <v>614</v>
      </c>
      <c r="DR159" s="89">
        <f>F57</f>
        <v>44</v>
      </c>
      <c r="DS159" s="89">
        <f>F237</f>
        <v>224</v>
      </c>
      <c r="DT159" s="89">
        <f>F267</f>
        <v>254</v>
      </c>
      <c r="DU159" s="89">
        <f>F121</f>
        <v>108</v>
      </c>
      <c r="DV159" s="89">
        <f>F176</f>
        <v>163</v>
      </c>
      <c r="DW159" s="89">
        <f>F356</f>
        <v>343</v>
      </c>
      <c r="DX159" s="89">
        <f>F411</f>
        <v>398</v>
      </c>
      <c r="DY159" s="89">
        <f>F566</f>
        <v>553</v>
      </c>
      <c r="DZ159" s="89">
        <f>F240</f>
        <v>227</v>
      </c>
      <c r="EA159" s="89">
        <f>F85</f>
        <v>72</v>
      </c>
      <c r="EB159" s="89">
        <f>F530</f>
        <v>517</v>
      </c>
      <c r="EC159" s="89">
        <f>F475</f>
        <v>462</v>
      </c>
      <c r="ED159" s="89">
        <f>F295</f>
        <v>282</v>
      </c>
      <c r="EE159" s="89">
        <f>F594</f>
        <v>581</v>
      </c>
      <c r="EF159" s="89">
        <f>F24</f>
        <v>11</v>
      </c>
      <c r="EG159" s="89">
        <f>F204</f>
        <v>191</v>
      </c>
      <c r="EH159" s="89">
        <f>F384</f>
        <v>371</v>
      </c>
      <c r="EI159" s="89">
        <f>F414</f>
        <v>401</v>
      </c>
      <c r="EJ159" s="89">
        <f>F143</f>
        <v>130</v>
      </c>
      <c r="EK159" s="89">
        <f>F323</f>
        <v>310</v>
      </c>
      <c r="EL159" s="89">
        <f>F503</f>
        <v>490</v>
      </c>
      <c r="EM159" s="89">
        <f>F558</f>
        <v>545</v>
      </c>
      <c r="EN159" s="90">
        <f>F88</f>
        <v>75</v>
      </c>
      <c r="EO159" s="75">
        <f t="shared" si="72"/>
        <v>3247400</v>
      </c>
      <c r="EP159" s="41"/>
      <c r="EQ159" s="91" t="s">
        <v>198</v>
      </c>
      <c r="ER159" s="93" t="s">
        <v>315</v>
      </c>
      <c r="ES159" s="93" t="s">
        <v>128</v>
      </c>
      <c r="ET159" s="93" t="s">
        <v>265</v>
      </c>
      <c r="EU159" s="93" t="s">
        <v>372</v>
      </c>
      <c r="EV159" s="93" t="s">
        <v>71</v>
      </c>
      <c r="EW159" s="92" t="s">
        <v>605</v>
      </c>
      <c r="EX159" s="93" t="s">
        <v>514</v>
      </c>
      <c r="EY159" s="93" t="s">
        <v>476</v>
      </c>
      <c r="EZ159" s="93" t="s">
        <v>627</v>
      </c>
      <c r="FA159" s="175" t="s">
        <v>480</v>
      </c>
      <c r="FB159" s="177" t="s">
        <v>332</v>
      </c>
      <c r="FC159" s="94" t="s">
        <v>520</v>
      </c>
      <c r="FD159" s="176" t="s">
        <v>100</v>
      </c>
      <c r="FE159" s="178" t="s">
        <v>304</v>
      </c>
      <c r="FF159" s="93" t="s">
        <v>355</v>
      </c>
      <c r="FG159" s="93" t="s">
        <v>270</v>
      </c>
      <c r="FH159" s="93" t="s">
        <v>560</v>
      </c>
      <c r="FI159" s="95" t="s">
        <v>463</v>
      </c>
      <c r="FJ159" s="93" t="s">
        <v>396</v>
      </c>
      <c r="FK159" s="93" t="s">
        <v>186</v>
      </c>
      <c r="FL159" s="93" t="s">
        <v>670</v>
      </c>
      <c r="FM159" s="93" t="s">
        <v>404</v>
      </c>
      <c r="FN159" s="93" t="s">
        <v>666</v>
      </c>
      <c r="FO159" s="96" t="s">
        <v>1</v>
      </c>
      <c r="FP159" s="67"/>
    </row>
    <row r="160" spans="1:173" x14ac:dyDescent="0.2">
      <c r="A160" s="41"/>
      <c r="B160" s="41"/>
      <c r="C160" s="41"/>
      <c r="D160" s="109" t="s">
        <v>247</v>
      </c>
      <c r="E160" s="110" t="s">
        <v>565</v>
      </c>
      <c r="F160" s="122">
        <f>B3+(147*B5)</f>
        <v>147</v>
      </c>
      <c r="G160" s="41"/>
      <c r="I160" s="57"/>
      <c r="J160" s="28">
        <f>F383</f>
        <v>370</v>
      </c>
      <c r="K160" s="29">
        <f>F341</f>
        <v>328</v>
      </c>
      <c r="L160" s="29">
        <f>F319</f>
        <v>306</v>
      </c>
      <c r="M160" s="29">
        <f>F302</f>
        <v>289</v>
      </c>
      <c r="N160" s="29">
        <f>F280</f>
        <v>267</v>
      </c>
      <c r="O160" s="29">
        <f>F257</f>
        <v>244</v>
      </c>
      <c r="P160" s="29">
        <f>F235</f>
        <v>222</v>
      </c>
      <c r="Q160" s="29">
        <f>F188</f>
        <v>175</v>
      </c>
      <c r="R160" s="29">
        <f>F171</f>
        <v>158</v>
      </c>
      <c r="S160" s="29">
        <f>F149</f>
        <v>136</v>
      </c>
      <c r="T160" s="29">
        <f>F126</f>
        <v>113</v>
      </c>
      <c r="U160" s="29">
        <f>F104</f>
        <v>91</v>
      </c>
      <c r="V160" s="29">
        <f>F87</f>
        <v>74</v>
      </c>
      <c r="W160" s="29">
        <f>F40</f>
        <v>27</v>
      </c>
      <c r="X160" s="29">
        <f>F18</f>
        <v>5</v>
      </c>
      <c r="Y160" s="29">
        <f>F620</f>
        <v>607</v>
      </c>
      <c r="Z160" s="29">
        <f>F598</f>
        <v>585</v>
      </c>
      <c r="AA160" s="29">
        <f>F581</f>
        <v>568</v>
      </c>
      <c r="AB160" s="29">
        <f>F559</f>
        <v>546</v>
      </c>
      <c r="AC160" s="29">
        <f>F517</f>
        <v>504</v>
      </c>
      <c r="AD160" s="29">
        <f>F489</f>
        <v>476</v>
      </c>
      <c r="AE160" s="29">
        <f>F472</f>
        <v>459</v>
      </c>
      <c r="AF160" s="29">
        <f>F450</f>
        <v>437</v>
      </c>
      <c r="AG160" s="29">
        <f>F428</f>
        <v>415</v>
      </c>
      <c r="AH160" s="30">
        <f>F411</f>
        <v>398</v>
      </c>
      <c r="AI160" s="75">
        <f t="shared" si="70"/>
        <v>3247400</v>
      </c>
      <c r="AJ160" s="41"/>
      <c r="AK160" s="76" t="s">
        <v>86</v>
      </c>
      <c r="AL160" s="78" t="s">
        <v>87</v>
      </c>
      <c r="AM160" s="78" t="s">
        <v>88</v>
      </c>
      <c r="AN160" s="78" t="s">
        <v>89</v>
      </c>
      <c r="AO160" s="78" t="s">
        <v>85</v>
      </c>
      <c r="AP160" s="78" t="s">
        <v>516</v>
      </c>
      <c r="AQ160" s="78" t="s">
        <v>361</v>
      </c>
      <c r="AR160" s="77" t="s">
        <v>375</v>
      </c>
      <c r="AS160" s="78" t="s">
        <v>701</v>
      </c>
      <c r="AT160" s="78" t="s">
        <v>654</v>
      </c>
      <c r="AU160" s="78" t="s">
        <v>96</v>
      </c>
      <c r="AV160" s="78" t="s">
        <v>489</v>
      </c>
      <c r="AW160" s="79" t="s">
        <v>667</v>
      </c>
      <c r="AX160" s="78" t="s">
        <v>580</v>
      </c>
      <c r="AY160" s="78" t="s">
        <v>529</v>
      </c>
      <c r="AZ160" s="78" t="s">
        <v>648</v>
      </c>
      <c r="BA160" s="78" t="s">
        <v>174</v>
      </c>
      <c r="BB160" s="80" t="s">
        <v>461</v>
      </c>
      <c r="BC160" s="78" t="s">
        <v>118</v>
      </c>
      <c r="BD160" s="78" t="s">
        <v>647</v>
      </c>
      <c r="BE160" s="78" t="s">
        <v>475</v>
      </c>
      <c r="BF160" s="78" t="s">
        <v>316</v>
      </c>
      <c r="BG160" s="78" t="s">
        <v>236</v>
      </c>
      <c r="BH160" s="78" t="s">
        <v>445</v>
      </c>
      <c r="BI160" s="81" t="s">
        <v>476</v>
      </c>
      <c r="BJ160" s="41"/>
      <c r="BK160" s="50"/>
      <c r="BL160" s="41"/>
      <c r="BM160" s="28">
        <f>F290</f>
        <v>277</v>
      </c>
      <c r="BN160" s="29">
        <f>F376</f>
        <v>363</v>
      </c>
      <c r="BO160" s="29">
        <f>F337</f>
        <v>324</v>
      </c>
      <c r="BP160" s="29">
        <f>F268</f>
        <v>255</v>
      </c>
      <c r="BQ160" s="29">
        <f>F354</f>
        <v>341</v>
      </c>
      <c r="BR160" s="29">
        <f>F171</f>
        <v>158</v>
      </c>
      <c r="BS160" s="29">
        <f>F257</f>
        <v>244</v>
      </c>
      <c r="BT160" s="29">
        <f>F188</f>
        <v>175</v>
      </c>
      <c r="BU160" s="29">
        <f>F149</f>
        <v>136</v>
      </c>
      <c r="BV160" s="29">
        <f>F235</f>
        <v>222</v>
      </c>
      <c r="BW160" s="29">
        <f>F427</f>
        <v>414</v>
      </c>
      <c r="BX160" s="29">
        <f>F508</f>
        <v>495</v>
      </c>
      <c r="BY160" s="29">
        <f>F444</f>
        <v>431</v>
      </c>
      <c r="BZ160" s="29">
        <f>F405</f>
        <v>392</v>
      </c>
      <c r="CA160" s="29">
        <f>F466</f>
        <v>453</v>
      </c>
      <c r="CB160" s="29">
        <f>F559</f>
        <v>546</v>
      </c>
      <c r="CC160" s="29">
        <f>F620</f>
        <v>607</v>
      </c>
      <c r="CD160" s="29">
        <f>F581</f>
        <v>568</v>
      </c>
      <c r="CE160" s="29">
        <f>F517</f>
        <v>504</v>
      </c>
      <c r="CF160" s="29">
        <f>F598</f>
        <v>585</v>
      </c>
      <c r="CG160" s="29">
        <f>F53</f>
        <v>40</v>
      </c>
      <c r="CH160" s="29">
        <f>F114</f>
        <v>101</v>
      </c>
      <c r="CI160" s="29">
        <f>F75</f>
        <v>62</v>
      </c>
      <c r="CJ160" s="29">
        <f>F36</f>
        <v>23</v>
      </c>
      <c r="CK160" s="30">
        <f>F97</f>
        <v>84</v>
      </c>
      <c r="CL160" s="75">
        <f t="shared" si="71"/>
        <v>3247400</v>
      </c>
      <c r="CM160" s="41"/>
      <c r="CN160" s="91" t="s">
        <v>424</v>
      </c>
      <c r="CO160" s="93" t="s">
        <v>425</v>
      </c>
      <c r="CP160" s="93" t="s">
        <v>111</v>
      </c>
      <c r="CQ160" s="93" t="s">
        <v>325</v>
      </c>
      <c r="CR160" s="93" t="s">
        <v>426</v>
      </c>
      <c r="CS160" s="93" t="s">
        <v>701</v>
      </c>
      <c r="CT160" s="93" t="s">
        <v>516</v>
      </c>
      <c r="CU160" s="92" t="s">
        <v>375</v>
      </c>
      <c r="CV160" s="93" t="s">
        <v>654</v>
      </c>
      <c r="CW160" s="93" t="s">
        <v>361</v>
      </c>
      <c r="CX160" s="93" t="s">
        <v>685</v>
      </c>
      <c r="CY160" s="93" t="s">
        <v>235</v>
      </c>
      <c r="CZ160" s="94" t="s">
        <v>692</v>
      </c>
      <c r="DA160" s="93" t="s">
        <v>608</v>
      </c>
      <c r="DB160" s="93" t="s">
        <v>378</v>
      </c>
      <c r="DC160" s="93" t="s">
        <v>118</v>
      </c>
      <c r="DD160" s="93" t="s">
        <v>648</v>
      </c>
      <c r="DE160" s="95" t="s">
        <v>461</v>
      </c>
      <c r="DF160" s="93" t="s">
        <v>647</v>
      </c>
      <c r="DG160" s="93" t="s">
        <v>174</v>
      </c>
      <c r="DH160" s="93" t="s">
        <v>611</v>
      </c>
      <c r="DI160" s="93" t="s">
        <v>368</v>
      </c>
      <c r="DJ160" s="93" t="s">
        <v>487</v>
      </c>
      <c r="DK160" s="93" t="s">
        <v>422</v>
      </c>
      <c r="DL160" s="96" t="s">
        <v>292</v>
      </c>
      <c r="DM160" s="67"/>
      <c r="DO160" s="57"/>
      <c r="DP160" s="88">
        <f>F298</f>
        <v>285</v>
      </c>
      <c r="DQ160" s="89">
        <f>F478</f>
        <v>465</v>
      </c>
      <c r="DR160" s="89">
        <f>F533</f>
        <v>520</v>
      </c>
      <c r="DS160" s="89">
        <f>F63</f>
        <v>50</v>
      </c>
      <c r="DT160" s="89">
        <f>F243</f>
        <v>230</v>
      </c>
      <c r="DU160" s="89">
        <f>F602</f>
        <v>589</v>
      </c>
      <c r="DV160" s="89">
        <f>F32</f>
        <v>19</v>
      </c>
      <c r="DW160" s="89">
        <f>F212</f>
        <v>199</v>
      </c>
      <c r="DX160" s="89">
        <f>F367</f>
        <v>354</v>
      </c>
      <c r="DY160" s="89">
        <f>F422</f>
        <v>409</v>
      </c>
      <c r="DZ160" s="89">
        <f>F96</f>
        <v>83</v>
      </c>
      <c r="EA160" s="89">
        <f>F541</f>
        <v>528</v>
      </c>
      <c r="EB160" s="89">
        <f>F511</f>
        <v>498</v>
      </c>
      <c r="EC160" s="89">
        <f>F331</f>
        <v>318</v>
      </c>
      <c r="ED160" s="89">
        <f>F151</f>
        <v>138</v>
      </c>
      <c r="EE160" s="89">
        <f>F450</f>
        <v>437</v>
      </c>
      <c r="EF160" s="89">
        <f>F630</f>
        <v>617</v>
      </c>
      <c r="EG160" s="89">
        <f>F60</f>
        <v>47</v>
      </c>
      <c r="EH160" s="89">
        <f>F215</f>
        <v>202</v>
      </c>
      <c r="EI160" s="89">
        <f>F270</f>
        <v>257</v>
      </c>
      <c r="EJ160" s="89">
        <f>F124</f>
        <v>111</v>
      </c>
      <c r="EK160" s="89">
        <f>F179</f>
        <v>166</v>
      </c>
      <c r="EL160" s="89">
        <f>F359</f>
        <v>346</v>
      </c>
      <c r="EM160" s="89">
        <f>F389</f>
        <v>376</v>
      </c>
      <c r="EN160" s="90">
        <f>F569</f>
        <v>556</v>
      </c>
      <c r="EO160" s="75">
        <f t="shared" si="72"/>
        <v>3247400</v>
      </c>
      <c r="EP160" s="41"/>
      <c r="EQ160" s="91" t="s">
        <v>684</v>
      </c>
      <c r="ER160" s="93" t="s">
        <v>394</v>
      </c>
      <c r="ES160" s="93" t="s">
        <v>686</v>
      </c>
      <c r="ET160" s="93" t="s">
        <v>272</v>
      </c>
      <c r="EU160" s="93" t="s">
        <v>307</v>
      </c>
      <c r="EV160" s="93" t="s">
        <v>196</v>
      </c>
      <c r="EW160" s="93" t="s">
        <v>212</v>
      </c>
      <c r="EX160" s="92" t="s">
        <v>122</v>
      </c>
      <c r="EY160" s="93" t="s">
        <v>264</v>
      </c>
      <c r="EZ160" s="93" t="s">
        <v>365</v>
      </c>
      <c r="FA160" s="175" t="s">
        <v>143</v>
      </c>
      <c r="FB160" s="177" t="s">
        <v>588</v>
      </c>
      <c r="FC160" s="94" t="s">
        <v>512</v>
      </c>
      <c r="FD160" s="176" t="s">
        <v>438</v>
      </c>
      <c r="FE160" s="178" t="s">
        <v>571</v>
      </c>
      <c r="FF160" s="93" t="s">
        <v>236</v>
      </c>
      <c r="FG160" s="93" t="s">
        <v>553</v>
      </c>
      <c r="FH160" s="95" t="s">
        <v>74</v>
      </c>
      <c r="FI160" s="93" t="s">
        <v>518</v>
      </c>
      <c r="FJ160" s="93" t="s">
        <v>109</v>
      </c>
      <c r="FK160" s="93" t="s">
        <v>334</v>
      </c>
      <c r="FL160" s="93" t="s">
        <v>498</v>
      </c>
      <c r="FM160" s="93" t="s">
        <v>559</v>
      </c>
      <c r="FN160" s="93" t="s">
        <v>437</v>
      </c>
      <c r="FO160" s="96" t="s">
        <v>301</v>
      </c>
      <c r="FP160" s="67"/>
    </row>
    <row r="161" spans="1:172" x14ac:dyDescent="0.2">
      <c r="A161" s="41"/>
      <c r="B161" s="41"/>
      <c r="C161" s="41"/>
      <c r="D161" s="109" t="s">
        <v>400</v>
      </c>
      <c r="E161" s="110" t="s">
        <v>565</v>
      </c>
      <c r="F161" s="122">
        <f>B3+(148*B5)</f>
        <v>148</v>
      </c>
      <c r="G161" s="41"/>
      <c r="I161" s="57"/>
      <c r="J161" s="28">
        <f>F294</f>
        <v>281</v>
      </c>
      <c r="K161" s="29">
        <f>F277</f>
        <v>264</v>
      </c>
      <c r="L161" s="29">
        <f>F380</f>
        <v>367</v>
      </c>
      <c r="M161" s="29">
        <f>F358</f>
        <v>345</v>
      </c>
      <c r="N161" s="29">
        <f>F316</f>
        <v>303</v>
      </c>
      <c r="O161" s="29">
        <f>F163</f>
        <v>150</v>
      </c>
      <c r="P161" s="29">
        <f>F146</f>
        <v>133</v>
      </c>
      <c r="Q161" s="29">
        <f>F249</f>
        <v>236</v>
      </c>
      <c r="R161" s="29">
        <f>F232</f>
        <v>219</v>
      </c>
      <c r="S161" s="29">
        <f>F210</f>
        <v>197</v>
      </c>
      <c r="T161" s="29">
        <f>F62</f>
        <v>49</v>
      </c>
      <c r="U161" s="29">
        <f>F15</f>
        <v>2</v>
      </c>
      <c r="V161" s="29">
        <f>F118</f>
        <v>105</v>
      </c>
      <c r="W161" s="29">
        <f>F101</f>
        <v>88</v>
      </c>
      <c r="X161" s="29">
        <f>F79</f>
        <v>66</v>
      </c>
      <c r="Y161" s="29">
        <f>F556</f>
        <v>543</v>
      </c>
      <c r="Z161" s="29">
        <f>F534</f>
        <v>521</v>
      </c>
      <c r="AA161" s="29">
        <f>F617</f>
        <v>604</v>
      </c>
      <c r="AB161" s="29">
        <f>F595</f>
        <v>582</v>
      </c>
      <c r="AC161" s="29">
        <f>F573</f>
        <v>560</v>
      </c>
      <c r="AD161" s="29">
        <f>F425</f>
        <v>412</v>
      </c>
      <c r="AE161" s="29">
        <f>F403</f>
        <v>390</v>
      </c>
      <c r="AF161" s="29">
        <f>F511</f>
        <v>498</v>
      </c>
      <c r="AG161" s="29">
        <f>F464</f>
        <v>451</v>
      </c>
      <c r="AH161" s="30">
        <f>F447</f>
        <v>434</v>
      </c>
      <c r="AI161" s="75">
        <f t="shared" si="70"/>
        <v>3247400</v>
      </c>
      <c r="AJ161" s="41"/>
      <c r="AK161" s="76" t="s">
        <v>155</v>
      </c>
      <c r="AL161" s="78" t="s">
        <v>156</v>
      </c>
      <c r="AM161" s="78" t="s">
        <v>157</v>
      </c>
      <c r="AN161" s="78" t="s">
        <v>158</v>
      </c>
      <c r="AO161" s="78" t="s">
        <v>154</v>
      </c>
      <c r="AP161" s="78" t="s">
        <v>250</v>
      </c>
      <c r="AQ161" s="78" t="s">
        <v>699</v>
      </c>
      <c r="AR161" s="78" t="s">
        <v>621</v>
      </c>
      <c r="AS161" s="77" t="s">
        <v>401</v>
      </c>
      <c r="AT161" s="78" t="s">
        <v>310</v>
      </c>
      <c r="AU161" s="78" t="s">
        <v>682</v>
      </c>
      <c r="AV161" s="78" t="s">
        <v>612</v>
      </c>
      <c r="AW161" s="79" t="s">
        <v>453</v>
      </c>
      <c r="AX161" s="78" t="s">
        <v>123</v>
      </c>
      <c r="AY161" s="78" t="s">
        <v>554</v>
      </c>
      <c r="AZ161" s="78" t="s">
        <v>558</v>
      </c>
      <c r="BA161" s="80" t="s">
        <v>321</v>
      </c>
      <c r="BB161" s="78" t="s">
        <v>566</v>
      </c>
      <c r="BC161" s="78" t="s">
        <v>567</v>
      </c>
      <c r="BD161" s="78" t="s">
        <v>107</v>
      </c>
      <c r="BE161" s="78" t="s">
        <v>353</v>
      </c>
      <c r="BF161" s="78" t="s">
        <v>484</v>
      </c>
      <c r="BG161" s="78" t="s">
        <v>512</v>
      </c>
      <c r="BH161" s="78" t="s">
        <v>0</v>
      </c>
      <c r="BI161" s="81" t="s">
        <v>198</v>
      </c>
      <c r="BJ161" s="41"/>
      <c r="BK161" s="50"/>
      <c r="BL161" s="41"/>
      <c r="BM161" s="28">
        <f>F387</f>
        <v>374</v>
      </c>
      <c r="BN161" s="29">
        <f>F265</f>
        <v>252</v>
      </c>
      <c r="BO161" s="29">
        <f>F304</f>
        <v>291</v>
      </c>
      <c r="BP161" s="29">
        <f>F351</f>
        <v>338</v>
      </c>
      <c r="BQ161" s="29">
        <f>F318</f>
        <v>305</v>
      </c>
      <c r="BR161" s="29">
        <f>F238</f>
        <v>225</v>
      </c>
      <c r="BS161" s="29">
        <f>F146</f>
        <v>133</v>
      </c>
      <c r="BT161" s="29">
        <f>F185</f>
        <v>172</v>
      </c>
      <c r="BU161" s="29">
        <f>F232</f>
        <v>219</v>
      </c>
      <c r="BV161" s="29">
        <f>F199</f>
        <v>186</v>
      </c>
      <c r="BW161" s="29">
        <f>F494</f>
        <v>481</v>
      </c>
      <c r="BX161" s="29">
        <f>F402</f>
        <v>389</v>
      </c>
      <c r="BY161" s="29">
        <f>F416</f>
        <v>403</v>
      </c>
      <c r="BZ161" s="29">
        <f>F483</f>
        <v>470</v>
      </c>
      <c r="CA161" s="29">
        <f>F455</f>
        <v>442</v>
      </c>
      <c r="CB161" s="29">
        <f>F631</f>
        <v>618</v>
      </c>
      <c r="CC161" s="29">
        <f>F534</f>
        <v>521</v>
      </c>
      <c r="CD161" s="29">
        <f>F548</f>
        <v>535</v>
      </c>
      <c r="CE161" s="29">
        <f>F595</f>
        <v>582</v>
      </c>
      <c r="CF161" s="29">
        <f>F567</f>
        <v>554</v>
      </c>
      <c r="CG161" s="29">
        <f>F125</f>
        <v>112</v>
      </c>
      <c r="CH161" s="29">
        <f>F28</f>
        <v>15</v>
      </c>
      <c r="CI161" s="29">
        <f>F47</f>
        <v>34</v>
      </c>
      <c r="CJ161" s="29">
        <f>F89</f>
        <v>76</v>
      </c>
      <c r="CK161" s="30">
        <f>F86</f>
        <v>73</v>
      </c>
      <c r="CL161" s="75">
        <f t="shared" si="71"/>
        <v>3247400</v>
      </c>
      <c r="CM161" s="41"/>
      <c r="CN161" s="91" t="s">
        <v>360</v>
      </c>
      <c r="CO161" s="93" t="s">
        <v>467</v>
      </c>
      <c r="CP161" s="93" t="s">
        <v>502</v>
      </c>
      <c r="CQ161" s="93" t="s">
        <v>465</v>
      </c>
      <c r="CR161" s="93" t="s">
        <v>268</v>
      </c>
      <c r="CS161" s="93" t="s">
        <v>326</v>
      </c>
      <c r="CT161" s="93" t="s">
        <v>699</v>
      </c>
      <c r="CU161" s="93" t="s">
        <v>183</v>
      </c>
      <c r="CV161" s="92" t="s">
        <v>401</v>
      </c>
      <c r="CW161" s="93" t="s">
        <v>598</v>
      </c>
      <c r="CX161" s="93" t="s">
        <v>694</v>
      </c>
      <c r="CY161" s="93" t="s">
        <v>668</v>
      </c>
      <c r="CZ161" s="94" t="s">
        <v>131</v>
      </c>
      <c r="DA161" s="93" t="s">
        <v>296</v>
      </c>
      <c r="DB161" s="93" t="s">
        <v>582</v>
      </c>
      <c r="DC161" s="93" t="s">
        <v>411</v>
      </c>
      <c r="DD161" s="95" t="s">
        <v>321</v>
      </c>
      <c r="DE161" s="93" t="s">
        <v>238</v>
      </c>
      <c r="DF161" s="93" t="s">
        <v>567</v>
      </c>
      <c r="DG161" s="93" t="s">
        <v>613</v>
      </c>
      <c r="DH161" s="93" t="s">
        <v>522</v>
      </c>
      <c r="DI161" s="93" t="s">
        <v>658</v>
      </c>
      <c r="DJ161" s="93" t="s">
        <v>98</v>
      </c>
      <c r="DK161" s="93" t="s">
        <v>2</v>
      </c>
      <c r="DL161" s="96" t="s">
        <v>557</v>
      </c>
      <c r="DM161" s="67"/>
      <c r="DO161" s="57"/>
      <c r="DP161" s="88">
        <f>F154</f>
        <v>141</v>
      </c>
      <c r="DQ161" s="89">
        <f>F334</f>
        <v>321</v>
      </c>
      <c r="DR161" s="89">
        <f>F489</f>
        <v>476</v>
      </c>
      <c r="DS161" s="89">
        <f>F544</f>
        <v>531</v>
      </c>
      <c r="DT161" s="89">
        <f>F99</f>
        <v>86</v>
      </c>
      <c r="DU161" s="89">
        <f>F453</f>
        <v>440</v>
      </c>
      <c r="DV161" s="89">
        <f>F633</f>
        <v>620</v>
      </c>
      <c r="DW161" s="89">
        <f>F38</f>
        <v>25</v>
      </c>
      <c r="DX161" s="89">
        <f>F218</f>
        <v>205</v>
      </c>
      <c r="DY161" s="89">
        <f>F273</f>
        <v>260</v>
      </c>
      <c r="DZ161" s="89">
        <f>F577</f>
        <v>564</v>
      </c>
      <c r="EA161" s="89">
        <f>F397</f>
        <v>384</v>
      </c>
      <c r="EB161" s="89">
        <f>F342</f>
        <v>329</v>
      </c>
      <c r="EC161" s="89">
        <f>F187</f>
        <v>174</v>
      </c>
      <c r="ED161" s="89">
        <f>F132</f>
        <v>119</v>
      </c>
      <c r="EE161" s="89">
        <f>F306</f>
        <v>293</v>
      </c>
      <c r="EF161" s="89">
        <f>F486</f>
        <v>473</v>
      </c>
      <c r="EG161" s="89">
        <f>F516</f>
        <v>503</v>
      </c>
      <c r="EH161" s="89">
        <f>F71</f>
        <v>58</v>
      </c>
      <c r="EI161" s="89">
        <f>F251</f>
        <v>238</v>
      </c>
      <c r="EJ161" s="89">
        <f>F605</f>
        <v>592</v>
      </c>
      <c r="EK161" s="89">
        <f>F35</f>
        <v>22</v>
      </c>
      <c r="EL161" s="89">
        <f>F190</f>
        <v>177</v>
      </c>
      <c r="EM161" s="89">
        <f>F370</f>
        <v>357</v>
      </c>
      <c r="EN161" s="90">
        <f>F425</f>
        <v>412</v>
      </c>
      <c r="EO161" s="75">
        <f t="shared" si="72"/>
        <v>3247400</v>
      </c>
      <c r="EP161" s="41"/>
      <c r="EQ161" s="91" t="s">
        <v>413</v>
      </c>
      <c r="ER161" s="93" t="s">
        <v>497</v>
      </c>
      <c r="ES161" s="93" t="s">
        <v>475</v>
      </c>
      <c r="ET161" s="93" t="s">
        <v>173</v>
      </c>
      <c r="EU161" s="93" t="s">
        <v>72</v>
      </c>
      <c r="EV161" s="93" t="s">
        <v>435</v>
      </c>
      <c r="EW161" s="93" t="s">
        <v>663</v>
      </c>
      <c r="EX161" s="93" t="s">
        <v>291</v>
      </c>
      <c r="EY161" s="92" t="s">
        <v>114</v>
      </c>
      <c r="EZ161" s="93" t="s">
        <v>681</v>
      </c>
      <c r="FA161" s="175" t="s">
        <v>381</v>
      </c>
      <c r="FB161" s="177" t="s">
        <v>258</v>
      </c>
      <c r="FC161" s="94" t="s">
        <v>120</v>
      </c>
      <c r="FD161" s="176" t="s">
        <v>324</v>
      </c>
      <c r="FE161" s="178" t="s">
        <v>190</v>
      </c>
      <c r="FF161" s="93" t="s">
        <v>399</v>
      </c>
      <c r="FG161" s="95" t="s">
        <v>543</v>
      </c>
      <c r="FH161" s="93" t="s">
        <v>642</v>
      </c>
      <c r="FI161" s="93" t="s">
        <v>210</v>
      </c>
      <c r="FJ161" s="93" t="s">
        <v>595</v>
      </c>
      <c r="FK161" s="93" t="s">
        <v>448</v>
      </c>
      <c r="FL161" s="93" t="s">
        <v>141</v>
      </c>
      <c r="FM161" s="93" t="s">
        <v>441</v>
      </c>
      <c r="FN161" s="93" t="s">
        <v>180</v>
      </c>
      <c r="FO161" s="96" t="s">
        <v>353</v>
      </c>
      <c r="FP161" s="67"/>
    </row>
    <row r="162" spans="1:172" x14ac:dyDescent="0.2">
      <c r="A162" s="41"/>
      <c r="B162" s="41"/>
      <c r="C162" s="41"/>
      <c r="D162" s="109" t="s">
        <v>187</v>
      </c>
      <c r="E162" s="110" t="s">
        <v>565</v>
      </c>
      <c r="F162" s="111">
        <f>B3+(149*B5)</f>
        <v>149</v>
      </c>
      <c r="G162" s="41"/>
      <c r="I162" s="57"/>
      <c r="J162" s="28">
        <f>F355</f>
        <v>342</v>
      </c>
      <c r="K162" s="29">
        <f>F333</f>
        <v>320</v>
      </c>
      <c r="L162" s="29">
        <f>F291</f>
        <v>278</v>
      </c>
      <c r="M162" s="29">
        <f>F269</f>
        <v>256</v>
      </c>
      <c r="N162" s="29">
        <f>F377</f>
        <v>364</v>
      </c>
      <c r="O162" s="29">
        <f>F224</f>
        <v>211</v>
      </c>
      <c r="P162" s="29">
        <f>F207</f>
        <v>194</v>
      </c>
      <c r="Q162" s="29">
        <f>F185</f>
        <v>172</v>
      </c>
      <c r="R162" s="29">
        <f>F138</f>
        <v>125</v>
      </c>
      <c r="S162" s="29">
        <f>F246</f>
        <v>233</v>
      </c>
      <c r="T162" s="29">
        <f>F93</f>
        <v>80</v>
      </c>
      <c r="U162" s="29">
        <f>F76</f>
        <v>63</v>
      </c>
      <c r="V162" s="29">
        <f>F54</f>
        <v>41</v>
      </c>
      <c r="W162" s="29">
        <f>F37</f>
        <v>24</v>
      </c>
      <c r="X162" s="29">
        <f>F115</f>
        <v>102</v>
      </c>
      <c r="Y162" s="29">
        <f>F592</f>
        <v>579</v>
      </c>
      <c r="Z162" s="29">
        <f>F570</f>
        <v>557</v>
      </c>
      <c r="AA162" s="29">
        <f>F548</f>
        <v>535</v>
      </c>
      <c r="AB162" s="29">
        <f>F531</f>
        <v>518</v>
      </c>
      <c r="AC162" s="29">
        <f>F634</f>
        <v>621</v>
      </c>
      <c r="AD162" s="29">
        <f>F486</f>
        <v>473</v>
      </c>
      <c r="AE162" s="29">
        <f>F439</f>
        <v>426</v>
      </c>
      <c r="AF162" s="29">
        <f>F422</f>
        <v>409</v>
      </c>
      <c r="AG162" s="29">
        <f>F400</f>
        <v>387</v>
      </c>
      <c r="AH162" s="30">
        <f>F503</f>
        <v>490</v>
      </c>
      <c r="AI162" s="75">
        <f t="shared" si="70"/>
        <v>3247400</v>
      </c>
      <c r="AJ162" s="41"/>
      <c r="AK162" s="76" t="s">
        <v>222</v>
      </c>
      <c r="AL162" s="78" t="s">
        <v>223</v>
      </c>
      <c r="AM162" s="78" t="s">
        <v>224</v>
      </c>
      <c r="AN162" s="78" t="s">
        <v>225</v>
      </c>
      <c r="AO162" s="78" t="s">
        <v>221</v>
      </c>
      <c r="AP162" s="78" t="s">
        <v>636</v>
      </c>
      <c r="AQ162" s="78" t="s">
        <v>481</v>
      </c>
      <c r="AR162" s="78" t="s">
        <v>183</v>
      </c>
      <c r="AS162" s="78" t="s">
        <v>127</v>
      </c>
      <c r="AT162" s="77" t="s">
        <v>693</v>
      </c>
      <c r="AU162" s="78" t="s">
        <v>561</v>
      </c>
      <c r="AV162" s="78" t="s">
        <v>293</v>
      </c>
      <c r="AW162" s="79" t="s">
        <v>523</v>
      </c>
      <c r="AX162" s="78" t="s">
        <v>679</v>
      </c>
      <c r="AY162" s="78" t="s">
        <v>584</v>
      </c>
      <c r="AZ162" s="80" t="s">
        <v>592</v>
      </c>
      <c r="BA162" s="78" t="s">
        <v>591</v>
      </c>
      <c r="BB162" s="78" t="s">
        <v>238</v>
      </c>
      <c r="BC162" s="78" t="s">
        <v>495</v>
      </c>
      <c r="BD162" s="78" t="s">
        <v>203</v>
      </c>
      <c r="BE162" s="78" t="s">
        <v>543</v>
      </c>
      <c r="BF162" s="78" t="s">
        <v>420</v>
      </c>
      <c r="BG162" s="78" t="s">
        <v>365</v>
      </c>
      <c r="BH162" s="78" t="s">
        <v>171</v>
      </c>
      <c r="BI162" s="81" t="s">
        <v>404</v>
      </c>
      <c r="BJ162" s="41"/>
      <c r="BK162" s="50"/>
      <c r="BL162" s="41"/>
      <c r="BM162" s="28">
        <f>F343</f>
        <v>330</v>
      </c>
      <c r="BN162" s="29">
        <f>F329</f>
        <v>316</v>
      </c>
      <c r="BO162" s="29">
        <f>F276</f>
        <v>263</v>
      </c>
      <c r="BP162" s="29">
        <f>F312</f>
        <v>299</v>
      </c>
      <c r="BQ162" s="29">
        <f>F365</f>
        <v>352</v>
      </c>
      <c r="BR162" s="29">
        <f>F224</f>
        <v>211</v>
      </c>
      <c r="BS162" s="29">
        <f>F210</f>
        <v>197</v>
      </c>
      <c r="BT162" s="29">
        <f>F157</f>
        <v>144</v>
      </c>
      <c r="BU162" s="29">
        <f>F163</f>
        <v>150</v>
      </c>
      <c r="BV162" s="29">
        <f>F246</f>
        <v>233</v>
      </c>
      <c r="BW162" s="29">
        <f>F480</f>
        <v>467</v>
      </c>
      <c r="BX162" s="29">
        <f>F441</f>
        <v>428</v>
      </c>
      <c r="BY162" s="29">
        <f>F408</f>
        <v>395</v>
      </c>
      <c r="BZ162" s="29">
        <f>F419</f>
        <v>406</v>
      </c>
      <c r="CA162" s="29">
        <f>F502</f>
        <v>489</v>
      </c>
      <c r="CB162" s="29">
        <f>F592</f>
        <v>579</v>
      </c>
      <c r="CC162" s="29">
        <f>F573</f>
        <v>560</v>
      </c>
      <c r="CD162" s="29">
        <f>F520</f>
        <v>507</v>
      </c>
      <c r="CE162" s="29">
        <f>F556</f>
        <v>543</v>
      </c>
      <c r="CF162" s="29">
        <f>F634</f>
        <v>621</v>
      </c>
      <c r="CG162" s="29">
        <f>F111</f>
        <v>98</v>
      </c>
      <c r="CH162" s="29">
        <f>F72</f>
        <v>59</v>
      </c>
      <c r="CI162" s="29">
        <f>F14</f>
        <v>1</v>
      </c>
      <c r="CJ162" s="29">
        <f>F50</f>
        <v>37</v>
      </c>
      <c r="CK162" s="30">
        <f>F128</f>
        <v>115</v>
      </c>
      <c r="CL162" s="75">
        <f t="shared" si="71"/>
        <v>3247400</v>
      </c>
      <c r="CM162" s="41"/>
      <c r="CN162" s="91" t="s">
        <v>374</v>
      </c>
      <c r="CO162" s="93" t="s">
        <v>466</v>
      </c>
      <c r="CP162" s="93" t="s">
        <v>382</v>
      </c>
      <c r="CQ162" s="93" t="s">
        <v>242</v>
      </c>
      <c r="CR162" s="93" t="s">
        <v>416</v>
      </c>
      <c r="CS162" s="93" t="s">
        <v>636</v>
      </c>
      <c r="CT162" s="93" t="s">
        <v>310</v>
      </c>
      <c r="CU162" s="93" t="s">
        <v>443</v>
      </c>
      <c r="CV162" s="93" t="s">
        <v>250</v>
      </c>
      <c r="CW162" s="92" t="s">
        <v>693</v>
      </c>
      <c r="CX162" s="93" t="s">
        <v>603</v>
      </c>
      <c r="CY162" s="93" t="s">
        <v>253</v>
      </c>
      <c r="CZ162" s="94" t="s">
        <v>352</v>
      </c>
      <c r="DA162" s="93" t="s">
        <v>697</v>
      </c>
      <c r="DB162" s="93" t="s">
        <v>676</v>
      </c>
      <c r="DC162" s="95" t="s">
        <v>592</v>
      </c>
      <c r="DD162" s="93" t="s">
        <v>107</v>
      </c>
      <c r="DE162" s="93" t="s">
        <v>632</v>
      </c>
      <c r="DF162" s="93" t="s">
        <v>558</v>
      </c>
      <c r="DG162" s="93" t="s">
        <v>203</v>
      </c>
      <c r="DH162" s="93" t="s">
        <v>460</v>
      </c>
      <c r="DI162" s="93" t="s">
        <v>164</v>
      </c>
      <c r="DJ162" s="93" t="s">
        <v>201</v>
      </c>
      <c r="DK162" s="93" t="s">
        <v>555</v>
      </c>
      <c r="DL162" s="96" t="s">
        <v>628</v>
      </c>
      <c r="DM162" s="67"/>
      <c r="DO162" s="57"/>
      <c r="DP162" s="88">
        <f>F135</f>
        <v>122</v>
      </c>
      <c r="DQ162" s="89">
        <f>F165</f>
        <v>152</v>
      </c>
      <c r="DR162" s="89">
        <f>F345</f>
        <v>332</v>
      </c>
      <c r="DS162" s="89">
        <f>F400</f>
        <v>387</v>
      </c>
      <c r="DT162" s="89">
        <f>F580</f>
        <v>567</v>
      </c>
      <c r="DU162" s="89">
        <f>F309</f>
        <v>296</v>
      </c>
      <c r="DV162" s="89">
        <f>F464</f>
        <v>451</v>
      </c>
      <c r="DW162" s="89">
        <f>F519</f>
        <v>506</v>
      </c>
      <c r="DX162" s="89">
        <f>F74</f>
        <v>61</v>
      </c>
      <c r="DY162" s="89">
        <f>F254</f>
        <v>241</v>
      </c>
      <c r="DZ162" s="89">
        <f>F428</f>
        <v>415</v>
      </c>
      <c r="EA162" s="89">
        <f>F373</f>
        <v>360</v>
      </c>
      <c r="EB162" s="89">
        <f>F193</f>
        <v>180</v>
      </c>
      <c r="EC162" s="89">
        <f>F13</f>
        <v>0</v>
      </c>
      <c r="ED162" s="89">
        <f>F608</f>
        <v>595</v>
      </c>
      <c r="EE162" s="89">
        <f>F162</f>
        <v>149</v>
      </c>
      <c r="EF162" s="89">
        <f>F317</f>
        <v>304</v>
      </c>
      <c r="EG162" s="89">
        <f>F497</f>
        <v>484</v>
      </c>
      <c r="EH162" s="89">
        <f>F552</f>
        <v>539</v>
      </c>
      <c r="EI162" s="89">
        <f>F107</f>
        <v>94</v>
      </c>
      <c r="EJ162" s="89">
        <f>F461</f>
        <v>448</v>
      </c>
      <c r="EK162" s="89">
        <f>F616</f>
        <v>603</v>
      </c>
      <c r="EL162" s="89">
        <f>F46</f>
        <v>33</v>
      </c>
      <c r="EM162" s="89">
        <f>F226</f>
        <v>213</v>
      </c>
      <c r="EN162" s="90">
        <f>F281</f>
        <v>268</v>
      </c>
      <c r="EO162" s="75">
        <f t="shared" si="72"/>
        <v>3247400</v>
      </c>
      <c r="EP162" s="41"/>
      <c r="EQ162" s="91" t="s">
        <v>209</v>
      </c>
      <c r="ER162" s="93" t="s">
        <v>402</v>
      </c>
      <c r="ES162" s="93" t="s">
        <v>244</v>
      </c>
      <c r="ET162" s="93" t="s">
        <v>171</v>
      </c>
      <c r="EU162" s="93" t="s">
        <v>407</v>
      </c>
      <c r="EV162" s="93" t="s">
        <v>412</v>
      </c>
      <c r="EW162" s="93" t="s">
        <v>0</v>
      </c>
      <c r="EX162" s="93" t="s">
        <v>240</v>
      </c>
      <c r="EY162" s="93" t="s">
        <v>140</v>
      </c>
      <c r="EZ162" s="92" t="s">
        <v>528</v>
      </c>
      <c r="FA162" s="175" t="s">
        <v>445</v>
      </c>
      <c r="FB162" s="177" t="s">
        <v>691</v>
      </c>
      <c r="FC162" s="94" t="s">
        <v>246</v>
      </c>
      <c r="FD162" s="176" t="s">
        <v>70</v>
      </c>
      <c r="FE162" s="178" t="s">
        <v>671</v>
      </c>
      <c r="FF162" s="95" t="s">
        <v>187</v>
      </c>
      <c r="FG162" s="93" t="s">
        <v>323</v>
      </c>
      <c r="FH162" s="93" t="s">
        <v>136</v>
      </c>
      <c r="FI162" s="93" t="s">
        <v>256</v>
      </c>
      <c r="FJ162" s="93" t="s">
        <v>331</v>
      </c>
      <c r="FK162" s="93" t="s">
        <v>395</v>
      </c>
      <c r="FL162" s="93" t="s">
        <v>610</v>
      </c>
      <c r="FM162" s="93" t="s">
        <v>269</v>
      </c>
      <c r="FN162" s="93" t="s">
        <v>583</v>
      </c>
      <c r="FO162" s="96" t="s">
        <v>545</v>
      </c>
      <c r="FP162" s="67"/>
    </row>
    <row r="163" spans="1:172" x14ac:dyDescent="0.2">
      <c r="A163" s="41"/>
      <c r="B163" s="41"/>
      <c r="C163" s="41"/>
      <c r="D163" s="109" t="s">
        <v>250</v>
      </c>
      <c r="E163" s="110" t="s">
        <v>565</v>
      </c>
      <c r="F163" s="111">
        <f>B3+(150*B5)</f>
        <v>150</v>
      </c>
      <c r="G163" s="41"/>
      <c r="I163" s="57"/>
      <c r="J163" s="28">
        <f>F529</f>
        <v>516</v>
      </c>
      <c r="K163" s="29">
        <f>F637</f>
        <v>624</v>
      </c>
      <c r="L163" s="29">
        <f>F590</f>
        <v>577</v>
      </c>
      <c r="M163" s="29">
        <f>F568</f>
        <v>555</v>
      </c>
      <c r="N163" s="29">
        <f>F551</f>
        <v>538</v>
      </c>
      <c r="O163" s="29">
        <f>F398</f>
        <v>385</v>
      </c>
      <c r="P163" s="29">
        <f>F506</f>
        <v>493</v>
      </c>
      <c r="Q163" s="29">
        <f>F484</f>
        <v>471</v>
      </c>
      <c r="R163" s="29">
        <f>F442</f>
        <v>429</v>
      </c>
      <c r="S163" s="29">
        <f>F420</f>
        <v>407</v>
      </c>
      <c r="T163" s="29">
        <f>F272</f>
        <v>259</v>
      </c>
      <c r="U163" s="29">
        <f>F375</f>
        <v>362</v>
      </c>
      <c r="V163" s="29">
        <f>F353</f>
        <v>340</v>
      </c>
      <c r="W163" s="29">
        <f>F336</f>
        <v>323</v>
      </c>
      <c r="X163" s="29">
        <f>F289</f>
        <v>276</v>
      </c>
      <c r="Y163" s="29">
        <f>F141</f>
        <v>128</v>
      </c>
      <c r="Z163" s="29">
        <f>F244</f>
        <v>231</v>
      </c>
      <c r="AA163" s="29">
        <f>F227</f>
        <v>214</v>
      </c>
      <c r="AB163" s="29">
        <f>F205</f>
        <v>192</v>
      </c>
      <c r="AC163" s="29">
        <f>F183</f>
        <v>170</v>
      </c>
      <c r="AD163" s="29">
        <f>F35</f>
        <v>22</v>
      </c>
      <c r="AE163" s="29">
        <f>F113</f>
        <v>100</v>
      </c>
      <c r="AF163" s="29">
        <f>F96</f>
        <v>83</v>
      </c>
      <c r="AG163" s="29">
        <f>F74</f>
        <v>61</v>
      </c>
      <c r="AH163" s="30">
        <f>F57</f>
        <v>44</v>
      </c>
      <c r="AI163" s="75">
        <f t="shared" si="70"/>
        <v>3247400</v>
      </c>
      <c r="AJ163" s="41"/>
      <c r="AK163" s="76" t="s">
        <v>585</v>
      </c>
      <c r="AL163" s="78" t="s">
        <v>562</v>
      </c>
      <c r="AM163" s="78" t="s">
        <v>300</v>
      </c>
      <c r="AN163" s="78" t="s">
        <v>623</v>
      </c>
      <c r="AO163" s="78" t="s">
        <v>447</v>
      </c>
      <c r="AP163" s="78" t="s">
        <v>204</v>
      </c>
      <c r="AQ163" s="78" t="s">
        <v>683</v>
      </c>
      <c r="AR163" s="78" t="s">
        <v>581</v>
      </c>
      <c r="AS163" s="78" t="s">
        <v>297</v>
      </c>
      <c r="AT163" s="78" t="s">
        <v>496</v>
      </c>
      <c r="AU163" s="77" t="s">
        <v>569</v>
      </c>
      <c r="AV163" s="78" t="s">
        <v>570</v>
      </c>
      <c r="AW163" s="79" t="s">
        <v>358</v>
      </c>
      <c r="AX163" s="78" t="s">
        <v>366</v>
      </c>
      <c r="AY163" s="80" t="s">
        <v>477</v>
      </c>
      <c r="AZ163" s="78" t="s">
        <v>505</v>
      </c>
      <c r="BA163" s="78" t="s">
        <v>254</v>
      </c>
      <c r="BB163" s="78" t="s">
        <v>248</v>
      </c>
      <c r="BC163" s="78" t="s">
        <v>506</v>
      </c>
      <c r="BD163" s="78" t="s">
        <v>504</v>
      </c>
      <c r="BE163" s="78" t="s">
        <v>141</v>
      </c>
      <c r="BF163" s="78" t="s">
        <v>142</v>
      </c>
      <c r="BG163" s="78" t="s">
        <v>143</v>
      </c>
      <c r="BH163" s="78" t="s">
        <v>140</v>
      </c>
      <c r="BI163" s="81" t="s">
        <v>128</v>
      </c>
      <c r="BJ163" s="41"/>
      <c r="BK163" s="50"/>
      <c r="BL163" s="41"/>
      <c r="BM163" s="28">
        <f>F141</f>
        <v>128</v>
      </c>
      <c r="BN163" s="29">
        <f>F219</f>
        <v>206</v>
      </c>
      <c r="BO163" s="29">
        <f>F255</f>
        <v>242</v>
      </c>
      <c r="BP163" s="29">
        <f>F202</f>
        <v>189</v>
      </c>
      <c r="BQ163" s="29">
        <f>F183</f>
        <v>170</v>
      </c>
      <c r="BR163" s="29">
        <f>F529</f>
        <v>516</v>
      </c>
      <c r="BS163" s="29">
        <f>F612</f>
        <v>599</v>
      </c>
      <c r="BT163" s="29">
        <f>F618</f>
        <v>605</v>
      </c>
      <c r="BU163" s="29">
        <f>F565</f>
        <v>552</v>
      </c>
      <c r="BV163" s="29">
        <f>F551</f>
        <v>538</v>
      </c>
      <c r="BW163" s="29">
        <f>F272</f>
        <v>259</v>
      </c>
      <c r="BX163" s="29">
        <f>F350</f>
        <v>337</v>
      </c>
      <c r="BY163" s="29">
        <f>F386</f>
        <v>373</v>
      </c>
      <c r="BZ163" s="29">
        <f>F328</f>
        <v>315</v>
      </c>
      <c r="CA163" s="29">
        <f>F289</f>
        <v>276</v>
      </c>
      <c r="CB163" s="29">
        <f>F35</f>
        <v>22</v>
      </c>
      <c r="CC163" s="29">
        <f>F88</f>
        <v>75</v>
      </c>
      <c r="CD163" s="29">
        <f>F124</f>
        <v>111</v>
      </c>
      <c r="CE163" s="29">
        <f>F71</f>
        <v>58</v>
      </c>
      <c r="CF163" s="29">
        <f>F57</f>
        <v>44</v>
      </c>
      <c r="CG163" s="29">
        <f>F398</f>
        <v>385</v>
      </c>
      <c r="CH163" s="29">
        <f>F481</f>
        <v>468</v>
      </c>
      <c r="CI163" s="29">
        <f>F492</f>
        <v>479</v>
      </c>
      <c r="CJ163" s="29">
        <f>F459</f>
        <v>446</v>
      </c>
      <c r="CK163" s="30">
        <f>F420</f>
        <v>407</v>
      </c>
      <c r="CL163" s="75">
        <f t="shared" si="71"/>
        <v>3247400</v>
      </c>
      <c r="CM163" s="41"/>
      <c r="CN163" s="91" t="s">
        <v>505</v>
      </c>
      <c r="CO163" s="93" t="s">
        <v>133</v>
      </c>
      <c r="CP163" s="93" t="s">
        <v>428</v>
      </c>
      <c r="CQ163" s="93" t="s">
        <v>362</v>
      </c>
      <c r="CR163" s="93" t="s">
        <v>504</v>
      </c>
      <c r="CS163" s="93" t="s">
        <v>585</v>
      </c>
      <c r="CT163" s="93" t="s">
        <v>500</v>
      </c>
      <c r="CU163" s="93" t="s">
        <v>638</v>
      </c>
      <c r="CV163" s="93" t="s">
        <v>172</v>
      </c>
      <c r="CW163" s="93" t="s">
        <v>447</v>
      </c>
      <c r="CX163" s="92" t="s">
        <v>569</v>
      </c>
      <c r="CY163" s="93" t="s">
        <v>578</v>
      </c>
      <c r="CZ163" s="94" t="s">
        <v>317</v>
      </c>
      <c r="DA163" s="93" t="s">
        <v>306</v>
      </c>
      <c r="DB163" s="95" t="s">
        <v>477</v>
      </c>
      <c r="DC163" s="93" t="s">
        <v>141</v>
      </c>
      <c r="DD163" s="93" t="s">
        <v>1</v>
      </c>
      <c r="DE163" s="93" t="s">
        <v>334</v>
      </c>
      <c r="DF163" s="93" t="s">
        <v>210</v>
      </c>
      <c r="DG163" s="93" t="s">
        <v>128</v>
      </c>
      <c r="DH163" s="93" t="s">
        <v>204</v>
      </c>
      <c r="DI163" s="93" t="s">
        <v>687</v>
      </c>
      <c r="DJ163" s="93" t="s">
        <v>101</v>
      </c>
      <c r="DK163" s="93" t="s">
        <v>625</v>
      </c>
      <c r="DL163" s="96" t="s">
        <v>496</v>
      </c>
      <c r="DM163" s="67"/>
      <c r="DO163" s="57"/>
      <c r="DP163" s="88">
        <f>F76</f>
        <v>63</v>
      </c>
      <c r="DQ163" s="89">
        <f>F521</f>
        <v>508</v>
      </c>
      <c r="DR163" s="89">
        <f>F466</f>
        <v>453</v>
      </c>
      <c r="DS163" s="89">
        <f>F311</f>
        <v>298</v>
      </c>
      <c r="DT163" s="89">
        <f>F256</f>
        <v>243</v>
      </c>
      <c r="DU163" s="89">
        <f>F402</f>
        <v>389</v>
      </c>
      <c r="DV163" s="89">
        <f>F347</f>
        <v>334</v>
      </c>
      <c r="DW163" s="89">
        <f>F167</f>
        <v>154</v>
      </c>
      <c r="DX163" s="89">
        <f>F137</f>
        <v>124</v>
      </c>
      <c r="DY163" s="89">
        <f>F582</f>
        <v>569</v>
      </c>
      <c r="DZ163" s="89">
        <f>F278</f>
        <v>265</v>
      </c>
      <c r="EA163" s="89">
        <f>F458</f>
        <v>445</v>
      </c>
      <c r="EB163" s="89">
        <f>F613</f>
        <v>600</v>
      </c>
      <c r="EC163" s="89">
        <f>F43</f>
        <v>30</v>
      </c>
      <c r="ED163" s="89">
        <f>F223</f>
        <v>210</v>
      </c>
      <c r="EE163" s="89">
        <f>F549</f>
        <v>536</v>
      </c>
      <c r="EF163" s="89">
        <f>F494</f>
        <v>481</v>
      </c>
      <c r="EG163" s="89">
        <f>F314</f>
        <v>301</v>
      </c>
      <c r="EH163" s="89">
        <f>F159</f>
        <v>146</v>
      </c>
      <c r="EI163" s="89">
        <f>F104</f>
        <v>91</v>
      </c>
      <c r="EJ163" s="89">
        <f>F375</f>
        <v>362</v>
      </c>
      <c r="EK163" s="89">
        <f>F195</f>
        <v>182</v>
      </c>
      <c r="EL163" s="89">
        <f>F15</f>
        <v>2</v>
      </c>
      <c r="EM163" s="89">
        <f>F610</f>
        <v>597</v>
      </c>
      <c r="EN163" s="90">
        <f>F430</f>
        <v>417</v>
      </c>
      <c r="EO163" s="75">
        <f t="shared" si="72"/>
        <v>3247400</v>
      </c>
      <c r="EP163" s="41"/>
      <c r="EQ163" s="194" t="s">
        <v>293</v>
      </c>
      <c r="ER163" s="177" t="s">
        <v>191</v>
      </c>
      <c r="ES163" s="178" t="s">
        <v>378</v>
      </c>
      <c r="ET163" s="177" t="s">
        <v>259</v>
      </c>
      <c r="EU163" s="178" t="s">
        <v>121</v>
      </c>
      <c r="EV163" s="177" t="s">
        <v>668</v>
      </c>
      <c r="EW163" s="178" t="s">
        <v>616</v>
      </c>
      <c r="EX163" s="177" t="s">
        <v>284</v>
      </c>
      <c r="EY163" s="178" t="s">
        <v>689</v>
      </c>
      <c r="EZ163" s="177" t="s">
        <v>239</v>
      </c>
      <c r="FA163" s="92" t="s">
        <v>243</v>
      </c>
      <c r="FB163" s="93" t="s">
        <v>168</v>
      </c>
      <c r="FC163" s="94" t="s">
        <v>434</v>
      </c>
      <c r="FD163" s="93" t="s">
        <v>414</v>
      </c>
      <c r="FE163" s="95" t="s">
        <v>344</v>
      </c>
      <c r="FF163" s="176" t="s">
        <v>474</v>
      </c>
      <c r="FG163" s="175" t="s">
        <v>694</v>
      </c>
      <c r="FH163" s="176" t="s">
        <v>398</v>
      </c>
      <c r="FI163" s="175" t="s">
        <v>90</v>
      </c>
      <c r="FJ163" s="176" t="s">
        <v>489</v>
      </c>
      <c r="FK163" s="175" t="s">
        <v>570</v>
      </c>
      <c r="FL163" s="176" t="s">
        <v>159</v>
      </c>
      <c r="FM163" s="175" t="s">
        <v>612</v>
      </c>
      <c r="FN163" s="176" t="s">
        <v>510</v>
      </c>
      <c r="FO163" s="195" t="s">
        <v>624</v>
      </c>
      <c r="FP163" s="67"/>
    </row>
    <row r="164" spans="1:172" x14ac:dyDescent="0.2">
      <c r="A164" s="41"/>
      <c r="B164" s="41"/>
      <c r="C164" s="41"/>
      <c r="D164" s="109" t="s">
        <v>245</v>
      </c>
      <c r="E164" s="110" t="s">
        <v>565</v>
      </c>
      <c r="F164" s="122">
        <f>B3+(151*B5)</f>
        <v>151</v>
      </c>
      <c r="G164" s="41"/>
      <c r="I164" s="57"/>
      <c r="J164" s="28">
        <f>F565</f>
        <v>552</v>
      </c>
      <c r="K164" s="29">
        <f>F543</f>
        <v>530</v>
      </c>
      <c r="L164" s="29">
        <f>F526</f>
        <v>513</v>
      </c>
      <c r="M164" s="29">
        <f>F629</f>
        <v>616</v>
      </c>
      <c r="N164" s="29">
        <f>F612</f>
        <v>599</v>
      </c>
      <c r="O164" s="29">
        <f>F459</f>
        <v>446</v>
      </c>
      <c r="P164" s="29">
        <f>F417</f>
        <v>404</v>
      </c>
      <c r="Q164" s="29">
        <f>F395</f>
        <v>382</v>
      </c>
      <c r="R164" s="29">
        <f>F498</f>
        <v>485</v>
      </c>
      <c r="S164" s="29">
        <f>F481</f>
        <v>468</v>
      </c>
      <c r="T164" s="29">
        <f>F328</f>
        <v>315</v>
      </c>
      <c r="U164" s="29">
        <f>F311</f>
        <v>298</v>
      </c>
      <c r="V164" s="29">
        <f>F264</f>
        <v>251</v>
      </c>
      <c r="W164" s="29">
        <f>F372</f>
        <v>359</v>
      </c>
      <c r="X164" s="29">
        <f>F350</f>
        <v>337</v>
      </c>
      <c r="Y164" s="29">
        <f>F202</f>
        <v>189</v>
      </c>
      <c r="Z164" s="29">
        <f>F180</f>
        <v>167</v>
      </c>
      <c r="AA164" s="29">
        <f>F158</f>
        <v>145</v>
      </c>
      <c r="AB164" s="29">
        <f>F241</f>
        <v>228</v>
      </c>
      <c r="AC164" s="29">
        <f>F219</f>
        <v>206</v>
      </c>
      <c r="AD164" s="29">
        <f>F71</f>
        <v>58</v>
      </c>
      <c r="AE164" s="29">
        <f>F49</f>
        <v>36</v>
      </c>
      <c r="AF164" s="29">
        <f>F32</f>
        <v>19</v>
      </c>
      <c r="AG164" s="29">
        <f>F135</f>
        <v>122</v>
      </c>
      <c r="AH164" s="30">
        <f>F88</f>
        <v>75</v>
      </c>
      <c r="AI164" s="75">
        <f t="shared" si="70"/>
        <v>3247400</v>
      </c>
      <c r="AJ164" s="41"/>
      <c r="AK164" s="76" t="s">
        <v>172</v>
      </c>
      <c r="AL164" s="78" t="s">
        <v>655</v>
      </c>
      <c r="AM164" s="78" t="s">
        <v>486</v>
      </c>
      <c r="AN164" s="78" t="s">
        <v>645</v>
      </c>
      <c r="AO164" s="78" t="s">
        <v>500</v>
      </c>
      <c r="AP164" s="78" t="s">
        <v>625</v>
      </c>
      <c r="AQ164" s="78" t="s">
        <v>169</v>
      </c>
      <c r="AR164" s="78" t="s">
        <v>403</v>
      </c>
      <c r="AS164" s="78" t="s">
        <v>371</v>
      </c>
      <c r="AT164" s="78" t="s">
        <v>687</v>
      </c>
      <c r="AU164" s="78" t="s">
        <v>306</v>
      </c>
      <c r="AV164" s="77" t="s">
        <v>259</v>
      </c>
      <c r="AW164" s="79" t="s">
        <v>513</v>
      </c>
      <c r="AX164" s="80" t="s">
        <v>594</v>
      </c>
      <c r="AY164" s="78" t="s">
        <v>578</v>
      </c>
      <c r="AZ164" s="78" t="s">
        <v>362</v>
      </c>
      <c r="BA164" s="78" t="s">
        <v>537</v>
      </c>
      <c r="BB164" s="78" t="s">
        <v>538</v>
      </c>
      <c r="BC164" s="78" t="s">
        <v>458</v>
      </c>
      <c r="BD164" s="78" t="s">
        <v>133</v>
      </c>
      <c r="BE164" s="78" t="s">
        <v>210</v>
      </c>
      <c r="BF164" s="78" t="s">
        <v>211</v>
      </c>
      <c r="BG164" s="78" t="s">
        <v>212</v>
      </c>
      <c r="BH164" s="78" t="s">
        <v>209</v>
      </c>
      <c r="BI164" s="81" t="s">
        <v>1</v>
      </c>
      <c r="BJ164" s="41"/>
      <c r="BK164" s="50"/>
      <c r="BL164" s="41"/>
      <c r="BM164" s="28">
        <f>F208</f>
        <v>195</v>
      </c>
      <c r="BN164" s="29">
        <f>F180</f>
        <v>167</v>
      </c>
      <c r="BO164" s="29">
        <f>F227</f>
        <v>214</v>
      </c>
      <c r="BP164" s="29">
        <f>F241</f>
        <v>228</v>
      </c>
      <c r="BQ164" s="29">
        <f>F144</f>
        <v>131</v>
      </c>
      <c r="BR164" s="29">
        <f>F576</f>
        <v>563</v>
      </c>
      <c r="BS164" s="29">
        <f>F543</f>
        <v>530</v>
      </c>
      <c r="BT164" s="29">
        <f>F590</f>
        <v>577</v>
      </c>
      <c r="BU164" s="29">
        <f>F629</f>
        <v>616</v>
      </c>
      <c r="BV164" s="29">
        <f>F537</f>
        <v>524</v>
      </c>
      <c r="BW164" s="29">
        <f>F314</f>
        <v>301</v>
      </c>
      <c r="BX164" s="29">
        <f>F311</f>
        <v>298</v>
      </c>
      <c r="BY164" s="29">
        <f>F353</f>
        <v>340</v>
      </c>
      <c r="BZ164" s="29">
        <f>F372</f>
        <v>359</v>
      </c>
      <c r="CA164" s="29">
        <f>F275</f>
        <v>262</v>
      </c>
      <c r="CB164" s="29">
        <f>F82</f>
        <v>69</v>
      </c>
      <c r="CC164" s="29">
        <f>F49</f>
        <v>36</v>
      </c>
      <c r="CD164" s="29">
        <f>F96</f>
        <v>83</v>
      </c>
      <c r="CE164" s="29">
        <f>F135</f>
        <v>122</v>
      </c>
      <c r="CF164" s="29">
        <f>F13</f>
        <v>0</v>
      </c>
      <c r="CG164" s="29">
        <f>F445</f>
        <v>432</v>
      </c>
      <c r="CH164" s="29">
        <f>F417</f>
        <v>404</v>
      </c>
      <c r="CI164" s="29">
        <f>F484</f>
        <v>471</v>
      </c>
      <c r="CJ164" s="29">
        <f>F498</f>
        <v>485</v>
      </c>
      <c r="CK164" s="30">
        <f>F406</f>
        <v>393</v>
      </c>
      <c r="CL164" s="75">
        <f t="shared" si="71"/>
        <v>3247400</v>
      </c>
      <c r="CM164" s="41"/>
      <c r="CN164" s="91" t="s">
        <v>469</v>
      </c>
      <c r="CO164" s="93" t="s">
        <v>537</v>
      </c>
      <c r="CP164" s="93" t="s">
        <v>248</v>
      </c>
      <c r="CQ164" s="93" t="s">
        <v>458</v>
      </c>
      <c r="CR164" s="93" t="s">
        <v>379</v>
      </c>
      <c r="CS164" s="93" t="s">
        <v>521</v>
      </c>
      <c r="CT164" s="93" t="s">
        <v>655</v>
      </c>
      <c r="CU164" s="93" t="s">
        <v>300</v>
      </c>
      <c r="CV164" s="93" t="s">
        <v>645</v>
      </c>
      <c r="CW164" s="93" t="s">
        <v>454</v>
      </c>
      <c r="CX164" s="93" t="s">
        <v>398</v>
      </c>
      <c r="CY164" s="92" t="s">
        <v>259</v>
      </c>
      <c r="CZ164" s="94" t="s">
        <v>358</v>
      </c>
      <c r="DA164" s="95" t="s">
        <v>594</v>
      </c>
      <c r="DB164" s="93" t="s">
        <v>643</v>
      </c>
      <c r="DC164" s="93" t="s">
        <v>73</v>
      </c>
      <c r="DD164" s="93" t="s">
        <v>211</v>
      </c>
      <c r="DE164" s="93" t="s">
        <v>143</v>
      </c>
      <c r="DF164" s="93" t="s">
        <v>209</v>
      </c>
      <c r="DG164" s="93" t="s">
        <v>70</v>
      </c>
      <c r="DH164" s="93" t="s">
        <v>550</v>
      </c>
      <c r="DI164" s="93" t="s">
        <v>169</v>
      </c>
      <c r="DJ164" s="93" t="s">
        <v>581</v>
      </c>
      <c r="DK164" s="93" t="s">
        <v>371</v>
      </c>
      <c r="DL164" s="96" t="s">
        <v>672</v>
      </c>
      <c r="DM164" s="67"/>
      <c r="DO164" s="57"/>
      <c r="DP164" s="88">
        <f>F557</f>
        <v>544</v>
      </c>
      <c r="DQ164" s="89">
        <f>F502</f>
        <v>489</v>
      </c>
      <c r="DR164" s="89">
        <f>F322</f>
        <v>309</v>
      </c>
      <c r="DS164" s="89">
        <f>F142</f>
        <v>129</v>
      </c>
      <c r="DT164" s="89">
        <f>F112</f>
        <v>99</v>
      </c>
      <c r="DU164" s="89">
        <f>F378</f>
        <v>365</v>
      </c>
      <c r="DV164" s="89">
        <f>F198</f>
        <v>185</v>
      </c>
      <c r="DW164" s="89">
        <f>F18</f>
        <v>5</v>
      </c>
      <c r="DX164" s="89">
        <f>F588</f>
        <v>575</v>
      </c>
      <c r="DY164" s="89">
        <f>F433</f>
        <v>420</v>
      </c>
      <c r="DZ164" s="89">
        <f>F259</f>
        <v>246</v>
      </c>
      <c r="EA164" s="89">
        <f>F289</f>
        <v>276</v>
      </c>
      <c r="EB164" s="89">
        <f>F469</f>
        <v>456</v>
      </c>
      <c r="EC164" s="89">
        <f>F524</f>
        <v>511</v>
      </c>
      <c r="ED164" s="89">
        <f>F79</f>
        <v>66</v>
      </c>
      <c r="EE164" s="89">
        <f>F405</f>
        <v>392</v>
      </c>
      <c r="EF164" s="89">
        <f>F350</f>
        <v>337</v>
      </c>
      <c r="EG164" s="89">
        <f>F170</f>
        <v>157</v>
      </c>
      <c r="EH164" s="89">
        <f>F115</f>
        <v>102</v>
      </c>
      <c r="EI164" s="89">
        <f>F585</f>
        <v>572</v>
      </c>
      <c r="EJ164" s="89">
        <f>F231</f>
        <v>218</v>
      </c>
      <c r="EK164" s="89">
        <f>F51</f>
        <v>38</v>
      </c>
      <c r="EL164" s="89">
        <f>F621</f>
        <v>608</v>
      </c>
      <c r="EM164" s="89">
        <f>F441</f>
        <v>428</v>
      </c>
      <c r="EN164" s="90">
        <f>F286</f>
        <v>273</v>
      </c>
      <c r="EO164" s="75">
        <f t="shared" si="72"/>
        <v>3247400</v>
      </c>
      <c r="EP164" s="41"/>
      <c r="EQ164" s="194" t="s">
        <v>356</v>
      </c>
      <c r="ER164" s="177" t="s">
        <v>676</v>
      </c>
      <c r="ES164" s="178" t="s">
        <v>634</v>
      </c>
      <c r="ET164" s="177" t="s">
        <v>346</v>
      </c>
      <c r="EU164" s="178" t="s">
        <v>662</v>
      </c>
      <c r="EV164" s="177" t="s">
        <v>110</v>
      </c>
      <c r="EW164" s="178" t="s">
        <v>93</v>
      </c>
      <c r="EX164" s="177" t="s">
        <v>529</v>
      </c>
      <c r="EY164" s="178" t="s">
        <v>456</v>
      </c>
      <c r="EZ164" s="177" t="s">
        <v>103</v>
      </c>
      <c r="FA164" s="93" t="s">
        <v>162</v>
      </c>
      <c r="FB164" s="92" t="s">
        <v>477</v>
      </c>
      <c r="FC164" s="94" t="s">
        <v>696</v>
      </c>
      <c r="FD164" s="95" t="s">
        <v>509</v>
      </c>
      <c r="FE164" s="93" t="s">
        <v>554</v>
      </c>
      <c r="FF164" s="176" t="s">
        <v>608</v>
      </c>
      <c r="FG164" s="175" t="s">
        <v>578</v>
      </c>
      <c r="FH164" s="176" t="s">
        <v>228</v>
      </c>
      <c r="FI164" s="175" t="s">
        <v>584</v>
      </c>
      <c r="FJ164" s="176" t="s">
        <v>541</v>
      </c>
      <c r="FK164" s="175" t="s">
        <v>287</v>
      </c>
      <c r="FL164" s="176" t="s">
        <v>165</v>
      </c>
      <c r="FM164" s="175" t="s">
        <v>376</v>
      </c>
      <c r="FN164" s="176" t="s">
        <v>253</v>
      </c>
      <c r="FO164" s="195" t="s">
        <v>137</v>
      </c>
      <c r="FP164" s="67"/>
    </row>
    <row r="165" spans="1:172" x14ac:dyDescent="0.2">
      <c r="A165" s="41"/>
      <c r="B165" s="41"/>
      <c r="C165" s="41"/>
      <c r="D165" s="109" t="s">
        <v>402</v>
      </c>
      <c r="E165" s="110" t="s">
        <v>565</v>
      </c>
      <c r="F165" s="122">
        <f>B3+(152*B5)</f>
        <v>152</v>
      </c>
      <c r="G165" s="41"/>
      <c r="I165" s="57"/>
      <c r="J165" s="28">
        <f>F626</f>
        <v>613</v>
      </c>
      <c r="K165" s="29">
        <f>F604</f>
        <v>591</v>
      </c>
      <c r="L165" s="29">
        <f>F587</f>
        <v>574</v>
      </c>
      <c r="M165" s="29">
        <f>F540</f>
        <v>527</v>
      </c>
      <c r="N165" s="29">
        <f>F518</f>
        <v>505</v>
      </c>
      <c r="O165" s="29">
        <f>F495</f>
        <v>482</v>
      </c>
      <c r="P165" s="29">
        <f>F473</f>
        <v>460</v>
      </c>
      <c r="Q165" s="29">
        <f>F456</f>
        <v>443</v>
      </c>
      <c r="R165" s="29">
        <f>F434</f>
        <v>421</v>
      </c>
      <c r="S165" s="29">
        <f>F392</f>
        <v>379</v>
      </c>
      <c r="T165" s="29">
        <f>F364</f>
        <v>351</v>
      </c>
      <c r="U165" s="29">
        <f>F347</f>
        <v>334</v>
      </c>
      <c r="V165" s="29">
        <f>F325</f>
        <v>312</v>
      </c>
      <c r="W165" s="29">
        <f>F303</f>
        <v>290</v>
      </c>
      <c r="X165" s="29">
        <f>F286</f>
        <v>273</v>
      </c>
      <c r="Y165" s="29">
        <f>F258</f>
        <v>245</v>
      </c>
      <c r="Z165" s="29">
        <f>F216</f>
        <v>203</v>
      </c>
      <c r="AA165" s="29">
        <f>F194</f>
        <v>181</v>
      </c>
      <c r="AB165" s="29">
        <f>F177</f>
        <v>164</v>
      </c>
      <c r="AC165" s="29">
        <f>F155</f>
        <v>142</v>
      </c>
      <c r="AD165" s="29">
        <f>F132</f>
        <v>119</v>
      </c>
      <c r="AE165" s="29">
        <f>F110</f>
        <v>97</v>
      </c>
      <c r="AF165" s="29">
        <f>F63</f>
        <v>50</v>
      </c>
      <c r="AG165" s="29">
        <f>F46</f>
        <v>33</v>
      </c>
      <c r="AH165" s="30">
        <f>F24</f>
        <v>11</v>
      </c>
      <c r="AI165" s="112">
        <f>J165^3+K165^3+L165^3+M165^3+N165^3+O165^3+P165^3+Q165^3+R165^3+S165^3+T165^3+U165^3+V165^3+W165^3+X165^3+Y165^3+Z165^3+AA165^3+AB165^3+AC165^3+AD165^3+AE165^3+AF165^3+AG165^3+AH165^3</f>
        <v>1521000000</v>
      </c>
      <c r="AJ165" s="41"/>
      <c r="AK165" s="113" t="s">
        <v>406</v>
      </c>
      <c r="AL165" s="114" t="s">
        <v>606</v>
      </c>
      <c r="AM165" s="114" t="s">
        <v>415</v>
      </c>
      <c r="AN165" s="114" t="s">
        <v>108</v>
      </c>
      <c r="AO165" s="114" t="s">
        <v>600</v>
      </c>
      <c r="AP165" s="114" t="s">
        <v>446</v>
      </c>
      <c r="AQ165" s="114" t="s">
        <v>263</v>
      </c>
      <c r="AR165" s="114" t="s">
        <v>675</v>
      </c>
      <c r="AS165" s="114" t="s">
        <v>656</v>
      </c>
      <c r="AT165" s="114" t="s">
        <v>237</v>
      </c>
      <c r="AU165" s="114" t="s">
        <v>546</v>
      </c>
      <c r="AV165" s="114" t="s">
        <v>616</v>
      </c>
      <c r="AW165" s="77" t="s">
        <v>617</v>
      </c>
      <c r="AX165" s="114" t="s">
        <v>178</v>
      </c>
      <c r="AY165" s="114" t="s">
        <v>137</v>
      </c>
      <c r="AZ165" s="114" t="s">
        <v>386</v>
      </c>
      <c r="BA165" s="114" t="s">
        <v>387</v>
      </c>
      <c r="BB165" s="114" t="s">
        <v>313</v>
      </c>
      <c r="BC165" s="114" t="s">
        <v>309</v>
      </c>
      <c r="BD165" s="114" t="s">
        <v>385</v>
      </c>
      <c r="BE165" s="114" t="s">
        <v>190</v>
      </c>
      <c r="BF165" s="114" t="s">
        <v>271</v>
      </c>
      <c r="BG165" s="114" t="s">
        <v>272</v>
      </c>
      <c r="BH165" s="114" t="s">
        <v>269</v>
      </c>
      <c r="BI165" s="115" t="s">
        <v>270</v>
      </c>
      <c r="BJ165" s="41"/>
      <c r="BK165" s="50"/>
      <c r="BL165" s="41"/>
      <c r="BM165" s="28">
        <f>F177</f>
        <v>164</v>
      </c>
      <c r="BN165" s="29">
        <f>F258</f>
        <v>245</v>
      </c>
      <c r="BO165" s="29">
        <f>F194</f>
        <v>181</v>
      </c>
      <c r="BP165" s="29">
        <f>F155</f>
        <v>142</v>
      </c>
      <c r="BQ165" s="29">
        <f>F216</f>
        <v>203</v>
      </c>
      <c r="BR165" s="29">
        <f>F540</f>
        <v>527</v>
      </c>
      <c r="BS165" s="29">
        <f>F626</f>
        <v>613</v>
      </c>
      <c r="BT165" s="29">
        <f>F587</f>
        <v>574</v>
      </c>
      <c r="BU165" s="29">
        <f>F518</f>
        <v>505</v>
      </c>
      <c r="BV165" s="29">
        <f>F604</f>
        <v>591</v>
      </c>
      <c r="BW165" s="29">
        <f>F303</f>
        <v>290</v>
      </c>
      <c r="BX165" s="29">
        <f>F364</f>
        <v>351</v>
      </c>
      <c r="BY165" s="29">
        <f>F325</f>
        <v>312</v>
      </c>
      <c r="BZ165" s="29">
        <f>F286</f>
        <v>273</v>
      </c>
      <c r="CA165" s="29">
        <f>F347</f>
        <v>334</v>
      </c>
      <c r="CB165" s="29">
        <f>F46</f>
        <v>33</v>
      </c>
      <c r="CC165" s="29">
        <f>F132</f>
        <v>119</v>
      </c>
      <c r="CD165" s="29">
        <f>F63</f>
        <v>50</v>
      </c>
      <c r="CE165" s="29">
        <f>F24</f>
        <v>11</v>
      </c>
      <c r="CF165" s="29">
        <f>F110</f>
        <v>97</v>
      </c>
      <c r="CG165" s="29">
        <f>F434</f>
        <v>421</v>
      </c>
      <c r="CH165" s="29">
        <f>F495</f>
        <v>482</v>
      </c>
      <c r="CI165" s="29">
        <f>F456</f>
        <v>443</v>
      </c>
      <c r="CJ165" s="29">
        <f>F392</f>
        <v>379</v>
      </c>
      <c r="CK165" s="30">
        <f>F473</f>
        <v>460</v>
      </c>
      <c r="CL165" s="112">
        <f>BM165^3+BN165^3+BO165^3+BP165^3+BQ165^3+BR165^3+BS165^3+BT165^3+BU165^3+BV165^3+BW165^3+BX165^3+BY165^3+BZ165^3+CA165^3+CB165^3+CC165^3+CD165^3+CE165^3+CF165^3+CG165^3+CH165^3+CI165^3+CJ165^3+CK165^3</f>
        <v>1521000000</v>
      </c>
      <c r="CM165" s="41"/>
      <c r="CN165" s="119" t="s">
        <v>309</v>
      </c>
      <c r="CO165" s="120" t="s">
        <v>386</v>
      </c>
      <c r="CP165" s="120" t="s">
        <v>313</v>
      </c>
      <c r="CQ165" s="120" t="s">
        <v>385</v>
      </c>
      <c r="CR165" s="120" t="s">
        <v>387</v>
      </c>
      <c r="CS165" s="120" t="s">
        <v>108</v>
      </c>
      <c r="CT165" s="120" t="s">
        <v>406</v>
      </c>
      <c r="CU165" s="120" t="s">
        <v>415</v>
      </c>
      <c r="CV165" s="120" t="s">
        <v>600</v>
      </c>
      <c r="CW165" s="120" t="s">
        <v>606</v>
      </c>
      <c r="CX165" s="120" t="s">
        <v>178</v>
      </c>
      <c r="CY165" s="120" t="s">
        <v>546</v>
      </c>
      <c r="CZ165" s="92" t="s">
        <v>617</v>
      </c>
      <c r="DA165" s="120" t="s">
        <v>137</v>
      </c>
      <c r="DB165" s="120" t="s">
        <v>616</v>
      </c>
      <c r="DC165" s="120" t="s">
        <v>269</v>
      </c>
      <c r="DD165" s="120" t="s">
        <v>190</v>
      </c>
      <c r="DE165" s="120" t="s">
        <v>272</v>
      </c>
      <c r="DF165" s="120" t="s">
        <v>270</v>
      </c>
      <c r="DG165" s="120" t="s">
        <v>271</v>
      </c>
      <c r="DH165" s="120" t="s">
        <v>656</v>
      </c>
      <c r="DI165" s="120" t="s">
        <v>446</v>
      </c>
      <c r="DJ165" s="120" t="s">
        <v>675</v>
      </c>
      <c r="DK165" s="120" t="s">
        <v>237</v>
      </c>
      <c r="DL165" s="121" t="s">
        <v>263</v>
      </c>
      <c r="DM165" s="67"/>
      <c r="DO165" s="57"/>
      <c r="DP165" s="88">
        <f>F408</f>
        <v>395</v>
      </c>
      <c r="DQ165" s="89">
        <f>F353</f>
        <v>340</v>
      </c>
      <c r="DR165" s="89">
        <f>F173</f>
        <v>160</v>
      </c>
      <c r="DS165" s="89">
        <f>F118</f>
        <v>105</v>
      </c>
      <c r="DT165" s="89">
        <f>F563</f>
        <v>550</v>
      </c>
      <c r="DU165" s="89">
        <f>F234</f>
        <v>221</v>
      </c>
      <c r="DV165" s="89">
        <f>F54</f>
        <v>41</v>
      </c>
      <c r="DW165" s="89">
        <f>F624</f>
        <v>611</v>
      </c>
      <c r="DX165" s="89">
        <f>F444</f>
        <v>431</v>
      </c>
      <c r="DY165" s="89">
        <f>F264</f>
        <v>251</v>
      </c>
      <c r="DZ165" s="89">
        <f>F90</f>
        <v>77</v>
      </c>
      <c r="EA165" s="89">
        <f>F145</f>
        <v>132</v>
      </c>
      <c r="EB165" s="89">
        <f>F325</f>
        <v>312</v>
      </c>
      <c r="EC165" s="89">
        <f>F505</f>
        <v>492</v>
      </c>
      <c r="ED165" s="89">
        <f>F560</f>
        <v>547</v>
      </c>
      <c r="EE165" s="89">
        <f>F386</f>
        <v>373</v>
      </c>
      <c r="EF165" s="89">
        <f>F206</f>
        <v>193</v>
      </c>
      <c r="EG165" s="89">
        <f>F26</f>
        <v>13</v>
      </c>
      <c r="EH165" s="89">
        <f>F596</f>
        <v>583</v>
      </c>
      <c r="EI165" s="89">
        <f>F416</f>
        <v>403</v>
      </c>
      <c r="EJ165" s="89">
        <f>F87</f>
        <v>74</v>
      </c>
      <c r="EK165" s="89">
        <f>F532</f>
        <v>519</v>
      </c>
      <c r="EL165" s="89">
        <f>F477</f>
        <v>464</v>
      </c>
      <c r="EM165" s="89">
        <f>F297</f>
        <v>284</v>
      </c>
      <c r="EN165" s="90">
        <f>F242</f>
        <v>229</v>
      </c>
      <c r="EO165" s="112">
        <f>DP165^3+DQ165^3+DR165^3+DS165^3+DT165^3+DU165^3+DV165^3+DW165^3+DX165^3+DY165^3+DZ165^3+EA165^3+EB165^3+EC165^3+ED165^3+EE165^3+EF165^3+EG165^3+EH165^3+EI165^3+EJ165^3+EK165^3+EL165^3+EM165^3+EN165^3</f>
        <v>1521000000</v>
      </c>
      <c r="EP165" s="41"/>
      <c r="EQ165" s="196" t="s">
        <v>352</v>
      </c>
      <c r="ER165" s="184" t="s">
        <v>358</v>
      </c>
      <c r="ES165" s="185" t="s">
        <v>160</v>
      </c>
      <c r="ET165" s="184" t="s">
        <v>453</v>
      </c>
      <c r="EU165" s="185" t="s">
        <v>511</v>
      </c>
      <c r="EV165" s="184" t="s">
        <v>226</v>
      </c>
      <c r="EW165" s="185" t="s">
        <v>523</v>
      </c>
      <c r="EX165" s="184" t="s">
        <v>542</v>
      </c>
      <c r="EY165" s="185" t="s">
        <v>692</v>
      </c>
      <c r="EZ165" s="184" t="s">
        <v>513</v>
      </c>
      <c r="FA165" s="120" t="s">
        <v>639</v>
      </c>
      <c r="FB165" s="120" t="s">
        <v>285</v>
      </c>
      <c r="FC165" s="92" t="s">
        <v>617</v>
      </c>
      <c r="FD165" s="120" t="s">
        <v>657</v>
      </c>
      <c r="FE165" s="120" t="s">
        <v>393</v>
      </c>
      <c r="FF165" s="182" t="s">
        <v>317</v>
      </c>
      <c r="FG165" s="183" t="s">
        <v>182</v>
      </c>
      <c r="FH165" s="182" t="s">
        <v>233</v>
      </c>
      <c r="FI165" s="183" t="s">
        <v>251</v>
      </c>
      <c r="FJ165" s="182" t="s">
        <v>131</v>
      </c>
      <c r="FK165" s="183" t="s">
        <v>667</v>
      </c>
      <c r="FL165" s="182" t="s">
        <v>176</v>
      </c>
      <c r="FM165" s="183" t="s">
        <v>680</v>
      </c>
      <c r="FN165" s="182" t="s">
        <v>649</v>
      </c>
      <c r="FO165" s="197" t="s">
        <v>91</v>
      </c>
      <c r="FP165" s="67"/>
    </row>
    <row r="166" spans="1:172" x14ac:dyDescent="0.2">
      <c r="A166" s="41"/>
      <c r="B166" s="41"/>
      <c r="C166" s="41"/>
      <c r="D166" s="109" t="s">
        <v>419</v>
      </c>
      <c r="E166" s="110" t="s">
        <v>565</v>
      </c>
      <c r="F166" s="111">
        <f>B3+(153*B5)</f>
        <v>153</v>
      </c>
      <c r="G166" s="41"/>
      <c r="I166" s="57"/>
      <c r="J166" s="28">
        <f>F562</f>
        <v>549</v>
      </c>
      <c r="K166" s="29">
        <f>F515</f>
        <v>502</v>
      </c>
      <c r="L166" s="29">
        <f>F618</f>
        <v>605</v>
      </c>
      <c r="M166" s="29">
        <f>F601</f>
        <v>588</v>
      </c>
      <c r="N166" s="29">
        <f>F579</f>
        <v>566</v>
      </c>
      <c r="O166" s="29">
        <f>F431</f>
        <v>418</v>
      </c>
      <c r="P166" s="29">
        <f>F409</f>
        <v>396</v>
      </c>
      <c r="Q166" s="29">
        <f>F492</f>
        <v>479</v>
      </c>
      <c r="R166" s="29">
        <f>F470</f>
        <v>457</v>
      </c>
      <c r="S166" s="29">
        <f>F448</f>
        <v>435</v>
      </c>
      <c r="T166" s="29">
        <f>F300</f>
        <v>287</v>
      </c>
      <c r="U166" s="29">
        <f>F278</f>
        <v>265</v>
      </c>
      <c r="V166" s="29">
        <f>F386</f>
        <v>373</v>
      </c>
      <c r="W166" s="29">
        <f>F339</f>
        <v>326</v>
      </c>
      <c r="X166" s="29">
        <f>F322</f>
        <v>309</v>
      </c>
      <c r="Y166" s="29">
        <f>F169</f>
        <v>156</v>
      </c>
      <c r="Z166" s="29">
        <f>F152</f>
        <v>139</v>
      </c>
      <c r="AA166" s="29">
        <f>F255</f>
        <v>242</v>
      </c>
      <c r="AB166" s="29">
        <f>F233</f>
        <v>220</v>
      </c>
      <c r="AC166" s="29">
        <f>F191</f>
        <v>178</v>
      </c>
      <c r="AD166" s="29">
        <f>F38</f>
        <v>25</v>
      </c>
      <c r="AE166" s="29">
        <f>F21</f>
        <v>8</v>
      </c>
      <c r="AF166" s="29">
        <f>F124</f>
        <v>111</v>
      </c>
      <c r="AG166" s="29">
        <f>F107</f>
        <v>94</v>
      </c>
      <c r="AH166" s="30">
        <f>F85</f>
        <v>72</v>
      </c>
      <c r="AI166" s="75">
        <f t="shared" ref="AI166:AI177" si="73">SUMSQ(J166:AH166)</f>
        <v>3247400</v>
      </c>
      <c r="AJ166" s="41"/>
      <c r="AK166" s="76" t="s">
        <v>530</v>
      </c>
      <c r="AL166" s="78" t="s">
        <v>266</v>
      </c>
      <c r="AM166" s="78" t="s">
        <v>638</v>
      </c>
      <c r="AN166" s="78" t="s">
        <v>552</v>
      </c>
      <c r="AO166" s="78" t="s">
        <v>659</v>
      </c>
      <c r="AP166" s="78" t="s">
        <v>664</v>
      </c>
      <c r="AQ166" s="78" t="s">
        <v>604</v>
      </c>
      <c r="AR166" s="78" t="s">
        <v>101</v>
      </c>
      <c r="AS166" s="78" t="s">
        <v>462</v>
      </c>
      <c r="AT166" s="78" t="s">
        <v>119</v>
      </c>
      <c r="AU166" s="78" t="s">
        <v>589</v>
      </c>
      <c r="AV166" s="80" t="s">
        <v>243</v>
      </c>
      <c r="AW166" s="79" t="s">
        <v>317</v>
      </c>
      <c r="AX166" s="77" t="s">
        <v>440</v>
      </c>
      <c r="AY166" s="78" t="s">
        <v>634</v>
      </c>
      <c r="AZ166" s="78" t="s">
        <v>194</v>
      </c>
      <c r="BA166" s="78" t="s">
        <v>113</v>
      </c>
      <c r="BB166" s="78" t="s">
        <v>428</v>
      </c>
      <c r="BC166" s="78" t="s">
        <v>429</v>
      </c>
      <c r="BD166" s="78" t="s">
        <v>427</v>
      </c>
      <c r="BE166" s="78" t="s">
        <v>291</v>
      </c>
      <c r="BF166" s="78" t="s">
        <v>333</v>
      </c>
      <c r="BG166" s="78" t="s">
        <v>334</v>
      </c>
      <c r="BH166" s="78" t="s">
        <v>331</v>
      </c>
      <c r="BI166" s="81" t="s">
        <v>332</v>
      </c>
      <c r="BJ166" s="41"/>
      <c r="BK166" s="50"/>
      <c r="BL166" s="41"/>
      <c r="BM166" s="28">
        <f>F244</f>
        <v>231</v>
      </c>
      <c r="BN166" s="29">
        <f>F152</f>
        <v>139</v>
      </c>
      <c r="BO166" s="29">
        <f>F166</f>
        <v>153</v>
      </c>
      <c r="BP166" s="29">
        <f>F233</f>
        <v>220</v>
      </c>
      <c r="BQ166" s="29">
        <f>F205</f>
        <v>192</v>
      </c>
      <c r="BR166" s="29">
        <f>F637</f>
        <v>624</v>
      </c>
      <c r="BS166" s="29">
        <f>F515</f>
        <v>502</v>
      </c>
      <c r="BT166" s="29">
        <f>F554</f>
        <v>541</v>
      </c>
      <c r="BU166" s="29">
        <f>F601</f>
        <v>588</v>
      </c>
      <c r="BV166" s="29">
        <f>F568</f>
        <v>555</v>
      </c>
      <c r="BW166" s="29">
        <f>F375</f>
        <v>362</v>
      </c>
      <c r="BX166" s="29">
        <f>F278</f>
        <v>265</v>
      </c>
      <c r="BY166" s="29">
        <f>F297</f>
        <v>284</v>
      </c>
      <c r="BZ166" s="29">
        <f>F339</f>
        <v>326</v>
      </c>
      <c r="CA166" s="29">
        <f>F336</f>
        <v>323</v>
      </c>
      <c r="CB166" s="29">
        <f>F113</f>
        <v>100</v>
      </c>
      <c r="CC166" s="29">
        <f>F21</f>
        <v>8</v>
      </c>
      <c r="CD166" s="29">
        <f>F60</f>
        <v>47</v>
      </c>
      <c r="CE166" s="29">
        <f>F107</f>
        <v>94</v>
      </c>
      <c r="CF166" s="29">
        <f>F74</f>
        <v>61</v>
      </c>
      <c r="CG166" s="29">
        <f>F506</f>
        <v>493</v>
      </c>
      <c r="CH166" s="29">
        <f>F409</f>
        <v>396</v>
      </c>
      <c r="CI166" s="29">
        <f>F423</f>
        <v>410</v>
      </c>
      <c r="CJ166" s="29">
        <f>F470</f>
        <v>457</v>
      </c>
      <c r="CK166" s="30">
        <f>F442</f>
        <v>429</v>
      </c>
      <c r="CL166" s="75">
        <f t="shared" ref="CL166:CL177" si="74">SUMSQ(BM166:CK166)</f>
        <v>3247400</v>
      </c>
      <c r="CM166" s="41"/>
      <c r="CN166" s="91" t="s">
        <v>254</v>
      </c>
      <c r="CO166" s="93" t="s">
        <v>113</v>
      </c>
      <c r="CP166" s="93" t="s">
        <v>419</v>
      </c>
      <c r="CQ166" s="93" t="s">
        <v>429</v>
      </c>
      <c r="CR166" s="93" t="s">
        <v>506</v>
      </c>
      <c r="CS166" s="93" t="s">
        <v>562</v>
      </c>
      <c r="CT166" s="93" t="s">
        <v>266</v>
      </c>
      <c r="CU166" s="93" t="s">
        <v>629</v>
      </c>
      <c r="CV166" s="93" t="s">
        <v>552</v>
      </c>
      <c r="CW166" s="93" t="s">
        <v>623</v>
      </c>
      <c r="CX166" s="93" t="s">
        <v>570</v>
      </c>
      <c r="CY166" s="95" t="s">
        <v>243</v>
      </c>
      <c r="CZ166" s="94" t="s">
        <v>649</v>
      </c>
      <c r="DA166" s="92" t="s">
        <v>440</v>
      </c>
      <c r="DB166" s="93" t="s">
        <v>366</v>
      </c>
      <c r="DC166" s="93" t="s">
        <v>142</v>
      </c>
      <c r="DD166" s="93" t="s">
        <v>333</v>
      </c>
      <c r="DE166" s="93" t="s">
        <v>74</v>
      </c>
      <c r="DF166" s="93" t="s">
        <v>331</v>
      </c>
      <c r="DG166" s="93" t="s">
        <v>140</v>
      </c>
      <c r="DH166" s="93" t="s">
        <v>683</v>
      </c>
      <c r="DI166" s="93" t="s">
        <v>604</v>
      </c>
      <c r="DJ166" s="93" t="s">
        <v>322</v>
      </c>
      <c r="DK166" s="93" t="s">
        <v>462</v>
      </c>
      <c r="DL166" s="96" t="s">
        <v>297</v>
      </c>
      <c r="DM166" s="67"/>
      <c r="DO166" s="57"/>
      <c r="DP166" s="88">
        <f>F364</f>
        <v>351</v>
      </c>
      <c r="DQ166" s="89">
        <f>F209</f>
        <v>196</v>
      </c>
      <c r="DR166" s="89">
        <f>F29</f>
        <v>16</v>
      </c>
      <c r="DS166" s="89">
        <f>F599</f>
        <v>586</v>
      </c>
      <c r="DT166" s="89">
        <f>F419</f>
        <v>406</v>
      </c>
      <c r="DU166" s="89">
        <f>F65</f>
        <v>52</v>
      </c>
      <c r="DV166" s="89">
        <f>F535</f>
        <v>522</v>
      </c>
      <c r="DW166" s="89">
        <f>F480</f>
        <v>467</v>
      </c>
      <c r="DX166" s="89">
        <f>F300</f>
        <v>287</v>
      </c>
      <c r="DY166" s="89">
        <f>F245</f>
        <v>232</v>
      </c>
      <c r="DZ166" s="89">
        <f>F571</f>
        <v>558</v>
      </c>
      <c r="EA166" s="89">
        <f>F126</f>
        <v>113</v>
      </c>
      <c r="EB166" s="89">
        <f>F181</f>
        <v>168</v>
      </c>
      <c r="EC166" s="89">
        <f>F361</f>
        <v>348</v>
      </c>
      <c r="ED166" s="89">
        <f>F391</f>
        <v>378</v>
      </c>
      <c r="EE166" s="89">
        <f>F217</f>
        <v>204</v>
      </c>
      <c r="EF166" s="89">
        <f>F62</f>
        <v>49</v>
      </c>
      <c r="EG166" s="89">
        <f>F632</f>
        <v>619</v>
      </c>
      <c r="EH166" s="89">
        <f>F452</f>
        <v>439</v>
      </c>
      <c r="EI166" s="89">
        <f>F272</f>
        <v>259</v>
      </c>
      <c r="EJ166" s="89">
        <f>F538</f>
        <v>525</v>
      </c>
      <c r="EK166" s="89">
        <f>F508</f>
        <v>495</v>
      </c>
      <c r="EL166" s="89">
        <f>F328</f>
        <v>315</v>
      </c>
      <c r="EM166" s="89">
        <f>F148</f>
        <v>135</v>
      </c>
      <c r="EN166" s="90">
        <f>F93</f>
        <v>80</v>
      </c>
      <c r="EO166" s="75">
        <f t="shared" ref="EO166:EO177" si="75">SUMSQ(DP166:EN166)</f>
        <v>3247400</v>
      </c>
      <c r="EP166" s="41"/>
      <c r="EQ166" s="194" t="s">
        <v>546</v>
      </c>
      <c r="ER166" s="177" t="s">
        <v>288</v>
      </c>
      <c r="ES166" s="178" t="s">
        <v>408</v>
      </c>
      <c r="ET166" s="177" t="s">
        <v>392</v>
      </c>
      <c r="EU166" s="178" t="s">
        <v>697</v>
      </c>
      <c r="EV166" s="177" t="s">
        <v>602</v>
      </c>
      <c r="EW166" s="178" t="s">
        <v>433</v>
      </c>
      <c r="EX166" s="177" t="s">
        <v>603</v>
      </c>
      <c r="EY166" s="178" t="s">
        <v>589</v>
      </c>
      <c r="EZ166" s="177" t="s">
        <v>347</v>
      </c>
      <c r="FA166" s="93" t="s">
        <v>129</v>
      </c>
      <c r="FB166" s="95" t="s">
        <v>96</v>
      </c>
      <c r="FC166" s="94" t="s">
        <v>94</v>
      </c>
      <c r="FD166" s="92" t="s">
        <v>199</v>
      </c>
      <c r="FE166" s="93" t="s">
        <v>311</v>
      </c>
      <c r="FF166" s="176" t="s">
        <v>163</v>
      </c>
      <c r="FG166" s="175" t="s">
        <v>682</v>
      </c>
      <c r="FH166" s="176" t="s">
        <v>298</v>
      </c>
      <c r="FI166" s="175" t="s">
        <v>690</v>
      </c>
      <c r="FJ166" s="176" t="s">
        <v>569</v>
      </c>
      <c r="FK166" s="175" t="s">
        <v>491</v>
      </c>
      <c r="FL166" s="176" t="s">
        <v>235</v>
      </c>
      <c r="FM166" s="175" t="s">
        <v>306</v>
      </c>
      <c r="FN166" s="176" t="s">
        <v>229</v>
      </c>
      <c r="FO166" s="195" t="s">
        <v>561</v>
      </c>
      <c r="FP166" s="67"/>
    </row>
    <row r="167" spans="1:172" x14ac:dyDescent="0.2">
      <c r="A167" s="41"/>
      <c r="B167" s="41"/>
      <c r="C167" s="41"/>
      <c r="D167" s="109" t="s">
        <v>284</v>
      </c>
      <c r="E167" s="110" t="s">
        <v>565</v>
      </c>
      <c r="F167" s="111">
        <f>B3+(154*B5)</f>
        <v>154</v>
      </c>
      <c r="G167" s="41"/>
      <c r="I167" s="57"/>
      <c r="J167" s="28">
        <f>F593</f>
        <v>580</v>
      </c>
      <c r="K167" s="29">
        <f>F576</f>
        <v>563</v>
      </c>
      <c r="L167" s="29">
        <f>F554</f>
        <v>541</v>
      </c>
      <c r="M167" s="29">
        <f>F537</f>
        <v>524</v>
      </c>
      <c r="N167" s="29">
        <f>F615</f>
        <v>602</v>
      </c>
      <c r="O167" s="29">
        <f>F467</f>
        <v>454</v>
      </c>
      <c r="P167" s="29">
        <f>F445</f>
        <v>432</v>
      </c>
      <c r="Q167" s="29">
        <f>F423</f>
        <v>410</v>
      </c>
      <c r="R167" s="29">
        <f>F406</f>
        <v>393</v>
      </c>
      <c r="S167" s="29">
        <f>F509</f>
        <v>496</v>
      </c>
      <c r="T167" s="29">
        <f>F361</f>
        <v>348</v>
      </c>
      <c r="U167" s="29">
        <f>F314</f>
        <v>301</v>
      </c>
      <c r="V167" s="29">
        <f>F297</f>
        <v>284</v>
      </c>
      <c r="W167" s="29">
        <f>F275</f>
        <v>262</v>
      </c>
      <c r="X167" s="29">
        <f>F378</f>
        <v>365</v>
      </c>
      <c r="Y167" s="29">
        <f>F230</f>
        <v>217</v>
      </c>
      <c r="Z167" s="29">
        <f>F208</f>
        <v>195</v>
      </c>
      <c r="AA167" s="29">
        <f>F166</f>
        <v>153</v>
      </c>
      <c r="AB167" s="29">
        <f>F144</f>
        <v>131</v>
      </c>
      <c r="AC167" s="29">
        <f>F252</f>
        <v>239</v>
      </c>
      <c r="AD167" s="29">
        <f>F99</f>
        <v>86</v>
      </c>
      <c r="AE167" s="29">
        <f>F82</f>
        <v>69</v>
      </c>
      <c r="AF167" s="29">
        <f>F60</f>
        <v>47</v>
      </c>
      <c r="AG167" s="29">
        <f>F13</f>
        <v>0</v>
      </c>
      <c r="AH167" s="30">
        <f>F121</f>
        <v>108</v>
      </c>
      <c r="AI167" s="75">
        <f t="shared" si="73"/>
        <v>3247400</v>
      </c>
      <c r="AJ167" s="41"/>
      <c r="AK167" s="76" t="s">
        <v>577</v>
      </c>
      <c r="AL167" s="78" t="s">
        <v>521</v>
      </c>
      <c r="AM167" s="78" t="s">
        <v>629</v>
      </c>
      <c r="AN167" s="78" t="s">
        <v>454</v>
      </c>
      <c r="AO167" s="78" t="s">
        <v>124</v>
      </c>
      <c r="AP167" s="78" t="s">
        <v>351</v>
      </c>
      <c r="AQ167" s="78" t="s">
        <v>550</v>
      </c>
      <c r="AR167" s="78" t="s">
        <v>322</v>
      </c>
      <c r="AS167" s="78" t="s">
        <v>672</v>
      </c>
      <c r="AT167" s="78" t="s">
        <v>640</v>
      </c>
      <c r="AU167" s="80" t="s">
        <v>199</v>
      </c>
      <c r="AV167" s="78" t="s">
        <v>398</v>
      </c>
      <c r="AW167" s="79" t="s">
        <v>649</v>
      </c>
      <c r="AX167" s="78" t="s">
        <v>643</v>
      </c>
      <c r="AY167" s="77" t="s">
        <v>110</v>
      </c>
      <c r="AZ167" s="78" t="s">
        <v>468</v>
      </c>
      <c r="BA167" s="78" t="s">
        <v>469</v>
      </c>
      <c r="BB167" s="78" t="s">
        <v>419</v>
      </c>
      <c r="BC167" s="78" t="s">
        <v>379</v>
      </c>
      <c r="BD167" s="78" t="s">
        <v>185</v>
      </c>
      <c r="BE167" s="78" t="s">
        <v>72</v>
      </c>
      <c r="BF167" s="78" t="s">
        <v>73</v>
      </c>
      <c r="BG167" s="78" t="s">
        <v>74</v>
      </c>
      <c r="BH167" s="78" t="s">
        <v>70</v>
      </c>
      <c r="BI167" s="81" t="s">
        <v>71</v>
      </c>
      <c r="BJ167" s="41"/>
      <c r="BK167" s="50"/>
      <c r="BL167" s="41"/>
      <c r="BM167" s="28">
        <f>F230</f>
        <v>217</v>
      </c>
      <c r="BN167" s="29">
        <f>F191</f>
        <v>178</v>
      </c>
      <c r="BO167" s="29">
        <f>F158</f>
        <v>145</v>
      </c>
      <c r="BP167" s="29">
        <f>F169</f>
        <v>156</v>
      </c>
      <c r="BQ167" s="29">
        <f>F252</f>
        <v>239</v>
      </c>
      <c r="BR167" s="29">
        <f>F593</f>
        <v>580</v>
      </c>
      <c r="BS167" s="29">
        <f>F579</f>
        <v>566</v>
      </c>
      <c r="BT167" s="29">
        <f>F526</f>
        <v>513</v>
      </c>
      <c r="BU167" s="29">
        <f>F562</f>
        <v>549</v>
      </c>
      <c r="BV167" s="29">
        <f>F615</f>
        <v>602</v>
      </c>
      <c r="BW167" s="29">
        <f>F361</f>
        <v>348</v>
      </c>
      <c r="BX167" s="29">
        <f>F322</f>
        <v>309</v>
      </c>
      <c r="BY167" s="29">
        <f>F264</f>
        <v>251</v>
      </c>
      <c r="BZ167" s="29">
        <f>F300</f>
        <v>287</v>
      </c>
      <c r="CA167" s="29">
        <f>F378</f>
        <v>365</v>
      </c>
      <c r="CB167" s="29">
        <f>F99</f>
        <v>86</v>
      </c>
      <c r="CC167" s="29">
        <f>F85</f>
        <v>72</v>
      </c>
      <c r="CD167" s="29">
        <f>F32</f>
        <v>19</v>
      </c>
      <c r="CE167" s="29">
        <f>F38</f>
        <v>25</v>
      </c>
      <c r="CF167" s="29">
        <f>F121</f>
        <v>108</v>
      </c>
      <c r="CG167" s="29">
        <f>F467</f>
        <v>454</v>
      </c>
      <c r="CH167" s="29">
        <f>F448</f>
        <v>435</v>
      </c>
      <c r="CI167" s="29">
        <f>F395</f>
        <v>382</v>
      </c>
      <c r="CJ167" s="29">
        <f>F431</f>
        <v>418</v>
      </c>
      <c r="CK167" s="30">
        <f>F509</f>
        <v>496</v>
      </c>
      <c r="CL167" s="75">
        <f t="shared" si="74"/>
        <v>3247400</v>
      </c>
      <c r="CM167" s="41"/>
      <c r="CN167" s="91" t="s">
        <v>468</v>
      </c>
      <c r="CO167" s="93" t="s">
        <v>427</v>
      </c>
      <c r="CP167" s="93" t="s">
        <v>538</v>
      </c>
      <c r="CQ167" s="93" t="s">
        <v>194</v>
      </c>
      <c r="CR167" s="93" t="s">
        <v>185</v>
      </c>
      <c r="CS167" s="93" t="s">
        <v>577</v>
      </c>
      <c r="CT167" s="93" t="s">
        <v>659</v>
      </c>
      <c r="CU167" s="93" t="s">
        <v>486</v>
      </c>
      <c r="CV167" s="93" t="s">
        <v>530</v>
      </c>
      <c r="CW167" s="93" t="s">
        <v>124</v>
      </c>
      <c r="CX167" s="95" t="s">
        <v>199</v>
      </c>
      <c r="CY167" s="93" t="s">
        <v>634</v>
      </c>
      <c r="CZ167" s="94" t="s">
        <v>513</v>
      </c>
      <c r="DA167" s="93" t="s">
        <v>589</v>
      </c>
      <c r="DB167" s="92" t="s">
        <v>110</v>
      </c>
      <c r="DC167" s="93" t="s">
        <v>72</v>
      </c>
      <c r="DD167" s="93" t="s">
        <v>332</v>
      </c>
      <c r="DE167" s="93" t="s">
        <v>212</v>
      </c>
      <c r="DF167" s="93" t="s">
        <v>291</v>
      </c>
      <c r="DG167" s="93" t="s">
        <v>71</v>
      </c>
      <c r="DH167" s="93" t="s">
        <v>351</v>
      </c>
      <c r="DI167" s="93" t="s">
        <v>119</v>
      </c>
      <c r="DJ167" s="93" t="s">
        <v>403</v>
      </c>
      <c r="DK167" s="93" t="s">
        <v>664</v>
      </c>
      <c r="DL167" s="96" t="s">
        <v>640</v>
      </c>
      <c r="DM167" s="67"/>
      <c r="DO167" s="57"/>
      <c r="DP167" s="88">
        <f>F220</f>
        <v>207</v>
      </c>
      <c r="DQ167" s="89">
        <f>F40</f>
        <v>27</v>
      </c>
      <c r="DR167" s="89">
        <f>F635</f>
        <v>622</v>
      </c>
      <c r="DS167" s="89">
        <f>F455</f>
        <v>442</v>
      </c>
      <c r="DT167" s="89">
        <f>F275</f>
        <v>262</v>
      </c>
      <c r="DU167" s="89">
        <f>F546</f>
        <v>533</v>
      </c>
      <c r="DV167" s="89">
        <f>F491</f>
        <v>478</v>
      </c>
      <c r="DW167" s="89">
        <f>F336</f>
        <v>323</v>
      </c>
      <c r="DX167" s="89">
        <f>F156</f>
        <v>143</v>
      </c>
      <c r="DY167" s="89">
        <f>F101</f>
        <v>88</v>
      </c>
      <c r="DZ167" s="89">
        <f>F427</f>
        <v>414</v>
      </c>
      <c r="EA167" s="89">
        <f>F607</f>
        <v>594</v>
      </c>
      <c r="EB167" s="89">
        <f>F37</f>
        <v>24</v>
      </c>
      <c r="EC167" s="89">
        <f>F192</f>
        <v>179</v>
      </c>
      <c r="ED167" s="89">
        <f>F372</f>
        <v>359</v>
      </c>
      <c r="EE167" s="89">
        <f>F68</f>
        <v>55</v>
      </c>
      <c r="EF167" s="89">
        <f>F513</f>
        <v>500</v>
      </c>
      <c r="EG167" s="89">
        <f>F483</f>
        <v>470</v>
      </c>
      <c r="EH167" s="89">
        <f>F303</f>
        <v>290</v>
      </c>
      <c r="EI167" s="89">
        <f>F248</f>
        <v>235</v>
      </c>
      <c r="EJ167" s="89">
        <f>F394</f>
        <v>381</v>
      </c>
      <c r="EK167" s="89">
        <f>F339</f>
        <v>326</v>
      </c>
      <c r="EL167" s="89">
        <f>F184</f>
        <v>171</v>
      </c>
      <c r="EM167" s="89">
        <f>F129</f>
        <v>116</v>
      </c>
      <c r="EN167" s="90">
        <f>F574</f>
        <v>561</v>
      </c>
      <c r="EO167" s="75">
        <f t="shared" si="75"/>
        <v>3247400</v>
      </c>
      <c r="EP167" s="41"/>
      <c r="EQ167" s="194" t="s">
        <v>92</v>
      </c>
      <c r="ER167" s="177" t="s">
        <v>580</v>
      </c>
      <c r="ES167" s="178" t="s">
        <v>473</v>
      </c>
      <c r="ET167" s="177" t="s">
        <v>582</v>
      </c>
      <c r="EU167" s="178" t="s">
        <v>643</v>
      </c>
      <c r="EV167" s="177" t="s">
        <v>327</v>
      </c>
      <c r="EW167" s="178" t="s">
        <v>193</v>
      </c>
      <c r="EX167" s="177" t="s">
        <v>366</v>
      </c>
      <c r="EY167" s="178" t="s">
        <v>161</v>
      </c>
      <c r="EZ167" s="177" t="s">
        <v>123</v>
      </c>
      <c r="FA167" s="95" t="s">
        <v>685</v>
      </c>
      <c r="FB167" s="93" t="s">
        <v>105</v>
      </c>
      <c r="FC167" s="94" t="s">
        <v>679</v>
      </c>
      <c r="FD167" s="93" t="s">
        <v>227</v>
      </c>
      <c r="FE167" s="92" t="s">
        <v>594</v>
      </c>
      <c r="FF167" s="176" t="s">
        <v>499</v>
      </c>
      <c r="FG167" s="175" t="s">
        <v>391</v>
      </c>
      <c r="FH167" s="176" t="s">
        <v>296</v>
      </c>
      <c r="FI167" s="175" t="s">
        <v>178</v>
      </c>
      <c r="FJ167" s="176" t="s">
        <v>286</v>
      </c>
      <c r="FK167" s="175" t="s">
        <v>700</v>
      </c>
      <c r="FL167" s="176" t="s">
        <v>440</v>
      </c>
      <c r="FM167" s="175" t="s">
        <v>345</v>
      </c>
      <c r="FN167" s="176" t="s">
        <v>450</v>
      </c>
      <c r="FO167" s="195" t="s">
        <v>432</v>
      </c>
      <c r="FP167" s="67"/>
    </row>
    <row r="168" spans="1:172" x14ac:dyDescent="0.2">
      <c r="A168" s="41"/>
      <c r="B168" s="41"/>
      <c r="C168" s="41"/>
      <c r="D168" s="109" t="s">
        <v>363</v>
      </c>
      <c r="E168" s="110" t="s">
        <v>565</v>
      </c>
      <c r="F168" s="111">
        <f>B3+(155*B5)</f>
        <v>155</v>
      </c>
      <c r="G168" s="41"/>
      <c r="I168" s="57"/>
      <c r="J168" s="28">
        <f>F147</f>
        <v>134</v>
      </c>
      <c r="K168" s="29">
        <f>F250</f>
        <v>237</v>
      </c>
      <c r="L168" s="29">
        <f>F228</f>
        <v>215</v>
      </c>
      <c r="M168" s="29">
        <f>F211</f>
        <v>198</v>
      </c>
      <c r="N168" s="29">
        <f>F164</f>
        <v>151</v>
      </c>
      <c r="O168" s="29">
        <f>F16</f>
        <v>3</v>
      </c>
      <c r="P168" s="29">
        <f>F119</f>
        <v>106</v>
      </c>
      <c r="Q168" s="29">
        <f>F102</f>
        <v>89</v>
      </c>
      <c r="R168" s="29">
        <f>F80</f>
        <v>67</v>
      </c>
      <c r="S168" s="29">
        <f>F58</f>
        <v>45</v>
      </c>
      <c r="T168" s="29">
        <f>F535</f>
        <v>522</v>
      </c>
      <c r="U168" s="29">
        <f>F613</f>
        <v>600</v>
      </c>
      <c r="V168" s="29">
        <f>F596</f>
        <v>583</v>
      </c>
      <c r="W168" s="29">
        <f>F574</f>
        <v>561</v>
      </c>
      <c r="X168" s="29">
        <f>F557</f>
        <v>544</v>
      </c>
      <c r="Y168" s="29">
        <f>F404</f>
        <v>391</v>
      </c>
      <c r="Z168" s="29">
        <f>F512</f>
        <v>499</v>
      </c>
      <c r="AA168" s="29">
        <f>F465</f>
        <v>452</v>
      </c>
      <c r="AB168" s="29">
        <f>F443</f>
        <v>430</v>
      </c>
      <c r="AC168" s="29">
        <f>F426</f>
        <v>413</v>
      </c>
      <c r="AD168" s="29">
        <f>F273</f>
        <v>260</v>
      </c>
      <c r="AE168" s="29">
        <f>F381</f>
        <v>368</v>
      </c>
      <c r="AF168" s="29">
        <f>F359</f>
        <v>346</v>
      </c>
      <c r="AG168" s="29">
        <f>F317</f>
        <v>304</v>
      </c>
      <c r="AH168" s="30">
        <f>F295</f>
        <v>282</v>
      </c>
      <c r="AI168" s="75">
        <f t="shared" si="73"/>
        <v>3247400</v>
      </c>
      <c r="AJ168" s="41"/>
      <c r="AK168" s="76" t="s">
        <v>493</v>
      </c>
      <c r="AL168" s="78" t="s">
        <v>200</v>
      </c>
      <c r="AM168" s="78" t="s">
        <v>653</v>
      </c>
      <c r="AN168" s="78" t="s">
        <v>547</v>
      </c>
      <c r="AO168" s="78" t="s">
        <v>245</v>
      </c>
      <c r="AP168" s="78" t="s">
        <v>630</v>
      </c>
      <c r="AQ168" s="78" t="s">
        <v>579</v>
      </c>
      <c r="AR168" s="78" t="s">
        <v>609</v>
      </c>
      <c r="AS168" s="78" t="s">
        <v>97</v>
      </c>
      <c r="AT168" s="80" t="s">
        <v>380</v>
      </c>
      <c r="AU168" s="78" t="s">
        <v>433</v>
      </c>
      <c r="AV168" s="78" t="s">
        <v>434</v>
      </c>
      <c r="AW168" s="79" t="s">
        <v>251</v>
      </c>
      <c r="AX168" s="78" t="s">
        <v>432</v>
      </c>
      <c r="AY168" s="78" t="s">
        <v>356</v>
      </c>
      <c r="AZ168" s="77" t="s">
        <v>99</v>
      </c>
      <c r="BA168" s="78" t="s">
        <v>340</v>
      </c>
      <c r="BB168" s="78" t="s">
        <v>4</v>
      </c>
      <c r="BC168" s="78" t="s">
        <v>338</v>
      </c>
      <c r="BD168" s="78" t="s">
        <v>339</v>
      </c>
      <c r="BE168" s="78" t="s">
        <v>681</v>
      </c>
      <c r="BF168" s="78" t="s">
        <v>478</v>
      </c>
      <c r="BG168" s="78" t="s">
        <v>559</v>
      </c>
      <c r="BH168" s="78" t="s">
        <v>323</v>
      </c>
      <c r="BI168" s="81" t="s">
        <v>304</v>
      </c>
      <c r="BJ168" s="41"/>
      <c r="BK168" s="50"/>
      <c r="BL168" s="41"/>
      <c r="BM168" s="28">
        <f>F522</f>
        <v>509</v>
      </c>
      <c r="BN168" s="29">
        <f>F600</f>
        <v>587</v>
      </c>
      <c r="BO168" s="29">
        <f>F636</f>
        <v>623</v>
      </c>
      <c r="BP168" s="29">
        <f>F578</f>
        <v>565</v>
      </c>
      <c r="BQ168" s="29">
        <f>F539</f>
        <v>526</v>
      </c>
      <c r="BR168" s="29">
        <f>F16</f>
        <v>3</v>
      </c>
      <c r="BS168" s="29">
        <f>F94</f>
        <v>81</v>
      </c>
      <c r="BT168" s="29">
        <f>F130</f>
        <v>117</v>
      </c>
      <c r="BU168" s="29">
        <f>F77</f>
        <v>64</v>
      </c>
      <c r="BV168" s="29">
        <f>F58</f>
        <v>45</v>
      </c>
      <c r="BW168" s="29">
        <f>F148</f>
        <v>135</v>
      </c>
      <c r="BX168" s="29">
        <f>F231</f>
        <v>218</v>
      </c>
      <c r="BY168" s="29">
        <f>F242</f>
        <v>229</v>
      </c>
      <c r="BZ168" s="29">
        <f>F209</f>
        <v>196</v>
      </c>
      <c r="CA168" s="29">
        <f>F170</f>
        <v>157</v>
      </c>
      <c r="CB168" s="29">
        <f>F404</f>
        <v>391</v>
      </c>
      <c r="CC168" s="29">
        <f>F487</f>
        <v>474</v>
      </c>
      <c r="CD168" s="29">
        <f>F493</f>
        <v>480</v>
      </c>
      <c r="CE168" s="29">
        <f>F440</f>
        <v>427</v>
      </c>
      <c r="CF168" s="29">
        <f>F426</f>
        <v>413</v>
      </c>
      <c r="CG168" s="29">
        <f>F285</f>
        <v>272</v>
      </c>
      <c r="CH168" s="29">
        <f>F338</f>
        <v>325</v>
      </c>
      <c r="CI168" s="29">
        <f>F374</f>
        <v>361</v>
      </c>
      <c r="CJ168" s="29">
        <f>F321</f>
        <v>308</v>
      </c>
      <c r="CK168" s="30">
        <f>F307</f>
        <v>294</v>
      </c>
      <c r="CL168" s="75">
        <f t="shared" si="74"/>
        <v>3247400</v>
      </c>
      <c r="CM168" s="41"/>
      <c r="CN168" s="91" t="s">
        <v>75</v>
      </c>
      <c r="CO168" s="93" t="s">
        <v>148</v>
      </c>
      <c r="CP168" s="93" t="s">
        <v>175</v>
      </c>
      <c r="CQ168" s="93" t="s">
        <v>144</v>
      </c>
      <c r="CR168" s="93" t="s">
        <v>79</v>
      </c>
      <c r="CS168" s="93" t="s">
        <v>630</v>
      </c>
      <c r="CT168" s="93" t="s">
        <v>650</v>
      </c>
      <c r="CU168" s="93" t="s">
        <v>350</v>
      </c>
      <c r="CV168" s="93" t="s">
        <v>651</v>
      </c>
      <c r="CW168" s="95" t="s">
        <v>380</v>
      </c>
      <c r="CX168" s="93" t="s">
        <v>229</v>
      </c>
      <c r="CY168" s="93" t="s">
        <v>287</v>
      </c>
      <c r="CZ168" s="94" t="s">
        <v>91</v>
      </c>
      <c r="DA168" s="93" t="s">
        <v>288</v>
      </c>
      <c r="DB168" s="93" t="s">
        <v>228</v>
      </c>
      <c r="DC168" s="92" t="s">
        <v>99</v>
      </c>
      <c r="DD168" s="93" t="s">
        <v>82</v>
      </c>
      <c r="DE168" s="93" t="s">
        <v>216</v>
      </c>
      <c r="DF168" s="93" t="s">
        <v>83</v>
      </c>
      <c r="DG168" s="93" t="s">
        <v>339</v>
      </c>
      <c r="DH168" s="93" t="s">
        <v>479</v>
      </c>
      <c r="DI168" s="93" t="s">
        <v>607</v>
      </c>
      <c r="DJ168" s="93" t="s">
        <v>126</v>
      </c>
      <c r="DK168" s="93" t="s">
        <v>417</v>
      </c>
      <c r="DL168" s="96" t="s">
        <v>673</v>
      </c>
      <c r="DM168" s="67"/>
      <c r="DO168" s="57"/>
      <c r="DP168" s="88">
        <f>F369</f>
        <v>356</v>
      </c>
      <c r="DQ168" s="89">
        <f>F424</f>
        <v>411</v>
      </c>
      <c r="DR168" s="89">
        <f>F604</f>
        <v>591</v>
      </c>
      <c r="DS168" s="89">
        <f>F34</f>
        <v>21</v>
      </c>
      <c r="DT168" s="89">
        <f>F189</f>
        <v>176</v>
      </c>
      <c r="DU168" s="89">
        <f>F543</f>
        <v>530</v>
      </c>
      <c r="DV168" s="89">
        <f>F98</f>
        <v>85</v>
      </c>
      <c r="DW168" s="89">
        <f>F153</f>
        <v>140</v>
      </c>
      <c r="DX168" s="89">
        <f>F333</f>
        <v>320</v>
      </c>
      <c r="DY168" s="89">
        <f>F488</f>
        <v>475</v>
      </c>
      <c r="DZ168" s="89">
        <f>F42</f>
        <v>29</v>
      </c>
      <c r="EA168" s="89">
        <f>F637</f>
        <v>624</v>
      </c>
      <c r="EB168" s="89">
        <f>F457</f>
        <v>444</v>
      </c>
      <c r="EC168" s="89">
        <f>F277</f>
        <v>264</v>
      </c>
      <c r="ED168" s="89">
        <f>F222</f>
        <v>209</v>
      </c>
      <c r="EE168" s="89">
        <f>F396</f>
        <v>383</v>
      </c>
      <c r="EF168" s="89">
        <f>F576</f>
        <v>563</v>
      </c>
      <c r="EG168" s="89">
        <f>F131</f>
        <v>118</v>
      </c>
      <c r="EH168" s="89">
        <f>F186</f>
        <v>173</v>
      </c>
      <c r="EI168" s="89">
        <f>F341</f>
        <v>328</v>
      </c>
      <c r="EJ168" s="89">
        <f>F70</f>
        <v>57</v>
      </c>
      <c r="EK168" s="89">
        <f>F250</f>
        <v>237</v>
      </c>
      <c r="EL168" s="89">
        <f>F305</f>
        <v>292</v>
      </c>
      <c r="EM168" s="89">
        <f>F485</f>
        <v>472</v>
      </c>
      <c r="EN168" s="90">
        <f>F515</f>
        <v>502</v>
      </c>
      <c r="EO168" s="75">
        <f t="shared" si="75"/>
        <v>3247400</v>
      </c>
      <c r="EP168" s="41"/>
      <c r="EQ168" s="91" t="s">
        <v>282</v>
      </c>
      <c r="ER168" s="93" t="s">
        <v>405</v>
      </c>
      <c r="ES168" s="93" t="s">
        <v>606</v>
      </c>
      <c r="ET168" s="93" t="s">
        <v>167</v>
      </c>
      <c r="EU168" s="93" t="s">
        <v>116</v>
      </c>
      <c r="EV168" s="93" t="s">
        <v>655</v>
      </c>
      <c r="EW168" s="93" t="s">
        <v>539</v>
      </c>
      <c r="EX168" s="93" t="s">
        <v>622</v>
      </c>
      <c r="EY168" s="93" t="s">
        <v>223</v>
      </c>
      <c r="EZ168" s="95" t="s">
        <v>593</v>
      </c>
      <c r="FA168" s="175" t="s">
        <v>449</v>
      </c>
      <c r="FB168" s="177" t="s">
        <v>562</v>
      </c>
      <c r="FC168" s="94" t="s">
        <v>492</v>
      </c>
      <c r="FD168" s="176" t="s">
        <v>156</v>
      </c>
      <c r="FE168" s="178" t="s">
        <v>524</v>
      </c>
      <c r="FF168" s="92" t="s">
        <v>295</v>
      </c>
      <c r="FG168" s="93" t="s">
        <v>521</v>
      </c>
      <c r="FH168" s="93" t="s">
        <v>470</v>
      </c>
      <c r="FI168" s="93" t="s">
        <v>517</v>
      </c>
      <c r="FJ168" s="93" t="s">
        <v>87</v>
      </c>
      <c r="FK168" s="93" t="s">
        <v>369</v>
      </c>
      <c r="FL168" s="93" t="s">
        <v>200</v>
      </c>
      <c r="FM168" s="93" t="s">
        <v>312</v>
      </c>
      <c r="FN168" s="93" t="s">
        <v>130</v>
      </c>
      <c r="FO168" s="96" t="s">
        <v>266</v>
      </c>
      <c r="FP168" s="67"/>
    </row>
    <row r="169" spans="1:172" x14ac:dyDescent="0.2">
      <c r="A169" s="41"/>
      <c r="B169" s="41"/>
      <c r="C169" s="41"/>
      <c r="D169" s="207" t="s">
        <v>194</v>
      </c>
      <c r="E169" s="110" t="s">
        <v>565</v>
      </c>
      <c r="F169" s="111">
        <f>B3+(156*B5)</f>
        <v>156</v>
      </c>
      <c r="G169" s="41"/>
      <c r="I169" s="57"/>
      <c r="J169" s="28">
        <f>F203</f>
        <v>190</v>
      </c>
      <c r="K169" s="29">
        <f>F186</f>
        <v>173</v>
      </c>
      <c r="L169" s="29">
        <f>F139</f>
        <v>126</v>
      </c>
      <c r="M169" s="29">
        <f>F247</f>
        <v>234</v>
      </c>
      <c r="N169" s="29">
        <f>F225</f>
        <v>212</v>
      </c>
      <c r="O169" s="29">
        <f>F77</f>
        <v>64</v>
      </c>
      <c r="P169" s="29">
        <f>F55</f>
        <v>42</v>
      </c>
      <c r="Q169" s="29">
        <f>F33</f>
        <v>20</v>
      </c>
      <c r="R169" s="29">
        <f>F116</f>
        <v>103</v>
      </c>
      <c r="S169" s="29">
        <f>F94</f>
        <v>81</v>
      </c>
      <c r="T169" s="29">
        <f>F571</f>
        <v>558</v>
      </c>
      <c r="U169" s="29">
        <f>F549</f>
        <v>536</v>
      </c>
      <c r="V169" s="29">
        <f>F532</f>
        <v>519</v>
      </c>
      <c r="W169" s="29">
        <f>F635</f>
        <v>622</v>
      </c>
      <c r="X169" s="29">
        <f>F588</f>
        <v>575</v>
      </c>
      <c r="Y169" s="29">
        <f>F440</f>
        <v>427</v>
      </c>
      <c r="Z169" s="29">
        <f>F418</f>
        <v>405</v>
      </c>
      <c r="AA169" s="29">
        <f>F401</f>
        <v>388</v>
      </c>
      <c r="AB169" s="29">
        <f>F504</f>
        <v>491</v>
      </c>
      <c r="AC169" s="29">
        <f>F487</f>
        <v>474</v>
      </c>
      <c r="AD169" s="29">
        <f>F334</f>
        <v>321</v>
      </c>
      <c r="AE169" s="29">
        <f>F292</f>
        <v>279</v>
      </c>
      <c r="AF169" s="29">
        <f>F270</f>
        <v>257</v>
      </c>
      <c r="AG169" s="29">
        <f>F373</f>
        <v>360</v>
      </c>
      <c r="AH169" s="30">
        <f>F356</f>
        <v>343</v>
      </c>
      <c r="AI169" s="75">
        <f t="shared" si="73"/>
        <v>3247400</v>
      </c>
      <c r="AJ169" s="41"/>
      <c r="AK169" s="76" t="s">
        <v>637</v>
      </c>
      <c r="AL169" s="78" t="s">
        <v>517</v>
      </c>
      <c r="AM169" s="78" t="s">
        <v>308</v>
      </c>
      <c r="AN169" s="78" t="s">
        <v>421</v>
      </c>
      <c r="AO169" s="78" t="s">
        <v>367</v>
      </c>
      <c r="AP169" s="78" t="s">
        <v>651</v>
      </c>
      <c r="AQ169" s="78" t="s">
        <v>230</v>
      </c>
      <c r="AR169" s="78" t="s">
        <v>255</v>
      </c>
      <c r="AS169" s="80" t="s">
        <v>652</v>
      </c>
      <c r="AT169" s="78" t="s">
        <v>650</v>
      </c>
      <c r="AU169" s="78" t="s">
        <v>129</v>
      </c>
      <c r="AV169" s="78" t="s">
        <v>474</v>
      </c>
      <c r="AW169" s="79" t="s">
        <v>176</v>
      </c>
      <c r="AX169" s="78" t="s">
        <v>473</v>
      </c>
      <c r="AY169" s="78" t="s">
        <v>456</v>
      </c>
      <c r="AZ169" s="78" t="s">
        <v>83</v>
      </c>
      <c r="BA169" s="77" t="s">
        <v>84</v>
      </c>
      <c r="BB169" s="78" t="s">
        <v>80</v>
      </c>
      <c r="BC169" s="78" t="s">
        <v>81</v>
      </c>
      <c r="BD169" s="78" t="s">
        <v>82</v>
      </c>
      <c r="BE169" s="78" t="s">
        <v>497</v>
      </c>
      <c r="BF169" s="78" t="s">
        <v>205</v>
      </c>
      <c r="BG169" s="78" t="s">
        <v>109</v>
      </c>
      <c r="BH169" s="78" t="s">
        <v>691</v>
      </c>
      <c r="BI169" s="81" t="s">
        <v>514</v>
      </c>
      <c r="BJ169" s="41"/>
      <c r="BK169" s="50"/>
      <c r="BL169" s="41"/>
      <c r="BM169" s="28">
        <f>F564</f>
        <v>551</v>
      </c>
      <c r="BN169" s="29">
        <f>F561</f>
        <v>548</v>
      </c>
      <c r="BO169" s="29">
        <f>F603</f>
        <v>590</v>
      </c>
      <c r="BP169" s="29">
        <f>F622</f>
        <v>609</v>
      </c>
      <c r="BQ169" s="29">
        <f>F525</f>
        <v>512</v>
      </c>
      <c r="BR169" s="29">
        <f>F83</f>
        <v>70</v>
      </c>
      <c r="BS169" s="29">
        <f>F55</f>
        <v>42</v>
      </c>
      <c r="BT169" s="29">
        <f>F102</f>
        <v>89</v>
      </c>
      <c r="BU169" s="29">
        <f>F116</f>
        <v>103</v>
      </c>
      <c r="BV169" s="29">
        <f>F19</f>
        <v>6</v>
      </c>
      <c r="BW169" s="29">
        <f>F195</f>
        <v>182</v>
      </c>
      <c r="BX169" s="29">
        <f>F167</f>
        <v>154</v>
      </c>
      <c r="BY169" s="29">
        <f>F234</f>
        <v>221</v>
      </c>
      <c r="BZ169" s="29">
        <f>F248</f>
        <v>235</v>
      </c>
      <c r="CA169" s="29">
        <f>F156</f>
        <v>143</v>
      </c>
      <c r="CB169" s="29">
        <f>F451</f>
        <v>438</v>
      </c>
      <c r="CC169" s="29">
        <f>F418</f>
        <v>405</v>
      </c>
      <c r="CD169" s="29">
        <f>F465</f>
        <v>452</v>
      </c>
      <c r="CE169" s="29">
        <f>F504</f>
        <v>491</v>
      </c>
      <c r="CF169" s="29">
        <f>F412</f>
        <v>399</v>
      </c>
      <c r="CG169" s="29">
        <f>F332</f>
        <v>319</v>
      </c>
      <c r="CH169" s="29">
        <f>F299</f>
        <v>286</v>
      </c>
      <c r="CI169" s="29">
        <f>F346</f>
        <v>333</v>
      </c>
      <c r="CJ169" s="29">
        <f>F385</f>
        <v>372</v>
      </c>
      <c r="CK169" s="30">
        <f>F263</f>
        <v>250</v>
      </c>
      <c r="CL169" s="75">
        <f t="shared" si="74"/>
        <v>3247400</v>
      </c>
      <c r="CM169" s="41"/>
      <c r="CN169" s="91" t="s">
        <v>335</v>
      </c>
      <c r="CO169" s="93" t="s">
        <v>145</v>
      </c>
      <c r="CP169" s="93" t="s">
        <v>77</v>
      </c>
      <c r="CQ169" s="93" t="s">
        <v>147</v>
      </c>
      <c r="CR169" s="93" t="s">
        <v>337</v>
      </c>
      <c r="CS169" s="93" t="s">
        <v>195</v>
      </c>
      <c r="CT169" s="93" t="s">
        <v>230</v>
      </c>
      <c r="CU169" s="93" t="s">
        <v>609</v>
      </c>
      <c r="CV169" s="95" t="s">
        <v>652</v>
      </c>
      <c r="CW169" s="93" t="s">
        <v>620</v>
      </c>
      <c r="CX169" s="93" t="s">
        <v>159</v>
      </c>
      <c r="CY169" s="93" t="s">
        <v>284</v>
      </c>
      <c r="CZ169" s="94" t="s">
        <v>226</v>
      </c>
      <c r="DA169" s="93" t="s">
        <v>286</v>
      </c>
      <c r="DB169" s="93" t="s">
        <v>161</v>
      </c>
      <c r="DC169" s="93" t="s">
        <v>280</v>
      </c>
      <c r="DD169" s="92" t="s">
        <v>84</v>
      </c>
      <c r="DE169" s="93" t="s">
        <v>4</v>
      </c>
      <c r="DF169" s="93" t="s">
        <v>81</v>
      </c>
      <c r="DG169" s="93" t="s">
        <v>277</v>
      </c>
      <c r="DH169" s="93" t="s">
        <v>665</v>
      </c>
      <c r="DI169" s="93" t="s">
        <v>112</v>
      </c>
      <c r="DJ169" s="93" t="s">
        <v>490</v>
      </c>
      <c r="DK169" s="93" t="s">
        <v>397</v>
      </c>
      <c r="DL169" s="96" t="s">
        <v>586</v>
      </c>
      <c r="DM169" s="67"/>
      <c r="DO169" s="57"/>
      <c r="DP169" s="88">
        <f>F225</f>
        <v>212</v>
      </c>
      <c r="DQ169" s="89">
        <f>F280</f>
        <v>267</v>
      </c>
      <c r="DR169" s="89">
        <f>F460</f>
        <v>447</v>
      </c>
      <c r="DS169" s="89">
        <f>F615</f>
        <v>602</v>
      </c>
      <c r="DT169" s="89">
        <f>F45</f>
        <v>32</v>
      </c>
      <c r="DU169" s="89">
        <f>F399</f>
        <v>386</v>
      </c>
      <c r="DV169" s="89">
        <f>F579</f>
        <v>566</v>
      </c>
      <c r="DW169" s="89">
        <f>F134</f>
        <v>121</v>
      </c>
      <c r="DX169" s="89">
        <f>F164</f>
        <v>151</v>
      </c>
      <c r="DY169" s="89">
        <f>F344</f>
        <v>331</v>
      </c>
      <c r="DZ169" s="89">
        <f>F518</f>
        <v>505</v>
      </c>
      <c r="EA169" s="89">
        <f>F463</f>
        <v>450</v>
      </c>
      <c r="EB169" s="89">
        <f>F308</f>
        <v>295</v>
      </c>
      <c r="EC169" s="89">
        <f>F253</f>
        <v>240</v>
      </c>
      <c r="ED169" s="89">
        <f>F73</f>
        <v>60</v>
      </c>
      <c r="EE169" s="89">
        <f>F377</f>
        <v>364</v>
      </c>
      <c r="EF169" s="89">
        <f>F432</f>
        <v>419</v>
      </c>
      <c r="EG169" s="89">
        <f>F612</f>
        <v>599</v>
      </c>
      <c r="EH169" s="89">
        <f>F17</f>
        <v>4</v>
      </c>
      <c r="EI169" s="89">
        <f>F197</f>
        <v>184</v>
      </c>
      <c r="EJ169" s="89">
        <f>F551</f>
        <v>538</v>
      </c>
      <c r="EK169" s="89">
        <f>F106</f>
        <v>93</v>
      </c>
      <c r="EL169" s="89">
        <f>F161</f>
        <v>148</v>
      </c>
      <c r="EM169" s="89">
        <f>F316</f>
        <v>303</v>
      </c>
      <c r="EN169" s="90">
        <f>F496</f>
        <v>483</v>
      </c>
      <c r="EO169" s="75">
        <f t="shared" si="75"/>
        <v>3247400</v>
      </c>
      <c r="EP169" s="41"/>
      <c r="EQ169" s="91" t="s">
        <v>367</v>
      </c>
      <c r="ER169" s="93" t="s">
        <v>85</v>
      </c>
      <c r="ES169" s="93" t="s">
        <v>328</v>
      </c>
      <c r="ET169" s="93" t="s">
        <v>124</v>
      </c>
      <c r="EU169" s="93" t="s">
        <v>261</v>
      </c>
      <c r="EV169" s="93" t="s">
        <v>551</v>
      </c>
      <c r="EW169" s="93" t="s">
        <v>659</v>
      </c>
      <c r="EX169" s="93" t="s">
        <v>289</v>
      </c>
      <c r="EY169" s="95" t="s">
        <v>245</v>
      </c>
      <c r="EZ169" s="93" t="s">
        <v>341</v>
      </c>
      <c r="FA169" s="175" t="s">
        <v>600</v>
      </c>
      <c r="FB169" s="177" t="s">
        <v>615</v>
      </c>
      <c r="FC169" s="94" t="s">
        <v>281</v>
      </c>
      <c r="FD169" s="176" t="s">
        <v>575</v>
      </c>
      <c r="FE169" s="178" t="s">
        <v>389</v>
      </c>
      <c r="FF169" s="93" t="s">
        <v>221</v>
      </c>
      <c r="FG169" s="92" t="s">
        <v>418</v>
      </c>
      <c r="FH169" s="93" t="s">
        <v>500</v>
      </c>
      <c r="FI169" s="93" t="s">
        <v>488</v>
      </c>
      <c r="FJ169" s="93" t="s">
        <v>459</v>
      </c>
      <c r="FK169" s="93" t="s">
        <v>447</v>
      </c>
      <c r="FL169" s="93" t="s">
        <v>508</v>
      </c>
      <c r="FM169" s="93" t="s">
        <v>400</v>
      </c>
      <c r="FN169" s="93" t="s">
        <v>154</v>
      </c>
      <c r="FO169" s="96" t="s">
        <v>354</v>
      </c>
      <c r="FP169" s="67"/>
    </row>
    <row r="170" spans="1:172" x14ac:dyDescent="0.2">
      <c r="A170" s="41"/>
      <c r="B170" s="41"/>
      <c r="C170" s="41"/>
      <c r="D170" s="109" t="s">
        <v>228</v>
      </c>
      <c r="E170" s="110" t="s">
        <v>565</v>
      </c>
      <c r="F170" s="122">
        <f>B3+(157*B5)</f>
        <v>157</v>
      </c>
      <c r="G170" s="41"/>
      <c r="I170" s="57"/>
      <c r="J170" s="28">
        <f>F239</f>
        <v>226</v>
      </c>
      <c r="K170" s="29">
        <f>F222</f>
        <v>209</v>
      </c>
      <c r="L170" s="29">
        <f>F200</f>
        <v>187</v>
      </c>
      <c r="M170" s="29">
        <f>F178</f>
        <v>165</v>
      </c>
      <c r="N170" s="29">
        <f>F161</f>
        <v>148</v>
      </c>
      <c r="O170" s="29">
        <f>F133</f>
        <v>120</v>
      </c>
      <c r="P170" s="29">
        <f>F91</f>
        <v>78</v>
      </c>
      <c r="Q170" s="29">
        <f>F69</f>
        <v>56</v>
      </c>
      <c r="R170" s="29">
        <f>F52</f>
        <v>39</v>
      </c>
      <c r="S170" s="29">
        <f>F30</f>
        <v>17</v>
      </c>
      <c r="T170" s="29">
        <f>F632</f>
        <v>619</v>
      </c>
      <c r="U170" s="29">
        <f>F610</f>
        <v>597</v>
      </c>
      <c r="V170" s="29">
        <f>F563</f>
        <v>550</v>
      </c>
      <c r="W170" s="29">
        <f>F546</f>
        <v>533</v>
      </c>
      <c r="X170" s="29">
        <f>F524</f>
        <v>511</v>
      </c>
      <c r="Y170" s="29">
        <f>F501</f>
        <v>488</v>
      </c>
      <c r="Z170" s="29">
        <f>F479</f>
        <v>466</v>
      </c>
      <c r="AA170" s="29">
        <f>F462</f>
        <v>449</v>
      </c>
      <c r="AB170" s="29">
        <f>F415</f>
        <v>402</v>
      </c>
      <c r="AC170" s="29">
        <f>F393</f>
        <v>380</v>
      </c>
      <c r="AD170" s="29">
        <f>F370</f>
        <v>357</v>
      </c>
      <c r="AE170" s="29">
        <f>F348</f>
        <v>335</v>
      </c>
      <c r="AF170" s="29">
        <f>F331</f>
        <v>318</v>
      </c>
      <c r="AG170" s="29">
        <f>F309</f>
        <v>296</v>
      </c>
      <c r="AH170" s="30">
        <f>F267</f>
        <v>254</v>
      </c>
      <c r="AI170" s="75">
        <f t="shared" si="73"/>
        <v>3247400</v>
      </c>
      <c r="AJ170" s="41"/>
      <c r="AK170" s="76" t="s">
        <v>364</v>
      </c>
      <c r="AL170" s="78" t="s">
        <v>524</v>
      </c>
      <c r="AM170" s="78" t="s">
        <v>260</v>
      </c>
      <c r="AN170" s="78" t="s">
        <v>599</v>
      </c>
      <c r="AO170" s="78" t="s">
        <v>400</v>
      </c>
      <c r="AP170" s="78" t="s">
        <v>134</v>
      </c>
      <c r="AQ170" s="78" t="s">
        <v>572</v>
      </c>
      <c r="AR170" s="80" t="s">
        <v>573</v>
      </c>
      <c r="AS170" s="78" t="s">
        <v>574</v>
      </c>
      <c r="AT170" s="78" t="s">
        <v>290</v>
      </c>
      <c r="AU170" s="78" t="s">
        <v>298</v>
      </c>
      <c r="AV170" s="78" t="s">
        <v>510</v>
      </c>
      <c r="AW170" s="79" t="s">
        <v>511</v>
      </c>
      <c r="AX170" s="78" t="s">
        <v>327</v>
      </c>
      <c r="AY170" s="78" t="s">
        <v>509</v>
      </c>
      <c r="AZ170" s="78" t="s">
        <v>152</v>
      </c>
      <c r="BA170" s="78" t="s">
        <v>153</v>
      </c>
      <c r="BB170" s="77" t="s">
        <v>149</v>
      </c>
      <c r="BC170" s="78" t="s">
        <v>150</v>
      </c>
      <c r="BD170" s="78" t="s">
        <v>151</v>
      </c>
      <c r="BE170" s="78" t="s">
        <v>180</v>
      </c>
      <c r="BF170" s="78" t="s">
        <v>677</v>
      </c>
      <c r="BG170" s="78" t="s">
        <v>438</v>
      </c>
      <c r="BH170" s="78" t="s">
        <v>412</v>
      </c>
      <c r="BI170" s="81" t="s">
        <v>372</v>
      </c>
      <c r="BJ170" s="41"/>
      <c r="BK170" s="50"/>
      <c r="BL170" s="41"/>
      <c r="BM170" s="28">
        <f>F553</f>
        <v>540</v>
      </c>
      <c r="BN170" s="29">
        <f>F614</f>
        <v>601</v>
      </c>
      <c r="BO170" s="29">
        <f>F575</f>
        <v>562</v>
      </c>
      <c r="BP170" s="29">
        <f>F536</f>
        <v>523</v>
      </c>
      <c r="BQ170" s="29">
        <f>F597</f>
        <v>584</v>
      </c>
      <c r="BR170" s="29">
        <f>F52</f>
        <v>39</v>
      </c>
      <c r="BS170" s="29">
        <f>F133</f>
        <v>120</v>
      </c>
      <c r="BT170" s="29">
        <f>F69</f>
        <v>56</v>
      </c>
      <c r="BU170" s="29">
        <f>F30</f>
        <v>17</v>
      </c>
      <c r="BV170" s="29">
        <f>F91</f>
        <v>78</v>
      </c>
      <c r="BW170" s="29">
        <f>F184</f>
        <v>171</v>
      </c>
      <c r="BX170" s="29">
        <f>F245</f>
        <v>232</v>
      </c>
      <c r="BY170" s="29">
        <f>F206</f>
        <v>193</v>
      </c>
      <c r="BZ170" s="29">
        <f>F142</f>
        <v>129</v>
      </c>
      <c r="CA170" s="29">
        <f>F223</f>
        <v>210</v>
      </c>
      <c r="CB170" s="29">
        <f>F415</f>
        <v>402</v>
      </c>
      <c r="CC170" s="29">
        <f>F501</f>
        <v>488</v>
      </c>
      <c r="CD170" s="29">
        <f>F462</f>
        <v>449</v>
      </c>
      <c r="CE170" s="29">
        <f>F393</f>
        <v>380</v>
      </c>
      <c r="CF170" s="29">
        <f>F479</f>
        <v>466</v>
      </c>
      <c r="CG170" s="29">
        <f>F296</f>
        <v>283</v>
      </c>
      <c r="CH170" s="29">
        <f>F382</f>
        <v>369</v>
      </c>
      <c r="CI170" s="29">
        <f>F313</f>
        <v>300</v>
      </c>
      <c r="CJ170" s="29">
        <f>F274</f>
        <v>261</v>
      </c>
      <c r="CK170" s="30">
        <f>F360</f>
        <v>347</v>
      </c>
      <c r="CL170" s="75">
        <f t="shared" si="74"/>
        <v>3247400</v>
      </c>
      <c r="CM170" s="41"/>
      <c r="CN170" s="91" t="s">
        <v>197</v>
      </c>
      <c r="CO170" s="93" t="s">
        <v>213</v>
      </c>
      <c r="CP170" s="93" t="s">
        <v>215</v>
      </c>
      <c r="CQ170" s="93" t="s">
        <v>104</v>
      </c>
      <c r="CR170" s="93" t="s">
        <v>214</v>
      </c>
      <c r="CS170" s="93" t="s">
        <v>574</v>
      </c>
      <c r="CT170" s="93" t="s">
        <v>134</v>
      </c>
      <c r="CU170" s="95" t="s">
        <v>573</v>
      </c>
      <c r="CV170" s="93" t="s">
        <v>290</v>
      </c>
      <c r="CW170" s="93" t="s">
        <v>572</v>
      </c>
      <c r="CX170" s="93" t="s">
        <v>345</v>
      </c>
      <c r="CY170" s="93" t="s">
        <v>347</v>
      </c>
      <c r="CZ170" s="94" t="s">
        <v>182</v>
      </c>
      <c r="DA170" s="93" t="s">
        <v>346</v>
      </c>
      <c r="DB170" s="93" t="s">
        <v>344</v>
      </c>
      <c r="DC170" s="93" t="s">
        <v>150</v>
      </c>
      <c r="DD170" s="93" t="s">
        <v>152</v>
      </c>
      <c r="DE170" s="92" t="s">
        <v>149</v>
      </c>
      <c r="DF170" s="93" t="s">
        <v>151</v>
      </c>
      <c r="DG170" s="93" t="s">
        <v>153</v>
      </c>
      <c r="DH170" s="93" t="s">
        <v>532</v>
      </c>
      <c r="DI170" s="93" t="s">
        <v>688</v>
      </c>
      <c r="DJ170" s="93" t="s">
        <v>660</v>
      </c>
      <c r="DK170" s="93" t="s">
        <v>249</v>
      </c>
      <c r="DL170" s="96" t="s">
        <v>544</v>
      </c>
      <c r="DM170" s="67"/>
      <c r="DO170" s="57"/>
      <c r="DP170" s="88">
        <f>F81</f>
        <v>68</v>
      </c>
      <c r="DQ170" s="89">
        <f>F261</f>
        <v>248</v>
      </c>
      <c r="DR170" s="89">
        <f>F291</f>
        <v>278</v>
      </c>
      <c r="DS170" s="89">
        <f>F471</f>
        <v>458</v>
      </c>
      <c r="DT170" s="89">
        <f>F526</f>
        <v>513</v>
      </c>
      <c r="DU170" s="89">
        <f>F380</f>
        <v>367</v>
      </c>
      <c r="DV170" s="89">
        <f>F435</f>
        <v>422</v>
      </c>
      <c r="DW170" s="89">
        <f>F590</f>
        <v>577</v>
      </c>
      <c r="DX170" s="89">
        <f>F20</f>
        <v>7</v>
      </c>
      <c r="DY170" s="89">
        <f>F200</f>
        <v>187</v>
      </c>
      <c r="DZ170" s="89">
        <f>F499</f>
        <v>486</v>
      </c>
      <c r="EA170" s="89">
        <f>F319</f>
        <v>306</v>
      </c>
      <c r="EB170" s="89">
        <f>F139</f>
        <v>126</v>
      </c>
      <c r="EC170" s="89">
        <f>F109</f>
        <v>96</v>
      </c>
      <c r="ED170" s="89">
        <f>F554</f>
        <v>541</v>
      </c>
      <c r="EE170" s="89">
        <f>F228</f>
        <v>215</v>
      </c>
      <c r="EF170" s="89">
        <f>F283</f>
        <v>270</v>
      </c>
      <c r="EG170" s="89">
        <f>F438</f>
        <v>425</v>
      </c>
      <c r="EH170" s="89">
        <f>F618</f>
        <v>605</v>
      </c>
      <c r="EI170" s="89">
        <f>F48</f>
        <v>35</v>
      </c>
      <c r="EJ170" s="89">
        <f>F407</f>
        <v>394</v>
      </c>
      <c r="EK170" s="89">
        <f>F587</f>
        <v>574</v>
      </c>
      <c r="EL170" s="89">
        <f>F117</f>
        <v>104</v>
      </c>
      <c r="EM170" s="89">
        <f>F172</f>
        <v>159</v>
      </c>
      <c r="EN170" s="90">
        <f>F352</f>
        <v>339</v>
      </c>
      <c r="EO170" s="75">
        <f t="shared" si="75"/>
        <v>3247400</v>
      </c>
      <c r="EP170" s="41"/>
      <c r="EQ170" s="91" t="s">
        <v>540</v>
      </c>
      <c r="ER170" s="93" t="s">
        <v>442</v>
      </c>
      <c r="ES170" s="93" t="s">
        <v>224</v>
      </c>
      <c r="ET170" s="93" t="s">
        <v>170</v>
      </c>
      <c r="EU170" s="93" t="s">
        <v>486</v>
      </c>
      <c r="EV170" s="93" t="s">
        <v>157</v>
      </c>
      <c r="EW170" s="93" t="s">
        <v>192</v>
      </c>
      <c r="EX170" s="95" t="s">
        <v>300</v>
      </c>
      <c r="EY170" s="93" t="s">
        <v>117</v>
      </c>
      <c r="EZ170" s="93" t="s">
        <v>260</v>
      </c>
      <c r="FA170" s="175" t="s">
        <v>483</v>
      </c>
      <c r="FB170" s="177" t="s">
        <v>88</v>
      </c>
      <c r="FC170" s="94" t="s">
        <v>308</v>
      </c>
      <c r="FD170" s="176" t="s">
        <v>95</v>
      </c>
      <c r="FE170" s="178" t="s">
        <v>629</v>
      </c>
      <c r="FF170" s="93" t="s">
        <v>653</v>
      </c>
      <c r="FG170" s="93" t="s">
        <v>343</v>
      </c>
      <c r="FH170" s="92" t="s">
        <v>633</v>
      </c>
      <c r="FI170" s="93" t="s">
        <v>638</v>
      </c>
      <c r="FJ170" s="93" t="s">
        <v>430</v>
      </c>
      <c r="FK170" s="93" t="s">
        <v>533</v>
      </c>
      <c r="FL170" s="93" t="s">
        <v>415</v>
      </c>
      <c r="FM170" s="93" t="s">
        <v>388</v>
      </c>
      <c r="FN170" s="93" t="s">
        <v>556</v>
      </c>
      <c r="FO170" s="96" t="s">
        <v>283</v>
      </c>
      <c r="FP170" s="67"/>
    </row>
    <row r="171" spans="1:172" x14ac:dyDescent="0.2">
      <c r="A171" s="41"/>
      <c r="B171" s="41"/>
      <c r="C171" s="41"/>
      <c r="D171" s="109" t="s">
        <v>701</v>
      </c>
      <c r="E171" s="110" t="s">
        <v>565</v>
      </c>
      <c r="F171" s="122">
        <f>B3+(158*B5)</f>
        <v>158</v>
      </c>
      <c r="G171" s="41"/>
      <c r="I171" s="57"/>
      <c r="J171" s="28">
        <f>F175</f>
        <v>162</v>
      </c>
      <c r="K171" s="29">
        <f>F153</f>
        <v>140</v>
      </c>
      <c r="L171" s="29">
        <f>F261</f>
        <v>248</v>
      </c>
      <c r="M171" s="29">
        <f>F214</f>
        <v>201</v>
      </c>
      <c r="N171" s="29">
        <f>F197</f>
        <v>184</v>
      </c>
      <c r="O171" s="29">
        <f>F44</f>
        <v>31</v>
      </c>
      <c r="P171" s="29">
        <f>F27</f>
        <v>14</v>
      </c>
      <c r="Q171" s="29">
        <f>F130</f>
        <v>117</v>
      </c>
      <c r="R171" s="29">
        <f>F108</f>
        <v>95</v>
      </c>
      <c r="S171" s="29">
        <f>F66</f>
        <v>53</v>
      </c>
      <c r="T171" s="29">
        <f>F538</f>
        <v>525</v>
      </c>
      <c r="U171" s="29">
        <f>F521</f>
        <v>508</v>
      </c>
      <c r="V171" s="29">
        <f>F624</f>
        <v>611</v>
      </c>
      <c r="W171" s="29">
        <f>F607</f>
        <v>594</v>
      </c>
      <c r="X171" s="29">
        <f>F585</f>
        <v>572</v>
      </c>
      <c r="Y171" s="29">
        <f>F437</f>
        <v>424</v>
      </c>
      <c r="Z171" s="29">
        <f>F390</f>
        <v>377</v>
      </c>
      <c r="AA171" s="29">
        <f>F493</f>
        <v>480</v>
      </c>
      <c r="AB171" s="29">
        <f>F476</f>
        <v>463</v>
      </c>
      <c r="AC171" s="29">
        <f>F454</f>
        <v>441</v>
      </c>
      <c r="AD171" s="29">
        <f>F306</f>
        <v>293</v>
      </c>
      <c r="AE171" s="29">
        <f>F284</f>
        <v>271</v>
      </c>
      <c r="AF171" s="29">
        <f>F367</f>
        <v>354</v>
      </c>
      <c r="AG171" s="29">
        <f>F345</f>
        <v>332</v>
      </c>
      <c r="AH171" s="30">
        <f>F323</f>
        <v>310</v>
      </c>
      <c r="AI171" s="75">
        <f t="shared" si="73"/>
        <v>3247400</v>
      </c>
      <c r="AJ171" s="41"/>
      <c r="AK171" s="76" t="s">
        <v>138</v>
      </c>
      <c r="AL171" s="78" t="s">
        <v>622</v>
      </c>
      <c r="AM171" s="78" t="s">
        <v>442</v>
      </c>
      <c r="AN171" s="78" t="s">
        <v>184</v>
      </c>
      <c r="AO171" s="78" t="s">
        <v>459</v>
      </c>
      <c r="AP171" s="78" t="s">
        <v>597</v>
      </c>
      <c r="AQ171" s="80" t="s">
        <v>587</v>
      </c>
      <c r="AR171" s="78" t="s">
        <v>350</v>
      </c>
      <c r="AS171" s="78" t="s">
        <v>314</v>
      </c>
      <c r="AT171" s="78" t="s">
        <v>596</v>
      </c>
      <c r="AU171" s="78" t="s">
        <v>491</v>
      </c>
      <c r="AV171" s="78" t="s">
        <v>191</v>
      </c>
      <c r="AW171" s="79" t="s">
        <v>542</v>
      </c>
      <c r="AX171" s="78" t="s">
        <v>105</v>
      </c>
      <c r="AY171" s="78" t="s">
        <v>541</v>
      </c>
      <c r="AZ171" s="78" t="s">
        <v>219</v>
      </c>
      <c r="BA171" s="78" t="s">
        <v>220</v>
      </c>
      <c r="BB171" s="78" t="s">
        <v>216</v>
      </c>
      <c r="BC171" s="77" t="s">
        <v>217</v>
      </c>
      <c r="BD171" s="78" t="s">
        <v>218</v>
      </c>
      <c r="BE171" s="78" t="s">
        <v>399</v>
      </c>
      <c r="BF171" s="78" t="s">
        <v>527</v>
      </c>
      <c r="BG171" s="78" t="s">
        <v>264</v>
      </c>
      <c r="BH171" s="78" t="s">
        <v>244</v>
      </c>
      <c r="BI171" s="81" t="s">
        <v>670</v>
      </c>
      <c r="BJ171" s="41"/>
      <c r="BK171" s="50"/>
      <c r="BL171" s="41"/>
      <c r="BM171" s="28">
        <f>F625</f>
        <v>612</v>
      </c>
      <c r="BN171" s="29">
        <f>F528</f>
        <v>515</v>
      </c>
      <c r="BO171" s="29">
        <f>F547</f>
        <v>534</v>
      </c>
      <c r="BP171" s="29">
        <f>F589</f>
        <v>576</v>
      </c>
      <c r="BQ171" s="29">
        <f>F586</f>
        <v>573</v>
      </c>
      <c r="BR171" s="29">
        <f>F119</f>
        <v>106</v>
      </c>
      <c r="BS171" s="29">
        <f>F27</f>
        <v>14</v>
      </c>
      <c r="BT171" s="29">
        <f>F41</f>
        <v>28</v>
      </c>
      <c r="BU171" s="29">
        <f>F108</f>
        <v>95</v>
      </c>
      <c r="BV171" s="29">
        <f>F80</f>
        <v>67</v>
      </c>
      <c r="BW171" s="29">
        <f>F256</f>
        <v>243</v>
      </c>
      <c r="BX171" s="29">
        <f>F159</f>
        <v>146</v>
      </c>
      <c r="BY171" s="29">
        <f>F173</f>
        <v>160</v>
      </c>
      <c r="BZ171" s="29">
        <f>F220</f>
        <v>207</v>
      </c>
      <c r="CA171" s="29">
        <f>F192</f>
        <v>179</v>
      </c>
      <c r="CB171" s="29">
        <f>F512</f>
        <v>499</v>
      </c>
      <c r="CC171" s="29">
        <f>F390</f>
        <v>377</v>
      </c>
      <c r="CD171" s="29">
        <f>F429</f>
        <v>416</v>
      </c>
      <c r="CE171" s="29">
        <f>F476</f>
        <v>463</v>
      </c>
      <c r="CF171" s="29">
        <f>F443</f>
        <v>430</v>
      </c>
      <c r="CG171" s="29">
        <f>F363</f>
        <v>350</v>
      </c>
      <c r="CH171" s="29">
        <f>F271</f>
        <v>258</v>
      </c>
      <c r="CI171" s="29">
        <f>F310</f>
        <v>297</v>
      </c>
      <c r="CJ171" s="29">
        <f>F357</f>
        <v>344</v>
      </c>
      <c r="CK171" s="30">
        <f>F324</f>
        <v>311</v>
      </c>
      <c r="CL171" s="75">
        <f t="shared" si="74"/>
        <v>3247400</v>
      </c>
      <c r="CM171" s="41"/>
      <c r="CN171" s="91" t="s">
        <v>76</v>
      </c>
      <c r="CO171" s="93" t="s">
        <v>274</v>
      </c>
      <c r="CP171" s="93" t="s">
        <v>336</v>
      </c>
      <c r="CQ171" s="93" t="s">
        <v>275</v>
      </c>
      <c r="CR171" s="93" t="s">
        <v>78</v>
      </c>
      <c r="CS171" s="93" t="s">
        <v>579</v>
      </c>
      <c r="CT171" s="95" t="s">
        <v>587</v>
      </c>
      <c r="CU171" s="93" t="s">
        <v>619</v>
      </c>
      <c r="CV171" s="93" t="s">
        <v>314</v>
      </c>
      <c r="CW171" s="93" t="s">
        <v>97</v>
      </c>
      <c r="CX171" s="93" t="s">
        <v>121</v>
      </c>
      <c r="CY171" s="93" t="s">
        <v>90</v>
      </c>
      <c r="CZ171" s="94" t="s">
        <v>160</v>
      </c>
      <c r="DA171" s="93" t="s">
        <v>92</v>
      </c>
      <c r="DB171" s="93" t="s">
        <v>227</v>
      </c>
      <c r="DC171" s="93" t="s">
        <v>340</v>
      </c>
      <c r="DD171" s="93" t="s">
        <v>220</v>
      </c>
      <c r="DE171" s="93" t="s">
        <v>267</v>
      </c>
      <c r="DF171" s="92" t="s">
        <v>217</v>
      </c>
      <c r="DG171" s="93" t="s">
        <v>338</v>
      </c>
      <c r="DH171" s="93" t="s">
        <v>646</v>
      </c>
      <c r="DI171" s="93" t="s">
        <v>455</v>
      </c>
      <c r="DJ171" s="93" t="s">
        <v>439</v>
      </c>
      <c r="DK171" s="93" t="s">
        <v>669</v>
      </c>
      <c r="DL171" s="96" t="s">
        <v>177</v>
      </c>
      <c r="DM171" s="67"/>
      <c r="DO171" s="57"/>
      <c r="DP171" s="88">
        <f>F562</f>
        <v>549</v>
      </c>
      <c r="DQ171" s="89">
        <f>F92</f>
        <v>79</v>
      </c>
      <c r="DR171" s="89">
        <f>F147</f>
        <v>134</v>
      </c>
      <c r="DS171" s="89">
        <f>F327</f>
        <v>314</v>
      </c>
      <c r="DT171" s="89">
        <f>F507</f>
        <v>494</v>
      </c>
      <c r="DU171" s="89">
        <f>F236</f>
        <v>223</v>
      </c>
      <c r="DV171" s="89">
        <f>F266</f>
        <v>253</v>
      </c>
      <c r="DW171" s="89">
        <f>F446</f>
        <v>433</v>
      </c>
      <c r="DX171" s="89">
        <f>F626</f>
        <v>613</v>
      </c>
      <c r="DY171" s="89">
        <f>F56</f>
        <v>43</v>
      </c>
      <c r="DZ171" s="89">
        <f>F355</f>
        <v>342</v>
      </c>
      <c r="EA171" s="89">
        <f>F175</f>
        <v>162</v>
      </c>
      <c r="EB171" s="89">
        <f>F120</f>
        <v>107</v>
      </c>
      <c r="EC171" s="89">
        <f>F565</f>
        <v>552</v>
      </c>
      <c r="ED171" s="89">
        <f>F410</f>
        <v>397</v>
      </c>
      <c r="EE171" s="89">
        <f>F84</f>
        <v>71</v>
      </c>
      <c r="EF171" s="89">
        <f>F239</f>
        <v>226</v>
      </c>
      <c r="EG171" s="89">
        <f>F294</f>
        <v>281</v>
      </c>
      <c r="EH171" s="89">
        <f>F474</f>
        <v>461</v>
      </c>
      <c r="EI171" s="89">
        <f>F529</f>
        <v>516</v>
      </c>
      <c r="EJ171" s="89">
        <f>F383</f>
        <v>370</v>
      </c>
      <c r="EK171" s="89">
        <f>F413</f>
        <v>400</v>
      </c>
      <c r="EL171" s="89">
        <f>F593</f>
        <v>580</v>
      </c>
      <c r="EM171" s="89">
        <f>F23</f>
        <v>10</v>
      </c>
      <c r="EN171" s="90">
        <f>F203</f>
        <v>190</v>
      </c>
      <c r="EO171" s="75">
        <f t="shared" si="75"/>
        <v>3247400</v>
      </c>
      <c r="EP171" s="41"/>
      <c r="EQ171" s="91" t="s">
        <v>530</v>
      </c>
      <c r="ER171" s="93" t="s">
        <v>410</v>
      </c>
      <c r="ES171" s="93" t="s">
        <v>493</v>
      </c>
      <c r="ET171" s="93" t="s">
        <v>342</v>
      </c>
      <c r="EU171" s="93" t="s">
        <v>457</v>
      </c>
      <c r="EV171" s="93" t="s">
        <v>482</v>
      </c>
      <c r="EW171" s="95" t="s">
        <v>181</v>
      </c>
      <c r="EX171" s="93" t="s">
        <v>102</v>
      </c>
      <c r="EY171" s="93" t="s">
        <v>406</v>
      </c>
      <c r="EZ171" s="93" t="s">
        <v>390</v>
      </c>
      <c r="FA171" s="175" t="s">
        <v>222</v>
      </c>
      <c r="FB171" s="177" t="s">
        <v>138</v>
      </c>
      <c r="FC171" s="94" t="s">
        <v>320</v>
      </c>
      <c r="FD171" s="176" t="s">
        <v>172</v>
      </c>
      <c r="FE171" s="178" t="s">
        <v>377</v>
      </c>
      <c r="FF171" s="93" t="s">
        <v>232</v>
      </c>
      <c r="FG171" s="93" t="s">
        <v>364</v>
      </c>
      <c r="FH171" s="93" t="s">
        <v>155</v>
      </c>
      <c r="FI171" s="92" t="s">
        <v>519</v>
      </c>
      <c r="FJ171" s="93" t="s">
        <v>585</v>
      </c>
      <c r="FK171" s="93" t="s">
        <v>86</v>
      </c>
      <c r="FL171" s="93" t="s">
        <v>641</v>
      </c>
      <c r="FM171" s="93" t="s">
        <v>577</v>
      </c>
      <c r="FN171" s="93" t="s">
        <v>472</v>
      </c>
      <c r="FO171" s="96" t="s">
        <v>637</v>
      </c>
      <c r="FP171" s="67"/>
    </row>
    <row r="172" spans="1:172" x14ac:dyDescent="0.2">
      <c r="A172" s="41"/>
      <c r="B172" s="41"/>
      <c r="C172" s="41"/>
      <c r="D172" s="109" t="s">
        <v>556</v>
      </c>
      <c r="E172" s="110" t="s">
        <v>565</v>
      </c>
      <c r="F172" s="111">
        <f>B3+(159*B5)</f>
        <v>159</v>
      </c>
      <c r="G172" s="41"/>
      <c r="I172" s="57"/>
      <c r="J172" s="28">
        <f>F236</f>
        <v>223</v>
      </c>
      <c r="K172" s="29">
        <f>F189</f>
        <v>176</v>
      </c>
      <c r="L172" s="29">
        <f>F172</f>
        <v>159</v>
      </c>
      <c r="M172" s="29">
        <f>F150</f>
        <v>137</v>
      </c>
      <c r="N172" s="29">
        <f>F253</f>
        <v>240</v>
      </c>
      <c r="O172" s="29">
        <f>F105</f>
        <v>92</v>
      </c>
      <c r="P172" s="29">
        <f>F83</f>
        <v>70</v>
      </c>
      <c r="Q172" s="29">
        <f>F41</f>
        <v>28</v>
      </c>
      <c r="R172" s="29">
        <f>F19</f>
        <v>6</v>
      </c>
      <c r="S172" s="29">
        <f>F127</f>
        <v>114</v>
      </c>
      <c r="T172" s="29">
        <f>F599</f>
        <v>586</v>
      </c>
      <c r="U172" s="29">
        <f>F582</f>
        <v>569</v>
      </c>
      <c r="V172" s="29">
        <f>F560</f>
        <v>547</v>
      </c>
      <c r="W172" s="29">
        <f>F513</f>
        <v>500</v>
      </c>
      <c r="X172" s="29">
        <f>F621</f>
        <v>608</v>
      </c>
      <c r="Y172" s="29">
        <f>F468</f>
        <v>455</v>
      </c>
      <c r="Z172" s="29">
        <f>F451</f>
        <v>438</v>
      </c>
      <c r="AA172" s="29">
        <f>F429</f>
        <v>416</v>
      </c>
      <c r="AB172" s="29">
        <f>F412</f>
        <v>399</v>
      </c>
      <c r="AC172" s="29">
        <f>F490</f>
        <v>477</v>
      </c>
      <c r="AD172" s="29">
        <f>F342</f>
        <v>329</v>
      </c>
      <c r="AE172" s="29">
        <f>F320</f>
        <v>307</v>
      </c>
      <c r="AF172" s="29">
        <f>F298</f>
        <v>285</v>
      </c>
      <c r="AG172" s="29">
        <f>F281</f>
        <v>268</v>
      </c>
      <c r="AH172" s="30">
        <f>F384</f>
        <v>371</v>
      </c>
      <c r="AI172" s="75">
        <f t="shared" si="73"/>
        <v>3247400</v>
      </c>
      <c r="AJ172" s="41"/>
      <c r="AK172" s="76" t="s">
        <v>482</v>
      </c>
      <c r="AL172" s="78" t="s">
        <v>116</v>
      </c>
      <c r="AM172" s="78" t="s">
        <v>556</v>
      </c>
      <c r="AN172" s="78" t="s">
        <v>318</v>
      </c>
      <c r="AO172" s="78" t="s">
        <v>575</v>
      </c>
      <c r="AP172" s="80" t="s">
        <v>166</v>
      </c>
      <c r="AQ172" s="78" t="s">
        <v>195</v>
      </c>
      <c r="AR172" s="78" t="s">
        <v>619</v>
      </c>
      <c r="AS172" s="78" t="s">
        <v>620</v>
      </c>
      <c r="AT172" s="78" t="s">
        <v>618</v>
      </c>
      <c r="AU172" s="78" t="s">
        <v>392</v>
      </c>
      <c r="AV172" s="78" t="s">
        <v>239</v>
      </c>
      <c r="AW172" s="79" t="s">
        <v>393</v>
      </c>
      <c r="AX172" s="78" t="s">
        <v>391</v>
      </c>
      <c r="AY172" s="78" t="s">
        <v>376</v>
      </c>
      <c r="AZ172" s="78" t="s">
        <v>279</v>
      </c>
      <c r="BA172" s="78" t="s">
        <v>280</v>
      </c>
      <c r="BB172" s="78" t="s">
        <v>267</v>
      </c>
      <c r="BC172" s="78" t="s">
        <v>277</v>
      </c>
      <c r="BD172" s="77" t="s">
        <v>278</v>
      </c>
      <c r="BE172" s="78" t="s">
        <v>120</v>
      </c>
      <c r="BF172" s="78" t="s">
        <v>359</v>
      </c>
      <c r="BG172" s="78" t="s">
        <v>684</v>
      </c>
      <c r="BH172" s="78" t="s">
        <v>545</v>
      </c>
      <c r="BI172" s="81" t="s">
        <v>463</v>
      </c>
      <c r="BJ172" s="41"/>
      <c r="BK172" s="50"/>
      <c r="BL172" s="41"/>
      <c r="BM172" s="28">
        <f>F611</f>
        <v>598</v>
      </c>
      <c r="BN172" s="29">
        <f>F572</f>
        <v>559</v>
      </c>
      <c r="BO172" s="29">
        <f>F514</f>
        <v>501</v>
      </c>
      <c r="BP172" s="29">
        <f>F550</f>
        <v>537</v>
      </c>
      <c r="BQ172" s="29">
        <f>F628</f>
        <v>615</v>
      </c>
      <c r="BR172" s="29">
        <f>F105</f>
        <v>92</v>
      </c>
      <c r="BS172" s="29">
        <f>F66</f>
        <v>53</v>
      </c>
      <c r="BT172" s="29">
        <f>F33</f>
        <v>20</v>
      </c>
      <c r="BU172" s="29">
        <f>F44</f>
        <v>31</v>
      </c>
      <c r="BV172" s="29">
        <f>F127</f>
        <v>114</v>
      </c>
      <c r="BW172" s="29">
        <f>F217</f>
        <v>204</v>
      </c>
      <c r="BX172" s="29">
        <f>F198</f>
        <v>185</v>
      </c>
      <c r="BY172" s="29">
        <f>F145</f>
        <v>132</v>
      </c>
      <c r="BZ172" s="29">
        <f>F181</f>
        <v>168</v>
      </c>
      <c r="CA172" s="29">
        <f>F259</f>
        <v>246</v>
      </c>
      <c r="CB172" s="29">
        <f>F468</f>
        <v>455</v>
      </c>
      <c r="CC172" s="29">
        <f>F454</f>
        <v>441</v>
      </c>
      <c r="CD172" s="29">
        <f>F401</f>
        <v>388</v>
      </c>
      <c r="CE172" s="29">
        <f>F437</f>
        <v>424</v>
      </c>
      <c r="CF172" s="29">
        <f>F490</f>
        <v>477</v>
      </c>
      <c r="CG172" s="29">
        <f>F349</f>
        <v>336</v>
      </c>
      <c r="CH172" s="29">
        <f>F335</f>
        <v>322</v>
      </c>
      <c r="CI172" s="29">
        <f>F282</f>
        <v>269</v>
      </c>
      <c r="CJ172" s="29">
        <f>F288</f>
        <v>275</v>
      </c>
      <c r="CK172" s="30">
        <f>F371</f>
        <v>358</v>
      </c>
      <c r="CL172" s="75">
        <f t="shared" si="74"/>
        <v>3247400</v>
      </c>
      <c r="CM172" s="41"/>
      <c r="CN172" s="91" t="s">
        <v>241</v>
      </c>
      <c r="CO172" s="93" t="s">
        <v>276</v>
      </c>
      <c r="CP172" s="93" t="s">
        <v>146</v>
      </c>
      <c r="CQ172" s="93" t="s">
        <v>273</v>
      </c>
      <c r="CR172" s="93" t="s">
        <v>257</v>
      </c>
      <c r="CS172" s="95" t="s">
        <v>166</v>
      </c>
      <c r="CT172" s="93" t="s">
        <v>596</v>
      </c>
      <c r="CU172" s="93" t="s">
        <v>255</v>
      </c>
      <c r="CV172" s="93" t="s">
        <v>597</v>
      </c>
      <c r="CW172" s="93" t="s">
        <v>618</v>
      </c>
      <c r="CX172" s="93" t="s">
        <v>163</v>
      </c>
      <c r="CY172" s="93" t="s">
        <v>93</v>
      </c>
      <c r="CZ172" s="94" t="s">
        <v>285</v>
      </c>
      <c r="DA172" s="93" t="s">
        <v>94</v>
      </c>
      <c r="DB172" s="93" t="s">
        <v>162</v>
      </c>
      <c r="DC172" s="93" t="s">
        <v>279</v>
      </c>
      <c r="DD172" s="93" t="s">
        <v>218</v>
      </c>
      <c r="DE172" s="93" t="s">
        <v>80</v>
      </c>
      <c r="DF172" s="93" t="s">
        <v>219</v>
      </c>
      <c r="DG172" s="92" t="s">
        <v>278</v>
      </c>
      <c r="DH172" s="93" t="s">
        <v>305</v>
      </c>
      <c r="DI172" s="93" t="s">
        <v>515</v>
      </c>
      <c r="DJ172" s="93" t="s">
        <v>678</v>
      </c>
      <c r="DK172" s="93" t="s">
        <v>626</v>
      </c>
      <c r="DL172" s="96" t="s">
        <v>563</v>
      </c>
      <c r="DM172" s="67"/>
      <c r="DO172" s="57"/>
      <c r="DP172" s="88">
        <f>F388</f>
        <v>375</v>
      </c>
      <c r="DQ172" s="89">
        <f>F568</f>
        <v>555</v>
      </c>
      <c r="DR172" s="89">
        <f>F123</f>
        <v>110</v>
      </c>
      <c r="DS172" s="89">
        <f>F178</f>
        <v>165</v>
      </c>
      <c r="DT172" s="89">
        <f>F358</f>
        <v>345</v>
      </c>
      <c r="DU172" s="89">
        <f>F67</f>
        <v>54</v>
      </c>
      <c r="DV172" s="89">
        <f>F247</f>
        <v>234</v>
      </c>
      <c r="DW172" s="89">
        <f>F302</f>
        <v>289</v>
      </c>
      <c r="DX172" s="89">
        <f>F482</f>
        <v>469</v>
      </c>
      <c r="DY172" s="89">
        <f>F537</f>
        <v>524</v>
      </c>
      <c r="DZ172" s="89">
        <f>F211</f>
        <v>198</v>
      </c>
      <c r="EA172" s="89">
        <f>F31</f>
        <v>18</v>
      </c>
      <c r="EB172" s="89">
        <f>F601</f>
        <v>588</v>
      </c>
      <c r="EC172" s="89">
        <f>F421</f>
        <v>408</v>
      </c>
      <c r="ED172" s="89">
        <f>F366</f>
        <v>353</v>
      </c>
      <c r="EE172" s="89">
        <f>F540</f>
        <v>527</v>
      </c>
      <c r="EF172" s="89">
        <f>F95</f>
        <v>82</v>
      </c>
      <c r="EG172" s="89">
        <f>F150</f>
        <v>137</v>
      </c>
      <c r="EH172" s="89">
        <f>F330</f>
        <v>317</v>
      </c>
      <c r="EI172" s="89">
        <f>F510</f>
        <v>497</v>
      </c>
      <c r="EJ172" s="89">
        <f>F214</f>
        <v>201</v>
      </c>
      <c r="EK172" s="89">
        <f>F269</f>
        <v>256</v>
      </c>
      <c r="EL172" s="89">
        <f>F449</f>
        <v>436</v>
      </c>
      <c r="EM172" s="89">
        <f>F629</f>
        <v>616</v>
      </c>
      <c r="EN172" s="90">
        <f>F59</f>
        <v>46</v>
      </c>
      <c r="EO172" s="75">
        <f t="shared" si="75"/>
        <v>3247400</v>
      </c>
      <c r="EP172" s="41"/>
      <c r="EQ172" s="91" t="s">
        <v>568</v>
      </c>
      <c r="ER172" s="93" t="s">
        <v>623</v>
      </c>
      <c r="ES172" s="93" t="s">
        <v>507</v>
      </c>
      <c r="ET172" s="93" t="s">
        <v>599</v>
      </c>
      <c r="EU172" s="93" t="s">
        <v>158</v>
      </c>
      <c r="EV172" s="95" t="s">
        <v>471</v>
      </c>
      <c r="EW172" s="93" t="s">
        <v>421</v>
      </c>
      <c r="EX172" s="93" t="s">
        <v>89</v>
      </c>
      <c r="EY172" s="93" t="s">
        <v>564</v>
      </c>
      <c r="EZ172" s="93" t="s">
        <v>454</v>
      </c>
      <c r="FA172" s="175" t="s">
        <v>547</v>
      </c>
      <c r="FB172" s="177" t="s">
        <v>431</v>
      </c>
      <c r="FC172" s="94" t="s">
        <v>552</v>
      </c>
      <c r="FD172" s="176" t="s">
        <v>234</v>
      </c>
      <c r="FE172" s="178" t="s">
        <v>302</v>
      </c>
      <c r="FF172" s="93" t="s">
        <v>108</v>
      </c>
      <c r="FG172" s="93" t="s">
        <v>202</v>
      </c>
      <c r="FH172" s="93" t="s">
        <v>318</v>
      </c>
      <c r="FI172" s="93" t="s">
        <v>132</v>
      </c>
      <c r="FJ172" s="92" t="s">
        <v>252</v>
      </c>
      <c r="FK172" s="93" t="s">
        <v>184</v>
      </c>
      <c r="FL172" s="93" t="s">
        <v>225</v>
      </c>
      <c r="FM172" s="93" t="s">
        <v>444</v>
      </c>
      <c r="FN172" s="93" t="s">
        <v>645</v>
      </c>
      <c r="FO172" s="96" t="s">
        <v>349</v>
      </c>
      <c r="FP172" s="67"/>
    </row>
    <row r="173" spans="1:172" x14ac:dyDescent="0.2">
      <c r="A173" s="41"/>
      <c r="B173" s="41"/>
      <c r="C173" s="41"/>
      <c r="D173" s="109" t="s">
        <v>160</v>
      </c>
      <c r="E173" s="110" t="s">
        <v>565</v>
      </c>
      <c r="F173" s="111">
        <f>B3+(160*B5)</f>
        <v>160</v>
      </c>
      <c r="G173" s="41"/>
      <c r="I173" s="57"/>
      <c r="J173" s="28">
        <f>F410</f>
        <v>397</v>
      </c>
      <c r="K173" s="29">
        <f>F488</f>
        <v>475</v>
      </c>
      <c r="L173" s="29">
        <f>F471</f>
        <v>458</v>
      </c>
      <c r="M173" s="29">
        <f>F449</f>
        <v>436</v>
      </c>
      <c r="N173" s="29">
        <f>F432</f>
        <v>419</v>
      </c>
      <c r="O173" s="29">
        <f>F279</f>
        <v>266</v>
      </c>
      <c r="P173" s="29">
        <f>F387</f>
        <v>374</v>
      </c>
      <c r="Q173" s="29">
        <f>F340</f>
        <v>327</v>
      </c>
      <c r="R173" s="29">
        <f>F318</f>
        <v>305</v>
      </c>
      <c r="S173" s="29">
        <f>F301</f>
        <v>288</v>
      </c>
      <c r="T173" s="29">
        <f>F148</f>
        <v>135</v>
      </c>
      <c r="U173" s="29">
        <f>F256</f>
        <v>243</v>
      </c>
      <c r="V173" s="29">
        <f>F234</f>
        <v>221</v>
      </c>
      <c r="W173" s="29">
        <f>F192</f>
        <v>179</v>
      </c>
      <c r="X173" s="29">
        <f>F170</f>
        <v>157</v>
      </c>
      <c r="Y173" s="29">
        <f>F22</f>
        <v>9</v>
      </c>
      <c r="Z173" s="29">
        <f>F125</f>
        <v>112</v>
      </c>
      <c r="AA173" s="29">
        <f>F103</f>
        <v>90</v>
      </c>
      <c r="AB173" s="29">
        <f>F86</f>
        <v>73</v>
      </c>
      <c r="AC173" s="29">
        <f>F39</f>
        <v>26</v>
      </c>
      <c r="AD173" s="29">
        <f>F516</f>
        <v>503</v>
      </c>
      <c r="AE173" s="29">
        <f>F619</f>
        <v>606</v>
      </c>
      <c r="AF173" s="29">
        <f>F602</f>
        <v>589</v>
      </c>
      <c r="AG173" s="29">
        <f>F580</f>
        <v>567</v>
      </c>
      <c r="AH173" s="30">
        <f>F558</f>
        <v>545</v>
      </c>
      <c r="AI173" s="75">
        <f t="shared" si="73"/>
        <v>3247400</v>
      </c>
      <c r="AJ173" s="41"/>
      <c r="AK173" s="76" t="s">
        <v>377</v>
      </c>
      <c r="AL173" s="78" t="s">
        <v>593</v>
      </c>
      <c r="AM173" s="78" t="s">
        <v>170</v>
      </c>
      <c r="AN173" s="78" t="s">
        <v>444</v>
      </c>
      <c r="AO173" s="80" t="s">
        <v>418</v>
      </c>
      <c r="AP173" s="78" t="s">
        <v>536</v>
      </c>
      <c r="AQ173" s="78" t="s">
        <v>360</v>
      </c>
      <c r="AR173" s="78" t="s">
        <v>531</v>
      </c>
      <c r="AS173" s="78" t="s">
        <v>268</v>
      </c>
      <c r="AT173" s="78" t="s">
        <v>535</v>
      </c>
      <c r="AU173" s="78" t="s">
        <v>229</v>
      </c>
      <c r="AV173" s="78" t="s">
        <v>121</v>
      </c>
      <c r="AW173" s="79" t="s">
        <v>226</v>
      </c>
      <c r="AX173" s="78" t="s">
        <v>227</v>
      </c>
      <c r="AY173" s="78" t="s">
        <v>228</v>
      </c>
      <c r="AZ173" s="78" t="s">
        <v>348</v>
      </c>
      <c r="BA173" s="78" t="s">
        <v>522</v>
      </c>
      <c r="BB173" s="78" t="s">
        <v>590</v>
      </c>
      <c r="BC173" s="78" t="s">
        <v>557</v>
      </c>
      <c r="BD173" s="78" t="s">
        <v>319</v>
      </c>
      <c r="BE173" s="77" t="s">
        <v>642</v>
      </c>
      <c r="BF173" s="78" t="s">
        <v>106</v>
      </c>
      <c r="BG173" s="78" t="s">
        <v>196</v>
      </c>
      <c r="BH173" s="78" t="s">
        <v>407</v>
      </c>
      <c r="BI173" s="81" t="s">
        <v>666</v>
      </c>
      <c r="BJ173" s="41"/>
      <c r="BK173" s="50"/>
      <c r="BL173" s="41"/>
      <c r="BM173" s="28">
        <f>F410</f>
        <v>397</v>
      </c>
      <c r="BN173" s="29">
        <f>F463</f>
        <v>450</v>
      </c>
      <c r="BO173" s="29">
        <f>F499</f>
        <v>486</v>
      </c>
      <c r="BP173" s="29">
        <f>F446</f>
        <v>433</v>
      </c>
      <c r="BQ173" s="29">
        <f>F432</f>
        <v>419</v>
      </c>
      <c r="BR173" s="29">
        <f>F273</f>
        <v>260</v>
      </c>
      <c r="BS173" s="29">
        <f>F356</f>
        <v>343</v>
      </c>
      <c r="BT173" s="29">
        <f>F367</f>
        <v>354</v>
      </c>
      <c r="BU173" s="29">
        <f>F334</f>
        <v>321</v>
      </c>
      <c r="BV173" s="29">
        <f>F295</f>
        <v>282</v>
      </c>
      <c r="BW173" s="29">
        <f>F29</f>
        <v>16</v>
      </c>
      <c r="BX173" s="29">
        <f>F112</f>
        <v>99</v>
      </c>
      <c r="BY173" s="29">
        <f>F118</f>
        <v>105</v>
      </c>
      <c r="BZ173" s="29">
        <f>F65</f>
        <v>52</v>
      </c>
      <c r="CA173" s="29">
        <f>F51</f>
        <v>38</v>
      </c>
      <c r="CB173" s="29">
        <f>F147</f>
        <v>134</v>
      </c>
      <c r="CC173" s="29">
        <f>F225</f>
        <v>212</v>
      </c>
      <c r="CD173" s="29">
        <f>F261</f>
        <v>248</v>
      </c>
      <c r="CE173" s="29">
        <f>F203</f>
        <v>190</v>
      </c>
      <c r="CF173" s="29">
        <f>F164</f>
        <v>151</v>
      </c>
      <c r="CG173" s="29">
        <f>F516</f>
        <v>503</v>
      </c>
      <c r="CH173" s="29">
        <f>F594</f>
        <v>581</v>
      </c>
      <c r="CI173" s="29">
        <f>F630</f>
        <v>617</v>
      </c>
      <c r="CJ173" s="29">
        <f>F577</f>
        <v>564</v>
      </c>
      <c r="CK173" s="30">
        <f>F558</f>
        <v>545</v>
      </c>
      <c r="CL173" s="75">
        <f t="shared" si="74"/>
        <v>3247400</v>
      </c>
      <c r="CM173" s="41"/>
      <c r="CN173" s="91" t="s">
        <v>377</v>
      </c>
      <c r="CO173" s="93" t="s">
        <v>615</v>
      </c>
      <c r="CP173" s="93" t="s">
        <v>483</v>
      </c>
      <c r="CQ173" s="93" t="s">
        <v>102</v>
      </c>
      <c r="CR173" s="95" t="s">
        <v>418</v>
      </c>
      <c r="CS173" s="93" t="s">
        <v>681</v>
      </c>
      <c r="CT173" s="93" t="s">
        <v>514</v>
      </c>
      <c r="CU173" s="93" t="s">
        <v>264</v>
      </c>
      <c r="CV173" s="93" t="s">
        <v>497</v>
      </c>
      <c r="CW173" s="93" t="s">
        <v>304</v>
      </c>
      <c r="CX173" s="93" t="s">
        <v>408</v>
      </c>
      <c r="CY173" s="93" t="s">
        <v>662</v>
      </c>
      <c r="CZ173" s="94" t="s">
        <v>453</v>
      </c>
      <c r="DA173" s="93" t="s">
        <v>602</v>
      </c>
      <c r="DB173" s="93" t="s">
        <v>165</v>
      </c>
      <c r="DC173" s="93" t="s">
        <v>493</v>
      </c>
      <c r="DD173" s="93" t="s">
        <v>367</v>
      </c>
      <c r="DE173" s="93" t="s">
        <v>442</v>
      </c>
      <c r="DF173" s="93" t="s">
        <v>637</v>
      </c>
      <c r="DG173" s="93" t="s">
        <v>245</v>
      </c>
      <c r="DH173" s="92" t="s">
        <v>642</v>
      </c>
      <c r="DI173" s="93" t="s">
        <v>355</v>
      </c>
      <c r="DJ173" s="93" t="s">
        <v>553</v>
      </c>
      <c r="DK173" s="93" t="s">
        <v>381</v>
      </c>
      <c r="DL173" s="96" t="s">
        <v>666</v>
      </c>
      <c r="DM173" s="67"/>
      <c r="DO173" s="57"/>
      <c r="DP173" s="88">
        <f>F208</f>
        <v>195</v>
      </c>
      <c r="DQ173" s="89">
        <f>F363</f>
        <v>350</v>
      </c>
      <c r="DR173" s="89">
        <f>F418</f>
        <v>405</v>
      </c>
      <c r="DS173" s="89">
        <f>F598</f>
        <v>585</v>
      </c>
      <c r="DT173" s="89">
        <f>F28</f>
        <v>15</v>
      </c>
      <c r="DU173" s="89">
        <f>F512</f>
        <v>499</v>
      </c>
      <c r="DV173" s="89">
        <f>F542</f>
        <v>529</v>
      </c>
      <c r="DW173" s="89">
        <f>F97</f>
        <v>84</v>
      </c>
      <c r="DX173" s="89">
        <f>F152</f>
        <v>139</v>
      </c>
      <c r="DY173" s="89">
        <f>F332</f>
        <v>319</v>
      </c>
      <c r="DZ173" s="89">
        <f>F631</f>
        <v>618</v>
      </c>
      <c r="EA173" s="89">
        <f>F451</f>
        <v>438</v>
      </c>
      <c r="EB173" s="89">
        <f>F271</f>
        <v>258</v>
      </c>
      <c r="EC173" s="89">
        <f>F216</f>
        <v>203</v>
      </c>
      <c r="ED173" s="89">
        <f>F61</f>
        <v>48</v>
      </c>
      <c r="EE173" s="89">
        <f>F360</f>
        <v>347</v>
      </c>
      <c r="EF173" s="89">
        <f>F390</f>
        <v>377</v>
      </c>
      <c r="EG173" s="89">
        <f>F570</f>
        <v>557</v>
      </c>
      <c r="EH173" s="89">
        <f>F125</f>
        <v>112</v>
      </c>
      <c r="EI173" s="89">
        <f>F180</f>
        <v>167</v>
      </c>
      <c r="EJ173" s="89">
        <f>F534</f>
        <v>521</v>
      </c>
      <c r="EK173" s="89">
        <f>F64</f>
        <v>51</v>
      </c>
      <c r="EL173" s="89">
        <f>F244</f>
        <v>231</v>
      </c>
      <c r="EM173" s="89">
        <f>F299</f>
        <v>286</v>
      </c>
      <c r="EN173" s="90">
        <f>F479</f>
        <v>466</v>
      </c>
      <c r="EO173" s="75">
        <f t="shared" si="75"/>
        <v>3247400</v>
      </c>
      <c r="EP173" s="41"/>
      <c r="EQ173" s="91" t="s">
        <v>469</v>
      </c>
      <c r="ER173" s="93" t="s">
        <v>646</v>
      </c>
      <c r="ES173" s="93" t="s">
        <v>84</v>
      </c>
      <c r="ET173" s="93" t="s">
        <v>174</v>
      </c>
      <c r="EU173" s="95" t="s">
        <v>658</v>
      </c>
      <c r="EV173" s="93" t="s">
        <v>340</v>
      </c>
      <c r="EW173" s="93" t="s">
        <v>631</v>
      </c>
      <c r="EX173" s="93" t="s">
        <v>292</v>
      </c>
      <c r="EY173" s="93" t="s">
        <v>113</v>
      </c>
      <c r="EZ173" s="93" t="s">
        <v>665</v>
      </c>
      <c r="FA173" s="175" t="s">
        <v>411</v>
      </c>
      <c r="FB173" s="177" t="s">
        <v>280</v>
      </c>
      <c r="FC173" s="94" t="s">
        <v>455</v>
      </c>
      <c r="FD173" s="176" t="s">
        <v>387</v>
      </c>
      <c r="FE173" s="178" t="s">
        <v>494</v>
      </c>
      <c r="FF173" s="93" t="s">
        <v>544</v>
      </c>
      <c r="FG173" s="93" t="s">
        <v>220</v>
      </c>
      <c r="FH173" s="93" t="s">
        <v>591</v>
      </c>
      <c r="FI173" s="93" t="s">
        <v>522</v>
      </c>
      <c r="FJ173" s="93" t="s">
        <v>537</v>
      </c>
      <c r="FK173" s="92" t="s">
        <v>321</v>
      </c>
      <c r="FL173" s="93" t="s">
        <v>139</v>
      </c>
      <c r="FM173" s="93" t="s">
        <v>254</v>
      </c>
      <c r="FN173" s="93" t="s">
        <v>112</v>
      </c>
      <c r="FO173" s="96" t="s">
        <v>153</v>
      </c>
      <c r="FP173" s="67"/>
    </row>
    <row r="174" spans="1:172" x14ac:dyDescent="0.2">
      <c r="A174" s="41"/>
      <c r="B174" s="41"/>
      <c r="C174" s="41"/>
      <c r="D174" s="109" t="s">
        <v>576</v>
      </c>
      <c r="E174" s="110" t="s">
        <v>565</v>
      </c>
      <c r="F174" s="122">
        <f>B3+(161*B5)</f>
        <v>161</v>
      </c>
      <c r="G174" s="41"/>
      <c r="I174" s="57"/>
      <c r="J174" s="28">
        <f>F446</f>
        <v>433</v>
      </c>
      <c r="K174" s="29">
        <f>F424</f>
        <v>411</v>
      </c>
      <c r="L174" s="29">
        <f>F407</f>
        <v>394</v>
      </c>
      <c r="M174" s="29">
        <f>F510</f>
        <v>497</v>
      </c>
      <c r="N174" s="29">
        <f>F463</f>
        <v>450</v>
      </c>
      <c r="O174" s="29">
        <f>F315</f>
        <v>302</v>
      </c>
      <c r="P174" s="29">
        <f>F293</f>
        <v>280</v>
      </c>
      <c r="Q174" s="29">
        <f>F276</f>
        <v>263</v>
      </c>
      <c r="R174" s="29">
        <f>F379</f>
        <v>366</v>
      </c>
      <c r="S174" s="29">
        <f>F362</f>
        <v>349</v>
      </c>
      <c r="T174" s="29">
        <f>F209</f>
        <v>196</v>
      </c>
      <c r="U174" s="29">
        <f>F167</f>
        <v>154</v>
      </c>
      <c r="V174" s="29">
        <f>F145</f>
        <v>132</v>
      </c>
      <c r="W174" s="29">
        <f>F248</f>
        <v>235</v>
      </c>
      <c r="X174" s="29">
        <f>F231</f>
        <v>218</v>
      </c>
      <c r="Y174" s="29">
        <f>F78</f>
        <v>65</v>
      </c>
      <c r="Z174" s="29">
        <f>F61</f>
        <v>48</v>
      </c>
      <c r="AA174" s="29">
        <f>F14</f>
        <v>1</v>
      </c>
      <c r="AB174" s="29">
        <f>F122</f>
        <v>109</v>
      </c>
      <c r="AC174" s="29">
        <f>F100</f>
        <v>87</v>
      </c>
      <c r="AD174" s="29">
        <f>F577</f>
        <v>564</v>
      </c>
      <c r="AE174" s="29">
        <f>F555</f>
        <v>542</v>
      </c>
      <c r="AF174" s="29">
        <f>F533</f>
        <v>520</v>
      </c>
      <c r="AG174" s="29">
        <f>F616</f>
        <v>603</v>
      </c>
      <c r="AH174" s="30">
        <f>F594</f>
        <v>581</v>
      </c>
      <c r="AI174" s="75">
        <f t="shared" si="73"/>
        <v>3247400</v>
      </c>
      <c r="AJ174" s="41"/>
      <c r="AK174" s="76" t="s">
        <v>102</v>
      </c>
      <c r="AL174" s="78" t="s">
        <v>405</v>
      </c>
      <c r="AM174" s="78" t="s">
        <v>533</v>
      </c>
      <c r="AN174" s="80" t="s">
        <v>252</v>
      </c>
      <c r="AO174" s="78" t="s">
        <v>615</v>
      </c>
      <c r="AP174" s="78" t="s">
        <v>384</v>
      </c>
      <c r="AQ174" s="78" t="s">
        <v>125</v>
      </c>
      <c r="AR174" s="78" t="s">
        <v>382</v>
      </c>
      <c r="AS174" s="78" t="s">
        <v>383</v>
      </c>
      <c r="AT174" s="78" t="s">
        <v>179</v>
      </c>
      <c r="AU174" s="78" t="s">
        <v>288</v>
      </c>
      <c r="AV174" s="78" t="s">
        <v>284</v>
      </c>
      <c r="AW174" s="79" t="s">
        <v>285</v>
      </c>
      <c r="AX174" s="78" t="s">
        <v>286</v>
      </c>
      <c r="AY174" s="78" t="s">
        <v>287</v>
      </c>
      <c r="AZ174" s="78" t="s">
        <v>644</v>
      </c>
      <c r="BA174" s="78" t="s">
        <v>494</v>
      </c>
      <c r="BB174" s="78" t="s">
        <v>201</v>
      </c>
      <c r="BC174" s="78" t="s">
        <v>231</v>
      </c>
      <c r="BD174" s="78" t="s">
        <v>409</v>
      </c>
      <c r="BE174" s="78" t="s">
        <v>381</v>
      </c>
      <c r="BF174" s="77" t="s">
        <v>485</v>
      </c>
      <c r="BG174" s="78" t="s">
        <v>686</v>
      </c>
      <c r="BH174" s="78" t="s">
        <v>610</v>
      </c>
      <c r="BI174" s="81" t="s">
        <v>355</v>
      </c>
      <c r="BJ174" s="41"/>
      <c r="BK174" s="50"/>
      <c r="BL174" s="41"/>
      <c r="BM174" s="28">
        <f>F457</f>
        <v>444</v>
      </c>
      <c r="BN174" s="29">
        <f>F424</f>
        <v>411</v>
      </c>
      <c r="BO174" s="29">
        <f>F471</f>
        <v>458</v>
      </c>
      <c r="BP174" s="29">
        <f>F510</f>
        <v>497</v>
      </c>
      <c r="BQ174" s="29">
        <f>F388</f>
        <v>375</v>
      </c>
      <c r="BR174" s="29">
        <f>F320</f>
        <v>307</v>
      </c>
      <c r="BS174" s="29">
        <f>F292</f>
        <v>279</v>
      </c>
      <c r="BT174" s="29">
        <f>F359</f>
        <v>346</v>
      </c>
      <c r="BU174" s="29">
        <f>F373</f>
        <v>360</v>
      </c>
      <c r="BV174" s="29">
        <f>F281</f>
        <v>268</v>
      </c>
      <c r="BW174" s="29">
        <f>F76</f>
        <v>63</v>
      </c>
      <c r="BX174" s="29">
        <f>F43</f>
        <v>30</v>
      </c>
      <c r="BY174" s="29">
        <f>F90</f>
        <v>77</v>
      </c>
      <c r="BZ174" s="29">
        <f>F129</f>
        <v>116</v>
      </c>
      <c r="CA174" s="29">
        <f>F37</f>
        <v>24</v>
      </c>
      <c r="CB174" s="29">
        <f>F189</f>
        <v>176</v>
      </c>
      <c r="CC174" s="29">
        <f>F186</f>
        <v>173</v>
      </c>
      <c r="CD174" s="29">
        <f>F228</f>
        <v>215</v>
      </c>
      <c r="CE174" s="29">
        <f>F247</f>
        <v>234</v>
      </c>
      <c r="CF174" s="29">
        <f>F150</f>
        <v>137</v>
      </c>
      <c r="CG174" s="29">
        <f>F583</f>
        <v>570</v>
      </c>
      <c r="CH174" s="29">
        <f>F555</f>
        <v>542</v>
      </c>
      <c r="CI174" s="29">
        <f>F602</f>
        <v>589</v>
      </c>
      <c r="CJ174" s="29">
        <f>F616</f>
        <v>603</v>
      </c>
      <c r="CK174" s="30">
        <f>F519</f>
        <v>506</v>
      </c>
      <c r="CL174" s="75">
        <f t="shared" si="74"/>
        <v>3247400</v>
      </c>
      <c r="CM174" s="41"/>
      <c r="CN174" s="91" t="s">
        <v>492</v>
      </c>
      <c r="CO174" s="93" t="s">
        <v>405</v>
      </c>
      <c r="CP174" s="93" t="s">
        <v>170</v>
      </c>
      <c r="CQ174" s="95" t="s">
        <v>252</v>
      </c>
      <c r="CR174" s="93" t="s">
        <v>568</v>
      </c>
      <c r="CS174" s="93" t="s">
        <v>359</v>
      </c>
      <c r="CT174" s="93" t="s">
        <v>205</v>
      </c>
      <c r="CU174" s="93" t="s">
        <v>559</v>
      </c>
      <c r="CV174" s="93" t="s">
        <v>691</v>
      </c>
      <c r="CW174" s="93" t="s">
        <v>545</v>
      </c>
      <c r="CX174" s="93" t="s">
        <v>293</v>
      </c>
      <c r="CY174" s="93" t="s">
        <v>414</v>
      </c>
      <c r="CZ174" s="94" t="s">
        <v>639</v>
      </c>
      <c r="DA174" s="93" t="s">
        <v>450</v>
      </c>
      <c r="DB174" s="93" t="s">
        <v>679</v>
      </c>
      <c r="DC174" s="93" t="s">
        <v>116</v>
      </c>
      <c r="DD174" s="93" t="s">
        <v>517</v>
      </c>
      <c r="DE174" s="93" t="s">
        <v>653</v>
      </c>
      <c r="DF174" s="93" t="s">
        <v>421</v>
      </c>
      <c r="DG174" s="93" t="s">
        <v>318</v>
      </c>
      <c r="DH174" s="93" t="s">
        <v>674</v>
      </c>
      <c r="DI174" s="92" t="s">
        <v>485</v>
      </c>
      <c r="DJ174" s="93" t="s">
        <v>196</v>
      </c>
      <c r="DK174" s="93" t="s">
        <v>610</v>
      </c>
      <c r="DL174" s="96" t="s">
        <v>240</v>
      </c>
      <c r="DM174" s="67"/>
      <c r="DO174" s="57"/>
      <c r="DP174" s="88">
        <f>F39</f>
        <v>26</v>
      </c>
      <c r="DQ174" s="89">
        <f>F219</f>
        <v>206</v>
      </c>
      <c r="DR174" s="89">
        <f>F274</f>
        <v>261</v>
      </c>
      <c r="DS174" s="89">
        <f>F454</f>
        <v>441</v>
      </c>
      <c r="DT174" s="89">
        <f>F634</f>
        <v>621</v>
      </c>
      <c r="DU174" s="89">
        <f>F338</f>
        <v>325</v>
      </c>
      <c r="DV174" s="89">
        <f>F393</f>
        <v>380</v>
      </c>
      <c r="DW174" s="89">
        <f>F573</f>
        <v>560</v>
      </c>
      <c r="DX174" s="89">
        <f>F128</f>
        <v>115</v>
      </c>
      <c r="DY174" s="89">
        <f>F183</f>
        <v>170</v>
      </c>
      <c r="DZ174" s="89">
        <f>F487</f>
        <v>474</v>
      </c>
      <c r="EA174" s="89">
        <f>F307</f>
        <v>294</v>
      </c>
      <c r="EB174" s="89">
        <f>F252</f>
        <v>239</v>
      </c>
      <c r="EC174" s="89">
        <f>F72</f>
        <v>59</v>
      </c>
      <c r="ED174" s="89">
        <f>F517</f>
        <v>504</v>
      </c>
      <c r="EE174" s="89">
        <f>F191</f>
        <v>178</v>
      </c>
      <c r="EF174" s="89">
        <f>F371</f>
        <v>358</v>
      </c>
      <c r="EG174" s="89">
        <f>F426</f>
        <v>413</v>
      </c>
      <c r="EH174" s="89">
        <f>F606</f>
        <v>593</v>
      </c>
      <c r="EI174" s="89">
        <f>F36</f>
        <v>23</v>
      </c>
      <c r="EJ174" s="89">
        <f>F490</f>
        <v>477</v>
      </c>
      <c r="EK174" s="89">
        <f>F545</f>
        <v>532</v>
      </c>
      <c r="EL174" s="89">
        <f>F100</f>
        <v>87</v>
      </c>
      <c r="EM174" s="89">
        <f>F155</f>
        <v>142</v>
      </c>
      <c r="EN174" s="90">
        <f>F335</f>
        <v>322</v>
      </c>
      <c r="EO174" s="75">
        <f t="shared" si="75"/>
        <v>3247400</v>
      </c>
      <c r="EP174" s="41"/>
      <c r="EQ174" s="91" t="s">
        <v>319</v>
      </c>
      <c r="ER174" s="93" t="s">
        <v>133</v>
      </c>
      <c r="ES174" s="93" t="s">
        <v>249</v>
      </c>
      <c r="ET174" s="95" t="s">
        <v>218</v>
      </c>
      <c r="EU174" s="93" t="s">
        <v>203</v>
      </c>
      <c r="EV174" s="93" t="s">
        <v>607</v>
      </c>
      <c r="EW174" s="93" t="s">
        <v>151</v>
      </c>
      <c r="EX174" s="93" t="s">
        <v>107</v>
      </c>
      <c r="EY174" s="93" t="s">
        <v>628</v>
      </c>
      <c r="EZ174" s="93" t="s">
        <v>504</v>
      </c>
      <c r="FA174" s="175" t="s">
        <v>82</v>
      </c>
      <c r="FB174" s="177" t="s">
        <v>673</v>
      </c>
      <c r="FC174" s="94" t="s">
        <v>185</v>
      </c>
      <c r="FD174" s="176" t="s">
        <v>164</v>
      </c>
      <c r="FE174" s="178" t="s">
        <v>647</v>
      </c>
      <c r="FF174" s="93" t="s">
        <v>427</v>
      </c>
      <c r="FG174" s="93" t="s">
        <v>563</v>
      </c>
      <c r="FH174" s="93" t="s">
        <v>339</v>
      </c>
      <c r="FI174" s="93" t="s">
        <v>526</v>
      </c>
      <c r="FJ174" s="93" t="s">
        <v>422</v>
      </c>
      <c r="FK174" s="93" t="s">
        <v>278</v>
      </c>
      <c r="FL174" s="92" t="s">
        <v>614</v>
      </c>
      <c r="FM174" s="93" t="s">
        <v>409</v>
      </c>
      <c r="FN174" s="93" t="s">
        <v>385</v>
      </c>
      <c r="FO174" s="96" t="s">
        <v>515</v>
      </c>
      <c r="FP174" s="67"/>
    </row>
    <row r="175" spans="1:172" x14ac:dyDescent="0.2">
      <c r="A175" s="41"/>
      <c r="B175" s="41"/>
      <c r="C175" s="41"/>
      <c r="D175" s="109" t="s">
        <v>138</v>
      </c>
      <c r="E175" s="110" t="s">
        <v>565</v>
      </c>
      <c r="F175" s="122">
        <f>B3+(162*B5)</f>
        <v>162</v>
      </c>
      <c r="G175" s="41"/>
      <c r="I175" s="57"/>
      <c r="J175" s="28">
        <f>F507</f>
        <v>494</v>
      </c>
      <c r="K175" s="29">
        <f>F485</f>
        <v>472</v>
      </c>
      <c r="L175" s="29">
        <f>F438</f>
        <v>425</v>
      </c>
      <c r="M175" s="29">
        <f>F421</f>
        <v>408</v>
      </c>
      <c r="N175" s="29">
        <f>F399</f>
        <v>386</v>
      </c>
      <c r="O175" s="29">
        <f>F376</f>
        <v>363</v>
      </c>
      <c r="P175" s="29">
        <f>F354</f>
        <v>341</v>
      </c>
      <c r="Q175" s="29">
        <f>F337</f>
        <v>324</v>
      </c>
      <c r="R175" s="29">
        <f>F290</f>
        <v>277</v>
      </c>
      <c r="S175" s="29">
        <f>F268</f>
        <v>255</v>
      </c>
      <c r="T175" s="29">
        <f>F245</f>
        <v>232</v>
      </c>
      <c r="U175" s="29">
        <f>F223</f>
        <v>210</v>
      </c>
      <c r="V175" s="29">
        <f>F206</f>
        <v>193</v>
      </c>
      <c r="W175" s="29">
        <f>F184</f>
        <v>171</v>
      </c>
      <c r="X175" s="29">
        <f>F142</f>
        <v>129</v>
      </c>
      <c r="Y175" s="29">
        <f>F114</f>
        <v>101</v>
      </c>
      <c r="Z175" s="29">
        <f>F97</f>
        <v>84</v>
      </c>
      <c r="AA175" s="29">
        <f>F75</f>
        <v>62</v>
      </c>
      <c r="AB175" s="29">
        <f>F53</f>
        <v>40</v>
      </c>
      <c r="AC175" s="29">
        <f>F36</f>
        <v>23</v>
      </c>
      <c r="AD175" s="29">
        <f>F633</f>
        <v>620</v>
      </c>
      <c r="AE175" s="29">
        <f>F591</f>
        <v>578</v>
      </c>
      <c r="AF175" s="29">
        <f>F569</f>
        <v>556</v>
      </c>
      <c r="AG175" s="29">
        <f>F552</f>
        <v>539</v>
      </c>
      <c r="AH175" s="30">
        <f>F530</f>
        <v>517</v>
      </c>
      <c r="AI175" s="75">
        <f t="shared" si="73"/>
        <v>3247400</v>
      </c>
      <c r="AJ175" s="41"/>
      <c r="AK175" s="76" t="s">
        <v>457</v>
      </c>
      <c r="AL175" s="78" t="s">
        <v>130</v>
      </c>
      <c r="AM175" s="80" t="s">
        <v>633</v>
      </c>
      <c r="AN175" s="78" t="s">
        <v>234</v>
      </c>
      <c r="AO175" s="78" t="s">
        <v>551</v>
      </c>
      <c r="AP175" s="78" t="s">
        <v>425</v>
      </c>
      <c r="AQ175" s="78" t="s">
        <v>426</v>
      </c>
      <c r="AR175" s="78" t="s">
        <v>111</v>
      </c>
      <c r="AS175" s="78" t="s">
        <v>424</v>
      </c>
      <c r="AT175" s="78" t="s">
        <v>325</v>
      </c>
      <c r="AU175" s="78" t="s">
        <v>347</v>
      </c>
      <c r="AV175" s="78" t="s">
        <v>344</v>
      </c>
      <c r="AW175" s="79" t="s">
        <v>182</v>
      </c>
      <c r="AX175" s="78" t="s">
        <v>345</v>
      </c>
      <c r="AY175" s="78" t="s">
        <v>346</v>
      </c>
      <c r="AZ175" s="78" t="s">
        <v>368</v>
      </c>
      <c r="BA175" s="78" t="s">
        <v>292</v>
      </c>
      <c r="BB175" s="78" t="s">
        <v>487</v>
      </c>
      <c r="BC175" s="78" t="s">
        <v>611</v>
      </c>
      <c r="BD175" s="78" t="s">
        <v>422</v>
      </c>
      <c r="BE175" s="78" t="s">
        <v>663</v>
      </c>
      <c r="BF175" s="78" t="s">
        <v>661</v>
      </c>
      <c r="BG175" s="77" t="s">
        <v>301</v>
      </c>
      <c r="BH175" s="78" t="s">
        <v>256</v>
      </c>
      <c r="BI175" s="81" t="s">
        <v>520</v>
      </c>
      <c r="BJ175" s="41"/>
      <c r="BK175" s="50"/>
      <c r="BL175" s="41"/>
      <c r="BM175" s="28">
        <f>F421</f>
        <v>408</v>
      </c>
      <c r="BN175" s="29">
        <f>F507</f>
        <v>494</v>
      </c>
      <c r="BO175" s="29">
        <f>F438</f>
        <v>425</v>
      </c>
      <c r="BP175" s="29">
        <f>F399</f>
        <v>386</v>
      </c>
      <c r="BQ175" s="29">
        <f>F485</f>
        <v>472</v>
      </c>
      <c r="BR175" s="29">
        <f>F309</f>
        <v>296</v>
      </c>
      <c r="BS175" s="29">
        <f>F370</f>
        <v>357</v>
      </c>
      <c r="BT175" s="29">
        <f>F331</f>
        <v>318</v>
      </c>
      <c r="BU175" s="29">
        <f>F267</f>
        <v>254</v>
      </c>
      <c r="BV175" s="29">
        <f>F348</f>
        <v>335</v>
      </c>
      <c r="BW175" s="29">
        <f>F40</f>
        <v>27</v>
      </c>
      <c r="BX175" s="29">
        <f>F126</f>
        <v>113</v>
      </c>
      <c r="BY175" s="29">
        <f>F87</f>
        <v>74</v>
      </c>
      <c r="BZ175" s="29">
        <f>F18</f>
        <v>5</v>
      </c>
      <c r="CA175" s="29">
        <f>F104</f>
        <v>91</v>
      </c>
      <c r="CB175" s="29">
        <f>F178</f>
        <v>165</v>
      </c>
      <c r="CC175" s="29">
        <f>F239</f>
        <v>226</v>
      </c>
      <c r="CD175" s="29">
        <f>F200</f>
        <v>187</v>
      </c>
      <c r="CE175" s="29">
        <f>F161</f>
        <v>148</v>
      </c>
      <c r="CF175" s="29">
        <f>F222</f>
        <v>209</v>
      </c>
      <c r="CG175" s="29">
        <f>F552</f>
        <v>539</v>
      </c>
      <c r="CH175" s="29">
        <f>F633</f>
        <v>620</v>
      </c>
      <c r="CI175" s="29">
        <f>F569</f>
        <v>556</v>
      </c>
      <c r="CJ175" s="29">
        <f>F530</f>
        <v>517</v>
      </c>
      <c r="CK175" s="30">
        <f>F591</f>
        <v>578</v>
      </c>
      <c r="CL175" s="75">
        <f t="shared" si="74"/>
        <v>3247400</v>
      </c>
      <c r="CM175" s="41"/>
      <c r="CN175" s="91" t="s">
        <v>234</v>
      </c>
      <c r="CO175" s="93" t="s">
        <v>457</v>
      </c>
      <c r="CP175" s="95" t="s">
        <v>633</v>
      </c>
      <c r="CQ175" s="93" t="s">
        <v>551</v>
      </c>
      <c r="CR175" s="93" t="s">
        <v>130</v>
      </c>
      <c r="CS175" s="93" t="s">
        <v>412</v>
      </c>
      <c r="CT175" s="93" t="s">
        <v>180</v>
      </c>
      <c r="CU175" s="93" t="s">
        <v>438</v>
      </c>
      <c r="CV175" s="93" t="s">
        <v>372</v>
      </c>
      <c r="CW175" s="93" t="s">
        <v>677</v>
      </c>
      <c r="CX175" s="93" t="s">
        <v>580</v>
      </c>
      <c r="CY175" s="93" t="s">
        <v>96</v>
      </c>
      <c r="CZ175" s="94" t="s">
        <v>667</v>
      </c>
      <c r="DA175" s="93" t="s">
        <v>529</v>
      </c>
      <c r="DB175" s="93" t="s">
        <v>489</v>
      </c>
      <c r="DC175" s="93" t="s">
        <v>599</v>
      </c>
      <c r="DD175" s="93" t="s">
        <v>364</v>
      </c>
      <c r="DE175" s="93" t="s">
        <v>260</v>
      </c>
      <c r="DF175" s="93" t="s">
        <v>400</v>
      </c>
      <c r="DG175" s="93" t="s">
        <v>524</v>
      </c>
      <c r="DH175" s="93" t="s">
        <v>256</v>
      </c>
      <c r="DI175" s="93" t="s">
        <v>663</v>
      </c>
      <c r="DJ175" s="92" t="s">
        <v>301</v>
      </c>
      <c r="DK175" s="93" t="s">
        <v>520</v>
      </c>
      <c r="DL175" s="96" t="s">
        <v>661</v>
      </c>
      <c r="DM175" s="67"/>
      <c r="DO175" s="57"/>
      <c r="DP175" s="88">
        <f>F520</f>
        <v>507</v>
      </c>
      <c r="DQ175" s="89">
        <f>F75</f>
        <v>62</v>
      </c>
      <c r="DR175" s="89">
        <f>F255</f>
        <v>242</v>
      </c>
      <c r="DS175" s="89">
        <f>F310</f>
        <v>297</v>
      </c>
      <c r="DT175" s="89">
        <f>F465</f>
        <v>452</v>
      </c>
      <c r="DU175" s="89">
        <f>F194</f>
        <v>181</v>
      </c>
      <c r="DV175" s="89">
        <f>F374</f>
        <v>361</v>
      </c>
      <c r="DW175" s="89">
        <f>F429</f>
        <v>416</v>
      </c>
      <c r="DX175" s="89">
        <f>F609</f>
        <v>596</v>
      </c>
      <c r="DY175" s="89">
        <f>F14</f>
        <v>1</v>
      </c>
      <c r="DZ175" s="89">
        <f>F313</f>
        <v>300</v>
      </c>
      <c r="EA175" s="89">
        <f>F158</f>
        <v>145</v>
      </c>
      <c r="EB175" s="89">
        <f>F103</f>
        <v>90</v>
      </c>
      <c r="EC175" s="89">
        <f>F548</f>
        <v>535</v>
      </c>
      <c r="ED175" s="89">
        <f>F493</f>
        <v>480</v>
      </c>
      <c r="EE175" s="89">
        <f>F47</f>
        <v>34</v>
      </c>
      <c r="EF175" s="89">
        <f>F227</f>
        <v>214</v>
      </c>
      <c r="EG175" s="89">
        <f>F282</f>
        <v>269</v>
      </c>
      <c r="EH175" s="89">
        <f>F462</f>
        <v>449</v>
      </c>
      <c r="EI175" s="89">
        <f>F617</f>
        <v>604</v>
      </c>
      <c r="EJ175" s="89">
        <f>F346</f>
        <v>333</v>
      </c>
      <c r="EK175" s="89">
        <f>F401</f>
        <v>388</v>
      </c>
      <c r="EL175" s="89">
        <f>F581</f>
        <v>568</v>
      </c>
      <c r="EM175" s="89">
        <f>F136</f>
        <v>123</v>
      </c>
      <c r="EN175" s="90">
        <f>F166</f>
        <v>153</v>
      </c>
      <c r="EO175" s="75">
        <f t="shared" si="75"/>
        <v>3247400</v>
      </c>
      <c r="EP175" s="41"/>
      <c r="EQ175" s="91" t="s">
        <v>632</v>
      </c>
      <c r="ER175" s="93" t="s">
        <v>487</v>
      </c>
      <c r="ES175" s="95" t="s">
        <v>428</v>
      </c>
      <c r="ET175" s="93" t="s">
        <v>439</v>
      </c>
      <c r="EU175" s="93" t="s">
        <v>4</v>
      </c>
      <c r="EV175" s="93" t="s">
        <v>313</v>
      </c>
      <c r="EW175" s="93" t="s">
        <v>126</v>
      </c>
      <c r="EX175" s="93" t="s">
        <v>267</v>
      </c>
      <c r="EY175" s="93" t="s">
        <v>370</v>
      </c>
      <c r="EZ175" s="93" t="s">
        <v>201</v>
      </c>
      <c r="FA175" s="175" t="s">
        <v>660</v>
      </c>
      <c r="FB175" s="177" t="s">
        <v>538</v>
      </c>
      <c r="FC175" s="94" t="s">
        <v>590</v>
      </c>
      <c r="FD175" s="176" t="s">
        <v>238</v>
      </c>
      <c r="FE175" s="178" t="s">
        <v>216</v>
      </c>
      <c r="FF175" s="93" t="s">
        <v>98</v>
      </c>
      <c r="FG175" s="93" t="s">
        <v>248</v>
      </c>
      <c r="FH175" s="93" t="s">
        <v>678</v>
      </c>
      <c r="FI175" s="93" t="s">
        <v>149</v>
      </c>
      <c r="FJ175" s="93" t="s">
        <v>566</v>
      </c>
      <c r="FK175" s="93" t="s">
        <v>490</v>
      </c>
      <c r="FL175" s="93" t="s">
        <v>80</v>
      </c>
      <c r="FM175" s="92" t="s">
        <v>461</v>
      </c>
      <c r="FN175" s="93" t="s">
        <v>525</v>
      </c>
      <c r="FO175" s="96" t="s">
        <v>419</v>
      </c>
      <c r="FP175" s="67"/>
    </row>
    <row r="176" spans="1:172" x14ac:dyDescent="0.2">
      <c r="A176" s="41"/>
      <c r="B176" s="41"/>
      <c r="C176" s="41"/>
      <c r="D176" s="109" t="s">
        <v>605</v>
      </c>
      <c r="E176" s="110" t="s">
        <v>565</v>
      </c>
      <c r="F176" s="111">
        <f>B3+(163*B5)</f>
        <v>163</v>
      </c>
      <c r="G176" s="41"/>
      <c r="I176" s="57"/>
      <c r="J176" s="28">
        <f>F413</f>
        <v>400</v>
      </c>
      <c r="K176" s="29">
        <f>F396</f>
        <v>383</v>
      </c>
      <c r="L176" s="29">
        <f>F499</f>
        <v>486</v>
      </c>
      <c r="M176" s="29">
        <f>F482</f>
        <v>469</v>
      </c>
      <c r="N176" s="29">
        <f>F460</f>
        <v>447</v>
      </c>
      <c r="O176" s="29">
        <f>F312</f>
        <v>299</v>
      </c>
      <c r="P176" s="29">
        <f>F265</f>
        <v>252</v>
      </c>
      <c r="Q176" s="29">
        <f>F368</f>
        <v>355</v>
      </c>
      <c r="R176" s="29">
        <f>F351</f>
        <v>338</v>
      </c>
      <c r="S176" s="29">
        <f>F329</f>
        <v>316</v>
      </c>
      <c r="T176" s="29">
        <f>F181</f>
        <v>168</v>
      </c>
      <c r="U176" s="29">
        <f>F159</f>
        <v>146</v>
      </c>
      <c r="V176" s="29">
        <f>F242</f>
        <v>229</v>
      </c>
      <c r="W176" s="29">
        <f>F220</f>
        <v>207</v>
      </c>
      <c r="X176" s="29">
        <f>F198</f>
        <v>185</v>
      </c>
      <c r="Y176" s="29">
        <f>F50</f>
        <v>37</v>
      </c>
      <c r="Z176" s="29">
        <f>F28</f>
        <v>15</v>
      </c>
      <c r="AA176" s="29">
        <f>F136</f>
        <v>123</v>
      </c>
      <c r="AB176" s="29">
        <f>F89</f>
        <v>76</v>
      </c>
      <c r="AC176" s="29">
        <f>F72</f>
        <v>59</v>
      </c>
      <c r="AD176" s="29">
        <f>F544</f>
        <v>531</v>
      </c>
      <c r="AE176" s="29">
        <f>F527</f>
        <v>514</v>
      </c>
      <c r="AF176" s="29">
        <f>F630</f>
        <v>617</v>
      </c>
      <c r="AG176" s="29">
        <f>F608</f>
        <v>595</v>
      </c>
      <c r="AH176" s="30">
        <f>F566</f>
        <v>553</v>
      </c>
      <c r="AI176" s="75">
        <f t="shared" si="73"/>
        <v>3247400</v>
      </c>
      <c r="AJ176" s="41"/>
      <c r="AK176" s="76" t="s">
        <v>641</v>
      </c>
      <c r="AL176" s="80" t="s">
        <v>295</v>
      </c>
      <c r="AM176" s="78" t="s">
        <v>483</v>
      </c>
      <c r="AN176" s="78" t="s">
        <v>564</v>
      </c>
      <c r="AO176" s="78" t="s">
        <v>328</v>
      </c>
      <c r="AP176" s="78" t="s">
        <v>242</v>
      </c>
      <c r="AQ176" s="78" t="s">
        <v>467</v>
      </c>
      <c r="AR176" s="78" t="s">
        <v>188</v>
      </c>
      <c r="AS176" s="78" t="s">
        <v>465</v>
      </c>
      <c r="AT176" s="78" t="s">
        <v>466</v>
      </c>
      <c r="AU176" s="78" t="s">
        <v>94</v>
      </c>
      <c r="AV176" s="78" t="s">
        <v>90</v>
      </c>
      <c r="AW176" s="79" t="s">
        <v>91</v>
      </c>
      <c r="AX176" s="78" t="s">
        <v>92</v>
      </c>
      <c r="AY176" s="78" t="s">
        <v>93</v>
      </c>
      <c r="AZ176" s="78" t="s">
        <v>555</v>
      </c>
      <c r="BA176" s="78" t="s">
        <v>658</v>
      </c>
      <c r="BB176" s="78" t="s">
        <v>525</v>
      </c>
      <c r="BC176" s="78" t="s">
        <v>2</v>
      </c>
      <c r="BD176" s="78" t="s">
        <v>164</v>
      </c>
      <c r="BE176" s="78" t="s">
        <v>173</v>
      </c>
      <c r="BF176" s="78" t="s">
        <v>135</v>
      </c>
      <c r="BG176" s="78" t="s">
        <v>553</v>
      </c>
      <c r="BH176" s="77" t="s">
        <v>671</v>
      </c>
      <c r="BI176" s="81" t="s">
        <v>627</v>
      </c>
      <c r="BJ176" s="41"/>
      <c r="BK176" s="50"/>
      <c r="BL176" s="41"/>
      <c r="BM176" s="28">
        <f>F488</f>
        <v>475</v>
      </c>
      <c r="BN176" s="29">
        <f>F396</f>
        <v>383</v>
      </c>
      <c r="BO176" s="29">
        <f>F435</f>
        <v>422</v>
      </c>
      <c r="BP176" s="29">
        <f>F482</f>
        <v>469</v>
      </c>
      <c r="BQ176" s="29">
        <f>F449</f>
        <v>436</v>
      </c>
      <c r="BR176" s="29">
        <f>F381</f>
        <v>368</v>
      </c>
      <c r="BS176" s="29">
        <f>F284</f>
        <v>271</v>
      </c>
      <c r="BT176" s="29">
        <f>F298</f>
        <v>285</v>
      </c>
      <c r="BU176" s="29">
        <f>F345</f>
        <v>332</v>
      </c>
      <c r="BV176" s="29">
        <f>F317</f>
        <v>304</v>
      </c>
      <c r="BW176" s="29">
        <f>F137</f>
        <v>124</v>
      </c>
      <c r="BX176" s="29">
        <f>F15</f>
        <v>2</v>
      </c>
      <c r="BY176" s="29">
        <f>F54</f>
        <v>41</v>
      </c>
      <c r="BZ176" s="29">
        <f>F101</f>
        <v>88</v>
      </c>
      <c r="CA176" s="29">
        <f>F68</f>
        <v>55</v>
      </c>
      <c r="CB176" s="29">
        <f>F250</f>
        <v>237</v>
      </c>
      <c r="CC176" s="29">
        <f>F153</f>
        <v>140</v>
      </c>
      <c r="CD176" s="29">
        <f>F172</f>
        <v>159</v>
      </c>
      <c r="CE176" s="29">
        <f>F214</f>
        <v>201</v>
      </c>
      <c r="CF176" s="29">
        <f>F211</f>
        <v>198</v>
      </c>
      <c r="CG176" s="29">
        <f>F619</f>
        <v>606</v>
      </c>
      <c r="CH176" s="29">
        <f>F527</f>
        <v>514</v>
      </c>
      <c r="CI176" s="29">
        <f>F541</f>
        <v>528</v>
      </c>
      <c r="CJ176" s="29">
        <f>F608</f>
        <v>595</v>
      </c>
      <c r="CK176" s="30">
        <f>F580</f>
        <v>567</v>
      </c>
      <c r="CL176" s="75">
        <f t="shared" si="74"/>
        <v>3247400</v>
      </c>
      <c r="CM176" s="41"/>
      <c r="CN176" s="91" t="s">
        <v>593</v>
      </c>
      <c r="CO176" s="95" t="s">
        <v>295</v>
      </c>
      <c r="CP176" s="93" t="s">
        <v>192</v>
      </c>
      <c r="CQ176" s="93" t="s">
        <v>564</v>
      </c>
      <c r="CR176" s="93" t="s">
        <v>444</v>
      </c>
      <c r="CS176" s="93" t="s">
        <v>478</v>
      </c>
      <c r="CT176" s="93" t="s">
        <v>527</v>
      </c>
      <c r="CU176" s="93" t="s">
        <v>684</v>
      </c>
      <c r="CV176" s="93" t="s">
        <v>244</v>
      </c>
      <c r="CW176" s="93" t="s">
        <v>323</v>
      </c>
      <c r="CX176" s="93" t="s">
        <v>689</v>
      </c>
      <c r="CY176" s="93" t="s">
        <v>612</v>
      </c>
      <c r="CZ176" s="94" t="s">
        <v>523</v>
      </c>
      <c r="DA176" s="93" t="s">
        <v>123</v>
      </c>
      <c r="DB176" s="93" t="s">
        <v>499</v>
      </c>
      <c r="DC176" s="93" t="s">
        <v>200</v>
      </c>
      <c r="DD176" s="93" t="s">
        <v>622</v>
      </c>
      <c r="DE176" s="93" t="s">
        <v>556</v>
      </c>
      <c r="DF176" s="93" t="s">
        <v>184</v>
      </c>
      <c r="DG176" s="93" t="s">
        <v>547</v>
      </c>
      <c r="DH176" s="93" t="s">
        <v>106</v>
      </c>
      <c r="DI176" s="93" t="s">
        <v>135</v>
      </c>
      <c r="DJ176" s="93" t="s">
        <v>588</v>
      </c>
      <c r="DK176" s="92" t="s">
        <v>671</v>
      </c>
      <c r="DL176" s="96" t="s">
        <v>407</v>
      </c>
      <c r="DM176" s="67"/>
      <c r="DO176" s="57"/>
      <c r="DP176" s="88">
        <f>F501</f>
        <v>488</v>
      </c>
      <c r="DQ176" s="89">
        <f>F556</f>
        <v>543</v>
      </c>
      <c r="DR176" s="89">
        <f>F111</f>
        <v>98</v>
      </c>
      <c r="DS176" s="89">
        <f>F141</f>
        <v>128</v>
      </c>
      <c r="DT176" s="89">
        <f>F321</f>
        <v>308</v>
      </c>
      <c r="DU176" s="89">
        <f>F50</f>
        <v>37</v>
      </c>
      <c r="DV176" s="89">
        <f>F230</f>
        <v>217</v>
      </c>
      <c r="DW176" s="89">
        <f>F285</f>
        <v>272</v>
      </c>
      <c r="DX176" s="89">
        <f>F440</f>
        <v>427</v>
      </c>
      <c r="DY176" s="89">
        <f>F620</f>
        <v>607</v>
      </c>
      <c r="DZ176" s="89">
        <f>F169</f>
        <v>156</v>
      </c>
      <c r="EA176" s="89">
        <f>F114</f>
        <v>101</v>
      </c>
      <c r="EB176" s="89">
        <f>F584</f>
        <v>571</v>
      </c>
      <c r="EC176" s="89">
        <f>F404</f>
        <v>391</v>
      </c>
      <c r="ED176" s="89">
        <f>F349</f>
        <v>336</v>
      </c>
      <c r="EE176" s="89">
        <f>F523</f>
        <v>510</v>
      </c>
      <c r="EF176" s="89">
        <f>F78</f>
        <v>65</v>
      </c>
      <c r="EG176" s="89">
        <f>F258</f>
        <v>245</v>
      </c>
      <c r="EH176" s="89">
        <f>F288</f>
        <v>275</v>
      </c>
      <c r="EI176" s="89">
        <f>F468</f>
        <v>455</v>
      </c>
      <c r="EJ176" s="89">
        <f>F202</f>
        <v>189</v>
      </c>
      <c r="EK176" s="89">
        <f>F382</f>
        <v>369</v>
      </c>
      <c r="EL176" s="89">
        <f>F437</f>
        <v>424</v>
      </c>
      <c r="EM176" s="89">
        <f>F592</f>
        <v>579</v>
      </c>
      <c r="EN176" s="90">
        <f>F22</f>
        <v>9</v>
      </c>
      <c r="EO176" s="75">
        <f t="shared" si="75"/>
        <v>3247400</v>
      </c>
      <c r="EP176" s="41"/>
      <c r="EQ176" s="91" t="s">
        <v>152</v>
      </c>
      <c r="ER176" s="95" t="s">
        <v>558</v>
      </c>
      <c r="ES176" s="93" t="s">
        <v>460</v>
      </c>
      <c r="ET176" s="93" t="s">
        <v>505</v>
      </c>
      <c r="EU176" s="93" t="s">
        <v>417</v>
      </c>
      <c r="EV176" s="93" t="s">
        <v>555</v>
      </c>
      <c r="EW176" s="93" t="s">
        <v>468</v>
      </c>
      <c r="EX176" s="93" t="s">
        <v>479</v>
      </c>
      <c r="EY176" s="93" t="s">
        <v>83</v>
      </c>
      <c r="EZ176" s="93" t="s">
        <v>648</v>
      </c>
      <c r="FA176" s="175" t="s">
        <v>194</v>
      </c>
      <c r="FB176" s="177" t="s">
        <v>368</v>
      </c>
      <c r="FC176" s="94" t="s">
        <v>262</v>
      </c>
      <c r="FD176" s="176" t="s">
        <v>99</v>
      </c>
      <c r="FE176" s="178" t="s">
        <v>305</v>
      </c>
      <c r="FF176" s="93" t="s">
        <v>299</v>
      </c>
      <c r="FG176" s="93" t="s">
        <v>644</v>
      </c>
      <c r="FH176" s="93" t="s">
        <v>386</v>
      </c>
      <c r="FI176" s="93" t="s">
        <v>626</v>
      </c>
      <c r="FJ176" s="93" t="s">
        <v>279</v>
      </c>
      <c r="FK176" s="93" t="s">
        <v>362</v>
      </c>
      <c r="FL176" s="93" t="s">
        <v>688</v>
      </c>
      <c r="FM176" s="93" t="s">
        <v>219</v>
      </c>
      <c r="FN176" s="92" t="s">
        <v>592</v>
      </c>
      <c r="FO176" s="96" t="s">
        <v>348</v>
      </c>
      <c r="FP176" s="67"/>
    </row>
    <row r="177" spans="1:172" ht="12.75" thickBot="1" x14ac:dyDescent="0.25">
      <c r="A177" s="41"/>
      <c r="B177" s="41"/>
      <c r="C177" s="41"/>
      <c r="D177" s="109" t="s">
        <v>309</v>
      </c>
      <c r="E177" s="110" t="s">
        <v>565</v>
      </c>
      <c r="F177" s="111">
        <f>B3+(164*B5)</f>
        <v>164</v>
      </c>
      <c r="G177" s="41"/>
      <c r="I177" s="57"/>
      <c r="J177" s="31">
        <f>F474</f>
        <v>461</v>
      </c>
      <c r="K177" s="32">
        <f>F457</f>
        <v>444</v>
      </c>
      <c r="L177" s="32">
        <f>F435</f>
        <v>422</v>
      </c>
      <c r="M177" s="32">
        <f>F388</f>
        <v>375</v>
      </c>
      <c r="N177" s="32">
        <f>F496</f>
        <v>483</v>
      </c>
      <c r="O177" s="32">
        <f>F343</f>
        <v>330</v>
      </c>
      <c r="P177" s="32">
        <f>F326</f>
        <v>313</v>
      </c>
      <c r="Q177" s="32">
        <f>F304</f>
        <v>291</v>
      </c>
      <c r="R177" s="32">
        <f>F287</f>
        <v>274</v>
      </c>
      <c r="S177" s="32">
        <f>F365</f>
        <v>352</v>
      </c>
      <c r="T177" s="32">
        <f>F217</f>
        <v>204</v>
      </c>
      <c r="U177" s="32">
        <f>F195</f>
        <v>182</v>
      </c>
      <c r="V177" s="32">
        <f>F173</f>
        <v>160</v>
      </c>
      <c r="W177" s="32">
        <f>F156</f>
        <v>143</v>
      </c>
      <c r="X177" s="32">
        <f>F259</f>
        <v>246</v>
      </c>
      <c r="Y177" s="32">
        <f>F111</f>
        <v>98</v>
      </c>
      <c r="Z177" s="32">
        <f>F64</f>
        <v>51</v>
      </c>
      <c r="AA177" s="32">
        <f>F47</f>
        <v>34</v>
      </c>
      <c r="AB177" s="32">
        <f>F25</f>
        <v>12</v>
      </c>
      <c r="AC177" s="32">
        <f>F128</f>
        <v>115</v>
      </c>
      <c r="AD177" s="32">
        <f>F605</f>
        <v>592</v>
      </c>
      <c r="AE177" s="32">
        <f>F583</f>
        <v>570</v>
      </c>
      <c r="AF177" s="32">
        <f>F541</f>
        <v>528</v>
      </c>
      <c r="AG177" s="32">
        <f>F519</f>
        <v>506</v>
      </c>
      <c r="AH177" s="33">
        <f>F627</f>
        <v>614</v>
      </c>
      <c r="AI177" s="75">
        <f t="shared" si="73"/>
        <v>3247400</v>
      </c>
      <c r="AJ177" s="41"/>
      <c r="AK177" s="123" t="s">
        <v>519</v>
      </c>
      <c r="AL177" s="124" t="s">
        <v>492</v>
      </c>
      <c r="AM177" s="124" t="s">
        <v>192</v>
      </c>
      <c r="AN177" s="124" t="s">
        <v>568</v>
      </c>
      <c r="AO177" s="124" t="s">
        <v>354</v>
      </c>
      <c r="AP177" s="124" t="s">
        <v>374</v>
      </c>
      <c r="AQ177" s="124" t="s">
        <v>503</v>
      </c>
      <c r="AR177" s="124" t="s">
        <v>502</v>
      </c>
      <c r="AS177" s="124" t="s">
        <v>303</v>
      </c>
      <c r="AT177" s="124" t="s">
        <v>416</v>
      </c>
      <c r="AU177" s="124" t="s">
        <v>163</v>
      </c>
      <c r="AV177" s="124" t="s">
        <v>159</v>
      </c>
      <c r="AW177" s="125" t="s">
        <v>160</v>
      </c>
      <c r="AX177" s="124" t="s">
        <v>161</v>
      </c>
      <c r="AY177" s="124" t="s">
        <v>162</v>
      </c>
      <c r="AZ177" s="124" t="s">
        <v>460</v>
      </c>
      <c r="BA177" s="124" t="s">
        <v>139</v>
      </c>
      <c r="BB177" s="124" t="s">
        <v>98</v>
      </c>
      <c r="BC177" s="124" t="s">
        <v>451</v>
      </c>
      <c r="BD177" s="124" t="s">
        <v>628</v>
      </c>
      <c r="BE177" s="124" t="s">
        <v>448</v>
      </c>
      <c r="BF177" s="124" t="s">
        <v>674</v>
      </c>
      <c r="BG177" s="124" t="s">
        <v>588</v>
      </c>
      <c r="BH177" s="124" t="s">
        <v>240</v>
      </c>
      <c r="BI177" s="126" t="s">
        <v>315</v>
      </c>
      <c r="BJ177" s="41"/>
      <c r="BK177" s="50"/>
      <c r="BL177" s="41"/>
      <c r="BM177" s="31">
        <f>F474</f>
        <v>461</v>
      </c>
      <c r="BN177" s="32">
        <f>F460</f>
        <v>447</v>
      </c>
      <c r="BO177" s="32">
        <f>F407</f>
        <v>394</v>
      </c>
      <c r="BP177" s="32">
        <f>F413</f>
        <v>400</v>
      </c>
      <c r="BQ177" s="32">
        <f>F496</f>
        <v>483</v>
      </c>
      <c r="BR177" s="32">
        <f>F342</f>
        <v>329</v>
      </c>
      <c r="BS177" s="32">
        <f>F323</f>
        <v>310</v>
      </c>
      <c r="BT177" s="32">
        <f>F270</f>
        <v>257</v>
      </c>
      <c r="BU177" s="32">
        <f>F306</f>
        <v>293</v>
      </c>
      <c r="BV177" s="32">
        <f>F384</f>
        <v>371</v>
      </c>
      <c r="BW177" s="32">
        <f>F93</f>
        <v>80</v>
      </c>
      <c r="BX177" s="32">
        <f>F79</f>
        <v>66</v>
      </c>
      <c r="BY177" s="32">
        <f>F26</f>
        <v>13</v>
      </c>
      <c r="BZ177" s="32">
        <f>F62</f>
        <v>49</v>
      </c>
      <c r="CA177" s="32">
        <f>F115</f>
        <v>102</v>
      </c>
      <c r="CB177" s="32">
        <f>F236</f>
        <v>223</v>
      </c>
      <c r="CC177" s="32">
        <f>F197</f>
        <v>184</v>
      </c>
      <c r="CD177" s="32">
        <f>F139</f>
        <v>126</v>
      </c>
      <c r="CE177" s="32">
        <f>F175</f>
        <v>162</v>
      </c>
      <c r="CF177" s="32">
        <f>F253</f>
        <v>240</v>
      </c>
      <c r="CG177" s="32">
        <f>F605</f>
        <v>592</v>
      </c>
      <c r="CH177" s="32">
        <f>F566</f>
        <v>553</v>
      </c>
      <c r="CI177" s="32">
        <f>F533</f>
        <v>520</v>
      </c>
      <c r="CJ177" s="32">
        <f>F544</f>
        <v>531</v>
      </c>
      <c r="CK177" s="33">
        <f>F627</f>
        <v>614</v>
      </c>
      <c r="CL177" s="75">
        <f t="shared" si="74"/>
        <v>3247400</v>
      </c>
      <c r="CM177" s="41"/>
      <c r="CN177" s="134" t="s">
        <v>519</v>
      </c>
      <c r="CO177" s="135" t="s">
        <v>328</v>
      </c>
      <c r="CP177" s="135" t="s">
        <v>533</v>
      </c>
      <c r="CQ177" s="135" t="s">
        <v>641</v>
      </c>
      <c r="CR177" s="135" t="s">
        <v>354</v>
      </c>
      <c r="CS177" s="135" t="s">
        <v>120</v>
      </c>
      <c r="CT177" s="135" t="s">
        <v>670</v>
      </c>
      <c r="CU177" s="135" t="s">
        <v>109</v>
      </c>
      <c r="CV177" s="135" t="s">
        <v>399</v>
      </c>
      <c r="CW177" s="135" t="s">
        <v>463</v>
      </c>
      <c r="CX177" s="135" t="s">
        <v>561</v>
      </c>
      <c r="CY177" s="135" t="s">
        <v>554</v>
      </c>
      <c r="CZ177" s="136" t="s">
        <v>233</v>
      </c>
      <c r="DA177" s="135" t="s">
        <v>682</v>
      </c>
      <c r="DB177" s="135" t="s">
        <v>584</v>
      </c>
      <c r="DC177" s="135" t="s">
        <v>482</v>
      </c>
      <c r="DD177" s="135" t="s">
        <v>459</v>
      </c>
      <c r="DE177" s="135" t="s">
        <v>308</v>
      </c>
      <c r="DF177" s="135" t="s">
        <v>138</v>
      </c>
      <c r="DG177" s="135" t="s">
        <v>575</v>
      </c>
      <c r="DH177" s="135" t="s">
        <v>448</v>
      </c>
      <c r="DI177" s="135" t="s">
        <v>627</v>
      </c>
      <c r="DJ177" s="135" t="s">
        <v>686</v>
      </c>
      <c r="DK177" s="135" t="s">
        <v>173</v>
      </c>
      <c r="DL177" s="137" t="s">
        <v>315</v>
      </c>
      <c r="DM177" s="67"/>
      <c r="DO177" s="57"/>
      <c r="DP177" s="131">
        <f>F357</f>
        <v>344</v>
      </c>
      <c r="DQ177" s="132">
        <f>F412</f>
        <v>399</v>
      </c>
      <c r="DR177" s="132">
        <f>F567</f>
        <v>554</v>
      </c>
      <c r="DS177" s="132">
        <f>F122</f>
        <v>109</v>
      </c>
      <c r="DT177" s="132">
        <f>F177</f>
        <v>164</v>
      </c>
      <c r="DU177" s="132">
        <f>F531</f>
        <v>518</v>
      </c>
      <c r="DV177" s="132">
        <f>F86</f>
        <v>73</v>
      </c>
      <c r="DW177" s="132">
        <f>F241</f>
        <v>228</v>
      </c>
      <c r="DX177" s="132">
        <f>F296</f>
        <v>283</v>
      </c>
      <c r="DY177" s="132">
        <f>F476</f>
        <v>463</v>
      </c>
      <c r="DZ177" s="132">
        <f>F25</f>
        <v>12</v>
      </c>
      <c r="EA177" s="132">
        <f>F595</f>
        <v>582</v>
      </c>
      <c r="EB177" s="132">
        <f>F415</f>
        <v>402</v>
      </c>
      <c r="EC177" s="132">
        <f>F385</f>
        <v>372</v>
      </c>
      <c r="ED177" s="132">
        <f>F205</f>
        <v>192</v>
      </c>
      <c r="EE177" s="132">
        <f>F504</f>
        <v>491</v>
      </c>
      <c r="EF177" s="132">
        <f>F559</f>
        <v>546</v>
      </c>
      <c r="EG177" s="132">
        <f>F89</f>
        <v>76</v>
      </c>
      <c r="EH177" s="132">
        <f>F144</f>
        <v>131</v>
      </c>
      <c r="EI177" s="132">
        <f>F324</f>
        <v>311</v>
      </c>
      <c r="EJ177" s="132">
        <f>F53</f>
        <v>40</v>
      </c>
      <c r="EK177" s="132">
        <f>F233</f>
        <v>220</v>
      </c>
      <c r="EL177" s="132">
        <f>F263</f>
        <v>250</v>
      </c>
      <c r="EM177" s="132">
        <f>F443</f>
        <v>430</v>
      </c>
      <c r="EN177" s="133">
        <f>F623</f>
        <v>610</v>
      </c>
      <c r="EO177" s="75">
        <f t="shared" si="75"/>
        <v>3247400</v>
      </c>
      <c r="EP177" s="41"/>
      <c r="EQ177" s="134" t="s">
        <v>669</v>
      </c>
      <c r="ER177" s="135" t="s">
        <v>277</v>
      </c>
      <c r="ES177" s="135" t="s">
        <v>613</v>
      </c>
      <c r="ET177" s="135" t="s">
        <v>231</v>
      </c>
      <c r="EU177" s="135" t="s">
        <v>309</v>
      </c>
      <c r="EV177" s="135" t="s">
        <v>495</v>
      </c>
      <c r="EW177" s="135" t="s">
        <v>557</v>
      </c>
      <c r="EX177" s="135" t="s">
        <v>458</v>
      </c>
      <c r="EY177" s="135" t="s">
        <v>532</v>
      </c>
      <c r="EZ177" s="135" t="s">
        <v>217</v>
      </c>
      <c r="FA177" s="187" t="s">
        <v>451</v>
      </c>
      <c r="FB177" s="189" t="s">
        <v>567</v>
      </c>
      <c r="FC177" s="136" t="s">
        <v>150</v>
      </c>
      <c r="FD177" s="188" t="s">
        <v>397</v>
      </c>
      <c r="FE177" s="190" t="s">
        <v>506</v>
      </c>
      <c r="FF177" s="135" t="s">
        <v>81</v>
      </c>
      <c r="FG177" s="135" t="s">
        <v>118</v>
      </c>
      <c r="FH177" s="135" t="s">
        <v>2</v>
      </c>
      <c r="FI177" s="135" t="s">
        <v>379</v>
      </c>
      <c r="FJ177" s="135" t="s">
        <v>177</v>
      </c>
      <c r="FK177" s="135" t="s">
        <v>611</v>
      </c>
      <c r="FL177" s="135" t="s">
        <v>429</v>
      </c>
      <c r="FM177" s="135" t="s">
        <v>586</v>
      </c>
      <c r="FN177" s="135" t="s">
        <v>338</v>
      </c>
      <c r="FO177" s="137" t="s">
        <v>357</v>
      </c>
      <c r="FP177" s="67"/>
    </row>
    <row r="178" spans="1:172" x14ac:dyDescent="0.2">
      <c r="A178" s="41"/>
      <c r="B178" s="41"/>
      <c r="C178" s="41"/>
      <c r="D178" s="109" t="s">
        <v>599</v>
      </c>
      <c r="E178" s="110" t="s">
        <v>565</v>
      </c>
      <c r="F178" s="122">
        <f>B3+(165*B5)</f>
        <v>165</v>
      </c>
      <c r="G178" s="41"/>
      <c r="I178" s="57"/>
      <c r="J178" s="138">
        <f>SUM(J153:J177)</f>
        <v>7800</v>
      </c>
      <c r="K178" s="139">
        <f t="shared" ref="K178:AH178" si="76">SUM(K153:K177)</f>
        <v>7800</v>
      </c>
      <c r="L178" s="139">
        <f t="shared" si="76"/>
        <v>7800</v>
      </c>
      <c r="M178" s="139">
        <f t="shared" si="76"/>
        <v>7800</v>
      </c>
      <c r="N178" s="139">
        <f t="shared" si="76"/>
        <v>7800</v>
      </c>
      <c r="O178" s="139">
        <f t="shared" si="76"/>
        <v>7800</v>
      </c>
      <c r="P178" s="139">
        <f t="shared" si="76"/>
        <v>7800</v>
      </c>
      <c r="Q178" s="139">
        <f t="shared" si="76"/>
        <v>7800</v>
      </c>
      <c r="R178" s="139">
        <f t="shared" si="76"/>
        <v>7800</v>
      </c>
      <c r="S178" s="139">
        <f t="shared" si="76"/>
        <v>7800</v>
      </c>
      <c r="T178" s="139">
        <f t="shared" si="76"/>
        <v>7800</v>
      </c>
      <c r="U178" s="139">
        <f t="shared" si="76"/>
        <v>7800</v>
      </c>
      <c r="V178" s="139">
        <f>SUMSQ(V153:V177)</f>
        <v>3247400</v>
      </c>
      <c r="W178" s="139">
        <f t="shared" si="76"/>
        <v>7800</v>
      </c>
      <c r="X178" s="139">
        <f t="shared" si="76"/>
        <v>7800</v>
      </c>
      <c r="Y178" s="139">
        <f t="shared" si="76"/>
        <v>7800</v>
      </c>
      <c r="Z178" s="139">
        <f t="shared" si="76"/>
        <v>7800</v>
      </c>
      <c r="AA178" s="139">
        <f t="shared" si="76"/>
        <v>7800</v>
      </c>
      <c r="AB178" s="139">
        <f t="shared" si="76"/>
        <v>7800</v>
      </c>
      <c r="AC178" s="139">
        <f t="shared" si="76"/>
        <v>7800</v>
      </c>
      <c r="AD178" s="139">
        <f t="shared" si="76"/>
        <v>7800</v>
      </c>
      <c r="AE178" s="139">
        <f t="shared" si="76"/>
        <v>7800</v>
      </c>
      <c r="AF178" s="139">
        <f t="shared" si="76"/>
        <v>7800</v>
      </c>
      <c r="AG178" s="139">
        <f t="shared" si="76"/>
        <v>7800</v>
      </c>
      <c r="AH178" s="139">
        <f t="shared" si="76"/>
        <v>7800</v>
      </c>
      <c r="AI178" s="140">
        <f>J153^3+K154^3+L155^3+M156^3+N157^3+O158^3+P159^3+Q160^3+R161^3+S162^3+T163^3+U164^3+V165^3+W166^3+X167^3+Y168^3+Z169^3+AA170^3+AB171^3+AC172^3+AD173^3+AE174^3+AF175^3+AG176^3+AH177^3</f>
        <v>1521000000</v>
      </c>
      <c r="AJ178" s="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  <c r="BA178" s="141"/>
      <c r="BB178" s="141"/>
      <c r="BC178" s="141"/>
      <c r="BD178" s="141"/>
      <c r="BE178" s="141"/>
      <c r="BF178" s="141"/>
      <c r="BG178" s="141"/>
      <c r="BH178" s="141"/>
      <c r="BI178" s="141"/>
      <c r="BJ178" s="41"/>
      <c r="BK178" s="50"/>
      <c r="BL178" s="41"/>
      <c r="BM178" s="198">
        <f>SUM(BM153:BM177)</f>
        <v>7800</v>
      </c>
      <c r="BN178" s="199">
        <f t="shared" ref="BN178:BX178" si="77">SUM(BN153:BN177)</f>
        <v>7800</v>
      </c>
      <c r="BO178" s="199">
        <f t="shared" si="77"/>
        <v>7800</v>
      </c>
      <c r="BP178" s="199">
        <f t="shared" si="77"/>
        <v>7800</v>
      </c>
      <c r="BQ178" s="199">
        <f t="shared" si="77"/>
        <v>7800</v>
      </c>
      <c r="BR178" s="199">
        <f t="shared" si="77"/>
        <v>7800</v>
      </c>
      <c r="BS178" s="199">
        <f t="shared" si="77"/>
        <v>7800</v>
      </c>
      <c r="BT178" s="199">
        <f t="shared" si="77"/>
        <v>7800</v>
      </c>
      <c r="BU178" s="199">
        <f t="shared" si="77"/>
        <v>7800</v>
      </c>
      <c r="BV178" s="199">
        <f t="shared" si="77"/>
        <v>7800</v>
      </c>
      <c r="BW178" s="199">
        <f t="shared" si="77"/>
        <v>7800</v>
      </c>
      <c r="BX178" s="199">
        <f t="shared" si="77"/>
        <v>7800</v>
      </c>
      <c r="BY178" s="199">
        <f>SUMSQ(BY153:BY177)</f>
        <v>3247400</v>
      </c>
      <c r="BZ178" s="199">
        <f t="shared" ref="BZ178:CK178" si="78">SUM(BZ153:BZ177)</f>
        <v>7800</v>
      </c>
      <c r="CA178" s="199">
        <f t="shared" si="78"/>
        <v>7800</v>
      </c>
      <c r="CB178" s="199">
        <f t="shared" si="78"/>
        <v>7800</v>
      </c>
      <c r="CC178" s="199">
        <f t="shared" si="78"/>
        <v>7800</v>
      </c>
      <c r="CD178" s="199">
        <f t="shared" si="78"/>
        <v>7800</v>
      </c>
      <c r="CE178" s="199">
        <f t="shared" si="78"/>
        <v>7800</v>
      </c>
      <c r="CF178" s="199">
        <f t="shared" si="78"/>
        <v>7800</v>
      </c>
      <c r="CG178" s="199">
        <f t="shared" si="78"/>
        <v>7800</v>
      </c>
      <c r="CH178" s="199">
        <f t="shared" si="78"/>
        <v>7800</v>
      </c>
      <c r="CI178" s="199">
        <f t="shared" si="78"/>
        <v>7800</v>
      </c>
      <c r="CJ178" s="199">
        <f t="shared" si="78"/>
        <v>7800</v>
      </c>
      <c r="CK178" s="199">
        <f t="shared" si="78"/>
        <v>7800</v>
      </c>
      <c r="CL178" s="200">
        <f>BM153^3+BN154^3+BO155^3+BP156^3+BQ157^3+BR158^3+BS159^3+BT160^3+BU161^3+BV162^3+BW163^3+BX164^3+BY165^3+BZ166^3+CA167^3+CB168^3+CC169^3+CD170^3+CE171^3+CF172^3+CG173^3+CH174^3+CI175^3+CJ176^3+CK177^3</f>
        <v>1521000000</v>
      </c>
      <c r="CM178" s="41"/>
      <c r="CN178" s="142"/>
      <c r="CO178" s="142"/>
      <c r="CP178" s="142"/>
      <c r="CQ178" s="142"/>
      <c r="CR178" s="142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2"/>
      <c r="DE178" s="142"/>
      <c r="DF178" s="142"/>
      <c r="DG178" s="142"/>
      <c r="DH178" s="142"/>
      <c r="DI178" s="142"/>
      <c r="DJ178" s="142"/>
      <c r="DK178" s="142"/>
      <c r="DL178" s="142"/>
      <c r="DM178" s="67"/>
      <c r="DO178" s="57"/>
      <c r="DP178" s="138">
        <f>SUMSQ(DP153,DQ153,DR153,DS153,DT153,DP154,DQ154,DR154,DS154,DT154,DP155,DQ155,DR155,DS155,DT155,DP156,DQ156,DR156,DS156,DT156,DP157,DQ157,DR157,DS157,DT157)</f>
        <v>3247400</v>
      </c>
      <c r="DQ178" s="139">
        <f>SUMSQ(DP158,DQ158,DR158,DS158,DT158,DP159,DQ159,DR159,DS159,DT159,DP160,DQ160,DR160,DS160,DT160,DP161,DQ161,DR161,DS161,DT161,DP162,DQ162,DR162,DS162,DT162)</f>
        <v>3247400</v>
      </c>
      <c r="DR178" s="139">
        <f>SUMSQ(DP163,DQ163,DR163,DS163,DT163,DP164,DQ164,DR164,DS164,DT164,DP165,DQ165,DR165,DS165,DT165,DP166,DQ166,DR166,DS166,DT166,DP167,DQ167,DR167,DS167,DT167)</f>
        <v>3247400</v>
      </c>
      <c r="DS178" s="139">
        <f>SUMSQ(DP168,DQ168,DR168,DS168,DT168,DP169,DQ169,DR169,DS169,DT169,DP170,DQ170,DR170,DS170,DT170,DP171,DQ171,DR171,DS171,DT171,DP172,DQ172,DR172,DS172,DT172)</f>
        <v>3247400</v>
      </c>
      <c r="DT178" s="139">
        <f>SUMSQ(DP173,DQ173,DR173,DS173,DT173,DP174,DQ174,DR174,DS174,DT174,DP175,DQ175,DR175,DS175,DT175,DP176,DQ176,DR176,DS176,DT176,DP177,DQ177,DR177,DS177,DT177)</f>
        <v>3247400</v>
      </c>
      <c r="DU178" s="139">
        <f>SUMSQ(DU153,DV153,DW153,DX153,DY153,DU154,DV154,DW154,DX154,DY154,DU155,DV155,DW155,DX155,DY155,DU156,DV156,DW156,DX156,DY156,DU157,DV157,DW157,DX157,DY157)</f>
        <v>3247400</v>
      </c>
      <c r="DV178" s="139">
        <f>SUMSQ(DU158,DV158,DW158,DX158,DY158,DU159,DV159,DW159,DX159,DY159,DU160,DV160,DW160,DX160,DY160,DU161,DV161,DW161,DX161,DY161,DU162,DV162,DW162,DX162,DY162)</f>
        <v>3247400</v>
      </c>
      <c r="DW178" s="139">
        <f>SUMSQ(DU163,DV163,DW163,DX163,DY163,DU164,DV164,DW164,DX164,DY164,DU165,DV165,DW165,DX165,DY165,DU166,DV166,DW166,DX166,DY166,DU167,DV167,DW167,DX167,DY167)</f>
        <v>3247400</v>
      </c>
      <c r="DX178" s="139">
        <f>SUMSQ(DU168,DV168,DW168,DX168,DY168,DU169,DV169,DW169,DX169,DY169,DU170,DV170,DW170,DX170,DY170,DU171,DV171,DW171,DX171,DY171,DU172,DV172,DW172,DX172,DY172)</f>
        <v>3247400</v>
      </c>
      <c r="DY178" s="139">
        <f>SUMSQ(DU173,DV173,DW173,DX173,DY173,DU174,DV174,DW174,DX174,DY174,DU175,DV175,DW175,DX175,DY175,DU176,DV176,DW176,DX176,DY176,DU177,DV177,DW177,DX177,DY177)</f>
        <v>3247400</v>
      </c>
      <c r="DZ178" s="139">
        <f>SUMSQ(DZ153,EA153,EB153,EC153,ED153,DZ154,EA154,EB154,EC154,ED154,DZ155,EA155,EB155,EC155,ED155,DZ156,EA156,EB156,EC156,ED156,DZ157,EA157,EB157,EC157,ED157)</f>
        <v>3247400</v>
      </c>
      <c r="EA178" s="139">
        <f>SUMSQ(DZ158,EA158,EB158,EC158,ED158,DZ159,EA159,EB159,EC159,ED159,DZ160,EA160,EB160,EC160,ED160,DZ161,EA161,EB161,EC161,ED161,DZ162,EA162,EB162,EC162,ED162)</f>
        <v>3247400</v>
      </c>
      <c r="EB178" s="139">
        <f>DZ163^3+EA163^3+EB163^3+EC163^3+ED163^3+DZ164^3+EA164^3+EB164^3+EC164^3+ED164^3+DZ165^3+EA165^3+EB165^3+EC165^3+ED165^3+DZ166^3+EA166^3+EB166^3+EC166^3+ED166^3+DZ167^3+EA167^3+EB167^3+EC167^3+ED167^3</f>
        <v>1521000000</v>
      </c>
      <c r="EC178" s="139">
        <f>SUMSQ(DZ168,EA168,EB168,EC168,ED168,DZ169,EA169,EB169,EC169,ED169,DZ170,EA170,EB170,EC170,ED170,DZ171,EA171,EB171,EC171,ED171,DZ172,EA172,EB172,EC172,ED172)</f>
        <v>3247400</v>
      </c>
      <c r="ED178" s="139">
        <f>SUMSQ(DZ173,EA173,EB173,EC173,ED173,DZ174,EA174,EB174,EC174,ED174,DZ175,EA175,EB175,EC175,ED175,DZ176,EA176,EB176,EC176,ED176,DZ177,EA177,EB177,EC177,ED177)</f>
        <v>3247400</v>
      </c>
      <c r="EE178" s="139">
        <f>SUMSQ(EE153,EF153,EG153,EH153,EI153,EE154,EF154,EG154,EH154,EI154,EE155,EF155,EG155,EH155,EI155,EE156,EF156,EG156,EH156,EI156,EE157,EF157,EG157,EH157,EI157)</f>
        <v>3247400</v>
      </c>
      <c r="EF178" s="139">
        <f>SUMSQ(EE158,EF158,EG158,EH158,EI158,EE159,EF159,EG159,EH159,EI159,EE160,EF160,EG160,EH160,EI160,EE161,EF161,EG161,EH161,EI161,EE162,EF162,EG162,EH162,EI162)</f>
        <v>3247400</v>
      </c>
      <c r="EG178" s="139">
        <f>SUMSQ(EE163,EF163,EG163,EH163,EI163,EE164,EF164,EG164,EH164,EI164,EE165,EF165,EG165,EH165,EI165,EE166,EF166,EG166,EH166,EI166,EE167,EF167,EG167,EH167,EI167)</f>
        <v>3247400</v>
      </c>
      <c r="EH178" s="139">
        <f>SUMSQ(EE168,EF168,EG168,EH168,EI168,EE169,EF169,EG169,EH169,EI169,EE170,EF170,EG170,EH170,EI170,EE171,EF171,EG171,EH171,EI171,EE172,EF172,EG172,EH172,EI172)</f>
        <v>3247400</v>
      </c>
      <c r="EI178" s="139">
        <f>SUMSQ(EE173,EF173,EG173,EH173,EI173,EE174,EF174,EG174,EH174,EI174,EE175,EF175,EG175,EH175,EI175,EE176,EF176,EG176,EH176,EI176,EE177,EF177,EG177,EH177,EI177)</f>
        <v>3247400</v>
      </c>
      <c r="EJ178" s="139">
        <f>SUMSQ(EJ153,EK153,EL153,EM153,EN153,EJ154,EK154,EL154,EM154,EN154,EJ155,EK155,EL155,EM155,EN155,EJ156,EK156,EL156,EM156,EN156,EJ157,EK157,EL157,EM157,EN157)</f>
        <v>3247400</v>
      </c>
      <c r="EK178" s="139">
        <f>SUMSQ(EJ158,EK158,EL158,EM158,EN158,EJ159,EK159,EL159,EM159,EN159,EJ160,EK160,EL160,EM160,EN160,EJ161,EK161,EL161,EM161,EN161,EJ162,EK162,EL162,EM162,EN162)</f>
        <v>3247400</v>
      </c>
      <c r="EL178" s="139">
        <f>SUMSQ(EJ163,EK163,EL163,EM163,EN163,EJ164,EK164,EL164,EM164,EN164,EJ165,EK165,EL165,EM165,EN165,EJ166,EK166,EL166,EM166,EN166,EJ167,EK167,EL167,EM167,EN167)</f>
        <v>3247400</v>
      </c>
      <c r="EM178" s="139">
        <f>SUMSQ(EJ168,EK168,EL168,EM168,EN168,EJ169,EK169,EL169,EM169,EN169,EJ170,EK170,EL170,EM170,EN170,EJ171,EK171,EL171,EM171,EN171,EJ172,EK172,EL172,EM172,EN172)</f>
        <v>3247400</v>
      </c>
      <c r="EN178" s="139">
        <f>SUMSQ(EJ173,EK173,EL173,EM173,EN173,EJ174,EK174,EL174,EM174,EN174,EJ175,EK175,EL175,EM175,EN175,EJ176,EK176,EL176,EM176,EN176,EJ177,EK177,EL177,EM177,EN177)</f>
        <v>3247400</v>
      </c>
      <c r="EO178" s="140">
        <f>DP153^3+DQ154^3+DR155^3+DS156^3+DT157^3+DU158^3+DV159^3+DW160^3+DX161^3+DY162^3+DZ163^3+EA164^3+EB165^3+EC166^3+ED167^3+EE168^3+EF169^3+EG170^3+EH171^3+EI172^3+EJ173^3+EK174^3+EL175^3+EM176^3+EN177^3</f>
        <v>1521000000</v>
      </c>
      <c r="EP178" s="41"/>
      <c r="EQ178" s="142"/>
      <c r="ER178" s="142"/>
      <c r="ES178" s="142"/>
      <c r="ET178" s="142"/>
      <c r="EU178" s="142"/>
      <c r="EV178" s="142"/>
      <c r="EW178" s="142"/>
      <c r="EX178" s="142"/>
      <c r="EY178" s="142"/>
      <c r="EZ178" s="142"/>
      <c r="FA178" s="142"/>
      <c r="FB178" s="142"/>
      <c r="FC178" s="142"/>
      <c r="FD178" s="142"/>
      <c r="FE178" s="142"/>
      <c r="FF178" s="142"/>
      <c r="FG178" s="142"/>
      <c r="FH178" s="142"/>
      <c r="FI178" s="142"/>
      <c r="FJ178" s="142"/>
      <c r="FK178" s="142"/>
      <c r="FL178" s="142"/>
      <c r="FM178" s="142"/>
      <c r="FN178" s="142"/>
      <c r="FO178" s="142"/>
      <c r="FP178" s="67"/>
    </row>
    <row r="179" spans="1:172" ht="12.75" thickBot="1" x14ac:dyDescent="0.25">
      <c r="A179" s="41"/>
      <c r="B179" s="41"/>
      <c r="C179" s="41"/>
      <c r="D179" s="109" t="s">
        <v>498</v>
      </c>
      <c r="E179" s="110" t="s">
        <v>565</v>
      </c>
      <c r="F179" s="122">
        <f>B3+(166*B5)</f>
        <v>166</v>
      </c>
      <c r="G179" s="41"/>
      <c r="I179" s="57"/>
      <c r="J179" s="143">
        <f t="shared" ref="J179:U179" si="79">SUMSQ(J153:J177)</f>
        <v>3247400</v>
      </c>
      <c r="K179" s="144">
        <f t="shared" si="79"/>
        <v>3247400</v>
      </c>
      <c r="L179" s="144">
        <f t="shared" si="79"/>
        <v>3247400</v>
      </c>
      <c r="M179" s="144">
        <f t="shared" si="79"/>
        <v>3247400</v>
      </c>
      <c r="N179" s="144">
        <f t="shared" si="79"/>
        <v>3247400</v>
      </c>
      <c r="O179" s="144">
        <f t="shared" si="79"/>
        <v>3247400</v>
      </c>
      <c r="P179" s="144">
        <f t="shared" si="79"/>
        <v>3247400</v>
      </c>
      <c r="Q179" s="144">
        <f t="shared" si="79"/>
        <v>3247400</v>
      </c>
      <c r="R179" s="144">
        <f t="shared" si="79"/>
        <v>3247400</v>
      </c>
      <c r="S179" s="144">
        <f t="shared" si="79"/>
        <v>3247400</v>
      </c>
      <c r="T179" s="144">
        <f t="shared" si="79"/>
        <v>3247400</v>
      </c>
      <c r="U179" s="144">
        <f t="shared" si="79"/>
        <v>3247400</v>
      </c>
      <c r="V179" s="145">
        <f>V153^3+V154^3+V155^3+V156^3+V157^3+V158^3+V159^3+V160^3+V161^3+V162^3+V163^3+V164^3+V165^3+V166^3+V167^3+V168^3+V169^3+V170^3+V171^3+V172^3+V173^3+V174^3+V175^3+V176^3+V177^3</f>
        <v>1521000000</v>
      </c>
      <c r="W179" s="144">
        <f t="shared" ref="W179:AH179" si="80">SUMSQ(W153:W177)</f>
        <v>3247400</v>
      </c>
      <c r="X179" s="144">
        <f t="shared" si="80"/>
        <v>3247400</v>
      </c>
      <c r="Y179" s="144">
        <f t="shared" si="80"/>
        <v>3247400</v>
      </c>
      <c r="Z179" s="144">
        <f t="shared" si="80"/>
        <v>3247400</v>
      </c>
      <c r="AA179" s="144">
        <f t="shared" si="80"/>
        <v>3247400</v>
      </c>
      <c r="AB179" s="144">
        <f t="shared" si="80"/>
        <v>3247400</v>
      </c>
      <c r="AC179" s="144">
        <f t="shared" si="80"/>
        <v>3247400</v>
      </c>
      <c r="AD179" s="144">
        <f t="shared" si="80"/>
        <v>3247400</v>
      </c>
      <c r="AE179" s="144">
        <f t="shared" si="80"/>
        <v>3247400</v>
      </c>
      <c r="AF179" s="144">
        <f t="shared" si="80"/>
        <v>3247400</v>
      </c>
      <c r="AG179" s="144">
        <f t="shared" si="80"/>
        <v>3247400</v>
      </c>
      <c r="AH179" s="144">
        <f t="shared" si="80"/>
        <v>3247400</v>
      </c>
      <c r="AI179" s="146">
        <f>J177^3+K176^3+L175^3+M174^3+N173^3+O172^3+P171^3+Q170^3+R169^3+S168^3+T167^3+U166^3+V165^3+W164^3+X163^3+Y162^3+Z161^3+AA160^3+AB159^3+AC158^3+AD157^3+AE156^3+AF155^3+AG154^3+AH153^3</f>
        <v>1521000000</v>
      </c>
      <c r="AJ179" s="41"/>
      <c r="AK179" s="147" t="s">
        <v>472</v>
      </c>
      <c r="AL179" s="147" t="s">
        <v>449</v>
      </c>
      <c r="AM179" s="147" t="s">
        <v>540</v>
      </c>
      <c r="AN179" s="147" t="s">
        <v>202</v>
      </c>
      <c r="AO179" s="147" t="s">
        <v>289</v>
      </c>
      <c r="AP179" s="147" t="s">
        <v>247</v>
      </c>
      <c r="AQ179" s="147" t="s">
        <v>576</v>
      </c>
      <c r="AR179" s="147" t="s">
        <v>375</v>
      </c>
      <c r="AS179" s="147" t="s">
        <v>401</v>
      </c>
      <c r="AT179" s="147" t="s">
        <v>693</v>
      </c>
      <c r="AU179" s="147" t="s">
        <v>569</v>
      </c>
      <c r="AV179" s="147" t="s">
        <v>259</v>
      </c>
      <c r="AW179" s="147" t="s">
        <v>617</v>
      </c>
      <c r="AX179" s="147" t="s">
        <v>440</v>
      </c>
      <c r="AY179" s="147" t="s">
        <v>110</v>
      </c>
      <c r="AZ179" s="147" t="s">
        <v>99</v>
      </c>
      <c r="BA179" s="147" t="s">
        <v>84</v>
      </c>
      <c r="BB179" s="147" t="s">
        <v>149</v>
      </c>
      <c r="BC179" s="147" t="s">
        <v>217</v>
      </c>
      <c r="BD179" s="147" t="s">
        <v>278</v>
      </c>
      <c r="BE179" s="147" t="s">
        <v>642</v>
      </c>
      <c r="BF179" s="147" t="s">
        <v>485</v>
      </c>
      <c r="BG179" s="147" t="s">
        <v>301</v>
      </c>
      <c r="BH179" s="147" t="s">
        <v>671</v>
      </c>
      <c r="BI179" s="147" t="s">
        <v>315</v>
      </c>
      <c r="BJ179" s="41"/>
      <c r="BK179" s="50"/>
      <c r="BL179" s="41"/>
      <c r="BM179" s="201">
        <f t="shared" ref="BM179:BX179" si="81">SUMSQ(BM153:BM177)</f>
        <v>3247400</v>
      </c>
      <c r="BN179" s="202">
        <f t="shared" si="81"/>
        <v>3247400</v>
      </c>
      <c r="BO179" s="202">
        <f t="shared" si="81"/>
        <v>3247400</v>
      </c>
      <c r="BP179" s="202">
        <f t="shared" si="81"/>
        <v>3247400</v>
      </c>
      <c r="BQ179" s="202">
        <f t="shared" si="81"/>
        <v>3247400</v>
      </c>
      <c r="BR179" s="202">
        <f t="shared" si="81"/>
        <v>3247400</v>
      </c>
      <c r="BS179" s="202">
        <f t="shared" si="81"/>
        <v>3247400</v>
      </c>
      <c r="BT179" s="202">
        <f t="shared" si="81"/>
        <v>3247400</v>
      </c>
      <c r="BU179" s="202">
        <f t="shared" si="81"/>
        <v>3247400</v>
      </c>
      <c r="BV179" s="202">
        <f t="shared" si="81"/>
        <v>3247400</v>
      </c>
      <c r="BW179" s="202">
        <f t="shared" si="81"/>
        <v>3247400</v>
      </c>
      <c r="BX179" s="202">
        <f t="shared" si="81"/>
        <v>3247400</v>
      </c>
      <c r="BY179" s="203">
        <f>BY153^3+BY154^3+BY155^3+BY156^3+BY157^3+BY158^3+BY159^3+BY160^3+BY161^3+BY162^3+BY163^3+BY164^3+BY165^3+BY166^3+BY167^3+BY168^3+BY169^3+BY170^3+BY171^3+BY172^3+BY173^3+BY174^3+BY175^3+BY176^3+BY177^3</f>
        <v>1521000000</v>
      </c>
      <c r="BZ179" s="202">
        <f t="shared" ref="BZ179:CK179" si="82">SUMSQ(BZ153:BZ177)</f>
        <v>3247400</v>
      </c>
      <c r="CA179" s="202">
        <f t="shared" si="82"/>
        <v>3247400</v>
      </c>
      <c r="CB179" s="202">
        <f t="shared" si="82"/>
        <v>3247400</v>
      </c>
      <c r="CC179" s="202">
        <f t="shared" si="82"/>
        <v>3247400</v>
      </c>
      <c r="CD179" s="202">
        <f t="shared" si="82"/>
        <v>3247400</v>
      </c>
      <c r="CE179" s="202">
        <f t="shared" si="82"/>
        <v>3247400</v>
      </c>
      <c r="CF179" s="202">
        <f t="shared" si="82"/>
        <v>3247400</v>
      </c>
      <c r="CG179" s="202">
        <f t="shared" si="82"/>
        <v>3247400</v>
      </c>
      <c r="CH179" s="202">
        <f t="shared" si="82"/>
        <v>3247400</v>
      </c>
      <c r="CI179" s="202">
        <f t="shared" si="82"/>
        <v>3247400</v>
      </c>
      <c r="CJ179" s="202">
        <f t="shared" si="82"/>
        <v>3247400</v>
      </c>
      <c r="CK179" s="202">
        <f t="shared" si="82"/>
        <v>3247400</v>
      </c>
      <c r="CL179" s="204">
        <f>BM177^3+BN176^3+BO175^3+BP174^3+BQ173^3+BR172^3+BS171^3+BT170^3+BU169^3+BV168^3+BW167^3+BX166^3+BY165^3+BZ164^3+CA163^3+CB162^3+CC161^3+CD160^3+CE159^3+CF158^3+CG157^3+CH156^3+CI155^3+CJ154^3+CK153^3</f>
        <v>1521000000</v>
      </c>
      <c r="CM179" s="41"/>
      <c r="CN179" s="93" t="s">
        <v>472</v>
      </c>
      <c r="CO179" s="93" t="s">
        <v>449</v>
      </c>
      <c r="CP179" s="93" t="s">
        <v>540</v>
      </c>
      <c r="CQ179" s="93" t="s">
        <v>202</v>
      </c>
      <c r="CR179" s="93" t="s">
        <v>289</v>
      </c>
      <c r="CS179" s="93" t="s">
        <v>247</v>
      </c>
      <c r="CT179" s="93" t="s">
        <v>576</v>
      </c>
      <c r="CU179" s="93" t="s">
        <v>375</v>
      </c>
      <c r="CV179" s="93" t="s">
        <v>401</v>
      </c>
      <c r="CW179" s="93" t="s">
        <v>693</v>
      </c>
      <c r="CX179" s="93" t="s">
        <v>569</v>
      </c>
      <c r="CY179" s="93" t="s">
        <v>259</v>
      </c>
      <c r="CZ179" s="93" t="s">
        <v>617</v>
      </c>
      <c r="DA179" s="93" t="s">
        <v>440</v>
      </c>
      <c r="DB179" s="93" t="s">
        <v>110</v>
      </c>
      <c r="DC179" s="93" t="s">
        <v>99</v>
      </c>
      <c r="DD179" s="93" t="s">
        <v>84</v>
      </c>
      <c r="DE179" s="93" t="s">
        <v>149</v>
      </c>
      <c r="DF179" s="93" t="s">
        <v>217</v>
      </c>
      <c r="DG179" s="93" t="s">
        <v>278</v>
      </c>
      <c r="DH179" s="93" t="s">
        <v>642</v>
      </c>
      <c r="DI179" s="93" t="s">
        <v>485</v>
      </c>
      <c r="DJ179" s="93" t="s">
        <v>301</v>
      </c>
      <c r="DK179" s="93" t="s">
        <v>671</v>
      </c>
      <c r="DL179" s="93" t="s">
        <v>315</v>
      </c>
      <c r="DM179" s="67"/>
      <c r="DO179" s="57"/>
      <c r="DP179" s="143">
        <f>SUMSQ(DP153:DP177)</f>
        <v>3247400</v>
      </c>
      <c r="DQ179" s="144">
        <f t="shared" ref="DQ179:EN179" si="83">SUMSQ(DQ153:DQ177)</f>
        <v>3247400</v>
      </c>
      <c r="DR179" s="144">
        <f t="shared" si="83"/>
        <v>3247400</v>
      </c>
      <c r="DS179" s="144">
        <f t="shared" si="83"/>
        <v>3247400</v>
      </c>
      <c r="DT179" s="144">
        <f t="shared" si="83"/>
        <v>3247400</v>
      </c>
      <c r="DU179" s="144">
        <f t="shared" si="83"/>
        <v>3247400</v>
      </c>
      <c r="DV179" s="144">
        <f t="shared" si="83"/>
        <v>3247400</v>
      </c>
      <c r="DW179" s="144">
        <f t="shared" si="83"/>
        <v>3247400</v>
      </c>
      <c r="DX179" s="144">
        <f t="shared" si="83"/>
        <v>3247400</v>
      </c>
      <c r="DY179" s="144">
        <f t="shared" si="83"/>
        <v>3247400</v>
      </c>
      <c r="DZ179" s="144">
        <f t="shared" si="83"/>
        <v>3247400</v>
      </c>
      <c r="EA179" s="144">
        <f t="shared" si="83"/>
        <v>3247400</v>
      </c>
      <c r="EB179" s="145">
        <f>EB153^3+EB154^3+EB155^3+EB156^3+EB157^3+EB158^3+EB159^3+EB160^3+EB161^3+EB162^3+EB163^3+EB164^3+EB165^3+EB166^3+EB167^3+EB168^3+EB169^3+EB170^3+EB171^3+EB172^3+EB173^3+EB174^3+EB175^3+EB176^3+EB177^3</f>
        <v>1521000000</v>
      </c>
      <c r="EC179" s="144">
        <f t="shared" si="83"/>
        <v>3247400</v>
      </c>
      <c r="ED179" s="144">
        <f t="shared" si="83"/>
        <v>3247400</v>
      </c>
      <c r="EE179" s="144">
        <f t="shared" si="83"/>
        <v>3247400</v>
      </c>
      <c r="EF179" s="144">
        <f t="shared" si="83"/>
        <v>3247400</v>
      </c>
      <c r="EG179" s="144">
        <f t="shared" si="83"/>
        <v>3247400</v>
      </c>
      <c r="EH179" s="144">
        <f t="shared" si="83"/>
        <v>3247400</v>
      </c>
      <c r="EI179" s="144">
        <f t="shared" si="83"/>
        <v>3247400</v>
      </c>
      <c r="EJ179" s="144">
        <f t="shared" si="83"/>
        <v>3247400</v>
      </c>
      <c r="EK179" s="144">
        <f t="shared" si="83"/>
        <v>3247400</v>
      </c>
      <c r="EL179" s="144">
        <f t="shared" si="83"/>
        <v>3247400</v>
      </c>
      <c r="EM179" s="144">
        <f t="shared" si="83"/>
        <v>3247400</v>
      </c>
      <c r="EN179" s="144">
        <f t="shared" si="83"/>
        <v>3247400</v>
      </c>
      <c r="EO179" s="146">
        <f>DP177^3+DQ176^3+DR175^3+DS174^3+DT173^3+DU172^3+DV171^3+DW170^3+DX169^3+DY168^3+DZ167^3+EA166^3+EB165^3+EC164^3+ED163^3+EE162^3+EF161^3+EG160^3+EH159^3+EI158^3+EJ157^3+EK156^3+EL155^3+EM154^3+EN153^3</f>
        <v>1521000000</v>
      </c>
      <c r="EP179" s="41" t="s">
        <v>3</v>
      </c>
      <c r="EQ179" s="93" t="s">
        <v>587</v>
      </c>
      <c r="ER179" s="93" t="s">
        <v>380</v>
      </c>
      <c r="ES179" s="93" t="s">
        <v>573</v>
      </c>
      <c r="ET179" s="93" t="s">
        <v>166</v>
      </c>
      <c r="EU179" s="93" t="s">
        <v>652</v>
      </c>
      <c r="EV179" s="93" t="s">
        <v>548</v>
      </c>
      <c r="EW179" s="93" t="s">
        <v>605</v>
      </c>
      <c r="EX179" s="93" t="s">
        <v>122</v>
      </c>
      <c r="EY179" s="93" t="s">
        <v>114</v>
      </c>
      <c r="EZ179" s="93" t="s">
        <v>528</v>
      </c>
      <c r="FA179" s="93" t="s">
        <v>243</v>
      </c>
      <c r="FB179" s="93" t="s">
        <v>477</v>
      </c>
      <c r="FC179" s="93" t="s">
        <v>617</v>
      </c>
      <c r="FD179" s="93" t="s">
        <v>199</v>
      </c>
      <c r="FE179" s="93" t="s">
        <v>594</v>
      </c>
      <c r="FF179" s="93" t="s">
        <v>295</v>
      </c>
      <c r="FG179" s="93" t="s">
        <v>418</v>
      </c>
      <c r="FH179" s="93" t="s">
        <v>633</v>
      </c>
      <c r="FI179" s="93" t="s">
        <v>519</v>
      </c>
      <c r="FJ179" s="93" t="s">
        <v>252</v>
      </c>
      <c r="FK179" s="93" t="s">
        <v>321</v>
      </c>
      <c r="FL179" s="93" t="s">
        <v>614</v>
      </c>
      <c r="FM179" s="93" t="s">
        <v>461</v>
      </c>
      <c r="FN179" s="93" t="s">
        <v>592</v>
      </c>
      <c r="FO179" s="93" t="s">
        <v>357</v>
      </c>
      <c r="FP179" s="67"/>
    </row>
    <row r="180" spans="1:172" ht="12.75" thickBot="1" x14ac:dyDescent="0.25">
      <c r="A180" s="41"/>
      <c r="B180" s="41"/>
      <c r="C180" s="41"/>
      <c r="D180" s="109" t="s">
        <v>537</v>
      </c>
      <c r="E180" s="110" t="s">
        <v>565</v>
      </c>
      <c r="F180" s="111">
        <f>B3+(167*B5)</f>
        <v>167</v>
      </c>
      <c r="G180" s="41"/>
      <c r="I180" s="149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1" t="s">
        <v>519</v>
      </c>
      <c r="AL180" s="151" t="s">
        <v>295</v>
      </c>
      <c r="AM180" s="151" t="s">
        <v>633</v>
      </c>
      <c r="AN180" s="151" t="s">
        <v>252</v>
      </c>
      <c r="AO180" s="151" t="s">
        <v>365</v>
      </c>
      <c r="AP180" s="151" t="s">
        <v>166</v>
      </c>
      <c r="AQ180" s="151" t="s">
        <v>587</v>
      </c>
      <c r="AR180" s="151" t="s">
        <v>573</v>
      </c>
      <c r="AS180" s="151" t="s">
        <v>652</v>
      </c>
      <c r="AT180" s="151" t="s">
        <v>380</v>
      </c>
      <c r="AU180" s="151" t="s">
        <v>199</v>
      </c>
      <c r="AV180" s="151" t="s">
        <v>243</v>
      </c>
      <c r="AW180" s="151" t="s">
        <v>617</v>
      </c>
      <c r="AX180" s="151" t="s">
        <v>594</v>
      </c>
      <c r="AY180" s="151" t="s">
        <v>112</v>
      </c>
      <c r="AZ180" s="151" t="s">
        <v>592</v>
      </c>
      <c r="BA180" s="151" t="s">
        <v>321</v>
      </c>
      <c r="BB180" s="151" t="s">
        <v>461</v>
      </c>
      <c r="BC180" s="151" t="s">
        <v>357</v>
      </c>
      <c r="BD180" s="151" t="s">
        <v>614</v>
      </c>
      <c r="BE180" s="151" t="s">
        <v>114</v>
      </c>
      <c r="BF180" s="151" t="s">
        <v>548</v>
      </c>
      <c r="BG180" s="151" t="s">
        <v>122</v>
      </c>
      <c r="BH180" s="151" t="s">
        <v>528</v>
      </c>
      <c r="BI180" s="151" t="s">
        <v>605</v>
      </c>
      <c r="BJ180" s="150"/>
      <c r="BK180" s="50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35" t="s">
        <v>519</v>
      </c>
      <c r="CO180" s="135" t="s">
        <v>295</v>
      </c>
      <c r="CP180" s="135" t="s">
        <v>633</v>
      </c>
      <c r="CQ180" s="135" t="s">
        <v>252</v>
      </c>
      <c r="CR180" s="135" t="s">
        <v>418</v>
      </c>
      <c r="CS180" s="135" t="s">
        <v>166</v>
      </c>
      <c r="CT180" s="135" t="s">
        <v>587</v>
      </c>
      <c r="CU180" s="135" t="s">
        <v>573</v>
      </c>
      <c r="CV180" s="135" t="s">
        <v>652</v>
      </c>
      <c r="CW180" s="135" t="s">
        <v>380</v>
      </c>
      <c r="CX180" s="135" t="s">
        <v>199</v>
      </c>
      <c r="CY180" s="135" t="s">
        <v>243</v>
      </c>
      <c r="CZ180" s="135" t="s">
        <v>617</v>
      </c>
      <c r="DA180" s="135" t="s">
        <v>594</v>
      </c>
      <c r="DB180" s="135" t="s">
        <v>477</v>
      </c>
      <c r="DC180" s="135" t="s">
        <v>592</v>
      </c>
      <c r="DD180" s="135" t="s">
        <v>321</v>
      </c>
      <c r="DE180" s="135" t="s">
        <v>461</v>
      </c>
      <c r="DF180" s="135" t="s">
        <v>357</v>
      </c>
      <c r="DG180" s="135" t="s">
        <v>614</v>
      </c>
      <c r="DH180" s="135" t="s">
        <v>114</v>
      </c>
      <c r="DI180" s="135" t="s">
        <v>548</v>
      </c>
      <c r="DJ180" s="135" t="s">
        <v>122</v>
      </c>
      <c r="DK180" s="135" t="s">
        <v>528</v>
      </c>
      <c r="DL180" s="135" t="s">
        <v>605</v>
      </c>
      <c r="DM180" s="152"/>
      <c r="DO180" s="149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  <c r="EC180" s="150"/>
      <c r="ED180" s="150"/>
      <c r="EE180" s="206"/>
      <c r="EF180" s="206"/>
      <c r="EG180" s="206"/>
      <c r="EH180" s="206"/>
      <c r="EI180" s="206"/>
      <c r="EJ180" s="150"/>
      <c r="EK180" s="150"/>
      <c r="EL180" s="150"/>
      <c r="EM180" s="150"/>
      <c r="EN180" s="150"/>
      <c r="EO180" s="150"/>
      <c r="EP180" s="150"/>
      <c r="EQ180" s="135" t="s">
        <v>669</v>
      </c>
      <c r="ER180" s="135" t="s">
        <v>558</v>
      </c>
      <c r="ES180" s="135" t="s">
        <v>428</v>
      </c>
      <c r="ET180" s="135" t="s">
        <v>218</v>
      </c>
      <c r="EU180" s="135" t="s">
        <v>658</v>
      </c>
      <c r="EV180" s="135" t="s">
        <v>471</v>
      </c>
      <c r="EW180" s="135" t="s">
        <v>181</v>
      </c>
      <c r="EX180" s="135" t="s">
        <v>300</v>
      </c>
      <c r="EY180" s="135" t="s">
        <v>245</v>
      </c>
      <c r="EZ180" s="135" t="s">
        <v>593</v>
      </c>
      <c r="FA180" s="135" t="s">
        <v>685</v>
      </c>
      <c r="FB180" s="135" t="s">
        <v>96</v>
      </c>
      <c r="FC180" s="135" t="s">
        <v>617</v>
      </c>
      <c r="FD180" s="135" t="s">
        <v>509</v>
      </c>
      <c r="FE180" s="135" t="s">
        <v>344</v>
      </c>
      <c r="FF180" s="135" t="s">
        <v>187</v>
      </c>
      <c r="FG180" s="135" t="s">
        <v>543</v>
      </c>
      <c r="FH180" s="135" t="s">
        <v>74</v>
      </c>
      <c r="FI180" s="135" t="s">
        <v>463</v>
      </c>
      <c r="FJ180" s="135" t="s">
        <v>674</v>
      </c>
      <c r="FK180" s="135" t="s">
        <v>147</v>
      </c>
      <c r="FL180" s="135" t="s">
        <v>695</v>
      </c>
      <c r="FM180" s="135" t="s">
        <v>403</v>
      </c>
      <c r="FN180" s="135" t="s">
        <v>650</v>
      </c>
      <c r="FO180" s="135" t="s">
        <v>125</v>
      </c>
      <c r="FP180" s="152"/>
    </row>
    <row r="181" spans="1:172" ht="12.75" thickBot="1" x14ac:dyDescent="0.25">
      <c r="A181" s="41"/>
      <c r="B181" s="41"/>
      <c r="C181" s="41"/>
      <c r="D181" s="109" t="s">
        <v>94</v>
      </c>
      <c r="E181" s="208" t="s">
        <v>565</v>
      </c>
      <c r="F181" s="209">
        <f>B3+(168*B5)</f>
        <v>168</v>
      </c>
      <c r="G181" s="41"/>
    </row>
    <row r="182" spans="1:172" ht="12.75" thickBot="1" x14ac:dyDescent="0.25">
      <c r="A182" s="41"/>
      <c r="B182" s="41"/>
      <c r="C182" s="41"/>
      <c r="D182" s="109" t="s">
        <v>549</v>
      </c>
      <c r="E182" s="110" t="s">
        <v>565</v>
      </c>
      <c r="F182" s="111">
        <f>B3+(169*B5)</f>
        <v>169</v>
      </c>
      <c r="G182" s="41"/>
      <c r="I182" s="46" t="s">
        <v>3</v>
      </c>
      <c r="J182" s="47" t="s">
        <v>3</v>
      </c>
      <c r="K182" s="47" t="s">
        <v>3</v>
      </c>
      <c r="L182" s="47"/>
      <c r="M182" s="47"/>
      <c r="N182" s="47"/>
      <c r="O182" s="47"/>
      <c r="P182" s="47"/>
      <c r="Q182" s="47"/>
      <c r="R182" s="47"/>
      <c r="S182" s="47"/>
      <c r="T182" s="47"/>
      <c r="U182" s="48"/>
      <c r="V182" s="49" t="s">
        <v>732</v>
      </c>
      <c r="W182" s="47"/>
      <c r="X182" s="47"/>
      <c r="Y182" s="47"/>
      <c r="Z182" s="52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9"/>
      <c r="AW182" s="49" t="s">
        <v>733</v>
      </c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50"/>
      <c r="BL182" s="47" t="s">
        <v>3</v>
      </c>
      <c r="BM182" s="47" t="s">
        <v>3</v>
      </c>
      <c r="BN182" s="47" t="s">
        <v>3</v>
      </c>
      <c r="BO182" s="47"/>
      <c r="BP182" s="47"/>
      <c r="BQ182" s="47"/>
      <c r="BR182" s="47"/>
      <c r="BS182" s="47"/>
      <c r="BT182" s="47"/>
      <c r="BU182" s="47"/>
      <c r="BV182" s="47"/>
      <c r="BW182" s="47"/>
      <c r="BX182" s="48"/>
      <c r="BY182" s="49" t="s">
        <v>734</v>
      </c>
      <c r="BZ182" s="47"/>
      <c r="CA182" s="47"/>
      <c r="CB182" s="47"/>
      <c r="CC182" s="52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9"/>
      <c r="CZ182" s="49" t="s">
        <v>735</v>
      </c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51"/>
      <c r="DO182" s="46" t="s">
        <v>3</v>
      </c>
      <c r="DP182" s="47" t="s">
        <v>3</v>
      </c>
      <c r="DQ182" s="47" t="s">
        <v>3</v>
      </c>
      <c r="DR182" s="47"/>
      <c r="DS182" s="47"/>
      <c r="DT182" s="47"/>
      <c r="DU182" s="47"/>
      <c r="DV182" s="47"/>
      <c r="DW182" s="47"/>
      <c r="DX182" s="47"/>
      <c r="DY182" s="47"/>
      <c r="DZ182" s="47"/>
      <c r="EA182" s="48"/>
      <c r="EB182" s="49" t="s">
        <v>736</v>
      </c>
      <c r="EC182" s="47"/>
      <c r="ED182" s="47"/>
      <c r="EE182" s="47"/>
      <c r="EF182" s="52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 t="s">
        <v>3</v>
      </c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9"/>
      <c r="FC182" s="49" t="s">
        <v>737</v>
      </c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51"/>
    </row>
    <row r="183" spans="1:172" x14ac:dyDescent="0.2">
      <c r="A183" s="41"/>
      <c r="B183" s="41"/>
      <c r="C183" s="41"/>
      <c r="D183" s="109" t="s">
        <v>504</v>
      </c>
      <c r="E183" s="110" t="s">
        <v>565</v>
      </c>
      <c r="F183" s="111">
        <f>B3+(170*B5)</f>
        <v>170</v>
      </c>
      <c r="G183" s="41"/>
      <c r="I183" s="57"/>
      <c r="J183" s="25">
        <f>F24</f>
        <v>11</v>
      </c>
      <c r="K183" s="26">
        <f>F113</f>
        <v>100</v>
      </c>
      <c r="L183" s="26">
        <f>F107</f>
        <v>94</v>
      </c>
      <c r="M183" s="26">
        <f>F71</f>
        <v>58</v>
      </c>
      <c r="N183" s="26">
        <f>F60</f>
        <v>47</v>
      </c>
      <c r="O183" s="26">
        <f>F536</f>
        <v>523</v>
      </c>
      <c r="P183" s="26">
        <f>F625</f>
        <v>612</v>
      </c>
      <c r="Q183" s="26">
        <f>F589</f>
        <v>576</v>
      </c>
      <c r="R183" s="26">
        <f>F578</f>
        <v>565</v>
      </c>
      <c r="S183" s="26">
        <f>F547</f>
        <v>534</v>
      </c>
      <c r="T183" s="26">
        <f>F393</f>
        <v>380</v>
      </c>
      <c r="U183" s="26">
        <f>F512</f>
        <v>499</v>
      </c>
      <c r="V183" s="26">
        <f>F476</f>
        <v>463</v>
      </c>
      <c r="W183" s="26">
        <f>F440</f>
        <v>427</v>
      </c>
      <c r="X183" s="26">
        <f>F429</f>
        <v>416</v>
      </c>
      <c r="Y183" s="26">
        <f>F280</f>
        <v>267</v>
      </c>
      <c r="Z183" s="26">
        <f>F369</f>
        <v>356</v>
      </c>
      <c r="AA183" s="26">
        <f>F358</f>
        <v>345</v>
      </c>
      <c r="AB183" s="26">
        <f>F327</f>
        <v>314</v>
      </c>
      <c r="AC183" s="26">
        <f>F291</f>
        <v>278</v>
      </c>
      <c r="AD183" s="26">
        <f>F142</f>
        <v>129</v>
      </c>
      <c r="AE183" s="26">
        <f>F256</f>
        <v>243</v>
      </c>
      <c r="AF183" s="26">
        <f>F220</f>
        <v>207</v>
      </c>
      <c r="AG183" s="26">
        <f>F209</f>
        <v>196</v>
      </c>
      <c r="AH183" s="27">
        <f>F173</f>
        <v>160</v>
      </c>
      <c r="AI183" s="58">
        <f t="shared" ref="AI183:AI194" si="84">SUMSQ(J183:AH183)</f>
        <v>3247400</v>
      </c>
      <c r="AJ183" s="41"/>
      <c r="AK183" s="63" t="s">
        <v>270</v>
      </c>
      <c r="AL183" s="64" t="s">
        <v>142</v>
      </c>
      <c r="AM183" s="64" t="s">
        <v>331</v>
      </c>
      <c r="AN183" s="64" t="s">
        <v>210</v>
      </c>
      <c r="AO183" s="64" t="s">
        <v>74</v>
      </c>
      <c r="AP183" s="64" t="s">
        <v>104</v>
      </c>
      <c r="AQ183" s="64" t="s">
        <v>76</v>
      </c>
      <c r="AR183" s="64" t="s">
        <v>275</v>
      </c>
      <c r="AS183" s="64" t="s">
        <v>144</v>
      </c>
      <c r="AT183" s="64" t="s">
        <v>336</v>
      </c>
      <c r="AU183" s="64" t="s">
        <v>151</v>
      </c>
      <c r="AV183" s="64" t="s">
        <v>340</v>
      </c>
      <c r="AW183" s="65" t="s">
        <v>217</v>
      </c>
      <c r="AX183" s="64" t="s">
        <v>83</v>
      </c>
      <c r="AY183" s="64" t="s">
        <v>267</v>
      </c>
      <c r="AZ183" s="64" t="s">
        <v>85</v>
      </c>
      <c r="BA183" s="64" t="s">
        <v>282</v>
      </c>
      <c r="BB183" s="64" t="s">
        <v>158</v>
      </c>
      <c r="BC183" s="64" t="s">
        <v>342</v>
      </c>
      <c r="BD183" s="64" t="s">
        <v>224</v>
      </c>
      <c r="BE183" s="64" t="s">
        <v>346</v>
      </c>
      <c r="BF183" s="64" t="s">
        <v>121</v>
      </c>
      <c r="BG183" s="64" t="s">
        <v>92</v>
      </c>
      <c r="BH183" s="64" t="s">
        <v>288</v>
      </c>
      <c r="BI183" s="66" t="s">
        <v>160</v>
      </c>
      <c r="BJ183" s="41"/>
      <c r="BK183" s="50"/>
      <c r="BL183" s="41"/>
      <c r="BM183" s="25">
        <f>F24</f>
        <v>11</v>
      </c>
      <c r="BN183" s="26">
        <f>F88</f>
        <v>75</v>
      </c>
      <c r="BO183" s="26">
        <f>F121</f>
        <v>108</v>
      </c>
      <c r="BP183" s="26">
        <f>F82</f>
        <v>69</v>
      </c>
      <c r="BQ183" s="26">
        <f>F60</f>
        <v>47</v>
      </c>
      <c r="BR183" s="26">
        <f>F411</f>
        <v>398</v>
      </c>
      <c r="BS183" s="26">
        <f>F475</f>
        <v>462</v>
      </c>
      <c r="BT183" s="26">
        <f>F503</f>
        <v>490</v>
      </c>
      <c r="BU183" s="26">
        <f>F439</f>
        <v>426</v>
      </c>
      <c r="BV183" s="26">
        <f>F422</f>
        <v>409</v>
      </c>
      <c r="BW183" s="26">
        <f>F530</f>
        <v>517</v>
      </c>
      <c r="BX183" s="26">
        <f>F594</f>
        <v>581</v>
      </c>
      <c r="BY183" s="26">
        <f>F627</f>
        <v>614</v>
      </c>
      <c r="BZ183" s="26">
        <f>F583</f>
        <v>570</v>
      </c>
      <c r="CA183" s="26">
        <f>F541</f>
        <v>528</v>
      </c>
      <c r="CB183" s="26">
        <f>F268</f>
        <v>255</v>
      </c>
      <c r="CC183" s="26">
        <f>F362</f>
        <v>349</v>
      </c>
      <c r="CD183" s="26">
        <f>F365</f>
        <v>352</v>
      </c>
      <c r="CE183" s="26">
        <f>F326</f>
        <v>313</v>
      </c>
      <c r="CF183" s="26">
        <f>F304</f>
        <v>291</v>
      </c>
      <c r="CG183" s="26">
        <f>F142</f>
        <v>129</v>
      </c>
      <c r="CH183" s="26">
        <f>F231</f>
        <v>218</v>
      </c>
      <c r="CI183" s="26">
        <f>F259</f>
        <v>246</v>
      </c>
      <c r="CJ183" s="26">
        <f>F195</f>
        <v>182</v>
      </c>
      <c r="CK183" s="27">
        <f>F173</f>
        <v>160</v>
      </c>
      <c r="CL183" s="58">
        <f t="shared" ref="CL183:CL194" si="85">SUMSQ(BM183:CK183)</f>
        <v>3247400</v>
      </c>
      <c r="CM183" s="41"/>
      <c r="CN183" s="63" t="s">
        <v>270</v>
      </c>
      <c r="CO183" s="64" t="s">
        <v>1</v>
      </c>
      <c r="CP183" s="64" t="s">
        <v>71</v>
      </c>
      <c r="CQ183" s="64" t="s">
        <v>73</v>
      </c>
      <c r="CR183" s="64" t="s">
        <v>74</v>
      </c>
      <c r="CS183" s="64" t="s">
        <v>476</v>
      </c>
      <c r="CT183" s="64" t="s">
        <v>100</v>
      </c>
      <c r="CU183" s="64" t="s">
        <v>404</v>
      </c>
      <c r="CV183" s="64" t="s">
        <v>420</v>
      </c>
      <c r="CW183" s="64" t="s">
        <v>365</v>
      </c>
      <c r="CX183" s="64" t="s">
        <v>520</v>
      </c>
      <c r="CY183" s="64" t="s">
        <v>355</v>
      </c>
      <c r="CZ183" s="65" t="s">
        <v>315</v>
      </c>
      <c r="DA183" s="64" t="s">
        <v>674</v>
      </c>
      <c r="DB183" s="64" t="s">
        <v>588</v>
      </c>
      <c r="DC183" s="64" t="s">
        <v>325</v>
      </c>
      <c r="DD183" s="64" t="s">
        <v>179</v>
      </c>
      <c r="DE183" s="64" t="s">
        <v>416</v>
      </c>
      <c r="DF183" s="64" t="s">
        <v>503</v>
      </c>
      <c r="DG183" s="64" t="s">
        <v>502</v>
      </c>
      <c r="DH183" s="64" t="s">
        <v>346</v>
      </c>
      <c r="DI183" s="64" t="s">
        <v>287</v>
      </c>
      <c r="DJ183" s="64" t="s">
        <v>162</v>
      </c>
      <c r="DK183" s="64" t="s">
        <v>159</v>
      </c>
      <c r="DL183" s="66" t="s">
        <v>160</v>
      </c>
      <c r="DM183" s="67"/>
      <c r="DO183" s="57"/>
      <c r="DP183" s="68">
        <f>F15</f>
        <v>2</v>
      </c>
      <c r="DQ183" s="69">
        <f>F537</f>
        <v>524</v>
      </c>
      <c r="DR183" s="69">
        <f>F404</f>
        <v>391</v>
      </c>
      <c r="DS183" s="69">
        <f>F276</f>
        <v>263</v>
      </c>
      <c r="DT183" s="69">
        <f>F143</f>
        <v>130</v>
      </c>
      <c r="DU183" s="69">
        <f>F86</f>
        <v>73</v>
      </c>
      <c r="DV183" s="69">
        <f>F578</f>
        <v>565</v>
      </c>
      <c r="DW183" s="69">
        <f>F450</f>
        <v>437</v>
      </c>
      <c r="DX183" s="69">
        <f>F322</f>
        <v>309</v>
      </c>
      <c r="DY183" s="69">
        <f>F189</f>
        <v>176</v>
      </c>
      <c r="DZ183" s="69">
        <f>F132</f>
        <v>119</v>
      </c>
      <c r="EA183" s="69">
        <f>F624</f>
        <v>611</v>
      </c>
      <c r="EB183" s="69">
        <f>F496</f>
        <v>483</v>
      </c>
      <c r="EC183" s="69">
        <f>F363</f>
        <v>350</v>
      </c>
      <c r="ED183" s="69">
        <f>F260</f>
        <v>247</v>
      </c>
      <c r="EE183" s="69">
        <f>F48</f>
        <v>35</v>
      </c>
      <c r="EF183" s="69">
        <f>F545</f>
        <v>532</v>
      </c>
      <c r="EG183" s="69">
        <f>F417</f>
        <v>404</v>
      </c>
      <c r="EH183" s="69">
        <f>F309</f>
        <v>296</v>
      </c>
      <c r="EI183" s="69">
        <f>F181</f>
        <v>168</v>
      </c>
      <c r="EJ183" s="69">
        <f>F94</f>
        <v>81</v>
      </c>
      <c r="EK183" s="69">
        <f>F591</f>
        <v>578</v>
      </c>
      <c r="EL183" s="69">
        <f>F483</f>
        <v>470</v>
      </c>
      <c r="EM183" s="69">
        <f>F355</f>
        <v>342</v>
      </c>
      <c r="EN183" s="70">
        <f>F227</f>
        <v>214</v>
      </c>
      <c r="EO183" s="58">
        <f t="shared" ref="EO183:EO194" si="86">SUMSQ(DP183:EN183)</f>
        <v>3247400</v>
      </c>
      <c r="EP183" s="41"/>
      <c r="EQ183" s="71" t="s">
        <v>612</v>
      </c>
      <c r="ER183" s="72" t="s">
        <v>454</v>
      </c>
      <c r="ES183" s="72" t="s">
        <v>99</v>
      </c>
      <c r="ET183" s="72" t="s">
        <v>382</v>
      </c>
      <c r="EU183" s="72" t="s">
        <v>186</v>
      </c>
      <c r="EV183" s="72" t="s">
        <v>557</v>
      </c>
      <c r="EW183" s="72" t="s">
        <v>144</v>
      </c>
      <c r="EX183" s="72" t="s">
        <v>236</v>
      </c>
      <c r="EY183" s="72" t="s">
        <v>634</v>
      </c>
      <c r="EZ183" s="72" t="s">
        <v>116</v>
      </c>
      <c r="FA183" s="72" t="s">
        <v>190</v>
      </c>
      <c r="FB183" s="72" t="s">
        <v>542</v>
      </c>
      <c r="FC183" s="73" t="s">
        <v>354</v>
      </c>
      <c r="FD183" s="72" t="s">
        <v>646</v>
      </c>
      <c r="FE183" s="72" t="s">
        <v>115</v>
      </c>
      <c r="FF183" s="72" t="s">
        <v>430</v>
      </c>
      <c r="FG183" s="72" t="s">
        <v>614</v>
      </c>
      <c r="FH183" s="72" t="s">
        <v>169</v>
      </c>
      <c r="FI183" s="72" t="s">
        <v>412</v>
      </c>
      <c r="FJ183" s="72" t="s">
        <v>94</v>
      </c>
      <c r="FK183" s="72" t="s">
        <v>650</v>
      </c>
      <c r="FL183" s="72" t="s">
        <v>661</v>
      </c>
      <c r="FM183" s="72" t="s">
        <v>296</v>
      </c>
      <c r="FN183" s="72" t="s">
        <v>222</v>
      </c>
      <c r="FO183" s="74" t="s">
        <v>248</v>
      </c>
      <c r="FP183" s="67"/>
    </row>
    <row r="184" spans="1:172" x14ac:dyDescent="0.2">
      <c r="A184" s="41"/>
      <c r="B184" s="41"/>
      <c r="C184" s="41"/>
      <c r="D184" s="109" t="s">
        <v>345</v>
      </c>
      <c r="E184" s="110" t="s">
        <v>565</v>
      </c>
      <c r="F184" s="111">
        <f>B3+(171*B5)</f>
        <v>171</v>
      </c>
      <c r="G184" s="41"/>
      <c r="I184" s="57"/>
      <c r="J184" s="28">
        <f>F82</f>
        <v>69</v>
      </c>
      <c r="K184" s="29">
        <f>F46</f>
        <v>33</v>
      </c>
      <c r="L184" s="29">
        <f>F35</f>
        <v>22</v>
      </c>
      <c r="M184" s="29">
        <f>F124</f>
        <v>111</v>
      </c>
      <c r="N184" s="29">
        <f>F88</f>
        <v>75</v>
      </c>
      <c r="O184" s="29">
        <f>F564</f>
        <v>551</v>
      </c>
      <c r="P184" s="29">
        <f>F553</f>
        <v>540</v>
      </c>
      <c r="Q184" s="29">
        <f>F522</f>
        <v>509</v>
      </c>
      <c r="R184" s="29">
        <f>F636</f>
        <v>623</v>
      </c>
      <c r="S184" s="29">
        <f>F600</f>
        <v>587</v>
      </c>
      <c r="T184" s="29">
        <f>F451</f>
        <v>438</v>
      </c>
      <c r="U184" s="29">
        <f>F415</f>
        <v>402</v>
      </c>
      <c r="V184" s="29">
        <f>F404</f>
        <v>391</v>
      </c>
      <c r="W184" s="29">
        <f>F493</f>
        <v>480</v>
      </c>
      <c r="X184" s="29">
        <f>F487</f>
        <v>474</v>
      </c>
      <c r="Y184" s="29">
        <f>F333</f>
        <v>320</v>
      </c>
      <c r="Z184" s="29">
        <f>F302</f>
        <v>289</v>
      </c>
      <c r="AA184" s="29">
        <f>F266</f>
        <v>253</v>
      </c>
      <c r="AB184" s="29">
        <f>F380</f>
        <v>367</v>
      </c>
      <c r="AC184" s="29">
        <f>F344</f>
        <v>331</v>
      </c>
      <c r="AD184" s="29">
        <f>F195</f>
        <v>182</v>
      </c>
      <c r="AE184" s="29">
        <f>F184</f>
        <v>171</v>
      </c>
      <c r="AF184" s="29">
        <f>F148</f>
        <v>135</v>
      </c>
      <c r="AG184" s="29">
        <f>F242</f>
        <v>229</v>
      </c>
      <c r="AH184" s="30">
        <f>F231</f>
        <v>218</v>
      </c>
      <c r="AI184" s="75">
        <f t="shared" si="84"/>
        <v>3247400</v>
      </c>
      <c r="AJ184" s="41"/>
      <c r="AK184" s="82" t="s">
        <v>73</v>
      </c>
      <c r="AL184" s="83" t="s">
        <v>269</v>
      </c>
      <c r="AM184" s="84" t="s">
        <v>141</v>
      </c>
      <c r="AN184" s="84" t="s">
        <v>334</v>
      </c>
      <c r="AO184" s="84" t="s">
        <v>1</v>
      </c>
      <c r="AP184" s="84" t="s">
        <v>335</v>
      </c>
      <c r="AQ184" s="84" t="s">
        <v>197</v>
      </c>
      <c r="AR184" s="84" t="s">
        <v>75</v>
      </c>
      <c r="AS184" s="84" t="s">
        <v>175</v>
      </c>
      <c r="AT184" s="84" t="s">
        <v>148</v>
      </c>
      <c r="AU184" s="84" t="s">
        <v>280</v>
      </c>
      <c r="AV184" s="84" t="s">
        <v>150</v>
      </c>
      <c r="AW184" s="85" t="s">
        <v>99</v>
      </c>
      <c r="AX184" s="84" t="s">
        <v>216</v>
      </c>
      <c r="AY184" s="84" t="s">
        <v>82</v>
      </c>
      <c r="AZ184" s="84" t="s">
        <v>223</v>
      </c>
      <c r="BA184" s="84" t="s">
        <v>89</v>
      </c>
      <c r="BB184" s="84" t="s">
        <v>181</v>
      </c>
      <c r="BC184" s="84" t="s">
        <v>157</v>
      </c>
      <c r="BD184" s="84" t="s">
        <v>341</v>
      </c>
      <c r="BE184" s="84" t="s">
        <v>159</v>
      </c>
      <c r="BF184" s="84" t="s">
        <v>345</v>
      </c>
      <c r="BG184" s="84" t="s">
        <v>229</v>
      </c>
      <c r="BH184" s="86" t="s">
        <v>91</v>
      </c>
      <c r="BI184" s="87" t="s">
        <v>287</v>
      </c>
      <c r="BJ184" s="41"/>
      <c r="BK184" s="50"/>
      <c r="BL184" s="41"/>
      <c r="BM184" s="28">
        <f>F85</f>
        <v>72</v>
      </c>
      <c r="BN184" s="29">
        <f>F46</f>
        <v>33</v>
      </c>
      <c r="BO184" s="29">
        <f>F107</f>
        <v>94</v>
      </c>
      <c r="BP184" s="29">
        <f>F124</f>
        <v>111</v>
      </c>
      <c r="BQ184" s="29">
        <f>F13</f>
        <v>0</v>
      </c>
      <c r="BR184" s="29">
        <f>F447</f>
        <v>434</v>
      </c>
      <c r="BS184" s="29">
        <f>F428</f>
        <v>415</v>
      </c>
      <c r="BT184" s="29">
        <f>F464</f>
        <v>451</v>
      </c>
      <c r="BU184" s="29">
        <f>F511</f>
        <v>498</v>
      </c>
      <c r="BV184" s="29">
        <f>F400</f>
        <v>387</v>
      </c>
      <c r="BW184" s="29">
        <f>F566</f>
        <v>553</v>
      </c>
      <c r="BX184" s="29">
        <f>F552</f>
        <v>539</v>
      </c>
      <c r="BY184" s="29">
        <f>F608</f>
        <v>595</v>
      </c>
      <c r="BZ184" s="29">
        <f>F630</f>
        <v>617</v>
      </c>
      <c r="CA184" s="29">
        <f>F519</f>
        <v>506</v>
      </c>
      <c r="CB184" s="29">
        <f>F329</f>
        <v>316</v>
      </c>
      <c r="CC184" s="29">
        <f>F290</f>
        <v>277</v>
      </c>
      <c r="CD184" s="29">
        <f>F351</f>
        <v>338</v>
      </c>
      <c r="CE184" s="29">
        <f>F368</f>
        <v>355</v>
      </c>
      <c r="CF184" s="29">
        <f>F287</f>
        <v>274</v>
      </c>
      <c r="CG184" s="29">
        <f>F198</f>
        <v>185</v>
      </c>
      <c r="CH184" s="29">
        <f>F184</f>
        <v>171</v>
      </c>
      <c r="CI184" s="29">
        <f>F220</f>
        <v>207</v>
      </c>
      <c r="CJ184" s="29">
        <f>F242</f>
        <v>229</v>
      </c>
      <c r="CK184" s="30">
        <f>F156</f>
        <v>143</v>
      </c>
      <c r="CL184" s="75">
        <f t="shared" si="85"/>
        <v>3247400</v>
      </c>
      <c r="CM184" s="41"/>
      <c r="CN184" s="82" t="s">
        <v>332</v>
      </c>
      <c r="CO184" s="83" t="s">
        <v>269</v>
      </c>
      <c r="CP184" s="84" t="s">
        <v>331</v>
      </c>
      <c r="CQ184" s="84" t="s">
        <v>334</v>
      </c>
      <c r="CR184" s="84" t="s">
        <v>70</v>
      </c>
      <c r="CS184" s="84" t="s">
        <v>198</v>
      </c>
      <c r="CT184" s="84" t="s">
        <v>445</v>
      </c>
      <c r="CU184" s="84" t="s">
        <v>0</v>
      </c>
      <c r="CV184" s="84" t="s">
        <v>512</v>
      </c>
      <c r="CW184" s="84" t="s">
        <v>171</v>
      </c>
      <c r="CX184" s="84" t="s">
        <v>627</v>
      </c>
      <c r="CY184" s="84" t="s">
        <v>256</v>
      </c>
      <c r="CZ184" s="85" t="s">
        <v>671</v>
      </c>
      <c r="DA184" s="84" t="s">
        <v>553</v>
      </c>
      <c r="DB184" s="84" t="s">
        <v>240</v>
      </c>
      <c r="DC184" s="84" t="s">
        <v>466</v>
      </c>
      <c r="DD184" s="84" t="s">
        <v>424</v>
      </c>
      <c r="DE184" s="84" t="s">
        <v>465</v>
      </c>
      <c r="DF184" s="84" t="s">
        <v>188</v>
      </c>
      <c r="DG184" s="84" t="s">
        <v>303</v>
      </c>
      <c r="DH184" s="84" t="s">
        <v>93</v>
      </c>
      <c r="DI184" s="84" t="s">
        <v>345</v>
      </c>
      <c r="DJ184" s="84" t="s">
        <v>92</v>
      </c>
      <c r="DK184" s="86" t="s">
        <v>91</v>
      </c>
      <c r="DL184" s="87" t="s">
        <v>161</v>
      </c>
      <c r="DM184" s="67"/>
      <c r="DO184" s="57"/>
      <c r="DP184" s="88">
        <f>F180</f>
        <v>167</v>
      </c>
      <c r="DQ184" s="89">
        <f>F52</f>
        <v>39</v>
      </c>
      <c r="DR184" s="89">
        <f>F544</f>
        <v>531</v>
      </c>
      <c r="DS184" s="89">
        <f>F416</f>
        <v>403</v>
      </c>
      <c r="DT184" s="89">
        <f>F308</f>
        <v>295</v>
      </c>
      <c r="DU184" s="89">
        <f>F226</f>
        <v>213</v>
      </c>
      <c r="DV184" s="89">
        <f>F93</f>
        <v>80</v>
      </c>
      <c r="DW184" s="89">
        <f>F590</f>
        <v>577</v>
      </c>
      <c r="DX184" s="89">
        <f>F487</f>
        <v>474</v>
      </c>
      <c r="DY184" s="89">
        <f>F354</f>
        <v>341</v>
      </c>
      <c r="DZ184" s="89">
        <f>F147</f>
        <v>134</v>
      </c>
      <c r="EA184" s="89">
        <f>F14</f>
        <v>1</v>
      </c>
      <c r="EB184" s="89">
        <f>F536</f>
        <v>523</v>
      </c>
      <c r="EC184" s="89">
        <f>F403</f>
        <v>390</v>
      </c>
      <c r="ED184" s="89">
        <f>F275</f>
        <v>262</v>
      </c>
      <c r="EE184" s="89">
        <f>F188</f>
        <v>175</v>
      </c>
      <c r="EF184" s="89">
        <f>F85</f>
        <v>72</v>
      </c>
      <c r="EG184" s="89">
        <f>F582</f>
        <v>569</v>
      </c>
      <c r="EH184" s="89">
        <f>F449</f>
        <v>436</v>
      </c>
      <c r="EI184" s="89">
        <f>F321</f>
        <v>308</v>
      </c>
      <c r="EJ184" s="89">
        <f>F259</f>
        <v>246</v>
      </c>
      <c r="EK184" s="89">
        <f>F131</f>
        <v>118</v>
      </c>
      <c r="EL184" s="89">
        <f>F623</f>
        <v>610</v>
      </c>
      <c r="EM184" s="89">
        <f>F495</f>
        <v>482</v>
      </c>
      <c r="EN184" s="90">
        <f>F367</f>
        <v>354</v>
      </c>
      <c r="EO184" s="75">
        <f t="shared" si="86"/>
        <v>3247400</v>
      </c>
      <c r="EP184" s="41"/>
      <c r="EQ184" s="91" t="s">
        <v>537</v>
      </c>
      <c r="ER184" s="92" t="s">
        <v>574</v>
      </c>
      <c r="ES184" s="93" t="s">
        <v>173</v>
      </c>
      <c r="ET184" s="93" t="s">
        <v>131</v>
      </c>
      <c r="EU184" s="93" t="s">
        <v>281</v>
      </c>
      <c r="EV184" s="93" t="s">
        <v>583</v>
      </c>
      <c r="EW184" s="93" t="s">
        <v>561</v>
      </c>
      <c r="EX184" s="93" t="s">
        <v>300</v>
      </c>
      <c r="EY184" s="93" t="s">
        <v>82</v>
      </c>
      <c r="EZ184" s="93" t="s">
        <v>426</v>
      </c>
      <c r="FA184" s="93" t="s">
        <v>493</v>
      </c>
      <c r="FB184" s="93" t="s">
        <v>201</v>
      </c>
      <c r="FC184" s="94" t="s">
        <v>104</v>
      </c>
      <c r="FD184" s="93" t="s">
        <v>484</v>
      </c>
      <c r="FE184" s="93" t="s">
        <v>643</v>
      </c>
      <c r="FF184" s="93" t="s">
        <v>375</v>
      </c>
      <c r="FG184" s="93" t="s">
        <v>332</v>
      </c>
      <c r="FH184" s="93" t="s">
        <v>239</v>
      </c>
      <c r="FI184" s="93" t="s">
        <v>444</v>
      </c>
      <c r="FJ184" s="93" t="s">
        <v>417</v>
      </c>
      <c r="FK184" s="93" t="s">
        <v>162</v>
      </c>
      <c r="FL184" s="93" t="s">
        <v>470</v>
      </c>
      <c r="FM184" s="93" t="s">
        <v>357</v>
      </c>
      <c r="FN184" s="95" t="s">
        <v>446</v>
      </c>
      <c r="FO184" s="96" t="s">
        <v>264</v>
      </c>
      <c r="FP184" s="67"/>
    </row>
    <row r="185" spans="1:172" x14ac:dyDescent="0.2">
      <c r="A185" s="41"/>
      <c r="B185" s="41"/>
      <c r="C185" s="41"/>
      <c r="D185" s="109" t="s">
        <v>183</v>
      </c>
      <c r="E185" s="110" t="s">
        <v>565</v>
      </c>
      <c r="F185" s="111">
        <f>B3+(172*B5)</f>
        <v>172</v>
      </c>
      <c r="G185" s="41"/>
      <c r="I185" s="57"/>
      <c r="J185" s="28">
        <f>F135</f>
        <v>122</v>
      </c>
      <c r="K185" s="29">
        <f>F99</f>
        <v>86</v>
      </c>
      <c r="L185" s="29">
        <f>F63</f>
        <v>50</v>
      </c>
      <c r="M185" s="29">
        <f>F57</f>
        <v>44</v>
      </c>
      <c r="N185" s="29">
        <f>F21</f>
        <v>8</v>
      </c>
      <c r="O185" s="29">
        <f>F622</f>
        <v>609</v>
      </c>
      <c r="P185" s="29">
        <f>F611</f>
        <v>598</v>
      </c>
      <c r="Q185" s="29">
        <f>F575</f>
        <v>562</v>
      </c>
      <c r="R185" s="29">
        <f>F539</f>
        <v>526</v>
      </c>
      <c r="S185" s="29">
        <f>F528</f>
        <v>515</v>
      </c>
      <c r="T185" s="29">
        <f>F504</f>
        <v>491</v>
      </c>
      <c r="U185" s="29">
        <f>F468</f>
        <v>455</v>
      </c>
      <c r="V185" s="29">
        <f>F462</f>
        <v>449</v>
      </c>
      <c r="W185" s="29">
        <f>F426</f>
        <v>413</v>
      </c>
      <c r="X185" s="29">
        <f>F390</f>
        <v>377</v>
      </c>
      <c r="Y185" s="29">
        <f>F366</f>
        <v>353</v>
      </c>
      <c r="Z185" s="29">
        <f>F355</f>
        <v>342</v>
      </c>
      <c r="AA185" s="29">
        <f>F319</f>
        <v>306</v>
      </c>
      <c r="AB185" s="29">
        <f>F308</f>
        <v>295</v>
      </c>
      <c r="AC185" s="29">
        <f>F277</f>
        <v>264</v>
      </c>
      <c r="AD185" s="29">
        <f>F248</f>
        <v>235</v>
      </c>
      <c r="AE185" s="29">
        <f>F217</f>
        <v>204</v>
      </c>
      <c r="AF185" s="29">
        <f>F206</f>
        <v>193</v>
      </c>
      <c r="AG185" s="29">
        <f>F170</f>
        <v>157</v>
      </c>
      <c r="AH185" s="30">
        <f>F159</f>
        <v>146</v>
      </c>
      <c r="AI185" s="75">
        <f t="shared" si="84"/>
        <v>3247400</v>
      </c>
      <c r="AJ185" s="41"/>
      <c r="AK185" s="82" t="s">
        <v>209</v>
      </c>
      <c r="AL185" s="84" t="s">
        <v>72</v>
      </c>
      <c r="AM185" s="83" t="s">
        <v>272</v>
      </c>
      <c r="AN185" s="84" t="s">
        <v>128</v>
      </c>
      <c r="AO185" s="84" t="s">
        <v>333</v>
      </c>
      <c r="AP185" s="84" t="s">
        <v>147</v>
      </c>
      <c r="AQ185" s="84" t="s">
        <v>241</v>
      </c>
      <c r="AR185" s="84" t="s">
        <v>215</v>
      </c>
      <c r="AS185" s="84" t="s">
        <v>79</v>
      </c>
      <c r="AT185" s="84" t="s">
        <v>274</v>
      </c>
      <c r="AU185" s="84" t="s">
        <v>81</v>
      </c>
      <c r="AV185" s="84" t="s">
        <v>279</v>
      </c>
      <c r="AW185" s="85" t="s">
        <v>149</v>
      </c>
      <c r="AX185" s="84" t="s">
        <v>339</v>
      </c>
      <c r="AY185" s="84" t="s">
        <v>220</v>
      </c>
      <c r="AZ185" s="84" t="s">
        <v>302</v>
      </c>
      <c r="BA185" s="84" t="s">
        <v>222</v>
      </c>
      <c r="BB185" s="84" t="s">
        <v>88</v>
      </c>
      <c r="BC185" s="84" t="s">
        <v>281</v>
      </c>
      <c r="BD185" s="84" t="s">
        <v>156</v>
      </c>
      <c r="BE185" s="84" t="s">
        <v>286</v>
      </c>
      <c r="BF185" s="84" t="s">
        <v>163</v>
      </c>
      <c r="BG185" s="86" t="s">
        <v>182</v>
      </c>
      <c r="BH185" s="84" t="s">
        <v>228</v>
      </c>
      <c r="BI185" s="87" t="s">
        <v>90</v>
      </c>
      <c r="BJ185" s="41"/>
      <c r="BK185" s="50"/>
      <c r="BL185" s="41"/>
      <c r="BM185" s="28">
        <f>F57</f>
        <v>44</v>
      </c>
      <c r="BN185" s="29">
        <f>F135</f>
        <v>122</v>
      </c>
      <c r="BO185" s="29">
        <f>F63</f>
        <v>50</v>
      </c>
      <c r="BP185" s="29">
        <f>F21</f>
        <v>8</v>
      </c>
      <c r="BQ185" s="29">
        <f>F99</f>
        <v>86</v>
      </c>
      <c r="BR185" s="29">
        <f>F414</f>
        <v>401</v>
      </c>
      <c r="BS185" s="29">
        <f>F497</f>
        <v>484</v>
      </c>
      <c r="BT185" s="29">
        <f>F450</f>
        <v>437</v>
      </c>
      <c r="BU185" s="29">
        <f>F403</f>
        <v>390</v>
      </c>
      <c r="BV185" s="29">
        <f>F486</f>
        <v>473</v>
      </c>
      <c r="BW185" s="29">
        <f>F558</f>
        <v>545</v>
      </c>
      <c r="BX185" s="29">
        <f>F616</f>
        <v>603</v>
      </c>
      <c r="BY185" s="29">
        <f>F569</f>
        <v>556</v>
      </c>
      <c r="BZ185" s="29">
        <f>F527</f>
        <v>514</v>
      </c>
      <c r="CA185" s="29">
        <f>F605</f>
        <v>592</v>
      </c>
      <c r="CB185" s="29">
        <f>F301</f>
        <v>288</v>
      </c>
      <c r="CC185" s="29">
        <f>F379</f>
        <v>366</v>
      </c>
      <c r="CD185" s="29">
        <f>F337</f>
        <v>324</v>
      </c>
      <c r="CE185" s="29">
        <f>F265</f>
        <v>252</v>
      </c>
      <c r="CF185" s="29">
        <f>F343</f>
        <v>330</v>
      </c>
      <c r="CG185" s="29">
        <f>F170</f>
        <v>157</v>
      </c>
      <c r="CH185" s="29">
        <f>F248</f>
        <v>235</v>
      </c>
      <c r="CI185" s="29">
        <f>F206</f>
        <v>193</v>
      </c>
      <c r="CJ185" s="29">
        <f>F159</f>
        <v>146</v>
      </c>
      <c r="CK185" s="30">
        <f>F217</f>
        <v>204</v>
      </c>
      <c r="CL185" s="75">
        <f t="shared" si="85"/>
        <v>3247400</v>
      </c>
      <c r="CM185" s="41"/>
      <c r="CN185" s="82" t="s">
        <v>128</v>
      </c>
      <c r="CO185" s="84" t="s">
        <v>209</v>
      </c>
      <c r="CP185" s="83" t="s">
        <v>272</v>
      </c>
      <c r="CQ185" s="84" t="s">
        <v>333</v>
      </c>
      <c r="CR185" s="84" t="s">
        <v>72</v>
      </c>
      <c r="CS185" s="84" t="s">
        <v>396</v>
      </c>
      <c r="CT185" s="84" t="s">
        <v>136</v>
      </c>
      <c r="CU185" s="84" t="s">
        <v>236</v>
      </c>
      <c r="CV185" s="84" t="s">
        <v>484</v>
      </c>
      <c r="CW185" s="84" t="s">
        <v>543</v>
      </c>
      <c r="CX185" s="84" t="s">
        <v>666</v>
      </c>
      <c r="CY185" s="84" t="s">
        <v>610</v>
      </c>
      <c r="CZ185" s="85" t="s">
        <v>301</v>
      </c>
      <c r="DA185" s="84" t="s">
        <v>135</v>
      </c>
      <c r="DB185" s="84" t="s">
        <v>448</v>
      </c>
      <c r="DC185" s="84" t="s">
        <v>535</v>
      </c>
      <c r="DD185" s="84" t="s">
        <v>383</v>
      </c>
      <c r="DE185" s="84" t="s">
        <v>111</v>
      </c>
      <c r="DF185" s="84" t="s">
        <v>467</v>
      </c>
      <c r="DG185" s="84" t="s">
        <v>374</v>
      </c>
      <c r="DH185" s="84" t="s">
        <v>228</v>
      </c>
      <c r="DI185" s="84" t="s">
        <v>286</v>
      </c>
      <c r="DJ185" s="86" t="s">
        <v>182</v>
      </c>
      <c r="DK185" s="84" t="s">
        <v>90</v>
      </c>
      <c r="DL185" s="87" t="s">
        <v>163</v>
      </c>
      <c r="DM185" s="67"/>
      <c r="DO185" s="57"/>
      <c r="DP185" s="88">
        <f>F320</f>
        <v>307</v>
      </c>
      <c r="DQ185" s="89">
        <f>F192</f>
        <v>179</v>
      </c>
      <c r="DR185" s="89">
        <f>F84</f>
        <v>71</v>
      </c>
      <c r="DS185" s="89">
        <f>F581</f>
        <v>568</v>
      </c>
      <c r="DT185" s="89">
        <f>F448</f>
        <v>435</v>
      </c>
      <c r="DU185" s="89">
        <f>F366</f>
        <v>353</v>
      </c>
      <c r="DV185" s="89">
        <f>F258</f>
        <v>245</v>
      </c>
      <c r="DW185" s="89">
        <f>F130</f>
        <v>117</v>
      </c>
      <c r="DX185" s="89">
        <f>F627</f>
        <v>614</v>
      </c>
      <c r="DY185" s="89">
        <f>F494</f>
        <v>481</v>
      </c>
      <c r="DZ185" s="89">
        <f>F312</f>
        <v>299</v>
      </c>
      <c r="EA185" s="89">
        <f>F179</f>
        <v>166</v>
      </c>
      <c r="EB185" s="89">
        <f>F51</f>
        <v>38</v>
      </c>
      <c r="EC185" s="89">
        <f>F543</f>
        <v>530</v>
      </c>
      <c r="ED185" s="89">
        <f>F415</f>
        <v>402</v>
      </c>
      <c r="EE185" s="89">
        <f>F353</f>
        <v>340</v>
      </c>
      <c r="EF185" s="89">
        <f>F225</f>
        <v>212</v>
      </c>
      <c r="EG185" s="89">
        <f>F97</f>
        <v>84</v>
      </c>
      <c r="EH185" s="89">
        <f>F589</f>
        <v>576</v>
      </c>
      <c r="EI185" s="89">
        <f>F486</f>
        <v>473</v>
      </c>
      <c r="EJ185" s="89">
        <f>F274</f>
        <v>261</v>
      </c>
      <c r="EK185" s="89">
        <f>F146</f>
        <v>133</v>
      </c>
      <c r="EL185" s="89">
        <f>F13</f>
        <v>0</v>
      </c>
      <c r="EM185" s="89">
        <f>F535</f>
        <v>522</v>
      </c>
      <c r="EN185" s="90">
        <f>F407</f>
        <v>394</v>
      </c>
      <c r="EO185" s="75">
        <f t="shared" si="86"/>
        <v>3247400</v>
      </c>
      <c r="EP185" s="41"/>
      <c r="EQ185" s="91" t="s">
        <v>359</v>
      </c>
      <c r="ER185" s="93" t="s">
        <v>227</v>
      </c>
      <c r="ES185" s="92" t="s">
        <v>232</v>
      </c>
      <c r="ET185" s="93" t="s">
        <v>461</v>
      </c>
      <c r="EU185" s="93" t="s">
        <v>119</v>
      </c>
      <c r="EV185" s="93" t="s">
        <v>302</v>
      </c>
      <c r="EW185" s="93" t="s">
        <v>386</v>
      </c>
      <c r="EX185" s="93" t="s">
        <v>350</v>
      </c>
      <c r="EY185" s="93" t="s">
        <v>315</v>
      </c>
      <c r="EZ185" s="93" t="s">
        <v>694</v>
      </c>
      <c r="FA185" s="93" t="s">
        <v>242</v>
      </c>
      <c r="FB185" s="93" t="s">
        <v>498</v>
      </c>
      <c r="FC185" s="94" t="s">
        <v>165</v>
      </c>
      <c r="FD185" s="93" t="s">
        <v>655</v>
      </c>
      <c r="FE185" s="93" t="s">
        <v>150</v>
      </c>
      <c r="FF185" s="93" t="s">
        <v>358</v>
      </c>
      <c r="FG185" s="93" t="s">
        <v>367</v>
      </c>
      <c r="FH185" s="93" t="s">
        <v>292</v>
      </c>
      <c r="FI185" s="93" t="s">
        <v>275</v>
      </c>
      <c r="FJ185" s="93" t="s">
        <v>543</v>
      </c>
      <c r="FK185" s="93" t="s">
        <v>249</v>
      </c>
      <c r="FL185" s="93" t="s">
        <v>699</v>
      </c>
      <c r="FM185" s="95" t="s">
        <v>70</v>
      </c>
      <c r="FN185" s="93" t="s">
        <v>433</v>
      </c>
      <c r="FO185" s="96" t="s">
        <v>533</v>
      </c>
      <c r="FP185" s="67"/>
    </row>
    <row r="186" spans="1:172" x14ac:dyDescent="0.2">
      <c r="A186" s="41"/>
      <c r="B186" s="41"/>
      <c r="C186" s="41"/>
      <c r="D186" s="109" t="s">
        <v>517</v>
      </c>
      <c r="E186" s="110" t="s">
        <v>565</v>
      </c>
      <c r="F186" s="122">
        <f>B3+(173*B5)</f>
        <v>173</v>
      </c>
      <c r="G186" s="41"/>
      <c r="I186" s="57"/>
      <c r="J186" s="28">
        <f>F38</f>
        <v>25</v>
      </c>
      <c r="K186" s="29">
        <f>F32</f>
        <v>19</v>
      </c>
      <c r="L186" s="29">
        <f>F121</f>
        <v>108</v>
      </c>
      <c r="M186" s="29">
        <f>F110</f>
        <v>97</v>
      </c>
      <c r="N186" s="29">
        <f>F74</f>
        <v>61</v>
      </c>
      <c r="O186" s="29">
        <f>F550</f>
        <v>537</v>
      </c>
      <c r="P186" s="29">
        <f>F514</f>
        <v>501</v>
      </c>
      <c r="Q186" s="29">
        <f>F628</f>
        <v>615</v>
      </c>
      <c r="R186" s="29">
        <f>F597</f>
        <v>584</v>
      </c>
      <c r="S186" s="29">
        <f>F586</f>
        <v>573</v>
      </c>
      <c r="T186" s="29">
        <f>F437</f>
        <v>424</v>
      </c>
      <c r="U186" s="29">
        <f>F401</f>
        <v>388</v>
      </c>
      <c r="V186" s="29">
        <f>F490</f>
        <v>477</v>
      </c>
      <c r="W186" s="29">
        <f>F479</f>
        <v>466</v>
      </c>
      <c r="X186" s="29">
        <f>F443</f>
        <v>430</v>
      </c>
      <c r="Y186" s="29">
        <f>F294</f>
        <v>281</v>
      </c>
      <c r="Z186" s="29">
        <f>F283</f>
        <v>270</v>
      </c>
      <c r="AA186" s="29">
        <f>F377</f>
        <v>364</v>
      </c>
      <c r="AB186" s="29">
        <f>F341</f>
        <v>328</v>
      </c>
      <c r="AC186" s="29">
        <f>F330</f>
        <v>317</v>
      </c>
      <c r="AD186" s="29">
        <f>F181</f>
        <v>168</v>
      </c>
      <c r="AE186" s="29">
        <f>F145</f>
        <v>132</v>
      </c>
      <c r="AF186" s="29">
        <f>F259</f>
        <v>246</v>
      </c>
      <c r="AG186" s="29">
        <f>F223</f>
        <v>210</v>
      </c>
      <c r="AH186" s="30">
        <f>F192</f>
        <v>179</v>
      </c>
      <c r="AI186" s="75">
        <f t="shared" si="84"/>
        <v>3247400</v>
      </c>
      <c r="AJ186" s="41"/>
      <c r="AK186" s="82" t="s">
        <v>291</v>
      </c>
      <c r="AL186" s="84" t="s">
        <v>212</v>
      </c>
      <c r="AM186" s="84" t="s">
        <v>71</v>
      </c>
      <c r="AN186" s="83" t="s">
        <v>271</v>
      </c>
      <c r="AO186" s="84" t="s">
        <v>140</v>
      </c>
      <c r="AP186" s="84" t="s">
        <v>273</v>
      </c>
      <c r="AQ186" s="84" t="s">
        <v>146</v>
      </c>
      <c r="AR186" s="84" t="s">
        <v>257</v>
      </c>
      <c r="AS186" s="84" t="s">
        <v>214</v>
      </c>
      <c r="AT186" s="84" t="s">
        <v>78</v>
      </c>
      <c r="AU186" s="84" t="s">
        <v>219</v>
      </c>
      <c r="AV186" s="84" t="s">
        <v>80</v>
      </c>
      <c r="AW186" s="85" t="s">
        <v>278</v>
      </c>
      <c r="AX186" s="84" t="s">
        <v>153</v>
      </c>
      <c r="AY186" s="84" t="s">
        <v>338</v>
      </c>
      <c r="AZ186" s="84" t="s">
        <v>155</v>
      </c>
      <c r="BA186" s="84" t="s">
        <v>343</v>
      </c>
      <c r="BB186" s="84" t="s">
        <v>221</v>
      </c>
      <c r="BC186" s="84" t="s">
        <v>87</v>
      </c>
      <c r="BD186" s="84" t="s">
        <v>132</v>
      </c>
      <c r="BE186" s="84" t="s">
        <v>94</v>
      </c>
      <c r="BF186" s="86" t="s">
        <v>285</v>
      </c>
      <c r="BG186" s="84" t="s">
        <v>162</v>
      </c>
      <c r="BH186" s="84" t="s">
        <v>344</v>
      </c>
      <c r="BI186" s="87" t="s">
        <v>227</v>
      </c>
      <c r="BJ186" s="41"/>
      <c r="BK186" s="50"/>
      <c r="BL186" s="41"/>
      <c r="BM186" s="28">
        <f>F113</f>
        <v>100</v>
      </c>
      <c r="BN186" s="29">
        <f>F32</f>
        <v>19</v>
      </c>
      <c r="BO186" s="29">
        <f>F49</f>
        <v>36</v>
      </c>
      <c r="BP186" s="29">
        <f>F110</f>
        <v>97</v>
      </c>
      <c r="BQ186" s="29">
        <f>F71</f>
        <v>58</v>
      </c>
      <c r="BR186" s="29">
        <f>F500</f>
        <v>487</v>
      </c>
      <c r="BS186" s="29">
        <f>F389</f>
        <v>376</v>
      </c>
      <c r="BT186" s="29">
        <f>F436</f>
        <v>423</v>
      </c>
      <c r="BU186" s="29">
        <f>F472</f>
        <v>459</v>
      </c>
      <c r="BV186" s="29">
        <f>F453</f>
        <v>440</v>
      </c>
      <c r="BW186" s="29">
        <f>F619</f>
        <v>606</v>
      </c>
      <c r="BX186" s="29">
        <f>F533</f>
        <v>520</v>
      </c>
      <c r="BY186" s="29">
        <f>F555</f>
        <v>542</v>
      </c>
      <c r="BZ186" s="29">
        <f>F591</f>
        <v>578</v>
      </c>
      <c r="CA186" s="29">
        <f>F577</f>
        <v>564</v>
      </c>
      <c r="CB186" s="29">
        <f>F387</f>
        <v>374</v>
      </c>
      <c r="CC186" s="29">
        <f>F276</f>
        <v>263</v>
      </c>
      <c r="CD186" s="29">
        <f>F293</f>
        <v>280</v>
      </c>
      <c r="CE186" s="29">
        <f>F354</f>
        <v>341</v>
      </c>
      <c r="CF186" s="29">
        <f>F315</f>
        <v>302</v>
      </c>
      <c r="CG186" s="29">
        <f>F256</f>
        <v>243</v>
      </c>
      <c r="CH186" s="29">
        <f>F145</f>
        <v>132</v>
      </c>
      <c r="CI186" s="29">
        <f>F167</f>
        <v>154</v>
      </c>
      <c r="CJ186" s="29">
        <f>F223</f>
        <v>210</v>
      </c>
      <c r="CK186" s="30">
        <f>F209</f>
        <v>196</v>
      </c>
      <c r="CL186" s="75">
        <f t="shared" si="85"/>
        <v>3247400</v>
      </c>
      <c r="CM186" s="41"/>
      <c r="CN186" s="82" t="s">
        <v>142</v>
      </c>
      <c r="CO186" s="84" t="s">
        <v>212</v>
      </c>
      <c r="CP186" s="84" t="s">
        <v>211</v>
      </c>
      <c r="CQ186" s="83" t="s">
        <v>271</v>
      </c>
      <c r="CR186" s="84" t="s">
        <v>210</v>
      </c>
      <c r="CS186" s="84" t="s">
        <v>294</v>
      </c>
      <c r="CT186" s="84" t="s">
        <v>437</v>
      </c>
      <c r="CU186" s="84" t="s">
        <v>436</v>
      </c>
      <c r="CV186" s="84" t="s">
        <v>316</v>
      </c>
      <c r="CW186" s="84" t="s">
        <v>435</v>
      </c>
      <c r="CX186" s="84" t="s">
        <v>106</v>
      </c>
      <c r="CY186" s="84" t="s">
        <v>686</v>
      </c>
      <c r="CZ186" s="85" t="s">
        <v>485</v>
      </c>
      <c r="DA186" s="84" t="s">
        <v>661</v>
      </c>
      <c r="DB186" s="84" t="s">
        <v>381</v>
      </c>
      <c r="DC186" s="84" t="s">
        <v>360</v>
      </c>
      <c r="DD186" s="84" t="s">
        <v>382</v>
      </c>
      <c r="DE186" s="84" t="s">
        <v>125</v>
      </c>
      <c r="DF186" s="84" t="s">
        <v>426</v>
      </c>
      <c r="DG186" s="84" t="s">
        <v>384</v>
      </c>
      <c r="DH186" s="84" t="s">
        <v>121</v>
      </c>
      <c r="DI186" s="86" t="s">
        <v>285</v>
      </c>
      <c r="DJ186" s="84" t="s">
        <v>284</v>
      </c>
      <c r="DK186" s="84" t="s">
        <v>344</v>
      </c>
      <c r="DL186" s="87" t="s">
        <v>288</v>
      </c>
      <c r="DM186" s="67"/>
      <c r="DO186" s="57"/>
      <c r="DP186" s="88">
        <f>F485</f>
        <v>472</v>
      </c>
      <c r="DQ186" s="89">
        <f>F357</f>
        <v>344</v>
      </c>
      <c r="DR186" s="89">
        <f>F224</f>
        <v>211</v>
      </c>
      <c r="DS186" s="89">
        <f>F96</f>
        <v>83</v>
      </c>
      <c r="DT186" s="89">
        <f>F588</f>
        <v>575</v>
      </c>
      <c r="DU186" s="89">
        <f>F406</f>
        <v>393</v>
      </c>
      <c r="DV186" s="89">
        <f>F273</f>
        <v>260</v>
      </c>
      <c r="DW186" s="89">
        <f>F145</f>
        <v>132</v>
      </c>
      <c r="DX186" s="89">
        <f>F17</f>
        <v>4</v>
      </c>
      <c r="DY186" s="89">
        <f>F534</f>
        <v>521</v>
      </c>
      <c r="DZ186" s="89">
        <f>F452</f>
        <v>439</v>
      </c>
      <c r="EA186" s="89">
        <f>F319</f>
        <v>306</v>
      </c>
      <c r="EB186" s="89">
        <f>F191</f>
        <v>178</v>
      </c>
      <c r="EC186" s="89">
        <f>F83</f>
        <v>70</v>
      </c>
      <c r="ED186" s="89">
        <f>F580</f>
        <v>567</v>
      </c>
      <c r="EE186" s="89">
        <f>F493</f>
        <v>480</v>
      </c>
      <c r="EF186" s="89">
        <f>F365</f>
        <v>352</v>
      </c>
      <c r="EG186" s="89">
        <f>F262</f>
        <v>249</v>
      </c>
      <c r="EH186" s="89">
        <f>F129</f>
        <v>116</v>
      </c>
      <c r="EI186" s="89">
        <f>F626</f>
        <v>613</v>
      </c>
      <c r="EJ186" s="89">
        <f>F414</f>
        <v>401</v>
      </c>
      <c r="EK186" s="89">
        <f>F311</f>
        <v>298</v>
      </c>
      <c r="EL186" s="89">
        <f>F178</f>
        <v>165</v>
      </c>
      <c r="EM186" s="89">
        <f>F50</f>
        <v>37</v>
      </c>
      <c r="EN186" s="90">
        <f>F547</f>
        <v>534</v>
      </c>
      <c r="EO186" s="75">
        <f t="shared" si="86"/>
        <v>3247400</v>
      </c>
      <c r="EP186" s="41"/>
      <c r="EQ186" s="91" t="s">
        <v>130</v>
      </c>
      <c r="ER186" s="93" t="s">
        <v>669</v>
      </c>
      <c r="ES186" s="93" t="s">
        <v>636</v>
      </c>
      <c r="ET186" s="92" t="s">
        <v>143</v>
      </c>
      <c r="EU186" s="93" t="s">
        <v>456</v>
      </c>
      <c r="EV186" s="93" t="s">
        <v>672</v>
      </c>
      <c r="EW186" s="93" t="s">
        <v>681</v>
      </c>
      <c r="EX186" s="93" t="s">
        <v>285</v>
      </c>
      <c r="EY186" s="93" t="s">
        <v>488</v>
      </c>
      <c r="EZ186" s="93" t="s">
        <v>321</v>
      </c>
      <c r="FA186" s="93" t="s">
        <v>690</v>
      </c>
      <c r="FB186" s="93" t="s">
        <v>88</v>
      </c>
      <c r="FC186" s="94" t="s">
        <v>427</v>
      </c>
      <c r="FD186" s="93" t="s">
        <v>195</v>
      </c>
      <c r="FE186" s="93" t="s">
        <v>407</v>
      </c>
      <c r="FF186" s="93" t="s">
        <v>216</v>
      </c>
      <c r="FG186" s="93" t="s">
        <v>416</v>
      </c>
      <c r="FH186" s="93" t="s">
        <v>373</v>
      </c>
      <c r="FI186" s="93" t="s">
        <v>450</v>
      </c>
      <c r="FJ186" s="93" t="s">
        <v>406</v>
      </c>
      <c r="FK186" s="93" t="s">
        <v>396</v>
      </c>
      <c r="FL186" s="95" t="s">
        <v>259</v>
      </c>
      <c r="FM186" s="93" t="s">
        <v>599</v>
      </c>
      <c r="FN186" s="93" t="s">
        <v>555</v>
      </c>
      <c r="FO186" s="96" t="s">
        <v>336</v>
      </c>
      <c r="FP186" s="67"/>
    </row>
    <row r="187" spans="1:172" x14ac:dyDescent="0.2">
      <c r="A187" s="41"/>
      <c r="B187" s="41"/>
      <c r="C187" s="41"/>
      <c r="D187" s="109" t="s">
        <v>324</v>
      </c>
      <c r="E187" s="110" t="s">
        <v>565</v>
      </c>
      <c r="F187" s="122">
        <f>B3+(174*B5)</f>
        <v>174</v>
      </c>
      <c r="G187" s="41" t="s">
        <v>3</v>
      </c>
      <c r="I187" s="57"/>
      <c r="J187" s="28">
        <f>F96</f>
        <v>83</v>
      </c>
      <c r="K187" s="29">
        <f>F85</f>
        <v>72</v>
      </c>
      <c r="L187" s="29">
        <f>F49</f>
        <v>36</v>
      </c>
      <c r="M187" s="29">
        <f>F13</f>
        <v>0</v>
      </c>
      <c r="N187" s="29">
        <f>F132</f>
        <v>119</v>
      </c>
      <c r="O187" s="29">
        <f>F603</f>
        <v>590</v>
      </c>
      <c r="P187" s="29">
        <f>F572</f>
        <v>559</v>
      </c>
      <c r="Q187" s="29">
        <f>F561</f>
        <v>548</v>
      </c>
      <c r="R187" s="29">
        <f>F525</f>
        <v>512</v>
      </c>
      <c r="S187" s="29">
        <f>F614</f>
        <v>601</v>
      </c>
      <c r="T187" s="29">
        <f>F465</f>
        <v>452</v>
      </c>
      <c r="U187" s="29">
        <f>F454</f>
        <v>441</v>
      </c>
      <c r="V187" s="29">
        <f>F418</f>
        <v>405</v>
      </c>
      <c r="W187" s="29">
        <f>F412</f>
        <v>399</v>
      </c>
      <c r="X187" s="29">
        <f>F501</f>
        <v>488</v>
      </c>
      <c r="Y187" s="29">
        <f>F352</f>
        <v>339</v>
      </c>
      <c r="Z187" s="29">
        <f>F316</f>
        <v>303</v>
      </c>
      <c r="AA187" s="29">
        <f>F305</f>
        <v>292</v>
      </c>
      <c r="AB187" s="29">
        <f>F269</f>
        <v>256</v>
      </c>
      <c r="AC187" s="29">
        <f>F383</f>
        <v>370</v>
      </c>
      <c r="AD187" s="29">
        <f>F234</f>
        <v>221</v>
      </c>
      <c r="AE187" s="29">
        <f>F198</f>
        <v>185</v>
      </c>
      <c r="AF187" s="29">
        <f>F167</f>
        <v>154</v>
      </c>
      <c r="AG187" s="29">
        <f>F156</f>
        <v>143</v>
      </c>
      <c r="AH187" s="30">
        <f>F245</f>
        <v>232</v>
      </c>
      <c r="AI187" s="75">
        <f t="shared" si="84"/>
        <v>3247400</v>
      </c>
      <c r="AJ187" s="41"/>
      <c r="AK187" s="82" t="s">
        <v>143</v>
      </c>
      <c r="AL187" s="84" t="s">
        <v>332</v>
      </c>
      <c r="AM187" s="84" t="s">
        <v>211</v>
      </c>
      <c r="AN187" s="84" t="s">
        <v>70</v>
      </c>
      <c r="AO187" s="83" t="s">
        <v>190</v>
      </c>
      <c r="AP187" s="84" t="s">
        <v>77</v>
      </c>
      <c r="AQ187" s="84" t="s">
        <v>276</v>
      </c>
      <c r="AR187" s="84" t="s">
        <v>145</v>
      </c>
      <c r="AS187" s="84" t="s">
        <v>337</v>
      </c>
      <c r="AT187" s="84" t="s">
        <v>213</v>
      </c>
      <c r="AU187" s="84" t="s">
        <v>4</v>
      </c>
      <c r="AV187" s="84" t="s">
        <v>218</v>
      </c>
      <c r="AW187" s="85" t="s">
        <v>84</v>
      </c>
      <c r="AX187" s="84" t="s">
        <v>277</v>
      </c>
      <c r="AY187" s="84" t="s">
        <v>152</v>
      </c>
      <c r="AZ187" s="84" t="s">
        <v>283</v>
      </c>
      <c r="BA187" s="84" t="s">
        <v>154</v>
      </c>
      <c r="BB187" s="84" t="s">
        <v>312</v>
      </c>
      <c r="BC187" s="84" t="s">
        <v>225</v>
      </c>
      <c r="BD187" s="84" t="s">
        <v>86</v>
      </c>
      <c r="BE187" s="86" t="s">
        <v>226</v>
      </c>
      <c r="BF187" s="84" t="s">
        <v>93</v>
      </c>
      <c r="BG187" s="84" t="s">
        <v>284</v>
      </c>
      <c r="BH187" s="84" t="s">
        <v>161</v>
      </c>
      <c r="BI187" s="87" t="s">
        <v>347</v>
      </c>
      <c r="BJ187" s="41"/>
      <c r="BK187" s="50"/>
      <c r="BL187" s="41"/>
      <c r="BM187" s="28">
        <f>F96</f>
        <v>83</v>
      </c>
      <c r="BN187" s="29">
        <f>F74</f>
        <v>61</v>
      </c>
      <c r="BO187" s="29">
        <f>F35</f>
        <v>22</v>
      </c>
      <c r="BP187" s="29">
        <f>F38</f>
        <v>25</v>
      </c>
      <c r="BQ187" s="29">
        <f>F132</f>
        <v>119</v>
      </c>
      <c r="BR187" s="29">
        <f>F478</f>
        <v>465</v>
      </c>
      <c r="BS187" s="29">
        <f>F461</f>
        <v>448</v>
      </c>
      <c r="BT187" s="29">
        <f>F397</f>
        <v>384</v>
      </c>
      <c r="BU187" s="29">
        <f>F425</f>
        <v>412</v>
      </c>
      <c r="BV187" s="29">
        <f>F489</f>
        <v>476</v>
      </c>
      <c r="BW187" s="29">
        <f>F602</f>
        <v>589</v>
      </c>
      <c r="BX187" s="29">
        <f>F580</f>
        <v>567</v>
      </c>
      <c r="BY187" s="29">
        <f>F516</f>
        <v>503</v>
      </c>
      <c r="BZ187" s="29">
        <f>F544</f>
        <v>531</v>
      </c>
      <c r="CA187" s="29">
        <f>F633</f>
        <v>620</v>
      </c>
      <c r="CB187" s="29">
        <f>F340</f>
        <v>327</v>
      </c>
      <c r="CC187" s="29">
        <f>F318</f>
        <v>305</v>
      </c>
      <c r="CD187" s="29">
        <f>F279</f>
        <v>266</v>
      </c>
      <c r="CE187" s="29">
        <f>F312</f>
        <v>299</v>
      </c>
      <c r="CF187" s="29">
        <f>F376</f>
        <v>363</v>
      </c>
      <c r="CG187" s="29">
        <f>F234</f>
        <v>221</v>
      </c>
      <c r="CH187" s="29">
        <f>F192</f>
        <v>179</v>
      </c>
      <c r="CI187" s="29">
        <f>F148</f>
        <v>135</v>
      </c>
      <c r="CJ187" s="29">
        <f>F181</f>
        <v>168</v>
      </c>
      <c r="CK187" s="30">
        <f>F245</f>
        <v>232</v>
      </c>
      <c r="CL187" s="75">
        <f t="shared" si="85"/>
        <v>3247400</v>
      </c>
      <c r="CM187" s="41"/>
      <c r="CN187" s="82" t="s">
        <v>143</v>
      </c>
      <c r="CO187" s="84" t="s">
        <v>140</v>
      </c>
      <c r="CP187" s="84" t="s">
        <v>141</v>
      </c>
      <c r="CQ187" s="84" t="s">
        <v>291</v>
      </c>
      <c r="CR187" s="83" t="s">
        <v>190</v>
      </c>
      <c r="CS187" s="84" t="s">
        <v>394</v>
      </c>
      <c r="CT187" s="84" t="s">
        <v>395</v>
      </c>
      <c r="CU187" s="84" t="s">
        <v>258</v>
      </c>
      <c r="CV187" s="84" t="s">
        <v>353</v>
      </c>
      <c r="CW187" s="84" t="s">
        <v>475</v>
      </c>
      <c r="CX187" s="84" t="s">
        <v>196</v>
      </c>
      <c r="CY187" s="84" t="s">
        <v>407</v>
      </c>
      <c r="CZ187" s="85" t="s">
        <v>642</v>
      </c>
      <c r="DA187" s="84" t="s">
        <v>173</v>
      </c>
      <c r="DB187" s="84" t="s">
        <v>663</v>
      </c>
      <c r="DC187" s="84" t="s">
        <v>531</v>
      </c>
      <c r="DD187" s="84" t="s">
        <v>268</v>
      </c>
      <c r="DE187" s="84" t="s">
        <v>536</v>
      </c>
      <c r="DF187" s="84" t="s">
        <v>242</v>
      </c>
      <c r="DG187" s="84" t="s">
        <v>425</v>
      </c>
      <c r="DH187" s="86" t="s">
        <v>226</v>
      </c>
      <c r="DI187" s="84" t="s">
        <v>227</v>
      </c>
      <c r="DJ187" s="84" t="s">
        <v>229</v>
      </c>
      <c r="DK187" s="84" t="s">
        <v>94</v>
      </c>
      <c r="DL187" s="87" t="s">
        <v>347</v>
      </c>
      <c r="DM187" s="67"/>
      <c r="DO187" s="57"/>
      <c r="DP187" s="88">
        <f>F625</f>
        <v>612</v>
      </c>
      <c r="DQ187" s="89">
        <f>F497</f>
        <v>484</v>
      </c>
      <c r="DR187" s="89">
        <f>F364</f>
        <v>351</v>
      </c>
      <c r="DS187" s="89">
        <f>F261</f>
        <v>248</v>
      </c>
      <c r="DT187" s="89">
        <f>F128</f>
        <v>115</v>
      </c>
      <c r="DU187" s="89">
        <f>F546</f>
        <v>533</v>
      </c>
      <c r="DV187" s="89">
        <f>F413</f>
        <v>400</v>
      </c>
      <c r="DW187" s="89">
        <f>F310</f>
        <v>297</v>
      </c>
      <c r="DX187" s="89">
        <f>F182</f>
        <v>169</v>
      </c>
      <c r="DY187" s="89">
        <f>F49</f>
        <v>36</v>
      </c>
      <c r="DZ187" s="89">
        <f>F592</f>
        <v>579</v>
      </c>
      <c r="EA187" s="89">
        <f>F484</f>
        <v>471</v>
      </c>
      <c r="EB187" s="89">
        <f>F356</f>
        <v>343</v>
      </c>
      <c r="EC187" s="89">
        <f>F223</f>
        <v>210</v>
      </c>
      <c r="ED187" s="89">
        <f>F95</f>
        <v>82</v>
      </c>
      <c r="EE187" s="89">
        <f>F533</f>
        <v>520</v>
      </c>
      <c r="EF187" s="89">
        <f>F405</f>
        <v>392</v>
      </c>
      <c r="EG187" s="89">
        <f>F277</f>
        <v>264</v>
      </c>
      <c r="EH187" s="89">
        <f>F144</f>
        <v>131</v>
      </c>
      <c r="EI187" s="89">
        <f>F16</f>
        <v>3</v>
      </c>
      <c r="EJ187" s="89">
        <f>F579</f>
        <v>566</v>
      </c>
      <c r="EK187" s="89">
        <f>F451</f>
        <v>438</v>
      </c>
      <c r="EL187" s="89">
        <f>F318</f>
        <v>305</v>
      </c>
      <c r="EM187" s="89">
        <f>F190</f>
        <v>177</v>
      </c>
      <c r="EN187" s="90">
        <f>F87</f>
        <v>74</v>
      </c>
      <c r="EO187" s="75">
        <f t="shared" si="86"/>
        <v>3247400</v>
      </c>
      <c r="EP187" s="41"/>
      <c r="EQ187" s="91" t="s">
        <v>76</v>
      </c>
      <c r="ER187" s="93" t="s">
        <v>136</v>
      </c>
      <c r="ES187" s="93" t="s">
        <v>546</v>
      </c>
      <c r="ET187" s="93" t="s">
        <v>442</v>
      </c>
      <c r="EU187" s="92" t="s">
        <v>628</v>
      </c>
      <c r="EV187" s="93" t="s">
        <v>327</v>
      </c>
      <c r="EW187" s="93" t="s">
        <v>641</v>
      </c>
      <c r="EX187" s="93" t="s">
        <v>439</v>
      </c>
      <c r="EY187" s="93" t="s">
        <v>549</v>
      </c>
      <c r="EZ187" s="93" t="s">
        <v>211</v>
      </c>
      <c r="FA187" s="93" t="s">
        <v>592</v>
      </c>
      <c r="FB187" s="93" t="s">
        <v>581</v>
      </c>
      <c r="FC187" s="94" t="s">
        <v>514</v>
      </c>
      <c r="FD187" s="93" t="s">
        <v>344</v>
      </c>
      <c r="FE187" s="93" t="s">
        <v>202</v>
      </c>
      <c r="FF187" s="93" t="s">
        <v>686</v>
      </c>
      <c r="FG187" s="93" t="s">
        <v>608</v>
      </c>
      <c r="FH187" s="93" t="s">
        <v>156</v>
      </c>
      <c r="FI187" s="93" t="s">
        <v>379</v>
      </c>
      <c r="FJ187" s="93" t="s">
        <v>630</v>
      </c>
      <c r="FK187" s="95" t="s">
        <v>659</v>
      </c>
      <c r="FL187" s="93" t="s">
        <v>280</v>
      </c>
      <c r="FM187" s="93" t="s">
        <v>268</v>
      </c>
      <c r="FN187" s="93" t="s">
        <v>441</v>
      </c>
      <c r="FO187" s="96" t="s">
        <v>667</v>
      </c>
      <c r="FP187" s="67"/>
    </row>
    <row r="188" spans="1:172" x14ac:dyDescent="0.2">
      <c r="A188" s="41"/>
      <c r="B188" s="41"/>
      <c r="C188" s="41"/>
      <c r="D188" s="109" t="s">
        <v>375</v>
      </c>
      <c r="E188" s="110" t="s">
        <v>565</v>
      </c>
      <c r="F188" s="111">
        <f>B3+(175*B5)</f>
        <v>175</v>
      </c>
      <c r="G188" s="41"/>
      <c r="I188" s="57"/>
      <c r="J188" s="28">
        <f>F268</f>
        <v>255</v>
      </c>
      <c r="K188" s="29">
        <f>F387</f>
        <v>374</v>
      </c>
      <c r="L188" s="29">
        <f>F351</f>
        <v>338</v>
      </c>
      <c r="M188" s="29">
        <f>F315</f>
        <v>302</v>
      </c>
      <c r="N188" s="29">
        <f>F304</f>
        <v>291</v>
      </c>
      <c r="O188" s="29">
        <f>F155</f>
        <v>142</v>
      </c>
      <c r="P188" s="29">
        <f>F244</f>
        <v>231</v>
      </c>
      <c r="Q188" s="29">
        <f>F233</f>
        <v>220</v>
      </c>
      <c r="R188" s="29">
        <f>F202</f>
        <v>189</v>
      </c>
      <c r="S188" s="29">
        <f>F166</f>
        <v>153</v>
      </c>
      <c r="T188" s="29">
        <f>F17</f>
        <v>4</v>
      </c>
      <c r="U188" s="29">
        <f>F131</f>
        <v>118</v>
      </c>
      <c r="V188" s="29">
        <f>F95</f>
        <v>82</v>
      </c>
      <c r="W188" s="29">
        <f>F84</f>
        <v>71</v>
      </c>
      <c r="X188" s="29">
        <f>F48</f>
        <v>35</v>
      </c>
      <c r="Y188" s="29">
        <f>F524</f>
        <v>511</v>
      </c>
      <c r="Z188" s="29">
        <f>F613</f>
        <v>600</v>
      </c>
      <c r="AA188" s="29">
        <f>F607</f>
        <v>594</v>
      </c>
      <c r="AB188" s="29">
        <f>F571</f>
        <v>558</v>
      </c>
      <c r="AC188" s="29">
        <f>F560</f>
        <v>547</v>
      </c>
      <c r="AD188" s="29">
        <f>F411</f>
        <v>398</v>
      </c>
      <c r="AE188" s="29">
        <f>F500</f>
        <v>487</v>
      </c>
      <c r="AF188" s="29">
        <f>F464</f>
        <v>451</v>
      </c>
      <c r="AG188" s="29">
        <f>F453</f>
        <v>440</v>
      </c>
      <c r="AH188" s="30">
        <f>F422</f>
        <v>409</v>
      </c>
      <c r="AI188" s="75">
        <f t="shared" si="84"/>
        <v>3247400</v>
      </c>
      <c r="AJ188" s="41"/>
      <c r="AK188" s="82" t="s">
        <v>325</v>
      </c>
      <c r="AL188" s="84" t="s">
        <v>360</v>
      </c>
      <c r="AM188" s="84" t="s">
        <v>465</v>
      </c>
      <c r="AN188" s="84" t="s">
        <v>384</v>
      </c>
      <c r="AO188" s="84" t="s">
        <v>502</v>
      </c>
      <c r="AP188" s="83" t="s">
        <v>385</v>
      </c>
      <c r="AQ188" s="84" t="s">
        <v>254</v>
      </c>
      <c r="AR188" s="84" t="s">
        <v>429</v>
      </c>
      <c r="AS188" s="84" t="s">
        <v>362</v>
      </c>
      <c r="AT188" s="84" t="s">
        <v>419</v>
      </c>
      <c r="AU188" s="84" t="s">
        <v>488</v>
      </c>
      <c r="AV188" s="84" t="s">
        <v>470</v>
      </c>
      <c r="AW188" s="85" t="s">
        <v>202</v>
      </c>
      <c r="AX188" s="84" t="s">
        <v>232</v>
      </c>
      <c r="AY188" s="84" t="s">
        <v>430</v>
      </c>
      <c r="AZ188" s="84" t="s">
        <v>509</v>
      </c>
      <c r="BA188" s="84" t="s">
        <v>434</v>
      </c>
      <c r="BB188" s="84" t="s">
        <v>105</v>
      </c>
      <c r="BC188" s="84" t="s">
        <v>129</v>
      </c>
      <c r="BD188" s="86" t="s">
        <v>393</v>
      </c>
      <c r="BE188" s="84" t="s">
        <v>476</v>
      </c>
      <c r="BF188" s="84" t="s">
        <v>294</v>
      </c>
      <c r="BG188" s="84" t="s">
        <v>0</v>
      </c>
      <c r="BH188" s="84" t="s">
        <v>435</v>
      </c>
      <c r="BI188" s="87" t="s">
        <v>365</v>
      </c>
      <c r="BJ188" s="41"/>
      <c r="BK188" s="50"/>
      <c r="BL188" s="41"/>
      <c r="BM188" s="28">
        <f>F267</f>
        <v>254</v>
      </c>
      <c r="BN188" s="29">
        <f>F356</f>
        <v>343</v>
      </c>
      <c r="BO188" s="29">
        <f>F384</f>
        <v>371</v>
      </c>
      <c r="BP188" s="29">
        <f>F320</f>
        <v>307</v>
      </c>
      <c r="BQ188" s="29">
        <f>F298</f>
        <v>285</v>
      </c>
      <c r="BR188" s="29">
        <f>F155</f>
        <v>142</v>
      </c>
      <c r="BS188" s="29">
        <f>F219</f>
        <v>206</v>
      </c>
      <c r="BT188" s="29">
        <f>F252</f>
        <v>239</v>
      </c>
      <c r="BU188" s="29">
        <f>F208</f>
        <v>195</v>
      </c>
      <c r="BV188" s="29">
        <f>F166</f>
        <v>153</v>
      </c>
      <c r="BW188" s="29">
        <f>F393</f>
        <v>380</v>
      </c>
      <c r="BX188" s="29">
        <f>F487</f>
        <v>474</v>
      </c>
      <c r="BY188" s="29">
        <f>F490</f>
        <v>477</v>
      </c>
      <c r="BZ188" s="29">
        <f>F451</f>
        <v>438</v>
      </c>
      <c r="CA188" s="29">
        <f>F429</f>
        <v>416</v>
      </c>
      <c r="CB188" s="29">
        <f>F524</f>
        <v>511</v>
      </c>
      <c r="CC188" s="29">
        <f>F588</f>
        <v>575</v>
      </c>
      <c r="CD188" s="29">
        <f>F621</f>
        <v>608</v>
      </c>
      <c r="CE188" s="29">
        <f>F582</f>
        <v>569</v>
      </c>
      <c r="CF188" s="29">
        <f>F560</f>
        <v>547</v>
      </c>
      <c r="CG188" s="29">
        <f>F36</f>
        <v>23</v>
      </c>
      <c r="CH188" s="29">
        <f>F100</f>
        <v>87</v>
      </c>
      <c r="CI188" s="29">
        <f>F128</f>
        <v>115</v>
      </c>
      <c r="CJ188" s="29">
        <f>F64</f>
        <v>51</v>
      </c>
      <c r="CK188" s="30">
        <f>F47</f>
        <v>34</v>
      </c>
      <c r="CL188" s="75">
        <f t="shared" si="85"/>
        <v>3247400</v>
      </c>
      <c r="CM188" s="41"/>
      <c r="CN188" s="82" t="s">
        <v>372</v>
      </c>
      <c r="CO188" s="84" t="s">
        <v>514</v>
      </c>
      <c r="CP188" s="84" t="s">
        <v>463</v>
      </c>
      <c r="CQ188" s="84" t="s">
        <v>359</v>
      </c>
      <c r="CR188" s="84" t="s">
        <v>684</v>
      </c>
      <c r="CS188" s="83" t="s">
        <v>385</v>
      </c>
      <c r="CT188" s="84" t="s">
        <v>133</v>
      </c>
      <c r="CU188" s="84" t="s">
        <v>185</v>
      </c>
      <c r="CV188" s="84" t="s">
        <v>469</v>
      </c>
      <c r="CW188" s="84" t="s">
        <v>419</v>
      </c>
      <c r="CX188" s="84" t="s">
        <v>151</v>
      </c>
      <c r="CY188" s="84" t="s">
        <v>82</v>
      </c>
      <c r="CZ188" s="85" t="s">
        <v>278</v>
      </c>
      <c r="DA188" s="84" t="s">
        <v>280</v>
      </c>
      <c r="DB188" s="84" t="s">
        <v>267</v>
      </c>
      <c r="DC188" s="84" t="s">
        <v>509</v>
      </c>
      <c r="DD188" s="84" t="s">
        <v>456</v>
      </c>
      <c r="DE188" s="84" t="s">
        <v>376</v>
      </c>
      <c r="DF188" s="84" t="s">
        <v>239</v>
      </c>
      <c r="DG188" s="86" t="s">
        <v>393</v>
      </c>
      <c r="DH188" s="84" t="s">
        <v>422</v>
      </c>
      <c r="DI188" s="84" t="s">
        <v>409</v>
      </c>
      <c r="DJ188" s="84" t="s">
        <v>628</v>
      </c>
      <c r="DK188" s="84" t="s">
        <v>139</v>
      </c>
      <c r="DL188" s="87" t="s">
        <v>98</v>
      </c>
      <c r="DM188" s="67"/>
      <c r="DO188" s="57"/>
      <c r="DP188" s="88">
        <f>F217</f>
        <v>204</v>
      </c>
      <c r="DQ188" s="89">
        <f>F109</f>
        <v>96</v>
      </c>
      <c r="DR188" s="89">
        <f>F606</f>
        <v>593</v>
      </c>
      <c r="DS188" s="89">
        <f>F473</f>
        <v>460</v>
      </c>
      <c r="DT188" s="89">
        <f>F345</f>
        <v>332</v>
      </c>
      <c r="DU188" s="89">
        <f>F158</f>
        <v>145</v>
      </c>
      <c r="DV188" s="89">
        <f>F30</f>
        <v>17</v>
      </c>
      <c r="DW188" s="89">
        <f>F527</f>
        <v>514</v>
      </c>
      <c r="DX188" s="89">
        <f>F394</f>
        <v>381</v>
      </c>
      <c r="DY188" s="89">
        <f>F266</f>
        <v>253</v>
      </c>
      <c r="DZ188" s="89">
        <f>F204</f>
        <v>191</v>
      </c>
      <c r="EA188" s="89">
        <f>F76</f>
        <v>63</v>
      </c>
      <c r="EB188" s="89">
        <f>F568</f>
        <v>555</v>
      </c>
      <c r="EC188" s="89">
        <f>F440</f>
        <v>427</v>
      </c>
      <c r="ED188" s="89">
        <f>F337</f>
        <v>324</v>
      </c>
      <c r="EE188" s="89">
        <f>F250</f>
        <v>237</v>
      </c>
      <c r="EF188" s="89">
        <f>F122</f>
        <v>109</v>
      </c>
      <c r="EG188" s="89">
        <f>F614</f>
        <v>601</v>
      </c>
      <c r="EH188" s="89">
        <f>F511</f>
        <v>498</v>
      </c>
      <c r="EI188" s="89">
        <f>F378</f>
        <v>365</v>
      </c>
      <c r="EJ188" s="89">
        <f>F171</f>
        <v>158</v>
      </c>
      <c r="EK188" s="89">
        <f>F38</f>
        <v>25</v>
      </c>
      <c r="EL188" s="89">
        <f>F560</f>
        <v>547</v>
      </c>
      <c r="EM188" s="89">
        <f>F432</f>
        <v>419</v>
      </c>
      <c r="EN188" s="90">
        <f>F299</f>
        <v>286</v>
      </c>
      <c r="EO188" s="75">
        <f t="shared" si="86"/>
        <v>3247400</v>
      </c>
      <c r="EP188" s="41"/>
      <c r="EQ188" s="91" t="s">
        <v>163</v>
      </c>
      <c r="ER188" s="93" t="s">
        <v>95</v>
      </c>
      <c r="ES188" s="93" t="s">
        <v>526</v>
      </c>
      <c r="ET188" s="93" t="s">
        <v>263</v>
      </c>
      <c r="EU188" s="93" t="s">
        <v>244</v>
      </c>
      <c r="EV188" s="92" t="s">
        <v>538</v>
      </c>
      <c r="EW188" s="93" t="s">
        <v>290</v>
      </c>
      <c r="EX188" s="93" t="s">
        <v>135</v>
      </c>
      <c r="EY188" s="93" t="s">
        <v>700</v>
      </c>
      <c r="EZ188" s="93" t="s">
        <v>181</v>
      </c>
      <c r="FA188" s="93" t="s">
        <v>560</v>
      </c>
      <c r="FB188" s="93" t="s">
        <v>293</v>
      </c>
      <c r="FC188" s="94" t="s">
        <v>623</v>
      </c>
      <c r="FD188" s="93" t="s">
        <v>83</v>
      </c>
      <c r="FE188" s="93" t="s">
        <v>111</v>
      </c>
      <c r="FF188" s="93" t="s">
        <v>200</v>
      </c>
      <c r="FG188" s="93" t="s">
        <v>231</v>
      </c>
      <c r="FH188" s="93" t="s">
        <v>213</v>
      </c>
      <c r="FI188" s="93" t="s">
        <v>512</v>
      </c>
      <c r="FJ188" s="95" t="s">
        <v>110</v>
      </c>
      <c r="FK188" s="93" t="s">
        <v>701</v>
      </c>
      <c r="FL188" s="93" t="s">
        <v>291</v>
      </c>
      <c r="FM188" s="93" t="s">
        <v>393</v>
      </c>
      <c r="FN188" s="93" t="s">
        <v>418</v>
      </c>
      <c r="FO188" s="96" t="s">
        <v>112</v>
      </c>
      <c r="FP188" s="67"/>
    </row>
    <row r="189" spans="1:172" x14ac:dyDescent="0.2">
      <c r="A189" s="41"/>
      <c r="B189" s="41"/>
      <c r="C189" s="41"/>
      <c r="D189" s="109" t="s">
        <v>116</v>
      </c>
      <c r="E189" s="110" t="s">
        <v>565</v>
      </c>
      <c r="F189" s="111">
        <f>B3+(176*B5)</f>
        <v>176</v>
      </c>
      <c r="G189" s="41"/>
      <c r="I189" s="57"/>
      <c r="J189" s="28">
        <f>F326</f>
        <v>313</v>
      </c>
      <c r="K189" s="29">
        <f>F290</f>
        <v>277</v>
      </c>
      <c r="L189" s="29">
        <f>F279</f>
        <v>266</v>
      </c>
      <c r="M189" s="29">
        <f>F368</f>
        <v>355</v>
      </c>
      <c r="N189" s="29">
        <f>F362</f>
        <v>349</v>
      </c>
      <c r="O189" s="29">
        <f>F208</f>
        <v>195</v>
      </c>
      <c r="P189" s="29">
        <f>F177</f>
        <v>164</v>
      </c>
      <c r="Q189" s="29">
        <f>F141</f>
        <v>128</v>
      </c>
      <c r="R189" s="29">
        <f>F255</f>
        <v>242</v>
      </c>
      <c r="S189" s="29">
        <f>F219</f>
        <v>206</v>
      </c>
      <c r="T189" s="29">
        <f>F70</f>
        <v>57</v>
      </c>
      <c r="U189" s="29">
        <f>F59</f>
        <v>46</v>
      </c>
      <c r="V189" s="29">
        <f>F23</f>
        <v>10</v>
      </c>
      <c r="W189" s="29">
        <f>F117</f>
        <v>104</v>
      </c>
      <c r="X189" s="29">
        <f>F106</f>
        <v>93</v>
      </c>
      <c r="Y189" s="29">
        <f>F582</f>
        <v>569</v>
      </c>
      <c r="Z189" s="29">
        <f>F546</f>
        <v>533</v>
      </c>
      <c r="AA189" s="29">
        <f>F535</f>
        <v>522</v>
      </c>
      <c r="AB189" s="29">
        <f>F624</f>
        <v>611</v>
      </c>
      <c r="AC189" s="29">
        <f>F588</f>
        <v>575</v>
      </c>
      <c r="AD189" s="29">
        <f>F439</f>
        <v>426</v>
      </c>
      <c r="AE189" s="29">
        <f>F428</f>
        <v>415</v>
      </c>
      <c r="AF189" s="29">
        <f>F397</f>
        <v>384</v>
      </c>
      <c r="AG189" s="29">
        <f>F511</f>
        <v>498</v>
      </c>
      <c r="AH189" s="30">
        <f>F475</f>
        <v>462</v>
      </c>
      <c r="AI189" s="75">
        <f t="shared" si="84"/>
        <v>3247400</v>
      </c>
      <c r="AJ189" s="41"/>
      <c r="AK189" s="82" t="s">
        <v>503</v>
      </c>
      <c r="AL189" s="84" t="s">
        <v>424</v>
      </c>
      <c r="AM189" s="84" t="s">
        <v>536</v>
      </c>
      <c r="AN189" s="84" t="s">
        <v>188</v>
      </c>
      <c r="AO189" s="84" t="s">
        <v>179</v>
      </c>
      <c r="AP189" s="84" t="s">
        <v>469</v>
      </c>
      <c r="AQ189" s="83" t="s">
        <v>309</v>
      </c>
      <c r="AR189" s="84" t="s">
        <v>505</v>
      </c>
      <c r="AS189" s="84" t="s">
        <v>428</v>
      </c>
      <c r="AT189" s="84" t="s">
        <v>133</v>
      </c>
      <c r="AU189" s="84" t="s">
        <v>369</v>
      </c>
      <c r="AV189" s="84" t="s">
        <v>349</v>
      </c>
      <c r="AW189" s="85" t="s">
        <v>472</v>
      </c>
      <c r="AX189" s="84" t="s">
        <v>388</v>
      </c>
      <c r="AY189" s="84" t="s">
        <v>508</v>
      </c>
      <c r="AZ189" s="84" t="s">
        <v>239</v>
      </c>
      <c r="BA189" s="84" t="s">
        <v>327</v>
      </c>
      <c r="BB189" s="84" t="s">
        <v>433</v>
      </c>
      <c r="BC189" s="86" t="s">
        <v>542</v>
      </c>
      <c r="BD189" s="84" t="s">
        <v>456</v>
      </c>
      <c r="BE189" s="84" t="s">
        <v>420</v>
      </c>
      <c r="BF189" s="84" t="s">
        <v>445</v>
      </c>
      <c r="BG189" s="84" t="s">
        <v>258</v>
      </c>
      <c r="BH189" s="84" t="s">
        <v>512</v>
      </c>
      <c r="BI189" s="87" t="s">
        <v>100</v>
      </c>
      <c r="BJ189" s="41"/>
      <c r="BK189" s="50"/>
      <c r="BL189" s="41"/>
      <c r="BM189" s="28">
        <f>F323</f>
        <v>310</v>
      </c>
      <c r="BN189" s="29">
        <f>F309</f>
        <v>296</v>
      </c>
      <c r="BO189" s="29">
        <f>F345</f>
        <v>332</v>
      </c>
      <c r="BP189" s="29">
        <f>F367</f>
        <v>354</v>
      </c>
      <c r="BQ189" s="29">
        <f>F281</f>
        <v>268</v>
      </c>
      <c r="BR189" s="29">
        <f>F191</f>
        <v>178</v>
      </c>
      <c r="BS189" s="29">
        <f>F177</f>
        <v>164</v>
      </c>
      <c r="BT189" s="29">
        <f>F233</f>
        <v>220</v>
      </c>
      <c r="BU189" s="29">
        <f>F255</f>
        <v>242</v>
      </c>
      <c r="BV189" s="29">
        <f>F144</f>
        <v>131</v>
      </c>
      <c r="BW189" s="29">
        <f>F454</f>
        <v>441</v>
      </c>
      <c r="BX189" s="29">
        <f>F415</f>
        <v>402</v>
      </c>
      <c r="BY189" s="29">
        <f>F476</f>
        <v>463</v>
      </c>
      <c r="BZ189" s="29">
        <f>F493</f>
        <v>480</v>
      </c>
      <c r="CA189" s="29">
        <f>F412</f>
        <v>399</v>
      </c>
      <c r="CB189" s="29">
        <f>F585</f>
        <v>572</v>
      </c>
      <c r="CC189" s="29">
        <f>F546</f>
        <v>533</v>
      </c>
      <c r="CD189" s="29">
        <f>F607</f>
        <v>594</v>
      </c>
      <c r="CE189" s="29">
        <f>F624</f>
        <v>611</v>
      </c>
      <c r="CF189" s="29">
        <f>F513</f>
        <v>500</v>
      </c>
      <c r="CG189" s="29">
        <f>F72</f>
        <v>59</v>
      </c>
      <c r="CH189" s="29">
        <f>F53</f>
        <v>40</v>
      </c>
      <c r="CI189" s="29">
        <f>F89</f>
        <v>76</v>
      </c>
      <c r="CJ189" s="29">
        <f>F136</f>
        <v>123</v>
      </c>
      <c r="CK189" s="30">
        <f>F25</f>
        <v>12</v>
      </c>
      <c r="CL189" s="75">
        <f t="shared" si="85"/>
        <v>3247400</v>
      </c>
      <c r="CM189" s="41"/>
      <c r="CN189" s="82" t="s">
        <v>670</v>
      </c>
      <c r="CO189" s="84" t="s">
        <v>412</v>
      </c>
      <c r="CP189" s="84" t="s">
        <v>244</v>
      </c>
      <c r="CQ189" s="84" t="s">
        <v>264</v>
      </c>
      <c r="CR189" s="84" t="s">
        <v>545</v>
      </c>
      <c r="CS189" s="84" t="s">
        <v>427</v>
      </c>
      <c r="CT189" s="83" t="s">
        <v>309</v>
      </c>
      <c r="CU189" s="84" t="s">
        <v>429</v>
      </c>
      <c r="CV189" s="84" t="s">
        <v>428</v>
      </c>
      <c r="CW189" s="84" t="s">
        <v>379</v>
      </c>
      <c r="CX189" s="84" t="s">
        <v>218</v>
      </c>
      <c r="CY189" s="84" t="s">
        <v>150</v>
      </c>
      <c r="CZ189" s="85" t="s">
        <v>217</v>
      </c>
      <c r="DA189" s="84" t="s">
        <v>216</v>
      </c>
      <c r="DB189" s="84" t="s">
        <v>277</v>
      </c>
      <c r="DC189" s="84" t="s">
        <v>541</v>
      </c>
      <c r="DD189" s="84" t="s">
        <v>327</v>
      </c>
      <c r="DE189" s="84" t="s">
        <v>105</v>
      </c>
      <c r="DF189" s="86" t="s">
        <v>542</v>
      </c>
      <c r="DG189" s="84" t="s">
        <v>391</v>
      </c>
      <c r="DH189" s="84" t="s">
        <v>164</v>
      </c>
      <c r="DI189" s="84" t="s">
        <v>611</v>
      </c>
      <c r="DJ189" s="84" t="s">
        <v>2</v>
      </c>
      <c r="DK189" s="84" t="s">
        <v>525</v>
      </c>
      <c r="DL189" s="87" t="s">
        <v>451</v>
      </c>
      <c r="DM189" s="67"/>
      <c r="DO189" s="57"/>
      <c r="DP189" s="88">
        <f>F382</f>
        <v>369</v>
      </c>
      <c r="DQ189" s="89">
        <f>F249</f>
        <v>236</v>
      </c>
      <c r="DR189" s="89">
        <f>F121</f>
        <v>108</v>
      </c>
      <c r="DS189" s="89">
        <f>F613</f>
        <v>600</v>
      </c>
      <c r="DT189" s="89">
        <f>F510</f>
        <v>497</v>
      </c>
      <c r="DU189" s="89">
        <f>F298</f>
        <v>285</v>
      </c>
      <c r="DV189" s="89">
        <f>F170</f>
        <v>157</v>
      </c>
      <c r="DW189" s="89">
        <f>F42</f>
        <v>29</v>
      </c>
      <c r="DX189" s="89">
        <f>F559</f>
        <v>546</v>
      </c>
      <c r="DY189" s="89">
        <f>F431</f>
        <v>418</v>
      </c>
      <c r="DZ189" s="89">
        <f>F344</f>
        <v>331</v>
      </c>
      <c r="EA189" s="89">
        <f>F216</f>
        <v>203</v>
      </c>
      <c r="EB189" s="89">
        <f>F108</f>
        <v>95</v>
      </c>
      <c r="EC189" s="89">
        <f>F605</f>
        <v>592</v>
      </c>
      <c r="ED189" s="89">
        <f>F477</f>
        <v>464</v>
      </c>
      <c r="EE189" s="89">
        <f>F265</f>
        <v>252</v>
      </c>
      <c r="EF189" s="89">
        <f>F162</f>
        <v>149</v>
      </c>
      <c r="EG189" s="89">
        <f>F29</f>
        <v>16</v>
      </c>
      <c r="EH189" s="89">
        <f>F526</f>
        <v>513</v>
      </c>
      <c r="EI189" s="89">
        <f>F393</f>
        <v>380</v>
      </c>
      <c r="EJ189" s="89">
        <f>F336</f>
        <v>323</v>
      </c>
      <c r="EK189" s="89">
        <f>F203</f>
        <v>190</v>
      </c>
      <c r="EL189" s="89">
        <f>F75</f>
        <v>62</v>
      </c>
      <c r="EM189" s="89">
        <f>F572</f>
        <v>559</v>
      </c>
      <c r="EN189" s="90">
        <f>F439</f>
        <v>426</v>
      </c>
      <c r="EO189" s="75">
        <f t="shared" si="86"/>
        <v>3247400</v>
      </c>
      <c r="EP189" s="41"/>
      <c r="EQ189" s="91" t="s">
        <v>688</v>
      </c>
      <c r="ER189" s="93" t="s">
        <v>621</v>
      </c>
      <c r="ES189" s="93" t="s">
        <v>71</v>
      </c>
      <c r="ET189" s="93" t="s">
        <v>434</v>
      </c>
      <c r="EU189" s="93" t="s">
        <v>252</v>
      </c>
      <c r="EV189" s="93" t="s">
        <v>684</v>
      </c>
      <c r="EW189" s="92" t="s">
        <v>228</v>
      </c>
      <c r="EX189" s="93" t="s">
        <v>449</v>
      </c>
      <c r="EY189" s="93" t="s">
        <v>118</v>
      </c>
      <c r="EZ189" s="93" t="s">
        <v>664</v>
      </c>
      <c r="FA189" s="93" t="s">
        <v>341</v>
      </c>
      <c r="FB189" s="93" t="s">
        <v>387</v>
      </c>
      <c r="FC189" s="94" t="s">
        <v>314</v>
      </c>
      <c r="FD189" s="93" t="s">
        <v>448</v>
      </c>
      <c r="FE189" s="93" t="s">
        <v>680</v>
      </c>
      <c r="FF189" s="93" t="s">
        <v>467</v>
      </c>
      <c r="FG189" s="93" t="s">
        <v>187</v>
      </c>
      <c r="FH189" s="93" t="s">
        <v>408</v>
      </c>
      <c r="FI189" s="95" t="s">
        <v>486</v>
      </c>
      <c r="FJ189" s="93" t="s">
        <v>151</v>
      </c>
      <c r="FK189" s="93" t="s">
        <v>366</v>
      </c>
      <c r="FL189" s="93" t="s">
        <v>637</v>
      </c>
      <c r="FM189" s="93" t="s">
        <v>487</v>
      </c>
      <c r="FN189" s="93" t="s">
        <v>276</v>
      </c>
      <c r="FO189" s="96" t="s">
        <v>420</v>
      </c>
      <c r="FP189" s="67"/>
    </row>
    <row r="190" spans="1:172" x14ac:dyDescent="0.2">
      <c r="A190" s="41"/>
      <c r="B190" s="41"/>
      <c r="C190" s="41"/>
      <c r="D190" s="109" t="s">
        <v>441</v>
      </c>
      <c r="E190" s="110" t="s">
        <v>565</v>
      </c>
      <c r="F190" s="122">
        <f>B3+(177*B5)</f>
        <v>177</v>
      </c>
      <c r="G190" s="41"/>
      <c r="I190" s="57"/>
      <c r="J190" s="28">
        <f>F379</f>
        <v>366</v>
      </c>
      <c r="K190" s="29">
        <f>F343</f>
        <v>330</v>
      </c>
      <c r="L190" s="29">
        <f>F337</f>
        <v>324</v>
      </c>
      <c r="M190" s="29">
        <f>F301</f>
        <v>288</v>
      </c>
      <c r="N190" s="29">
        <f>F265</f>
        <v>252</v>
      </c>
      <c r="O190" s="29">
        <f>F241</f>
        <v>228</v>
      </c>
      <c r="P190" s="29">
        <f>F230</f>
        <v>217</v>
      </c>
      <c r="Q190" s="29">
        <f>F194</f>
        <v>181</v>
      </c>
      <c r="R190" s="29">
        <f>F183</f>
        <v>170</v>
      </c>
      <c r="S190" s="29">
        <f>F152</f>
        <v>139</v>
      </c>
      <c r="T190" s="29">
        <f>F123</f>
        <v>110</v>
      </c>
      <c r="U190" s="29">
        <f>F92</f>
        <v>79</v>
      </c>
      <c r="V190" s="29">
        <f>F81</f>
        <v>68</v>
      </c>
      <c r="W190" s="29">
        <f>F45</f>
        <v>32</v>
      </c>
      <c r="X190" s="29">
        <f>F34</f>
        <v>21</v>
      </c>
      <c r="Y190" s="29">
        <f>F635</f>
        <v>622</v>
      </c>
      <c r="Z190" s="29">
        <f>F599</f>
        <v>586</v>
      </c>
      <c r="AA190" s="29">
        <f>F563</f>
        <v>550</v>
      </c>
      <c r="AB190" s="29">
        <f>F557</f>
        <v>544</v>
      </c>
      <c r="AC190" s="29">
        <f>F521</f>
        <v>508</v>
      </c>
      <c r="AD190" s="29">
        <f>F497</f>
        <v>484</v>
      </c>
      <c r="AE190" s="29">
        <f>F486</f>
        <v>473</v>
      </c>
      <c r="AF190" s="29">
        <f>F450</f>
        <v>437</v>
      </c>
      <c r="AG190" s="29">
        <f>F414</f>
        <v>401</v>
      </c>
      <c r="AH190" s="30">
        <f>F403</f>
        <v>390</v>
      </c>
      <c r="AI190" s="75">
        <f t="shared" si="84"/>
        <v>3247400</v>
      </c>
      <c r="AJ190" s="41"/>
      <c r="AK190" s="82" t="s">
        <v>383</v>
      </c>
      <c r="AL190" s="84" t="s">
        <v>374</v>
      </c>
      <c r="AM190" s="84" t="s">
        <v>111</v>
      </c>
      <c r="AN190" s="84" t="s">
        <v>535</v>
      </c>
      <c r="AO190" s="84" t="s">
        <v>467</v>
      </c>
      <c r="AP190" s="84" t="s">
        <v>458</v>
      </c>
      <c r="AQ190" s="84" t="s">
        <v>468</v>
      </c>
      <c r="AR190" s="83" t="s">
        <v>313</v>
      </c>
      <c r="AS190" s="84" t="s">
        <v>504</v>
      </c>
      <c r="AT190" s="84" t="s">
        <v>113</v>
      </c>
      <c r="AU190" s="84" t="s">
        <v>507</v>
      </c>
      <c r="AV190" s="84" t="s">
        <v>410</v>
      </c>
      <c r="AW190" s="85" t="s">
        <v>540</v>
      </c>
      <c r="AX190" s="84" t="s">
        <v>261</v>
      </c>
      <c r="AY190" s="84" t="s">
        <v>167</v>
      </c>
      <c r="AZ190" s="84" t="s">
        <v>473</v>
      </c>
      <c r="BA190" s="84" t="s">
        <v>392</v>
      </c>
      <c r="BB190" s="86" t="s">
        <v>511</v>
      </c>
      <c r="BC190" s="84" t="s">
        <v>356</v>
      </c>
      <c r="BD190" s="84" t="s">
        <v>191</v>
      </c>
      <c r="BE190" s="84" t="s">
        <v>136</v>
      </c>
      <c r="BF190" s="84" t="s">
        <v>543</v>
      </c>
      <c r="BG190" s="84" t="s">
        <v>236</v>
      </c>
      <c r="BH190" s="84" t="s">
        <v>396</v>
      </c>
      <c r="BI190" s="87" t="s">
        <v>484</v>
      </c>
      <c r="BJ190" s="41"/>
      <c r="BK190" s="50"/>
      <c r="BL190" s="41"/>
      <c r="BM190" s="28">
        <f>F295</f>
        <v>282</v>
      </c>
      <c r="BN190" s="29">
        <f>F373</f>
        <v>360</v>
      </c>
      <c r="BO190" s="29">
        <f>F331</f>
        <v>318</v>
      </c>
      <c r="BP190" s="29">
        <f>F284</f>
        <v>271</v>
      </c>
      <c r="BQ190" s="29">
        <f>F342</f>
        <v>329</v>
      </c>
      <c r="BR190" s="29">
        <f>F183</f>
        <v>170</v>
      </c>
      <c r="BS190" s="29">
        <f>F241</f>
        <v>228</v>
      </c>
      <c r="BT190" s="29">
        <f>F194</f>
        <v>181</v>
      </c>
      <c r="BU190" s="29">
        <f>F152</f>
        <v>139</v>
      </c>
      <c r="BV190" s="29">
        <f>F230</f>
        <v>217</v>
      </c>
      <c r="BW190" s="29">
        <f>F426</f>
        <v>413</v>
      </c>
      <c r="BX190" s="29">
        <f>F504</f>
        <v>491</v>
      </c>
      <c r="BY190" s="29">
        <f>F462</f>
        <v>449</v>
      </c>
      <c r="BZ190" s="29">
        <f>F390</f>
        <v>377</v>
      </c>
      <c r="CA190" s="29">
        <f>F468</f>
        <v>455</v>
      </c>
      <c r="CB190" s="29">
        <f>F557</f>
        <v>544</v>
      </c>
      <c r="CC190" s="29">
        <f>F635</f>
        <v>622</v>
      </c>
      <c r="CD190" s="29">
        <f>F563</f>
        <v>550</v>
      </c>
      <c r="CE190" s="29">
        <f>F521</f>
        <v>508</v>
      </c>
      <c r="CF190" s="29">
        <f>F599</f>
        <v>586</v>
      </c>
      <c r="CG190" s="29">
        <f>F39</f>
        <v>26</v>
      </c>
      <c r="CH190" s="29">
        <f>F122</f>
        <v>109</v>
      </c>
      <c r="CI190" s="29">
        <f>F75</f>
        <v>62</v>
      </c>
      <c r="CJ190" s="29">
        <f>F28</f>
        <v>15</v>
      </c>
      <c r="CK190" s="30">
        <f>F111</f>
        <v>98</v>
      </c>
      <c r="CL190" s="75">
        <f t="shared" si="85"/>
        <v>3247400</v>
      </c>
      <c r="CM190" s="41"/>
      <c r="CN190" s="82" t="s">
        <v>304</v>
      </c>
      <c r="CO190" s="84" t="s">
        <v>691</v>
      </c>
      <c r="CP190" s="84" t="s">
        <v>438</v>
      </c>
      <c r="CQ190" s="84" t="s">
        <v>527</v>
      </c>
      <c r="CR190" s="84" t="s">
        <v>120</v>
      </c>
      <c r="CS190" s="84" t="s">
        <v>504</v>
      </c>
      <c r="CT190" s="84" t="s">
        <v>458</v>
      </c>
      <c r="CU190" s="83" t="s">
        <v>313</v>
      </c>
      <c r="CV190" s="84" t="s">
        <v>113</v>
      </c>
      <c r="CW190" s="84" t="s">
        <v>468</v>
      </c>
      <c r="CX190" s="84" t="s">
        <v>339</v>
      </c>
      <c r="CY190" s="84" t="s">
        <v>81</v>
      </c>
      <c r="CZ190" s="85" t="s">
        <v>149</v>
      </c>
      <c r="DA190" s="84" t="s">
        <v>220</v>
      </c>
      <c r="DB190" s="84" t="s">
        <v>279</v>
      </c>
      <c r="DC190" s="84" t="s">
        <v>356</v>
      </c>
      <c r="DD190" s="84" t="s">
        <v>473</v>
      </c>
      <c r="DE190" s="86" t="s">
        <v>511</v>
      </c>
      <c r="DF190" s="84" t="s">
        <v>191</v>
      </c>
      <c r="DG190" s="84" t="s">
        <v>738</v>
      </c>
      <c r="DH190" s="84" t="s">
        <v>319</v>
      </c>
      <c r="DI190" s="84" t="s">
        <v>231</v>
      </c>
      <c r="DJ190" s="84" t="s">
        <v>487</v>
      </c>
      <c r="DK190" s="84" t="s">
        <v>658</v>
      </c>
      <c r="DL190" s="87" t="s">
        <v>460</v>
      </c>
      <c r="DM190" s="67"/>
      <c r="DO190" s="57"/>
      <c r="DP190" s="88">
        <f>F397</f>
        <v>384</v>
      </c>
      <c r="DQ190" s="89">
        <f>F264</f>
        <v>251</v>
      </c>
      <c r="DR190" s="89">
        <f>F161</f>
        <v>148</v>
      </c>
      <c r="DS190" s="89">
        <f>F28</f>
        <v>15</v>
      </c>
      <c r="DT190" s="89">
        <f>F525</f>
        <v>512</v>
      </c>
      <c r="DU190" s="89">
        <f>F438</f>
        <v>425</v>
      </c>
      <c r="DV190" s="89">
        <f>F335</f>
        <v>322</v>
      </c>
      <c r="DW190" s="89">
        <f>F207</f>
        <v>194</v>
      </c>
      <c r="DX190" s="89">
        <f>F74</f>
        <v>61</v>
      </c>
      <c r="DY190" s="89">
        <f>F571</f>
        <v>558</v>
      </c>
      <c r="DZ190" s="89">
        <f>F509</f>
        <v>496</v>
      </c>
      <c r="EA190" s="89">
        <f>F381</f>
        <v>368</v>
      </c>
      <c r="EB190" s="89">
        <f>F248</f>
        <v>235</v>
      </c>
      <c r="EC190" s="89">
        <f>F120</f>
        <v>107</v>
      </c>
      <c r="ED190" s="89">
        <f>F617</f>
        <v>604</v>
      </c>
      <c r="EE190" s="89">
        <f>F430</f>
        <v>417</v>
      </c>
      <c r="EF190" s="89">
        <f>F302</f>
        <v>289</v>
      </c>
      <c r="EG190" s="89">
        <f>F169</f>
        <v>156</v>
      </c>
      <c r="EH190" s="89">
        <f>F41</f>
        <v>28</v>
      </c>
      <c r="EI190" s="89">
        <f>F558</f>
        <v>545</v>
      </c>
      <c r="EJ190" s="89">
        <f>F476</f>
        <v>463</v>
      </c>
      <c r="EK190" s="89">
        <f>F343</f>
        <v>330</v>
      </c>
      <c r="EL190" s="89">
        <f>F215</f>
        <v>202</v>
      </c>
      <c r="EM190" s="89">
        <f>F112</f>
        <v>99</v>
      </c>
      <c r="EN190" s="90">
        <f>F604</f>
        <v>591</v>
      </c>
      <c r="EO190" s="75">
        <f t="shared" si="86"/>
        <v>3247400</v>
      </c>
      <c r="EP190" s="41"/>
      <c r="EQ190" s="91" t="s">
        <v>258</v>
      </c>
      <c r="ER190" s="93" t="s">
        <v>513</v>
      </c>
      <c r="ES190" s="93" t="s">
        <v>400</v>
      </c>
      <c r="ET190" s="93" t="s">
        <v>658</v>
      </c>
      <c r="EU190" s="93" t="s">
        <v>337</v>
      </c>
      <c r="EV190" s="93" t="s">
        <v>633</v>
      </c>
      <c r="EW190" s="93" t="s">
        <v>515</v>
      </c>
      <c r="EX190" s="92" t="s">
        <v>481</v>
      </c>
      <c r="EY190" s="93" t="s">
        <v>140</v>
      </c>
      <c r="EZ190" s="93" t="s">
        <v>129</v>
      </c>
      <c r="FA190" s="93" t="s">
        <v>640</v>
      </c>
      <c r="FB190" s="93" t="s">
        <v>478</v>
      </c>
      <c r="FC190" s="94" t="s">
        <v>286</v>
      </c>
      <c r="FD190" s="93" t="s">
        <v>320</v>
      </c>
      <c r="FE190" s="93" t="s">
        <v>566</v>
      </c>
      <c r="FF190" s="93" t="s">
        <v>624</v>
      </c>
      <c r="FG190" s="93" t="s">
        <v>89</v>
      </c>
      <c r="FH190" s="95" t="s">
        <v>194</v>
      </c>
      <c r="FI190" s="93" t="s">
        <v>619</v>
      </c>
      <c r="FJ190" s="93" t="s">
        <v>666</v>
      </c>
      <c r="FK190" s="93" t="s">
        <v>217</v>
      </c>
      <c r="FL190" s="93" t="s">
        <v>374</v>
      </c>
      <c r="FM190" s="93" t="s">
        <v>518</v>
      </c>
      <c r="FN190" s="93" t="s">
        <v>662</v>
      </c>
      <c r="FO190" s="96" t="s">
        <v>606</v>
      </c>
      <c r="FP190" s="67"/>
    </row>
    <row r="191" spans="1:172" x14ac:dyDescent="0.2">
      <c r="A191" s="41"/>
      <c r="B191" s="41"/>
      <c r="C191" s="41"/>
      <c r="D191" s="109" t="s">
        <v>427</v>
      </c>
      <c r="E191" s="110" t="s">
        <v>565</v>
      </c>
      <c r="F191" s="122">
        <f>B3+(178*B5)</f>
        <v>178</v>
      </c>
      <c r="G191" s="41"/>
      <c r="I191" s="57"/>
      <c r="J191" s="28">
        <f>F312</f>
        <v>299</v>
      </c>
      <c r="K191" s="29">
        <f>F276</f>
        <v>263</v>
      </c>
      <c r="L191" s="29">
        <f>F365</f>
        <v>352</v>
      </c>
      <c r="M191" s="29">
        <f>F354</f>
        <v>341</v>
      </c>
      <c r="N191" s="29">
        <f>F318</f>
        <v>305</v>
      </c>
      <c r="O191" s="29">
        <f>F169</f>
        <v>156</v>
      </c>
      <c r="P191" s="29">
        <f>F158</f>
        <v>145</v>
      </c>
      <c r="Q191" s="29">
        <f>F252</f>
        <v>239</v>
      </c>
      <c r="R191" s="29">
        <f>F216</f>
        <v>203</v>
      </c>
      <c r="S191" s="29">
        <f>F205</f>
        <v>192</v>
      </c>
      <c r="T191" s="29">
        <f>F56</f>
        <v>43</v>
      </c>
      <c r="U191" s="29">
        <f>F20</f>
        <v>7</v>
      </c>
      <c r="V191" s="29">
        <f>F134</f>
        <v>121</v>
      </c>
      <c r="W191" s="29">
        <f>F98</f>
        <v>85</v>
      </c>
      <c r="X191" s="29">
        <f>F67</f>
        <v>54</v>
      </c>
      <c r="Y191" s="29">
        <f>F538</f>
        <v>525</v>
      </c>
      <c r="Z191" s="29">
        <f>F532</f>
        <v>519</v>
      </c>
      <c r="AA191" s="29">
        <f>F621</f>
        <v>608</v>
      </c>
      <c r="AB191" s="29">
        <f>F610</f>
        <v>597</v>
      </c>
      <c r="AC191" s="29">
        <f>F574</f>
        <v>561</v>
      </c>
      <c r="AD191" s="29">
        <f>F425</f>
        <v>412</v>
      </c>
      <c r="AE191" s="29">
        <f>F389</f>
        <v>376</v>
      </c>
      <c r="AF191" s="29">
        <f>F503</f>
        <v>490</v>
      </c>
      <c r="AG191" s="29">
        <f>F472</f>
        <v>459</v>
      </c>
      <c r="AH191" s="30">
        <f>F461</f>
        <v>448</v>
      </c>
      <c r="AI191" s="75">
        <f t="shared" si="84"/>
        <v>3247400</v>
      </c>
      <c r="AJ191" s="41"/>
      <c r="AK191" s="82" t="s">
        <v>242</v>
      </c>
      <c r="AL191" s="84" t="s">
        <v>382</v>
      </c>
      <c r="AM191" s="84" t="s">
        <v>416</v>
      </c>
      <c r="AN191" s="84" t="s">
        <v>426</v>
      </c>
      <c r="AO191" s="84" t="s">
        <v>268</v>
      </c>
      <c r="AP191" s="84" t="s">
        <v>194</v>
      </c>
      <c r="AQ191" s="84" t="s">
        <v>538</v>
      </c>
      <c r="AR191" s="84" t="s">
        <v>185</v>
      </c>
      <c r="AS191" s="83" t="s">
        <v>387</v>
      </c>
      <c r="AT191" s="84" t="s">
        <v>506</v>
      </c>
      <c r="AU191" s="84" t="s">
        <v>390</v>
      </c>
      <c r="AV191" s="84" t="s">
        <v>117</v>
      </c>
      <c r="AW191" s="85" t="s">
        <v>289</v>
      </c>
      <c r="AX191" s="84" t="s">
        <v>539</v>
      </c>
      <c r="AY191" s="84" t="s">
        <v>471</v>
      </c>
      <c r="AZ191" s="84" t="s">
        <v>491</v>
      </c>
      <c r="BA191" s="86" t="s">
        <v>176</v>
      </c>
      <c r="BB191" s="84" t="s">
        <v>376</v>
      </c>
      <c r="BC191" s="84" t="s">
        <v>510</v>
      </c>
      <c r="BD191" s="84" t="s">
        <v>432</v>
      </c>
      <c r="BE191" s="84" t="s">
        <v>353</v>
      </c>
      <c r="BF191" s="84" t="s">
        <v>437</v>
      </c>
      <c r="BG191" s="84" t="s">
        <v>404</v>
      </c>
      <c r="BH191" s="84" t="s">
        <v>316</v>
      </c>
      <c r="BI191" s="87" t="s">
        <v>395</v>
      </c>
      <c r="BJ191" s="41"/>
      <c r="BK191" s="50"/>
      <c r="BL191" s="41"/>
      <c r="BM191" s="28">
        <f>F381</f>
        <v>368</v>
      </c>
      <c r="BN191" s="29">
        <f>F270</f>
        <v>257</v>
      </c>
      <c r="BO191" s="29">
        <f>F292</f>
        <v>279</v>
      </c>
      <c r="BP191" s="29">
        <f>F348</f>
        <v>335</v>
      </c>
      <c r="BQ191" s="29">
        <f>F334</f>
        <v>321</v>
      </c>
      <c r="BR191" s="29">
        <f>F244</f>
        <v>231</v>
      </c>
      <c r="BS191" s="29">
        <f>F158</f>
        <v>145</v>
      </c>
      <c r="BT191" s="29">
        <f>F180</f>
        <v>167</v>
      </c>
      <c r="BU191" s="29">
        <f>F216</f>
        <v>203</v>
      </c>
      <c r="BV191" s="29">
        <f>F202</f>
        <v>189</v>
      </c>
      <c r="BW191" s="29">
        <f>F512</f>
        <v>499</v>
      </c>
      <c r="BX191" s="29">
        <f>F401</f>
        <v>388</v>
      </c>
      <c r="BY191" s="29">
        <f>F418</f>
        <v>405</v>
      </c>
      <c r="BZ191" s="29">
        <f>F479</f>
        <v>466</v>
      </c>
      <c r="CA191" s="29">
        <f>F440</f>
        <v>427</v>
      </c>
      <c r="CB191" s="29">
        <f>F613</f>
        <v>600</v>
      </c>
      <c r="CC191" s="29">
        <f>F532</f>
        <v>519</v>
      </c>
      <c r="CD191" s="29">
        <f>F549</f>
        <v>536</v>
      </c>
      <c r="CE191" s="29">
        <f>F610</f>
        <v>597</v>
      </c>
      <c r="CF191" s="29">
        <f>F571</f>
        <v>558</v>
      </c>
      <c r="CG191" s="29">
        <f>F125</f>
        <v>112</v>
      </c>
      <c r="CH191" s="29">
        <f>F14</f>
        <v>1</v>
      </c>
      <c r="CI191" s="29">
        <f>F61</f>
        <v>48</v>
      </c>
      <c r="CJ191" s="29">
        <f>F97</f>
        <v>84</v>
      </c>
      <c r="CK191" s="30">
        <f>F78</f>
        <v>65</v>
      </c>
      <c r="CL191" s="75">
        <f t="shared" si="85"/>
        <v>3247400</v>
      </c>
      <c r="CM191" s="41"/>
      <c r="CN191" s="82" t="s">
        <v>478</v>
      </c>
      <c r="CO191" s="84" t="s">
        <v>109</v>
      </c>
      <c r="CP191" s="84" t="s">
        <v>205</v>
      </c>
      <c r="CQ191" s="84" t="s">
        <v>677</v>
      </c>
      <c r="CR191" s="84" t="s">
        <v>497</v>
      </c>
      <c r="CS191" s="84" t="s">
        <v>254</v>
      </c>
      <c r="CT191" s="84" t="s">
        <v>538</v>
      </c>
      <c r="CU191" s="84" t="s">
        <v>537</v>
      </c>
      <c r="CV191" s="83" t="s">
        <v>387</v>
      </c>
      <c r="CW191" s="84" t="s">
        <v>362</v>
      </c>
      <c r="CX191" s="84" t="s">
        <v>340</v>
      </c>
      <c r="CY191" s="84" t="s">
        <v>80</v>
      </c>
      <c r="CZ191" s="85" t="s">
        <v>84</v>
      </c>
      <c r="DA191" s="84" t="s">
        <v>153</v>
      </c>
      <c r="DB191" s="84" t="s">
        <v>83</v>
      </c>
      <c r="DC191" s="84" t="s">
        <v>434</v>
      </c>
      <c r="DD191" s="86" t="s">
        <v>176</v>
      </c>
      <c r="DE191" s="84" t="s">
        <v>474</v>
      </c>
      <c r="DF191" s="84" t="s">
        <v>510</v>
      </c>
      <c r="DG191" s="84" t="s">
        <v>129</v>
      </c>
      <c r="DH191" s="84" t="s">
        <v>522</v>
      </c>
      <c r="DI191" s="84" t="s">
        <v>201</v>
      </c>
      <c r="DJ191" s="84" t="s">
        <v>494</v>
      </c>
      <c r="DK191" s="84" t="s">
        <v>292</v>
      </c>
      <c r="DL191" s="87" t="s">
        <v>644</v>
      </c>
      <c r="DM191" s="67"/>
      <c r="DO191" s="57"/>
      <c r="DP191" s="88">
        <f>F562</f>
        <v>549</v>
      </c>
      <c r="DQ191" s="89">
        <f>F429</f>
        <v>416</v>
      </c>
      <c r="DR191" s="89">
        <f>F301</f>
        <v>288</v>
      </c>
      <c r="DS191" s="89">
        <f>F168</f>
        <v>155</v>
      </c>
      <c r="DT191" s="89">
        <f>F40</f>
        <v>27</v>
      </c>
      <c r="DU191" s="89">
        <f>F603</f>
        <v>590</v>
      </c>
      <c r="DV191" s="89">
        <f>F475</f>
        <v>462</v>
      </c>
      <c r="DW191" s="89">
        <f>F347</f>
        <v>334</v>
      </c>
      <c r="DX191" s="89">
        <f>F214</f>
        <v>201</v>
      </c>
      <c r="DY191" s="89">
        <f>F111</f>
        <v>98</v>
      </c>
      <c r="DZ191" s="89">
        <f>F524</f>
        <v>511</v>
      </c>
      <c r="EA191" s="89">
        <f>F396</f>
        <v>383</v>
      </c>
      <c r="EB191" s="89">
        <f>F263</f>
        <v>250</v>
      </c>
      <c r="EC191" s="89">
        <f>F160</f>
        <v>147</v>
      </c>
      <c r="ED191" s="89">
        <f>F32</f>
        <v>19</v>
      </c>
      <c r="EE191" s="89">
        <f>F570</f>
        <v>557</v>
      </c>
      <c r="EF191" s="89">
        <f>F442</f>
        <v>429</v>
      </c>
      <c r="EG191" s="89">
        <f>F334</f>
        <v>321</v>
      </c>
      <c r="EH191" s="89">
        <f>F206</f>
        <v>193</v>
      </c>
      <c r="EI191" s="89">
        <f>F73</f>
        <v>60</v>
      </c>
      <c r="EJ191" s="89">
        <f>F616</f>
        <v>603</v>
      </c>
      <c r="EK191" s="89">
        <f>F508</f>
        <v>495</v>
      </c>
      <c r="EL191" s="89">
        <f>F380</f>
        <v>367</v>
      </c>
      <c r="EM191" s="89">
        <f>F252</f>
        <v>239</v>
      </c>
      <c r="EN191" s="90">
        <f>F119</f>
        <v>106</v>
      </c>
      <c r="EO191" s="75">
        <f t="shared" si="86"/>
        <v>3247400</v>
      </c>
      <c r="EP191" s="41"/>
      <c r="EQ191" s="91" t="s">
        <v>530</v>
      </c>
      <c r="ER191" s="93" t="s">
        <v>267</v>
      </c>
      <c r="ES191" s="93" t="s">
        <v>535</v>
      </c>
      <c r="ET191" s="93" t="s">
        <v>363</v>
      </c>
      <c r="EU191" s="93" t="s">
        <v>580</v>
      </c>
      <c r="EV191" s="93" t="s">
        <v>77</v>
      </c>
      <c r="EW191" s="93" t="s">
        <v>100</v>
      </c>
      <c r="EX191" s="93" t="s">
        <v>616</v>
      </c>
      <c r="EY191" s="92" t="s">
        <v>184</v>
      </c>
      <c r="EZ191" s="93" t="s">
        <v>460</v>
      </c>
      <c r="FA191" s="93" t="s">
        <v>509</v>
      </c>
      <c r="FB191" s="93" t="s">
        <v>295</v>
      </c>
      <c r="FC191" s="94" t="s">
        <v>586</v>
      </c>
      <c r="FD191" s="93" t="s">
        <v>247</v>
      </c>
      <c r="FE191" s="93" t="s">
        <v>212</v>
      </c>
      <c r="FF191" s="93" t="s">
        <v>591</v>
      </c>
      <c r="FG191" s="95" t="s">
        <v>297</v>
      </c>
      <c r="FH191" s="93" t="s">
        <v>497</v>
      </c>
      <c r="FI191" s="93" t="s">
        <v>182</v>
      </c>
      <c r="FJ191" s="93" t="s">
        <v>389</v>
      </c>
      <c r="FK191" s="93" t="s">
        <v>610</v>
      </c>
      <c r="FL191" s="93" t="s">
        <v>235</v>
      </c>
      <c r="FM191" s="93" t="s">
        <v>157</v>
      </c>
      <c r="FN191" s="93" t="s">
        <v>185</v>
      </c>
      <c r="FO191" s="96" t="s">
        <v>579</v>
      </c>
      <c r="FP191" s="67"/>
    </row>
    <row r="192" spans="1:172" x14ac:dyDescent="0.2">
      <c r="A192" s="41"/>
      <c r="B192" s="41"/>
      <c r="C192" s="41"/>
      <c r="D192" s="109" t="s">
        <v>227</v>
      </c>
      <c r="E192" s="110" t="s">
        <v>565</v>
      </c>
      <c r="F192" s="111">
        <f>B3+(179*B5)</f>
        <v>179</v>
      </c>
      <c r="G192" s="41"/>
      <c r="I192" s="57"/>
      <c r="J192" s="28">
        <f>F340</f>
        <v>327</v>
      </c>
      <c r="K192" s="29">
        <f>F329</f>
        <v>316</v>
      </c>
      <c r="L192" s="29">
        <f>F293</f>
        <v>280</v>
      </c>
      <c r="M192" s="29">
        <f>F287</f>
        <v>274</v>
      </c>
      <c r="N192" s="29">
        <f>F376</f>
        <v>363</v>
      </c>
      <c r="O192" s="29">
        <f>F227</f>
        <v>214</v>
      </c>
      <c r="P192" s="29">
        <f>F191</f>
        <v>178</v>
      </c>
      <c r="Q192" s="29">
        <f>F180</f>
        <v>167</v>
      </c>
      <c r="R192" s="29">
        <f>F144</f>
        <v>131</v>
      </c>
      <c r="S192" s="29">
        <f>F258</f>
        <v>245</v>
      </c>
      <c r="T192" s="29">
        <f>F109</f>
        <v>96</v>
      </c>
      <c r="U192" s="29">
        <f>F73</f>
        <v>60</v>
      </c>
      <c r="V192" s="29">
        <f>F42</f>
        <v>29</v>
      </c>
      <c r="W192" s="29">
        <f>F31</f>
        <v>18</v>
      </c>
      <c r="X192" s="29">
        <f>F120</f>
        <v>107</v>
      </c>
      <c r="Y192" s="29">
        <f>F596</f>
        <v>583</v>
      </c>
      <c r="Z192" s="29">
        <f>F585</f>
        <v>572</v>
      </c>
      <c r="AA192" s="29">
        <f>F549</f>
        <v>536</v>
      </c>
      <c r="AB192" s="29">
        <f>F513</f>
        <v>500</v>
      </c>
      <c r="AC192" s="29">
        <f>F632</f>
        <v>619</v>
      </c>
      <c r="AD192" s="29">
        <f>F478</f>
        <v>465</v>
      </c>
      <c r="AE192" s="29">
        <f>F447</f>
        <v>434</v>
      </c>
      <c r="AF192" s="29">
        <f>F436</f>
        <v>423</v>
      </c>
      <c r="AG192" s="29">
        <f>F400</f>
        <v>387</v>
      </c>
      <c r="AH192" s="30">
        <f>F489</f>
        <v>476</v>
      </c>
      <c r="AI192" s="75">
        <f t="shared" si="84"/>
        <v>3247400</v>
      </c>
      <c r="AJ192" s="41"/>
      <c r="AK192" s="82" t="s">
        <v>531</v>
      </c>
      <c r="AL192" s="84" t="s">
        <v>466</v>
      </c>
      <c r="AM192" s="84" t="s">
        <v>125</v>
      </c>
      <c r="AN192" s="84" t="s">
        <v>303</v>
      </c>
      <c r="AO192" s="84" t="s">
        <v>425</v>
      </c>
      <c r="AP192" s="84" t="s">
        <v>248</v>
      </c>
      <c r="AQ192" s="84" t="s">
        <v>427</v>
      </c>
      <c r="AR192" s="84" t="s">
        <v>537</v>
      </c>
      <c r="AS192" s="84" t="s">
        <v>379</v>
      </c>
      <c r="AT192" s="83" t="s">
        <v>386</v>
      </c>
      <c r="AU192" s="84" t="s">
        <v>95</v>
      </c>
      <c r="AV192" s="84" t="s">
        <v>389</v>
      </c>
      <c r="AW192" s="85" t="s">
        <v>449</v>
      </c>
      <c r="AX192" s="84" t="s">
        <v>431</v>
      </c>
      <c r="AY192" s="84" t="s">
        <v>320</v>
      </c>
      <c r="AZ192" s="86" t="s">
        <v>251</v>
      </c>
      <c r="BA192" s="84" t="s">
        <v>541</v>
      </c>
      <c r="BB192" s="84" t="s">
        <v>474</v>
      </c>
      <c r="BC192" s="84" t="s">
        <v>391</v>
      </c>
      <c r="BD192" s="84" t="s">
        <v>298</v>
      </c>
      <c r="BE192" s="84" t="s">
        <v>394</v>
      </c>
      <c r="BF192" s="84" t="s">
        <v>198</v>
      </c>
      <c r="BG192" s="84" t="s">
        <v>436</v>
      </c>
      <c r="BH192" s="84" t="s">
        <v>171</v>
      </c>
      <c r="BI192" s="87" t="s">
        <v>475</v>
      </c>
      <c r="BJ192" s="41"/>
      <c r="BK192" s="50"/>
      <c r="BL192" s="41"/>
      <c r="BM192" s="28">
        <f>F359</f>
        <v>346</v>
      </c>
      <c r="BN192" s="29">
        <f>F317</f>
        <v>304</v>
      </c>
      <c r="BO192" s="29">
        <f>F273</f>
        <v>260</v>
      </c>
      <c r="BP192" s="29">
        <f>F306</f>
        <v>293</v>
      </c>
      <c r="BQ192" s="29">
        <f>F370</f>
        <v>357</v>
      </c>
      <c r="BR192" s="29">
        <f>F227</f>
        <v>214</v>
      </c>
      <c r="BS192" s="29">
        <f>F205</f>
        <v>192</v>
      </c>
      <c r="BT192" s="29">
        <f>F141</f>
        <v>128</v>
      </c>
      <c r="BU192" s="29">
        <f>F169</f>
        <v>156</v>
      </c>
      <c r="BV192" s="29">
        <f>F258</f>
        <v>245</v>
      </c>
      <c r="BW192" s="29">
        <f>F465</f>
        <v>452</v>
      </c>
      <c r="BX192" s="29">
        <f>F443</f>
        <v>430</v>
      </c>
      <c r="BY192" s="29">
        <f>F404</f>
        <v>391</v>
      </c>
      <c r="BZ192" s="29">
        <f>F437</f>
        <v>424</v>
      </c>
      <c r="CA192" s="29">
        <f>F501</f>
        <v>488</v>
      </c>
      <c r="CB192" s="29">
        <f>F596</f>
        <v>583</v>
      </c>
      <c r="CC192" s="29">
        <f>F574</f>
        <v>561</v>
      </c>
      <c r="CD192" s="29">
        <f>F535</f>
        <v>522</v>
      </c>
      <c r="CE192" s="29">
        <f>F538</f>
        <v>525</v>
      </c>
      <c r="CF192" s="29">
        <f>F632</f>
        <v>619</v>
      </c>
      <c r="CG192" s="29">
        <f>F103</f>
        <v>90</v>
      </c>
      <c r="CH192" s="29">
        <f>F86</f>
        <v>73</v>
      </c>
      <c r="CI192" s="29">
        <f>F22</f>
        <v>9</v>
      </c>
      <c r="CJ192" s="29">
        <f>F50</f>
        <v>37</v>
      </c>
      <c r="CK192" s="30">
        <f>F114</f>
        <v>101</v>
      </c>
      <c r="CL192" s="75">
        <f t="shared" si="85"/>
        <v>3247400</v>
      </c>
      <c r="CM192" s="41"/>
      <c r="CN192" s="82" t="s">
        <v>559</v>
      </c>
      <c r="CO192" s="84" t="s">
        <v>323</v>
      </c>
      <c r="CP192" s="84" t="s">
        <v>681</v>
      </c>
      <c r="CQ192" s="84" t="s">
        <v>399</v>
      </c>
      <c r="CR192" s="84" t="s">
        <v>180</v>
      </c>
      <c r="CS192" s="84" t="s">
        <v>248</v>
      </c>
      <c r="CT192" s="84" t="s">
        <v>506</v>
      </c>
      <c r="CU192" s="84" t="s">
        <v>505</v>
      </c>
      <c r="CV192" s="84" t="s">
        <v>194</v>
      </c>
      <c r="CW192" s="83" t="s">
        <v>386</v>
      </c>
      <c r="CX192" s="84" t="s">
        <v>4</v>
      </c>
      <c r="CY192" s="84" t="s">
        <v>338</v>
      </c>
      <c r="CZ192" s="85" t="s">
        <v>99</v>
      </c>
      <c r="DA192" s="84" t="s">
        <v>219</v>
      </c>
      <c r="DB192" s="84" t="s">
        <v>152</v>
      </c>
      <c r="DC192" s="86" t="s">
        <v>251</v>
      </c>
      <c r="DD192" s="84" t="s">
        <v>432</v>
      </c>
      <c r="DE192" s="84" t="s">
        <v>433</v>
      </c>
      <c r="DF192" s="84" t="s">
        <v>491</v>
      </c>
      <c r="DG192" s="84" t="s">
        <v>298</v>
      </c>
      <c r="DH192" s="84" t="s">
        <v>590</v>
      </c>
      <c r="DI192" s="84" t="s">
        <v>557</v>
      </c>
      <c r="DJ192" s="84" t="s">
        <v>348</v>
      </c>
      <c r="DK192" s="84" t="s">
        <v>555</v>
      </c>
      <c r="DL192" s="87" t="s">
        <v>368</v>
      </c>
      <c r="DM192" s="67"/>
      <c r="DO192" s="57"/>
      <c r="DP192" s="88">
        <f>F77</f>
        <v>64</v>
      </c>
      <c r="DQ192" s="89">
        <f>F569</f>
        <v>556</v>
      </c>
      <c r="DR192" s="89">
        <f>F441</f>
        <v>428</v>
      </c>
      <c r="DS192" s="89">
        <f>F333</f>
        <v>320</v>
      </c>
      <c r="DT192" s="89">
        <f>F205</f>
        <v>192</v>
      </c>
      <c r="DU192" s="89">
        <f>F118</f>
        <v>105</v>
      </c>
      <c r="DV192" s="89">
        <f>F615</f>
        <v>602</v>
      </c>
      <c r="DW192" s="89">
        <f>F512</f>
        <v>499</v>
      </c>
      <c r="DX192" s="89">
        <f>F379</f>
        <v>366</v>
      </c>
      <c r="DY192" s="89">
        <f>F251</f>
        <v>238</v>
      </c>
      <c r="DZ192" s="89">
        <f>F39</f>
        <v>26</v>
      </c>
      <c r="EA192" s="89">
        <f>F561</f>
        <v>548</v>
      </c>
      <c r="EB192" s="89">
        <f>F428</f>
        <v>415</v>
      </c>
      <c r="EC192" s="89">
        <f>F300</f>
        <v>287</v>
      </c>
      <c r="ED192" s="89">
        <f>F172</f>
        <v>159</v>
      </c>
      <c r="EE192" s="89">
        <f>F110</f>
        <v>97</v>
      </c>
      <c r="EF192" s="89">
        <f>F607</f>
        <v>594</v>
      </c>
      <c r="EG192" s="89">
        <f>F474</f>
        <v>461</v>
      </c>
      <c r="EH192" s="89">
        <f>F346</f>
        <v>333</v>
      </c>
      <c r="EI192" s="89">
        <f>F213</f>
        <v>200</v>
      </c>
      <c r="EJ192" s="89">
        <f>F31</f>
        <v>18</v>
      </c>
      <c r="EK192" s="89">
        <f>F523</f>
        <v>510</v>
      </c>
      <c r="EL192" s="89">
        <f>F395</f>
        <v>382</v>
      </c>
      <c r="EM192" s="89">
        <f>F267</f>
        <v>254</v>
      </c>
      <c r="EN192" s="90">
        <f>F159</f>
        <v>146</v>
      </c>
      <c r="EO192" s="75">
        <f t="shared" si="86"/>
        <v>3247400</v>
      </c>
      <c r="EP192" s="41"/>
      <c r="EQ192" s="91" t="s">
        <v>651</v>
      </c>
      <c r="ER192" s="93" t="s">
        <v>301</v>
      </c>
      <c r="ES192" s="93" t="s">
        <v>253</v>
      </c>
      <c r="ET192" s="93" t="s">
        <v>223</v>
      </c>
      <c r="EU192" s="93" t="s">
        <v>506</v>
      </c>
      <c r="EV192" s="93" t="s">
        <v>453</v>
      </c>
      <c r="EW192" s="93" t="s">
        <v>124</v>
      </c>
      <c r="EX192" s="93" t="s">
        <v>340</v>
      </c>
      <c r="EY192" s="93" t="s">
        <v>383</v>
      </c>
      <c r="EZ192" s="92" t="s">
        <v>595</v>
      </c>
      <c r="FA192" s="93" t="s">
        <v>319</v>
      </c>
      <c r="FB192" s="93" t="s">
        <v>145</v>
      </c>
      <c r="FC192" s="94" t="s">
        <v>445</v>
      </c>
      <c r="FD192" s="93" t="s">
        <v>589</v>
      </c>
      <c r="FE192" s="93" t="s">
        <v>556</v>
      </c>
      <c r="FF192" s="95" t="s">
        <v>271</v>
      </c>
      <c r="FG192" s="93" t="s">
        <v>105</v>
      </c>
      <c r="FH192" s="93" t="s">
        <v>519</v>
      </c>
      <c r="FI192" s="93" t="s">
        <v>490</v>
      </c>
      <c r="FJ192" s="93" t="s">
        <v>189</v>
      </c>
      <c r="FK192" s="93" t="s">
        <v>431</v>
      </c>
      <c r="FL192" s="93" t="s">
        <v>299</v>
      </c>
      <c r="FM192" s="93" t="s">
        <v>403</v>
      </c>
      <c r="FN192" s="93" t="s">
        <v>372</v>
      </c>
      <c r="FO192" s="96" t="s">
        <v>90</v>
      </c>
      <c r="FP192" s="67"/>
    </row>
    <row r="193" spans="1:172" x14ac:dyDescent="0.2">
      <c r="A193" s="41"/>
      <c r="B193" s="41"/>
      <c r="C193" s="41"/>
      <c r="D193" s="109" t="s">
        <v>246</v>
      </c>
      <c r="E193" s="110" t="s">
        <v>565</v>
      </c>
      <c r="F193" s="111">
        <f>B3+(180*B5)</f>
        <v>180</v>
      </c>
      <c r="G193" s="41"/>
      <c r="I193" s="57"/>
      <c r="J193" s="28">
        <f>F517</f>
        <v>504</v>
      </c>
      <c r="K193" s="29">
        <f>F631</f>
        <v>618</v>
      </c>
      <c r="L193" s="29">
        <f>F595</f>
        <v>582</v>
      </c>
      <c r="M193" s="29">
        <f>F584</f>
        <v>571</v>
      </c>
      <c r="N193" s="29">
        <f>F548</f>
        <v>535</v>
      </c>
      <c r="O193" s="29">
        <f>F399</f>
        <v>386</v>
      </c>
      <c r="P193" s="29">
        <f>F488</f>
        <v>475</v>
      </c>
      <c r="Q193" s="29">
        <f>F482</f>
        <v>469</v>
      </c>
      <c r="R193" s="29">
        <f>F446</f>
        <v>433</v>
      </c>
      <c r="S193" s="29">
        <f>F435</f>
        <v>422</v>
      </c>
      <c r="T193" s="29">
        <f>F286</f>
        <v>273</v>
      </c>
      <c r="U193" s="29">
        <f>F375</f>
        <v>362</v>
      </c>
      <c r="V193" s="29">
        <f>F339</f>
        <v>326</v>
      </c>
      <c r="W193" s="29">
        <f>F328</f>
        <v>315</v>
      </c>
      <c r="X193" s="29">
        <f>F297</f>
        <v>284</v>
      </c>
      <c r="Y193" s="29">
        <f>F143</f>
        <v>130</v>
      </c>
      <c r="Z193" s="29">
        <f>F262</f>
        <v>249</v>
      </c>
      <c r="AA193" s="29">
        <f>F226</f>
        <v>213</v>
      </c>
      <c r="AB193" s="29">
        <f>F190</f>
        <v>177</v>
      </c>
      <c r="AC193" s="29">
        <f>F179</f>
        <v>166</v>
      </c>
      <c r="AD193" s="29">
        <f>F30</f>
        <v>17</v>
      </c>
      <c r="AE193" s="29">
        <f>F119</f>
        <v>106</v>
      </c>
      <c r="AF193" s="29">
        <f>F108</f>
        <v>95</v>
      </c>
      <c r="AG193" s="29">
        <f>F77</f>
        <v>64</v>
      </c>
      <c r="AH193" s="30">
        <f>F41</f>
        <v>28</v>
      </c>
      <c r="AI193" s="75">
        <f t="shared" si="84"/>
        <v>3247400</v>
      </c>
      <c r="AJ193" s="41"/>
      <c r="AK193" s="82" t="s">
        <v>647</v>
      </c>
      <c r="AL193" s="84" t="s">
        <v>411</v>
      </c>
      <c r="AM193" s="84" t="s">
        <v>567</v>
      </c>
      <c r="AN193" s="84" t="s">
        <v>262</v>
      </c>
      <c r="AO193" s="84" t="s">
        <v>238</v>
      </c>
      <c r="AP193" s="84" t="s">
        <v>551</v>
      </c>
      <c r="AQ193" s="84" t="s">
        <v>593</v>
      </c>
      <c r="AR193" s="84" t="s">
        <v>564</v>
      </c>
      <c r="AS193" s="84" t="s">
        <v>102</v>
      </c>
      <c r="AT193" s="84" t="s">
        <v>192</v>
      </c>
      <c r="AU193" s="83" t="s">
        <v>137</v>
      </c>
      <c r="AV193" s="84" t="s">
        <v>570</v>
      </c>
      <c r="AW193" s="85" t="s">
        <v>440</v>
      </c>
      <c r="AX193" s="84" t="s">
        <v>306</v>
      </c>
      <c r="AY193" s="86" t="s">
        <v>649</v>
      </c>
      <c r="AZ193" s="84" t="s">
        <v>186</v>
      </c>
      <c r="BA193" s="84" t="s">
        <v>373</v>
      </c>
      <c r="BB193" s="84" t="s">
        <v>583</v>
      </c>
      <c r="BC193" s="84" t="s">
        <v>441</v>
      </c>
      <c r="BD193" s="84" t="s">
        <v>498</v>
      </c>
      <c r="BE193" s="84" t="s">
        <v>290</v>
      </c>
      <c r="BF193" s="84" t="s">
        <v>579</v>
      </c>
      <c r="BG193" s="84" t="s">
        <v>314</v>
      </c>
      <c r="BH193" s="84" t="s">
        <v>651</v>
      </c>
      <c r="BI193" s="87" t="s">
        <v>619</v>
      </c>
      <c r="BJ193" s="41"/>
      <c r="BK193" s="50"/>
      <c r="BL193" s="41"/>
      <c r="BM193" s="28">
        <f>F143</f>
        <v>130</v>
      </c>
      <c r="BN193" s="29">
        <f>F237</f>
        <v>224</v>
      </c>
      <c r="BO193" s="29">
        <f>F240</f>
        <v>227</v>
      </c>
      <c r="BP193" s="29">
        <f>F201</f>
        <v>188</v>
      </c>
      <c r="BQ193" s="29">
        <f>F179</f>
        <v>166</v>
      </c>
      <c r="BR193" s="29">
        <f>F517</f>
        <v>504</v>
      </c>
      <c r="BS193" s="29">
        <f>F606</f>
        <v>593</v>
      </c>
      <c r="BT193" s="29">
        <f>F634</f>
        <v>621</v>
      </c>
      <c r="BU193" s="29">
        <f>F570</f>
        <v>557</v>
      </c>
      <c r="BV193" s="29">
        <f>F548</f>
        <v>535</v>
      </c>
      <c r="BW193" s="29">
        <f>F286</f>
        <v>273</v>
      </c>
      <c r="BX193" s="29">
        <f>F350</f>
        <v>337</v>
      </c>
      <c r="BY193" s="29">
        <f>F378</f>
        <v>365</v>
      </c>
      <c r="BZ193" s="29">
        <f>F314</f>
        <v>301</v>
      </c>
      <c r="CA193" s="29">
        <f>F297</f>
        <v>284</v>
      </c>
      <c r="CB193" s="29">
        <f>F30</f>
        <v>17</v>
      </c>
      <c r="CC193" s="29">
        <f>F94</f>
        <v>81</v>
      </c>
      <c r="CD193" s="29">
        <f>F127</f>
        <v>114</v>
      </c>
      <c r="CE193" s="29">
        <f>F83</f>
        <v>70</v>
      </c>
      <c r="CF193" s="29">
        <f>F41</f>
        <v>28</v>
      </c>
      <c r="CG193" s="29">
        <f>F399</f>
        <v>386</v>
      </c>
      <c r="CH193" s="29">
        <f>F463</f>
        <v>450</v>
      </c>
      <c r="CI193" s="29">
        <f>F496</f>
        <v>483</v>
      </c>
      <c r="CJ193" s="29">
        <f>F457</f>
        <v>444</v>
      </c>
      <c r="CK193" s="30">
        <f>F435</f>
        <v>422</v>
      </c>
      <c r="CL193" s="75">
        <f t="shared" si="85"/>
        <v>3247400</v>
      </c>
      <c r="CM193" s="41"/>
      <c r="CN193" s="82" t="s">
        <v>186</v>
      </c>
      <c r="CO193" s="84" t="s">
        <v>265</v>
      </c>
      <c r="CP193" s="84" t="s">
        <v>480</v>
      </c>
      <c r="CQ193" s="84" t="s">
        <v>635</v>
      </c>
      <c r="CR193" s="84" t="s">
        <v>498</v>
      </c>
      <c r="CS193" s="84" t="s">
        <v>647</v>
      </c>
      <c r="CT193" s="84" t="s">
        <v>526</v>
      </c>
      <c r="CU193" s="84" t="s">
        <v>203</v>
      </c>
      <c r="CV193" s="84" t="s">
        <v>591</v>
      </c>
      <c r="CW193" s="84" t="s">
        <v>238</v>
      </c>
      <c r="CX193" s="83" t="s">
        <v>137</v>
      </c>
      <c r="CY193" s="84" t="s">
        <v>578</v>
      </c>
      <c r="CZ193" s="85" t="s">
        <v>110</v>
      </c>
      <c r="DA193" s="84" t="s">
        <v>398</v>
      </c>
      <c r="DB193" s="86" t="s">
        <v>649</v>
      </c>
      <c r="DC193" s="84" t="s">
        <v>290</v>
      </c>
      <c r="DD193" s="84" t="s">
        <v>650</v>
      </c>
      <c r="DE193" s="84" t="s">
        <v>618</v>
      </c>
      <c r="DF193" s="84" t="s">
        <v>195</v>
      </c>
      <c r="DG193" s="84" t="s">
        <v>619</v>
      </c>
      <c r="DH193" s="84" t="s">
        <v>551</v>
      </c>
      <c r="DI193" s="84" t="s">
        <v>615</v>
      </c>
      <c r="DJ193" s="84" t="s">
        <v>354</v>
      </c>
      <c r="DK193" s="84" t="s">
        <v>492</v>
      </c>
      <c r="DL193" s="87" t="s">
        <v>192</v>
      </c>
      <c r="DM193" s="67"/>
      <c r="DO193" s="57"/>
      <c r="DP193" s="88">
        <f>F289</f>
        <v>276</v>
      </c>
      <c r="DQ193" s="89">
        <f>F186</f>
        <v>173</v>
      </c>
      <c r="DR193" s="89">
        <f>F53</f>
        <v>40</v>
      </c>
      <c r="DS193" s="89">
        <f>F550</f>
        <v>537</v>
      </c>
      <c r="DT193" s="89">
        <f>F422</f>
        <v>409</v>
      </c>
      <c r="DU193" s="89">
        <f>F360</f>
        <v>347</v>
      </c>
      <c r="DV193" s="89">
        <f>F232</f>
        <v>219</v>
      </c>
      <c r="DW193" s="89">
        <f>F99</f>
        <v>86</v>
      </c>
      <c r="DX193" s="89">
        <f>F596</f>
        <v>583</v>
      </c>
      <c r="DY193" s="89">
        <f>F463</f>
        <v>450</v>
      </c>
      <c r="DZ193" s="89">
        <f>F281</f>
        <v>268</v>
      </c>
      <c r="EA193" s="89">
        <f>F148</f>
        <v>135</v>
      </c>
      <c r="EB193" s="89">
        <f>F20</f>
        <v>7</v>
      </c>
      <c r="EC193" s="89">
        <f>F517</f>
        <v>504</v>
      </c>
      <c r="ED193" s="89">
        <f>F409</f>
        <v>396</v>
      </c>
      <c r="EE193" s="89">
        <f>F327</f>
        <v>314</v>
      </c>
      <c r="EF193" s="89">
        <f>F194</f>
        <v>181</v>
      </c>
      <c r="EG193" s="89">
        <f>F66</f>
        <v>53</v>
      </c>
      <c r="EH193" s="89">
        <f>F583</f>
        <v>570</v>
      </c>
      <c r="EI193" s="89">
        <f>F455</f>
        <v>442</v>
      </c>
      <c r="EJ193" s="89">
        <f>F368</f>
        <v>355</v>
      </c>
      <c r="EK193" s="89">
        <f>F240</f>
        <v>227</v>
      </c>
      <c r="EL193" s="89">
        <f>F137</f>
        <v>124</v>
      </c>
      <c r="EM193" s="89">
        <f>F629</f>
        <v>616</v>
      </c>
      <c r="EN193" s="90">
        <f>F501</f>
        <v>488</v>
      </c>
      <c r="EO193" s="75">
        <f t="shared" si="86"/>
        <v>3247400</v>
      </c>
      <c r="EP193" s="41"/>
      <c r="EQ193" s="91" t="s">
        <v>477</v>
      </c>
      <c r="ER193" s="93" t="s">
        <v>517</v>
      </c>
      <c r="ES193" s="93" t="s">
        <v>611</v>
      </c>
      <c r="ET193" s="93" t="s">
        <v>273</v>
      </c>
      <c r="EU193" s="93" t="s">
        <v>365</v>
      </c>
      <c r="EV193" s="93" t="s">
        <v>544</v>
      </c>
      <c r="EW193" s="93" t="s">
        <v>401</v>
      </c>
      <c r="EX193" s="93" t="s">
        <v>72</v>
      </c>
      <c r="EY193" s="93" t="s">
        <v>251</v>
      </c>
      <c r="EZ193" s="93" t="s">
        <v>615</v>
      </c>
      <c r="FA193" s="92" t="s">
        <v>545</v>
      </c>
      <c r="FB193" s="93" t="s">
        <v>229</v>
      </c>
      <c r="FC193" s="94" t="s">
        <v>117</v>
      </c>
      <c r="FD193" s="93" t="s">
        <v>647</v>
      </c>
      <c r="FE193" s="95" t="s">
        <v>604</v>
      </c>
      <c r="FF193" s="93" t="s">
        <v>342</v>
      </c>
      <c r="FG193" s="93" t="s">
        <v>313</v>
      </c>
      <c r="FH193" s="93" t="s">
        <v>596</v>
      </c>
      <c r="FI193" s="93" t="s">
        <v>674</v>
      </c>
      <c r="FJ193" s="93" t="s">
        <v>582</v>
      </c>
      <c r="FK193" s="93" t="s">
        <v>188</v>
      </c>
      <c r="FL193" s="93" t="s">
        <v>480</v>
      </c>
      <c r="FM193" s="93" t="s">
        <v>689</v>
      </c>
      <c r="FN193" s="93" t="s">
        <v>645</v>
      </c>
      <c r="FO193" s="96" t="s">
        <v>152</v>
      </c>
      <c r="FP193" s="67"/>
    </row>
    <row r="194" spans="1:172" x14ac:dyDescent="0.2">
      <c r="A194" s="41"/>
      <c r="B194" s="41"/>
      <c r="C194" s="41"/>
      <c r="D194" s="109" t="s">
        <v>313</v>
      </c>
      <c r="E194" s="110" t="s">
        <v>565</v>
      </c>
      <c r="F194" s="122">
        <f>B3+(181*B5)</f>
        <v>181</v>
      </c>
      <c r="G194" s="41"/>
      <c r="I194" s="57"/>
      <c r="J194" s="28">
        <f>F570</f>
        <v>557</v>
      </c>
      <c r="K194" s="29">
        <f>F559</f>
        <v>546</v>
      </c>
      <c r="L194" s="29">
        <f>F523</f>
        <v>510</v>
      </c>
      <c r="M194" s="29">
        <f>F617</f>
        <v>604</v>
      </c>
      <c r="N194" s="29">
        <f>F606</f>
        <v>593</v>
      </c>
      <c r="O194" s="29">
        <f>F457</f>
        <v>444</v>
      </c>
      <c r="P194" s="29">
        <f>F421</f>
        <v>408</v>
      </c>
      <c r="Q194" s="29">
        <f>F410</f>
        <v>397</v>
      </c>
      <c r="R194" s="29">
        <f>F499</f>
        <v>486</v>
      </c>
      <c r="S194" s="29">
        <f>F463</f>
        <v>450</v>
      </c>
      <c r="T194" s="29">
        <f>F314</f>
        <v>301</v>
      </c>
      <c r="U194" s="29">
        <f>F303</f>
        <v>290</v>
      </c>
      <c r="V194" s="29">
        <f>F272</f>
        <v>259</v>
      </c>
      <c r="W194" s="29">
        <f>F386</f>
        <v>373</v>
      </c>
      <c r="X194" s="29">
        <f>F350</f>
        <v>337</v>
      </c>
      <c r="Y194" s="29">
        <f>F201</f>
        <v>188</v>
      </c>
      <c r="Z194" s="29">
        <f>F165</f>
        <v>152</v>
      </c>
      <c r="AA194" s="29">
        <f>F154</f>
        <v>141</v>
      </c>
      <c r="AB194" s="29">
        <f>F243</f>
        <v>230</v>
      </c>
      <c r="AC194" s="29">
        <f>F237</f>
        <v>224</v>
      </c>
      <c r="AD194" s="29">
        <f>F83</f>
        <v>70</v>
      </c>
      <c r="AE194" s="29">
        <f>F52</f>
        <v>39</v>
      </c>
      <c r="AF194" s="29">
        <f>F16</f>
        <v>3</v>
      </c>
      <c r="AG194" s="29">
        <f>F130</f>
        <v>117</v>
      </c>
      <c r="AH194" s="30">
        <f>F94</f>
        <v>81</v>
      </c>
      <c r="AI194" s="75">
        <f t="shared" si="84"/>
        <v>3247400</v>
      </c>
      <c r="AJ194" s="41"/>
      <c r="AK194" s="82" t="s">
        <v>591</v>
      </c>
      <c r="AL194" s="84" t="s">
        <v>118</v>
      </c>
      <c r="AM194" s="84" t="s">
        <v>299</v>
      </c>
      <c r="AN194" s="84" t="s">
        <v>566</v>
      </c>
      <c r="AO194" s="84" t="s">
        <v>526</v>
      </c>
      <c r="AP194" s="84" t="s">
        <v>492</v>
      </c>
      <c r="AQ194" s="84" t="s">
        <v>234</v>
      </c>
      <c r="AR194" s="84" t="s">
        <v>377</v>
      </c>
      <c r="AS194" s="84" t="s">
        <v>483</v>
      </c>
      <c r="AT194" s="84" t="s">
        <v>615</v>
      </c>
      <c r="AU194" s="84" t="s">
        <v>398</v>
      </c>
      <c r="AV194" s="83" t="s">
        <v>178</v>
      </c>
      <c r="AW194" s="85" t="s">
        <v>569</v>
      </c>
      <c r="AX194" s="86" t="s">
        <v>317</v>
      </c>
      <c r="AY194" s="84" t="s">
        <v>578</v>
      </c>
      <c r="AZ194" s="84" t="s">
        <v>635</v>
      </c>
      <c r="BA194" s="84" t="s">
        <v>402</v>
      </c>
      <c r="BB194" s="84" t="s">
        <v>413</v>
      </c>
      <c r="BC194" s="84" t="s">
        <v>307</v>
      </c>
      <c r="BD194" s="84" t="s">
        <v>265</v>
      </c>
      <c r="BE194" s="84" t="s">
        <v>195</v>
      </c>
      <c r="BF194" s="84" t="s">
        <v>574</v>
      </c>
      <c r="BG194" s="84" t="s">
        <v>630</v>
      </c>
      <c r="BH194" s="84" t="s">
        <v>350</v>
      </c>
      <c r="BI194" s="87" t="s">
        <v>650</v>
      </c>
      <c r="BJ194" s="41"/>
      <c r="BK194" s="50"/>
      <c r="BL194" s="41"/>
      <c r="BM194" s="28">
        <f>F204</f>
        <v>191</v>
      </c>
      <c r="BN194" s="29">
        <f>F165</f>
        <v>152</v>
      </c>
      <c r="BO194" s="29">
        <f>F226</f>
        <v>213</v>
      </c>
      <c r="BP194" s="29">
        <f>F243</f>
        <v>230</v>
      </c>
      <c r="BQ194" s="29">
        <f>F162</f>
        <v>149</v>
      </c>
      <c r="BR194" s="29">
        <f>F573</f>
        <v>560</v>
      </c>
      <c r="BS194" s="29">
        <f>F559</f>
        <v>546</v>
      </c>
      <c r="BT194" s="29">
        <f>F595</f>
        <v>582</v>
      </c>
      <c r="BU194" s="29">
        <f>F617</f>
        <v>604</v>
      </c>
      <c r="BV194" s="29">
        <f>F531</f>
        <v>518</v>
      </c>
      <c r="BW194" s="29">
        <f>F322</f>
        <v>309</v>
      </c>
      <c r="BX194" s="29">
        <f>F303</f>
        <v>290</v>
      </c>
      <c r="BY194" s="29">
        <f>F339</f>
        <v>326</v>
      </c>
      <c r="BZ194" s="29">
        <f>F386</f>
        <v>373</v>
      </c>
      <c r="CA194" s="29">
        <f>F275</f>
        <v>262</v>
      </c>
      <c r="CB194" s="29">
        <f>F66</f>
        <v>53</v>
      </c>
      <c r="CC194" s="29">
        <f>F52</f>
        <v>39</v>
      </c>
      <c r="CD194" s="29">
        <f>F108</f>
        <v>95</v>
      </c>
      <c r="CE194" s="29">
        <f>F130</f>
        <v>117</v>
      </c>
      <c r="CF194" s="29">
        <f>F19</f>
        <v>6</v>
      </c>
      <c r="CG194" s="29">
        <f>F460</f>
        <v>447</v>
      </c>
      <c r="CH194" s="29">
        <f>F421</f>
        <v>408</v>
      </c>
      <c r="CI194" s="29">
        <f>F482</f>
        <v>469</v>
      </c>
      <c r="CJ194" s="29">
        <f>F499</f>
        <v>486</v>
      </c>
      <c r="CK194" s="30">
        <f>F388</f>
        <v>375</v>
      </c>
      <c r="CL194" s="75">
        <f t="shared" si="85"/>
        <v>3247400</v>
      </c>
      <c r="CM194" s="41"/>
      <c r="CN194" s="82" t="s">
        <v>560</v>
      </c>
      <c r="CO194" s="84" t="s">
        <v>402</v>
      </c>
      <c r="CP194" s="84" t="s">
        <v>583</v>
      </c>
      <c r="CQ194" s="84" t="s">
        <v>307</v>
      </c>
      <c r="CR194" s="84" t="s">
        <v>187</v>
      </c>
      <c r="CS194" s="84" t="s">
        <v>107</v>
      </c>
      <c r="CT194" s="84" t="s">
        <v>118</v>
      </c>
      <c r="CU194" s="84" t="s">
        <v>567</v>
      </c>
      <c r="CV194" s="84" t="s">
        <v>566</v>
      </c>
      <c r="CW194" s="84" t="s">
        <v>495</v>
      </c>
      <c r="CX194" s="84" t="s">
        <v>634</v>
      </c>
      <c r="CY194" s="83" t="s">
        <v>178</v>
      </c>
      <c r="CZ194" s="85" t="s">
        <v>440</v>
      </c>
      <c r="DA194" s="86" t="s">
        <v>317</v>
      </c>
      <c r="DB194" s="84" t="s">
        <v>643</v>
      </c>
      <c r="DC194" s="84" t="s">
        <v>596</v>
      </c>
      <c r="DD194" s="84" t="s">
        <v>574</v>
      </c>
      <c r="DE194" s="84" t="s">
        <v>314</v>
      </c>
      <c r="DF194" s="84" t="s">
        <v>350</v>
      </c>
      <c r="DG194" s="84" t="s">
        <v>620</v>
      </c>
      <c r="DH194" s="84" t="s">
        <v>328</v>
      </c>
      <c r="DI194" s="84" t="s">
        <v>234</v>
      </c>
      <c r="DJ194" s="84" t="s">
        <v>564</v>
      </c>
      <c r="DK194" s="84" t="s">
        <v>483</v>
      </c>
      <c r="DL194" s="87" t="s">
        <v>568</v>
      </c>
      <c r="DM194" s="67"/>
      <c r="DO194" s="57"/>
      <c r="DP194" s="88">
        <f>F454</f>
        <v>441</v>
      </c>
      <c r="DQ194" s="89">
        <f>F326</f>
        <v>313</v>
      </c>
      <c r="DR194" s="89">
        <f>F193</f>
        <v>180</v>
      </c>
      <c r="DS194" s="89">
        <f>F65</f>
        <v>52</v>
      </c>
      <c r="DT194" s="89">
        <f>F587</f>
        <v>574</v>
      </c>
      <c r="DU194" s="89">
        <f>F500</f>
        <v>487</v>
      </c>
      <c r="DV194" s="89">
        <f>F372</f>
        <v>359</v>
      </c>
      <c r="DW194" s="89">
        <f>F239</f>
        <v>226</v>
      </c>
      <c r="DX194" s="89">
        <f>F136</f>
        <v>123</v>
      </c>
      <c r="DY194" s="89">
        <f>F628</f>
        <v>615</v>
      </c>
      <c r="DZ194" s="89">
        <f>F421</f>
        <v>408</v>
      </c>
      <c r="EA194" s="89">
        <f>F288</f>
        <v>275</v>
      </c>
      <c r="EB194" s="89">
        <f>F185</f>
        <v>172</v>
      </c>
      <c r="EC194" s="89">
        <f>F57</f>
        <v>44</v>
      </c>
      <c r="ED194" s="89">
        <f>F549</f>
        <v>536</v>
      </c>
      <c r="EE194" s="89">
        <f>F467</f>
        <v>454</v>
      </c>
      <c r="EF194" s="89">
        <f>F359</f>
        <v>346</v>
      </c>
      <c r="EG194" s="89">
        <f>F231</f>
        <v>218</v>
      </c>
      <c r="EH194" s="89">
        <f>F98</f>
        <v>85</v>
      </c>
      <c r="EI194" s="89">
        <f>F595</f>
        <v>582</v>
      </c>
      <c r="EJ194" s="89">
        <f>F408</f>
        <v>395</v>
      </c>
      <c r="EK194" s="89">
        <f>F280</f>
        <v>267</v>
      </c>
      <c r="EL194" s="89">
        <f>F152</f>
        <v>139</v>
      </c>
      <c r="EM194" s="89">
        <f>F19</f>
        <v>6</v>
      </c>
      <c r="EN194" s="90">
        <f>F516</f>
        <v>503</v>
      </c>
      <c r="EO194" s="75">
        <f t="shared" si="86"/>
        <v>3247400</v>
      </c>
      <c r="EP194" s="41"/>
      <c r="EQ194" s="91" t="s">
        <v>218</v>
      </c>
      <c r="ER194" s="93" t="s">
        <v>503</v>
      </c>
      <c r="ES194" s="93" t="s">
        <v>246</v>
      </c>
      <c r="ET194" s="93" t="s">
        <v>602</v>
      </c>
      <c r="EU194" s="93" t="s">
        <v>415</v>
      </c>
      <c r="EV194" s="93" t="s">
        <v>294</v>
      </c>
      <c r="EW194" s="93" t="s">
        <v>594</v>
      </c>
      <c r="EX194" s="93" t="s">
        <v>364</v>
      </c>
      <c r="EY194" s="93" t="s">
        <v>525</v>
      </c>
      <c r="EZ194" s="93" t="s">
        <v>257</v>
      </c>
      <c r="FA194" s="93" t="s">
        <v>234</v>
      </c>
      <c r="FB194" s="92" t="s">
        <v>626</v>
      </c>
      <c r="FC194" s="94" t="s">
        <v>183</v>
      </c>
      <c r="FD194" s="95" t="s">
        <v>128</v>
      </c>
      <c r="FE194" s="93" t="s">
        <v>474</v>
      </c>
      <c r="FF194" s="93" t="s">
        <v>351</v>
      </c>
      <c r="FG194" s="93" t="s">
        <v>559</v>
      </c>
      <c r="FH194" s="93" t="s">
        <v>287</v>
      </c>
      <c r="FI194" s="93" t="s">
        <v>539</v>
      </c>
      <c r="FJ194" s="93" t="s">
        <v>567</v>
      </c>
      <c r="FK194" s="93" t="s">
        <v>352</v>
      </c>
      <c r="FL194" s="93" t="s">
        <v>85</v>
      </c>
      <c r="FM194" s="93" t="s">
        <v>113</v>
      </c>
      <c r="FN194" s="93" t="s">
        <v>620</v>
      </c>
      <c r="FO194" s="96" t="s">
        <v>642</v>
      </c>
      <c r="FP194" s="67"/>
    </row>
    <row r="195" spans="1:172" x14ac:dyDescent="0.2">
      <c r="A195" s="41"/>
      <c r="B195" s="41"/>
      <c r="C195" s="41"/>
      <c r="D195" s="109" t="s">
        <v>159</v>
      </c>
      <c r="E195" s="110" t="s">
        <v>565</v>
      </c>
      <c r="F195" s="122">
        <f>B3+(182*B5)</f>
        <v>182</v>
      </c>
      <c r="G195" s="41"/>
      <c r="I195" s="57"/>
      <c r="J195" s="28">
        <f>F623</f>
        <v>610</v>
      </c>
      <c r="K195" s="29">
        <f>F592</f>
        <v>579</v>
      </c>
      <c r="L195" s="29">
        <f>F581</f>
        <v>568</v>
      </c>
      <c r="M195" s="29">
        <f>F545</f>
        <v>532</v>
      </c>
      <c r="N195" s="29">
        <f>F534</f>
        <v>521</v>
      </c>
      <c r="O195" s="29">
        <f>F510</f>
        <v>497</v>
      </c>
      <c r="P195" s="29">
        <f>F474</f>
        <v>461</v>
      </c>
      <c r="Q195" s="29">
        <f>F438</f>
        <v>425</v>
      </c>
      <c r="R195" s="29">
        <f>F432</f>
        <v>419</v>
      </c>
      <c r="S195" s="29">
        <f>F396</f>
        <v>383</v>
      </c>
      <c r="T195" s="29">
        <f>F372</f>
        <v>359</v>
      </c>
      <c r="U195" s="29">
        <f>F361</f>
        <v>348</v>
      </c>
      <c r="V195" s="29">
        <f>F325</f>
        <v>312</v>
      </c>
      <c r="W195" s="29">
        <f>F289</f>
        <v>276</v>
      </c>
      <c r="X195" s="29">
        <f>F278</f>
        <v>265</v>
      </c>
      <c r="Y195" s="29">
        <f>F254</f>
        <v>241</v>
      </c>
      <c r="Z195" s="29">
        <f>F218</f>
        <v>205</v>
      </c>
      <c r="AA195" s="29">
        <f>F212</f>
        <v>199</v>
      </c>
      <c r="AB195" s="29">
        <f>F176</f>
        <v>163</v>
      </c>
      <c r="AC195" s="29">
        <f>F140</f>
        <v>127</v>
      </c>
      <c r="AD195" s="29">
        <f>F116</f>
        <v>103</v>
      </c>
      <c r="AE195" s="29">
        <f>F105</f>
        <v>92</v>
      </c>
      <c r="AF195" s="29">
        <f>F69</f>
        <v>56</v>
      </c>
      <c r="AG195" s="29">
        <f>F58</f>
        <v>45</v>
      </c>
      <c r="AH195" s="30">
        <f>F27</f>
        <v>14</v>
      </c>
      <c r="AI195" s="112">
        <f>J195^3+K195^3+L195^3+M195^3+N195^3+O195^3+P195^3+Q195^3+R195^3+S195^3+T195^3+U195^3+V195^3+W195^3+X195^3+Y195^3+Z195^3+AA195^3+AB195^3+AC195^3+AD195^3+AE195^3+AF195^3+AG195^3+AH195^3</f>
        <v>1521000000</v>
      </c>
      <c r="AJ195" s="41"/>
      <c r="AK195" s="116" t="s">
        <v>357</v>
      </c>
      <c r="AL195" s="117" t="s">
        <v>592</v>
      </c>
      <c r="AM195" s="117" t="s">
        <v>461</v>
      </c>
      <c r="AN195" s="117" t="s">
        <v>614</v>
      </c>
      <c r="AO195" s="117" t="s">
        <v>321</v>
      </c>
      <c r="AP195" s="117" t="s">
        <v>252</v>
      </c>
      <c r="AQ195" s="117" t="s">
        <v>519</v>
      </c>
      <c r="AR195" s="117" t="s">
        <v>633</v>
      </c>
      <c r="AS195" s="117" t="s">
        <v>418</v>
      </c>
      <c r="AT195" s="117" t="s">
        <v>295</v>
      </c>
      <c r="AU195" s="117" t="s">
        <v>594</v>
      </c>
      <c r="AV195" s="117" t="s">
        <v>199</v>
      </c>
      <c r="AW195" s="83" t="s">
        <v>617</v>
      </c>
      <c r="AX195" s="117" t="s">
        <v>477</v>
      </c>
      <c r="AY195" s="117" t="s">
        <v>243</v>
      </c>
      <c r="AZ195" s="117" t="s">
        <v>528</v>
      </c>
      <c r="BA195" s="117" t="s">
        <v>114</v>
      </c>
      <c r="BB195" s="117" t="s">
        <v>122</v>
      </c>
      <c r="BC195" s="117" t="s">
        <v>605</v>
      </c>
      <c r="BD195" s="117" t="s">
        <v>548</v>
      </c>
      <c r="BE195" s="117" t="s">
        <v>652</v>
      </c>
      <c r="BF195" s="117" t="s">
        <v>166</v>
      </c>
      <c r="BG195" s="117" t="s">
        <v>573</v>
      </c>
      <c r="BH195" s="117" t="s">
        <v>380</v>
      </c>
      <c r="BI195" s="118" t="s">
        <v>587</v>
      </c>
      <c r="BJ195" s="41"/>
      <c r="BK195" s="50"/>
      <c r="BL195" s="41"/>
      <c r="BM195" s="28">
        <f>F176</f>
        <v>163</v>
      </c>
      <c r="BN195" s="29">
        <f>F254</f>
        <v>241</v>
      </c>
      <c r="BO195" s="29">
        <f>F212</f>
        <v>199</v>
      </c>
      <c r="BP195" s="29">
        <f>F140</f>
        <v>127</v>
      </c>
      <c r="BQ195" s="29">
        <f>F218</f>
        <v>205</v>
      </c>
      <c r="BR195" s="29">
        <f>F545</f>
        <v>532</v>
      </c>
      <c r="BS195" s="29">
        <f>F623</f>
        <v>610</v>
      </c>
      <c r="BT195" s="29">
        <f>F581</f>
        <v>568</v>
      </c>
      <c r="BU195" s="29">
        <f>F534</f>
        <v>521</v>
      </c>
      <c r="BV195" s="29">
        <f>F592</f>
        <v>579</v>
      </c>
      <c r="BW195" s="29">
        <f>F289</f>
        <v>276</v>
      </c>
      <c r="BX195" s="29">
        <f>F372</f>
        <v>359</v>
      </c>
      <c r="BY195" s="29">
        <f>F325</f>
        <v>312</v>
      </c>
      <c r="BZ195" s="29">
        <f>F278</f>
        <v>265</v>
      </c>
      <c r="CA195" s="29">
        <f>F361</f>
        <v>348</v>
      </c>
      <c r="CB195" s="29">
        <f>F58</f>
        <v>45</v>
      </c>
      <c r="CC195" s="29">
        <f>F116</f>
        <v>103</v>
      </c>
      <c r="CD195" s="29">
        <f>F69</f>
        <v>56</v>
      </c>
      <c r="CE195" s="29">
        <f>F27</f>
        <v>14</v>
      </c>
      <c r="CF195" s="29">
        <f>F105</f>
        <v>92</v>
      </c>
      <c r="CG195" s="29">
        <f>F432</f>
        <v>419</v>
      </c>
      <c r="CH195" s="29">
        <f>F510</f>
        <v>497</v>
      </c>
      <c r="CI195" s="29">
        <f>F438</f>
        <v>425</v>
      </c>
      <c r="CJ195" s="29">
        <f>F396</f>
        <v>383</v>
      </c>
      <c r="CK195" s="30">
        <f>F474</f>
        <v>461</v>
      </c>
      <c r="CL195" s="112">
        <f>BM195^3+BN195^3+BO195^3+BP195^3+BQ195^3+BR195^3+BS195^3+BT195^3+BU195^3+BV195^3+BW195^3+BX195^3+BY195^3+BZ195^3+CA195^3+CB195^3+CC195^3+CD195^3+CE195^3+CF195^3+CG195^3+CH195^3+CI195^3+CJ195^3+CK195^3</f>
        <v>1521000000</v>
      </c>
      <c r="CM195" s="41"/>
      <c r="CN195" s="116" t="s">
        <v>605</v>
      </c>
      <c r="CO195" s="117" t="s">
        <v>528</v>
      </c>
      <c r="CP195" s="117" t="s">
        <v>122</v>
      </c>
      <c r="CQ195" s="117" t="s">
        <v>548</v>
      </c>
      <c r="CR195" s="117" t="s">
        <v>114</v>
      </c>
      <c r="CS195" s="117" t="s">
        <v>614</v>
      </c>
      <c r="CT195" s="117" t="s">
        <v>357</v>
      </c>
      <c r="CU195" s="117" t="s">
        <v>461</v>
      </c>
      <c r="CV195" s="117" t="s">
        <v>321</v>
      </c>
      <c r="CW195" s="117" t="s">
        <v>592</v>
      </c>
      <c r="CX195" s="117" t="s">
        <v>477</v>
      </c>
      <c r="CY195" s="117" t="s">
        <v>594</v>
      </c>
      <c r="CZ195" s="83" t="s">
        <v>617</v>
      </c>
      <c r="DA195" s="117" t="s">
        <v>243</v>
      </c>
      <c r="DB195" s="117" t="s">
        <v>199</v>
      </c>
      <c r="DC195" s="117" t="s">
        <v>380</v>
      </c>
      <c r="DD195" s="117" t="s">
        <v>652</v>
      </c>
      <c r="DE195" s="117" t="s">
        <v>573</v>
      </c>
      <c r="DF195" s="117" t="s">
        <v>587</v>
      </c>
      <c r="DG195" s="117" t="s">
        <v>166</v>
      </c>
      <c r="DH195" s="117" t="s">
        <v>418</v>
      </c>
      <c r="DI195" s="117" t="s">
        <v>252</v>
      </c>
      <c r="DJ195" s="117" t="s">
        <v>633</v>
      </c>
      <c r="DK195" s="117" t="s">
        <v>295</v>
      </c>
      <c r="DL195" s="118" t="s">
        <v>519</v>
      </c>
      <c r="DM195" s="67"/>
      <c r="DO195" s="57"/>
      <c r="DP195" s="88">
        <f>F594</f>
        <v>581</v>
      </c>
      <c r="DQ195" s="89">
        <f>F466</f>
        <v>453</v>
      </c>
      <c r="DR195" s="89">
        <f>F358</f>
        <v>345</v>
      </c>
      <c r="DS195" s="89">
        <f>F230</f>
        <v>217</v>
      </c>
      <c r="DT195" s="89">
        <f>F102</f>
        <v>89</v>
      </c>
      <c r="DU195" s="89">
        <f>F515</f>
        <v>502</v>
      </c>
      <c r="DV195" s="89">
        <f>F412</f>
        <v>399</v>
      </c>
      <c r="DW195" s="89">
        <f>F279</f>
        <v>266</v>
      </c>
      <c r="DX195" s="89">
        <f>F151</f>
        <v>138</v>
      </c>
      <c r="DY195" s="89">
        <f>F18</f>
        <v>5</v>
      </c>
      <c r="DZ195" s="89">
        <f>F586</f>
        <v>573</v>
      </c>
      <c r="EA195" s="89">
        <f>F453</f>
        <v>440</v>
      </c>
      <c r="EB195" s="89">
        <f>F325</f>
        <v>312</v>
      </c>
      <c r="EC195" s="89">
        <f>F197</f>
        <v>184</v>
      </c>
      <c r="ED195" s="89">
        <f>F64</f>
        <v>51</v>
      </c>
      <c r="EE195" s="89">
        <f>F632</f>
        <v>619</v>
      </c>
      <c r="EF195" s="89">
        <f>F499</f>
        <v>486</v>
      </c>
      <c r="EG195" s="89">
        <f>F371</f>
        <v>358</v>
      </c>
      <c r="EH195" s="89">
        <f>F238</f>
        <v>225</v>
      </c>
      <c r="EI195" s="89">
        <f>F135</f>
        <v>122</v>
      </c>
      <c r="EJ195" s="89">
        <f>F548</f>
        <v>535</v>
      </c>
      <c r="EK195" s="89">
        <f>F420</f>
        <v>407</v>
      </c>
      <c r="EL195" s="89">
        <f>F292</f>
        <v>279</v>
      </c>
      <c r="EM195" s="89">
        <f>F184</f>
        <v>171</v>
      </c>
      <c r="EN195" s="90">
        <f>F56</f>
        <v>43</v>
      </c>
      <c r="EO195" s="112">
        <f>EN195^3+EM195^3+EL195^3+EK195^3+EJ195^3+EI195^3+EH195^3+EG195^3+EF195^3+EE195^3+ED195^3+EC195^3+EB195^3+EA195^3+DZ195^3+DY195^3+DX195^3+DW195^3+DV195^3+DU195^3+DT195^3+DS195^3+DR195^3+DQ195^3+DP195^3</f>
        <v>1521000000</v>
      </c>
      <c r="EP195" s="41"/>
      <c r="EQ195" s="119" t="s">
        <v>355</v>
      </c>
      <c r="ER195" s="120" t="s">
        <v>378</v>
      </c>
      <c r="ES195" s="120" t="s">
        <v>158</v>
      </c>
      <c r="ET195" s="120" t="s">
        <v>468</v>
      </c>
      <c r="EU195" s="120" t="s">
        <v>609</v>
      </c>
      <c r="EV195" s="120" t="s">
        <v>266</v>
      </c>
      <c r="EW195" s="120" t="s">
        <v>277</v>
      </c>
      <c r="EX195" s="120" t="s">
        <v>536</v>
      </c>
      <c r="EY195" s="120" t="s">
        <v>571</v>
      </c>
      <c r="EZ195" s="120" t="s">
        <v>529</v>
      </c>
      <c r="FA195" s="120" t="s">
        <v>78</v>
      </c>
      <c r="FB195" s="120" t="s">
        <v>435</v>
      </c>
      <c r="FC195" s="92" t="s">
        <v>617</v>
      </c>
      <c r="FD195" s="120" t="s">
        <v>459</v>
      </c>
      <c r="FE195" s="120" t="s">
        <v>139</v>
      </c>
      <c r="FF195" s="120" t="s">
        <v>298</v>
      </c>
      <c r="FG195" s="120" t="s">
        <v>483</v>
      </c>
      <c r="FH195" s="120" t="s">
        <v>563</v>
      </c>
      <c r="FI195" s="120" t="s">
        <v>326</v>
      </c>
      <c r="FJ195" s="120" t="s">
        <v>209</v>
      </c>
      <c r="FK195" s="120" t="s">
        <v>238</v>
      </c>
      <c r="FL195" s="120" t="s">
        <v>496</v>
      </c>
      <c r="FM195" s="120" t="s">
        <v>205</v>
      </c>
      <c r="FN195" s="120" t="s">
        <v>345</v>
      </c>
      <c r="FO195" s="121" t="s">
        <v>390</v>
      </c>
      <c r="FP195" s="67"/>
    </row>
    <row r="196" spans="1:172" x14ac:dyDescent="0.2">
      <c r="A196" s="41"/>
      <c r="B196" s="41"/>
      <c r="C196" s="41"/>
      <c r="D196" s="109" t="s">
        <v>695</v>
      </c>
      <c r="E196" s="110" t="s">
        <v>565</v>
      </c>
      <c r="F196" s="111">
        <f>B3+(183*B5)</f>
        <v>183</v>
      </c>
      <c r="G196" s="41"/>
      <c r="I196" s="57"/>
      <c r="J196" s="28">
        <f>F556</f>
        <v>543</v>
      </c>
      <c r="K196" s="29">
        <f>F520</f>
        <v>507</v>
      </c>
      <c r="L196" s="29">
        <f>F634</f>
        <v>621</v>
      </c>
      <c r="M196" s="29">
        <f>F598</f>
        <v>585</v>
      </c>
      <c r="N196" s="29">
        <f>F567</f>
        <v>554</v>
      </c>
      <c r="O196" s="29">
        <f>F413</f>
        <v>400</v>
      </c>
      <c r="P196" s="29">
        <f>F407</f>
        <v>394</v>
      </c>
      <c r="Q196" s="29">
        <f>F496</f>
        <v>483</v>
      </c>
      <c r="R196" s="29">
        <f>F485</f>
        <v>472</v>
      </c>
      <c r="S196" s="29">
        <f>F449</f>
        <v>436</v>
      </c>
      <c r="T196" s="29">
        <f>F300</f>
        <v>287</v>
      </c>
      <c r="U196" s="29">
        <f>F264</f>
        <v>251</v>
      </c>
      <c r="V196" s="29">
        <f>F378</f>
        <v>365</v>
      </c>
      <c r="W196" s="29">
        <f>F347</f>
        <v>334</v>
      </c>
      <c r="X196" s="29">
        <f>F336</f>
        <v>323</v>
      </c>
      <c r="Y196" s="29">
        <f>F187</f>
        <v>174</v>
      </c>
      <c r="Z196" s="29">
        <f>F151</f>
        <v>138</v>
      </c>
      <c r="AA196" s="29">
        <f>F240</f>
        <v>227</v>
      </c>
      <c r="AB196" s="29">
        <f>F229</f>
        <v>216</v>
      </c>
      <c r="AC196" s="29">
        <f>F193</f>
        <v>180</v>
      </c>
      <c r="AD196" s="29">
        <f>F44</f>
        <v>31</v>
      </c>
      <c r="AE196" s="29">
        <f>F33</f>
        <v>20</v>
      </c>
      <c r="AF196" s="29">
        <f>F127</f>
        <v>114</v>
      </c>
      <c r="AG196" s="29">
        <f>F91</f>
        <v>78</v>
      </c>
      <c r="AH196" s="30">
        <f>F80</f>
        <v>67</v>
      </c>
      <c r="AI196" s="75">
        <f t="shared" ref="AI196:AI207" si="87">SUMSQ(J196:AH196)</f>
        <v>3247400</v>
      </c>
      <c r="AJ196" s="41"/>
      <c r="AK196" s="82" t="s">
        <v>558</v>
      </c>
      <c r="AL196" s="84" t="s">
        <v>632</v>
      </c>
      <c r="AM196" s="84" t="s">
        <v>203</v>
      </c>
      <c r="AN196" s="84" t="s">
        <v>174</v>
      </c>
      <c r="AO196" s="84" t="s">
        <v>613</v>
      </c>
      <c r="AP196" s="84" t="s">
        <v>641</v>
      </c>
      <c r="AQ196" s="84" t="s">
        <v>533</v>
      </c>
      <c r="AR196" s="84" t="s">
        <v>354</v>
      </c>
      <c r="AS196" s="84" t="s">
        <v>130</v>
      </c>
      <c r="AT196" s="84" t="s">
        <v>444</v>
      </c>
      <c r="AU196" s="84" t="s">
        <v>589</v>
      </c>
      <c r="AV196" s="86" t="s">
        <v>513</v>
      </c>
      <c r="AW196" s="85" t="s">
        <v>110</v>
      </c>
      <c r="AX196" s="83" t="s">
        <v>616</v>
      </c>
      <c r="AY196" s="84" t="s">
        <v>366</v>
      </c>
      <c r="AZ196" s="84" t="s">
        <v>324</v>
      </c>
      <c r="BA196" s="84" t="s">
        <v>571</v>
      </c>
      <c r="BB196" s="84" t="s">
        <v>480</v>
      </c>
      <c r="BC196" s="84" t="s">
        <v>452</v>
      </c>
      <c r="BD196" s="84" t="s">
        <v>246</v>
      </c>
      <c r="BE196" s="84" t="s">
        <v>597</v>
      </c>
      <c r="BF196" s="84" t="s">
        <v>255</v>
      </c>
      <c r="BG196" s="84" t="s">
        <v>618</v>
      </c>
      <c r="BH196" s="84" t="s">
        <v>572</v>
      </c>
      <c r="BI196" s="87" t="s">
        <v>97</v>
      </c>
      <c r="BJ196" s="41"/>
      <c r="BK196" s="50"/>
      <c r="BL196" s="41"/>
      <c r="BM196" s="28">
        <f>F262</f>
        <v>249</v>
      </c>
      <c r="BN196" s="29">
        <f>F151</f>
        <v>138</v>
      </c>
      <c r="BO196" s="29">
        <f>F168</f>
        <v>155</v>
      </c>
      <c r="BP196" s="29">
        <f>F229</f>
        <v>216</v>
      </c>
      <c r="BQ196" s="29">
        <f>F190</f>
        <v>177</v>
      </c>
      <c r="BR196" s="29">
        <f>F631</f>
        <v>618</v>
      </c>
      <c r="BS196" s="29">
        <f>F520</f>
        <v>507</v>
      </c>
      <c r="BT196" s="29">
        <f>F542</f>
        <v>529</v>
      </c>
      <c r="BU196" s="29">
        <f>F598</f>
        <v>585</v>
      </c>
      <c r="BV196" s="29">
        <f>F584</f>
        <v>571</v>
      </c>
      <c r="BW196" s="29">
        <f>F375</f>
        <v>362</v>
      </c>
      <c r="BX196" s="29">
        <f>F264</f>
        <v>251</v>
      </c>
      <c r="BY196" s="29">
        <f>F311</f>
        <v>298</v>
      </c>
      <c r="BZ196" s="29">
        <f>F347</f>
        <v>334</v>
      </c>
      <c r="CA196" s="29">
        <f>F328</f>
        <v>315</v>
      </c>
      <c r="CB196" s="29">
        <f>F119</f>
        <v>106</v>
      </c>
      <c r="CC196" s="29">
        <f>F33</f>
        <v>20</v>
      </c>
      <c r="CD196" s="29">
        <f>F55</f>
        <v>42</v>
      </c>
      <c r="CE196" s="29">
        <f>F91</f>
        <v>78</v>
      </c>
      <c r="CF196" s="29">
        <f>F77</f>
        <v>64</v>
      </c>
      <c r="CG196" s="29">
        <f>F488</f>
        <v>475</v>
      </c>
      <c r="CH196" s="29">
        <f>F407</f>
        <v>394</v>
      </c>
      <c r="CI196" s="29">
        <f>F424</f>
        <v>411</v>
      </c>
      <c r="CJ196" s="29">
        <f>F485</f>
        <v>472</v>
      </c>
      <c r="CK196" s="30">
        <f>F446</f>
        <v>433</v>
      </c>
      <c r="CL196" s="75">
        <f t="shared" ref="CL196:CL207" si="88">SUMSQ(BM196:CK196)</f>
        <v>3247400</v>
      </c>
      <c r="CM196" s="41"/>
      <c r="CN196" s="82" t="s">
        <v>373</v>
      </c>
      <c r="CO196" s="84" t="s">
        <v>571</v>
      </c>
      <c r="CP196" s="84" t="s">
        <v>363</v>
      </c>
      <c r="CQ196" s="84" t="s">
        <v>452</v>
      </c>
      <c r="CR196" s="84" t="s">
        <v>441</v>
      </c>
      <c r="CS196" s="84" t="s">
        <v>411</v>
      </c>
      <c r="CT196" s="84" t="s">
        <v>632</v>
      </c>
      <c r="CU196" s="84" t="s">
        <v>631</v>
      </c>
      <c r="CV196" s="84" t="s">
        <v>174</v>
      </c>
      <c r="CW196" s="84" t="s">
        <v>262</v>
      </c>
      <c r="CX196" s="84" t="s">
        <v>570</v>
      </c>
      <c r="CY196" s="86" t="s">
        <v>513</v>
      </c>
      <c r="CZ196" s="85" t="s">
        <v>259</v>
      </c>
      <c r="DA196" s="83" t="s">
        <v>616</v>
      </c>
      <c r="DB196" s="84" t="s">
        <v>306</v>
      </c>
      <c r="DC196" s="84" t="s">
        <v>579</v>
      </c>
      <c r="DD196" s="84" t="s">
        <v>255</v>
      </c>
      <c r="DE196" s="84" t="s">
        <v>230</v>
      </c>
      <c r="DF196" s="84" t="s">
        <v>572</v>
      </c>
      <c r="DG196" s="84" t="s">
        <v>651</v>
      </c>
      <c r="DH196" s="84" t="s">
        <v>593</v>
      </c>
      <c r="DI196" s="84" t="s">
        <v>533</v>
      </c>
      <c r="DJ196" s="84" t="s">
        <v>405</v>
      </c>
      <c r="DK196" s="84" t="s">
        <v>130</v>
      </c>
      <c r="DL196" s="87" t="s">
        <v>102</v>
      </c>
      <c r="DM196" s="67"/>
      <c r="DO196" s="57"/>
      <c r="DP196" s="88">
        <f>F134</f>
        <v>121</v>
      </c>
      <c r="DQ196" s="89">
        <f>F631</f>
        <v>618</v>
      </c>
      <c r="DR196" s="89">
        <f>F498</f>
        <v>485</v>
      </c>
      <c r="DS196" s="89">
        <f>F370</f>
        <v>357</v>
      </c>
      <c r="DT196" s="89">
        <f>F242</f>
        <v>229</v>
      </c>
      <c r="DU196" s="89">
        <f>F55</f>
        <v>42</v>
      </c>
      <c r="DV196" s="89">
        <f>F552</f>
        <v>539</v>
      </c>
      <c r="DW196" s="89">
        <f>F419</f>
        <v>406</v>
      </c>
      <c r="DX196" s="89">
        <f>F291</f>
        <v>278</v>
      </c>
      <c r="DY196" s="89">
        <f>F183</f>
        <v>170</v>
      </c>
      <c r="DZ196" s="89">
        <f>F101</f>
        <v>88</v>
      </c>
      <c r="EA196" s="89">
        <f>F593</f>
        <v>580</v>
      </c>
      <c r="EB196" s="89">
        <f>F465</f>
        <v>452</v>
      </c>
      <c r="EC196" s="89">
        <f>F362</f>
        <v>349</v>
      </c>
      <c r="ED196" s="89">
        <f>F229</f>
        <v>216</v>
      </c>
      <c r="EE196" s="89">
        <f>F22</f>
        <v>9</v>
      </c>
      <c r="EF196" s="89">
        <f>F514</f>
        <v>501</v>
      </c>
      <c r="EG196" s="89">
        <f>F411</f>
        <v>398</v>
      </c>
      <c r="EH196" s="89">
        <f>F278</f>
        <v>265</v>
      </c>
      <c r="EI196" s="89">
        <f>F150</f>
        <v>137</v>
      </c>
      <c r="EJ196" s="89">
        <f>F63</f>
        <v>50</v>
      </c>
      <c r="EK196" s="89">
        <f>F585</f>
        <v>572</v>
      </c>
      <c r="EL196" s="89">
        <f>F457</f>
        <v>444</v>
      </c>
      <c r="EM196" s="89">
        <f>F324</f>
        <v>311</v>
      </c>
      <c r="EN196" s="90">
        <f>F196</f>
        <v>183</v>
      </c>
      <c r="EO196" s="75">
        <f t="shared" ref="EO196:EO207" si="89">SUMSQ(DP196:EN196)</f>
        <v>3247400</v>
      </c>
      <c r="EP196" s="41"/>
      <c r="EQ196" s="91" t="s">
        <v>289</v>
      </c>
      <c r="ER196" s="93" t="s">
        <v>411</v>
      </c>
      <c r="ES196" s="93" t="s">
        <v>371</v>
      </c>
      <c r="ET196" s="93" t="s">
        <v>180</v>
      </c>
      <c r="EU196" s="93" t="s">
        <v>91</v>
      </c>
      <c r="EV196" s="93" t="s">
        <v>230</v>
      </c>
      <c r="EW196" s="93" t="s">
        <v>256</v>
      </c>
      <c r="EX196" s="93" t="s">
        <v>697</v>
      </c>
      <c r="EY196" s="93" t="s">
        <v>224</v>
      </c>
      <c r="EZ196" s="93" t="s">
        <v>504</v>
      </c>
      <c r="FA196" s="93" t="s">
        <v>123</v>
      </c>
      <c r="FB196" s="95" t="s">
        <v>577</v>
      </c>
      <c r="FC196" s="94" t="s">
        <v>4</v>
      </c>
      <c r="FD196" s="92" t="s">
        <v>179</v>
      </c>
      <c r="FE196" s="93" t="s">
        <v>452</v>
      </c>
      <c r="FF196" s="93" t="s">
        <v>348</v>
      </c>
      <c r="FG196" s="93" t="s">
        <v>146</v>
      </c>
      <c r="FH196" s="93" t="s">
        <v>476</v>
      </c>
      <c r="FI196" s="93" t="s">
        <v>243</v>
      </c>
      <c r="FJ196" s="93" t="s">
        <v>318</v>
      </c>
      <c r="FK196" s="93" t="s">
        <v>272</v>
      </c>
      <c r="FL196" s="93" t="s">
        <v>541</v>
      </c>
      <c r="FM196" s="93" t="s">
        <v>492</v>
      </c>
      <c r="FN196" s="93" t="s">
        <v>177</v>
      </c>
      <c r="FO196" s="96" t="s">
        <v>695</v>
      </c>
      <c r="FP196" s="67"/>
    </row>
    <row r="197" spans="1:172" x14ac:dyDescent="0.2">
      <c r="A197" s="41"/>
      <c r="B197" s="41"/>
      <c r="C197" s="41"/>
      <c r="D197" s="109" t="s">
        <v>459</v>
      </c>
      <c r="E197" s="110" t="s">
        <v>565</v>
      </c>
      <c r="F197" s="111">
        <f>B3+(184*B5)</f>
        <v>184</v>
      </c>
      <c r="G197" s="41"/>
      <c r="I197" s="57"/>
      <c r="J197" s="28">
        <f>F609</f>
        <v>596</v>
      </c>
      <c r="K197" s="29">
        <f>F573</f>
        <v>560</v>
      </c>
      <c r="L197" s="29">
        <f>F542</f>
        <v>529</v>
      </c>
      <c r="M197" s="29">
        <f>F531</f>
        <v>518</v>
      </c>
      <c r="N197" s="29">
        <f>F620</f>
        <v>607</v>
      </c>
      <c r="O197" s="29">
        <f>F471</f>
        <v>458</v>
      </c>
      <c r="P197" s="29">
        <f>F460</f>
        <v>447</v>
      </c>
      <c r="Q197" s="29">
        <f>F424</f>
        <v>411</v>
      </c>
      <c r="R197" s="29">
        <f>F388</f>
        <v>375</v>
      </c>
      <c r="S197" s="29">
        <f>F507</f>
        <v>494</v>
      </c>
      <c r="T197" s="29">
        <f>F353</f>
        <v>340</v>
      </c>
      <c r="U197" s="29">
        <f>F322</f>
        <v>309</v>
      </c>
      <c r="V197" s="29">
        <f>F311</f>
        <v>298</v>
      </c>
      <c r="W197" s="29">
        <f>F275</f>
        <v>262</v>
      </c>
      <c r="X197" s="29">
        <f>F364</f>
        <v>351</v>
      </c>
      <c r="Y197" s="29">
        <f>F215</f>
        <v>202</v>
      </c>
      <c r="Z197" s="29">
        <f>F204</f>
        <v>191</v>
      </c>
      <c r="AA197" s="29">
        <f>F168</f>
        <v>155</v>
      </c>
      <c r="AB197" s="29">
        <f>F162</f>
        <v>149</v>
      </c>
      <c r="AC197" s="29">
        <f>F251</f>
        <v>238</v>
      </c>
      <c r="AD197" s="29">
        <f>F102</f>
        <v>89</v>
      </c>
      <c r="AE197" s="29">
        <f>F66</f>
        <v>53</v>
      </c>
      <c r="AF197" s="29">
        <f>F55</f>
        <v>42</v>
      </c>
      <c r="AG197" s="29">
        <f>F19</f>
        <v>6</v>
      </c>
      <c r="AH197" s="30">
        <f>F133</f>
        <v>120</v>
      </c>
      <c r="AI197" s="75">
        <f t="shared" si="87"/>
        <v>3247400</v>
      </c>
      <c r="AJ197" s="41"/>
      <c r="AK197" s="82" t="s">
        <v>370</v>
      </c>
      <c r="AL197" s="84" t="s">
        <v>107</v>
      </c>
      <c r="AM197" s="84" t="s">
        <v>631</v>
      </c>
      <c r="AN197" s="84" t="s">
        <v>495</v>
      </c>
      <c r="AO197" s="84" t="s">
        <v>648</v>
      </c>
      <c r="AP197" s="84" t="s">
        <v>170</v>
      </c>
      <c r="AQ197" s="84" t="s">
        <v>328</v>
      </c>
      <c r="AR197" s="84" t="s">
        <v>405</v>
      </c>
      <c r="AS197" s="84" t="s">
        <v>568</v>
      </c>
      <c r="AT197" s="84" t="s">
        <v>457</v>
      </c>
      <c r="AU197" s="86" t="s">
        <v>358</v>
      </c>
      <c r="AV197" s="84" t="s">
        <v>634</v>
      </c>
      <c r="AW197" s="85" t="s">
        <v>259</v>
      </c>
      <c r="AX197" s="84" t="s">
        <v>643</v>
      </c>
      <c r="AY197" s="83" t="s">
        <v>546</v>
      </c>
      <c r="AZ197" s="84" t="s">
        <v>518</v>
      </c>
      <c r="BA197" s="84" t="s">
        <v>560</v>
      </c>
      <c r="BB197" s="84" t="s">
        <v>363</v>
      </c>
      <c r="BC197" s="84" t="s">
        <v>187</v>
      </c>
      <c r="BD197" s="84" t="s">
        <v>595</v>
      </c>
      <c r="BE197" s="84" t="s">
        <v>609</v>
      </c>
      <c r="BF197" s="84" t="s">
        <v>596</v>
      </c>
      <c r="BG197" s="84" t="s">
        <v>230</v>
      </c>
      <c r="BH197" s="84" t="s">
        <v>620</v>
      </c>
      <c r="BI197" s="87" t="s">
        <v>134</v>
      </c>
      <c r="BJ197" s="41"/>
      <c r="BK197" s="50"/>
      <c r="BL197" s="41"/>
      <c r="BM197" s="28">
        <f>F215</f>
        <v>202</v>
      </c>
      <c r="BN197" s="29">
        <f>F193</f>
        <v>180</v>
      </c>
      <c r="BO197" s="29">
        <f>F154</f>
        <v>141</v>
      </c>
      <c r="BP197" s="29">
        <f>F187</f>
        <v>174</v>
      </c>
      <c r="BQ197" s="29">
        <f>F251</f>
        <v>238</v>
      </c>
      <c r="BR197" s="29">
        <f>F609</f>
        <v>596</v>
      </c>
      <c r="BS197" s="29">
        <f>F567</f>
        <v>554</v>
      </c>
      <c r="BT197" s="29">
        <f>F523</f>
        <v>510</v>
      </c>
      <c r="BU197" s="29">
        <f>F556</f>
        <v>543</v>
      </c>
      <c r="BV197" s="29">
        <f>F620</f>
        <v>607</v>
      </c>
      <c r="BW197" s="29">
        <f>F353</f>
        <v>340</v>
      </c>
      <c r="BX197" s="29">
        <f>F336</f>
        <v>323</v>
      </c>
      <c r="BY197" s="29">
        <f>F272</f>
        <v>259</v>
      </c>
      <c r="BZ197" s="29">
        <f>F300</f>
        <v>287</v>
      </c>
      <c r="CA197" s="29">
        <f>F364</f>
        <v>351</v>
      </c>
      <c r="CB197" s="29">
        <f>F102</f>
        <v>89</v>
      </c>
      <c r="CC197" s="29">
        <f>F80</f>
        <v>67</v>
      </c>
      <c r="CD197" s="29">
        <f>F16</f>
        <v>3</v>
      </c>
      <c r="CE197" s="29">
        <f>F44</f>
        <v>31</v>
      </c>
      <c r="CF197" s="29">
        <f>F133</f>
        <v>120</v>
      </c>
      <c r="CG197" s="29">
        <f>F471</f>
        <v>458</v>
      </c>
      <c r="CH197" s="29">
        <f>F449</f>
        <v>436</v>
      </c>
      <c r="CI197" s="29">
        <f>F410</f>
        <v>397</v>
      </c>
      <c r="CJ197" s="29">
        <f>F413</f>
        <v>400</v>
      </c>
      <c r="CK197" s="30">
        <f>F507</f>
        <v>494</v>
      </c>
      <c r="CL197" s="75">
        <f t="shared" si="88"/>
        <v>3247400</v>
      </c>
      <c r="CM197" s="41"/>
      <c r="CN197" s="82" t="s">
        <v>518</v>
      </c>
      <c r="CO197" s="84" t="s">
        <v>246</v>
      </c>
      <c r="CP197" s="84" t="s">
        <v>413</v>
      </c>
      <c r="CQ197" s="84" t="s">
        <v>324</v>
      </c>
      <c r="CR197" s="84" t="s">
        <v>595</v>
      </c>
      <c r="CS197" s="84" t="s">
        <v>370</v>
      </c>
      <c r="CT197" s="84" t="s">
        <v>613</v>
      </c>
      <c r="CU197" s="84" t="s">
        <v>299</v>
      </c>
      <c r="CV197" s="84" t="s">
        <v>558</v>
      </c>
      <c r="CW197" s="84" t="s">
        <v>648</v>
      </c>
      <c r="CX197" s="86" t="s">
        <v>358</v>
      </c>
      <c r="CY197" s="84" t="s">
        <v>366</v>
      </c>
      <c r="CZ197" s="85" t="s">
        <v>569</v>
      </c>
      <c r="DA197" s="84" t="s">
        <v>589</v>
      </c>
      <c r="DB197" s="83" t="s">
        <v>546</v>
      </c>
      <c r="DC197" s="84" t="s">
        <v>609</v>
      </c>
      <c r="DD197" s="84" t="s">
        <v>97</v>
      </c>
      <c r="DE197" s="84" t="s">
        <v>630</v>
      </c>
      <c r="DF197" s="84" t="s">
        <v>597</v>
      </c>
      <c r="DG197" s="84" t="s">
        <v>134</v>
      </c>
      <c r="DH197" s="84" t="s">
        <v>170</v>
      </c>
      <c r="DI197" s="84" t="s">
        <v>444</v>
      </c>
      <c r="DJ197" s="84" t="s">
        <v>377</v>
      </c>
      <c r="DK197" s="84" t="s">
        <v>641</v>
      </c>
      <c r="DL197" s="87" t="s">
        <v>457</v>
      </c>
      <c r="DM197" s="67"/>
      <c r="DO197" s="57"/>
      <c r="DP197" s="88">
        <f>F149</f>
        <v>136</v>
      </c>
      <c r="DQ197" s="89">
        <f>F21</f>
        <v>8</v>
      </c>
      <c r="DR197" s="89">
        <f>F513</f>
        <v>500</v>
      </c>
      <c r="DS197" s="89">
        <f>F410</f>
        <v>397</v>
      </c>
      <c r="DT197" s="89">
        <f>F282</f>
        <v>269</v>
      </c>
      <c r="DU197" s="89">
        <f>F195</f>
        <v>182</v>
      </c>
      <c r="DV197" s="89">
        <f>F67</f>
        <v>54</v>
      </c>
      <c r="DW197" s="89">
        <f>F584</f>
        <v>571</v>
      </c>
      <c r="DX197" s="89">
        <f>F456</f>
        <v>443</v>
      </c>
      <c r="DY197" s="89">
        <f>F323</f>
        <v>310</v>
      </c>
      <c r="DZ197" s="89">
        <f>F241</f>
        <v>228</v>
      </c>
      <c r="EA197" s="89">
        <f>F133</f>
        <v>120</v>
      </c>
      <c r="EB197" s="89">
        <f>F630</f>
        <v>617</v>
      </c>
      <c r="EC197" s="89">
        <f>F502</f>
        <v>489</v>
      </c>
      <c r="ED197" s="89">
        <f>F369</f>
        <v>356</v>
      </c>
      <c r="EE197" s="89">
        <f>F187</f>
        <v>174</v>
      </c>
      <c r="EF197" s="89">
        <f>F54</f>
        <v>41</v>
      </c>
      <c r="EG197" s="89">
        <f>F551</f>
        <v>538</v>
      </c>
      <c r="EH197" s="89">
        <f>F418</f>
        <v>405</v>
      </c>
      <c r="EI197" s="89">
        <f>F290</f>
        <v>277</v>
      </c>
      <c r="EJ197" s="89">
        <f>F228</f>
        <v>215</v>
      </c>
      <c r="EK197" s="89">
        <f>F100</f>
        <v>87</v>
      </c>
      <c r="EL197" s="89">
        <f>F597</f>
        <v>584</v>
      </c>
      <c r="EM197" s="89">
        <f>F464</f>
        <v>451</v>
      </c>
      <c r="EN197" s="90">
        <f>F361</f>
        <v>348</v>
      </c>
      <c r="EO197" s="75">
        <f t="shared" si="89"/>
        <v>3247400</v>
      </c>
      <c r="EP197" s="41"/>
      <c r="EQ197" s="91" t="s">
        <v>654</v>
      </c>
      <c r="ER197" s="93" t="s">
        <v>333</v>
      </c>
      <c r="ES197" s="93" t="s">
        <v>391</v>
      </c>
      <c r="ET197" s="93" t="s">
        <v>377</v>
      </c>
      <c r="EU197" s="93" t="s">
        <v>678</v>
      </c>
      <c r="EV197" s="93" t="s">
        <v>159</v>
      </c>
      <c r="EW197" s="93" t="s">
        <v>471</v>
      </c>
      <c r="EX197" s="93" t="s">
        <v>262</v>
      </c>
      <c r="EY197" s="93" t="s">
        <v>675</v>
      </c>
      <c r="EZ197" s="93" t="s">
        <v>670</v>
      </c>
      <c r="FA197" s="95" t="s">
        <v>458</v>
      </c>
      <c r="FB197" s="93" t="s">
        <v>134</v>
      </c>
      <c r="FC197" s="94" t="s">
        <v>553</v>
      </c>
      <c r="FD197" s="93" t="s">
        <v>676</v>
      </c>
      <c r="FE197" s="92" t="s">
        <v>282</v>
      </c>
      <c r="FF197" s="93" t="s">
        <v>324</v>
      </c>
      <c r="FG197" s="93" t="s">
        <v>523</v>
      </c>
      <c r="FH197" s="93" t="s">
        <v>447</v>
      </c>
      <c r="FI197" s="93" t="s">
        <v>84</v>
      </c>
      <c r="FJ197" s="93" t="s">
        <v>424</v>
      </c>
      <c r="FK197" s="93" t="s">
        <v>653</v>
      </c>
      <c r="FL197" s="93" t="s">
        <v>409</v>
      </c>
      <c r="FM197" s="93" t="s">
        <v>214</v>
      </c>
      <c r="FN197" s="93" t="s">
        <v>0</v>
      </c>
      <c r="FO197" s="96" t="s">
        <v>199</v>
      </c>
      <c r="FP197" s="67"/>
    </row>
    <row r="198" spans="1:172" x14ac:dyDescent="0.2">
      <c r="A198" s="41"/>
      <c r="B198" s="41"/>
      <c r="C198" s="41"/>
      <c r="D198" s="109" t="s">
        <v>93</v>
      </c>
      <c r="E198" s="110" t="s">
        <v>565</v>
      </c>
      <c r="F198" s="111">
        <f>B3+(185*B5)</f>
        <v>185</v>
      </c>
      <c r="G198" s="41"/>
      <c r="I198" s="57"/>
      <c r="J198" s="28">
        <f>F161</f>
        <v>148</v>
      </c>
      <c r="K198" s="29">
        <f>F250</f>
        <v>237</v>
      </c>
      <c r="L198" s="29">
        <f>F214</f>
        <v>201</v>
      </c>
      <c r="M198" s="29">
        <f>F203</f>
        <v>190</v>
      </c>
      <c r="N198" s="29">
        <f>F172</f>
        <v>159</v>
      </c>
      <c r="O198" s="29">
        <f>F18</f>
        <v>5</v>
      </c>
      <c r="P198" s="29">
        <f>F137</f>
        <v>124</v>
      </c>
      <c r="Q198" s="29">
        <f>F101</f>
        <v>88</v>
      </c>
      <c r="R198" s="29">
        <f>F65</f>
        <v>52</v>
      </c>
      <c r="S198" s="29">
        <f>F54</f>
        <v>41</v>
      </c>
      <c r="T198" s="29">
        <f>F530</f>
        <v>517</v>
      </c>
      <c r="U198" s="29">
        <f>F619</f>
        <v>606</v>
      </c>
      <c r="V198" s="29">
        <f>F608</f>
        <v>595</v>
      </c>
      <c r="W198" s="29">
        <f>F577</f>
        <v>564</v>
      </c>
      <c r="X198" s="29">
        <f>F541</f>
        <v>528</v>
      </c>
      <c r="Y198" s="29">
        <f>F392</f>
        <v>379</v>
      </c>
      <c r="Z198" s="29">
        <f>F506</f>
        <v>493</v>
      </c>
      <c r="AA198" s="29">
        <f>F470</f>
        <v>457</v>
      </c>
      <c r="AB198" s="29">
        <f>F459</f>
        <v>446</v>
      </c>
      <c r="AC198" s="29">
        <f>F423</f>
        <v>410</v>
      </c>
      <c r="AD198" s="29">
        <f>F274</f>
        <v>261</v>
      </c>
      <c r="AE198" s="29">
        <f>F363</f>
        <v>350</v>
      </c>
      <c r="AF198" s="29">
        <f>F357</f>
        <v>344</v>
      </c>
      <c r="AG198" s="29">
        <f>F321</f>
        <v>308</v>
      </c>
      <c r="AH198" s="30">
        <f>F310</f>
        <v>297</v>
      </c>
      <c r="AI198" s="75">
        <f t="shared" si="87"/>
        <v>3247400</v>
      </c>
      <c r="AJ198" s="41"/>
      <c r="AK198" s="82" t="s">
        <v>400</v>
      </c>
      <c r="AL198" s="84" t="s">
        <v>200</v>
      </c>
      <c r="AM198" s="84" t="s">
        <v>184</v>
      </c>
      <c r="AN198" s="84" t="s">
        <v>637</v>
      </c>
      <c r="AO198" s="84" t="s">
        <v>556</v>
      </c>
      <c r="AP198" s="84" t="s">
        <v>529</v>
      </c>
      <c r="AQ198" s="84" t="s">
        <v>689</v>
      </c>
      <c r="AR198" s="84" t="s">
        <v>123</v>
      </c>
      <c r="AS198" s="84" t="s">
        <v>602</v>
      </c>
      <c r="AT198" s="86" t="s">
        <v>523</v>
      </c>
      <c r="AU198" s="84" t="s">
        <v>520</v>
      </c>
      <c r="AV198" s="84" t="s">
        <v>106</v>
      </c>
      <c r="AW198" s="85" t="s">
        <v>671</v>
      </c>
      <c r="AX198" s="84" t="s">
        <v>381</v>
      </c>
      <c r="AY198" s="84" t="s">
        <v>588</v>
      </c>
      <c r="AZ198" s="83" t="s">
        <v>237</v>
      </c>
      <c r="BA198" s="84" t="s">
        <v>683</v>
      </c>
      <c r="BB198" s="84" t="s">
        <v>462</v>
      </c>
      <c r="BC198" s="84" t="s">
        <v>625</v>
      </c>
      <c r="BD198" s="84" t="s">
        <v>322</v>
      </c>
      <c r="BE198" s="84" t="s">
        <v>249</v>
      </c>
      <c r="BF198" s="84" t="s">
        <v>646</v>
      </c>
      <c r="BG198" s="84" t="s">
        <v>669</v>
      </c>
      <c r="BH198" s="84" t="s">
        <v>417</v>
      </c>
      <c r="BI198" s="87" t="s">
        <v>439</v>
      </c>
      <c r="BJ198" s="41"/>
      <c r="BK198" s="50"/>
      <c r="BL198" s="41"/>
      <c r="BM198" s="28">
        <f>F536</f>
        <v>523</v>
      </c>
      <c r="BN198" s="29">
        <f>F600</f>
        <v>587</v>
      </c>
      <c r="BO198" s="29">
        <f>F628</f>
        <v>615</v>
      </c>
      <c r="BP198" s="29">
        <f>F564</f>
        <v>551</v>
      </c>
      <c r="BQ198" s="29">
        <f>F547</f>
        <v>534</v>
      </c>
      <c r="BR198" s="29">
        <f>F18</f>
        <v>5</v>
      </c>
      <c r="BS198" s="29">
        <f>F112</f>
        <v>99</v>
      </c>
      <c r="BT198" s="29">
        <f>F115</f>
        <v>102</v>
      </c>
      <c r="BU198" s="29">
        <f>F76</f>
        <v>63</v>
      </c>
      <c r="BV198" s="29">
        <f>F54</f>
        <v>41</v>
      </c>
      <c r="BW198" s="29">
        <f>F149</f>
        <v>136</v>
      </c>
      <c r="BX198" s="29">
        <f>F213</f>
        <v>200</v>
      </c>
      <c r="BY198" s="29">
        <f>F246</f>
        <v>233</v>
      </c>
      <c r="BZ198" s="29">
        <f>F207</f>
        <v>194</v>
      </c>
      <c r="CA198" s="29">
        <f>F185</f>
        <v>172</v>
      </c>
      <c r="CB198" s="29">
        <f>F392</f>
        <v>379</v>
      </c>
      <c r="CC198" s="29">
        <f>F481</f>
        <v>468</v>
      </c>
      <c r="CD198" s="29">
        <f>F509</f>
        <v>496</v>
      </c>
      <c r="CE198" s="29">
        <f>F445</f>
        <v>432</v>
      </c>
      <c r="CF198" s="29">
        <f>F423</f>
        <v>410</v>
      </c>
      <c r="CG198" s="29">
        <f>F280</f>
        <v>267</v>
      </c>
      <c r="CH198" s="29">
        <f>F344</f>
        <v>331</v>
      </c>
      <c r="CI198" s="29">
        <f>F377</f>
        <v>364</v>
      </c>
      <c r="CJ198" s="29">
        <f>F333</f>
        <v>320</v>
      </c>
      <c r="CK198" s="30">
        <f>F291</f>
        <v>278</v>
      </c>
      <c r="CL198" s="75">
        <f t="shared" si="88"/>
        <v>3247400</v>
      </c>
      <c r="CM198" s="41"/>
      <c r="CN198" s="82" t="s">
        <v>104</v>
      </c>
      <c r="CO198" s="84" t="s">
        <v>148</v>
      </c>
      <c r="CP198" s="84" t="s">
        <v>257</v>
      </c>
      <c r="CQ198" s="84" t="s">
        <v>335</v>
      </c>
      <c r="CR198" s="84" t="s">
        <v>336</v>
      </c>
      <c r="CS198" s="84" t="s">
        <v>529</v>
      </c>
      <c r="CT198" s="84" t="s">
        <v>662</v>
      </c>
      <c r="CU198" s="84" t="s">
        <v>584</v>
      </c>
      <c r="CV198" s="84" t="s">
        <v>293</v>
      </c>
      <c r="CW198" s="86" t="s">
        <v>523</v>
      </c>
      <c r="CX198" s="84" t="s">
        <v>654</v>
      </c>
      <c r="CY198" s="84" t="s">
        <v>189</v>
      </c>
      <c r="CZ198" s="85" t="s">
        <v>693</v>
      </c>
      <c r="DA198" s="84" t="s">
        <v>481</v>
      </c>
      <c r="DB198" s="84" t="s">
        <v>183</v>
      </c>
      <c r="DC198" s="83" t="s">
        <v>237</v>
      </c>
      <c r="DD198" s="84" t="s">
        <v>687</v>
      </c>
      <c r="DE198" s="84" t="s">
        <v>640</v>
      </c>
      <c r="DF198" s="84" t="s">
        <v>550</v>
      </c>
      <c r="DG198" s="84" t="s">
        <v>322</v>
      </c>
      <c r="DH198" s="84" t="s">
        <v>85</v>
      </c>
      <c r="DI198" s="84" t="s">
        <v>341</v>
      </c>
      <c r="DJ198" s="84" t="s">
        <v>221</v>
      </c>
      <c r="DK198" s="84" t="s">
        <v>223</v>
      </c>
      <c r="DL198" s="87" t="s">
        <v>224</v>
      </c>
      <c r="DM198" s="67"/>
      <c r="DO198" s="57"/>
      <c r="DP198" s="88">
        <f>F491</f>
        <v>478</v>
      </c>
      <c r="DQ198" s="89">
        <f>F383</f>
        <v>370</v>
      </c>
      <c r="DR198" s="89">
        <f>F255</f>
        <v>242</v>
      </c>
      <c r="DS198" s="89">
        <f>F127</f>
        <v>114</v>
      </c>
      <c r="DT198" s="89">
        <f>F619</f>
        <v>606</v>
      </c>
      <c r="DU198" s="89">
        <f>F437</f>
        <v>424</v>
      </c>
      <c r="DV198" s="89">
        <f>F304</f>
        <v>291</v>
      </c>
      <c r="DW198" s="89">
        <f>F176</f>
        <v>163</v>
      </c>
      <c r="DX198" s="89">
        <f>F43</f>
        <v>30</v>
      </c>
      <c r="DY198" s="89">
        <f>F540</f>
        <v>527</v>
      </c>
      <c r="DZ198" s="89">
        <f>F478</f>
        <v>465</v>
      </c>
      <c r="EA198" s="89">
        <f>F350</f>
        <v>337</v>
      </c>
      <c r="EB198" s="89">
        <f>F222</f>
        <v>209</v>
      </c>
      <c r="EC198" s="89">
        <f>F89</f>
        <v>76</v>
      </c>
      <c r="ED198" s="89">
        <f>F611</f>
        <v>598</v>
      </c>
      <c r="EE198" s="89">
        <f>F399</f>
        <v>386</v>
      </c>
      <c r="EF198" s="89">
        <f>F271</f>
        <v>258</v>
      </c>
      <c r="EG198" s="89">
        <f>F138</f>
        <v>125</v>
      </c>
      <c r="EH198" s="89">
        <f>F35</f>
        <v>22</v>
      </c>
      <c r="EI198" s="89">
        <f>F532</f>
        <v>519</v>
      </c>
      <c r="EJ198" s="89">
        <f>F445</f>
        <v>432</v>
      </c>
      <c r="EK198" s="89">
        <f>F317</f>
        <v>304</v>
      </c>
      <c r="EL198" s="89">
        <f>F209</f>
        <v>196</v>
      </c>
      <c r="EM198" s="89">
        <f>F81</f>
        <v>68</v>
      </c>
      <c r="EN198" s="90">
        <f>F573</f>
        <v>560</v>
      </c>
      <c r="EO198" s="75">
        <f t="shared" si="89"/>
        <v>3247400</v>
      </c>
      <c r="EP198" s="41"/>
      <c r="EQ198" s="91" t="s">
        <v>193</v>
      </c>
      <c r="ER198" s="93" t="s">
        <v>86</v>
      </c>
      <c r="ES198" s="93" t="s">
        <v>428</v>
      </c>
      <c r="ET198" s="93" t="s">
        <v>618</v>
      </c>
      <c r="EU198" s="93" t="s">
        <v>106</v>
      </c>
      <c r="EV198" s="93" t="s">
        <v>219</v>
      </c>
      <c r="EW198" s="93" t="s">
        <v>502</v>
      </c>
      <c r="EX198" s="93" t="s">
        <v>605</v>
      </c>
      <c r="EY198" s="93" t="s">
        <v>414</v>
      </c>
      <c r="EZ198" s="95" t="s">
        <v>108</v>
      </c>
      <c r="FA198" s="93" t="s">
        <v>394</v>
      </c>
      <c r="FB198" s="93" t="s">
        <v>578</v>
      </c>
      <c r="FC198" s="94" t="s">
        <v>524</v>
      </c>
      <c r="FD198" s="93" t="s">
        <v>2</v>
      </c>
      <c r="FE198" s="93" t="s">
        <v>241</v>
      </c>
      <c r="FF198" s="92" t="s">
        <v>551</v>
      </c>
      <c r="FG198" s="93" t="s">
        <v>455</v>
      </c>
      <c r="FH198" s="93" t="s">
        <v>127</v>
      </c>
      <c r="FI198" s="93" t="s">
        <v>141</v>
      </c>
      <c r="FJ198" s="93" t="s">
        <v>176</v>
      </c>
      <c r="FK198" s="93" t="s">
        <v>550</v>
      </c>
      <c r="FL198" s="93" t="s">
        <v>323</v>
      </c>
      <c r="FM198" s="93" t="s">
        <v>288</v>
      </c>
      <c r="FN198" s="93" t="s">
        <v>540</v>
      </c>
      <c r="FO198" s="96" t="s">
        <v>107</v>
      </c>
      <c r="FP198" s="67"/>
    </row>
    <row r="199" spans="1:172" ht="12.75" x14ac:dyDescent="0.2">
      <c r="A199" s="41"/>
      <c r="B199" s="41"/>
      <c r="C199" s="41"/>
      <c r="D199" s="109" t="s">
        <v>598</v>
      </c>
      <c r="E199" s="110" t="s">
        <v>565</v>
      </c>
      <c r="F199" s="111">
        <f>B3+(186*B5)</f>
        <v>186</v>
      </c>
      <c r="G199" s="210"/>
      <c r="H199" s="211"/>
      <c r="I199" s="57"/>
      <c r="J199" s="28">
        <f>F189</f>
        <v>176</v>
      </c>
      <c r="K199" s="29">
        <f>F178</f>
        <v>165</v>
      </c>
      <c r="L199" s="29">
        <f>F147</f>
        <v>134</v>
      </c>
      <c r="M199" s="29">
        <f>F261</f>
        <v>248</v>
      </c>
      <c r="N199" s="29">
        <f>F225</f>
        <v>212</v>
      </c>
      <c r="O199" s="29">
        <f>F76</f>
        <v>63</v>
      </c>
      <c r="P199" s="29">
        <f>F40</f>
        <v>27</v>
      </c>
      <c r="Q199" s="29">
        <f>F29</f>
        <v>16</v>
      </c>
      <c r="R199" s="29">
        <f>F118</f>
        <v>105</v>
      </c>
      <c r="S199" s="29">
        <f>F112</f>
        <v>99</v>
      </c>
      <c r="T199" s="29">
        <f>F583</f>
        <v>570</v>
      </c>
      <c r="U199" s="29">
        <f>F552</f>
        <v>539</v>
      </c>
      <c r="V199" s="29">
        <f>F516</f>
        <v>503</v>
      </c>
      <c r="W199" s="29">
        <f>F630</f>
        <v>617</v>
      </c>
      <c r="X199" s="29">
        <f>F594</f>
        <v>581</v>
      </c>
      <c r="Y199" s="29">
        <f>F445</f>
        <v>432</v>
      </c>
      <c r="Z199" s="29">
        <f>F434</f>
        <v>421</v>
      </c>
      <c r="AA199" s="29">
        <f>F398</f>
        <v>385</v>
      </c>
      <c r="AB199" s="29">
        <f>F492</f>
        <v>479</v>
      </c>
      <c r="AC199" s="29">
        <f>F481</f>
        <v>468</v>
      </c>
      <c r="AD199" s="29">
        <f>F332</f>
        <v>319</v>
      </c>
      <c r="AE199" s="29">
        <f>F296</f>
        <v>283</v>
      </c>
      <c r="AF199" s="29">
        <f>F285</f>
        <v>272</v>
      </c>
      <c r="AG199" s="29">
        <f>F374</f>
        <v>361</v>
      </c>
      <c r="AH199" s="30">
        <f>F338</f>
        <v>325</v>
      </c>
      <c r="AI199" s="75">
        <f t="shared" si="87"/>
        <v>3247400</v>
      </c>
      <c r="AJ199" s="41"/>
      <c r="AK199" s="82" t="s">
        <v>116</v>
      </c>
      <c r="AL199" s="84" t="s">
        <v>599</v>
      </c>
      <c r="AM199" s="84" t="s">
        <v>493</v>
      </c>
      <c r="AN199" s="84" t="s">
        <v>442</v>
      </c>
      <c r="AO199" s="84" t="s">
        <v>367</v>
      </c>
      <c r="AP199" s="84" t="s">
        <v>293</v>
      </c>
      <c r="AQ199" s="84" t="s">
        <v>580</v>
      </c>
      <c r="AR199" s="84" t="s">
        <v>408</v>
      </c>
      <c r="AS199" s="86" t="s">
        <v>453</v>
      </c>
      <c r="AT199" s="84" t="s">
        <v>662</v>
      </c>
      <c r="AU199" s="84" t="s">
        <v>674</v>
      </c>
      <c r="AV199" s="84" t="s">
        <v>256</v>
      </c>
      <c r="AW199" s="85" t="s">
        <v>642</v>
      </c>
      <c r="AX199" s="84" t="s">
        <v>553</v>
      </c>
      <c r="AY199" s="84" t="s">
        <v>355</v>
      </c>
      <c r="AZ199" s="84" t="s">
        <v>550</v>
      </c>
      <c r="BA199" s="83" t="s">
        <v>656</v>
      </c>
      <c r="BB199" s="84" t="s">
        <v>204</v>
      </c>
      <c r="BC199" s="84" t="s">
        <v>101</v>
      </c>
      <c r="BD199" s="84" t="s">
        <v>687</v>
      </c>
      <c r="BE199" s="84" t="s">
        <v>665</v>
      </c>
      <c r="BF199" s="84" t="s">
        <v>532</v>
      </c>
      <c r="BG199" s="84" t="s">
        <v>479</v>
      </c>
      <c r="BH199" s="84" t="s">
        <v>126</v>
      </c>
      <c r="BI199" s="87" t="s">
        <v>607</v>
      </c>
      <c r="BJ199" s="41"/>
      <c r="BK199" s="50"/>
      <c r="BL199" s="41"/>
      <c r="BM199" s="28">
        <f>F572</f>
        <v>559</v>
      </c>
      <c r="BN199" s="29">
        <f>F553</f>
        <v>540</v>
      </c>
      <c r="BO199" s="29">
        <f>F589</f>
        <v>576</v>
      </c>
      <c r="BP199" s="29">
        <f>F636</f>
        <v>623</v>
      </c>
      <c r="BQ199" s="29">
        <f>F525</f>
        <v>512</v>
      </c>
      <c r="BR199" s="29">
        <f>F79</f>
        <v>66</v>
      </c>
      <c r="BS199" s="29">
        <f>F40</f>
        <v>27</v>
      </c>
      <c r="BT199" s="29">
        <f>F101</f>
        <v>88</v>
      </c>
      <c r="BU199" s="29">
        <f>F118</f>
        <v>105</v>
      </c>
      <c r="BV199" s="29">
        <f>F37</f>
        <v>24</v>
      </c>
      <c r="BW199" s="29">
        <f>F210</f>
        <v>197</v>
      </c>
      <c r="BX199" s="29">
        <f>F171</f>
        <v>158</v>
      </c>
      <c r="BY199" s="29">
        <f>F232</f>
        <v>219</v>
      </c>
      <c r="BZ199" s="29">
        <f>F249</f>
        <v>236</v>
      </c>
      <c r="CA199" s="29">
        <f>F138</f>
        <v>125</v>
      </c>
      <c r="CB199" s="29">
        <f>F448</f>
        <v>435</v>
      </c>
      <c r="CC199" s="29">
        <f>F434</f>
        <v>421</v>
      </c>
      <c r="CD199" s="29">
        <f>F470</f>
        <v>457</v>
      </c>
      <c r="CE199" s="29">
        <f>F492</f>
        <v>479</v>
      </c>
      <c r="CF199" s="29">
        <f>F406</f>
        <v>393</v>
      </c>
      <c r="CG199" s="29">
        <f>F316</f>
        <v>303</v>
      </c>
      <c r="CH199" s="29">
        <f>F302</f>
        <v>289</v>
      </c>
      <c r="CI199" s="29">
        <f>F358</f>
        <v>345</v>
      </c>
      <c r="CJ199" s="29">
        <f>F380</f>
        <v>367</v>
      </c>
      <c r="CK199" s="30">
        <f>F269</f>
        <v>256</v>
      </c>
      <c r="CL199" s="75">
        <f t="shared" si="88"/>
        <v>3247400</v>
      </c>
      <c r="CM199" s="41"/>
      <c r="CN199" s="82" t="s">
        <v>276</v>
      </c>
      <c r="CO199" s="84" t="s">
        <v>197</v>
      </c>
      <c r="CP199" s="84" t="s">
        <v>275</v>
      </c>
      <c r="CQ199" s="84" t="s">
        <v>175</v>
      </c>
      <c r="CR199" s="84" t="s">
        <v>337</v>
      </c>
      <c r="CS199" s="84" t="s">
        <v>554</v>
      </c>
      <c r="CT199" s="84" t="s">
        <v>580</v>
      </c>
      <c r="CU199" s="84" t="s">
        <v>123</v>
      </c>
      <c r="CV199" s="86" t="s">
        <v>453</v>
      </c>
      <c r="CW199" s="84" t="s">
        <v>679</v>
      </c>
      <c r="CX199" s="84" t="s">
        <v>310</v>
      </c>
      <c r="CY199" s="84" t="s">
        <v>701</v>
      </c>
      <c r="CZ199" s="85" t="s">
        <v>401</v>
      </c>
      <c r="DA199" s="84" t="s">
        <v>621</v>
      </c>
      <c r="DB199" s="84" t="s">
        <v>127</v>
      </c>
      <c r="DC199" s="84" t="s">
        <v>119</v>
      </c>
      <c r="DD199" s="83" t="s">
        <v>656</v>
      </c>
      <c r="DE199" s="84" t="s">
        <v>462</v>
      </c>
      <c r="DF199" s="84" t="s">
        <v>101</v>
      </c>
      <c r="DG199" s="84" t="s">
        <v>672</v>
      </c>
      <c r="DH199" s="84" t="s">
        <v>154</v>
      </c>
      <c r="DI199" s="84" t="s">
        <v>89</v>
      </c>
      <c r="DJ199" s="84" t="s">
        <v>158</v>
      </c>
      <c r="DK199" s="84" t="s">
        <v>157</v>
      </c>
      <c r="DL199" s="87" t="s">
        <v>225</v>
      </c>
      <c r="DM199" s="67"/>
      <c r="DO199" s="57"/>
      <c r="DP199" s="88">
        <f>F531</f>
        <v>518</v>
      </c>
      <c r="DQ199" s="89">
        <f>F398</f>
        <v>385</v>
      </c>
      <c r="DR199" s="89">
        <f>F270</f>
        <v>257</v>
      </c>
      <c r="DS199" s="89">
        <f>F142</f>
        <v>129</v>
      </c>
      <c r="DT199" s="89">
        <f>F34</f>
        <v>21</v>
      </c>
      <c r="DU199" s="89">
        <f>F577</f>
        <v>564</v>
      </c>
      <c r="DV199" s="89">
        <f>F444</f>
        <v>431</v>
      </c>
      <c r="DW199" s="89">
        <f>F316</f>
        <v>303</v>
      </c>
      <c r="DX199" s="89">
        <f>F208</f>
        <v>195</v>
      </c>
      <c r="DY199" s="89">
        <f>F80</f>
        <v>67</v>
      </c>
      <c r="DZ199" s="89">
        <f>F618</f>
        <v>605</v>
      </c>
      <c r="EA199" s="89">
        <f>F490</f>
        <v>477</v>
      </c>
      <c r="EB199" s="89">
        <f>F387</f>
        <v>374</v>
      </c>
      <c r="EC199" s="89">
        <f>F254</f>
        <v>241</v>
      </c>
      <c r="ED199" s="89">
        <f>F126</f>
        <v>113</v>
      </c>
      <c r="EE199" s="89">
        <f>F539</f>
        <v>526</v>
      </c>
      <c r="EF199" s="89">
        <f>F436</f>
        <v>423</v>
      </c>
      <c r="EG199" s="89">
        <f>F303</f>
        <v>290</v>
      </c>
      <c r="EH199" s="89">
        <f>F175</f>
        <v>162</v>
      </c>
      <c r="EI199" s="89">
        <f>F47</f>
        <v>34</v>
      </c>
      <c r="EJ199" s="89">
        <f>F610</f>
        <v>597</v>
      </c>
      <c r="EK199" s="89">
        <f>F482</f>
        <v>469</v>
      </c>
      <c r="EL199" s="89">
        <f>F349</f>
        <v>336</v>
      </c>
      <c r="EM199" s="89">
        <f>F221</f>
        <v>208</v>
      </c>
      <c r="EN199" s="90">
        <f>F88</f>
        <v>75</v>
      </c>
      <c r="EO199" s="75">
        <f t="shared" si="89"/>
        <v>3247400</v>
      </c>
      <c r="EP199" s="41"/>
      <c r="EQ199" s="91" t="s">
        <v>495</v>
      </c>
      <c r="ER199" s="93" t="s">
        <v>204</v>
      </c>
      <c r="ES199" s="93" t="s">
        <v>109</v>
      </c>
      <c r="ET199" s="93" t="s">
        <v>346</v>
      </c>
      <c r="EU199" s="93" t="s">
        <v>167</v>
      </c>
      <c r="EV199" s="93" t="s">
        <v>381</v>
      </c>
      <c r="EW199" s="93" t="s">
        <v>692</v>
      </c>
      <c r="EX199" s="93" t="s">
        <v>154</v>
      </c>
      <c r="EY199" s="95" t="s">
        <v>469</v>
      </c>
      <c r="EZ199" s="93" t="s">
        <v>97</v>
      </c>
      <c r="FA199" s="93" t="s">
        <v>638</v>
      </c>
      <c r="FB199" s="93" t="s">
        <v>278</v>
      </c>
      <c r="FC199" s="94" t="s">
        <v>360</v>
      </c>
      <c r="FD199" s="93" t="s">
        <v>528</v>
      </c>
      <c r="FE199" s="93" t="s">
        <v>96</v>
      </c>
      <c r="FF199" s="93" t="s">
        <v>79</v>
      </c>
      <c r="FG199" s="92" t="s">
        <v>436</v>
      </c>
      <c r="FH199" s="93" t="s">
        <v>178</v>
      </c>
      <c r="FI199" s="93" t="s">
        <v>138</v>
      </c>
      <c r="FJ199" s="93" t="s">
        <v>98</v>
      </c>
      <c r="FK199" s="93" t="s">
        <v>510</v>
      </c>
      <c r="FL199" s="93" t="s">
        <v>564</v>
      </c>
      <c r="FM199" s="93" t="s">
        <v>305</v>
      </c>
      <c r="FN199" s="93" t="s">
        <v>698</v>
      </c>
      <c r="FO199" s="96" t="s">
        <v>1</v>
      </c>
      <c r="FP199" s="67"/>
    </row>
    <row r="200" spans="1:172" ht="12.75" x14ac:dyDescent="0.2">
      <c r="A200" s="41"/>
      <c r="B200" s="41"/>
      <c r="C200" s="41"/>
      <c r="D200" s="109" t="s">
        <v>260</v>
      </c>
      <c r="E200" s="110" t="s">
        <v>565</v>
      </c>
      <c r="F200" s="122">
        <f>B3+(187*B5)</f>
        <v>187</v>
      </c>
      <c r="G200" s="210"/>
      <c r="H200" s="211"/>
      <c r="I200" s="57"/>
      <c r="J200" s="28">
        <f>F247</f>
        <v>234</v>
      </c>
      <c r="K200" s="29">
        <f>F236</f>
        <v>223</v>
      </c>
      <c r="L200" s="29">
        <f>F200</f>
        <v>187</v>
      </c>
      <c r="M200" s="29">
        <f>F164</f>
        <v>151</v>
      </c>
      <c r="N200" s="29">
        <f>F153</f>
        <v>140</v>
      </c>
      <c r="O200" s="29">
        <f>F129</f>
        <v>116</v>
      </c>
      <c r="P200" s="29">
        <f>F93</f>
        <v>80</v>
      </c>
      <c r="Q200" s="29">
        <f>F87</f>
        <v>74</v>
      </c>
      <c r="R200" s="29">
        <f>F51</f>
        <v>38</v>
      </c>
      <c r="S200" s="29">
        <f>F15</f>
        <v>2</v>
      </c>
      <c r="T200" s="29">
        <f>F616</f>
        <v>603</v>
      </c>
      <c r="U200" s="29">
        <f>F605</f>
        <v>592</v>
      </c>
      <c r="V200" s="29">
        <f>F569</f>
        <v>556</v>
      </c>
      <c r="W200" s="29">
        <f>F558</f>
        <v>545</v>
      </c>
      <c r="X200" s="29">
        <f>F527</f>
        <v>514</v>
      </c>
      <c r="Y200" s="29">
        <f>F498</f>
        <v>485</v>
      </c>
      <c r="Z200" s="29">
        <f>F467</f>
        <v>454</v>
      </c>
      <c r="AA200" s="29">
        <f>F456</f>
        <v>443</v>
      </c>
      <c r="AB200" s="29">
        <f>F420</f>
        <v>407</v>
      </c>
      <c r="AC200" s="29">
        <f>F409</f>
        <v>396</v>
      </c>
      <c r="AD200" s="29">
        <f>F385</f>
        <v>372</v>
      </c>
      <c r="AE200" s="29">
        <f>F349</f>
        <v>336</v>
      </c>
      <c r="AF200" s="29">
        <f>F313</f>
        <v>300</v>
      </c>
      <c r="AG200" s="29">
        <f>F307</f>
        <v>294</v>
      </c>
      <c r="AH200" s="30">
        <f>F271</f>
        <v>258</v>
      </c>
      <c r="AI200" s="75">
        <f t="shared" si="87"/>
        <v>3247400</v>
      </c>
      <c r="AJ200" s="41"/>
      <c r="AK200" s="82" t="s">
        <v>421</v>
      </c>
      <c r="AL200" s="84" t="s">
        <v>482</v>
      </c>
      <c r="AM200" s="84" t="s">
        <v>260</v>
      </c>
      <c r="AN200" s="84" t="s">
        <v>245</v>
      </c>
      <c r="AO200" s="84" t="s">
        <v>622</v>
      </c>
      <c r="AP200" s="84" t="s">
        <v>450</v>
      </c>
      <c r="AQ200" s="84" t="s">
        <v>561</v>
      </c>
      <c r="AR200" s="86" t="s">
        <v>667</v>
      </c>
      <c r="AS200" s="84" t="s">
        <v>165</v>
      </c>
      <c r="AT200" s="84" t="s">
        <v>612</v>
      </c>
      <c r="AU200" s="84" t="s">
        <v>610</v>
      </c>
      <c r="AV200" s="84" t="s">
        <v>448</v>
      </c>
      <c r="AW200" s="85" t="s">
        <v>301</v>
      </c>
      <c r="AX200" s="84" t="s">
        <v>666</v>
      </c>
      <c r="AY200" s="84" t="s">
        <v>135</v>
      </c>
      <c r="AZ200" s="84" t="s">
        <v>371</v>
      </c>
      <c r="BA200" s="84" t="s">
        <v>351</v>
      </c>
      <c r="BB200" s="83" t="s">
        <v>675</v>
      </c>
      <c r="BC200" s="84" t="s">
        <v>496</v>
      </c>
      <c r="BD200" s="84" t="s">
        <v>604</v>
      </c>
      <c r="BE200" s="84" t="s">
        <v>397</v>
      </c>
      <c r="BF200" s="84" t="s">
        <v>305</v>
      </c>
      <c r="BG200" s="84" t="s">
        <v>660</v>
      </c>
      <c r="BH200" s="84" t="s">
        <v>673</v>
      </c>
      <c r="BI200" s="87" t="s">
        <v>455</v>
      </c>
      <c r="BJ200" s="41"/>
      <c r="BK200" s="50"/>
      <c r="BL200" s="41"/>
      <c r="BM200" s="28">
        <f>F539</f>
        <v>526</v>
      </c>
      <c r="BN200" s="29">
        <f>F622</f>
        <v>609</v>
      </c>
      <c r="BO200" s="29">
        <f>F575</f>
        <v>562</v>
      </c>
      <c r="BP200" s="29">
        <f>F528</f>
        <v>515</v>
      </c>
      <c r="BQ200" s="29">
        <f>F611</f>
        <v>598</v>
      </c>
      <c r="BR200" s="29">
        <f>F51</f>
        <v>38</v>
      </c>
      <c r="BS200" s="29">
        <f>F129</f>
        <v>116</v>
      </c>
      <c r="BT200" s="29">
        <f>F87</f>
        <v>74</v>
      </c>
      <c r="BU200" s="29">
        <f>F15</f>
        <v>2</v>
      </c>
      <c r="BV200" s="29">
        <f>F93</f>
        <v>80</v>
      </c>
      <c r="BW200" s="29">
        <f>F182</f>
        <v>169</v>
      </c>
      <c r="BX200" s="29">
        <f>F260</f>
        <v>247</v>
      </c>
      <c r="BY200" s="29">
        <f>F188</f>
        <v>175</v>
      </c>
      <c r="BZ200" s="29">
        <f>F146</f>
        <v>133</v>
      </c>
      <c r="CA200" s="29">
        <f>F224</f>
        <v>211</v>
      </c>
      <c r="CB200" s="29">
        <f>F420</f>
        <v>407</v>
      </c>
      <c r="CC200" s="29">
        <f>F498</f>
        <v>485</v>
      </c>
      <c r="CD200" s="29">
        <f>F456</f>
        <v>443</v>
      </c>
      <c r="CE200" s="29">
        <f>F409</f>
        <v>396</v>
      </c>
      <c r="CF200" s="29">
        <f>F467</f>
        <v>454</v>
      </c>
      <c r="CG200" s="29">
        <f>F308</f>
        <v>295</v>
      </c>
      <c r="CH200" s="29">
        <f>F366</f>
        <v>353</v>
      </c>
      <c r="CI200" s="29">
        <f>F319</f>
        <v>306</v>
      </c>
      <c r="CJ200" s="29">
        <f>F277</f>
        <v>264</v>
      </c>
      <c r="CK200" s="30">
        <f>F355</f>
        <v>342</v>
      </c>
      <c r="CL200" s="75">
        <f t="shared" si="88"/>
        <v>3247400</v>
      </c>
      <c r="CM200" s="41"/>
      <c r="CN200" s="82" t="s">
        <v>79</v>
      </c>
      <c r="CO200" s="84" t="s">
        <v>147</v>
      </c>
      <c r="CP200" s="84" t="s">
        <v>215</v>
      </c>
      <c r="CQ200" s="84" t="s">
        <v>274</v>
      </c>
      <c r="CR200" s="84" t="s">
        <v>241</v>
      </c>
      <c r="CS200" s="84" t="s">
        <v>165</v>
      </c>
      <c r="CT200" s="84" t="s">
        <v>450</v>
      </c>
      <c r="CU200" s="86" t="s">
        <v>667</v>
      </c>
      <c r="CV200" s="84" t="s">
        <v>612</v>
      </c>
      <c r="CW200" s="84" t="s">
        <v>561</v>
      </c>
      <c r="CX200" s="84" t="s">
        <v>549</v>
      </c>
      <c r="CY200" s="84" t="s">
        <v>115</v>
      </c>
      <c r="CZ200" s="85" t="s">
        <v>375</v>
      </c>
      <c r="DA200" s="84" t="s">
        <v>699</v>
      </c>
      <c r="DB200" s="84" t="s">
        <v>636</v>
      </c>
      <c r="DC200" s="84" t="s">
        <v>496</v>
      </c>
      <c r="DD200" s="84" t="s">
        <v>371</v>
      </c>
      <c r="DE200" s="83" t="s">
        <v>675</v>
      </c>
      <c r="DF200" s="84" t="s">
        <v>604</v>
      </c>
      <c r="DG200" s="84" t="s">
        <v>351</v>
      </c>
      <c r="DH200" s="84" t="s">
        <v>281</v>
      </c>
      <c r="DI200" s="84" t="s">
        <v>302</v>
      </c>
      <c r="DJ200" s="84" t="s">
        <v>88</v>
      </c>
      <c r="DK200" s="84" t="s">
        <v>156</v>
      </c>
      <c r="DL200" s="87" t="s">
        <v>222</v>
      </c>
      <c r="DM200" s="67"/>
      <c r="DO200" s="57"/>
      <c r="DP200" s="88">
        <f>F46</f>
        <v>33</v>
      </c>
      <c r="DQ200" s="89">
        <f>F538</f>
        <v>525</v>
      </c>
      <c r="DR200" s="89">
        <f>F435</f>
        <v>422</v>
      </c>
      <c r="DS200" s="89">
        <f>F307</f>
        <v>294</v>
      </c>
      <c r="DT200" s="89">
        <f>F174</f>
        <v>161</v>
      </c>
      <c r="DU200" s="89">
        <f>F92</f>
        <v>79</v>
      </c>
      <c r="DV200" s="89">
        <f>F609</f>
        <v>596</v>
      </c>
      <c r="DW200" s="89">
        <f>F481</f>
        <v>468</v>
      </c>
      <c r="DX200" s="89">
        <f>F348</f>
        <v>335</v>
      </c>
      <c r="DY200" s="89">
        <f>F220</f>
        <v>207</v>
      </c>
      <c r="DZ200" s="89">
        <f>F33</f>
        <v>20</v>
      </c>
      <c r="EA200" s="89">
        <f>F530</f>
        <v>517</v>
      </c>
      <c r="EB200" s="89">
        <f>F402</f>
        <v>389</v>
      </c>
      <c r="EC200" s="89">
        <f>F269</f>
        <v>256</v>
      </c>
      <c r="ED200" s="89">
        <f>F141</f>
        <v>128</v>
      </c>
      <c r="EE200" s="89">
        <f>F79</f>
        <v>66</v>
      </c>
      <c r="EF200" s="89">
        <f>F576</f>
        <v>563</v>
      </c>
      <c r="EG200" s="89">
        <f>F443</f>
        <v>430</v>
      </c>
      <c r="EH200" s="89">
        <f>F315</f>
        <v>302</v>
      </c>
      <c r="EI200" s="89">
        <f>F212</f>
        <v>199</v>
      </c>
      <c r="EJ200" s="89">
        <f>F125</f>
        <v>112</v>
      </c>
      <c r="EK200" s="89">
        <f>F622</f>
        <v>609</v>
      </c>
      <c r="EL200" s="89">
        <f>F489</f>
        <v>476</v>
      </c>
      <c r="EM200" s="89">
        <f>F386</f>
        <v>373</v>
      </c>
      <c r="EN200" s="90">
        <f>F253</f>
        <v>240</v>
      </c>
      <c r="EO200" s="75">
        <f t="shared" si="89"/>
        <v>3247400</v>
      </c>
      <c r="EP200" s="41"/>
      <c r="EQ200" s="91" t="s">
        <v>269</v>
      </c>
      <c r="ER200" s="93" t="s">
        <v>491</v>
      </c>
      <c r="ES200" s="93" t="s">
        <v>192</v>
      </c>
      <c r="ET200" s="93" t="s">
        <v>673</v>
      </c>
      <c r="EU200" s="93" t="s">
        <v>576</v>
      </c>
      <c r="EV200" s="93" t="s">
        <v>410</v>
      </c>
      <c r="EW200" s="93" t="s">
        <v>370</v>
      </c>
      <c r="EX200" s="95" t="s">
        <v>687</v>
      </c>
      <c r="EY200" s="93" t="s">
        <v>677</v>
      </c>
      <c r="EZ200" s="93" t="s">
        <v>92</v>
      </c>
      <c r="FA200" s="93" t="s">
        <v>255</v>
      </c>
      <c r="FB200" s="93" t="s">
        <v>520</v>
      </c>
      <c r="FC200" s="94" t="s">
        <v>668</v>
      </c>
      <c r="FD200" s="93" t="s">
        <v>225</v>
      </c>
      <c r="FE200" s="93" t="s">
        <v>505</v>
      </c>
      <c r="FF200" s="93" t="s">
        <v>554</v>
      </c>
      <c r="FG200" s="93" t="s">
        <v>521</v>
      </c>
      <c r="FH200" s="92" t="s">
        <v>338</v>
      </c>
      <c r="FI200" s="93" t="s">
        <v>384</v>
      </c>
      <c r="FJ200" s="93" t="s">
        <v>122</v>
      </c>
      <c r="FK200" s="93" t="s">
        <v>522</v>
      </c>
      <c r="FL200" s="93" t="s">
        <v>147</v>
      </c>
      <c r="FM200" s="93" t="s">
        <v>475</v>
      </c>
      <c r="FN200" s="93" t="s">
        <v>317</v>
      </c>
      <c r="FO200" s="96" t="s">
        <v>575</v>
      </c>
      <c r="FP200" s="67"/>
    </row>
    <row r="201" spans="1:172" ht="12.75" x14ac:dyDescent="0.2">
      <c r="A201" s="41"/>
      <c r="B201" s="41"/>
      <c r="C201" s="41"/>
      <c r="D201" s="109" t="s">
        <v>635</v>
      </c>
      <c r="E201" s="110" t="s">
        <v>565</v>
      </c>
      <c r="F201" s="122">
        <f>B3+(188*B5)</f>
        <v>188</v>
      </c>
      <c r="G201" s="210"/>
      <c r="H201" s="211"/>
      <c r="I201" s="57"/>
      <c r="J201" s="28">
        <f>F175</f>
        <v>162</v>
      </c>
      <c r="K201" s="29">
        <f>F139</f>
        <v>126</v>
      </c>
      <c r="L201" s="29">
        <f>F253</f>
        <v>240</v>
      </c>
      <c r="M201" s="29">
        <f>F222</f>
        <v>209</v>
      </c>
      <c r="N201" s="29">
        <f>F211</f>
        <v>198</v>
      </c>
      <c r="O201" s="29">
        <f>F62</f>
        <v>49</v>
      </c>
      <c r="P201" s="29">
        <f>F26</f>
        <v>13</v>
      </c>
      <c r="Q201" s="29">
        <f>F115</f>
        <v>102</v>
      </c>
      <c r="R201" s="29">
        <f>F104</f>
        <v>91</v>
      </c>
      <c r="S201" s="29">
        <f>F68</f>
        <v>55</v>
      </c>
      <c r="T201" s="29">
        <f>F544</f>
        <v>531</v>
      </c>
      <c r="U201" s="29">
        <f>F533</f>
        <v>520</v>
      </c>
      <c r="V201" s="29">
        <f>F627</f>
        <v>614</v>
      </c>
      <c r="W201" s="29">
        <f>F591</f>
        <v>578</v>
      </c>
      <c r="X201" s="29">
        <f>F580</f>
        <v>567</v>
      </c>
      <c r="Y201" s="29">
        <f>F431</f>
        <v>418</v>
      </c>
      <c r="Z201" s="29">
        <f>F395</f>
        <v>382</v>
      </c>
      <c r="AA201" s="29">
        <f>F509</f>
        <v>496</v>
      </c>
      <c r="AB201" s="29">
        <f>F473</f>
        <v>460</v>
      </c>
      <c r="AC201" s="29">
        <f>F442</f>
        <v>429</v>
      </c>
      <c r="AD201" s="29">
        <f>F288</f>
        <v>275</v>
      </c>
      <c r="AE201" s="29">
        <f>F282</f>
        <v>269</v>
      </c>
      <c r="AF201" s="29">
        <f>F371</f>
        <v>358</v>
      </c>
      <c r="AG201" s="29">
        <f>F360</f>
        <v>347</v>
      </c>
      <c r="AH201" s="30">
        <f>F324</f>
        <v>311</v>
      </c>
      <c r="AI201" s="75">
        <f t="shared" si="87"/>
        <v>3247400</v>
      </c>
      <c r="AJ201" s="41"/>
      <c r="AK201" s="82" t="s">
        <v>138</v>
      </c>
      <c r="AL201" s="84" t="s">
        <v>308</v>
      </c>
      <c r="AM201" s="84" t="s">
        <v>575</v>
      </c>
      <c r="AN201" s="84" t="s">
        <v>524</v>
      </c>
      <c r="AO201" s="84" t="s">
        <v>547</v>
      </c>
      <c r="AP201" s="84" t="s">
        <v>682</v>
      </c>
      <c r="AQ201" s="86" t="s">
        <v>233</v>
      </c>
      <c r="AR201" s="84" t="s">
        <v>584</v>
      </c>
      <c r="AS201" s="84" t="s">
        <v>489</v>
      </c>
      <c r="AT201" s="84" t="s">
        <v>499</v>
      </c>
      <c r="AU201" s="84" t="s">
        <v>173</v>
      </c>
      <c r="AV201" s="84" t="s">
        <v>686</v>
      </c>
      <c r="AW201" s="85" t="s">
        <v>315</v>
      </c>
      <c r="AX201" s="84" t="s">
        <v>661</v>
      </c>
      <c r="AY201" s="84" t="s">
        <v>407</v>
      </c>
      <c r="AZ201" s="84" t="s">
        <v>664</v>
      </c>
      <c r="BA201" s="84" t="s">
        <v>403</v>
      </c>
      <c r="BB201" s="84" t="s">
        <v>640</v>
      </c>
      <c r="BC201" s="83" t="s">
        <v>263</v>
      </c>
      <c r="BD201" s="84" t="s">
        <v>297</v>
      </c>
      <c r="BE201" s="84" t="s">
        <v>626</v>
      </c>
      <c r="BF201" s="84" t="s">
        <v>678</v>
      </c>
      <c r="BG201" s="84" t="s">
        <v>563</v>
      </c>
      <c r="BH201" s="84" t="s">
        <v>544</v>
      </c>
      <c r="BI201" s="87" t="s">
        <v>177</v>
      </c>
      <c r="BJ201" s="41"/>
      <c r="BK201" s="50"/>
      <c r="BL201" s="41"/>
      <c r="BM201" s="28">
        <f>F625</f>
        <v>612</v>
      </c>
      <c r="BN201" s="29">
        <f>F514</f>
        <v>501</v>
      </c>
      <c r="BO201" s="29">
        <f>F561</f>
        <v>548</v>
      </c>
      <c r="BP201" s="29">
        <f>F597</f>
        <v>584</v>
      </c>
      <c r="BQ201" s="29">
        <f>F578</f>
        <v>565</v>
      </c>
      <c r="BR201" s="29">
        <f>F137</f>
        <v>124</v>
      </c>
      <c r="BS201" s="29">
        <f>F26</f>
        <v>13</v>
      </c>
      <c r="BT201" s="29">
        <f>F43</f>
        <v>30</v>
      </c>
      <c r="BU201" s="29">
        <f>F104</f>
        <v>91</v>
      </c>
      <c r="BV201" s="29">
        <f>F65</f>
        <v>52</v>
      </c>
      <c r="BW201" s="29">
        <f>F238</f>
        <v>225</v>
      </c>
      <c r="BX201" s="29">
        <f>F157</f>
        <v>144</v>
      </c>
      <c r="BY201" s="29">
        <f>F174</f>
        <v>161</v>
      </c>
      <c r="BZ201" s="29">
        <f>F235</f>
        <v>222</v>
      </c>
      <c r="CA201" s="29">
        <f>F196</f>
        <v>183</v>
      </c>
      <c r="CB201" s="29">
        <f>F506</f>
        <v>493</v>
      </c>
      <c r="CC201" s="29">
        <f>F395</f>
        <v>382</v>
      </c>
      <c r="CD201" s="29">
        <f>F417</f>
        <v>404</v>
      </c>
      <c r="CE201" s="29">
        <f>F473</f>
        <v>460</v>
      </c>
      <c r="CF201" s="29">
        <f>F459</f>
        <v>446</v>
      </c>
      <c r="CG201" s="29">
        <f>F369</f>
        <v>356</v>
      </c>
      <c r="CH201" s="29">
        <f>F283</f>
        <v>270</v>
      </c>
      <c r="CI201" s="29">
        <f>F305</f>
        <v>292</v>
      </c>
      <c r="CJ201" s="29">
        <f>F341</f>
        <v>328</v>
      </c>
      <c r="CK201" s="30">
        <f>F327</f>
        <v>314</v>
      </c>
      <c r="CL201" s="75">
        <f t="shared" si="88"/>
        <v>3247400</v>
      </c>
      <c r="CM201" s="41"/>
      <c r="CN201" s="82" t="s">
        <v>76</v>
      </c>
      <c r="CO201" s="84" t="s">
        <v>146</v>
      </c>
      <c r="CP201" s="84" t="s">
        <v>145</v>
      </c>
      <c r="CQ201" s="84" t="s">
        <v>214</v>
      </c>
      <c r="CR201" s="84" t="s">
        <v>144</v>
      </c>
      <c r="CS201" s="84" t="s">
        <v>689</v>
      </c>
      <c r="CT201" s="86" t="s">
        <v>233</v>
      </c>
      <c r="CU201" s="84" t="s">
        <v>414</v>
      </c>
      <c r="CV201" s="84" t="s">
        <v>489</v>
      </c>
      <c r="CW201" s="84" t="s">
        <v>602</v>
      </c>
      <c r="CX201" s="84" t="s">
        <v>326</v>
      </c>
      <c r="CY201" s="84" t="s">
        <v>443</v>
      </c>
      <c r="CZ201" s="85" t="s">
        <v>576</v>
      </c>
      <c r="DA201" s="84" t="s">
        <v>361</v>
      </c>
      <c r="DB201" s="84" t="s">
        <v>695</v>
      </c>
      <c r="DC201" s="84" t="s">
        <v>683</v>
      </c>
      <c r="DD201" s="84" t="s">
        <v>403</v>
      </c>
      <c r="DE201" s="84" t="s">
        <v>169</v>
      </c>
      <c r="DF201" s="83" t="s">
        <v>263</v>
      </c>
      <c r="DG201" s="84" t="s">
        <v>625</v>
      </c>
      <c r="DH201" s="84" t="s">
        <v>282</v>
      </c>
      <c r="DI201" s="84" t="s">
        <v>343</v>
      </c>
      <c r="DJ201" s="84" t="s">
        <v>312</v>
      </c>
      <c r="DK201" s="84" t="s">
        <v>87</v>
      </c>
      <c r="DL201" s="87" t="s">
        <v>342</v>
      </c>
      <c r="DM201" s="67"/>
      <c r="DO201" s="57"/>
      <c r="DP201" s="88">
        <f>F211</f>
        <v>198</v>
      </c>
      <c r="DQ201" s="89">
        <f>F78</f>
        <v>65</v>
      </c>
      <c r="DR201" s="89">
        <f>F575</f>
        <v>562</v>
      </c>
      <c r="DS201" s="89">
        <f>F447</f>
        <v>434</v>
      </c>
      <c r="DT201" s="89">
        <f>F314</f>
        <v>301</v>
      </c>
      <c r="DU201" s="89">
        <f>F257</f>
        <v>244</v>
      </c>
      <c r="DV201" s="89">
        <f>F124</f>
        <v>111</v>
      </c>
      <c r="DW201" s="89">
        <f>F621</f>
        <v>608</v>
      </c>
      <c r="DX201" s="89">
        <f>F488</f>
        <v>475</v>
      </c>
      <c r="DY201" s="89">
        <f>F385</f>
        <v>372</v>
      </c>
      <c r="DZ201" s="89">
        <f>F173</f>
        <v>160</v>
      </c>
      <c r="EA201" s="89">
        <f>F45</f>
        <v>32</v>
      </c>
      <c r="EB201" s="89">
        <f>F542</f>
        <v>529</v>
      </c>
      <c r="EC201" s="89">
        <f>F434</f>
        <v>421</v>
      </c>
      <c r="ED201" s="89">
        <f>F306</f>
        <v>293</v>
      </c>
      <c r="EE201" s="89">
        <f>F219</f>
        <v>206</v>
      </c>
      <c r="EF201" s="89">
        <f>F91</f>
        <v>78</v>
      </c>
      <c r="EG201" s="89">
        <f>F608</f>
        <v>595</v>
      </c>
      <c r="EH201" s="89">
        <f>F480</f>
        <v>467</v>
      </c>
      <c r="EI201" s="89">
        <f>F352</f>
        <v>339</v>
      </c>
      <c r="EJ201" s="89">
        <f>F140</f>
        <v>127</v>
      </c>
      <c r="EK201" s="89">
        <f>F37</f>
        <v>24</v>
      </c>
      <c r="EL201" s="89">
        <f>F529</f>
        <v>516</v>
      </c>
      <c r="EM201" s="89">
        <f>F401</f>
        <v>388</v>
      </c>
      <c r="EN201" s="90">
        <f>F268</f>
        <v>255</v>
      </c>
      <c r="EO201" s="75">
        <f t="shared" si="89"/>
        <v>3247400</v>
      </c>
      <c r="EP201" s="41"/>
      <c r="EQ201" s="91" t="s">
        <v>547</v>
      </c>
      <c r="ER201" s="93" t="s">
        <v>644</v>
      </c>
      <c r="ES201" s="93" t="s">
        <v>215</v>
      </c>
      <c r="ET201" s="93" t="s">
        <v>198</v>
      </c>
      <c r="EU201" s="93" t="s">
        <v>398</v>
      </c>
      <c r="EV201" s="93" t="s">
        <v>516</v>
      </c>
      <c r="EW201" s="95" t="s">
        <v>334</v>
      </c>
      <c r="EX201" s="93" t="s">
        <v>376</v>
      </c>
      <c r="EY201" s="93" t="s">
        <v>593</v>
      </c>
      <c r="EZ201" s="93" t="s">
        <v>397</v>
      </c>
      <c r="FA201" s="93" t="s">
        <v>160</v>
      </c>
      <c r="FB201" s="93" t="s">
        <v>261</v>
      </c>
      <c r="FC201" s="94" t="s">
        <v>631</v>
      </c>
      <c r="FD201" s="93" t="s">
        <v>656</v>
      </c>
      <c r="FE201" s="93" t="s">
        <v>399</v>
      </c>
      <c r="FF201" s="93" t="s">
        <v>133</v>
      </c>
      <c r="FG201" s="93" t="s">
        <v>572</v>
      </c>
      <c r="FH201" s="93" t="s">
        <v>671</v>
      </c>
      <c r="FI201" s="92" t="s">
        <v>603</v>
      </c>
      <c r="FJ201" s="93" t="s">
        <v>283</v>
      </c>
      <c r="FK201" s="93" t="s">
        <v>548</v>
      </c>
      <c r="FL201" s="93" t="s">
        <v>679</v>
      </c>
      <c r="FM201" s="93" t="s">
        <v>585</v>
      </c>
      <c r="FN201" s="93" t="s">
        <v>80</v>
      </c>
      <c r="FO201" s="96" t="s">
        <v>325</v>
      </c>
      <c r="FP201" s="67"/>
    </row>
    <row r="202" spans="1:172" ht="12.75" x14ac:dyDescent="0.2">
      <c r="A202" s="41"/>
      <c r="B202" s="41"/>
      <c r="C202" s="41"/>
      <c r="D202" s="109" t="s">
        <v>362</v>
      </c>
      <c r="E202" s="110" t="s">
        <v>565</v>
      </c>
      <c r="F202" s="111">
        <f>B3+(189*B5)</f>
        <v>189</v>
      </c>
      <c r="G202" s="210"/>
      <c r="H202" s="211"/>
      <c r="I202" s="57"/>
      <c r="J202" s="28">
        <f>F228</f>
        <v>215</v>
      </c>
      <c r="K202" s="29">
        <f>F197</f>
        <v>184</v>
      </c>
      <c r="L202" s="29">
        <f>F186</f>
        <v>173</v>
      </c>
      <c r="M202" s="29">
        <f>F150</f>
        <v>137</v>
      </c>
      <c r="N202" s="29">
        <f>F239</f>
        <v>226</v>
      </c>
      <c r="O202" s="29">
        <f>F90</f>
        <v>77</v>
      </c>
      <c r="P202" s="29">
        <f>F79</f>
        <v>66</v>
      </c>
      <c r="Q202" s="29">
        <f>F43</f>
        <v>30</v>
      </c>
      <c r="R202" s="29">
        <f>F37</f>
        <v>24</v>
      </c>
      <c r="S202" s="29">
        <f>F126</f>
        <v>113</v>
      </c>
      <c r="T202" s="29">
        <f>F602</f>
        <v>589</v>
      </c>
      <c r="U202" s="29">
        <f>F566</f>
        <v>553</v>
      </c>
      <c r="V202" s="29">
        <f>F555</f>
        <v>542</v>
      </c>
      <c r="W202" s="29">
        <f>F519</f>
        <v>506</v>
      </c>
      <c r="X202" s="29">
        <f>F633</f>
        <v>620</v>
      </c>
      <c r="Y202" s="29">
        <f>F484</f>
        <v>471</v>
      </c>
      <c r="Z202" s="29">
        <f>F448</f>
        <v>435</v>
      </c>
      <c r="AA202" s="29">
        <f>F417</f>
        <v>404</v>
      </c>
      <c r="AB202" s="29">
        <f>F406</f>
        <v>393</v>
      </c>
      <c r="AC202" s="29">
        <f>F495</f>
        <v>482</v>
      </c>
      <c r="AD202" s="29">
        <f>F346</f>
        <v>333</v>
      </c>
      <c r="AE202" s="29">
        <f>F335</f>
        <v>322</v>
      </c>
      <c r="AF202" s="29">
        <f>F299</f>
        <v>286</v>
      </c>
      <c r="AG202" s="29">
        <f>F263</f>
        <v>250</v>
      </c>
      <c r="AH202" s="30">
        <f>F382</f>
        <v>369</v>
      </c>
      <c r="AI202" s="75">
        <f t="shared" si="87"/>
        <v>3247400</v>
      </c>
      <c r="AJ202" s="41"/>
      <c r="AK202" s="82" t="s">
        <v>653</v>
      </c>
      <c r="AL202" s="84" t="s">
        <v>459</v>
      </c>
      <c r="AM202" s="84" t="s">
        <v>517</v>
      </c>
      <c r="AN202" s="84" t="s">
        <v>318</v>
      </c>
      <c r="AO202" s="84" t="s">
        <v>364</v>
      </c>
      <c r="AP202" s="86" t="s">
        <v>639</v>
      </c>
      <c r="AQ202" s="84" t="s">
        <v>554</v>
      </c>
      <c r="AR202" s="84" t="s">
        <v>414</v>
      </c>
      <c r="AS202" s="84" t="s">
        <v>679</v>
      </c>
      <c r="AT202" s="84" t="s">
        <v>96</v>
      </c>
      <c r="AU202" s="84" t="s">
        <v>196</v>
      </c>
      <c r="AV202" s="84" t="s">
        <v>627</v>
      </c>
      <c r="AW202" s="85" t="s">
        <v>485</v>
      </c>
      <c r="AX202" s="84" t="s">
        <v>240</v>
      </c>
      <c r="AY202" s="84" t="s">
        <v>663</v>
      </c>
      <c r="AZ202" s="84" t="s">
        <v>581</v>
      </c>
      <c r="BA202" s="84" t="s">
        <v>119</v>
      </c>
      <c r="BB202" s="84" t="s">
        <v>169</v>
      </c>
      <c r="BC202" s="84" t="s">
        <v>672</v>
      </c>
      <c r="BD202" s="83" t="s">
        <v>446</v>
      </c>
      <c r="BE202" s="84" t="s">
        <v>490</v>
      </c>
      <c r="BF202" s="84" t="s">
        <v>515</v>
      </c>
      <c r="BG202" s="84" t="s">
        <v>112</v>
      </c>
      <c r="BH202" s="84" t="s">
        <v>586</v>
      </c>
      <c r="BI202" s="87" t="s">
        <v>688</v>
      </c>
      <c r="BJ202" s="41"/>
      <c r="BK202" s="50"/>
      <c r="BL202" s="41"/>
      <c r="BM202" s="28">
        <f>F603</f>
        <v>590</v>
      </c>
      <c r="BN202" s="29">
        <f>F586</f>
        <v>573</v>
      </c>
      <c r="BO202" s="29">
        <f>F522</f>
        <v>509</v>
      </c>
      <c r="BP202" s="29">
        <f>F550</f>
        <v>537</v>
      </c>
      <c r="BQ202" s="29">
        <f>F614</f>
        <v>601</v>
      </c>
      <c r="BR202" s="29">
        <f>F90</f>
        <v>77</v>
      </c>
      <c r="BS202" s="29">
        <f>F68</f>
        <v>55</v>
      </c>
      <c r="BT202" s="29">
        <f>F29</f>
        <v>16</v>
      </c>
      <c r="BU202" s="29">
        <f>F62</f>
        <v>49</v>
      </c>
      <c r="BV202" s="29">
        <f>F126</f>
        <v>113</v>
      </c>
      <c r="BW202" s="29">
        <f>F221</f>
        <v>208</v>
      </c>
      <c r="BX202" s="29">
        <f>F199</f>
        <v>186</v>
      </c>
      <c r="BY202" s="29">
        <f>F160</f>
        <v>147</v>
      </c>
      <c r="BZ202" s="29">
        <f>F163</f>
        <v>150</v>
      </c>
      <c r="CA202" s="29">
        <f>F257</f>
        <v>244</v>
      </c>
      <c r="CB202" s="29">
        <f>F484</f>
        <v>471</v>
      </c>
      <c r="CC202" s="29">
        <f>F442</f>
        <v>429</v>
      </c>
      <c r="CD202" s="29">
        <f>F398</f>
        <v>385</v>
      </c>
      <c r="CE202" s="29">
        <f>F431</f>
        <v>418</v>
      </c>
      <c r="CF202" s="29">
        <f>F495</f>
        <v>482</v>
      </c>
      <c r="CG202" s="29">
        <f>F352</f>
        <v>339</v>
      </c>
      <c r="CH202" s="29">
        <f>F330</f>
        <v>317</v>
      </c>
      <c r="CI202" s="29">
        <f>F266</f>
        <v>253</v>
      </c>
      <c r="CJ202" s="29">
        <f>F294</f>
        <v>281</v>
      </c>
      <c r="CK202" s="30">
        <f>F383</f>
        <v>370</v>
      </c>
      <c r="CL202" s="75">
        <f t="shared" si="88"/>
        <v>3247400</v>
      </c>
      <c r="CM202" s="41"/>
      <c r="CN202" s="82" t="s">
        <v>77</v>
      </c>
      <c r="CO202" s="84" t="s">
        <v>78</v>
      </c>
      <c r="CP202" s="84" t="s">
        <v>75</v>
      </c>
      <c r="CQ202" s="84" t="s">
        <v>273</v>
      </c>
      <c r="CR202" s="84" t="s">
        <v>213</v>
      </c>
      <c r="CS202" s="86" t="s">
        <v>639</v>
      </c>
      <c r="CT202" s="84" t="s">
        <v>499</v>
      </c>
      <c r="CU202" s="84" t="s">
        <v>408</v>
      </c>
      <c r="CV202" s="84" t="s">
        <v>682</v>
      </c>
      <c r="CW202" s="84" t="s">
        <v>96</v>
      </c>
      <c r="CX202" s="84" t="s">
        <v>698</v>
      </c>
      <c r="CY202" s="84" t="s">
        <v>598</v>
      </c>
      <c r="CZ202" s="85" t="s">
        <v>247</v>
      </c>
      <c r="DA202" s="84" t="s">
        <v>250</v>
      </c>
      <c r="DB202" s="84" t="s">
        <v>516</v>
      </c>
      <c r="DC202" s="84" t="s">
        <v>581</v>
      </c>
      <c r="DD202" s="84" t="s">
        <v>297</v>
      </c>
      <c r="DE202" s="84" t="s">
        <v>204</v>
      </c>
      <c r="DF202" s="84" t="s">
        <v>664</v>
      </c>
      <c r="DG202" s="83" t="s">
        <v>446</v>
      </c>
      <c r="DH202" s="84" t="s">
        <v>283</v>
      </c>
      <c r="DI202" s="84" t="s">
        <v>132</v>
      </c>
      <c r="DJ202" s="84" t="s">
        <v>181</v>
      </c>
      <c r="DK202" s="84" t="s">
        <v>155</v>
      </c>
      <c r="DL202" s="87" t="s">
        <v>86</v>
      </c>
      <c r="DM202" s="67"/>
      <c r="DO202" s="57"/>
      <c r="DP202" s="88">
        <f>F351</f>
        <v>338</v>
      </c>
      <c r="DQ202" s="89">
        <f>F218</f>
        <v>205</v>
      </c>
      <c r="DR202" s="89">
        <f>F90</f>
        <v>77</v>
      </c>
      <c r="DS202" s="89">
        <f>F612</f>
        <v>599</v>
      </c>
      <c r="DT202" s="89">
        <f>F479</f>
        <v>466</v>
      </c>
      <c r="DU202" s="89">
        <f>F272</f>
        <v>259</v>
      </c>
      <c r="DV202" s="89">
        <f>F139</f>
        <v>126</v>
      </c>
      <c r="DW202" s="89">
        <f>F36</f>
        <v>23</v>
      </c>
      <c r="DX202" s="89">
        <f>F528</f>
        <v>515</v>
      </c>
      <c r="DY202" s="89">
        <f>F400</f>
        <v>387</v>
      </c>
      <c r="DZ202" s="89">
        <f>F313</f>
        <v>300</v>
      </c>
      <c r="EA202" s="89">
        <f>F210</f>
        <v>197</v>
      </c>
      <c r="EB202" s="89">
        <f>F82</f>
        <v>69</v>
      </c>
      <c r="EC202" s="89">
        <f>F574</f>
        <v>561</v>
      </c>
      <c r="ED202" s="89">
        <f>F446</f>
        <v>433</v>
      </c>
      <c r="EE202" s="89">
        <f>F384</f>
        <v>371</v>
      </c>
      <c r="EF202" s="89">
        <f>F256</f>
        <v>243</v>
      </c>
      <c r="EG202" s="89">
        <f>F123</f>
        <v>110</v>
      </c>
      <c r="EH202" s="89">
        <f>F620</f>
        <v>607</v>
      </c>
      <c r="EI202" s="89">
        <f>F492</f>
        <v>479</v>
      </c>
      <c r="EJ202" s="89">
        <f>F305</f>
        <v>292</v>
      </c>
      <c r="EK202" s="89">
        <f>F177</f>
        <v>164</v>
      </c>
      <c r="EL202" s="89">
        <f>F44</f>
        <v>31</v>
      </c>
      <c r="EM202" s="89">
        <f>F541</f>
        <v>528</v>
      </c>
      <c r="EN202" s="90">
        <f>F433</f>
        <v>420</v>
      </c>
      <c r="EO202" s="75">
        <f t="shared" si="89"/>
        <v>3247400</v>
      </c>
      <c r="EP202" s="41"/>
      <c r="EQ202" s="91" t="s">
        <v>465</v>
      </c>
      <c r="ER202" s="93" t="s">
        <v>114</v>
      </c>
      <c r="ES202" s="93" t="s">
        <v>639</v>
      </c>
      <c r="ET202" s="93" t="s">
        <v>500</v>
      </c>
      <c r="EU202" s="93" t="s">
        <v>153</v>
      </c>
      <c r="EV202" s="95" t="s">
        <v>569</v>
      </c>
      <c r="EW202" s="93" t="s">
        <v>308</v>
      </c>
      <c r="EX202" s="93" t="s">
        <v>422</v>
      </c>
      <c r="EY202" s="93" t="s">
        <v>274</v>
      </c>
      <c r="EZ202" s="93" t="s">
        <v>171</v>
      </c>
      <c r="FA202" s="93" t="s">
        <v>660</v>
      </c>
      <c r="FB202" s="93" t="s">
        <v>310</v>
      </c>
      <c r="FC202" s="94" t="s">
        <v>73</v>
      </c>
      <c r="FD202" s="93" t="s">
        <v>432</v>
      </c>
      <c r="FE202" s="93" t="s">
        <v>102</v>
      </c>
      <c r="FF202" s="93" t="s">
        <v>463</v>
      </c>
      <c r="FG202" s="93" t="s">
        <v>121</v>
      </c>
      <c r="FH202" s="93" t="s">
        <v>507</v>
      </c>
      <c r="FI202" s="93" t="s">
        <v>648</v>
      </c>
      <c r="FJ202" s="92" t="s">
        <v>101</v>
      </c>
      <c r="FK202" s="93" t="s">
        <v>312</v>
      </c>
      <c r="FL202" s="93" t="s">
        <v>309</v>
      </c>
      <c r="FM202" s="93" t="s">
        <v>597</v>
      </c>
      <c r="FN202" s="93" t="s">
        <v>588</v>
      </c>
      <c r="FO202" s="96" t="s">
        <v>103</v>
      </c>
      <c r="FP202" s="67"/>
    </row>
    <row r="203" spans="1:172" ht="12.75" x14ac:dyDescent="0.2">
      <c r="A203" s="41"/>
      <c r="B203" s="41"/>
      <c r="C203" s="41"/>
      <c r="D203" s="109" t="s">
        <v>637</v>
      </c>
      <c r="E203" s="110" t="s">
        <v>565</v>
      </c>
      <c r="F203" s="111">
        <f>B3+(190*B5)</f>
        <v>190</v>
      </c>
      <c r="G203" s="210"/>
      <c r="H203" s="211"/>
      <c r="I203" s="57"/>
      <c r="J203" s="28">
        <f>F405</f>
        <v>392</v>
      </c>
      <c r="K203" s="29">
        <f>F494</f>
        <v>481</v>
      </c>
      <c r="L203" s="29">
        <f>F483</f>
        <v>470</v>
      </c>
      <c r="M203" s="29">
        <f>F452</f>
        <v>439</v>
      </c>
      <c r="N203" s="29">
        <f>F416</f>
        <v>403</v>
      </c>
      <c r="O203" s="29">
        <f>F267</f>
        <v>254</v>
      </c>
      <c r="P203" s="29">
        <f>F381</f>
        <v>368</v>
      </c>
      <c r="Q203" s="29">
        <f>F345</f>
        <v>332</v>
      </c>
      <c r="R203" s="29">
        <f>F334</f>
        <v>321</v>
      </c>
      <c r="S203" s="29">
        <f>F298</f>
        <v>285</v>
      </c>
      <c r="T203" s="29">
        <f>F149</f>
        <v>136</v>
      </c>
      <c r="U203" s="29">
        <f>F238</f>
        <v>225</v>
      </c>
      <c r="V203" s="29">
        <f>F232</f>
        <v>219</v>
      </c>
      <c r="W203" s="29">
        <f>F196</f>
        <v>183</v>
      </c>
      <c r="X203" s="29">
        <f>F185</f>
        <v>172</v>
      </c>
      <c r="Y203" s="29">
        <f>F36</f>
        <v>23</v>
      </c>
      <c r="Z203" s="29">
        <f>F125</f>
        <v>112</v>
      </c>
      <c r="AA203" s="29">
        <f>F89</f>
        <v>76</v>
      </c>
      <c r="AB203" s="29">
        <f>F78</f>
        <v>65</v>
      </c>
      <c r="AC203" s="29">
        <f>F47</f>
        <v>34</v>
      </c>
      <c r="AD203" s="29">
        <f>F518</f>
        <v>505</v>
      </c>
      <c r="AE203" s="29">
        <f>F637</f>
        <v>624</v>
      </c>
      <c r="AF203" s="29">
        <f>F601</f>
        <v>588</v>
      </c>
      <c r="AG203" s="29">
        <f>F565</f>
        <v>552</v>
      </c>
      <c r="AH203" s="30">
        <f>F554</f>
        <v>541</v>
      </c>
      <c r="AI203" s="75">
        <f t="shared" si="87"/>
        <v>3247400</v>
      </c>
      <c r="AJ203" s="41"/>
      <c r="AK203" s="82" t="s">
        <v>608</v>
      </c>
      <c r="AL203" s="84" t="s">
        <v>694</v>
      </c>
      <c r="AM203" s="84" t="s">
        <v>296</v>
      </c>
      <c r="AN203" s="84" t="s">
        <v>690</v>
      </c>
      <c r="AO203" s="86" t="s">
        <v>131</v>
      </c>
      <c r="AP203" s="84" t="s">
        <v>372</v>
      </c>
      <c r="AQ203" s="84" t="s">
        <v>478</v>
      </c>
      <c r="AR203" s="84" t="s">
        <v>244</v>
      </c>
      <c r="AS203" s="84" t="s">
        <v>497</v>
      </c>
      <c r="AT203" s="84" t="s">
        <v>684</v>
      </c>
      <c r="AU203" s="84" t="s">
        <v>654</v>
      </c>
      <c r="AV203" s="84" t="s">
        <v>326</v>
      </c>
      <c r="AW203" s="85" t="s">
        <v>401</v>
      </c>
      <c r="AX203" s="84" t="s">
        <v>695</v>
      </c>
      <c r="AY203" s="84" t="s">
        <v>183</v>
      </c>
      <c r="AZ203" s="84" t="s">
        <v>422</v>
      </c>
      <c r="BA203" s="84" t="s">
        <v>522</v>
      </c>
      <c r="BB203" s="84" t="s">
        <v>2</v>
      </c>
      <c r="BC203" s="84" t="s">
        <v>644</v>
      </c>
      <c r="BD203" s="84" t="s">
        <v>98</v>
      </c>
      <c r="BE203" s="83" t="s">
        <v>600</v>
      </c>
      <c r="BF203" s="84" t="s">
        <v>562</v>
      </c>
      <c r="BG203" s="84" t="s">
        <v>552</v>
      </c>
      <c r="BH203" s="84" t="s">
        <v>172</v>
      </c>
      <c r="BI203" s="87" t="s">
        <v>629</v>
      </c>
      <c r="BJ203" s="41"/>
      <c r="BK203" s="50"/>
      <c r="BL203" s="41"/>
      <c r="BM203" s="28">
        <f>F405</f>
        <v>392</v>
      </c>
      <c r="BN203" s="29">
        <f>F469</f>
        <v>456</v>
      </c>
      <c r="BO203" s="29">
        <f>F502</f>
        <v>489</v>
      </c>
      <c r="BP203" s="29">
        <f>F458</f>
        <v>445</v>
      </c>
      <c r="BQ203" s="29">
        <f>F416</f>
        <v>403</v>
      </c>
      <c r="BR203" s="29">
        <f>F274</f>
        <v>261</v>
      </c>
      <c r="BS203" s="29">
        <f>F338</f>
        <v>325</v>
      </c>
      <c r="BT203" s="29">
        <f>F371</f>
        <v>358</v>
      </c>
      <c r="BU203" s="29">
        <f>F332</f>
        <v>319</v>
      </c>
      <c r="BV203" s="29">
        <f>F310</f>
        <v>297</v>
      </c>
      <c r="BW203" s="29">
        <f>F17</f>
        <v>4</v>
      </c>
      <c r="BX203" s="29">
        <f>F106</f>
        <v>93</v>
      </c>
      <c r="BY203" s="29">
        <f>F134</f>
        <v>121</v>
      </c>
      <c r="BZ203" s="29">
        <f>F70</f>
        <v>57</v>
      </c>
      <c r="CA203" s="29">
        <f>F48</f>
        <v>35</v>
      </c>
      <c r="CB203" s="29">
        <f>F161</f>
        <v>148</v>
      </c>
      <c r="CC203" s="29">
        <f>F225</f>
        <v>212</v>
      </c>
      <c r="CD203" s="29">
        <f>F253</f>
        <v>240</v>
      </c>
      <c r="CE203" s="29">
        <f>F189</f>
        <v>176</v>
      </c>
      <c r="CF203" s="29">
        <f>F172</f>
        <v>159</v>
      </c>
      <c r="CG203" s="29">
        <f>F518</f>
        <v>505</v>
      </c>
      <c r="CH203" s="29">
        <f>F612</f>
        <v>599</v>
      </c>
      <c r="CI203" s="29">
        <f>F615</f>
        <v>602</v>
      </c>
      <c r="CJ203" s="29">
        <f>F576</f>
        <v>563</v>
      </c>
      <c r="CK203" s="30">
        <f>F554</f>
        <v>541</v>
      </c>
      <c r="CL203" s="75">
        <f t="shared" si="88"/>
        <v>3247400</v>
      </c>
      <c r="CM203" s="41"/>
      <c r="CN203" s="82" t="s">
        <v>608</v>
      </c>
      <c r="CO203" s="84" t="s">
        <v>696</v>
      </c>
      <c r="CP203" s="84" t="s">
        <v>676</v>
      </c>
      <c r="CQ203" s="84" t="s">
        <v>168</v>
      </c>
      <c r="CR203" s="86" t="s">
        <v>131</v>
      </c>
      <c r="CS203" s="84" t="s">
        <v>249</v>
      </c>
      <c r="CT203" s="84" t="s">
        <v>607</v>
      </c>
      <c r="CU203" s="84" t="s">
        <v>563</v>
      </c>
      <c r="CV203" s="84" t="s">
        <v>665</v>
      </c>
      <c r="CW203" s="84" t="s">
        <v>439</v>
      </c>
      <c r="CX203" s="84" t="s">
        <v>488</v>
      </c>
      <c r="CY203" s="84" t="s">
        <v>508</v>
      </c>
      <c r="CZ203" s="85" t="s">
        <v>289</v>
      </c>
      <c r="DA203" s="84" t="s">
        <v>369</v>
      </c>
      <c r="DB203" s="84" t="s">
        <v>430</v>
      </c>
      <c r="DC203" s="84" t="s">
        <v>400</v>
      </c>
      <c r="DD203" s="84" t="s">
        <v>367</v>
      </c>
      <c r="DE203" s="84" t="s">
        <v>575</v>
      </c>
      <c r="DF203" s="84" t="s">
        <v>116</v>
      </c>
      <c r="DG203" s="84" t="s">
        <v>556</v>
      </c>
      <c r="DH203" s="83" t="s">
        <v>600</v>
      </c>
      <c r="DI203" s="84" t="s">
        <v>500</v>
      </c>
      <c r="DJ203" s="84" t="s">
        <v>124</v>
      </c>
      <c r="DK203" s="84" t="s">
        <v>521</v>
      </c>
      <c r="DL203" s="87" t="s">
        <v>629</v>
      </c>
      <c r="DM203" s="67"/>
      <c r="DO203" s="57"/>
      <c r="DP203" s="88">
        <f>F563</f>
        <v>550</v>
      </c>
      <c r="DQ203" s="89">
        <f>F460</f>
        <v>447</v>
      </c>
      <c r="DR203" s="89">
        <f>F332</f>
        <v>319</v>
      </c>
      <c r="DS203" s="89">
        <f>F199</f>
        <v>186</v>
      </c>
      <c r="DT203" s="89">
        <f>F71</f>
        <v>58</v>
      </c>
      <c r="DU203" s="89">
        <f>F634</f>
        <v>621</v>
      </c>
      <c r="DV203" s="89">
        <f>F506</f>
        <v>493</v>
      </c>
      <c r="DW203" s="89">
        <f>F373</f>
        <v>360</v>
      </c>
      <c r="DX203" s="89">
        <f>F245</f>
        <v>232</v>
      </c>
      <c r="DY203" s="89">
        <f>F117</f>
        <v>104</v>
      </c>
      <c r="DZ203" s="89">
        <f>F555</f>
        <v>542</v>
      </c>
      <c r="EA203" s="89">
        <f>F427</f>
        <v>414</v>
      </c>
      <c r="EB203" s="89">
        <f>F294</f>
        <v>281</v>
      </c>
      <c r="EC203" s="89">
        <f>F166</f>
        <v>153</v>
      </c>
      <c r="ED203" s="89">
        <f>F58</f>
        <v>45</v>
      </c>
      <c r="EE203" s="89">
        <f>F601</f>
        <v>588</v>
      </c>
      <c r="EF203" s="89">
        <f>F468</f>
        <v>455</v>
      </c>
      <c r="EG203" s="89">
        <f>F340</f>
        <v>327</v>
      </c>
      <c r="EH203" s="89">
        <f>F237</f>
        <v>224</v>
      </c>
      <c r="EI203" s="89">
        <f>F104</f>
        <v>91</v>
      </c>
      <c r="EJ203" s="89">
        <f>F522</f>
        <v>509</v>
      </c>
      <c r="EK203" s="89">
        <f>F389</f>
        <v>376</v>
      </c>
      <c r="EL203" s="89">
        <f>F286</f>
        <v>273</v>
      </c>
      <c r="EM203" s="89">
        <f>F153</f>
        <v>140</v>
      </c>
      <c r="EN203" s="90">
        <f>F25</f>
        <v>12</v>
      </c>
      <c r="EO203" s="75">
        <f t="shared" si="89"/>
        <v>3247400</v>
      </c>
      <c r="EP203" s="41"/>
      <c r="EQ203" s="91" t="s">
        <v>511</v>
      </c>
      <c r="ER203" s="93" t="s">
        <v>328</v>
      </c>
      <c r="ES203" s="93" t="s">
        <v>665</v>
      </c>
      <c r="ET203" s="93" t="s">
        <v>598</v>
      </c>
      <c r="EU203" s="95" t="s">
        <v>210</v>
      </c>
      <c r="EV203" s="93" t="s">
        <v>203</v>
      </c>
      <c r="EW203" s="93" t="s">
        <v>683</v>
      </c>
      <c r="EX203" s="93" t="s">
        <v>691</v>
      </c>
      <c r="EY203" s="93" t="s">
        <v>347</v>
      </c>
      <c r="EZ203" s="93" t="s">
        <v>388</v>
      </c>
      <c r="FA203" s="93" t="s">
        <v>485</v>
      </c>
      <c r="FB203" s="93" t="s">
        <v>685</v>
      </c>
      <c r="FC203" s="94" t="s">
        <v>155</v>
      </c>
      <c r="FD203" s="93" t="s">
        <v>419</v>
      </c>
      <c r="FE203" s="93" t="s">
        <v>380</v>
      </c>
      <c r="FF203" s="93" t="s">
        <v>552</v>
      </c>
      <c r="FG203" s="93" t="s">
        <v>279</v>
      </c>
      <c r="FH203" s="93" t="s">
        <v>531</v>
      </c>
      <c r="FI203" s="93" t="s">
        <v>265</v>
      </c>
      <c r="FJ203" s="93" t="s">
        <v>489</v>
      </c>
      <c r="FK203" s="92" t="s">
        <v>75</v>
      </c>
      <c r="FL203" s="93" t="s">
        <v>437</v>
      </c>
      <c r="FM203" s="93" t="s">
        <v>137</v>
      </c>
      <c r="FN203" s="93" t="s">
        <v>622</v>
      </c>
      <c r="FO203" s="96" t="s">
        <v>451</v>
      </c>
      <c r="FP203" s="67"/>
    </row>
    <row r="204" spans="1:172" ht="12.75" x14ac:dyDescent="0.2">
      <c r="A204" s="41"/>
      <c r="B204" s="41"/>
      <c r="C204" s="41"/>
      <c r="D204" s="109" t="s">
        <v>560</v>
      </c>
      <c r="E204" s="110" t="s">
        <v>565</v>
      </c>
      <c r="F204" s="122">
        <f>B3+(191*B5)</f>
        <v>191</v>
      </c>
      <c r="G204" s="210"/>
      <c r="H204" s="211"/>
      <c r="I204" s="57"/>
      <c r="J204" s="28">
        <f>F458</f>
        <v>445</v>
      </c>
      <c r="K204" s="29">
        <f>F427</f>
        <v>414</v>
      </c>
      <c r="L204" s="29">
        <f>F391</f>
        <v>378</v>
      </c>
      <c r="M204" s="29">
        <f>F505</f>
        <v>492</v>
      </c>
      <c r="N204" s="29">
        <f>F469</f>
        <v>456</v>
      </c>
      <c r="O204" s="29">
        <f>F320</f>
        <v>307</v>
      </c>
      <c r="P204" s="29">
        <f>F309</f>
        <v>296</v>
      </c>
      <c r="Q204" s="29">
        <f>F273</f>
        <v>260</v>
      </c>
      <c r="R204" s="29">
        <f>F367</f>
        <v>354</v>
      </c>
      <c r="S204" s="29">
        <f>F356</f>
        <v>343</v>
      </c>
      <c r="T204" s="29">
        <f>F207</f>
        <v>194</v>
      </c>
      <c r="U204" s="29">
        <f>F171</f>
        <v>158</v>
      </c>
      <c r="V204" s="29">
        <f>F160</f>
        <v>147</v>
      </c>
      <c r="W204" s="29">
        <f>F249</f>
        <v>236</v>
      </c>
      <c r="X204" s="29">
        <f>F213</f>
        <v>200</v>
      </c>
      <c r="Y204" s="29">
        <f>F64</f>
        <v>51</v>
      </c>
      <c r="Z204" s="29">
        <f>F53</f>
        <v>40</v>
      </c>
      <c r="AA204" s="29">
        <f>F22</f>
        <v>9</v>
      </c>
      <c r="AB204" s="29">
        <f>F136</f>
        <v>123</v>
      </c>
      <c r="AC204" s="29">
        <f>F100</f>
        <v>87</v>
      </c>
      <c r="AD204" s="29">
        <f>F576</f>
        <v>563</v>
      </c>
      <c r="AE204" s="29">
        <f>F540</f>
        <v>527</v>
      </c>
      <c r="AF204" s="29">
        <f>F529</f>
        <v>516</v>
      </c>
      <c r="AG204" s="29">
        <f>F618</f>
        <v>605</v>
      </c>
      <c r="AH204" s="30">
        <f>F612</f>
        <v>599</v>
      </c>
      <c r="AI204" s="75">
        <f t="shared" si="87"/>
        <v>3247400</v>
      </c>
      <c r="AJ204" s="41"/>
      <c r="AK204" s="82" t="s">
        <v>168</v>
      </c>
      <c r="AL204" s="84" t="s">
        <v>685</v>
      </c>
      <c r="AM204" s="84" t="s">
        <v>311</v>
      </c>
      <c r="AN204" s="86" t="s">
        <v>657</v>
      </c>
      <c r="AO204" s="84" t="s">
        <v>696</v>
      </c>
      <c r="AP204" s="84" t="s">
        <v>359</v>
      </c>
      <c r="AQ204" s="84" t="s">
        <v>412</v>
      </c>
      <c r="AR204" s="84" t="s">
        <v>681</v>
      </c>
      <c r="AS204" s="84" t="s">
        <v>264</v>
      </c>
      <c r="AT204" s="84" t="s">
        <v>514</v>
      </c>
      <c r="AU204" s="84" t="s">
        <v>481</v>
      </c>
      <c r="AV204" s="84" t="s">
        <v>701</v>
      </c>
      <c r="AW204" s="85" t="s">
        <v>247</v>
      </c>
      <c r="AX204" s="84" t="s">
        <v>621</v>
      </c>
      <c r="AY204" s="84" t="s">
        <v>189</v>
      </c>
      <c r="AZ204" s="84" t="s">
        <v>139</v>
      </c>
      <c r="BA204" s="84" t="s">
        <v>611</v>
      </c>
      <c r="BB204" s="84" t="s">
        <v>348</v>
      </c>
      <c r="BC204" s="84" t="s">
        <v>525</v>
      </c>
      <c r="BD204" s="84" t="s">
        <v>409</v>
      </c>
      <c r="BE204" s="84" t="s">
        <v>521</v>
      </c>
      <c r="BF204" s="83" t="s">
        <v>108</v>
      </c>
      <c r="BG204" s="84" t="s">
        <v>585</v>
      </c>
      <c r="BH204" s="84" t="s">
        <v>638</v>
      </c>
      <c r="BI204" s="87" t="s">
        <v>500</v>
      </c>
      <c r="BJ204" s="41"/>
      <c r="BK204" s="50"/>
      <c r="BL204" s="41"/>
      <c r="BM204" s="28">
        <f>F441</f>
        <v>428</v>
      </c>
      <c r="BN204" s="29">
        <f>F427</f>
        <v>414</v>
      </c>
      <c r="BO204" s="29">
        <f>F483</f>
        <v>470</v>
      </c>
      <c r="BP204" s="29">
        <f>F505</f>
        <v>492</v>
      </c>
      <c r="BQ204" s="29">
        <f>F394</f>
        <v>381</v>
      </c>
      <c r="BR204" s="29">
        <f>F335</f>
        <v>322</v>
      </c>
      <c r="BS204" s="29">
        <f>F296</f>
        <v>283</v>
      </c>
      <c r="BT204" s="29">
        <f>F357</f>
        <v>344</v>
      </c>
      <c r="BU204" s="29">
        <f>F374</f>
        <v>361</v>
      </c>
      <c r="BV204" s="29">
        <f>F263</f>
        <v>250</v>
      </c>
      <c r="BW204" s="29">
        <f>F73</f>
        <v>60</v>
      </c>
      <c r="BX204" s="29">
        <f>F59</f>
        <v>46</v>
      </c>
      <c r="BY204" s="29">
        <f>F95</f>
        <v>82</v>
      </c>
      <c r="BZ204" s="29">
        <f>F117</f>
        <v>104</v>
      </c>
      <c r="CA204" s="29">
        <f>F31</f>
        <v>18</v>
      </c>
      <c r="CB204" s="29">
        <f>F197</f>
        <v>184</v>
      </c>
      <c r="CC204" s="29">
        <f>F178</f>
        <v>165</v>
      </c>
      <c r="CD204" s="29">
        <f>F214</f>
        <v>201</v>
      </c>
      <c r="CE204" s="29">
        <f>F261</f>
        <v>248</v>
      </c>
      <c r="CF204" s="29">
        <f>F150</f>
        <v>137</v>
      </c>
      <c r="CG204" s="29">
        <f>F579</f>
        <v>566</v>
      </c>
      <c r="CH204" s="29">
        <f>F540</f>
        <v>527</v>
      </c>
      <c r="CI204" s="29">
        <f>F601</f>
        <v>588</v>
      </c>
      <c r="CJ204" s="29">
        <f>F618</f>
        <v>605</v>
      </c>
      <c r="CK204" s="30">
        <f>F537</f>
        <v>524</v>
      </c>
      <c r="CL204" s="75">
        <f t="shared" si="88"/>
        <v>3247400</v>
      </c>
      <c r="CM204" s="41"/>
      <c r="CN204" s="82" t="s">
        <v>253</v>
      </c>
      <c r="CO204" s="84" t="s">
        <v>685</v>
      </c>
      <c r="CP204" s="84" t="s">
        <v>296</v>
      </c>
      <c r="CQ204" s="86" t="s">
        <v>657</v>
      </c>
      <c r="CR204" s="84" t="s">
        <v>700</v>
      </c>
      <c r="CS204" s="84" t="s">
        <v>515</v>
      </c>
      <c r="CT204" s="84" t="s">
        <v>532</v>
      </c>
      <c r="CU204" s="84" t="s">
        <v>669</v>
      </c>
      <c r="CV204" s="84" t="s">
        <v>126</v>
      </c>
      <c r="CW204" s="84" t="s">
        <v>586</v>
      </c>
      <c r="CX204" s="84" t="s">
        <v>389</v>
      </c>
      <c r="CY204" s="84" t="s">
        <v>349</v>
      </c>
      <c r="CZ204" s="85" t="s">
        <v>202</v>
      </c>
      <c r="DA204" s="84" t="s">
        <v>388</v>
      </c>
      <c r="DB204" s="84" t="s">
        <v>431</v>
      </c>
      <c r="DC204" s="84" t="s">
        <v>459</v>
      </c>
      <c r="DD204" s="84" t="s">
        <v>599</v>
      </c>
      <c r="DE204" s="84" t="s">
        <v>184</v>
      </c>
      <c r="DF204" s="84" t="s">
        <v>442</v>
      </c>
      <c r="DG204" s="84" t="s">
        <v>318</v>
      </c>
      <c r="DH204" s="84" t="s">
        <v>659</v>
      </c>
      <c r="DI204" s="83" t="s">
        <v>108</v>
      </c>
      <c r="DJ204" s="84" t="s">
        <v>552</v>
      </c>
      <c r="DK204" s="84" t="s">
        <v>638</v>
      </c>
      <c r="DL204" s="87" t="s">
        <v>454</v>
      </c>
      <c r="DM204" s="67"/>
      <c r="DO204" s="57"/>
      <c r="DP204" s="88">
        <f>F103</f>
        <v>90</v>
      </c>
      <c r="DQ204" s="89">
        <f>F600</f>
        <v>587</v>
      </c>
      <c r="DR204" s="89">
        <f>F472</f>
        <v>459</v>
      </c>
      <c r="DS204" s="89">
        <f>F339</f>
        <v>326</v>
      </c>
      <c r="DT204" s="89">
        <f>F236</f>
        <v>223</v>
      </c>
      <c r="DU204" s="89">
        <f>F24</f>
        <v>11</v>
      </c>
      <c r="DV204" s="89">
        <f>F521</f>
        <v>508</v>
      </c>
      <c r="DW204" s="89">
        <f>F388</f>
        <v>375</v>
      </c>
      <c r="DX204" s="89">
        <f>F285</f>
        <v>272</v>
      </c>
      <c r="DY204" s="89">
        <f>F157</f>
        <v>144</v>
      </c>
      <c r="DZ204" s="89">
        <f>F70</f>
        <v>57</v>
      </c>
      <c r="EA204" s="89">
        <f>F567</f>
        <v>554</v>
      </c>
      <c r="EB204" s="89">
        <f>F459</f>
        <v>446</v>
      </c>
      <c r="EC204" s="89">
        <f>F331</f>
        <v>318</v>
      </c>
      <c r="ED204" s="89">
        <f>F198</f>
        <v>185</v>
      </c>
      <c r="EE204" s="89">
        <f>F116</f>
        <v>103</v>
      </c>
      <c r="EF204" s="89">
        <f>F633</f>
        <v>620</v>
      </c>
      <c r="EG204" s="89">
        <f>F505</f>
        <v>492</v>
      </c>
      <c r="EH204" s="89">
        <f>F377</f>
        <v>364</v>
      </c>
      <c r="EI204" s="89">
        <f>F244</f>
        <v>231</v>
      </c>
      <c r="EJ204" s="89">
        <f>F62</f>
        <v>49</v>
      </c>
      <c r="EK204" s="89">
        <f>F554</f>
        <v>541</v>
      </c>
      <c r="EL204" s="89">
        <f>F426</f>
        <v>413</v>
      </c>
      <c r="EM204" s="89">
        <f>F293</f>
        <v>280</v>
      </c>
      <c r="EN204" s="90">
        <f>F165</f>
        <v>152</v>
      </c>
      <c r="EO204" s="75">
        <f t="shared" si="89"/>
        <v>3247400</v>
      </c>
      <c r="EP204" s="41"/>
      <c r="EQ204" s="91" t="s">
        <v>590</v>
      </c>
      <c r="ER204" s="93" t="s">
        <v>148</v>
      </c>
      <c r="ES204" s="93" t="s">
        <v>316</v>
      </c>
      <c r="ET204" s="95" t="s">
        <v>440</v>
      </c>
      <c r="EU204" s="93" t="s">
        <v>482</v>
      </c>
      <c r="EV204" s="93" t="s">
        <v>270</v>
      </c>
      <c r="EW204" s="93" t="s">
        <v>191</v>
      </c>
      <c r="EX204" s="93" t="s">
        <v>568</v>
      </c>
      <c r="EY204" s="93" t="s">
        <v>479</v>
      </c>
      <c r="EZ204" s="93" t="s">
        <v>443</v>
      </c>
      <c r="FA204" s="93" t="s">
        <v>369</v>
      </c>
      <c r="FB204" s="93" t="s">
        <v>613</v>
      </c>
      <c r="FC204" s="94" t="s">
        <v>625</v>
      </c>
      <c r="FD204" s="93" t="s">
        <v>438</v>
      </c>
      <c r="FE204" s="93" t="s">
        <v>93</v>
      </c>
      <c r="FF204" s="93" t="s">
        <v>652</v>
      </c>
      <c r="FG204" s="93" t="s">
        <v>663</v>
      </c>
      <c r="FH204" s="93" t="s">
        <v>657</v>
      </c>
      <c r="FI204" s="93" t="s">
        <v>221</v>
      </c>
      <c r="FJ204" s="93" t="s">
        <v>254</v>
      </c>
      <c r="FK204" s="93" t="s">
        <v>682</v>
      </c>
      <c r="FL204" s="92" t="s">
        <v>629</v>
      </c>
      <c r="FM204" s="93" t="s">
        <v>339</v>
      </c>
      <c r="FN204" s="93" t="s">
        <v>125</v>
      </c>
      <c r="FO204" s="96" t="s">
        <v>402</v>
      </c>
      <c r="FP204" s="67"/>
    </row>
    <row r="205" spans="1:172" ht="12.75" x14ac:dyDescent="0.2">
      <c r="A205" s="41"/>
      <c r="B205" s="41"/>
      <c r="C205" s="41"/>
      <c r="D205" s="109" t="s">
        <v>506</v>
      </c>
      <c r="E205" s="110" t="s">
        <v>565</v>
      </c>
      <c r="F205" s="122">
        <f>B3+(192*B5)</f>
        <v>192</v>
      </c>
      <c r="G205" s="210"/>
      <c r="H205" s="211"/>
      <c r="I205" s="57"/>
      <c r="J205" s="28">
        <f>F491</f>
        <v>478</v>
      </c>
      <c r="K205" s="29">
        <f>F480</f>
        <v>467</v>
      </c>
      <c r="L205" s="29">
        <f>F444</f>
        <v>431</v>
      </c>
      <c r="M205" s="29">
        <f>F433</f>
        <v>420</v>
      </c>
      <c r="N205" s="29">
        <f>F402</f>
        <v>389</v>
      </c>
      <c r="O205" s="29">
        <f>F373</f>
        <v>360</v>
      </c>
      <c r="P205" s="29">
        <f>F342</f>
        <v>329</v>
      </c>
      <c r="Q205" s="29">
        <f>F331</f>
        <v>318</v>
      </c>
      <c r="R205" s="29">
        <f>F295</f>
        <v>282</v>
      </c>
      <c r="S205" s="29">
        <f>F284</f>
        <v>271</v>
      </c>
      <c r="T205" s="29">
        <f>F260</f>
        <v>247</v>
      </c>
      <c r="U205" s="29">
        <f>F224</f>
        <v>211</v>
      </c>
      <c r="V205" s="29">
        <f>F188</f>
        <v>175</v>
      </c>
      <c r="W205" s="29">
        <f>F182</f>
        <v>169</v>
      </c>
      <c r="X205" s="29">
        <f>F146</f>
        <v>133</v>
      </c>
      <c r="Y205" s="29">
        <f>F122</f>
        <v>109</v>
      </c>
      <c r="Z205" s="29">
        <f>F111</f>
        <v>98</v>
      </c>
      <c r="AA205" s="29">
        <f>F75</f>
        <v>62</v>
      </c>
      <c r="AB205" s="29">
        <f>F39</f>
        <v>26</v>
      </c>
      <c r="AC205" s="29">
        <f>F28</f>
        <v>15</v>
      </c>
      <c r="AD205" s="29">
        <f>F629</f>
        <v>616</v>
      </c>
      <c r="AE205" s="29">
        <f>F593</f>
        <v>580</v>
      </c>
      <c r="AF205" s="29">
        <f>F587</f>
        <v>574</v>
      </c>
      <c r="AG205" s="29">
        <f>F551</f>
        <v>538</v>
      </c>
      <c r="AH205" s="30">
        <f>F515</f>
        <v>502</v>
      </c>
      <c r="AI205" s="75">
        <f t="shared" si="87"/>
        <v>3247400</v>
      </c>
      <c r="AJ205" s="41"/>
      <c r="AK205" s="82" t="s">
        <v>193</v>
      </c>
      <c r="AL205" s="84" t="s">
        <v>603</v>
      </c>
      <c r="AM205" s="86" t="s">
        <v>692</v>
      </c>
      <c r="AN205" s="84" t="s">
        <v>103</v>
      </c>
      <c r="AO205" s="84" t="s">
        <v>668</v>
      </c>
      <c r="AP205" s="84" t="s">
        <v>691</v>
      </c>
      <c r="AQ205" s="84" t="s">
        <v>120</v>
      </c>
      <c r="AR205" s="84" t="s">
        <v>438</v>
      </c>
      <c r="AS205" s="84" t="s">
        <v>304</v>
      </c>
      <c r="AT205" s="84" t="s">
        <v>527</v>
      </c>
      <c r="AU205" s="84" t="s">
        <v>115</v>
      </c>
      <c r="AV205" s="84" t="s">
        <v>636</v>
      </c>
      <c r="AW205" s="85" t="s">
        <v>375</v>
      </c>
      <c r="AX205" s="84" t="s">
        <v>549</v>
      </c>
      <c r="AY205" s="84" t="s">
        <v>699</v>
      </c>
      <c r="AZ205" s="84" t="s">
        <v>231</v>
      </c>
      <c r="BA205" s="84" t="s">
        <v>460</v>
      </c>
      <c r="BB205" s="84" t="s">
        <v>487</v>
      </c>
      <c r="BC205" s="84" t="s">
        <v>319</v>
      </c>
      <c r="BD205" s="84" t="s">
        <v>658</v>
      </c>
      <c r="BE205" s="84" t="s">
        <v>645</v>
      </c>
      <c r="BF205" s="84" t="s">
        <v>577</v>
      </c>
      <c r="BG205" s="83" t="s">
        <v>415</v>
      </c>
      <c r="BH205" s="84" t="s">
        <v>447</v>
      </c>
      <c r="BI205" s="87" t="s">
        <v>266</v>
      </c>
      <c r="BJ205" s="41"/>
      <c r="BK205" s="50"/>
      <c r="BL205" s="41"/>
      <c r="BM205" s="28">
        <f>F433</f>
        <v>420</v>
      </c>
      <c r="BN205" s="29">
        <f>F491</f>
        <v>478</v>
      </c>
      <c r="BO205" s="29">
        <f>F444</f>
        <v>431</v>
      </c>
      <c r="BP205" s="29">
        <f>F402</f>
        <v>389</v>
      </c>
      <c r="BQ205" s="29">
        <f>F480</f>
        <v>467</v>
      </c>
      <c r="BR205" s="29">
        <f>F307</f>
        <v>294</v>
      </c>
      <c r="BS205" s="29">
        <f>F385</f>
        <v>372</v>
      </c>
      <c r="BT205" s="29">
        <f>F313</f>
        <v>300</v>
      </c>
      <c r="BU205" s="29">
        <f>F271</f>
        <v>258</v>
      </c>
      <c r="BV205" s="29">
        <f>F349</f>
        <v>336</v>
      </c>
      <c r="BW205" s="29">
        <f>F45</f>
        <v>32</v>
      </c>
      <c r="BX205" s="29">
        <f>F123</f>
        <v>110</v>
      </c>
      <c r="BY205" s="29">
        <f>F81</f>
        <v>68</v>
      </c>
      <c r="BZ205" s="29">
        <f>F34</f>
        <v>21</v>
      </c>
      <c r="CA205" s="29">
        <f>F92</f>
        <v>79</v>
      </c>
      <c r="CB205" s="29">
        <f>F164</f>
        <v>151</v>
      </c>
      <c r="CC205" s="29">
        <f>F247</f>
        <v>234</v>
      </c>
      <c r="CD205" s="29">
        <f>F200</f>
        <v>187</v>
      </c>
      <c r="CE205" s="29">
        <f>F153</f>
        <v>140</v>
      </c>
      <c r="CF205" s="29">
        <f>F236</f>
        <v>223</v>
      </c>
      <c r="CG205" s="29">
        <f>F551</f>
        <v>538</v>
      </c>
      <c r="CH205" s="29">
        <f>F629</f>
        <v>616</v>
      </c>
      <c r="CI205" s="29">
        <f>F587</f>
        <v>574</v>
      </c>
      <c r="CJ205" s="29">
        <f>F515</f>
        <v>502</v>
      </c>
      <c r="CK205" s="30">
        <f>F593</f>
        <v>580</v>
      </c>
      <c r="CL205" s="75">
        <f t="shared" si="88"/>
        <v>3247400</v>
      </c>
      <c r="CM205" s="41"/>
      <c r="CN205" s="82" t="s">
        <v>103</v>
      </c>
      <c r="CO205" s="84" t="s">
        <v>193</v>
      </c>
      <c r="CP205" s="86" t="s">
        <v>692</v>
      </c>
      <c r="CQ205" s="84" t="s">
        <v>668</v>
      </c>
      <c r="CR205" s="84" t="s">
        <v>603</v>
      </c>
      <c r="CS205" s="84" t="s">
        <v>673</v>
      </c>
      <c r="CT205" s="84" t="s">
        <v>397</v>
      </c>
      <c r="CU205" s="84" t="s">
        <v>660</v>
      </c>
      <c r="CV205" s="84" t="s">
        <v>455</v>
      </c>
      <c r="CW205" s="84" t="s">
        <v>305</v>
      </c>
      <c r="CX205" s="84" t="s">
        <v>261</v>
      </c>
      <c r="CY205" s="84" t="s">
        <v>507</v>
      </c>
      <c r="CZ205" s="85" t="s">
        <v>540</v>
      </c>
      <c r="DA205" s="84" t="s">
        <v>167</v>
      </c>
      <c r="DB205" s="84" t="s">
        <v>410</v>
      </c>
      <c r="DC205" s="84" t="s">
        <v>245</v>
      </c>
      <c r="DD205" s="84" t="s">
        <v>421</v>
      </c>
      <c r="DE205" s="84" t="s">
        <v>260</v>
      </c>
      <c r="DF205" s="84" t="s">
        <v>622</v>
      </c>
      <c r="DG205" s="84" t="s">
        <v>482</v>
      </c>
      <c r="DH205" s="84" t="s">
        <v>447</v>
      </c>
      <c r="DI205" s="84" t="s">
        <v>645</v>
      </c>
      <c r="DJ205" s="83" t="s">
        <v>415</v>
      </c>
      <c r="DK205" s="84" t="s">
        <v>266</v>
      </c>
      <c r="DL205" s="87" t="s">
        <v>577</v>
      </c>
      <c r="DM205" s="67"/>
      <c r="DO205" s="57"/>
      <c r="DP205" s="88">
        <f>F243</f>
        <v>230</v>
      </c>
      <c r="DQ205" s="89">
        <f>F115</f>
        <v>102</v>
      </c>
      <c r="DR205" s="89">
        <f>F637</f>
        <v>624</v>
      </c>
      <c r="DS205" s="89">
        <f>F504</f>
        <v>491</v>
      </c>
      <c r="DT205" s="89">
        <f>F376</f>
        <v>363</v>
      </c>
      <c r="DU205" s="89">
        <f>F164</f>
        <v>151</v>
      </c>
      <c r="DV205" s="89">
        <f>F61</f>
        <v>48</v>
      </c>
      <c r="DW205" s="89">
        <f>F553</f>
        <v>540</v>
      </c>
      <c r="DX205" s="89">
        <f>F425</f>
        <v>412</v>
      </c>
      <c r="DY205" s="89">
        <f>F297</f>
        <v>284</v>
      </c>
      <c r="DZ205" s="89">
        <f>F235</f>
        <v>222</v>
      </c>
      <c r="EA205" s="89">
        <f>F107</f>
        <v>94</v>
      </c>
      <c r="EB205" s="89">
        <f>F599</f>
        <v>586</v>
      </c>
      <c r="EC205" s="89">
        <f>F471</f>
        <v>458</v>
      </c>
      <c r="ED205" s="89">
        <f>F338</f>
        <v>325</v>
      </c>
      <c r="EE205" s="89">
        <f>F156</f>
        <v>143</v>
      </c>
      <c r="EF205" s="89">
        <f>F23</f>
        <v>10</v>
      </c>
      <c r="EG205" s="89">
        <f>F520</f>
        <v>507</v>
      </c>
      <c r="EH205" s="89">
        <f>F392</f>
        <v>379</v>
      </c>
      <c r="EI205" s="89">
        <f>F284</f>
        <v>271</v>
      </c>
      <c r="EJ205" s="89">
        <f>F202</f>
        <v>189</v>
      </c>
      <c r="EK205" s="89">
        <f>F69</f>
        <v>56</v>
      </c>
      <c r="EL205" s="89">
        <f>F566</f>
        <v>553</v>
      </c>
      <c r="EM205" s="89">
        <f>F458</f>
        <v>445</v>
      </c>
      <c r="EN205" s="90">
        <f>F330</f>
        <v>317</v>
      </c>
      <c r="EO205" s="75">
        <f t="shared" si="89"/>
        <v>3247400</v>
      </c>
      <c r="EP205" s="41"/>
      <c r="EQ205" s="91" t="s">
        <v>307</v>
      </c>
      <c r="ER205" s="93" t="s">
        <v>584</v>
      </c>
      <c r="ES205" s="95" t="s">
        <v>562</v>
      </c>
      <c r="ET205" s="93" t="s">
        <v>81</v>
      </c>
      <c r="EU205" s="93" t="s">
        <v>425</v>
      </c>
      <c r="EV205" s="93" t="s">
        <v>245</v>
      </c>
      <c r="EW205" s="93" t="s">
        <v>494</v>
      </c>
      <c r="EX205" s="93" t="s">
        <v>197</v>
      </c>
      <c r="EY205" s="93" t="s">
        <v>353</v>
      </c>
      <c r="EZ205" s="93" t="s">
        <v>649</v>
      </c>
      <c r="FA205" s="93" t="s">
        <v>361</v>
      </c>
      <c r="FB205" s="93" t="s">
        <v>331</v>
      </c>
      <c r="FC205" s="94" t="s">
        <v>392</v>
      </c>
      <c r="FD205" s="93" t="s">
        <v>170</v>
      </c>
      <c r="FE205" s="93" t="s">
        <v>607</v>
      </c>
      <c r="FF205" s="93" t="s">
        <v>161</v>
      </c>
      <c r="FG205" s="93" t="s">
        <v>472</v>
      </c>
      <c r="FH205" s="93" t="s">
        <v>632</v>
      </c>
      <c r="FI205" s="93" t="s">
        <v>237</v>
      </c>
      <c r="FJ205" s="93" t="s">
        <v>527</v>
      </c>
      <c r="FK205" s="93" t="s">
        <v>362</v>
      </c>
      <c r="FL205" s="93" t="s">
        <v>573</v>
      </c>
      <c r="FM205" s="92" t="s">
        <v>627</v>
      </c>
      <c r="FN205" s="93" t="s">
        <v>168</v>
      </c>
      <c r="FO205" s="96" t="s">
        <v>132</v>
      </c>
      <c r="FP205" s="67"/>
    </row>
    <row r="206" spans="1:172" ht="12.75" x14ac:dyDescent="0.2">
      <c r="A206" s="41"/>
      <c r="B206" s="41"/>
      <c r="C206" s="41"/>
      <c r="D206" s="109" t="s">
        <v>182</v>
      </c>
      <c r="E206" s="110" t="s">
        <v>565</v>
      </c>
      <c r="F206" s="111">
        <f>B3+(193*B5)</f>
        <v>193</v>
      </c>
      <c r="G206" s="210"/>
      <c r="H206" s="211"/>
      <c r="I206" s="57"/>
      <c r="J206" s="28">
        <f>F419</f>
        <v>406</v>
      </c>
      <c r="K206" s="29">
        <f>F408</f>
        <v>395</v>
      </c>
      <c r="L206" s="29">
        <f>F502</f>
        <v>489</v>
      </c>
      <c r="M206" s="29">
        <f>F466</f>
        <v>453</v>
      </c>
      <c r="N206" s="29">
        <f>F455</f>
        <v>442</v>
      </c>
      <c r="O206" s="29">
        <f>F306</f>
        <v>293</v>
      </c>
      <c r="P206" s="29">
        <f>F270</f>
        <v>257</v>
      </c>
      <c r="Q206" s="29">
        <f>F384</f>
        <v>371</v>
      </c>
      <c r="R206" s="29">
        <f>F348</f>
        <v>335</v>
      </c>
      <c r="S206" s="29">
        <f>F317</f>
        <v>304</v>
      </c>
      <c r="T206" s="29">
        <f>F163</f>
        <v>150</v>
      </c>
      <c r="U206" s="29">
        <f>F157</f>
        <v>144</v>
      </c>
      <c r="V206" s="29">
        <f>F246</f>
        <v>233</v>
      </c>
      <c r="W206" s="29">
        <f>F235</f>
        <v>222</v>
      </c>
      <c r="X206" s="29">
        <f>F199</f>
        <v>186</v>
      </c>
      <c r="Y206" s="29">
        <f>F50</f>
        <v>37</v>
      </c>
      <c r="Z206" s="29">
        <f>F14</f>
        <v>1</v>
      </c>
      <c r="AA206" s="29">
        <f>F128</f>
        <v>115</v>
      </c>
      <c r="AB206" s="29">
        <f>F97</f>
        <v>84</v>
      </c>
      <c r="AC206" s="29">
        <f>F86</f>
        <v>73</v>
      </c>
      <c r="AD206" s="29">
        <f>F562</f>
        <v>549</v>
      </c>
      <c r="AE206" s="29">
        <f>F526</f>
        <v>513</v>
      </c>
      <c r="AF206" s="29">
        <f>F615</f>
        <v>602</v>
      </c>
      <c r="AG206" s="29">
        <f>F604</f>
        <v>591</v>
      </c>
      <c r="AH206" s="30">
        <f>F568</f>
        <v>555</v>
      </c>
      <c r="AI206" s="75">
        <f t="shared" si="87"/>
        <v>3247400</v>
      </c>
      <c r="AJ206" s="41"/>
      <c r="AK206" s="82" t="s">
        <v>697</v>
      </c>
      <c r="AL206" s="86" t="s">
        <v>352</v>
      </c>
      <c r="AM206" s="84" t="s">
        <v>676</v>
      </c>
      <c r="AN206" s="84" t="s">
        <v>378</v>
      </c>
      <c r="AO206" s="84" t="s">
        <v>582</v>
      </c>
      <c r="AP206" s="84" t="s">
        <v>399</v>
      </c>
      <c r="AQ206" s="84" t="s">
        <v>109</v>
      </c>
      <c r="AR206" s="84" t="s">
        <v>463</v>
      </c>
      <c r="AS206" s="84" t="s">
        <v>677</v>
      </c>
      <c r="AT206" s="84" t="s">
        <v>323</v>
      </c>
      <c r="AU206" s="84" t="s">
        <v>250</v>
      </c>
      <c r="AV206" s="84" t="s">
        <v>443</v>
      </c>
      <c r="AW206" s="85" t="s">
        <v>693</v>
      </c>
      <c r="AX206" s="84" t="s">
        <v>361</v>
      </c>
      <c r="AY206" s="84" t="s">
        <v>598</v>
      </c>
      <c r="AZ206" s="84" t="s">
        <v>555</v>
      </c>
      <c r="BA206" s="84" t="s">
        <v>201</v>
      </c>
      <c r="BB206" s="84" t="s">
        <v>628</v>
      </c>
      <c r="BC206" s="84" t="s">
        <v>292</v>
      </c>
      <c r="BD206" s="84" t="s">
        <v>557</v>
      </c>
      <c r="BE206" s="84" t="s">
        <v>530</v>
      </c>
      <c r="BF206" s="84" t="s">
        <v>486</v>
      </c>
      <c r="BG206" s="84" t="s">
        <v>124</v>
      </c>
      <c r="BH206" s="83" t="s">
        <v>606</v>
      </c>
      <c r="BI206" s="87" t="s">
        <v>623</v>
      </c>
      <c r="BJ206" s="41"/>
      <c r="BK206" s="50"/>
      <c r="BL206" s="41"/>
      <c r="BM206" s="28">
        <f>F494</f>
        <v>481</v>
      </c>
      <c r="BN206" s="29">
        <f>F408</f>
        <v>395</v>
      </c>
      <c r="BO206" s="29">
        <f>F430</f>
        <v>417</v>
      </c>
      <c r="BP206" s="29">
        <f>F466</f>
        <v>453</v>
      </c>
      <c r="BQ206" s="29">
        <f>F452</f>
        <v>439</v>
      </c>
      <c r="BR206" s="29">
        <f>F363</f>
        <v>350</v>
      </c>
      <c r="BS206" s="29">
        <f>F282</f>
        <v>269</v>
      </c>
      <c r="BT206" s="29">
        <f>F299</f>
        <v>286</v>
      </c>
      <c r="BU206" s="29">
        <f>F360</f>
        <v>347</v>
      </c>
      <c r="BV206" s="29">
        <f>F321</f>
        <v>308</v>
      </c>
      <c r="BW206" s="29">
        <f>F131</f>
        <v>118</v>
      </c>
      <c r="BX206" s="29">
        <f>F20</f>
        <v>7</v>
      </c>
      <c r="BY206" s="29">
        <f>F42</f>
        <v>29</v>
      </c>
      <c r="BZ206" s="29">
        <f>F98</f>
        <v>85</v>
      </c>
      <c r="CA206" s="29">
        <f>F84</f>
        <v>71</v>
      </c>
      <c r="CB206" s="29">
        <f>F250</f>
        <v>237</v>
      </c>
      <c r="CC206" s="29">
        <f>F139</f>
        <v>126</v>
      </c>
      <c r="CD206" s="29">
        <f>F186</f>
        <v>173</v>
      </c>
      <c r="CE206" s="29">
        <f>F222</f>
        <v>209</v>
      </c>
      <c r="CF206" s="29">
        <f>F203</f>
        <v>190</v>
      </c>
      <c r="CG206" s="29">
        <f>F637</f>
        <v>624</v>
      </c>
      <c r="CH206" s="29">
        <f>F526</f>
        <v>513</v>
      </c>
      <c r="CI206" s="29">
        <f>F543</f>
        <v>530</v>
      </c>
      <c r="CJ206" s="29">
        <f>F604</f>
        <v>591</v>
      </c>
      <c r="CK206" s="30">
        <f>F565</f>
        <v>552</v>
      </c>
      <c r="CL206" s="75">
        <f t="shared" si="88"/>
        <v>3247400</v>
      </c>
      <c r="CM206" s="41"/>
      <c r="CN206" s="82" t="s">
        <v>694</v>
      </c>
      <c r="CO206" s="86" t="s">
        <v>352</v>
      </c>
      <c r="CP206" s="84" t="s">
        <v>624</v>
      </c>
      <c r="CQ206" s="84" t="s">
        <v>378</v>
      </c>
      <c r="CR206" s="84" t="s">
        <v>690</v>
      </c>
      <c r="CS206" s="84" t="s">
        <v>646</v>
      </c>
      <c r="CT206" s="84" t="s">
        <v>678</v>
      </c>
      <c r="CU206" s="84" t="s">
        <v>112</v>
      </c>
      <c r="CV206" s="84" t="s">
        <v>544</v>
      </c>
      <c r="CW206" s="84" t="s">
        <v>417</v>
      </c>
      <c r="CX206" s="84" t="s">
        <v>470</v>
      </c>
      <c r="CY206" s="84" t="s">
        <v>117</v>
      </c>
      <c r="CZ206" s="85" t="s">
        <v>449</v>
      </c>
      <c r="DA206" s="84" t="s">
        <v>539</v>
      </c>
      <c r="DB206" s="84" t="s">
        <v>232</v>
      </c>
      <c r="DC206" s="84" t="s">
        <v>200</v>
      </c>
      <c r="DD206" s="84" t="s">
        <v>308</v>
      </c>
      <c r="DE206" s="84" t="s">
        <v>517</v>
      </c>
      <c r="DF206" s="84" t="s">
        <v>524</v>
      </c>
      <c r="DG206" s="84" t="s">
        <v>637</v>
      </c>
      <c r="DH206" s="84" t="s">
        <v>562</v>
      </c>
      <c r="DI206" s="84" t="s">
        <v>486</v>
      </c>
      <c r="DJ206" s="84" t="s">
        <v>655</v>
      </c>
      <c r="DK206" s="83" t="s">
        <v>606</v>
      </c>
      <c r="DL206" s="87" t="s">
        <v>172</v>
      </c>
      <c r="DM206" s="67"/>
      <c r="DO206" s="57"/>
      <c r="DP206" s="88">
        <f>F283</f>
        <v>270</v>
      </c>
      <c r="DQ206" s="89">
        <f>F155</f>
        <v>142</v>
      </c>
      <c r="DR206" s="89">
        <f>F27</f>
        <v>14</v>
      </c>
      <c r="DS206" s="89">
        <f>F519</f>
        <v>506</v>
      </c>
      <c r="DT206" s="89">
        <f>F391</f>
        <v>378</v>
      </c>
      <c r="DU206" s="89">
        <f>F329</f>
        <v>316</v>
      </c>
      <c r="DV206" s="89">
        <f>F201</f>
        <v>188</v>
      </c>
      <c r="DW206" s="89">
        <f>F68</f>
        <v>55</v>
      </c>
      <c r="DX206" s="89">
        <f>F565</f>
        <v>552</v>
      </c>
      <c r="DY206" s="89">
        <f>F462</f>
        <v>449</v>
      </c>
      <c r="DZ206" s="89">
        <f>F375</f>
        <v>362</v>
      </c>
      <c r="EA206" s="89">
        <f>F247</f>
        <v>234</v>
      </c>
      <c r="EB206" s="89">
        <f>F114</f>
        <v>101</v>
      </c>
      <c r="EC206" s="89">
        <f>F636</f>
        <v>623</v>
      </c>
      <c r="ED206" s="89">
        <f>F503</f>
        <v>490</v>
      </c>
      <c r="EE206" s="89">
        <f>F296</f>
        <v>283</v>
      </c>
      <c r="EF206" s="89">
        <f>F163</f>
        <v>150</v>
      </c>
      <c r="EG206" s="89">
        <f>F60</f>
        <v>47</v>
      </c>
      <c r="EH206" s="89">
        <f>F557</f>
        <v>544</v>
      </c>
      <c r="EI206" s="89">
        <f>F424</f>
        <v>411</v>
      </c>
      <c r="EJ206" s="89">
        <f>F342</f>
        <v>329</v>
      </c>
      <c r="EK206" s="89">
        <f>F234</f>
        <v>221</v>
      </c>
      <c r="EL206" s="89">
        <f>F106</f>
        <v>93</v>
      </c>
      <c r="EM206" s="89">
        <f>F598</f>
        <v>585</v>
      </c>
      <c r="EN206" s="90">
        <f>F470</f>
        <v>457</v>
      </c>
      <c r="EO206" s="75">
        <f t="shared" si="89"/>
        <v>3247400</v>
      </c>
      <c r="EP206" s="41"/>
      <c r="EQ206" s="91" t="s">
        <v>343</v>
      </c>
      <c r="ER206" s="95" t="s">
        <v>385</v>
      </c>
      <c r="ES206" s="93" t="s">
        <v>587</v>
      </c>
      <c r="ET206" s="93" t="s">
        <v>240</v>
      </c>
      <c r="EU206" s="93" t="s">
        <v>311</v>
      </c>
      <c r="EV206" s="93" t="s">
        <v>466</v>
      </c>
      <c r="EW206" s="93" t="s">
        <v>635</v>
      </c>
      <c r="EX206" s="93" t="s">
        <v>499</v>
      </c>
      <c r="EY206" s="93" t="s">
        <v>172</v>
      </c>
      <c r="EZ206" s="93" t="s">
        <v>149</v>
      </c>
      <c r="FA206" s="93" t="s">
        <v>570</v>
      </c>
      <c r="FB206" s="93" t="s">
        <v>421</v>
      </c>
      <c r="FC206" s="94" t="s">
        <v>368</v>
      </c>
      <c r="FD206" s="93" t="s">
        <v>175</v>
      </c>
      <c r="FE206" s="93" t="s">
        <v>404</v>
      </c>
      <c r="FF206" s="93" t="s">
        <v>532</v>
      </c>
      <c r="FG206" s="93" t="s">
        <v>250</v>
      </c>
      <c r="FH206" s="93" t="s">
        <v>74</v>
      </c>
      <c r="FI206" s="93" t="s">
        <v>356</v>
      </c>
      <c r="FJ206" s="93" t="s">
        <v>405</v>
      </c>
      <c r="FK206" s="93" t="s">
        <v>120</v>
      </c>
      <c r="FL206" s="93" t="s">
        <v>226</v>
      </c>
      <c r="FM206" s="93" t="s">
        <v>508</v>
      </c>
      <c r="FN206" s="92" t="s">
        <v>174</v>
      </c>
      <c r="FO206" s="96" t="s">
        <v>462</v>
      </c>
      <c r="FP206" s="67"/>
    </row>
    <row r="207" spans="1:172" ht="13.5" thickBot="1" x14ac:dyDescent="0.25">
      <c r="A207" s="41"/>
      <c r="B207" s="41"/>
      <c r="C207" s="41"/>
      <c r="D207" s="109" t="s">
        <v>481</v>
      </c>
      <c r="E207" s="110" t="s">
        <v>565</v>
      </c>
      <c r="F207" s="111">
        <f>B3+(194*B5)</f>
        <v>194</v>
      </c>
      <c r="G207" s="210"/>
      <c r="H207" s="211"/>
      <c r="I207" s="57"/>
      <c r="J207" s="31">
        <f>F477</f>
        <v>464</v>
      </c>
      <c r="K207" s="32">
        <f>F441</f>
        <v>428</v>
      </c>
      <c r="L207" s="32">
        <f>F430</f>
        <v>417</v>
      </c>
      <c r="M207" s="32">
        <f>F394</f>
        <v>381</v>
      </c>
      <c r="N207" s="32">
        <f>F508</f>
        <v>495</v>
      </c>
      <c r="O207" s="32">
        <f>F359</f>
        <v>346</v>
      </c>
      <c r="P207" s="32">
        <f>F323</f>
        <v>310</v>
      </c>
      <c r="Q207" s="32">
        <f>F292</f>
        <v>279</v>
      </c>
      <c r="R207" s="32">
        <f>F281</f>
        <v>268</v>
      </c>
      <c r="S207" s="32">
        <f>F370</f>
        <v>357</v>
      </c>
      <c r="T207" s="32">
        <f>F221</f>
        <v>208</v>
      </c>
      <c r="U207" s="32">
        <f>F210</f>
        <v>197</v>
      </c>
      <c r="V207" s="32">
        <f>F174</f>
        <v>161</v>
      </c>
      <c r="W207" s="32">
        <f>F138</f>
        <v>125</v>
      </c>
      <c r="X207" s="32">
        <f>F257</f>
        <v>244</v>
      </c>
      <c r="Y207" s="32">
        <f>F103</f>
        <v>90</v>
      </c>
      <c r="Z207" s="32">
        <f>F72</f>
        <v>59</v>
      </c>
      <c r="AA207" s="32">
        <f>F61</f>
        <v>48</v>
      </c>
      <c r="AB207" s="32">
        <f>F25</f>
        <v>12</v>
      </c>
      <c r="AC207" s="32">
        <f>F114</f>
        <v>101</v>
      </c>
      <c r="AD207" s="32">
        <f>F590</f>
        <v>577</v>
      </c>
      <c r="AE207" s="32">
        <f>F579</f>
        <v>566</v>
      </c>
      <c r="AF207" s="32">
        <f>F543</f>
        <v>530</v>
      </c>
      <c r="AG207" s="32">
        <f>F537</f>
        <v>524</v>
      </c>
      <c r="AH207" s="33">
        <f>F626</f>
        <v>613</v>
      </c>
      <c r="AI207" s="75">
        <f t="shared" si="87"/>
        <v>3247400</v>
      </c>
      <c r="AJ207" s="41"/>
      <c r="AK207" s="127" t="s">
        <v>680</v>
      </c>
      <c r="AL207" s="128" t="s">
        <v>253</v>
      </c>
      <c r="AM207" s="128" t="s">
        <v>624</v>
      </c>
      <c r="AN207" s="128" t="s">
        <v>700</v>
      </c>
      <c r="AO207" s="128" t="s">
        <v>235</v>
      </c>
      <c r="AP207" s="128" t="s">
        <v>559</v>
      </c>
      <c r="AQ207" s="128" t="s">
        <v>670</v>
      </c>
      <c r="AR207" s="128" t="s">
        <v>205</v>
      </c>
      <c r="AS207" s="128" t="s">
        <v>545</v>
      </c>
      <c r="AT207" s="128" t="s">
        <v>180</v>
      </c>
      <c r="AU207" s="128" t="s">
        <v>698</v>
      </c>
      <c r="AV207" s="128" t="s">
        <v>310</v>
      </c>
      <c r="AW207" s="129" t="s">
        <v>576</v>
      </c>
      <c r="AX207" s="128" t="s">
        <v>127</v>
      </c>
      <c r="AY207" s="128" t="s">
        <v>516</v>
      </c>
      <c r="AZ207" s="128" t="s">
        <v>590</v>
      </c>
      <c r="BA207" s="128" t="s">
        <v>164</v>
      </c>
      <c r="BB207" s="128" t="s">
        <v>494</v>
      </c>
      <c r="BC207" s="128" t="s">
        <v>451</v>
      </c>
      <c r="BD207" s="128" t="s">
        <v>368</v>
      </c>
      <c r="BE207" s="128" t="s">
        <v>300</v>
      </c>
      <c r="BF207" s="128" t="s">
        <v>659</v>
      </c>
      <c r="BG207" s="128" t="s">
        <v>655</v>
      </c>
      <c r="BH207" s="128" t="s">
        <v>454</v>
      </c>
      <c r="BI207" s="130" t="s">
        <v>406</v>
      </c>
      <c r="BJ207" s="41"/>
      <c r="BK207" s="50"/>
      <c r="BL207" s="41"/>
      <c r="BM207" s="31">
        <f>F477</f>
        <v>464</v>
      </c>
      <c r="BN207" s="32">
        <f>F455</f>
        <v>442</v>
      </c>
      <c r="BO207" s="32">
        <f>F391</f>
        <v>378</v>
      </c>
      <c r="BP207" s="32">
        <f>F419</f>
        <v>406</v>
      </c>
      <c r="BQ207" s="32">
        <f>F508</f>
        <v>495</v>
      </c>
      <c r="BR207" s="32">
        <f>F346</f>
        <v>333</v>
      </c>
      <c r="BS207" s="32">
        <f>F324</f>
        <v>311</v>
      </c>
      <c r="BT207" s="32">
        <f>F285</f>
        <v>272</v>
      </c>
      <c r="BU207" s="32">
        <f>F288</f>
        <v>275</v>
      </c>
      <c r="BV207" s="32">
        <f>F382</f>
        <v>369</v>
      </c>
      <c r="BW207" s="32">
        <f>F109</f>
        <v>96</v>
      </c>
      <c r="BX207" s="32">
        <f>F67</f>
        <v>54</v>
      </c>
      <c r="BY207" s="32">
        <f>F23</f>
        <v>10</v>
      </c>
      <c r="BZ207" s="32">
        <f>F56</f>
        <v>43</v>
      </c>
      <c r="CA207" s="32">
        <f>F120</f>
        <v>107</v>
      </c>
      <c r="CB207" s="32">
        <f>F228</f>
        <v>215</v>
      </c>
      <c r="CC207" s="32">
        <f>F211</f>
        <v>198</v>
      </c>
      <c r="CD207" s="32">
        <f>F147</f>
        <v>134</v>
      </c>
      <c r="CE207" s="32">
        <f>F175</f>
        <v>162</v>
      </c>
      <c r="CF207" s="32">
        <f>F239</f>
        <v>226</v>
      </c>
      <c r="CG207" s="32">
        <f>F590</f>
        <v>577</v>
      </c>
      <c r="CH207" s="32">
        <f>F568</f>
        <v>555</v>
      </c>
      <c r="CI207" s="32">
        <f>F529</f>
        <v>516</v>
      </c>
      <c r="CJ207" s="32">
        <f>F562</f>
        <v>549</v>
      </c>
      <c r="CK207" s="33">
        <f>F626</f>
        <v>613</v>
      </c>
      <c r="CL207" s="75">
        <f t="shared" si="88"/>
        <v>3247400</v>
      </c>
      <c r="CM207" s="41"/>
      <c r="CN207" s="127" t="s">
        <v>680</v>
      </c>
      <c r="CO207" s="128" t="s">
        <v>582</v>
      </c>
      <c r="CP207" s="128" t="s">
        <v>311</v>
      </c>
      <c r="CQ207" s="128" t="s">
        <v>697</v>
      </c>
      <c r="CR207" s="128" t="s">
        <v>235</v>
      </c>
      <c r="CS207" s="128" t="s">
        <v>490</v>
      </c>
      <c r="CT207" s="128" t="s">
        <v>177</v>
      </c>
      <c r="CU207" s="128" t="s">
        <v>479</v>
      </c>
      <c r="CV207" s="128" t="s">
        <v>626</v>
      </c>
      <c r="CW207" s="128" t="s">
        <v>688</v>
      </c>
      <c r="CX207" s="128" t="s">
        <v>95</v>
      </c>
      <c r="CY207" s="128" t="s">
        <v>471</v>
      </c>
      <c r="CZ207" s="129" t="s">
        <v>472</v>
      </c>
      <c r="DA207" s="128" t="s">
        <v>390</v>
      </c>
      <c r="DB207" s="128" t="s">
        <v>320</v>
      </c>
      <c r="DC207" s="128" t="s">
        <v>653</v>
      </c>
      <c r="DD207" s="128" t="s">
        <v>547</v>
      </c>
      <c r="DE207" s="128" t="s">
        <v>493</v>
      </c>
      <c r="DF207" s="128" t="s">
        <v>138</v>
      </c>
      <c r="DG207" s="128" t="s">
        <v>364</v>
      </c>
      <c r="DH207" s="128" t="s">
        <v>300</v>
      </c>
      <c r="DI207" s="128" t="s">
        <v>623</v>
      </c>
      <c r="DJ207" s="128" t="s">
        <v>585</v>
      </c>
      <c r="DK207" s="128" t="s">
        <v>530</v>
      </c>
      <c r="DL207" s="130" t="s">
        <v>406</v>
      </c>
      <c r="DM207" s="67"/>
      <c r="DO207" s="57"/>
      <c r="DP207" s="131">
        <f>F423</f>
        <v>410</v>
      </c>
      <c r="DQ207" s="132">
        <f>F295</f>
        <v>282</v>
      </c>
      <c r="DR207" s="132">
        <f>F167</f>
        <v>154</v>
      </c>
      <c r="DS207" s="132">
        <f>F59</f>
        <v>46</v>
      </c>
      <c r="DT207" s="132">
        <f>F556</f>
        <v>543</v>
      </c>
      <c r="DU207" s="132">
        <f>F469</f>
        <v>456</v>
      </c>
      <c r="DV207" s="132">
        <f>F341</f>
        <v>328</v>
      </c>
      <c r="DW207" s="132">
        <f>F233</f>
        <v>220</v>
      </c>
      <c r="DX207" s="132">
        <f>F105</f>
        <v>92</v>
      </c>
      <c r="DY207" s="132">
        <f>F602</f>
        <v>589</v>
      </c>
      <c r="DZ207" s="132">
        <f>F390</f>
        <v>377</v>
      </c>
      <c r="EA207" s="132">
        <f>F287</f>
        <v>274</v>
      </c>
      <c r="EB207" s="132">
        <f>F154</f>
        <v>141</v>
      </c>
      <c r="EC207" s="132">
        <f>F26</f>
        <v>13</v>
      </c>
      <c r="ED207" s="132">
        <f>F518</f>
        <v>505</v>
      </c>
      <c r="EE207" s="132">
        <f>F461</f>
        <v>448</v>
      </c>
      <c r="EF207" s="132">
        <f>F328</f>
        <v>315</v>
      </c>
      <c r="EG207" s="132">
        <f>F200</f>
        <v>187</v>
      </c>
      <c r="EH207" s="132">
        <f>F72</f>
        <v>59</v>
      </c>
      <c r="EI207" s="132">
        <f>F564</f>
        <v>551</v>
      </c>
      <c r="EJ207" s="132">
        <f>F507</f>
        <v>494</v>
      </c>
      <c r="EK207" s="132">
        <f>F374</f>
        <v>361</v>
      </c>
      <c r="EL207" s="132">
        <f>F246</f>
        <v>233</v>
      </c>
      <c r="EM207" s="132">
        <f>F113</f>
        <v>100</v>
      </c>
      <c r="EN207" s="133">
        <f>F635</f>
        <v>622</v>
      </c>
      <c r="EO207" s="75">
        <f t="shared" si="89"/>
        <v>3247400</v>
      </c>
      <c r="EP207" s="41"/>
      <c r="EQ207" s="134" t="s">
        <v>322</v>
      </c>
      <c r="ER207" s="135" t="s">
        <v>304</v>
      </c>
      <c r="ES207" s="135" t="s">
        <v>284</v>
      </c>
      <c r="ET207" s="135" t="s">
        <v>349</v>
      </c>
      <c r="EU207" s="135" t="s">
        <v>558</v>
      </c>
      <c r="EV207" s="135" t="s">
        <v>696</v>
      </c>
      <c r="EW207" s="135" t="s">
        <v>87</v>
      </c>
      <c r="EX207" s="135" t="s">
        <v>429</v>
      </c>
      <c r="EY207" s="135" t="s">
        <v>166</v>
      </c>
      <c r="EZ207" s="135" t="s">
        <v>196</v>
      </c>
      <c r="FA207" s="135" t="s">
        <v>220</v>
      </c>
      <c r="FB207" s="135" t="s">
        <v>303</v>
      </c>
      <c r="FC207" s="136" t="s">
        <v>413</v>
      </c>
      <c r="FD207" s="135" t="s">
        <v>233</v>
      </c>
      <c r="FE207" s="135" t="s">
        <v>600</v>
      </c>
      <c r="FF207" s="135" t="s">
        <v>395</v>
      </c>
      <c r="FG207" s="135" t="s">
        <v>306</v>
      </c>
      <c r="FH207" s="135" t="s">
        <v>260</v>
      </c>
      <c r="FI207" s="135" t="s">
        <v>164</v>
      </c>
      <c r="FJ207" s="135" t="s">
        <v>335</v>
      </c>
      <c r="FK207" s="135" t="s">
        <v>457</v>
      </c>
      <c r="FL207" s="135" t="s">
        <v>126</v>
      </c>
      <c r="FM207" s="135" t="s">
        <v>693</v>
      </c>
      <c r="FN207" s="135" t="s">
        <v>142</v>
      </c>
      <c r="FO207" s="137" t="s">
        <v>473</v>
      </c>
      <c r="FP207" s="67"/>
    </row>
    <row r="208" spans="1:172" ht="12.75" x14ac:dyDescent="0.2">
      <c r="A208" s="41"/>
      <c r="B208" s="41"/>
      <c r="C208" s="41"/>
      <c r="D208" s="109" t="s">
        <v>469</v>
      </c>
      <c r="E208" s="110" t="s">
        <v>565</v>
      </c>
      <c r="F208" s="122">
        <f>B3+(195*B5)</f>
        <v>195</v>
      </c>
      <c r="G208" s="210"/>
      <c r="H208" s="211"/>
      <c r="I208" s="57"/>
      <c r="J208" s="138">
        <f>SUM(J183:J207)</f>
        <v>7800</v>
      </c>
      <c r="K208" s="139">
        <f t="shared" ref="K208:AH208" si="90">SUM(K183:K207)</f>
        <v>7800</v>
      </c>
      <c r="L208" s="139">
        <f t="shared" si="90"/>
        <v>7800</v>
      </c>
      <c r="M208" s="139">
        <f t="shared" si="90"/>
        <v>7800</v>
      </c>
      <c r="N208" s="139">
        <f t="shared" si="90"/>
        <v>7800</v>
      </c>
      <c r="O208" s="139">
        <f t="shared" si="90"/>
        <v>7800</v>
      </c>
      <c r="P208" s="139">
        <f t="shared" si="90"/>
        <v>7800</v>
      </c>
      <c r="Q208" s="139">
        <f t="shared" si="90"/>
        <v>7800</v>
      </c>
      <c r="R208" s="139">
        <f t="shared" si="90"/>
        <v>7800</v>
      </c>
      <c r="S208" s="139">
        <f t="shared" si="90"/>
        <v>7800</v>
      </c>
      <c r="T208" s="139">
        <f t="shared" si="90"/>
        <v>7800</v>
      </c>
      <c r="U208" s="139">
        <f t="shared" si="90"/>
        <v>7800</v>
      </c>
      <c r="V208" s="139">
        <f>SUMSQ(V183:V207)</f>
        <v>3247400</v>
      </c>
      <c r="W208" s="139">
        <f t="shared" si="90"/>
        <v>7800</v>
      </c>
      <c r="X208" s="139">
        <f t="shared" si="90"/>
        <v>7800</v>
      </c>
      <c r="Y208" s="139">
        <f t="shared" si="90"/>
        <v>7800</v>
      </c>
      <c r="Z208" s="139">
        <f t="shared" si="90"/>
        <v>7800</v>
      </c>
      <c r="AA208" s="139">
        <f t="shared" si="90"/>
        <v>7800</v>
      </c>
      <c r="AB208" s="139">
        <f t="shared" si="90"/>
        <v>7800</v>
      </c>
      <c r="AC208" s="139">
        <f t="shared" si="90"/>
        <v>7800</v>
      </c>
      <c r="AD208" s="139">
        <f t="shared" si="90"/>
        <v>7800</v>
      </c>
      <c r="AE208" s="139">
        <f t="shared" si="90"/>
        <v>7800</v>
      </c>
      <c r="AF208" s="139">
        <f t="shared" si="90"/>
        <v>7800</v>
      </c>
      <c r="AG208" s="139">
        <f t="shared" si="90"/>
        <v>7800</v>
      </c>
      <c r="AH208" s="139">
        <f t="shared" si="90"/>
        <v>7800</v>
      </c>
      <c r="AI208" s="140">
        <f>J183^3+K184^3+L185^3+M186^3+N187^3+O188^3+P189^3+Q190^3+R191^3+S192^3+T193^3+U194^3+V195^3+W196^3+X197^3+Y198^3+Z199^3+AA200^3+AB201^3+AC202^3+AD203^3+AE204^3+AF205^3+AG206^3+AH207^3</f>
        <v>1521000000</v>
      </c>
      <c r="AJ208" s="41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42"/>
      <c r="AV208" s="142"/>
      <c r="AW208" s="142"/>
      <c r="AX208" s="142"/>
      <c r="AY208" s="142"/>
      <c r="AZ208" s="142"/>
      <c r="BA208" s="142"/>
      <c r="BB208" s="142"/>
      <c r="BC208" s="142"/>
      <c r="BD208" s="142"/>
      <c r="BE208" s="142"/>
      <c r="BF208" s="142"/>
      <c r="BG208" s="142"/>
      <c r="BH208" s="142"/>
      <c r="BI208" s="142"/>
      <c r="BJ208" s="41"/>
      <c r="BK208" s="50"/>
      <c r="BL208" s="41"/>
      <c r="BM208" s="138">
        <f>SUM(BM183:BM207)</f>
        <v>7800</v>
      </c>
      <c r="BN208" s="139">
        <f t="shared" ref="BN208:BX208" si="91">SUM(BN183:BN207)</f>
        <v>7800</v>
      </c>
      <c r="BO208" s="139">
        <f t="shared" si="91"/>
        <v>7800</v>
      </c>
      <c r="BP208" s="139">
        <f t="shared" si="91"/>
        <v>7800</v>
      </c>
      <c r="BQ208" s="139">
        <f t="shared" si="91"/>
        <v>7800</v>
      </c>
      <c r="BR208" s="139">
        <f t="shared" si="91"/>
        <v>7800</v>
      </c>
      <c r="BS208" s="139">
        <f t="shared" si="91"/>
        <v>7800</v>
      </c>
      <c r="BT208" s="139">
        <f t="shared" si="91"/>
        <v>7800</v>
      </c>
      <c r="BU208" s="139">
        <f t="shared" si="91"/>
        <v>7800</v>
      </c>
      <c r="BV208" s="139">
        <f t="shared" si="91"/>
        <v>7800</v>
      </c>
      <c r="BW208" s="139">
        <f t="shared" si="91"/>
        <v>7800</v>
      </c>
      <c r="BX208" s="139">
        <f t="shared" si="91"/>
        <v>7800</v>
      </c>
      <c r="BY208" s="139">
        <f>SUMSQ(BY183:BY207)</f>
        <v>3247400</v>
      </c>
      <c r="BZ208" s="139">
        <f t="shared" ref="BZ208:CK208" si="92">SUM(BZ183:BZ207)</f>
        <v>7800</v>
      </c>
      <c r="CA208" s="139">
        <f t="shared" si="92"/>
        <v>7800</v>
      </c>
      <c r="CB208" s="139">
        <f t="shared" si="92"/>
        <v>7800</v>
      </c>
      <c r="CC208" s="139">
        <f t="shared" si="92"/>
        <v>7800</v>
      </c>
      <c r="CD208" s="139">
        <f t="shared" si="92"/>
        <v>7800</v>
      </c>
      <c r="CE208" s="139">
        <f t="shared" si="92"/>
        <v>7800</v>
      </c>
      <c r="CF208" s="139">
        <f t="shared" si="92"/>
        <v>7800</v>
      </c>
      <c r="CG208" s="139">
        <f t="shared" si="92"/>
        <v>7800</v>
      </c>
      <c r="CH208" s="139">
        <f t="shared" si="92"/>
        <v>7800</v>
      </c>
      <c r="CI208" s="139">
        <f t="shared" si="92"/>
        <v>7800</v>
      </c>
      <c r="CJ208" s="139">
        <f t="shared" si="92"/>
        <v>7800</v>
      </c>
      <c r="CK208" s="139">
        <f t="shared" si="92"/>
        <v>7800</v>
      </c>
      <c r="CL208" s="140">
        <f>BM183^3+BN184^3+BO185^3+BP186^3+BQ187^3+BR188^3+BS189^3+BT190^3+BU191^3+BV192^3+BW193^3+BX194^3+BY195^3+BZ196^3+CA197^3+CB198^3+CC199^3+CD200^3+CE201^3+CF202^3+CG203^3+CH204^3+CI205^3+CJ206^3+CK207^3</f>
        <v>1521000000</v>
      </c>
      <c r="CM208" s="41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2"/>
      <c r="DE208" s="142"/>
      <c r="DF208" s="142"/>
      <c r="DG208" s="142"/>
      <c r="DH208" s="142"/>
      <c r="DI208" s="142"/>
      <c r="DJ208" s="142"/>
      <c r="DK208" s="142"/>
      <c r="DL208" s="142"/>
      <c r="DM208" s="67"/>
      <c r="DO208" s="57"/>
      <c r="DP208" s="138">
        <f>SUMSQ(DP183,DQ183,DR183,DS183,DT183,DP184,DQ184,DR184,DS184,DT184,DP185,DQ185,DR185,DS185,DT185,DP186,DQ186,DR186,DS186,DT186,DP187,DQ187,DR187,DS187,DT187)</f>
        <v>3247400</v>
      </c>
      <c r="DQ208" s="139">
        <f>SUMSQ(DP188,DQ188,DR188,DS188,DT188,DP189,DQ189,DR189,DS189,DT189,DP190,DQ190,DR190,DS190,DT190,DP191,DQ191,DR191,DS191,DT191,DP192,DQ192,DR192,DS192,DT192)</f>
        <v>3247400</v>
      </c>
      <c r="DR208" s="139">
        <f>SUMSQ(DP193,DQ193,DR193,DS193,DT193,DP194,DQ194,DR194,DS194,DT194,DP195,DQ195,DR195,DS195,DT195,DP196,DQ196,DR196,DS196,DT196,DP197,DQ197,DR197,DS197,DT197)</f>
        <v>3247400</v>
      </c>
      <c r="DS208" s="139">
        <f>SUMSQ(DP198,DQ198,DR198,DS198,DT198,DP199,DQ199,DR199,DS199,DT199,DP200,DQ200,DR200,DS200,DT200,DP201,DQ201,DR201,DS201,DT201,DP202,DQ202,DR202,DS202,DT202)</f>
        <v>3247400</v>
      </c>
      <c r="DT208" s="139">
        <f>SUMSQ(DP203,DQ203,DR203,DS203,DT203,DP204,DQ204,DR204,DS204,DT204,DP205,DQ205,DR205,DS205,DT205,DP206,DQ206,DR206,DS206,DT206,DP207,DQ207,DR207,DS207,DT207)</f>
        <v>3247400</v>
      </c>
      <c r="DU208" s="139">
        <f>SUMSQ(DU183,DV183,DW183,DX183,DY183,DU184,DV184,DW184,DX184,DY184,DU185,DV185,DW185,DX185,DY185,DU186,DV186,DW186,DX186,DY186,DU187,DV187,DW187,DX187,DY187)</f>
        <v>3247400</v>
      </c>
      <c r="DV208" s="139">
        <f>SUMSQ(DU188,DV188,DW188,DX188,DY188,DU189,DV189,DW189,DX189,DY189,DU190,DV190,DW190,DX190,DY190,DU191,DV191,DW191,DX191,DY191,DU192,DV192,DW192,DX192,DY192)</f>
        <v>3247400</v>
      </c>
      <c r="DW208" s="139">
        <f>SUMSQ(DU193,DV193,DW193,DX193,DY193,DU194,DV194,DW194,DX194,DY194,DU195,DV195,DW195,DX195,DY195,DU196,DV196,DW196,DX196,DY196,DU197,DV197,DW197,DX197,DY197)</f>
        <v>3247400</v>
      </c>
      <c r="DX208" s="139">
        <f>SUMSQ(DU198,DV198,DW198,DX198,DY198,DU199,DV199,DW199,DX199,DY199,DU200,DV200,DW200,DX200,DY200,DU201,DV201,DW201,DX201,DY201,DU202,DV202,DW202,DX202,DY202)</f>
        <v>3247400</v>
      </c>
      <c r="DY208" s="139">
        <f>SUMSQ(DU203,DV203,DW203,DX203,DY203,DU204,DV204,DW204,DX204,DY204,DU205,DV205,DW205,DX205,DY205,DU206,DV206,DW206,DX206,DY206,DU207,DV207,DW207,DX207,DY207)</f>
        <v>3247400</v>
      </c>
      <c r="DZ208" s="139">
        <f>SUMSQ(DZ183,EA183,EB183,EC183,ED183,DZ184,EA184,EB184,EC184,ED184,DZ185,EA185,EB185,EC185,ED185,DZ186,EA186,EB186,EC186,ED186,DZ187,EA187,EB187,EC187,ED187)</f>
        <v>3247400</v>
      </c>
      <c r="EA208" s="139">
        <f>SUMSQ(DZ188,EA188,EB188,EC188,ED188,DZ189,EA189,EB189,EC189,ED189,DZ190,EA190,EB190,EC190,ED190,DZ191,EA191,EB191,EC191,ED191,DZ192,EA192,EB192,EC192,ED192)</f>
        <v>3247400</v>
      </c>
      <c r="EB208" s="139">
        <f>DZ193^3+EA193^3+EB193^3+EC193^3+ED193^3+DZ194^3+EA194^3+EB194^3+EC194^3+ED194^3+DZ195^3+EA195^3+EB195^3+EC195^3+ED195^3+DZ196^3+EA196^3+EB196^3+EC196^3+ED196^3+DZ197^3+EA197^3+EB197^3+EC197^3+ED197^3</f>
        <v>1521000000</v>
      </c>
      <c r="EC208" s="139">
        <f>SUMSQ(DZ198,EA198,EB198,EC198,ED198,DZ199,EA199,EB199,EC199,ED199,DZ200,EA200,EB200,EC200,ED200,DZ201,EA201,EB201,EC201,ED201,DZ202,EA202,EB202,EC202,ED202)</f>
        <v>3247400</v>
      </c>
      <c r="ED208" s="139">
        <f>SUMSQ(DZ203,EA203,EB203,EC203,ED203,DZ204,EA204,EB204,EC204,ED204,DZ205,EA205,EB205,EC205,ED205,DZ206,EA206,EB206,EC206,ED206,DZ207,EA207,EB207,EC207,ED207)</f>
        <v>3247400</v>
      </c>
      <c r="EE208" s="139">
        <f>SUMSQ(EE183,EF183,EG183,EH183,EI183,EE184,EF184,EG184,EH184,EI184,EE185,EF185,EG185,EH185,EI185,EE186,EF186,EG186,EH186,EI186,EE187,EF187,EG187,EH187,EI187)</f>
        <v>3247400</v>
      </c>
      <c r="EF208" s="139">
        <f>SUMSQ(EE188,EF188,EG188,EH188,EI188,EE189,EF189,EG189,EH189,EI189,EE190,EF190,EG190,EH190,EI190,EE191,EF191,EG191,EH191,EI191,EE192,EF192,EG192,EH192,EI192)</f>
        <v>3247400</v>
      </c>
      <c r="EG208" s="139">
        <f>SUMSQ(EE193,EF193,EG193,EH193,EI193,EE194,EF194,EG194,EH194,EI194,EE195,EF195,EG195,EH195,EI195,EE196,EF196,EG196,EH196,EI196,EE197,EF197,EG197,EH197,EI197)</f>
        <v>3247400</v>
      </c>
      <c r="EH208" s="139">
        <f>SUMSQ(EE198,EF198,EG198,EH198,EI198,EE199,EF199,EG199,EH199,EI199,EE200,EF200,EG200,EH200,EI200,EE201,EF201,EG201,EH201,EI201,EE202,EF202,EG202,EH202,EI202)</f>
        <v>3247400</v>
      </c>
      <c r="EI208" s="139">
        <f>SUMSQ(EE203,EF203,EG203,EH203,EI203,EE204,EF204,EG204,EH204,EI204,EE205,EF205,EG205,EH205,EI205,EE206,EF206,EG206,EH206,EI206,EE207,EF207,EG207,EH207,EI207)</f>
        <v>3247400</v>
      </c>
      <c r="EJ208" s="139">
        <f>SUMSQ(EJ183,EK183,EL183,EM183,EN183,EJ184,EK184,EL184,EM184,EN184,EJ185,EK185,EL185,EM185,EN185,EJ186,EK186,EL186,EM186,EN186,EJ187,EK187,EL187,EM187,EN187)</f>
        <v>3247400</v>
      </c>
      <c r="EK208" s="139">
        <f>SUMSQ(EJ188,EK188,EL188,EM188,EN188,EJ189,EK189,EL189,EM189,EN189,EJ190,EK190,EL190,EM190,EN190,EJ191,EK191,EL191,EM191,EN191,EJ192,EK192,EL192,EM192,EN192)</f>
        <v>3247400</v>
      </c>
      <c r="EL208" s="139">
        <f>SUMSQ(EJ193,EK193,EL193,EM193,EN193,EJ194,EK194,EL194,EM194,EN194,EJ195,EK195,EL195,EM195,EN195,EJ196,EK196,EL196,EM196,EN196,EJ197,EK197,EL197,EM197,EN197)</f>
        <v>3247400</v>
      </c>
      <c r="EM208" s="139">
        <f>SUMSQ(EJ198,EK198,EL198,EM198,EN198,EJ199,EK199,EL199,EM199,EN199,EJ200,EK200,EL200,EM200,EN200,EJ201,EK201,EL201,EM201,EN201,EJ202,EK202,EL202,EM202,EN202)</f>
        <v>3247400</v>
      </c>
      <c r="EN208" s="139">
        <f>SUMSQ(EJ203,EK203,EL203,EM203,EN203,EJ204,EK204,EL204,EM204,EN204,EJ205,EK205,EL205,EM205,EN205,EJ206,EK206,EL206,EM206,EN206,EJ207,EK207,EL207,EM207,EN207)</f>
        <v>3247400</v>
      </c>
      <c r="EO208" s="140">
        <f>EN207^3+EM206^3+EL205^3+EK204^3+EJ203^3+EI202^3+EH201^3+EG200^3+EF199^3+EE198^3+ED197^3+EC196^3+EB195^3+EA194^3+DZ193^3+DY192^3+DX191^3+DW190^3+DV189^3+DU188^3+DT187^3+DS186^3+DR185^3+DQ184^3+DP183^3</f>
        <v>1521000000</v>
      </c>
      <c r="EP208" s="41"/>
      <c r="EQ208" s="142"/>
      <c r="ER208" s="142"/>
      <c r="ES208" s="142"/>
      <c r="ET208" s="142"/>
      <c r="EU208" s="142"/>
      <c r="EV208" s="142"/>
      <c r="EW208" s="142"/>
      <c r="EX208" s="142"/>
      <c r="EY208" s="142"/>
      <c r="EZ208" s="142"/>
      <c r="FA208" s="142"/>
      <c r="FB208" s="142"/>
      <c r="FC208" s="142"/>
      <c r="FD208" s="142"/>
      <c r="FE208" s="142"/>
      <c r="FF208" s="142"/>
      <c r="FG208" s="142"/>
      <c r="FH208" s="142"/>
      <c r="FI208" s="142"/>
      <c r="FJ208" s="142"/>
      <c r="FK208" s="142"/>
      <c r="FL208" s="142"/>
      <c r="FM208" s="142"/>
      <c r="FN208" s="142"/>
      <c r="FO208" s="142"/>
      <c r="FP208" s="67"/>
    </row>
    <row r="209" spans="1:173" ht="13.5" thickBot="1" x14ac:dyDescent="0.25">
      <c r="A209" s="41"/>
      <c r="B209" s="41"/>
      <c r="C209" s="41"/>
      <c r="D209" s="109" t="s">
        <v>288</v>
      </c>
      <c r="E209" s="110" t="s">
        <v>565</v>
      </c>
      <c r="F209" s="122">
        <f>B3+(196*B5)</f>
        <v>196</v>
      </c>
      <c r="G209" s="210"/>
      <c r="H209" s="211"/>
      <c r="I209" s="57"/>
      <c r="J209" s="143">
        <f t="shared" ref="J209:U209" si="93">SUMSQ(J183:J207)</f>
        <v>3247400</v>
      </c>
      <c r="K209" s="144">
        <f t="shared" si="93"/>
        <v>3247400</v>
      </c>
      <c r="L209" s="144">
        <f t="shared" si="93"/>
        <v>3247400</v>
      </c>
      <c r="M209" s="144">
        <f t="shared" si="93"/>
        <v>3247400</v>
      </c>
      <c r="N209" s="144">
        <f t="shared" si="93"/>
        <v>3247400</v>
      </c>
      <c r="O209" s="144">
        <f t="shared" si="93"/>
        <v>3247400</v>
      </c>
      <c r="P209" s="144">
        <f t="shared" si="93"/>
        <v>3247400</v>
      </c>
      <c r="Q209" s="144">
        <f t="shared" si="93"/>
        <v>3247400</v>
      </c>
      <c r="R209" s="144">
        <f t="shared" si="93"/>
        <v>3247400</v>
      </c>
      <c r="S209" s="144">
        <f t="shared" si="93"/>
        <v>3247400</v>
      </c>
      <c r="T209" s="144">
        <f t="shared" si="93"/>
        <v>3247400</v>
      </c>
      <c r="U209" s="144">
        <f t="shared" si="93"/>
        <v>3247400</v>
      </c>
      <c r="V209" s="145">
        <f>V183^3+V184^3+V185^3+V186^3+V187^3+V188^3+V189^3+V190^3+V191^3+V192^3+V193^3+V194^3+V195^3+V196^3+V197^3+V198^3+V199^3+V200^3+V201^3+V202^3+V203^3+V204^3+V205^3+V206^3+V207^3</f>
        <v>1521000000</v>
      </c>
      <c r="W209" s="144">
        <f t="shared" ref="W209:AH209" si="94">SUMSQ(W183:W207)</f>
        <v>3247400</v>
      </c>
      <c r="X209" s="144">
        <f t="shared" si="94"/>
        <v>3247400</v>
      </c>
      <c r="Y209" s="144">
        <f t="shared" si="94"/>
        <v>3247400</v>
      </c>
      <c r="Z209" s="144">
        <f t="shared" si="94"/>
        <v>3247400</v>
      </c>
      <c r="AA209" s="144">
        <f t="shared" si="94"/>
        <v>3247400</v>
      </c>
      <c r="AB209" s="144">
        <f t="shared" si="94"/>
        <v>3247400</v>
      </c>
      <c r="AC209" s="144">
        <f t="shared" si="94"/>
        <v>3247400</v>
      </c>
      <c r="AD209" s="144">
        <f t="shared" si="94"/>
        <v>3247400</v>
      </c>
      <c r="AE209" s="144">
        <f t="shared" si="94"/>
        <v>3247400</v>
      </c>
      <c r="AF209" s="144">
        <f t="shared" si="94"/>
        <v>3247400</v>
      </c>
      <c r="AG209" s="144">
        <f t="shared" si="94"/>
        <v>3247400</v>
      </c>
      <c r="AH209" s="144">
        <f t="shared" si="94"/>
        <v>3247400</v>
      </c>
      <c r="AI209" s="146">
        <f>J207^3+K206^3+L205^3+M204^3+N203^3+O202^3+P201^3+Q200^3+R199^3+S198^3+T197^3+U196^3+V195^3+W194^3+X193^3+Y192^3+Z191^3+AA190^3+AB189^3+AC188^3+AD187^3+AE186^3+AF185^3+AG184^3+AH183^3</f>
        <v>1521000000</v>
      </c>
      <c r="AJ209" s="41"/>
      <c r="AK209" s="93" t="s">
        <v>270</v>
      </c>
      <c r="AL209" s="93" t="s">
        <v>269</v>
      </c>
      <c r="AM209" s="93" t="s">
        <v>272</v>
      </c>
      <c r="AN209" s="93" t="s">
        <v>271</v>
      </c>
      <c r="AO209" s="93" t="s">
        <v>190</v>
      </c>
      <c r="AP209" s="93" t="s">
        <v>385</v>
      </c>
      <c r="AQ209" s="93" t="s">
        <v>309</v>
      </c>
      <c r="AR209" s="93" t="s">
        <v>313</v>
      </c>
      <c r="AS209" s="93" t="s">
        <v>387</v>
      </c>
      <c r="AT209" s="93" t="s">
        <v>386</v>
      </c>
      <c r="AU209" s="93" t="s">
        <v>137</v>
      </c>
      <c r="AV209" s="93" t="s">
        <v>178</v>
      </c>
      <c r="AW209" s="93" t="s">
        <v>617</v>
      </c>
      <c r="AX209" s="93" t="s">
        <v>616</v>
      </c>
      <c r="AY209" s="93" t="s">
        <v>546</v>
      </c>
      <c r="AZ209" s="93" t="s">
        <v>237</v>
      </c>
      <c r="BA209" s="93" t="s">
        <v>656</v>
      </c>
      <c r="BB209" s="93" t="s">
        <v>675</v>
      </c>
      <c r="BC209" s="93" t="s">
        <v>263</v>
      </c>
      <c r="BD209" s="93" t="s">
        <v>446</v>
      </c>
      <c r="BE209" s="93" t="s">
        <v>600</v>
      </c>
      <c r="BF209" s="93" t="s">
        <v>108</v>
      </c>
      <c r="BG209" s="93" t="s">
        <v>415</v>
      </c>
      <c r="BH209" s="93" t="s">
        <v>606</v>
      </c>
      <c r="BI209" s="93" t="s">
        <v>406</v>
      </c>
      <c r="BJ209" s="41"/>
      <c r="BK209" s="50"/>
      <c r="BL209" s="41"/>
      <c r="BM209" s="143">
        <f t="shared" ref="BM209:BX209" si="95">SUMSQ(BM183:BM207)</f>
        <v>3247400</v>
      </c>
      <c r="BN209" s="144">
        <f t="shared" si="95"/>
        <v>3247400</v>
      </c>
      <c r="BO209" s="144">
        <f t="shared" si="95"/>
        <v>3247400</v>
      </c>
      <c r="BP209" s="144">
        <f t="shared" si="95"/>
        <v>3247400</v>
      </c>
      <c r="BQ209" s="144">
        <f t="shared" si="95"/>
        <v>3247400</v>
      </c>
      <c r="BR209" s="144">
        <f t="shared" si="95"/>
        <v>3247400</v>
      </c>
      <c r="BS209" s="144">
        <f t="shared" si="95"/>
        <v>3247400</v>
      </c>
      <c r="BT209" s="144">
        <f t="shared" si="95"/>
        <v>3247400</v>
      </c>
      <c r="BU209" s="144">
        <f t="shared" si="95"/>
        <v>3247400</v>
      </c>
      <c r="BV209" s="144">
        <f t="shared" si="95"/>
        <v>3247400</v>
      </c>
      <c r="BW209" s="144">
        <f t="shared" si="95"/>
        <v>3247400</v>
      </c>
      <c r="BX209" s="144">
        <f t="shared" si="95"/>
        <v>3247400</v>
      </c>
      <c r="BY209" s="145">
        <f>BY183^3+BY184^3+BY185^3+BY186^3+BY187^3+BY188^3+BY189^3+BY190^3+BY191^3+BY192^3+BY193^3+BY194^3+BY195^3+BY196^3+BY197^3+BY198^3+BY199^3+BY200^3+BY201^3+BY202^3+BY203^3+BY204^3+BY205^3+BY206^3+BY207^3</f>
        <v>1521000000</v>
      </c>
      <c r="BZ209" s="144">
        <f t="shared" ref="BZ209:CK209" si="96">SUMSQ(BZ183:BZ207)</f>
        <v>3247400</v>
      </c>
      <c r="CA209" s="144">
        <f t="shared" si="96"/>
        <v>3247400</v>
      </c>
      <c r="CB209" s="144">
        <f t="shared" si="96"/>
        <v>3247400</v>
      </c>
      <c r="CC209" s="144">
        <f t="shared" si="96"/>
        <v>3247400</v>
      </c>
      <c r="CD209" s="144">
        <f t="shared" si="96"/>
        <v>3247400</v>
      </c>
      <c r="CE209" s="144">
        <f t="shared" si="96"/>
        <v>3247400</v>
      </c>
      <c r="CF209" s="144">
        <f t="shared" si="96"/>
        <v>3247400</v>
      </c>
      <c r="CG209" s="144">
        <f t="shared" si="96"/>
        <v>3247400</v>
      </c>
      <c r="CH209" s="144">
        <f t="shared" si="96"/>
        <v>3247400</v>
      </c>
      <c r="CI209" s="144">
        <f t="shared" si="96"/>
        <v>3247400</v>
      </c>
      <c r="CJ209" s="144">
        <f t="shared" si="96"/>
        <v>3247400</v>
      </c>
      <c r="CK209" s="144">
        <f t="shared" si="96"/>
        <v>3247400</v>
      </c>
      <c r="CL209" s="146">
        <f>BM207^3+BN206^3+BO205^3+BP204^3+BQ203^3+BR202^3+BS201^3+BT200^3+BU199^3+BV198^3+BW197^3+BX196^3+BY195^3+BZ194^3+CA193^3+CB192^3+CC191^3+CD190^3+CE189^3+CF188^3+CG187^3+CH186^3+CI185^3+CJ184^3+CK183^3</f>
        <v>1521000000</v>
      </c>
      <c r="CM209" s="41"/>
      <c r="CN209" s="93" t="s">
        <v>270</v>
      </c>
      <c r="CO209" s="93" t="s">
        <v>269</v>
      </c>
      <c r="CP209" s="93" t="s">
        <v>272</v>
      </c>
      <c r="CQ209" s="93" t="s">
        <v>271</v>
      </c>
      <c r="CR209" s="93" t="s">
        <v>190</v>
      </c>
      <c r="CS209" s="93" t="s">
        <v>385</v>
      </c>
      <c r="CT209" s="93" t="s">
        <v>309</v>
      </c>
      <c r="CU209" s="93" t="s">
        <v>313</v>
      </c>
      <c r="CV209" s="93" t="s">
        <v>387</v>
      </c>
      <c r="CW209" s="93" t="s">
        <v>386</v>
      </c>
      <c r="CX209" s="93" t="s">
        <v>137</v>
      </c>
      <c r="CY209" s="93" t="s">
        <v>178</v>
      </c>
      <c r="CZ209" s="93" t="s">
        <v>617</v>
      </c>
      <c r="DA209" s="93" t="s">
        <v>616</v>
      </c>
      <c r="DB209" s="93" t="s">
        <v>546</v>
      </c>
      <c r="DC209" s="93" t="s">
        <v>237</v>
      </c>
      <c r="DD209" s="93" t="s">
        <v>656</v>
      </c>
      <c r="DE209" s="93" t="s">
        <v>675</v>
      </c>
      <c r="DF209" s="93" t="s">
        <v>263</v>
      </c>
      <c r="DG209" s="93" t="s">
        <v>446</v>
      </c>
      <c r="DH209" s="93" t="s">
        <v>600</v>
      </c>
      <c r="DI209" s="93" t="s">
        <v>108</v>
      </c>
      <c r="DJ209" s="93" t="s">
        <v>415</v>
      </c>
      <c r="DK209" s="93" t="s">
        <v>606</v>
      </c>
      <c r="DL209" s="93" t="s">
        <v>406</v>
      </c>
      <c r="DM209" s="67"/>
      <c r="DO209" s="57"/>
      <c r="DP209" s="143">
        <f t="shared" ref="DP209:EN209" si="97">SUMSQ(DP183:DP207)</f>
        <v>3247400</v>
      </c>
      <c r="DQ209" s="144">
        <f t="shared" si="97"/>
        <v>3247400</v>
      </c>
      <c r="DR209" s="144">
        <f t="shared" si="97"/>
        <v>3247400</v>
      </c>
      <c r="DS209" s="144">
        <f t="shared" si="97"/>
        <v>3247400</v>
      </c>
      <c r="DT209" s="144">
        <f t="shared" si="97"/>
        <v>3247400</v>
      </c>
      <c r="DU209" s="144">
        <f t="shared" si="97"/>
        <v>3247400</v>
      </c>
      <c r="DV209" s="144">
        <f t="shared" si="97"/>
        <v>3247400</v>
      </c>
      <c r="DW209" s="144">
        <f t="shared" si="97"/>
        <v>3247400</v>
      </c>
      <c r="DX209" s="144">
        <f t="shared" si="97"/>
        <v>3247400</v>
      </c>
      <c r="DY209" s="144">
        <f t="shared" si="97"/>
        <v>3247400</v>
      </c>
      <c r="DZ209" s="144">
        <f t="shared" si="97"/>
        <v>3247400</v>
      </c>
      <c r="EA209" s="144">
        <f t="shared" si="97"/>
        <v>3247400</v>
      </c>
      <c r="EB209" s="148">
        <f>EB183^3+EB184^3+EB185^3+EB186^3+EB187^3+EB188^3+EB189^3+EB190^3+EB191^3+EB192^3+EB193^3+EB194^3+EB195^3+EB196^3+EB197^3+EB198^3+EB199^3+EB200^3+EB201^3+EB202^3+EB203^3+EB204^3+EB205^3+EB206^3+EB207^3</f>
        <v>1521000000</v>
      </c>
      <c r="EC209" s="144">
        <f t="shared" si="97"/>
        <v>3247400</v>
      </c>
      <c r="ED209" s="144">
        <f t="shared" si="97"/>
        <v>3247400</v>
      </c>
      <c r="EE209" s="144">
        <f t="shared" si="97"/>
        <v>3247400</v>
      </c>
      <c r="EF209" s="144">
        <f t="shared" si="97"/>
        <v>3247400</v>
      </c>
      <c r="EG209" s="144">
        <f t="shared" si="97"/>
        <v>3247400</v>
      </c>
      <c r="EH209" s="144">
        <f t="shared" si="97"/>
        <v>3247400</v>
      </c>
      <c r="EI209" s="144">
        <f t="shared" si="97"/>
        <v>3247400</v>
      </c>
      <c r="EJ209" s="144">
        <f t="shared" si="97"/>
        <v>3247400</v>
      </c>
      <c r="EK209" s="144">
        <f t="shared" si="97"/>
        <v>3247400</v>
      </c>
      <c r="EL209" s="144">
        <f t="shared" si="97"/>
        <v>3247400</v>
      </c>
      <c r="EM209" s="144">
        <f t="shared" si="97"/>
        <v>3247400</v>
      </c>
      <c r="EN209" s="144">
        <f t="shared" si="97"/>
        <v>3247400</v>
      </c>
      <c r="EO209" s="146">
        <f>EN183^3+EM184^3+EL185^3+EK186^3+EJ187^3+EI188^3+EH189^3+EG190^3+EF191^3+EE192^3+ED193^3+EC194^3+EB195^3+EA196^3+DZ197^3+DY198^3+DX199^3+DW200^3+DV201^3+DU202^3+DT203^3+DS204^3+DR205^3+DQ206^3+DP207^3</f>
        <v>1521000000</v>
      </c>
      <c r="EP209" s="41" t="s">
        <v>3</v>
      </c>
      <c r="EQ209" s="93" t="s">
        <v>612</v>
      </c>
      <c r="ER209" s="93" t="s">
        <v>574</v>
      </c>
      <c r="ES209" s="93" t="s">
        <v>232</v>
      </c>
      <c r="ET209" s="93" t="s">
        <v>143</v>
      </c>
      <c r="EU209" s="93" t="s">
        <v>628</v>
      </c>
      <c r="EV209" s="93" t="s">
        <v>538</v>
      </c>
      <c r="EW209" s="93" t="s">
        <v>228</v>
      </c>
      <c r="EX209" s="93" t="s">
        <v>481</v>
      </c>
      <c r="EY209" s="93" t="s">
        <v>184</v>
      </c>
      <c r="EZ209" s="93" t="s">
        <v>595</v>
      </c>
      <c r="FA209" s="93" t="s">
        <v>545</v>
      </c>
      <c r="FB209" s="93" t="s">
        <v>626</v>
      </c>
      <c r="FC209" s="93" t="s">
        <v>617</v>
      </c>
      <c r="FD209" s="93" t="s">
        <v>179</v>
      </c>
      <c r="FE209" s="93" t="s">
        <v>282</v>
      </c>
      <c r="FF209" s="93" t="s">
        <v>551</v>
      </c>
      <c r="FG209" s="93" t="s">
        <v>436</v>
      </c>
      <c r="FH209" s="93" t="s">
        <v>338</v>
      </c>
      <c r="FI209" s="93" t="s">
        <v>603</v>
      </c>
      <c r="FJ209" s="93" t="s">
        <v>101</v>
      </c>
      <c r="FK209" s="93" t="s">
        <v>75</v>
      </c>
      <c r="FL209" s="93" t="s">
        <v>629</v>
      </c>
      <c r="FM209" s="93" t="s">
        <v>627</v>
      </c>
      <c r="FN209" s="93" t="s">
        <v>174</v>
      </c>
      <c r="FO209" s="93" t="s">
        <v>473</v>
      </c>
      <c r="FP209" s="67"/>
    </row>
    <row r="210" spans="1:173" ht="13.5" thickBot="1" x14ac:dyDescent="0.25">
      <c r="A210" s="41"/>
      <c r="B210" s="41"/>
      <c r="C210" s="41"/>
      <c r="D210" s="109" t="s">
        <v>310</v>
      </c>
      <c r="E210" s="110" t="s">
        <v>565</v>
      </c>
      <c r="F210" s="111">
        <f>B3+(197*B5)</f>
        <v>197</v>
      </c>
      <c r="G210" s="210"/>
      <c r="H210" s="211"/>
      <c r="I210" s="149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  <c r="Y210" s="150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35" t="s">
        <v>680</v>
      </c>
      <c r="AL210" s="135" t="s">
        <v>352</v>
      </c>
      <c r="AM210" s="135" t="s">
        <v>692</v>
      </c>
      <c r="AN210" s="135" t="s">
        <v>657</v>
      </c>
      <c r="AO210" s="135" t="s">
        <v>131</v>
      </c>
      <c r="AP210" s="135" t="s">
        <v>639</v>
      </c>
      <c r="AQ210" s="135" t="s">
        <v>233</v>
      </c>
      <c r="AR210" s="135" t="s">
        <v>667</v>
      </c>
      <c r="AS210" s="135" t="s">
        <v>453</v>
      </c>
      <c r="AT210" s="135" t="s">
        <v>523</v>
      </c>
      <c r="AU210" s="135" t="s">
        <v>358</v>
      </c>
      <c r="AV210" s="135" t="s">
        <v>513</v>
      </c>
      <c r="AW210" s="135" t="s">
        <v>617</v>
      </c>
      <c r="AX210" s="135" t="s">
        <v>317</v>
      </c>
      <c r="AY210" s="135" t="s">
        <v>649</v>
      </c>
      <c r="AZ210" s="135" t="s">
        <v>251</v>
      </c>
      <c r="BA210" s="135" t="s">
        <v>176</v>
      </c>
      <c r="BB210" s="135" t="s">
        <v>511</v>
      </c>
      <c r="BC210" s="135" t="s">
        <v>542</v>
      </c>
      <c r="BD210" s="135" t="s">
        <v>393</v>
      </c>
      <c r="BE210" s="135" t="s">
        <v>226</v>
      </c>
      <c r="BF210" s="135" t="s">
        <v>285</v>
      </c>
      <c r="BG210" s="135" t="s">
        <v>182</v>
      </c>
      <c r="BH210" s="135" t="s">
        <v>91</v>
      </c>
      <c r="BI210" s="135" t="s">
        <v>160</v>
      </c>
      <c r="BJ210" s="150"/>
      <c r="BK210" s="50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35" t="s">
        <v>680</v>
      </c>
      <c r="CO210" s="135" t="s">
        <v>352</v>
      </c>
      <c r="CP210" s="135" t="s">
        <v>692</v>
      </c>
      <c r="CQ210" s="135" t="s">
        <v>657</v>
      </c>
      <c r="CR210" s="135" t="s">
        <v>131</v>
      </c>
      <c r="CS210" s="135" t="s">
        <v>639</v>
      </c>
      <c r="CT210" s="135" t="s">
        <v>233</v>
      </c>
      <c r="CU210" s="135" t="s">
        <v>667</v>
      </c>
      <c r="CV210" s="135" t="s">
        <v>453</v>
      </c>
      <c r="CW210" s="135" t="s">
        <v>523</v>
      </c>
      <c r="CX210" s="135" t="s">
        <v>358</v>
      </c>
      <c r="CY210" s="135" t="s">
        <v>513</v>
      </c>
      <c r="CZ210" s="135" t="s">
        <v>617</v>
      </c>
      <c r="DA210" s="135" t="s">
        <v>317</v>
      </c>
      <c r="DB210" s="135" t="s">
        <v>649</v>
      </c>
      <c r="DC210" s="135" t="s">
        <v>251</v>
      </c>
      <c r="DD210" s="135" t="s">
        <v>176</v>
      </c>
      <c r="DE210" s="135" t="s">
        <v>511</v>
      </c>
      <c r="DF210" s="135" t="s">
        <v>542</v>
      </c>
      <c r="DG210" s="135" t="s">
        <v>393</v>
      </c>
      <c r="DH210" s="135" t="s">
        <v>226</v>
      </c>
      <c r="DI210" s="135" t="s">
        <v>285</v>
      </c>
      <c r="DJ210" s="135" t="s">
        <v>182</v>
      </c>
      <c r="DK210" s="135" t="s">
        <v>91</v>
      </c>
      <c r="DL210" s="135" t="s">
        <v>160</v>
      </c>
      <c r="DM210" s="152"/>
      <c r="DO210" s="149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  <c r="EC210" s="150"/>
      <c r="ED210" s="150"/>
      <c r="EE210" s="150"/>
      <c r="EF210" s="150"/>
      <c r="EG210" s="150"/>
      <c r="EH210" s="150"/>
      <c r="EI210" s="150"/>
      <c r="EJ210" s="150"/>
      <c r="EK210" s="150"/>
      <c r="EL210" s="150"/>
      <c r="EM210" s="150"/>
      <c r="EN210" s="150"/>
      <c r="EO210" s="150"/>
      <c r="EP210" s="150"/>
      <c r="EQ210" s="135" t="s">
        <v>322</v>
      </c>
      <c r="ER210" s="135" t="s">
        <v>385</v>
      </c>
      <c r="ES210" s="135" t="s">
        <v>562</v>
      </c>
      <c r="ET210" s="135" t="s">
        <v>440</v>
      </c>
      <c r="EU210" s="135" t="s">
        <v>210</v>
      </c>
      <c r="EV210" s="135" t="s">
        <v>569</v>
      </c>
      <c r="EW210" s="135" t="s">
        <v>334</v>
      </c>
      <c r="EX210" s="135" t="s">
        <v>687</v>
      </c>
      <c r="EY210" s="135" t="s">
        <v>469</v>
      </c>
      <c r="EZ210" s="135" t="s">
        <v>108</v>
      </c>
      <c r="FA210" s="135" t="s">
        <v>458</v>
      </c>
      <c r="FB210" s="135" t="s">
        <v>577</v>
      </c>
      <c r="FC210" s="135" t="s">
        <v>617</v>
      </c>
      <c r="FD210" s="135" t="s">
        <v>128</v>
      </c>
      <c r="FE210" s="135" t="s">
        <v>604</v>
      </c>
      <c r="FF210" s="135" t="s">
        <v>271</v>
      </c>
      <c r="FG210" s="135" t="s">
        <v>297</v>
      </c>
      <c r="FH210" s="135" t="s">
        <v>194</v>
      </c>
      <c r="FI210" s="135" t="s">
        <v>486</v>
      </c>
      <c r="FJ210" s="135" t="s">
        <v>110</v>
      </c>
      <c r="FK210" s="135" t="s">
        <v>659</v>
      </c>
      <c r="FL210" s="135" t="s">
        <v>259</v>
      </c>
      <c r="FM210" s="135" t="s">
        <v>70</v>
      </c>
      <c r="FN210" s="135" t="s">
        <v>446</v>
      </c>
      <c r="FO210" s="135" t="s">
        <v>248</v>
      </c>
      <c r="FP210" s="152"/>
    </row>
    <row r="211" spans="1:173" ht="13.5" thickBot="1" x14ac:dyDescent="0.25">
      <c r="A211" s="41"/>
      <c r="B211" s="41"/>
      <c r="C211" s="41"/>
      <c r="D211" s="109" t="s">
        <v>547</v>
      </c>
      <c r="E211" s="110" t="s">
        <v>565</v>
      </c>
      <c r="F211" s="111">
        <f>B3+(198*B5)</f>
        <v>198</v>
      </c>
      <c r="G211" s="210"/>
      <c r="H211" s="211"/>
      <c r="DN211" s="42" t="s">
        <v>3</v>
      </c>
    </row>
    <row r="212" spans="1:173" ht="13.5" thickBot="1" x14ac:dyDescent="0.25">
      <c r="A212" s="41"/>
      <c r="B212" s="41"/>
      <c r="C212" s="41"/>
      <c r="D212" s="109" t="s">
        <v>122</v>
      </c>
      <c r="E212" s="110" t="s">
        <v>565</v>
      </c>
      <c r="F212" s="111">
        <f>B3+(199*B5)</f>
        <v>199</v>
      </c>
      <c r="G212" s="210"/>
      <c r="H212" s="211"/>
      <c r="I212" s="46" t="s">
        <v>3</v>
      </c>
      <c r="J212" s="47" t="s">
        <v>3</v>
      </c>
      <c r="K212" s="47" t="s">
        <v>3</v>
      </c>
      <c r="L212" s="47"/>
      <c r="M212" s="47"/>
      <c r="N212" s="47"/>
      <c r="O212" s="47"/>
      <c r="P212" s="47"/>
      <c r="Q212" s="47"/>
      <c r="R212" s="47"/>
      <c r="S212" s="47"/>
      <c r="T212" s="47"/>
      <c r="U212" s="48"/>
      <c r="V212" s="49" t="s">
        <v>739</v>
      </c>
      <c r="W212" s="47"/>
      <c r="X212" s="47"/>
      <c r="Y212" s="47"/>
      <c r="Z212" s="52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9"/>
      <c r="AW212" s="49" t="s">
        <v>740</v>
      </c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50"/>
      <c r="BL212" s="47" t="s">
        <v>3</v>
      </c>
      <c r="BM212" s="47" t="s">
        <v>3</v>
      </c>
      <c r="BN212" s="47" t="s">
        <v>3</v>
      </c>
      <c r="BO212" s="47"/>
      <c r="BP212" s="47"/>
      <c r="BQ212" s="47"/>
      <c r="BR212" s="47"/>
      <c r="BS212" s="47"/>
      <c r="BT212" s="47"/>
      <c r="BU212" s="47"/>
      <c r="BV212" s="47"/>
      <c r="BW212" s="47"/>
      <c r="BX212" s="48"/>
      <c r="BY212" s="49" t="s">
        <v>741</v>
      </c>
      <c r="BZ212" s="47"/>
      <c r="CA212" s="47"/>
      <c r="CB212" s="47"/>
      <c r="CC212" s="52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9"/>
      <c r="CZ212" s="49" t="s">
        <v>742</v>
      </c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51"/>
      <c r="DO212" s="46" t="s">
        <v>3</v>
      </c>
      <c r="DP212" s="47" t="s">
        <v>3</v>
      </c>
      <c r="DQ212" s="47" t="s">
        <v>3</v>
      </c>
      <c r="DR212" s="47"/>
      <c r="DS212" s="47"/>
      <c r="DT212" s="47"/>
      <c r="DU212" s="47"/>
      <c r="DV212" s="47"/>
      <c r="DW212" s="47"/>
      <c r="DX212" s="47"/>
      <c r="DY212" s="47"/>
      <c r="DZ212" s="47"/>
      <c r="EA212" s="48"/>
      <c r="EB212" s="49" t="s">
        <v>743</v>
      </c>
      <c r="EC212" s="47"/>
      <c r="ED212" s="47"/>
      <c r="EE212" s="47"/>
      <c r="EF212" s="52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9"/>
      <c r="FC212" s="49" t="s">
        <v>744</v>
      </c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51"/>
      <c r="FQ212" s="42" t="s">
        <v>3</v>
      </c>
    </row>
    <row r="213" spans="1:173" ht="12.75" x14ac:dyDescent="0.2">
      <c r="A213" s="41"/>
      <c r="B213" s="41"/>
      <c r="C213" s="41"/>
      <c r="D213" s="109" t="s">
        <v>189</v>
      </c>
      <c r="E213" s="110" t="s">
        <v>565</v>
      </c>
      <c r="F213" s="111">
        <f>B3+(200*B5)</f>
        <v>200</v>
      </c>
      <c r="G213" s="210"/>
      <c r="H213" s="211"/>
      <c r="I213" s="57"/>
      <c r="J213" s="25">
        <f>F27</f>
        <v>14</v>
      </c>
      <c r="K213" s="26">
        <f>F66</f>
        <v>53</v>
      </c>
      <c r="L213" s="26">
        <f>F130</f>
        <v>117</v>
      </c>
      <c r="M213" s="26">
        <f>F44</f>
        <v>31</v>
      </c>
      <c r="N213" s="26">
        <f>F108</f>
        <v>95</v>
      </c>
      <c r="O213" s="26">
        <f>F284</f>
        <v>271</v>
      </c>
      <c r="P213" s="26">
        <f>F323</f>
        <v>310</v>
      </c>
      <c r="Q213" s="26">
        <f>F367</f>
        <v>354</v>
      </c>
      <c r="R213" s="26">
        <f>F306</f>
        <v>293</v>
      </c>
      <c r="S213" s="26">
        <f>F345</f>
        <v>332</v>
      </c>
      <c r="T213" s="26">
        <f>F607</f>
        <v>594</v>
      </c>
      <c r="U213" s="26">
        <f>F538</f>
        <v>525</v>
      </c>
      <c r="V213" s="26">
        <f>F624</f>
        <v>611</v>
      </c>
      <c r="W213" s="26">
        <f>F585</f>
        <v>572</v>
      </c>
      <c r="X213" s="26">
        <f>F521</f>
        <v>508</v>
      </c>
      <c r="Y213" s="26">
        <f>F247</f>
        <v>234</v>
      </c>
      <c r="Z213" s="26">
        <f>F203</f>
        <v>190</v>
      </c>
      <c r="AA213" s="26">
        <f>F139</f>
        <v>126</v>
      </c>
      <c r="AB213" s="26">
        <f>F225</f>
        <v>212</v>
      </c>
      <c r="AC213" s="26">
        <f>F186</f>
        <v>173</v>
      </c>
      <c r="AD213" s="26">
        <f>F390</f>
        <v>377</v>
      </c>
      <c r="AE213" s="26">
        <f>F454</f>
        <v>441</v>
      </c>
      <c r="AF213" s="26">
        <f>F493</f>
        <v>480</v>
      </c>
      <c r="AG213" s="26">
        <f>F437</f>
        <v>424</v>
      </c>
      <c r="AH213" s="27">
        <f>F476</f>
        <v>463</v>
      </c>
      <c r="AI213" s="58">
        <f t="shared" ref="AI213:AI224" si="98">SUMSQ(J213:AH213)</f>
        <v>3247400</v>
      </c>
      <c r="AJ213" s="41"/>
      <c r="AK213" s="71" t="s">
        <v>587</v>
      </c>
      <c r="AL213" s="72" t="s">
        <v>596</v>
      </c>
      <c r="AM213" s="72" t="s">
        <v>350</v>
      </c>
      <c r="AN213" s="72" t="s">
        <v>597</v>
      </c>
      <c r="AO213" s="72" t="s">
        <v>314</v>
      </c>
      <c r="AP213" s="72" t="s">
        <v>527</v>
      </c>
      <c r="AQ213" s="72" t="s">
        <v>670</v>
      </c>
      <c r="AR213" s="72" t="s">
        <v>264</v>
      </c>
      <c r="AS213" s="72" t="s">
        <v>399</v>
      </c>
      <c r="AT213" s="72" t="s">
        <v>244</v>
      </c>
      <c r="AU213" s="72" t="s">
        <v>105</v>
      </c>
      <c r="AV213" s="72" t="s">
        <v>491</v>
      </c>
      <c r="AW213" s="73" t="s">
        <v>542</v>
      </c>
      <c r="AX213" s="72" t="s">
        <v>541</v>
      </c>
      <c r="AY213" s="72" t="s">
        <v>191</v>
      </c>
      <c r="AZ213" s="72" t="s">
        <v>421</v>
      </c>
      <c r="BA213" s="72" t="s">
        <v>637</v>
      </c>
      <c r="BB213" s="72" t="s">
        <v>308</v>
      </c>
      <c r="BC213" s="72" t="s">
        <v>367</v>
      </c>
      <c r="BD213" s="72" t="s">
        <v>517</v>
      </c>
      <c r="BE213" s="72" t="s">
        <v>220</v>
      </c>
      <c r="BF213" s="72" t="s">
        <v>218</v>
      </c>
      <c r="BG213" s="72" t="s">
        <v>216</v>
      </c>
      <c r="BH213" s="72" t="s">
        <v>219</v>
      </c>
      <c r="BI213" s="74" t="s">
        <v>217</v>
      </c>
      <c r="BJ213" s="41"/>
      <c r="BK213" s="50"/>
      <c r="BL213" s="41"/>
      <c r="BM213" s="25">
        <f>F27</f>
        <v>14</v>
      </c>
      <c r="BN213" s="26">
        <f>F94</f>
        <v>81</v>
      </c>
      <c r="BO213" s="26">
        <f>F133</f>
        <v>120</v>
      </c>
      <c r="BP213" s="26">
        <f>F66</f>
        <v>53</v>
      </c>
      <c r="BQ213" s="26">
        <f>F55</f>
        <v>42</v>
      </c>
      <c r="BR213" s="26">
        <f>F403</f>
        <v>390</v>
      </c>
      <c r="BS213" s="26">
        <f>F475</f>
        <v>462</v>
      </c>
      <c r="BT213" s="26">
        <f>F489</f>
        <v>476</v>
      </c>
      <c r="BU213" s="26">
        <f>F447</f>
        <v>434</v>
      </c>
      <c r="BV213" s="26">
        <f>F436</f>
        <v>423</v>
      </c>
      <c r="BW213" s="26">
        <f>F515</f>
        <v>502</v>
      </c>
      <c r="BX213" s="26">
        <f>F612</f>
        <v>599</v>
      </c>
      <c r="BY213" s="26">
        <f>F626</f>
        <v>613</v>
      </c>
      <c r="BZ213" s="26">
        <f>F579</f>
        <v>566</v>
      </c>
      <c r="CA213" s="26">
        <f>F543</f>
        <v>530</v>
      </c>
      <c r="CB213" s="26">
        <f>F284</f>
        <v>271</v>
      </c>
      <c r="CC213" s="26">
        <f>F356</f>
        <v>343</v>
      </c>
      <c r="CD213" s="26">
        <f>F370</f>
        <v>357</v>
      </c>
      <c r="CE213" s="26">
        <f>F323</f>
        <v>310</v>
      </c>
      <c r="CF213" s="26">
        <f>F292</f>
        <v>279</v>
      </c>
      <c r="CG213" s="26">
        <f>F146</f>
        <v>133</v>
      </c>
      <c r="CH213" s="26">
        <f>F213</f>
        <v>200</v>
      </c>
      <c r="CI213" s="26">
        <f>F257</f>
        <v>244</v>
      </c>
      <c r="CJ213" s="26">
        <f>F210</f>
        <v>197</v>
      </c>
      <c r="CK213" s="27">
        <f>F174</f>
        <v>161</v>
      </c>
      <c r="CL213" s="58">
        <f t="shared" ref="CL213:CL224" si="99">SUMSQ(BM213:CK213)</f>
        <v>3247400</v>
      </c>
      <c r="CM213" s="41"/>
      <c r="CN213" s="63" t="s">
        <v>587</v>
      </c>
      <c r="CO213" s="64" t="s">
        <v>650</v>
      </c>
      <c r="CP213" s="64" t="s">
        <v>134</v>
      </c>
      <c r="CQ213" s="64" t="s">
        <v>596</v>
      </c>
      <c r="CR213" s="64" t="s">
        <v>230</v>
      </c>
      <c r="CS213" s="64" t="s">
        <v>484</v>
      </c>
      <c r="CT213" s="64" t="s">
        <v>100</v>
      </c>
      <c r="CU213" s="64" t="s">
        <v>475</v>
      </c>
      <c r="CV213" s="64" t="s">
        <v>198</v>
      </c>
      <c r="CW213" s="64" t="s">
        <v>436</v>
      </c>
      <c r="CX213" s="64" t="s">
        <v>266</v>
      </c>
      <c r="CY213" s="64" t="s">
        <v>500</v>
      </c>
      <c r="CZ213" s="65" t="s">
        <v>406</v>
      </c>
      <c r="DA213" s="64" t="s">
        <v>659</v>
      </c>
      <c r="DB213" s="64" t="s">
        <v>655</v>
      </c>
      <c r="DC213" s="64" t="s">
        <v>527</v>
      </c>
      <c r="DD213" s="64" t="s">
        <v>514</v>
      </c>
      <c r="DE213" s="64" t="s">
        <v>180</v>
      </c>
      <c r="DF213" s="64" t="s">
        <v>670</v>
      </c>
      <c r="DG213" s="64" t="s">
        <v>205</v>
      </c>
      <c r="DH213" s="64" t="s">
        <v>699</v>
      </c>
      <c r="DI213" s="64" t="s">
        <v>189</v>
      </c>
      <c r="DJ213" s="64" t="s">
        <v>516</v>
      </c>
      <c r="DK213" s="64" t="s">
        <v>310</v>
      </c>
      <c r="DL213" s="66" t="s">
        <v>576</v>
      </c>
      <c r="DM213" s="67"/>
      <c r="DO213" s="57"/>
      <c r="DP213" s="25">
        <f>F35</f>
        <v>22</v>
      </c>
      <c r="DQ213" s="26">
        <f>F513</f>
        <v>500</v>
      </c>
      <c r="DR213" s="26">
        <f>F396</f>
        <v>383</v>
      </c>
      <c r="DS213" s="26">
        <f>F274</f>
        <v>261</v>
      </c>
      <c r="DT213" s="26">
        <f>F157</f>
        <v>144</v>
      </c>
      <c r="DU213" s="26">
        <f>F64</f>
        <v>51</v>
      </c>
      <c r="DV213" s="26">
        <f>F572</f>
        <v>559</v>
      </c>
      <c r="DW213" s="26">
        <f>F450</f>
        <v>437</v>
      </c>
      <c r="DX213" s="26">
        <f>F328</f>
        <v>315</v>
      </c>
      <c r="DY213" s="26">
        <f>F211</f>
        <v>198</v>
      </c>
      <c r="DZ213" s="26">
        <f>F118</f>
        <v>105</v>
      </c>
      <c r="EA213" s="26">
        <f>F626</f>
        <v>613</v>
      </c>
      <c r="EB213" s="26">
        <f>F504</f>
        <v>491</v>
      </c>
      <c r="EC213" s="26">
        <f>F387</f>
        <v>374</v>
      </c>
      <c r="ED213" s="26">
        <f>F240</f>
        <v>227</v>
      </c>
      <c r="EE213" s="26">
        <f>F52</f>
        <v>39</v>
      </c>
      <c r="EF213" s="26">
        <f>F555</f>
        <v>542</v>
      </c>
      <c r="EG213" s="26">
        <f>F433</f>
        <v>420</v>
      </c>
      <c r="EH213" s="26">
        <f>F291</f>
        <v>278</v>
      </c>
      <c r="EI213" s="26">
        <f>F169</f>
        <v>156</v>
      </c>
      <c r="EJ213" s="26">
        <f>F106</f>
        <v>93</v>
      </c>
      <c r="EK213" s="26">
        <f>F609</f>
        <v>596</v>
      </c>
      <c r="EL213" s="26">
        <f>F467</f>
        <v>454</v>
      </c>
      <c r="EM213" s="26">
        <f>F345</f>
        <v>332</v>
      </c>
      <c r="EN213" s="27">
        <f>F223</f>
        <v>210</v>
      </c>
      <c r="EO213" s="58">
        <f t="shared" ref="EO213:EO224" si="100">SUMSQ(DP213:EN213)</f>
        <v>3247400</v>
      </c>
      <c r="EP213" s="41"/>
      <c r="EQ213" s="71" t="s">
        <v>141</v>
      </c>
      <c r="ER213" s="72" t="s">
        <v>391</v>
      </c>
      <c r="ES213" s="72" t="s">
        <v>295</v>
      </c>
      <c r="ET213" s="72" t="s">
        <v>249</v>
      </c>
      <c r="EU213" s="72" t="s">
        <v>443</v>
      </c>
      <c r="EV213" s="72" t="s">
        <v>139</v>
      </c>
      <c r="EW213" s="72" t="s">
        <v>276</v>
      </c>
      <c r="EX213" s="72" t="s">
        <v>236</v>
      </c>
      <c r="EY213" s="72" t="s">
        <v>306</v>
      </c>
      <c r="EZ213" s="72" t="s">
        <v>547</v>
      </c>
      <c r="FA213" s="72" t="s">
        <v>453</v>
      </c>
      <c r="FB213" s="72" t="s">
        <v>406</v>
      </c>
      <c r="FC213" s="73" t="s">
        <v>81</v>
      </c>
      <c r="FD213" s="72" t="s">
        <v>360</v>
      </c>
      <c r="FE213" s="72" t="s">
        <v>480</v>
      </c>
      <c r="FF213" s="72" t="s">
        <v>574</v>
      </c>
      <c r="FG213" s="72" t="s">
        <v>485</v>
      </c>
      <c r="FH213" s="72" t="s">
        <v>103</v>
      </c>
      <c r="FI213" s="72" t="s">
        <v>224</v>
      </c>
      <c r="FJ213" s="72" t="s">
        <v>194</v>
      </c>
      <c r="FK213" s="72" t="s">
        <v>508</v>
      </c>
      <c r="FL213" s="72" t="s">
        <v>370</v>
      </c>
      <c r="FM213" s="72" t="s">
        <v>351</v>
      </c>
      <c r="FN213" s="72" t="s">
        <v>244</v>
      </c>
      <c r="FO213" s="74" t="s">
        <v>344</v>
      </c>
      <c r="FP213" s="67"/>
    </row>
    <row r="214" spans="1:173" ht="12.75" x14ac:dyDescent="0.2">
      <c r="A214" s="41"/>
      <c r="B214" s="41"/>
      <c r="C214" s="41"/>
      <c r="D214" s="109" t="s">
        <v>184</v>
      </c>
      <c r="E214" s="110" t="s">
        <v>565</v>
      </c>
      <c r="F214" s="122">
        <f>B3+(201*B5)</f>
        <v>201</v>
      </c>
      <c r="G214" s="210"/>
      <c r="H214" s="211"/>
      <c r="I214" s="57"/>
      <c r="J214" s="28">
        <f>F119</f>
        <v>106</v>
      </c>
      <c r="K214" s="29">
        <f>F58</f>
        <v>45</v>
      </c>
      <c r="L214" s="29">
        <f>F102</f>
        <v>89</v>
      </c>
      <c r="M214" s="29">
        <f>F16</f>
        <v>3</v>
      </c>
      <c r="N214" s="29">
        <f>F80</f>
        <v>67</v>
      </c>
      <c r="O214" s="29">
        <f>F381</f>
        <v>368</v>
      </c>
      <c r="P214" s="29">
        <f>F295</f>
        <v>282</v>
      </c>
      <c r="Q214" s="29">
        <f>F359</f>
        <v>346</v>
      </c>
      <c r="R214" s="29">
        <f>F273</f>
        <v>260</v>
      </c>
      <c r="S214" s="29">
        <f>F317</f>
        <v>304</v>
      </c>
      <c r="T214" s="29">
        <f>F574</f>
        <v>561</v>
      </c>
      <c r="U214" s="29">
        <f>F535</f>
        <v>522</v>
      </c>
      <c r="V214" s="29">
        <f>F596</f>
        <v>583</v>
      </c>
      <c r="W214" s="29">
        <f>F557</f>
        <v>544</v>
      </c>
      <c r="X214" s="29">
        <f>F613</f>
        <v>600</v>
      </c>
      <c r="Y214" s="29">
        <f>F150</f>
        <v>137</v>
      </c>
      <c r="Z214" s="29">
        <f>F236</f>
        <v>223</v>
      </c>
      <c r="AA214" s="29">
        <f>F172</f>
        <v>159</v>
      </c>
      <c r="AB214" s="29">
        <f>F253</f>
        <v>240</v>
      </c>
      <c r="AC214" s="29">
        <f>F189</f>
        <v>176</v>
      </c>
      <c r="AD214" s="29">
        <f>F512</f>
        <v>499</v>
      </c>
      <c r="AE214" s="29">
        <f>F426</f>
        <v>413</v>
      </c>
      <c r="AF214" s="29">
        <f>F465</f>
        <v>452</v>
      </c>
      <c r="AG214" s="29">
        <f>F404</f>
        <v>391</v>
      </c>
      <c r="AH214" s="30">
        <f>F443</f>
        <v>430</v>
      </c>
      <c r="AI214" s="75">
        <f t="shared" si="98"/>
        <v>3247400</v>
      </c>
      <c r="AJ214" s="41"/>
      <c r="AK214" s="91" t="s">
        <v>579</v>
      </c>
      <c r="AL214" s="92" t="s">
        <v>380</v>
      </c>
      <c r="AM214" s="93" t="s">
        <v>609</v>
      </c>
      <c r="AN214" s="93" t="s">
        <v>630</v>
      </c>
      <c r="AO214" s="93" t="s">
        <v>97</v>
      </c>
      <c r="AP214" s="93" t="s">
        <v>478</v>
      </c>
      <c r="AQ214" s="93" t="s">
        <v>304</v>
      </c>
      <c r="AR214" s="93" t="s">
        <v>559</v>
      </c>
      <c r="AS214" s="93" t="s">
        <v>681</v>
      </c>
      <c r="AT214" s="93" t="s">
        <v>323</v>
      </c>
      <c r="AU214" s="93" t="s">
        <v>432</v>
      </c>
      <c r="AV214" s="93" t="s">
        <v>433</v>
      </c>
      <c r="AW214" s="94" t="s">
        <v>251</v>
      </c>
      <c r="AX214" s="93" t="s">
        <v>356</v>
      </c>
      <c r="AY214" s="93" t="s">
        <v>434</v>
      </c>
      <c r="AZ214" s="93" t="s">
        <v>318</v>
      </c>
      <c r="BA214" s="93" t="s">
        <v>482</v>
      </c>
      <c r="BB214" s="93" t="s">
        <v>556</v>
      </c>
      <c r="BC214" s="93" t="s">
        <v>575</v>
      </c>
      <c r="BD214" s="93" t="s">
        <v>116</v>
      </c>
      <c r="BE214" s="93" t="s">
        <v>340</v>
      </c>
      <c r="BF214" s="93" t="s">
        <v>339</v>
      </c>
      <c r="BG214" s="93" t="s">
        <v>4</v>
      </c>
      <c r="BH214" s="95" t="s">
        <v>99</v>
      </c>
      <c r="BI214" s="96" t="s">
        <v>338</v>
      </c>
      <c r="BJ214" s="41"/>
      <c r="BK214" s="50"/>
      <c r="BL214" s="41"/>
      <c r="BM214" s="28">
        <f>F80</f>
        <v>67</v>
      </c>
      <c r="BN214" s="29">
        <f>F58</f>
        <v>45</v>
      </c>
      <c r="BO214" s="29">
        <f>F91</f>
        <v>78</v>
      </c>
      <c r="BP214" s="29">
        <f>F127</f>
        <v>114</v>
      </c>
      <c r="BQ214" s="29">
        <f>F19</f>
        <v>6</v>
      </c>
      <c r="BR214" s="29">
        <f>F461</f>
        <v>448</v>
      </c>
      <c r="BS214" s="29">
        <f>F414</f>
        <v>401</v>
      </c>
      <c r="BT214" s="29">
        <f>F472</f>
        <v>459</v>
      </c>
      <c r="BU214" s="29">
        <f>F503</f>
        <v>490</v>
      </c>
      <c r="BV214" s="29">
        <f>F400</f>
        <v>387</v>
      </c>
      <c r="BW214" s="29">
        <f>F568</f>
        <v>555</v>
      </c>
      <c r="BX214" s="29">
        <f>F551</f>
        <v>538</v>
      </c>
      <c r="BY214" s="29">
        <f>F604</f>
        <v>591</v>
      </c>
      <c r="BZ214" s="29">
        <f>F615</f>
        <v>602</v>
      </c>
      <c r="CA214" s="29">
        <f>F537</f>
        <v>524</v>
      </c>
      <c r="CB214" s="29">
        <f>F317</f>
        <v>304</v>
      </c>
      <c r="CC214" s="29">
        <f>F295</f>
        <v>282</v>
      </c>
      <c r="CD214" s="29">
        <f>F348</f>
        <v>335</v>
      </c>
      <c r="CE214" s="29">
        <f>F384</f>
        <v>371</v>
      </c>
      <c r="CF214" s="29">
        <f>F281</f>
        <v>268</v>
      </c>
      <c r="CG214" s="29">
        <f>F199</f>
        <v>186</v>
      </c>
      <c r="CH214" s="29">
        <f>F182</f>
        <v>169</v>
      </c>
      <c r="CI214" s="29">
        <f>F235</f>
        <v>222</v>
      </c>
      <c r="CJ214" s="29">
        <f>F246</f>
        <v>233</v>
      </c>
      <c r="CK214" s="30">
        <f>F138</f>
        <v>125</v>
      </c>
      <c r="CL214" s="75">
        <f t="shared" si="99"/>
        <v>3247400</v>
      </c>
      <c r="CM214" s="41"/>
      <c r="CN214" s="82" t="s">
        <v>97</v>
      </c>
      <c r="CO214" s="83" t="s">
        <v>380</v>
      </c>
      <c r="CP214" s="84" t="s">
        <v>572</v>
      </c>
      <c r="CQ214" s="84" t="s">
        <v>618</v>
      </c>
      <c r="CR214" s="84" t="s">
        <v>620</v>
      </c>
      <c r="CS214" s="84" t="s">
        <v>395</v>
      </c>
      <c r="CT214" s="84" t="s">
        <v>396</v>
      </c>
      <c r="CU214" s="84" t="s">
        <v>316</v>
      </c>
      <c r="CV214" s="84" t="s">
        <v>404</v>
      </c>
      <c r="CW214" s="84" t="s">
        <v>171</v>
      </c>
      <c r="CX214" s="84" t="s">
        <v>623</v>
      </c>
      <c r="CY214" s="84" t="s">
        <v>447</v>
      </c>
      <c r="CZ214" s="85" t="s">
        <v>606</v>
      </c>
      <c r="DA214" s="84" t="s">
        <v>124</v>
      </c>
      <c r="DB214" s="84" t="s">
        <v>454</v>
      </c>
      <c r="DC214" s="84" t="s">
        <v>323</v>
      </c>
      <c r="DD214" s="84" t="s">
        <v>304</v>
      </c>
      <c r="DE214" s="84" t="s">
        <v>677</v>
      </c>
      <c r="DF214" s="84" t="s">
        <v>463</v>
      </c>
      <c r="DG214" s="84" t="s">
        <v>545</v>
      </c>
      <c r="DH214" s="84" t="s">
        <v>598</v>
      </c>
      <c r="DI214" s="84" t="s">
        <v>549</v>
      </c>
      <c r="DJ214" s="84" t="s">
        <v>361</v>
      </c>
      <c r="DK214" s="86" t="s">
        <v>693</v>
      </c>
      <c r="DL214" s="87" t="s">
        <v>127</v>
      </c>
      <c r="DM214" s="67"/>
      <c r="DO214" s="57"/>
      <c r="DP214" s="28">
        <f>F170</f>
        <v>157</v>
      </c>
      <c r="DQ214" s="29">
        <f>F48</f>
        <v>35</v>
      </c>
      <c r="DR214" s="29">
        <f>F556</f>
        <v>543</v>
      </c>
      <c r="DS214" s="29">
        <f>F434</f>
        <v>421</v>
      </c>
      <c r="DT214" s="29">
        <f>F292</f>
        <v>279</v>
      </c>
      <c r="DU214" s="29">
        <f>F224</f>
        <v>211</v>
      </c>
      <c r="DV214" s="29">
        <f>F107</f>
        <v>94</v>
      </c>
      <c r="DW214" s="29">
        <f>F610</f>
        <v>597</v>
      </c>
      <c r="DX214" s="29">
        <f>F463</f>
        <v>450</v>
      </c>
      <c r="DY214" s="29">
        <f>F346</f>
        <v>333</v>
      </c>
      <c r="DZ214" s="29">
        <f>F153</f>
        <v>140</v>
      </c>
      <c r="EA214" s="29">
        <f>F36</f>
        <v>23</v>
      </c>
      <c r="EB214" s="29">
        <f>F514</f>
        <v>501</v>
      </c>
      <c r="EC214" s="29">
        <f>F397</f>
        <v>384</v>
      </c>
      <c r="ED214" s="29">
        <f>F275</f>
        <v>262</v>
      </c>
      <c r="EE214" s="29">
        <f>F212</f>
        <v>199</v>
      </c>
      <c r="EF214" s="29">
        <f>F65</f>
        <v>52</v>
      </c>
      <c r="EG214" s="29">
        <f>F568</f>
        <v>555</v>
      </c>
      <c r="EH214" s="29">
        <f>F451</f>
        <v>438</v>
      </c>
      <c r="EI214" s="29">
        <f>F329</f>
        <v>316</v>
      </c>
      <c r="EJ214" s="29">
        <f>F241</f>
        <v>228</v>
      </c>
      <c r="EK214" s="29">
        <f>F119</f>
        <v>106</v>
      </c>
      <c r="EL214" s="29">
        <f>F627</f>
        <v>614</v>
      </c>
      <c r="EM214" s="29">
        <f>F505</f>
        <v>492</v>
      </c>
      <c r="EN214" s="30">
        <f>F383</f>
        <v>370</v>
      </c>
      <c r="EO214" s="75">
        <f t="shared" si="100"/>
        <v>3247400</v>
      </c>
      <c r="EP214" s="41"/>
      <c r="EQ214" s="91" t="s">
        <v>228</v>
      </c>
      <c r="ER214" s="92" t="s">
        <v>430</v>
      </c>
      <c r="ES214" s="93" t="s">
        <v>558</v>
      </c>
      <c r="ET214" s="93" t="s">
        <v>656</v>
      </c>
      <c r="EU214" s="93" t="s">
        <v>205</v>
      </c>
      <c r="EV214" s="93" t="s">
        <v>636</v>
      </c>
      <c r="EW214" s="93" t="s">
        <v>331</v>
      </c>
      <c r="EX214" s="93" t="s">
        <v>510</v>
      </c>
      <c r="EY214" s="93" t="s">
        <v>615</v>
      </c>
      <c r="EZ214" s="93" t="s">
        <v>490</v>
      </c>
      <c r="FA214" s="93" t="s">
        <v>622</v>
      </c>
      <c r="FB214" s="93" t="s">
        <v>422</v>
      </c>
      <c r="FC214" s="94" t="s">
        <v>146</v>
      </c>
      <c r="FD214" s="93" t="s">
        <v>258</v>
      </c>
      <c r="FE214" s="93" t="s">
        <v>643</v>
      </c>
      <c r="FF214" s="93" t="s">
        <v>122</v>
      </c>
      <c r="FG214" s="93" t="s">
        <v>602</v>
      </c>
      <c r="FH214" s="93" t="s">
        <v>623</v>
      </c>
      <c r="FI214" s="93" t="s">
        <v>280</v>
      </c>
      <c r="FJ214" s="93" t="s">
        <v>466</v>
      </c>
      <c r="FK214" s="93" t="s">
        <v>458</v>
      </c>
      <c r="FL214" s="93" t="s">
        <v>579</v>
      </c>
      <c r="FM214" s="93" t="s">
        <v>315</v>
      </c>
      <c r="FN214" s="95" t="s">
        <v>657</v>
      </c>
      <c r="FO214" s="96" t="s">
        <v>86</v>
      </c>
      <c r="FP214" s="67"/>
    </row>
    <row r="215" spans="1:173" ht="12.75" x14ac:dyDescent="0.2">
      <c r="A215" s="41"/>
      <c r="B215" s="41"/>
      <c r="C215" s="41"/>
      <c r="D215" s="109" t="s">
        <v>518</v>
      </c>
      <c r="E215" s="110" t="s">
        <v>565</v>
      </c>
      <c r="F215" s="122">
        <f>B3+(202*B5)</f>
        <v>202</v>
      </c>
      <c r="G215" s="210"/>
      <c r="H215" s="211"/>
      <c r="I215" s="57"/>
      <c r="J215" s="28">
        <f>F91</f>
        <v>78</v>
      </c>
      <c r="K215" s="29">
        <f>F30</f>
        <v>17</v>
      </c>
      <c r="L215" s="29">
        <f>F69</f>
        <v>56</v>
      </c>
      <c r="M215" s="29">
        <f>F133</f>
        <v>120</v>
      </c>
      <c r="N215" s="29">
        <f>F52</f>
        <v>39</v>
      </c>
      <c r="O215" s="29">
        <f>F348</f>
        <v>335</v>
      </c>
      <c r="P215" s="29">
        <f>F267</f>
        <v>254</v>
      </c>
      <c r="Q215" s="29">
        <f>F331</f>
        <v>318</v>
      </c>
      <c r="R215" s="29">
        <f>F370</f>
        <v>357</v>
      </c>
      <c r="S215" s="29">
        <f>F309</f>
        <v>296</v>
      </c>
      <c r="T215" s="29">
        <f>F546</f>
        <v>533</v>
      </c>
      <c r="U215" s="29">
        <f>F632</f>
        <v>619</v>
      </c>
      <c r="V215" s="29">
        <f>F563</f>
        <v>550</v>
      </c>
      <c r="W215" s="29">
        <f>F524</f>
        <v>511</v>
      </c>
      <c r="X215" s="29">
        <f>F610</f>
        <v>597</v>
      </c>
      <c r="Y215" s="29">
        <f>F178</f>
        <v>165</v>
      </c>
      <c r="Z215" s="29">
        <f>F239</f>
        <v>226</v>
      </c>
      <c r="AA215" s="29">
        <f>F200</f>
        <v>187</v>
      </c>
      <c r="AB215" s="29">
        <f>F161</f>
        <v>148</v>
      </c>
      <c r="AC215" s="29">
        <f>F222</f>
        <v>209</v>
      </c>
      <c r="AD215" s="29">
        <f>F479</f>
        <v>466</v>
      </c>
      <c r="AE215" s="29">
        <f>F393</f>
        <v>380</v>
      </c>
      <c r="AF215" s="29">
        <f>F462</f>
        <v>449</v>
      </c>
      <c r="AG215" s="29">
        <f>F501</f>
        <v>488</v>
      </c>
      <c r="AH215" s="30">
        <f>F415</f>
        <v>402</v>
      </c>
      <c r="AI215" s="75">
        <f t="shared" si="98"/>
        <v>3247400</v>
      </c>
      <c r="AJ215" s="41"/>
      <c r="AK215" s="91" t="s">
        <v>572</v>
      </c>
      <c r="AL215" s="93" t="s">
        <v>290</v>
      </c>
      <c r="AM215" s="92" t="s">
        <v>573</v>
      </c>
      <c r="AN215" s="93" t="s">
        <v>134</v>
      </c>
      <c r="AO215" s="93" t="s">
        <v>574</v>
      </c>
      <c r="AP215" s="93" t="s">
        <v>677</v>
      </c>
      <c r="AQ215" s="93" t="s">
        <v>372</v>
      </c>
      <c r="AR215" s="93" t="s">
        <v>438</v>
      </c>
      <c r="AS215" s="93" t="s">
        <v>180</v>
      </c>
      <c r="AT215" s="93" t="s">
        <v>412</v>
      </c>
      <c r="AU215" s="93" t="s">
        <v>327</v>
      </c>
      <c r="AV215" s="93" t="s">
        <v>298</v>
      </c>
      <c r="AW215" s="94" t="s">
        <v>511</v>
      </c>
      <c r="AX215" s="93" t="s">
        <v>509</v>
      </c>
      <c r="AY215" s="93" t="s">
        <v>510</v>
      </c>
      <c r="AZ215" s="93" t="s">
        <v>599</v>
      </c>
      <c r="BA215" s="93" t="s">
        <v>364</v>
      </c>
      <c r="BB215" s="93" t="s">
        <v>260</v>
      </c>
      <c r="BC215" s="93" t="s">
        <v>400</v>
      </c>
      <c r="BD215" s="93" t="s">
        <v>524</v>
      </c>
      <c r="BE215" s="93" t="s">
        <v>153</v>
      </c>
      <c r="BF215" s="93" t="s">
        <v>151</v>
      </c>
      <c r="BG215" s="95" t="s">
        <v>149</v>
      </c>
      <c r="BH215" s="93" t="s">
        <v>152</v>
      </c>
      <c r="BI215" s="96" t="s">
        <v>150</v>
      </c>
      <c r="BJ215" s="41"/>
      <c r="BK215" s="50"/>
      <c r="BL215" s="41"/>
      <c r="BM215" s="28">
        <f>F41</f>
        <v>28</v>
      </c>
      <c r="BN215" s="29">
        <f>F130</f>
        <v>117</v>
      </c>
      <c r="BO215" s="29">
        <f>F69</f>
        <v>56</v>
      </c>
      <c r="BP215" s="29">
        <f>F33</f>
        <v>20</v>
      </c>
      <c r="BQ215" s="29">
        <f>F102</f>
        <v>89</v>
      </c>
      <c r="BR215" s="29">
        <f>F422</f>
        <v>409</v>
      </c>
      <c r="BS215" s="29">
        <f>F511</f>
        <v>498</v>
      </c>
      <c r="BT215" s="29">
        <f>F450</f>
        <v>437</v>
      </c>
      <c r="BU215" s="29">
        <f>F389</f>
        <v>376</v>
      </c>
      <c r="BV215" s="29">
        <f>F478</f>
        <v>465</v>
      </c>
      <c r="BW215" s="29">
        <f>F554</f>
        <v>541</v>
      </c>
      <c r="BX215" s="29">
        <f>F618</f>
        <v>605</v>
      </c>
      <c r="BY215" s="29">
        <f>F587</f>
        <v>574</v>
      </c>
      <c r="BZ215" s="29">
        <f>F526</f>
        <v>513</v>
      </c>
      <c r="CA215" s="29">
        <f>F590</f>
        <v>577</v>
      </c>
      <c r="CB215" s="29">
        <f>F298</f>
        <v>285</v>
      </c>
      <c r="CC215" s="29">
        <f>F367</f>
        <v>354</v>
      </c>
      <c r="CD215" s="29">
        <f>F331</f>
        <v>318</v>
      </c>
      <c r="CE215" s="29">
        <f>F270</f>
        <v>257</v>
      </c>
      <c r="CF215" s="29">
        <f>F359</f>
        <v>346</v>
      </c>
      <c r="CG215" s="29">
        <f>F185</f>
        <v>172</v>
      </c>
      <c r="CH215" s="29">
        <f>F249</f>
        <v>236</v>
      </c>
      <c r="CI215" s="29">
        <f>F188</f>
        <v>175</v>
      </c>
      <c r="CJ215" s="29">
        <f>F157</f>
        <v>144</v>
      </c>
      <c r="CK215" s="30">
        <f>F221</f>
        <v>208</v>
      </c>
      <c r="CL215" s="75">
        <f t="shared" si="99"/>
        <v>3247400</v>
      </c>
      <c r="CM215" s="41"/>
      <c r="CN215" s="82" t="s">
        <v>619</v>
      </c>
      <c r="CO215" s="84" t="s">
        <v>350</v>
      </c>
      <c r="CP215" s="83" t="s">
        <v>573</v>
      </c>
      <c r="CQ215" s="84" t="s">
        <v>255</v>
      </c>
      <c r="CR215" s="84" t="s">
        <v>609</v>
      </c>
      <c r="CS215" s="84" t="s">
        <v>365</v>
      </c>
      <c r="CT215" s="84" t="s">
        <v>512</v>
      </c>
      <c r="CU215" s="84" t="s">
        <v>236</v>
      </c>
      <c r="CV215" s="84" t="s">
        <v>437</v>
      </c>
      <c r="CW215" s="84" t="s">
        <v>394</v>
      </c>
      <c r="CX215" s="84" t="s">
        <v>629</v>
      </c>
      <c r="CY215" s="84" t="s">
        <v>638</v>
      </c>
      <c r="CZ215" s="85" t="s">
        <v>415</v>
      </c>
      <c r="DA215" s="84" t="s">
        <v>486</v>
      </c>
      <c r="DB215" s="84" t="s">
        <v>300</v>
      </c>
      <c r="DC215" s="84" t="s">
        <v>684</v>
      </c>
      <c r="DD215" s="84" t="s">
        <v>264</v>
      </c>
      <c r="DE215" s="84" t="s">
        <v>438</v>
      </c>
      <c r="DF215" s="84" t="s">
        <v>109</v>
      </c>
      <c r="DG215" s="84" t="s">
        <v>559</v>
      </c>
      <c r="DH215" s="84" t="s">
        <v>183</v>
      </c>
      <c r="DI215" s="84" t="s">
        <v>621</v>
      </c>
      <c r="DJ215" s="86" t="s">
        <v>375</v>
      </c>
      <c r="DK215" s="84" t="s">
        <v>443</v>
      </c>
      <c r="DL215" s="87" t="s">
        <v>698</v>
      </c>
      <c r="DM215" s="67"/>
      <c r="DO215" s="57"/>
      <c r="DP215" s="28">
        <f>F330</f>
        <v>317</v>
      </c>
      <c r="DQ215" s="29">
        <f>F208</f>
        <v>195</v>
      </c>
      <c r="DR215" s="29">
        <f>F66</f>
        <v>53</v>
      </c>
      <c r="DS215" s="29">
        <f>F569</f>
        <v>556</v>
      </c>
      <c r="DT215" s="29">
        <f>F452</f>
        <v>439</v>
      </c>
      <c r="DU215" s="29">
        <f>F384</f>
        <v>371</v>
      </c>
      <c r="DV215" s="29">
        <f>F242</f>
        <v>229</v>
      </c>
      <c r="DW215" s="29">
        <f>F120</f>
        <v>107</v>
      </c>
      <c r="DX215" s="29">
        <f>F623</f>
        <v>610</v>
      </c>
      <c r="DY215" s="29">
        <f>F506</f>
        <v>493</v>
      </c>
      <c r="DZ215" s="29">
        <f>F288</f>
        <v>275</v>
      </c>
      <c r="EA215" s="29">
        <f>F171</f>
        <v>158</v>
      </c>
      <c r="EB215" s="29">
        <f>F49</f>
        <v>36</v>
      </c>
      <c r="EC215" s="29">
        <f>F557</f>
        <v>544</v>
      </c>
      <c r="ED215" s="29">
        <f>F435</f>
        <v>422</v>
      </c>
      <c r="EE215" s="29">
        <f>F347</f>
        <v>334</v>
      </c>
      <c r="EF215" s="29">
        <f>F225</f>
        <v>212</v>
      </c>
      <c r="EG215" s="29">
        <f>F103</f>
        <v>90</v>
      </c>
      <c r="EH215" s="29">
        <f>F611</f>
        <v>598</v>
      </c>
      <c r="EI215" s="29">
        <f>F464</f>
        <v>451</v>
      </c>
      <c r="EJ215" s="29">
        <f>F276</f>
        <v>263</v>
      </c>
      <c r="EK215" s="29">
        <f>F154</f>
        <v>141</v>
      </c>
      <c r="EL215" s="29">
        <f>F37</f>
        <v>24</v>
      </c>
      <c r="EM215" s="29">
        <f>F515</f>
        <v>502</v>
      </c>
      <c r="EN215" s="30">
        <f>F393</f>
        <v>380</v>
      </c>
      <c r="EO215" s="75">
        <f t="shared" si="100"/>
        <v>3247400</v>
      </c>
      <c r="EP215" s="41"/>
      <c r="EQ215" s="91" t="s">
        <v>132</v>
      </c>
      <c r="ER215" s="93" t="s">
        <v>469</v>
      </c>
      <c r="ES215" s="92" t="s">
        <v>596</v>
      </c>
      <c r="ET215" s="93" t="s">
        <v>301</v>
      </c>
      <c r="EU215" s="93" t="s">
        <v>690</v>
      </c>
      <c r="EV215" s="93" t="s">
        <v>463</v>
      </c>
      <c r="EW215" s="93" t="s">
        <v>91</v>
      </c>
      <c r="EX215" s="93" t="s">
        <v>320</v>
      </c>
      <c r="EY215" s="93" t="s">
        <v>357</v>
      </c>
      <c r="EZ215" s="93" t="s">
        <v>683</v>
      </c>
      <c r="FA215" s="93" t="s">
        <v>626</v>
      </c>
      <c r="FB215" s="93" t="s">
        <v>701</v>
      </c>
      <c r="FC215" s="94" t="s">
        <v>211</v>
      </c>
      <c r="FD215" s="93" t="s">
        <v>356</v>
      </c>
      <c r="FE215" s="93" t="s">
        <v>192</v>
      </c>
      <c r="FF215" s="93" t="s">
        <v>616</v>
      </c>
      <c r="FG215" s="93" t="s">
        <v>367</v>
      </c>
      <c r="FH215" s="93" t="s">
        <v>590</v>
      </c>
      <c r="FI215" s="93" t="s">
        <v>241</v>
      </c>
      <c r="FJ215" s="93" t="s">
        <v>0</v>
      </c>
      <c r="FK215" s="93" t="s">
        <v>382</v>
      </c>
      <c r="FL215" s="93" t="s">
        <v>413</v>
      </c>
      <c r="FM215" s="95" t="s">
        <v>679</v>
      </c>
      <c r="FN215" s="93" t="s">
        <v>266</v>
      </c>
      <c r="FO215" s="96" t="s">
        <v>151</v>
      </c>
      <c r="FP215" s="67"/>
    </row>
    <row r="216" spans="1:173" ht="12.75" x14ac:dyDescent="0.2">
      <c r="A216" s="41"/>
      <c r="B216" s="41"/>
      <c r="C216" s="41"/>
      <c r="D216" s="109" t="s">
        <v>387</v>
      </c>
      <c r="E216" s="110" t="s">
        <v>565</v>
      </c>
      <c r="F216" s="111">
        <f>B3+(203*B5)</f>
        <v>203</v>
      </c>
      <c r="G216" s="210"/>
      <c r="H216" s="211"/>
      <c r="I216" s="57"/>
      <c r="J216" s="28">
        <f>F83</f>
        <v>70</v>
      </c>
      <c r="K216" s="29">
        <f>F127</f>
        <v>114</v>
      </c>
      <c r="L216" s="29">
        <f>F41</f>
        <v>28</v>
      </c>
      <c r="M216" s="29">
        <f>F105</f>
        <v>92</v>
      </c>
      <c r="N216" s="29">
        <f>F19</f>
        <v>6</v>
      </c>
      <c r="O216" s="29">
        <f>F320</f>
        <v>307</v>
      </c>
      <c r="P216" s="29">
        <f>F384</f>
        <v>371</v>
      </c>
      <c r="Q216" s="29">
        <f>F298</f>
        <v>285</v>
      </c>
      <c r="R216" s="29">
        <f>F342</f>
        <v>329</v>
      </c>
      <c r="S216" s="29">
        <f>F281</f>
        <v>268</v>
      </c>
      <c r="T216" s="29">
        <f>F513</f>
        <v>500</v>
      </c>
      <c r="U216" s="29">
        <f>F599</f>
        <v>586</v>
      </c>
      <c r="V216" s="29">
        <f>F560</f>
        <v>547</v>
      </c>
      <c r="W216" s="29">
        <f>F621</f>
        <v>608</v>
      </c>
      <c r="X216" s="29">
        <f>F582</f>
        <v>569</v>
      </c>
      <c r="Y216" s="29">
        <f>F211</f>
        <v>198</v>
      </c>
      <c r="Z216" s="29">
        <f>F147</f>
        <v>134</v>
      </c>
      <c r="AA216" s="29">
        <f>F228</f>
        <v>215</v>
      </c>
      <c r="AB216" s="29">
        <f>F164</f>
        <v>151</v>
      </c>
      <c r="AC216" s="29">
        <f>F250</f>
        <v>237</v>
      </c>
      <c r="AD216" s="29">
        <f>F451</f>
        <v>438</v>
      </c>
      <c r="AE216" s="29">
        <f>F490</f>
        <v>477</v>
      </c>
      <c r="AF216" s="29">
        <f>F429</f>
        <v>416</v>
      </c>
      <c r="AG216" s="29">
        <f>F468</f>
        <v>455</v>
      </c>
      <c r="AH216" s="30">
        <f>F412</f>
        <v>399</v>
      </c>
      <c r="AI216" s="75">
        <f t="shared" si="98"/>
        <v>3247400</v>
      </c>
      <c r="AJ216" s="41"/>
      <c r="AK216" s="91" t="s">
        <v>195</v>
      </c>
      <c r="AL216" s="93" t="s">
        <v>618</v>
      </c>
      <c r="AM216" s="93" t="s">
        <v>619</v>
      </c>
      <c r="AN216" s="92" t="s">
        <v>166</v>
      </c>
      <c r="AO216" s="93" t="s">
        <v>620</v>
      </c>
      <c r="AP216" s="93" t="s">
        <v>359</v>
      </c>
      <c r="AQ216" s="93" t="s">
        <v>463</v>
      </c>
      <c r="AR216" s="93" t="s">
        <v>684</v>
      </c>
      <c r="AS216" s="93" t="s">
        <v>120</v>
      </c>
      <c r="AT216" s="93" t="s">
        <v>545</v>
      </c>
      <c r="AU216" s="93" t="s">
        <v>391</v>
      </c>
      <c r="AV216" s="93" t="s">
        <v>392</v>
      </c>
      <c r="AW216" s="94" t="s">
        <v>393</v>
      </c>
      <c r="AX216" s="93" t="s">
        <v>376</v>
      </c>
      <c r="AY216" s="93" t="s">
        <v>239</v>
      </c>
      <c r="AZ216" s="93" t="s">
        <v>547</v>
      </c>
      <c r="BA216" s="93" t="s">
        <v>493</v>
      </c>
      <c r="BB216" s="93" t="s">
        <v>653</v>
      </c>
      <c r="BC216" s="93" t="s">
        <v>245</v>
      </c>
      <c r="BD216" s="93" t="s">
        <v>200</v>
      </c>
      <c r="BE216" s="93" t="s">
        <v>280</v>
      </c>
      <c r="BF216" s="95" t="s">
        <v>278</v>
      </c>
      <c r="BG216" s="93" t="s">
        <v>267</v>
      </c>
      <c r="BH216" s="93" t="s">
        <v>279</v>
      </c>
      <c r="BI216" s="96" t="s">
        <v>277</v>
      </c>
      <c r="BJ216" s="41"/>
      <c r="BK216" s="50"/>
      <c r="BL216" s="41"/>
      <c r="BM216" s="28">
        <f>F119</f>
        <v>106</v>
      </c>
      <c r="BN216" s="29">
        <f>F16</f>
        <v>3</v>
      </c>
      <c r="BO216" s="29">
        <f>F52</f>
        <v>39</v>
      </c>
      <c r="BP216" s="29">
        <f>F105</f>
        <v>92</v>
      </c>
      <c r="BQ216" s="29">
        <f>F83</f>
        <v>70</v>
      </c>
      <c r="BR216" s="29">
        <f>F500</f>
        <v>487</v>
      </c>
      <c r="BS216" s="29">
        <f>F397</f>
        <v>384</v>
      </c>
      <c r="BT216" s="29">
        <f>F428</f>
        <v>415</v>
      </c>
      <c r="BU216" s="29">
        <f>F486</f>
        <v>473</v>
      </c>
      <c r="BV216" s="29">
        <f>F439</f>
        <v>426</v>
      </c>
      <c r="BW216" s="29">
        <f>F637</f>
        <v>624</v>
      </c>
      <c r="BX216" s="29">
        <f>F529</f>
        <v>516</v>
      </c>
      <c r="BY216" s="29">
        <f>F540</f>
        <v>527</v>
      </c>
      <c r="BZ216" s="29">
        <f>F593</f>
        <v>580</v>
      </c>
      <c r="CA216" s="29">
        <f>F576</f>
        <v>563</v>
      </c>
      <c r="CB216" s="29">
        <f>F381</f>
        <v>368</v>
      </c>
      <c r="CC216" s="29">
        <f>F273</f>
        <v>260</v>
      </c>
      <c r="CD216" s="29">
        <f>F309</f>
        <v>296</v>
      </c>
      <c r="CE216" s="29">
        <f>F342</f>
        <v>329</v>
      </c>
      <c r="CF216" s="29">
        <f>F320</f>
        <v>307</v>
      </c>
      <c r="CG216" s="29">
        <f>F238</f>
        <v>225</v>
      </c>
      <c r="CH216" s="29">
        <f>F160</f>
        <v>147</v>
      </c>
      <c r="CI216" s="29">
        <f>F171</f>
        <v>158</v>
      </c>
      <c r="CJ216" s="29">
        <f>F224</f>
        <v>211</v>
      </c>
      <c r="CK216" s="30">
        <f>F207</f>
        <v>194</v>
      </c>
      <c r="CL216" s="75">
        <f t="shared" si="99"/>
        <v>3247400</v>
      </c>
      <c r="CM216" s="41"/>
      <c r="CN216" s="82" t="s">
        <v>579</v>
      </c>
      <c r="CO216" s="84" t="s">
        <v>630</v>
      </c>
      <c r="CP216" s="84" t="s">
        <v>574</v>
      </c>
      <c r="CQ216" s="83" t="s">
        <v>166</v>
      </c>
      <c r="CR216" s="84" t="s">
        <v>195</v>
      </c>
      <c r="CS216" s="84" t="s">
        <v>294</v>
      </c>
      <c r="CT216" s="84" t="s">
        <v>258</v>
      </c>
      <c r="CU216" s="84" t="s">
        <v>445</v>
      </c>
      <c r="CV216" s="84" t="s">
        <v>543</v>
      </c>
      <c r="CW216" s="84" t="s">
        <v>420</v>
      </c>
      <c r="CX216" s="84" t="s">
        <v>562</v>
      </c>
      <c r="CY216" s="84" t="s">
        <v>585</v>
      </c>
      <c r="CZ216" s="85" t="s">
        <v>108</v>
      </c>
      <c r="DA216" s="84" t="s">
        <v>577</v>
      </c>
      <c r="DB216" s="84" t="s">
        <v>521</v>
      </c>
      <c r="DC216" s="84" t="s">
        <v>478</v>
      </c>
      <c r="DD216" s="84" t="s">
        <v>681</v>
      </c>
      <c r="DE216" s="84" t="s">
        <v>412</v>
      </c>
      <c r="DF216" s="84" t="s">
        <v>120</v>
      </c>
      <c r="DG216" s="84" t="s">
        <v>359</v>
      </c>
      <c r="DH216" s="84" t="s">
        <v>326</v>
      </c>
      <c r="DI216" s="86" t="s">
        <v>247</v>
      </c>
      <c r="DJ216" s="84" t="s">
        <v>701</v>
      </c>
      <c r="DK216" s="84" t="s">
        <v>636</v>
      </c>
      <c r="DL216" s="87" t="s">
        <v>481</v>
      </c>
      <c r="DM216" s="67"/>
      <c r="DO216" s="57"/>
      <c r="DP216" s="28">
        <f>F465</f>
        <v>452</v>
      </c>
      <c r="DQ216" s="29">
        <f>F343</f>
        <v>330</v>
      </c>
      <c r="DR216" s="29">
        <f>F226</f>
        <v>213</v>
      </c>
      <c r="DS216" s="29">
        <f>F104</f>
        <v>91</v>
      </c>
      <c r="DT216" s="29">
        <f>F612</f>
        <v>599</v>
      </c>
      <c r="DU216" s="29">
        <f>F394</f>
        <v>381</v>
      </c>
      <c r="DV216" s="29">
        <f>F277</f>
        <v>264</v>
      </c>
      <c r="DW216" s="29">
        <f>F155</f>
        <v>142</v>
      </c>
      <c r="DX216" s="29">
        <f>F33</f>
        <v>20</v>
      </c>
      <c r="DY216" s="29">
        <f>F516</f>
        <v>503</v>
      </c>
      <c r="DZ216" s="29">
        <f>F448</f>
        <v>435</v>
      </c>
      <c r="EA216" s="29">
        <f>F331</f>
        <v>318</v>
      </c>
      <c r="EB216" s="29">
        <f>F209</f>
        <v>196</v>
      </c>
      <c r="EC216" s="29">
        <f>F67</f>
        <v>54</v>
      </c>
      <c r="ED216" s="29">
        <f>F570</f>
        <v>557</v>
      </c>
      <c r="EE216" s="29">
        <f>F507</f>
        <v>494</v>
      </c>
      <c r="EF216" s="29">
        <f>F385</f>
        <v>372</v>
      </c>
      <c r="EG216" s="29">
        <f>F238</f>
        <v>225</v>
      </c>
      <c r="EH216" s="29">
        <f>F121</f>
        <v>108</v>
      </c>
      <c r="EI216" s="29">
        <f>F624</f>
        <v>611</v>
      </c>
      <c r="EJ216" s="29">
        <f>F436</f>
        <v>423</v>
      </c>
      <c r="EK216" s="29">
        <f>F289</f>
        <v>276</v>
      </c>
      <c r="EL216" s="29">
        <f>F172</f>
        <v>159</v>
      </c>
      <c r="EM216" s="29">
        <f>F50</f>
        <v>37</v>
      </c>
      <c r="EN216" s="30">
        <f>F553</f>
        <v>540</v>
      </c>
      <c r="EO216" s="75">
        <f t="shared" si="100"/>
        <v>3247400</v>
      </c>
      <c r="EP216" s="41"/>
      <c r="EQ216" s="91" t="s">
        <v>4</v>
      </c>
      <c r="ER216" s="93" t="s">
        <v>374</v>
      </c>
      <c r="ES216" s="93" t="s">
        <v>583</v>
      </c>
      <c r="ET216" s="92" t="s">
        <v>489</v>
      </c>
      <c r="EU216" s="93" t="s">
        <v>500</v>
      </c>
      <c r="EV216" s="93" t="s">
        <v>700</v>
      </c>
      <c r="EW216" s="93" t="s">
        <v>156</v>
      </c>
      <c r="EX216" s="93" t="s">
        <v>385</v>
      </c>
      <c r="EY216" s="93" t="s">
        <v>255</v>
      </c>
      <c r="EZ216" s="93" t="s">
        <v>642</v>
      </c>
      <c r="FA216" s="93" t="s">
        <v>119</v>
      </c>
      <c r="FB216" s="93" t="s">
        <v>438</v>
      </c>
      <c r="FC216" s="94" t="s">
        <v>288</v>
      </c>
      <c r="FD216" s="93" t="s">
        <v>471</v>
      </c>
      <c r="FE216" s="93" t="s">
        <v>591</v>
      </c>
      <c r="FF216" s="93" t="s">
        <v>457</v>
      </c>
      <c r="FG216" s="93" t="s">
        <v>397</v>
      </c>
      <c r="FH216" s="93" t="s">
        <v>326</v>
      </c>
      <c r="FI216" s="93" t="s">
        <v>71</v>
      </c>
      <c r="FJ216" s="93" t="s">
        <v>542</v>
      </c>
      <c r="FK216" s="93" t="s">
        <v>436</v>
      </c>
      <c r="FL216" s="95" t="s">
        <v>477</v>
      </c>
      <c r="FM216" s="93" t="s">
        <v>556</v>
      </c>
      <c r="FN216" s="93" t="s">
        <v>555</v>
      </c>
      <c r="FO216" s="96" t="s">
        <v>197</v>
      </c>
      <c r="FP216" s="67"/>
    </row>
    <row r="217" spans="1:173" ht="12.75" x14ac:dyDescent="0.2">
      <c r="A217" s="41"/>
      <c r="B217" s="41"/>
      <c r="C217" s="41"/>
      <c r="D217" s="109" t="s">
        <v>163</v>
      </c>
      <c r="E217" s="110" t="s">
        <v>565</v>
      </c>
      <c r="F217" s="111">
        <f>B3+(204*B5)</f>
        <v>204</v>
      </c>
      <c r="G217" s="210"/>
      <c r="H217" s="211"/>
      <c r="I217" s="57"/>
      <c r="J217" s="28">
        <f>F55</f>
        <v>42</v>
      </c>
      <c r="K217" s="29">
        <f>F94</f>
        <v>81</v>
      </c>
      <c r="L217" s="29">
        <f>F33</f>
        <v>20</v>
      </c>
      <c r="M217" s="29">
        <f>F77</f>
        <v>64</v>
      </c>
      <c r="N217" s="29">
        <f>F116</f>
        <v>103</v>
      </c>
      <c r="O217" s="29">
        <f>F292</f>
        <v>279</v>
      </c>
      <c r="P217" s="29">
        <f>F356</f>
        <v>343</v>
      </c>
      <c r="Q217" s="29">
        <f>F270</f>
        <v>257</v>
      </c>
      <c r="R217" s="29">
        <f>F334</f>
        <v>321</v>
      </c>
      <c r="S217" s="29">
        <f>F373</f>
        <v>360</v>
      </c>
      <c r="T217" s="29">
        <f>F635</f>
        <v>622</v>
      </c>
      <c r="U217" s="29">
        <f>F571</f>
        <v>558</v>
      </c>
      <c r="V217" s="29">
        <f>F532</f>
        <v>519</v>
      </c>
      <c r="W217" s="29">
        <f>F588</f>
        <v>575</v>
      </c>
      <c r="X217" s="29">
        <f>F549</f>
        <v>536</v>
      </c>
      <c r="Y217" s="29">
        <f>F214</f>
        <v>201</v>
      </c>
      <c r="Z217" s="29">
        <f>F175</f>
        <v>162</v>
      </c>
      <c r="AA217" s="29">
        <f>F261</f>
        <v>248</v>
      </c>
      <c r="AB217" s="29">
        <f>F197</f>
        <v>184</v>
      </c>
      <c r="AC217" s="29">
        <f>F153</f>
        <v>140</v>
      </c>
      <c r="AD217" s="29">
        <f>F418</f>
        <v>405</v>
      </c>
      <c r="AE217" s="29">
        <f>F487</f>
        <v>474</v>
      </c>
      <c r="AF217" s="29">
        <f>F401</f>
        <v>388</v>
      </c>
      <c r="AG217" s="29">
        <f>F440</f>
        <v>427</v>
      </c>
      <c r="AH217" s="30">
        <f>F504</f>
        <v>491</v>
      </c>
      <c r="AI217" s="75">
        <f t="shared" si="98"/>
        <v>3247400</v>
      </c>
      <c r="AJ217" s="41"/>
      <c r="AK217" s="91" t="s">
        <v>230</v>
      </c>
      <c r="AL217" s="93" t="s">
        <v>650</v>
      </c>
      <c r="AM217" s="93" t="s">
        <v>255</v>
      </c>
      <c r="AN217" s="93" t="s">
        <v>651</v>
      </c>
      <c r="AO217" s="92" t="s">
        <v>652</v>
      </c>
      <c r="AP217" s="93" t="s">
        <v>205</v>
      </c>
      <c r="AQ217" s="93" t="s">
        <v>514</v>
      </c>
      <c r="AR217" s="93" t="s">
        <v>109</v>
      </c>
      <c r="AS217" s="93" t="s">
        <v>497</v>
      </c>
      <c r="AT217" s="93" t="s">
        <v>691</v>
      </c>
      <c r="AU217" s="93" t="s">
        <v>473</v>
      </c>
      <c r="AV217" s="93" t="s">
        <v>129</v>
      </c>
      <c r="AW217" s="94" t="s">
        <v>176</v>
      </c>
      <c r="AX217" s="93" t="s">
        <v>456</v>
      </c>
      <c r="AY217" s="93" t="s">
        <v>474</v>
      </c>
      <c r="AZ217" s="93" t="s">
        <v>184</v>
      </c>
      <c r="BA217" s="93" t="s">
        <v>138</v>
      </c>
      <c r="BB217" s="93" t="s">
        <v>442</v>
      </c>
      <c r="BC217" s="93" t="s">
        <v>459</v>
      </c>
      <c r="BD217" s="93" t="s">
        <v>622</v>
      </c>
      <c r="BE217" s="95" t="s">
        <v>84</v>
      </c>
      <c r="BF217" s="93" t="s">
        <v>82</v>
      </c>
      <c r="BG217" s="93" t="s">
        <v>80</v>
      </c>
      <c r="BH217" s="93" t="s">
        <v>83</v>
      </c>
      <c r="BI217" s="96" t="s">
        <v>81</v>
      </c>
      <c r="BJ217" s="41"/>
      <c r="BK217" s="50"/>
      <c r="BL217" s="41"/>
      <c r="BM217" s="28">
        <f>F108</f>
        <v>95</v>
      </c>
      <c r="BN217" s="29">
        <f>F77</f>
        <v>64</v>
      </c>
      <c r="BO217" s="29">
        <f>F30</f>
        <v>17</v>
      </c>
      <c r="BP217" s="29">
        <f>F44</f>
        <v>31</v>
      </c>
      <c r="BQ217" s="29">
        <f>F116</f>
        <v>103</v>
      </c>
      <c r="BR217" s="29">
        <f>F464</f>
        <v>451</v>
      </c>
      <c r="BS217" s="29">
        <f>F453</f>
        <v>440</v>
      </c>
      <c r="BT217" s="29">
        <f>F411</f>
        <v>398</v>
      </c>
      <c r="BU217" s="29">
        <f>F425</f>
        <v>412</v>
      </c>
      <c r="BV217" s="29">
        <f>F497</f>
        <v>484</v>
      </c>
      <c r="BW217" s="29">
        <f>F601</f>
        <v>588</v>
      </c>
      <c r="BX217" s="29">
        <f>F565</f>
        <v>552</v>
      </c>
      <c r="BY217" s="29">
        <f>F518</f>
        <v>505</v>
      </c>
      <c r="BZ217" s="29">
        <f>F562</f>
        <v>549</v>
      </c>
      <c r="CA217" s="29">
        <f>F629</f>
        <v>616</v>
      </c>
      <c r="CB217" s="29">
        <f>F345</f>
        <v>332</v>
      </c>
      <c r="CC217" s="29">
        <f>F334</f>
        <v>321</v>
      </c>
      <c r="CD217" s="29">
        <f>F267</f>
        <v>254</v>
      </c>
      <c r="CE217" s="29">
        <f>F306</f>
        <v>293</v>
      </c>
      <c r="CF217" s="29">
        <f>F373</f>
        <v>360</v>
      </c>
      <c r="CG217" s="29">
        <f>F232</f>
        <v>219</v>
      </c>
      <c r="CH217" s="29">
        <f>F196</f>
        <v>183</v>
      </c>
      <c r="CI217" s="29">
        <f>F149</f>
        <v>136</v>
      </c>
      <c r="CJ217" s="29">
        <f>F163</f>
        <v>150</v>
      </c>
      <c r="CK217" s="30">
        <f>F260</f>
        <v>247</v>
      </c>
      <c r="CL217" s="75">
        <f t="shared" si="99"/>
        <v>3247400</v>
      </c>
      <c r="CM217" s="41"/>
      <c r="CN217" s="82" t="s">
        <v>314</v>
      </c>
      <c r="CO217" s="84" t="s">
        <v>651</v>
      </c>
      <c r="CP217" s="84" t="s">
        <v>290</v>
      </c>
      <c r="CQ217" s="84" t="s">
        <v>597</v>
      </c>
      <c r="CR217" s="83" t="s">
        <v>652</v>
      </c>
      <c r="CS217" s="84" t="s">
        <v>0</v>
      </c>
      <c r="CT217" s="84" t="s">
        <v>435</v>
      </c>
      <c r="CU217" s="84" t="s">
        <v>476</v>
      </c>
      <c r="CV217" s="84" t="s">
        <v>353</v>
      </c>
      <c r="CW217" s="84" t="s">
        <v>136</v>
      </c>
      <c r="CX217" s="84" t="s">
        <v>552</v>
      </c>
      <c r="CY217" s="84" t="s">
        <v>172</v>
      </c>
      <c r="CZ217" s="85" t="s">
        <v>600</v>
      </c>
      <c r="DA217" s="84" t="s">
        <v>530</v>
      </c>
      <c r="DB217" s="84" t="s">
        <v>645</v>
      </c>
      <c r="DC217" s="84" t="s">
        <v>244</v>
      </c>
      <c r="DD217" s="84" t="s">
        <v>497</v>
      </c>
      <c r="DE217" s="84" t="s">
        <v>372</v>
      </c>
      <c r="DF217" s="84" t="s">
        <v>399</v>
      </c>
      <c r="DG217" s="84" t="s">
        <v>691</v>
      </c>
      <c r="DH217" s="86" t="s">
        <v>401</v>
      </c>
      <c r="DI217" s="84" t="s">
        <v>695</v>
      </c>
      <c r="DJ217" s="84" t="s">
        <v>654</v>
      </c>
      <c r="DK217" s="84" t="s">
        <v>250</v>
      </c>
      <c r="DL217" s="87" t="s">
        <v>115</v>
      </c>
      <c r="DM217" s="67"/>
      <c r="DO217" s="57"/>
      <c r="DP217" s="28">
        <f>F625</f>
        <v>612</v>
      </c>
      <c r="DQ217" s="29">
        <f>F503</f>
        <v>490</v>
      </c>
      <c r="DR217" s="29">
        <f>F386</f>
        <v>373</v>
      </c>
      <c r="DS217" s="29">
        <f>F239</f>
        <v>226</v>
      </c>
      <c r="DT217" s="29">
        <f>F122</f>
        <v>109</v>
      </c>
      <c r="DU217" s="29">
        <f>F554</f>
        <v>541</v>
      </c>
      <c r="DV217" s="29">
        <f>F437</f>
        <v>424</v>
      </c>
      <c r="DW217" s="29">
        <f>F290</f>
        <v>277</v>
      </c>
      <c r="DX217" s="29">
        <f>F168</f>
        <v>155</v>
      </c>
      <c r="DY217" s="29">
        <f>F51</f>
        <v>38</v>
      </c>
      <c r="DZ217" s="29">
        <f>F608</f>
        <v>595</v>
      </c>
      <c r="EA217" s="29">
        <f>F466</f>
        <v>453</v>
      </c>
      <c r="EB217" s="29">
        <f>F344</f>
        <v>331</v>
      </c>
      <c r="EC217" s="29">
        <f>F227</f>
        <v>214</v>
      </c>
      <c r="ED217" s="29">
        <f>F105</f>
        <v>92</v>
      </c>
      <c r="EE217" s="29">
        <f>F517</f>
        <v>504</v>
      </c>
      <c r="EF217" s="29">
        <f>F395</f>
        <v>382</v>
      </c>
      <c r="EG217" s="29">
        <f>F273</f>
        <v>260</v>
      </c>
      <c r="EH217" s="29">
        <f>F156</f>
        <v>143</v>
      </c>
      <c r="EI217" s="29">
        <f>F34</f>
        <v>21</v>
      </c>
      <c r="EJ217" s="29">
        <f>F571</f>
        <v>558</v>
      </c>
      <c r="EK217" s="29">
        <f>F449</f>
        <v>436</v>
      </c>
      <c r="EL217" s="29">
        <f>F332</f>
        <v>319</v>
      </c>
      <c r="EM217" s="29">
        <f>F210</f>
        <v>197</v>
      </c>
      <c r="EN217" s="30">
        <f>F63</f>
        <v>50</v>
      </c>
      <c r="EO217" s="75">
        <f t="shared" si="100"/>
        <v>3247400</v>
      </c>
      <c r="EP217" s="41"/>
      <c r="EQ217" s="91" t="s">
        <v>76</v>
      </c>
      <c r="ER217" s="93" t="s">
        <v>404</v>
      </c>
      <c r="ES217" s="93" t="s">
        <v>317</v>
      </c>
      <c r="ET217" s="93" t="s">
        <v>364</v>
      </c>
      <c r="EU217" s="92" t="s">
        <v>231</v>
      </c>
      <c r="EV217" s="93" t="s">
        <v>629</v>
      </c>
      <c r="EW217" s="93" t="s">
        <v>219</v>
      </c>
      <c r="EX217" s="93" t="s">
        <v>424</v>
      </c>
      <c r="EY217" s="93" t="s">
        <v>363</v>
      </c>
      <c r="EZ217" s="93" t="s">
        <v>165</v>
      </c>
      <c r="FA217" s="93" t="s">
        <v>671</v>
      </c>
      <c r="FB217" s="93" t="s">
        <v>378</v>
      </c>
      <c r="FC217" s="94" t="s">
        <v>341</v>
      </c>
      <c r="FD217" s="93" t="s">
        <v>248</v>
      </c>
      <c r="FE217" s="93" t="s">
        <v>166</v>
      </c>
      <c r="FF217" s="93" t="s">
        <v>647</v>
      </c>
      <c r="FG217" s="93" t="s">
        <v>403</v>
      </c>
      <c r="FH217" s="93" t="s">
        <v>681</v>
      </c>
      <c r="FI217" s="93" t="s">
        <v>161</v>
      </c>
      <c r="FJ217" s="93" t="s">
        <v>167</v>
      </c>
      <c r="FK217" s="95" t="s">
        <v>129</v>
      </c>
      <c r="FL217" s="93" t="s">
        <v>444</v>
      </c>
      <c r="FM217" s="93" t="s">
        <v>665</v>
      </c>
      <c r="FN217" s="93" t="s">
        <v>310</v>
      </c>
      <c r="FO217" s="96" t="s">
        <v>272</v>
      </c>
      <c r="FP217" s="67"/>
    </row>
    <row r="218" spans="1:173" ht="12.75" x14ac:dyDescent="0.2">
      <c r="A218" s="41"/>
      <c r="B218" s="41"/>
      <c r="C218" s="41"/>
      <c r="D218" s="109" t="s">
        <v>114</v>
      </c>
      <c r="E218" s="110" t="s">
        <v>565</v>
      </c>
      <c r="F218" s="122">
        <f>B3+(205*B5)</f>
        <v>205</v>
      </c>
      <c r="G218" s="210"/>
      <c r="H218" s="211"/>
      <c r="I218" s="57"/>
      <c r="J218" s="28">
        <f>F622</f>
        <v>609</v>
      </c>
      <c r="K218" s="29">
        <f>F578</f>
        <v>565</v>
      </c>
      <c r="L218" s="29">
        <f>F514</f>
        <v>501</v>
      </c>
      <c r="M218" s="29">
        <f>F600</f>
        <v>587</v>
      </c>
      <c r="N218" s="29">
        <f>F561</f>
        <v>548</v>
      </c>
      <c r="O218" s="29">
        <f>F140</f>
        <v>127</v>
      </c>
      <c r="P218" s="29">
        <f>F204</f>
        <v>191</v>
      </c>
      <c r="Q218" s="29">
        <f>F243</f>
        <v>230</v>
      </c>
      <c r="R218" s="29">
        <f>F187</f>
        <v>174</v>
      </c>
      <c r="S218" s="29">
        <f>F226</f>
        <v>213</v>
      </c>
      <c r="T218" s="29">
        <f>F483</f>
        <v>470</v>
      </c>
      <c r="U218" s="29">
        <f>F419</f>
        <v>406</v>
      </c>
      <c r="V218" s="29">
        <f>F505</f>
        <v>492</v>
      </c>
      <c r="W218" s="29">
        <f>F441</f>
        <v>428</v>
      </c>
      <c r="X218" s="29">
        <f>F402</f>
        <v>389</v>
      </c>
      <c r="Y218" s="29">
        <f>F34</f>
        <v>21</v>
      </c>
      <c r="Z218" s="29">
        <f>F73</f>
        <v>60</v>
      </c>
      <c r="AA218" s="29">
        <f>F117</f>
        <v>104</v>
      </c>
      <c r="AB218" s="29">
        <f>F56</f>
        <v>43</v>
      </c>
      <c r="AC218" s="29">
        <f>F95</f>
        <v>82</v>
      </c>
      <c r="AD218" s="29">
        <f>F271</f>
        <v>258</v>
      </c>
      <c r="AE218" s="29">
        <f>F335</f>
        <v>322</v>
      </c>
      <c r="AF218" s="29">
        <f>F374</f>
        <v>361</v>
      </c>
      <c r="AG218" s="29">
        <f>F288</f>
        <v>275</v>
      </c>
      <c r="AH218" s="30">
        <f>F357</f>
        <v>344</v>
      </c>
      <c r="AI218" s="75">
        <f t="shared" si="98"/>
        <v>3247400</v>
      </c>
      <c r="AJ218" s="41"/>
      <c r="AK218" s="91" t="s">
        <v>147</v>
      </c>
      <c r="AL218" s="93" t="s">
        <v>144</v>
      </c>
      <c r="AM218" s="93" t="s">
        <v>146</v>
      </c>
      <c r="AN218" s="93" t="s">
        <v>148</v>
      </c>
      <c r="AO218" s="93" t="s">
        <v>145</v>
      </c>
      <c r="AP218" s="92" t="s">
        <v>548</v>
      </c>
      <c r="AQ218" s="93" t="s">
        <v>560</v>
      </c>
      <c r="AR218" s="93" t="s">
        <v>307</v>
      </c>
      <c r="AS218" s="93" t="s">
        <v>324</v>
      </c>
      <c r="AT218" s="93" t="s">
        <v>583</v>
      </c>
      <c r="AU218" s="93" t="s">
        <v>296</v>
      </c>
      <c r="AV218" s="93" t="s">
        <v>697</v>
      </c>
      <c r="AW218" s="94" t="s">
        <v>657</v>
      </c>
      <c r="AX218" s="93" t="s">
        <v>253</v>
      </c>
      <c r="AY218" s="93" t="s">
        <v>668</v>
      </c>
      <c r="AZ218" s="93" t="s">
        <v>167</v>
      </c>
      <c r="BA218" s="93" t="s">
        <v>389</v>
      </c>
      <c r="BB218" s="93" t="s">
        <v>388</v>
      </c>
      <c r="BC218" s="93" t="s">
        <v>390</v>
      </c>
      <c r="BD218" s="95" t="s">
        <v>202</v>
      </c>
      <c r="BE218" s="93" t="s">
        <v>455</v>
      </c>
      <c r="BF218" s="93" t="s">
        <v>515</v>
      </c>
      <c r="BG218" s="93" t="s">
        <v>126</v>
      </c>
      <c r="BH218" s="93" t="s">
        <v>626</v>
      </c>
      <c r="BI218" s="96" t="s">
        <v>669</v>
      </c>
      <c r="BJ218" s="41"/>
      <c r="BK218" s="50"/>
      <c r="BL218" s="41"/>
      <c r="BM218" s="28">
        <f>F271</f>
        <v>258</v>
      </c>
      <c r="BN218" s="29">
        <f>F338</f>
        <v>325</v>
      </c>
      <c r="BO218" s="29">
        <f>F382</f>
        <v>369</v>
      </c>
      <c r="BP218" s="29">
        <f>F335</f>
        <v>322</v>
      </c>
      <c r="BQ218" s="29">
        <f>F299</f>
        <v>286</v>
      </c>
      <c r="BR218" s="29">
        <f>F140</f>
        <v>127</v>
      </c>
      <c r="BS218" s="29">
        <f>F237</f>
        <v>224</v>
      </c>
      <c r="BT218" s="29">
        <f>F251</f>
        <v>238</v>
      </c>
      <c r="BU218" s="29">
        <f>F204</f>
        <v>191</v>
      </c>
      <c r="BV218" s="29">
        <f>F168</f>
        <v>155</v>
      </c>
      <c r="BW218" s="29">
        <f>F409</f>
        <v>396</v>
      </c>
      <c r="BX218" s="29">
        <f>F481</f>
        <v>468</v>
      </c>
      <c r="BY218" s="29">
        <f>F495</f>
        <v>482</v>
      </c>
      <c r="BZ218" s="29">
        <f>F448</f>
        <v>435</v>
      </c>
      <c r="CA218" s="29">
        <f>F417</f>
        <v>404</v>
      </c>
      <c r="CB218" s="29">
        <f>F527</f>
        <v>514</v>
      </c>
      <c r="CC218" s="29">
        <f>F594</f>
        <v>581</v>
      </c>
      <c r="CD218" s="29">
        <f>F633</f>
        <v>620</v>
      </c>
      <c r="CE218" s="29">
        <f>F566</f>
        <v>553</v>
      </c>
      <c r="CF218" s="29">
        <f>F555</f>
        <v>542</v>
      </c>
      <c r="CG218" s="29">
        <f>F28</f>
        <v>15</v>
      </c>
      <c r="CH218" s="29">
        <f>F100</f>
        <v>87</v>
      </c>
      <c r="CI218" s="29">
        <f>F114</f>
        <v>101</v>
      </c>
      <c r="CJ218" s="29">
        <f>F72</f>
        <v>59</v>
      </c>
      <c r="CK218" s="30">
        <f>F61</f>
        <v>48</v>
      </c>
      <c r="CL218" s="75">
        <f t="shared" si="99"/>
        <v>3247400</v>
      </c>
      <c r="CM218" s="41"/>
      <c r="CN218" s="82" t="s">
        <v>455</v>
      </c>
      <c r="CO218" s="84" t="s">
        <v>607</v>
      </c>
      <c r="CP218" s="84" t="s">
        <v>688</v>
      </c>
      <c r="CQ218" s="84" t="s">
        <v>515</v>
      </c>
      <c r="CR218" s="84" t="s">
        <v>112</v>
      </c>
      <c r="CS218" s="83" t="s">
        <v>548</v>
      </c>
      <c r="CT218" s="84" t="s">
        <v>265</v>
      </c>
      <c r="CU218" s="84" t="s">
        <v>595</v>
      </c>
      <c r="CV218" s="84" t="s">
        <v>560</v>
      </c>
      <c r="CW218" s="84" t="s">
        <v>363</v>
      </c>
      <c r="CX218" s="84" t="s">
        <v>604</v>
      </c>
      <c r="CY218" s="84" t="s">
        <v>687</v>
      </c>
      <c r="CZ218" s="85" t="s">
        <v>446</v>
      </c>
      <c r="DA218" s="84" t="s">
        <v>119</v>
      </c>
      <c r="DB218" s="84" t="s">
        <v>169</v>
      </c>
      <c r="DC218" s="84" t="s">
        <v>135</v>
      </c>
      <c r="DD218" s="84" t="s">
        <v>355</v>
      </c>
      <c r="DE218" s="84" t="s">
        <v>663</v>
      </c>
      <c r="DF218" s="84" t="s">
        <v>627</v>
      </c>
      <c r="DG218" s="86" t="s">
        <v>485</v>
      </c>
      <c r="DH218" s="84" t="s">
        <v>658</v>
      </c>
      <c r="DI218" s="84" t="s">
        <v>409</v>
      </c>
      <c r="DJ218" s="84" t="s">
        <v>368</v>
      </c>
      <c r="DK218" s="84" t="s">
        <v>164</v>
      </c>
      <c r="DL218" s="87" t="s">
        <v>494</v>
      </c>
      <c r="DM218" s="67"/>
      <c r="DO218" s="57"/>
      <c r="DP218" s="28">
        <f>F233</f>
        <v>220</v>
      </c>
      <c r="DQ218" s="29">
        <f>F91</f>
        <v>78</v>
      </c>
      <c r="DR218" s="29">
        <f>F594</f>
        <v>581</v>
      </c>
      <c r="DS218" s="29">
        <f>F477</f>
        <v>464</v>
      </c>
      <c r="DT218" s="29">
        <f>F355</f>
        <v>342</v>
      </c>
      <c r="DU218" s="29">
        <f>F142</f>
        <v>129</v>
      </c>
      <c r="DV218" s="29">
        <f>F20</f>
        <v>7</v>
      </c>
      <c r="DW218" s="29">
        <f>F523</f>
        <v>510</v>
      </c>
      <c r="DX218" s="29">
        <f>F406</f>
        <v>393</v>
      </c>
      <c r="DY218" s="29">
        <f>F284</f>
        <v>271</v>
      </c>
      <c r="DZ218" s="29">
        <f>F196</f>
        <v>183</v>
      </c>
      <c r="EA218" s="29">
        <f>F74</f>
        <v>61</v>
      </c>
      <c r="EB218" s="29">
        <f>F582</f>
        <v>569</v>
      </c>
      <c r="EC218" s="29">
        <f>F460</f>
        <v>447</v>
      </c>
      <c r="ED218" s="29">
        <f>F313</f>
        <v>300</v>
      </c>
      <c r="EE218" s="29">
        <f>F250</f>
        <v>237</v>
      </c>
      <c r="EF218" s="29">
        <f>F128</f>
        <v>115</v>
      </c>
      <c r="EG218" s="29">
        <f>F636</f>
        <v>623</v>
      </c>
      <c r="EH218" s="29">
        <f>F489</f>
        <v>476</v>
      </c>
      <c r="EI218" s="29">
        <f>F372</f>
        <v>359</v>
      </c>
      <c r="EJ218" s="29">
        <f>F179</f>
        <v>166</v>
      </c>
      <c r="EK218" s="29">
        <f>F62</f>
        <v>49</v>
      </c>
      <c r="EL218" s="29">
        <f>F540</f>
        <v>527</v>
      </c>
      <c r="EM218" s="29">
        <f>F418</f>
        <v>405</v>
      </c>
      <c r="EN218" s="30">
        <f>F301</f>
        <v>288</v>
      </c>
      <c r="EO218" s="75">
        <f t="shared" si="100"/>
        <v>3247400</v>
      </c>
      <c r="EP218" s="41"/>
      <c r="EQ218" s="91" t="s">
        <v>429</v>
      </c>
      <c r="ER218" s="93" t="s">
        <v>572</v>
      </c>
      <c r="ES218" s="93" t="s">
        <v>355</v>
      </c>
      <c r="ET218" s="93" t="s">
        <v>680</v>
      </c>
      <c r="EU218" s="93" t="s">
        <v>222</v>
      </c>
      <c r="EV218" s="92" t="s">
        <v>346</v>
      </c>
      <c r="EW218" s="93" t="s">
        <v>117</v>
      </c>
      <c r="EX218" s="93" t="s">
        <v>299</v>
      </c>
      <c r="EY218" s="93" t="s">
        <v>672</v>
      </c>
      <c r="EZ218" s="93" t="s">
        <v>527</v>
      </c>
      <c r="FA218" s="93" t="s">
        <v>695</v>
      </c>
      <c r="FB218" s="93" t="s">
        <v>140</v>
      </c>
      <c r="FC218" s="94" t="s">
        <v>239</v>
      </c>
      <c r="FD218" s="93" t="s">
        <v>328</v>
      </c>
      <c r="FE218" s="93" t="s">
        <v>660</v>
      </c>
      <c r="FF218" s="93" t="s">
        <v>200</v>
      </c>
      <c r="FG218" s="93" t="s">
        <v>628</v>
      </c>
      <c r="FH218" s="93" t="s">
        <v>175</v>
      </c>
      <c r="FI218" s="93" t="s">
        <v>475</v>
      </c>
      <c r="FJ218" s="95" t="s">
        <v>594</v>
      </c>
      <c r="FK218" s="93" t="s">
        <v>498</v>
      </c>
      <c r="FL218" s="93" t="s">
        <v>682</v>
      </c>
      <c r="FM218" s="93" t="s">
        <v>108</v>
      </c>
      <c r="FN218" s="93" t="s">
        <v>84</v>
      </c>
      <c r="FO218" s="96" t="s">
        <v>535</v>
      </c>
      <c r="FP218" s="67"/>
    </row>
    <row r="219" spans="1:173" ht="12.75" x14ac:dyDescent="0.2">
      <c r="A219" s="41"/>
      <c r="B219" s="41"/>
      <c r="C219" s="41"/>
      <c r="D219" s="109" t="s">
        <v>133</v>
      </c>
      <c r="E219" s="110" t="s">
        <v>565</v>
      </c>
      <c r="F219" s="122">
        <f>B3+(206*B5)</f>
        <v>206</v>
      </c>
      <c r="G219" s="210"/>
      <c r="H219" s="211"/>
      <c r="I219" s="57"/>
      <c r="J219" s="28">
        <f>F525</f>
        <v>512</v>
      </c>
      <c r="K219" s="29">
        <f>F611</f>
        <v>598</v>
      </c>
      <c r="L219" s="29">
        <f>F547</f>
        <v>534</v>
      </c>
      <c r="M219" s="29">
        <f>F628</f>
        <v>615</v>
      </c>
      <c r="N219" s="29">
        <f>F564</f>
        <v>551</v>
      </c>
      <c r="O219" s="29">
        <f>F262</f>
        <v>249</v>
      </c>
      <c r="P219" s="29">
        <f>F176</f>
        <v>163</v>
      </c>
      <c r="Q219" s="29">
        <f>F215</f>
        <v>202</v>
      </c>
      <c r="R219" s="29">
        <f>F154</f>
        <v>141</v>
      </c>
      <c r="S219" s="29">
        <f>F193</f>
        <v>180</v>
      </c>
      <c r="T219" s="29">
        <f>F455</f>
        <v>442</v>
      </c>
      <c r="U219" s="29">
        <f>F391</f>
        <v>378</v>
      </c>
      <c r="V219" s="29">
        <f>F477</f>
        <v>464</v>
      </c>
      <c r="W219" s="29">
        <f>F433</f>
        <v>420</v>
      </c>
      <c r="X219" s="29">
        <f>F494</f>
        <v>481</v>
      </c>
      <c r="Y219" s="29">
        <f>F131</f>
        <v>118</v>
      </c>
      <c r="Z219" s="29">
        <f>F45</f>
        <v>32</v>
      </c>
      <c r="AA219" s="29">
        <f>F109</f>
        <v>96</v>
      </c>
      <c r="AB219" s="29">
        <f>F23</f>
        <v>10</v>
      </c>
      <c r="AC219" s="29">
        <f>F67</f>
        <v>54</v>
      </c>
      <c r="AD219" s="29">
        <f>F363</f>
        <v>350</v>
      </c>
      <c r="AE219" s="29">
        <f>F307</f>
        <v>294</v>
      </c>
      <c r="AF219" s="29">
        <f>F346</f>
        <v>333</v>
      </c>
      <c r="AG219" s="29">
        <f>F285</f>
        <v>272</v>
      </c>
      <c r="AH219" s="30">
        <f>F324</f>
        <v>311</v>
      </c>
      <c r="AI219" s="75">
        <f t="shared" si="98"/>
        <v>3247400</v>
      </c>
      <c r="AJ219" s="41"/>
      <c r="AK219" s="91" t="s">
        <v>337</v>
      </c>
      <c r="AL219" s="93" t="s">
        <v>241</v>
      </c>
      <c r="AM219" s="93" t="s">
        <v>336</v>
      </c>
      <c r="AN219" s="93" t="s">
        <v>257</v>
      </c>
      <c r="AO219" s="93" t="s">
        <v>335</v>
      </c>
      <c r="AP219" s="93" t="s">
        <v>373</v>
      </c>
      <c r="AQ219" s="92" t="s">
        <v>605</v>
      </c>
      <c r="AR219" s="93" t="s">
        <v>518</v>
      </c>
      <c r="AS219" s="93" t="s">
        <v>413</v>
      </c>
      <c r="AT219" s="93" t="s">
        <v>246</v>
      </c>
      <c r="AU219" s="93" t="s">
        <v>582</v>
      </c>
      <c r="AV219" s="93" t="s">
        <v>311</v>
      </c>
      <c r="AW219" s="94" t="s">
        <v>680</v>
      </c>
      <c r="AX219" s="93" t="s">
        <v>103</v>
      </c>
      <c r="AY219" s="93" t="s">
        <v>694</v>
      </c>
      <c r="AZ219" s="93" t="s">
        <v>470</v>
      </c>
      <c r="BA219" s="93" t="s">
        <v>261</v>
      </c>
      <c r="BB219" s="93" t="s">
        <v>95</v>
      </c>
      <c r="BC219" s="95" t="s">
        <v>472</v>
      </c>
      <c r="BD219" s="93" t="s">
        <v>471</v>
      </c>
      <c r="BE219" s="93" t="s">
        <v>646</v>
      </c>
      <c r="BF219" s="93" t="s">
        <v>673</v>
      </c>
      <c r="BG219" s="93" t="s">
        <v>490</v>
      </c>
      <c r="BH219" s="93" t="s">
        <v>479</v>
      </c>
      <c r="BI219" s="96" t="s">
        <v>177</v>
      </c>
      <c r="BJ219" s="41"/>
      <c r="BK219" s="50"/>
      <c r="BL219" s="41"/>
      <c r="BM219" s="28">
        <f>F324</f>
        <v>311</v>
      </c>
      <c r="BN219" s="29">
        <f>F307</f>
        <v>294</v>
      </c>
      <c r="BO219" s="29">
        <f>F360</f>
        <v>347</v>
      </c>
      <c r="BP219" s="29">
        <f>F371</f>
        <v>358</v>
      </c>
      <c r="BQ219" s="29">
        <f>F263</f>
        <v>250</v>
      </c>
      <c r="BR219" s="29">
        <f>F193</f>
        <v>180</v>
      </c>
      <c r="BS219" s="29">
        <f>F176</f>
        <v>163</v>
      </c>
      <c r="BT219" s="29">
        <f>F229</f>
        <v>216</v>
      </c>
      <c r="BU219" s="29">
        <f>F240</f>
        <v>227</v>
      </c>
      <c r="BV219" s="29">
        <f>F162</f>
        <v>149</v>
      </c>
      <c r="BW219" s="29">
        <f>F442</f>
        <v>429</v>
      </c>
      <c r="BX219" s="29">
        <f>F420</f>
        <v>407</v>
      </c>
      <c r="BY219" s="29">
        <f>F473</f>
        <v>460</v>
      </c>
      <c r="BZ219" s="29">
        <f>F509</f>
        <v>496</v>
      </c>
      <c r="CA219" s="29">
        <f>F406</f>
        <v>393</v>
      </c>
      <c r="CB219" s="29">
        <f>F580</f>
        <v>567</v>
      </c>
      <c r="CC219" s="29">
        <f>F558</f>
        <v>545</v>
      </c>
      <c r="CD219" s="29">
        <f>F591</f>
        <v>578</v>
      </c>
      <c r="CE219" s="29">
        <f>F627</f>
        <v>614</v>
      </c>
      <c r="CF219" s="29">
        <f>F519</f>
        <v>506</v>
      </c>
      <c r="CG219" s="29">
        <f>F86</f>
        <v>73</v>
      </c>
      <c r="CH219" s="29">
        <f>F39</f>
        <v>26</v>
      </c>
      <c r="CI219" s="29">
        <f>F97</f>
        <v>84</v>
      </c>
      <c r="CJ219" s="29">
        <f>F128</f>
        <v>115</v>
      </c>
      <c r="CK219" s="30">
        <f>F25</f>
        <v>12</v>
      </c>
      <c r="CL219" s="75">
        <f t="shared" si="99"/>
        <v>3247400</v>
      </c>
      <c r="CM219" s="41"/>
      <c r="CN219" s="82" t="s">
        <v>177</v>
      </c>
      <c r="CO219" s="84" t="s">
        <v>673</v>
      </c>
      <c r="CP219" s="84" t="s">
        <v>544</v>
      </c>
      <c r="CQ219" s="84" t="s">
        <v>563</v>
      </c>
      <c r="CR219" s="84" t="s">
        <v>586</v>
      </c>
      <c r="CS219" s="84" t="s">
        <v>246</v>
      </c>
      <c r="CT219" s="83" t="s">
        <v>605</v>
      </c>
      <c r="CU219" s="84" t="s">
        <v>452</v>
      </c>
      <c r="CV219" s="84" t="s">
        <v>480</v>
      </c>
      <c r="CW219" s="84" t="s">
        <v>187</v>
      </c>
      <c r="CX219" s="84" t="s">
        <v>297</v>
      </c>
      <c r="CY219" s="84" t="s">
        <v>496</v>
      </c>
      <c r="CZ219" s="85" t="s">
        <v>263</v>
      </c>
      <c r="DA219" s="84" t="s">
        <v>640</v>
      </c>
      <c r="DB219" s="84" t="s">
        <v>672</v>
      </c>
      <c r="DC219" s="84" t="s">
        <v>407</v>
      </c>
      <c r="DD219" s="84" t="s">
        <v>666</v>
      </c>
      <c r="DE219" s="84" t="s">
        <v>661</v>
      </c>
      <c r="DF219" s="86" t="s">
        <v>315</v>
      </c>
      <c r="DG219" s="84" t="s">
        <v>240</v>
      </c>
      <c r="DH219" s="84" t="s">
        <v>557</v>
      </c>
      <c r="DI219" s="84" t="s">
        <v>319</v>
      </c>
      <c r="DJ219" s="84" t="s">
        <v>292</v>
      </c>
      <c r="DK219" s="84" t="s">
        <v>628</v>
      </c>
      <c r="DL219" s="87" t="s">
        <v>451</v>
      </c>
      <c r="DM219" s="67"/>
      <c r="DO219" s="57"/>
      <c r="DP219" s="28">
        <f>F368</f>
        <v>355</v>
      </c>
      <c r="DQ219" s="29">
        <f>F251</f>
        <v>238</v>
      </c>
      <c r="DR219" s="29">
        <f>F129</f>
        <v>116</v>
      </c>
      <c r="DS219" s="29">
        <f>F637</f>
        <v>624</v>
      </c>
      <c r="DT219" s="29">
        <f>F490</f>
        <v>477</v>
      </c>
      <c r="DU219" s="29">
        <f>F302</f>
        <v>289</v>
      </c>
      <c r="DV219" s="29">
        <f>F180</f>
        <v>167</v>
      </c>
      <c r="DW219" s="29">
        <f>F58</f>
        <v>45</v>
      </c>
      <c r="DX219" s="29">
        <f>F541</f>
        <v>528</v>
      </c>
      <c r="DY219" s="29">
        <f>F419</f>
        <v>406</v>
      </c>
      <c r="DZ219" s="29">
        <f>F356</f>
        <v>343</v>
      </c>
      <c r="EA219" s="29">
        <f>F234</f>
        <v>221</v>
      </c>
      <c r="EB219" s="29">
        <f>F92</f>
        <v>79</v>
      </c>
      <c r="EC219" s="29">
        <f>F595</f>
        <v>582</v>
      </c>
      <c r="ED219" s="29">
        <f>F473</f>
        <v>460</v>
      </c>
      <c r="EE219" s="29">
        <f>F285</f>
        <v>272</v>
      </c>
      <c r="EF219" s="29">
        <f>F138</f>
        <v>125</v>
      </c>
      <c r="EG219" s="29">
        <f>F21</f>
        <v>8</v>
      </c>
      <c r="EH219" s="29">
        <f>F524</f>
        <v>511</v>
      </c>
      <c r="EI219" s="29">
        <f>F407</f>
        <v>394</v>
      </c>
      <c r="EJ219" s="29">
        <f>F314</f>
        <v>301</v>
      </c>
      <c r="EK219" s="29">
        <f>F197</f>
        <v>184</v>
      </c>
      <c r="EL219" s="29">
        <f>F75</f>
        <v>62</v>
      </c>
      <c r="EM219" s="29">
        <f>F578</f>
        <v>565</v>
      </c>
      <c r="EN219" s="30">
        <f>F461</f>
        <v>448</v>
      </c>
      <c r="EO219" s="75">
        <f t="shared" si="100"/>
        <v>3247400</v>
      </c>
      <c r="EP219" s="41"/>
      <c r="EQ219" s="91" t="s">
        <v>188</v>
      </c>
      <c r="ER219" s="93" t="s">
        <v>595</v>
      </c>
      <c r="ES219" s="93" t="s">
        <v>450</v>
      </c>
      <c r="ET219" s="93" t="s">
        <v>562</v>
      </c>
      <c r="EU219" s="93" t="s">
        <v>278</v>
      </c>
      <c r="EV219" s="93" t="s">
        <v>89</v>
      </c>
      <c r="EW219" s="92" t="s">
        <v>537</v>
      </c>
      <c r="EX219" s="93" t="s">
        <v>380</v>
      </c>
      <c r="EY219" s="93" t="s">
        <v>588</v>
      </c>
      <c r="EZ219" s="93" t="s">
        <v>697</v>
      </c>
      <c r="FA219" s="93" t="s">
        <v>514</v>
      </c>
      <c r="FB219" s="93" t="s">
        <v>226</v>
      </c>
      <c r="FC219" s="94" t="s">
        <v>410</v>
      </c>
      <c r="FD219" s="93" t="s">
        <v>567</v>
      </c>
      <c r="FE219" s="93" t="s">
        <v>263</v>
      </c>
      <c r="FF219" s="93" t="s">
        <v>479</v>
      </c>
      <c r="FG219" s="93" t="s">
        <v>127</v>
      </c>
      <c r="FH219" s="93" t="s">
        <v>333</v>
      </c>
      <c r="FI219" s="95" t="s">
        <v>509</v>
      </c>
      <c r="FJ219" s="93" t="s">
        <v>533</v>
      </c>
      <c r="FK219" s="93" t="s">
        <v>398</v>
      </c>
      <c r="FL219" s="93" t="s">
        <v>459</v>
      </c>
      <c r="FM219" s="93" t="s">
        <v>487</v>
      </c>
      <c r="FN219" s="93" t="s">
        <v>144</v>
      </c>
      <c r="FO219" s="96" t="s">
        <v>395</v>
      </c>
      <c r="FP219" s="67"/>
    </row>
    <row r="220" spans="1:173" ht="12.75" x14ac:dyDescent="0.2">
      <c r="A220" s="41"/>
      <c r="B220" s="41"/>
      <c r="C220" s="41"/>
      <c r="D220" s="109" t="s">
        <v>92</v>
      </c>
      <c r="E220" s="110" t="s">
        <v>565</v>
      </c>
      <c r="F220" s="111">
        <f>B3+(207*B5)</f>
        <v>207</v>
      </c>
      <c r="G220" s="210"/>
      <c r="H220" s="211"/>
      <c r="I220" s="57"/>
      <c r="J220" s="28">
        <f>F553</f>
        <v>540</v>
      </c>
      <c r="K220" s="29">
        <f>F614</f>
        <v>601</v>
      </c>
      <c r="L220" s="29">
        <f>F575</f>
        <v>562</v>
      </c>
      <c r="M220" s="29">
        <f>F536</f>
        <v>523</v>
      </c>
      <c r="N220" s="29">
        <f>F597</f>
        <v>584</v>
      </c>
      <c r="O220" s="29">
        <f>F229</f>
        <v>216</v>
      </c>
      <c r="P220" s="29">
        <f>F143</f>
        <v>130</v>
      </c>
      <c r="Q220" s="29">
        <f>F212</f>
        <v>199</v>
      </c>
      <c r="R220" s="29">
        <f>F251</f>
        <v>238</v>
      </c>
      <c r="S220" s="29">
        <f>F165</f>
        <v>152</v>
      </c>
      <c r="T220" s="29">
        <f>F427</f>
        <v>414</v>
      </c>
      <c r="U220" s="29">
        <f>F508</f>
        <v>495</v>
      </c>
      <c r="V220" s="29">
        <f>F444</f>
        <v>431</v>
      </c>
      <c r="W220" s="29">
        <f>F405</f>
        <v>392</v>
      </c>
      <c r="X220" s="29">
        <f>F466</f>
        <v>453</v>
      </c>
      <c r="Y220" s="29">
        <f>F98</f>
        <v>85</v>
      </c>
      <c r="Z220" s="29">
        <f>F17</f>
        <v>4</v>
      </c>
      <c r="AA220" s="29">
        <f>F81</f>
        <v>68</v>
      </c>
      <c r="AB220" s="29">
        <f>F120</f>
        <v>107</v>
      </c>
      <c r="AC220" s="29">
        <f>F59</f>
        <v>46</v>
      </c>
      <c r="AD220" s="29">
        <f>F360</f>
        <v>347</v>
      </c>
      <c r="AE220" s="29">
        <f>F274</f>
        <v>261</v>
      </c>
      <c r="AF220" s="29">
        <f>F313</f>
        <v>300</v>
      </c>
      <c r="AG220" s="29">
        <f>F382</f>
        <v>369</v>
      </c>
      <c r="AH220" s="30">
        <f>F296</f>
        <v>283</v>
      </c>
      <c r="AI220" s="75">
        <f t="shared" si="98"/>
        <v>3247400</v>
      </c>
      <c r="AJ220" s="41"/>
      <c r="AK220" s="91" t="s">
        <v>197</v>
      </c>
      <c r="AL220" s="93" t="s">
        <v>213</v>
      </c>
      <c r="AM220" s="93" t="s">
        <v>215</v>
      </c>
      <c r="AN220" s="93" t="s">
        <v>104</v>
      </c>
      <c r="AO220" s="93" t="s">
        <v>214</v>
      </c>
      <c r="AP220" s="93" t="s">
        <v>452</v>
      </c>
      <c r="AQ220" s="93" t="s">
        <v>186</v>
      </c>
      <c r="AR220" s="92" t="s">
        <v>122</v>
      </c>
      <c r="AS220" s="93" t="s">
        <v>595</v>
      </c>
      <c r="AT220" s="93" t="s">
        <v>402</v>
      </c>
      <c r="AU220" s="93" t="s">
        <v>685</v>
      </c>
      <c r="AV220" s="93" t="s">
        <v>235</v>
      </c>
      <c r="AW220" s="94" t="s">
        <v>692</v>
      </c>
      <c r="AX220" s="93" t="s">
        <v>608</v>
      </c>
      <c r="AY220" s="93" t="s">
        <v>378</v>
      </c>
      <c r="AZ220" s="93" t="s">
        <v>539</v>
      </c>
      <c r="BA220" s="93" t="s">
        <v>488</v>
      </c>
      <c r="BB220" s="95" t="s">
        <v>540</v>
      </c>
      <c r="BC220" s="93" t="s">
        <v>320</v>
      </c>
      <c r="BD220" s="93" t="s">
        <v>349</v>
      </c>
      <c r="BE220" s="93" t="s">
        <v>544</v>
      </c>
      <c r="BF220" s="93" t="s">
        <v>249</v>
      </c>
      <c r="BG220" s="93" t="s">
        <v>660</v>
      </c>
      <c r="BH220" s="93" t="s">
        <v>688</v>
      </c>
      <c r="BI220" s="96" t="s">
        <v>532</v>
      </c>
      <c r="BJ220" s="41"/>
      <c r="BK220" s="50"/>
      <c r="BL220" s="41"/>
      <c r="BM220" s="28">
        <f>F310</f>
        <v>297</v>
      </c>
      <c r="BN220" s="29">
        <f>F374</f>
        <v>361</v>
      </c>
      <c r="BO220" s="29">
        <f>F313</f>
        <v>300</v>
      </c>
      <c r="BP220" s="29">
        <f>F282</f>
        <v>269</v>
      </c>
      <c r="BQ220" s="29">
        <f>F346</f>
        <v>333</v>
      </c>
      <c r="BR220" s="29">
        <f>F179</f>
        <v>166</v>
      </c>
      <c r="BS220" s="29">
        <f>F243</f>
        <v>230</v>
      </c>
      <c r="BT220" s="29">
        <f>F212</f>
        <v>199</v>
      </c>
      <c r="BU220" s="29">
        <f>F151</f>
        <v>138</v>
      </c>
      <c r="BV220" s="29">
        <f>F215</f>
        <v>202</v>
      </c>
      <c r="BW220" s="29">
        <f>F423</f>
        <v>410</v>
      </c>
      <c r="BX220" s="29">
        <f>F492</f>
        <v>479</v>
      </c>
      <c r="BY220" s="29">
        <f>F456</f>
        <v>443</v>
      </c>
      <c r="BZ220" s="29">
        <f>F395</f>
        <v>382</v>
      </c>
      <c r="CA220" s="29">
        <f>F484</f>
        <v>471</v>
      </c>
      <c r="CB220" s="29">
        <f>F541</f>
        <v>528</v>
      </c>
      <c r="CC220" s="29">
        <f>F630</f>
        <v>617</v>
      </c>
      <c r="CD220" s="29">
        <f>F569</f>
        <v>556</v>
      </c>
      <c r="CE220" s="29">
        <f>F533</f>
        <v>520</v>
      </c>
      <c r="CF220" s="29">
        <f>F602</f>
        <v>589</v>
      </c>
      <c r="CG220" s="29">
        <f>F47</f>
        <v>34</v>
      </c>
      <c r="CH220" s="29">
        <f>F136</f>
        <v>123</v>
      </c>
      <c r="CI220" s="29">
        <f>F75</f>
        <v>62</v>
      </c>
      <c r="CJ220" s="29">
        <f>F14</f>
        <v>1</v>
      </c>
      <c r="CK220" s="30">
        <f>F103</f>
        <v>90</v>
      </c>
      <c r="CL220" s="75">
        <f t="shared" si="99"/>
        <v>3247400</v>
      </c>
      <c r="CM220" s="41"/>
      <c r="CN220" s="82" t="s">
        <v>439</v>
      </c>
      <c r="CO220" s="84" t="s">
        <v>126</v>
      </c>
      <c r="CP220" s="84" t="s">
        <v>660</v>
      </c>
      <c r="CQ220" s="84" t="s">
        <v>678</v>
      </c>
      <c r="CR220" s="84" t="s">
        <v>490</v>
      </c>
      <c r="CS220" s="84" t="s">
        <v>498</v>
      </c>
      <c r="CT220" s="84" t="s">
        <v>307</v>
      </c>
      <c r="CU220" s="83" t="s">
        <v>122</v>
      </c>
      <c r="CV220" s="84" t="s">
        <v>571</v>
      </c>
      <c r="CW220" s="84" t="s">
        <v>518</v>
      </c>
      <c r="CX220" s="84" t="s">
        <v>322</v>
      </c>
      <c r="CY220" s="84" t="s">
        <v>101</v>
      </c>
      <c r="CZ220" s="85" t="s">
        <v>675</v>
      </c>
      <c r="DA220" s="84" t="s">
        <v>403</v>
      </c>
      <c r="DB220" s="84" t="s">
        <v>581</v>
      </c>
      <c r="DC220" s="84" t="s">
        <v>588</v>
      </c>
      <c r="DD220" s="84" t="s">
        <v>553</v>
      </c>
      <c r="DE220" s="86" t="s">
        <v>301</v>
      </c>
      <c r="DF220" s="84" t="s">
        <v>686</v>
      </c>
      <c r="DG220" s="84" t="s">
        <v>196</v>
      </c>
      <c r="DH220" s="84" t="s">
        <v>98</v>
      </c>
      <c r="DI220" s="84" t="s">
        <v>525</v>
      </c>
      <c r="DJ220" s="84" t="s">
        <v>487</v>
      </c>
      <c r="DK220" s="84" t="s">
        <v>201</v>
      </c>
      <c r="DL220" s="87" t="s">
        <v>590</v>
      </c>
      <c r="DM220" s="67"/>
      <c r="DO220" s="57"/>
      <c r="DP220" s="28">
        <f>F403</f>
        <v>390</v>
      </c>
      <c r="DQ220" s="29">
        <f>F286</f>
        <v>273</v>
      </c>
      <c r="DR220" s="29">
        <f>F139</f>
        <v>126</v>
      </c>
      <c r="DS220" s="29">
        <f>F22</f>
        <v>9</v>
      </c>
      <c r="DT220" s="29">
        <f>F525</f>
        <v>512</v>
      </c>
      <c r="DU220" s="29">
        <f>F462</f>
        <v>449</v>
      </c>
      <c r="DV220" s="29">
        <f>F315</f>
        <v>302</v>
      </c>
      <c r="DW220" s="29">
        <f>F193</f>
        <v>180</v>
      </c>
      <c r="DX220" s="29">
        <f>F76</f>
        <v>63</v>
      </c>
      <c r="DY220" s="29">
        <f>F579</f>
        <v>566</v>
      </c>
      <c r="DZ220" s="29">
        <f>F491</f>
        <v>478</v>
      </c>
      <c r="EA220" s="29">
        <f>F369</f>
        <v>356</v>
      </c>
      <c r="EB220" s="29">
        <f>F252</f>
        <v>239</v>
      </c>
      <c r="EC220" s="29">
        <f>F130</f>
        <v>117</v>
      </c>
      <c r="ED220" s="29">
        <f>F633</f>
        <v>620</v>
      </c>
      <c r="EE220" s="29">
        <f>F420</f>
        <v>407</v>
      </c>
      <c r="EF220" s="29">
        <f>F298</f>
        <v>285</v>
      </c>
      <c r="EG220" s="29">
        <f>F181</f>
        <v>168</v>
      </c>
      <c r="EH220" s="29">
        <f>F59</f>
        <v>46</v>
      </c>
      <c r="EI220" s="29">
        <f>F542</f>
        <v>529</v>
      </c>
      <c r="EJ220" s="29">
        <f>F474</f>
        <v>461</v>
      </c>
      <c r="EK220" s="29">
        <f>F357</f>
        <v>344</v>
      </c>
      <c r="EL220" s="29">
        <f>F235</f>
        <v>222</v>
      </c>
      <c r="EM220" s="29">
        <f>F88</f>
        <v>75</v>
      </c>
      <c r="EN220" s="30">
        <f>F596</f>
        <v>583</v>
      </c>
      <c r="EO220" s="75">
        <f t="shared" si="100"/>
        <v>3247400</v>
      </c>
      <c r="EP220" s="41"/>
      <c r="EQ220" s="91" t="s">
        <v>484</v>
      </c>
      <c r="ER220" s="93" t="s">
        <v>137</v>
      </c>
      <c r="ES220" s="93" t="s">
        <v>308</v>
      </c>
      <c r="ET220" s="93" t="s">
        <v>348</v>
      </c>
      <c r="EU220" s="93" t="s">
        <v>337</v>
      </c>
      <c r="EV220" s="93" t="s">
        <v>149</v>
      </c>
      <c r="EW220" s="93" t="s">
        <v>384</v>
      </c>
      <c r="EX220" s="92" t="s">
        <v>246</v>
      </c>
      <c r="EY220" s="93" t="s">
        <v>293</v>
      </c>
      <c r="EZ220" s="93" t="s">
        <v>659</v>
      </c>
      <c r="FA220" s="93" t="s">
        <v>193</v>
      </c>
      <c r="FB220" s="93" t="s">
        <v>282</v>
      </c>
      <c r="FC220" s="94" t="s">
        <v>185</v>
      </c>
      <c r="FD220" s="93" t="s">
        <v>350</v>
      </c>
      <c r="FE220" s="93" t="s">
        <v>663</v>
      </c>
      <c r="FF220" s="93" t="s">
        <v>496</v>
      </c>
      <c r="FG220" s="93" t="s">
        <v>684</v>
      </c>
      <c r="FH220" s="95" t="s">
        <v>94</v>
      </c>
      <c r="FI220" s="93" t="s">
        <v>349</v>
      </c>
      <c r="FJ220" s="93" t="s">
        <v>631</v>
      </c>
      <c r="FK220" s="93" t="s">
        <v>519</v>
      </c>
      <c r="FL220" s="93" t="s">
        <v>669</v>
      </c>
      <c r="FM220" s="93" t="s">
        <v>361</v>
      </c>
      <c r="FN220" s="93" t="s">
        <v>1</v>
      </c>
      <c r="FO220" s="96" t="s">
        <v>251</v>
      </c>
      <c r="FP220" s="67"/>
    </row>
    <row r="221" spans="1:173" ht="12.75" x14ac:dyDescent="0.2">
      <c r="A221" s="41"/>
      <c r="B221" s="41"/>
      <c r="C221" s="41"/>
      <c r="D221" s="109" t="s">
        <v>698</v>
      </c>
      <c r="E221" s="110" t="s">
        <v>565</v>
      </c>
      <c r="F221" s="111">
        <f>B3+(208*B5)</f>
        <v>208</v>
      </c>
      <c r="G221" s="210"/>
      <c r="H221" s="211"/>
      <c r="I221" s="57"/>
      <c r="J221" s="28">
        <f>F586</f>
        <v>573</v>
      </c>
      <c r="K221" s="29">
        <f>F522</f>
        <v>509</v>
      </c>
      <c r="L221" s="29">
        <f>F603</f>
        <v>590</v>
      </c>
      <c r="M221" s="29">
        <f>F539</f>
        <v>526</v>
      </c>
      <c r="N221" s="29">
        <f>F625</f>
        <v>612</v>
      </c>
      <c r="O221" s="29">
        <f>F201</f>
        <v>188</v>
      </c>
      <c r="P221" s="29">
        <f>F240</f>
        <v>227</v>
      </c>
      <c r="Q221" s="29">
        <f>F179</f>
        <v>166</v>
      </c>
      <c r="R221" s="29">
        <f>F218</f>
        <v>205</v>
      </c>
      <c r="S221" s="29">
        <f>F162</f>
        <v>149</v>
      </c>
      <c r="T221" s="29">
        <f>F394</f>
        <v>381</v>
      </c>
      <c r="U221" s="29">
        <f>F480</f>
        <v>467</v>
      </c>
      <c r="V221" s="29">
        <f>F416</f>
        <v>403</v>
      </c>
      <c r="W221" s="29">
        <f>F502</f>
        <v>489</v>
      </c>
      <c r="X221" s="29">
        <f>F458</f>
        <v>445</v>
      </c>
      <c r="Y221" s="29">
        <f>F70</f>
        <v>57</v>
      </c>
      <c r="Z221" s="29">
        <f>F134</f>
        <v>121</v>
      </c>
      <c r="AA221" s="29">
        <f>F48</f>
        <v>35</v>
      </c>
      <c r="AB221" s="29">
        <f>F92</f>
        <v>79</v>
      </c>
      <c r="AC221" s="29">
        <f>F31</f>
        <v>18</v>
      </c>
      <c r="AD221" s="29">
        <f>F332</f>
        <v>319</v>
      </c>
      <c r="AE221" s="29">
        <f>F371</f>
        <v>358</v>
      </c>
      <c r="AF221" s="29">
        <f>F310</f>
        <v>297</v>
      </c>
      <c r="AG221" s="29">
        <f>F349</f>
        <v>336</v>
      </c>
      <c r="AH221" s="30">
        <f>F263</f>
        <v>250</v>
      </c>
      <c r="AI221" s="75">
        <f t="shared" si="98"/>
        <v>3247400</v>
      </c>
      <c r="AJ221" s="41"/>
      <c r="AK221" s="91" t="s">
        <v>78</v>
      </c>
      <c r="AL221" s="93" t="s">
        <v>75</v>
      </c>
      <c r="AM221" s="93" t="s">
        <v>77</v>
      </c>
      <c r="AN221" s="93" t="s">
        <v>79</v>
      </c>
      <c r="AO221" s="93" t="s">
        <v>76</v>
      </c>
      <c r="AP221" s="93" t="s">
        <v>635</v>
      </c>
      <c r="AQ221" s="93" t="s">
        <v>480</v>
      </c>
      <c r="AR221" s="93" t="s">
        <v>498</v>
      </c>
      <c r="AS221" s="92" t="s">
        <v>114</v>
      </c>
      <c r="AT221" s="93" t="s">
        <v>187</v>
      </c>
      <c r="AU221" s="93" t="s">
        <v>700</v>
      </c>
      <c r="AV221" s="93" t="s">
        <v>603</v>
      </c>
      <c r="AW221" s="94" t="s">
        <v>131</v>
      </c>
      <c r="AX221" s="93" t="s">
        <v>676</v>
      </c>
      <c r="AY221" s="93" t="s">
        <v>168</v>
      </c>
      <c r="AZ221" s="93" t="s">
        <v>369</v>
      </c>
      <c r="BA221" s="95" t="s">
        <v>289</v>
      </c>
      <c r="BB221" s="93" t="s">
        <v>430</v>
      </c>
      <c r="BC221" s="93" t="s">
        <v>410</v>
      </c>
      <c r="BD221" s="93" t="s">
        <v>431</v>
      </c>
      <c r="BE221" s="93" t="s">
        <v>665</v>
      </c>
      <c r="BF221" s="93" t="s">
        <v>563</v>
      </c>
      <c r="BG221" s="93" t="s">
        <v>439</v>
      </c>
      <c r="BH221" s="93" t="s">
        <v>305</v>
      </c>
      <c r="BI221" s="96" t="s">
        <v>586</v>
      </c>
      <c r="BJ221" s="41"/>
      <c r="BK221" s="50"/>
      <c r="BL221" s="41"/>
      <c r="BM221" s="28">
        <f>F363</f>
        <v>350</v>
      </c>
      <c r="BN221" s="29">
        <f>F285</f>
        <v>272</v>
      </c>
      <c r="BO221" s="29">
        <f>F296</f>
        <v>283</v>
      </c>
      <c r="BP221" s="29">
        <f>F349</f>
        <v>336</v>
      </c>
      <c r="BQ221" s="29">
        <f>F332</f>
        <v>319</v>
      </c>
      <c r="BR221" s="29">
        <f>F262</f>
        <v>249</v>
      </c>
      <c r="BS221" s="29">
        <f>F154</f>
        <v>141</v>
      </c>
      <c r="BT221" s="29">
        <f>F165</f>
        <v>152</v>
      </c>
      <c r="BU221" s="29">
        <f>F218</f>
        <v>205</v>
      </c>
      <c r="BV221" s="29">
        <f>F201</f>
        <v>188</v>
      </c>
      <c r="BW221" s="29">
        <f>F506</f>
        <v>493</v>
      </c>
      <c r="BX221" s="29">
        <f>F398</f>
        <v>385</v>
      </c>
      <c r="BY221" s="29">
        <f>F434</f>
        <v>421</v>
      </c>
      <c r="BZ221" s="29">
        <f>F467</f>
        <v>454</v>
      </c>
      <c r="CA221" s="29">
        <f>F445</f>
        <v>432</v>
      </c>
      <c r="CB221" s="29">
        <f>F619</f>
        <v>606</v>
      </c>
      <c r="CC221" s="29">
        <f>F516</f>
        <v>503</v>
      </c>
      <c r="CD221" s="29">
        <f>F552</f>
        <v>539</v>
      </c>
      <c r="CE221" s="29">
        <f>F605</f>
        <v>592</v>
      </c>
      <c r="CF221" s="29">
        <f>F583</f>
        <v>570</v>
      </c>
      <c r="CG221" s="29">
        <f>F125</f>
        <v>112</v>
      </c>
      <c r="CH221" s="29">
        <f>F22</f>
        <v>9</v>
      </c>
      <c r="CI221" s="29">
        <f>F53</f>
        <v>40</v>
      </c>
      <c r="CJ221" s="29">
        <f>F111</f>
        <v>98</v>
      </c>
      <c r="CK221" s="30">
        <f>F64</f>
        <v>51</v>
      </c>
      <c r="CL221" s="75">
        <f t="shared" si="99"/>
        <v>3247400</v>
      </c>
      <c r="CM221" s="41"/>
      <c r="CN221" s="82" t="s">
        <v>646</v>
      </c>
      <c r="CO221" s="84" t="s">
        <v>479</v>
      </c>
      <c r="CP221" s="84" t="s">
        <v>532</v>
      </c>
      <c r="CQ221" s="84" t="s">
        <v>305</v>
      </c>
      <c r="CR221" s="84" t="s">
        <v>665</v>
      </c>
      <c r="CS221" s="84" t="s">
        <v>373</v>
      </c>
      <c r="CT221" s="84" t="s">
        <v>413</v>
      </c>
      <c r="CU221" s="84" t="s">
        <v>402</v>
      </c>
      <c r="CV221" s="83" t="s">
        <v>114</v>
      </c>
      <c r="CW221" s="84" t="s">
        <v>635</v>
      </c>
      <c r="CX221" s="84" t="s">
        <v>683</v>
      </c>
      <c r="CY221" s="84" t="s">
        <v>204</v>
      </c>
      <c r="CZ221" s="85" t="s">
        <v>656</v>
      </c>
      <c r="DA221" s="84" t="s">
        <v>351</v>
      </c>
      <c r="DB221" s="84" t="s">
        <v>550</v>
      </c>
      <c r="DC221" s="84" t="s">
        <v>106</v>
      </c>
      <c r="DD221" s="86" t="s">
        <v>642</v>
      </c>
      <c r="DE221" s="84" t="s">
        <v>256</v>
      </c>
      <c r="DF221" s="84" t="s">
        <v>448</v>
      </c>
      <c r="DG221" s="84" t="s">
        <v>674</v>
      </c>
      <c r="DH221" s="84" t="s">
        <v>522</v>
      </c>
      <c r="DI221" s="84" t="s">
        <v>348</v>
      </c>
      <c r="DJ221" s="84" t="s">
        <v>611</v>
      </c>
      <c r="DK221" s="84" t="s">
        <v>460</v>
      </c>
      <c r="DL221" s="87" t="s">
        <v>139</v>
      </c>
      <c r="DM221" s="67"/>
      <c r="DO221" s="57"/>
      <c r="DP221" s="28">
        <f>F538</f>
        <v>525</v>
      </c>
      <c r="DQ221" s="29">
        <f>F421</f>
        <v>408</v>
      </c>
      <c r="DR221" s="29">
        <f>F299</f>
        <v>286</v>
      </c>
      <c r="DS221" s="29">
        <f>F182</f>
        <v>169</v>
      </c>
      <c r="DT221" s="29">
        <f>F60</f>
        <v>47</v>
      </c>
      <c r="DU221" s="29">
        <f>F597</f>
        <v>584</v>
      </c>
      <c r="DV221" s="29">
        <f>F475</f>
        <v>462</v>
      </c>
      <c r="DW221" s="29">
        <f>F353</f>
        <v>340</v>
      </c>
      <c r="DX221" s="29">
        <f>F236</f>
        <v>223</v>
      </c>
      <c r="DY221" s="29">
        <f>F89</f>
        <v>76</v>
      </c>
      <c r="DZ221" s="29">
        <f>F526</f>
        <v>513</v>
      </c>
      <c r="EA221" s="29">
        <f>F404</f>
        <v>391</v>
      </c>
      <c r="EB221" s="29">
        <f>F287</f>
        <v>274</v>
      </c>
      <c r="EC221" s="29">
        <f>F140</f>
        <v>127</v>
      </c>
      <c r="ED221" s="29">
        <f>F18</f>
        <v>5</v>
      </c>
      <c r="EE221" s="29">
        <f>F580</f>
        <v>567</v>
      </c>
      <c r="EF221" s="29">
        <f>F458</f>
        <v>445</v>
      </c>
      <c r="EG221" s="29">
        <f>F316</f>
        <v>303</v>
      </c>
      <c r="EH221" s="29">
        <f>F194</f>
        <v>181</v>
      </c>
      <c r="EI221" s="29">
        <f>F77</f>
        <v>64</v>
      </c>
      <c r="EJ221" s="29">
        <f>F634</f>
        <v>621</v>
      </c>
      <c r="EK221" s="29">
        <f>F492</f>
        <v>479</v>
      </c>
      <c r="EL221" s="29">
        <f>F370</f>
        <v>357</v>
      </c>
      <c r="EM221" s="29">
        <f>F248</f>
        <v>235</v>
      </c>
      <c r="EN221" s="30">
        <f>F131</f>
        <v>118</v>
      </c>
      <c r="EO221" s="75">
        <f t="shared" si="100"/>
        <v>3247400</v>
      </c>
      <c r="EP221" s="41"/>
      <c r="EQ221" s="91" t="s">
        <v>491</v>
      </c>
      <c r="ER221" s="93" t="s">
        <v>234</v>
      </c>
      <c r="ES221" s="93" t="s">
        <v>112</v>
      </c>
      <c r="ET221" s="93" t="s">
        <v>549</v>
      </c>
      <c r="EU221" s="93" t="s">
        <v>74</v>
      </c>
      <c r="EV221" s="93" t="s">
        <v>214</v>
      </c>
      <c r="EW221" s="93" t="s">
        <v>100</v>
      </c>
      <c r="EX221" s="93" t="s">
        <v>358</v>
      </c>
      <c r="EY221" s="92" t="s">
        <v>482</v>
      </c>
      <c r="EZ221" s="93" t="s">
        <v>2</v>
      </c>
      <c r="FA221" s="93" t="s">
        <v>486</v>
      </c>
      <c r="FB221" s="93" t="s">
        <v>99</v>
      </c>
      <c r="FC221" s="94" t="s">
        <v>303</v>
      </c>
      <c r="FD221" s="93" t="s">
        <v>548</v>
      </c>
      <c r="FE221" s="93" t="s">
        <v>529</v>
      </c>
      <c r="FF221" s="93" t="s">
        <v>407</v>
      </c>
      <c r="FG221" s="95" t="s">
        <v>168</v>
      </c>
      <c r="FH221" s="93" t="s">
        <v>154</v>
      </c>
      <c r="FI221" s="93" t="s">
        <v>313</v>
      </c>
      <c r="FJ221" s="93" t="s">
        <v>651</v>
      </c>
      <c r="FK221" s="93" t="s">
        <v>203</v>
      </c>
      <c r="FL221" s="93" t="s">
        <v>101</v>
      </c>
      <c r="FM221" s="93" t="s">
        <v>180</v>
      </c>
      <c r="FN221" s="93" t="s">
        <v>286</v>
      </c>
      <c r="FO221" s="96" t="s">
        <v>470</v>
      </c>
      <c r="FP221" s="67"/>
    </row>
    <row r="222" spans="1:173" ht="12.75" x14ac:dyDescent="0.2">
      <c r="A222" s="41"/>
      <c r="B222" s="41"/>
      <c r="C222" s="41"/>
      <c r="D222" s="109" t="s">
        <v>524</v>
      </c>
      <c r="E222" s="110" t="s">
        <v>565</v>
      </c>
      <c r="F222" s="122">
        <f>B3+(209*B5)</f>
        <v>209</v>
      </c>
      <c r="G222" s="210"/>
      <c r="H222" s="211"/>
      <c r="I222" s="57"/>
      <c r="J222" s="28">
        <f>F589</f>
        <v>576</v>
      </c>
      <c r="K222" s="29">
        <f>F550</f>
        <v>537</v>
      </c>
      <c r="L222" s="29">
        <f>F636</f>
        <v>623</v>
      </c>
      <c r="M222" s="29">
        <f>F572</f>
        <v>559</v>
      </c>
      <c r="N222" s="29">
        <f>F528</f>
        <v>515</v>
      </c>
      <c r="O222" s="29">
        <f>F168</f>
        <v>155</v>
      </c>
      <c r="P222" s="29">
        <f>F237</f>
        <v>224</v>
      </c>
      <c r="Q222" s="29">
        <f>F151</f>
        <v>138</v>
      </c>
      <c r="R222" s="29">
        <f>F190</f>
        <v>177</v>
      </c>
      <c r="S222" s="29">
        <f>F254</f>
        <v>241</v>
      </c>
      <c r="T222" s="29">
        <f>F491</f>
        <v>478</v>
      </c>
      <c r="U222" s="29">
        <f>F452</f>
        <v>439</v>
      </c>
      <c r="V222" s="29">
        <f>F408</f>
        <v>395</v>
      </c>
      <c r="W222" s="29">
        <f>F469</f>
        <v>456</v>
      </c>
      <c r="X222" s="29">
        <f>F430</f>
        <v>417</v>
      </c>
      <c r="Y222" s="29">
        <f>F42</f>
        <v>29</v>
      </c>
      <c r="Z222" s="29">
        <f>F106</f>
        <v>93</v>
      </c>
      <c r="AA222" s="29">
        <f>F20</f>
        <v>7</v>
      </c>
      <c r="AB222" s="29">
        <f>F84</f>
        <v>71</v>
      </c>
      <c r="AC222" s="29">
        <f>F123</f>
        <v>110</v>
      </c>
      <c r="AD222" s="29">
        <f>F299</f>
        <v>286</v>
      </c>
      <c r="AE222" s="29">
        <f>F338</f>
        <v>325</v>
      </c>
      <c r="AF222" s="29">
        <f>F282</f>
        <v>269</v>
      </c>
      <c r="AG222" s="29">
        <f>F321</f>
        <v>308</v>
      </c>
      <c r="AH222" s="30">
        <f>F385</f>
        <v>372</v>
      </c>
      <c r="AI222" s="75">
        <f t="shared" si="98"/>
        <v>3247400</v>
      </c>
      <c r="AJ222" s="41"/>
      <c r="AK222" s="91" t="s">
        <v>275</v>
      </c>
      <c r="AL222" s="93" t="s">
        <v>273</v>
      </c>
      <c r="AM222" s="93" t="s">
        <v>175</v>
      </c>
      <c r="AN222" s="93" t="s">
        <v>276</v>
      </c>
      <c r="AO222" s="93" t="s">
        <v>274</v>
      </c>
      <c r="AP222" s="93" t="s">
        <v>363</v>
      </c>
      <c r="AQ222" s="93" t="s">
        <v>265</v>
      </c>
      <c r="AR222" s="93" t="s">
        <v>571</v>
      </c>
      <c r="AS222" s="93" t="s">
        <v>441</v>
      </c>
      <c r="AT222" s="92" t="s">
        <v>528</v>
      </c>
      <c r="AU222" s="212" t="s">
        <v>193</v>
      </c>
      <c r="AV222" s="212" t="s">
        <v>690</v>
      </c>
      <c r="AW222" s="213" t="s">
        <v>352</v>
      </c>
      <c r="AX222" s="212" t="s">
        <v>696</v>
      </c>
      <c r="AY222" s="212" t="s">
        <v>624</v>
      </c>
      <c r="AZ222" s="95" t="s">
        <v>449</v>
      </c>
      <c r="BA222" s="93" t="s">
        <v>508</v>
      </c>
      <c r="BB222" s="93" t="s">
        <v>117</v>
      </c>
      <c r="BC222" s="93" t="s">
        <v>232</v>
      </c>
      <c r="BD222" s="93" t="s">
        <v>507</v>
      </c>
      <c r="BE222" s="93" t="s">
        <v>112</v>
      </c>
      <c r="BF222" s="93" t="s">
        <v>607</v>
      </c>
      <c r="BG222" s="93" t="s">
        <v>678</v>
      </c>
      <c r="BH222" s="93" t="s">
        <v>417</v>
      </c>
      <c r="BI222" s="96" t="s">
        <v>397</v>
      </c>
      <c r="BJ222" s="41"/>
      <c r="BK222" s="50"/>
      <c r="BL222" s="41"/>
      <c r="BM222" s="28">
        <f>F357</f>
        <v>344</v>
      </c>
      <c r="BN222" s="29">
        <f>F321</f>
        <v>308</v>
      </c>
      <c r="BO222" s="29">
        <f>F274</f>
        <v>261</v>
      </c>
      <c r="BP222" s="29">
        <f>F288</f>
        <v>275</v>
      </c>
      <c r="BQ222" s="29">
        <f>F385</f>
        <v>372</v>
      </c>
      <c r="BR222" s="29">
        <f>F226</f>
        <v>213</v>
      </c>
      <c r="BS222" s="29">
        <f>F190</f>
        <v>177</v>
      </c>
      <c r="BT222" s="29">
        <f>F143</f>
        <v>130</v>
      </c>
      <c r="BU222" s="29">
        <f>F187</f>
        <v>174</v>
      </c>
      <c r="BV222" s="29">
        <f>F254</f>
        <v>241</v>
      </c>
      <c r="BW222" s="29">
        <f>F470</f>
        <v>457</v>
      </c>
      <c r="BX222" s="29">
        <f>F459</f>
        <v>446</v>
      </c>
      <c r="BY222" s="29">
        <f>F392</f>
        <v>379</v>
      </c>
      <c r="BZ222" s="29">
        <f>F431</f>
        <v>418</v>
      </c>
      <c r="CA222" s="29">
        <f>F498</f>
        <v>485</v>
      </c>
      <c r="CB222" s="29">
        <f>F608</f>
        <v>595</v>
      </c>
      <c r="CC222" s="29">
        <f>F577</f>
        <v>564</v>
      </c>
      <c r="CD222" s="29">
        <f>F530</f>
        <v>517</v>
      </c>
      <c r="CE222" s="29">
        <f>F544</f>
        <v>531</v>
      </c>
      <c r="CF222" s="29">
        <f>F616</f>
        <v>603</v>
      </c>
      <c r="CG222" s="29">
        <f>F89</f>
        <v>76</v>
      </c>
      <c r="CH222" s="29">
        <f>F78</f>
        <v>65</v>
      </c>
      <c r="CI222" s="29">
        <f>F36</f>
        <v>23</v>
      </c>
      <c r="CJ222" s="29">
        <f>F50</f>
        <v>37</v>
      </c>
      <c r="CK222" s="30">
        <f>F122</f>
        <v>109</v>
      </c>
      <c r="CL222" s="75">
        <f t="shared" si="99"/>
        <v>3247400</v>
      </c>
      <c r="CM222" s="41"/>
      <c r="CN222" s="82" t="s">
        <v>669</v>
      </c>
      <c r="CO222" s="84" t="s">
        <v>417</v>
      </c>
      <c r="CP222" s="84" t="s">
        <v>249</v>
      </c>
      <c r="CQ222" s="84" t="s">
        <v>626</v>
      </c>
      <c r="CR222" s="84" t="s">
        <v>397</v>
      </c>
      <c r="CS222" s="84" t="s">
        <v>583</v>
      </c>
      <c r="CT222" s="84" t="s">
        <v>441</v>
      </c>
      <c r="CU222" s="84" t="s">
        <v>186</v>
      </c>
      <c r="CV222" s="84" t="s">
        <v>324</v>
      </c>
      <c r="CW222" s="83" t="s">
        <v>528</v>
      </c>
      <c r="CX222" s="84" t="s">
        <v>462</v>
      </c>
      <c r="CY222" s="84" t="s">
        <v>625</v>
      </c>
      <c r="CZ222" s="85" t="s">
        <v>237</v>
      </c>
      <c r="DA222" s="84" t="s">
        <v>664</v>
      </c>
      <c r="DB222" s="84" t="s">
        <v>371</v>
      </c>
      <c r="DC222" s="86" t="s">
        <v>671</v>
      </c>
      <c r="DD222" s="84" t="s">
        <v>381</v>
      </c>
      <c r="DE222" s="84" t="s">
        <v>520</v>
      </c>
      <c r="DF222" s="84" t="s">
        <v>173</v>
      </c>
      <c r="DG222" s="84" t="s">
        <v>610</v>
      </c>
      <c r="DH222" s="84" t="s">
        <v>2</v>
      </c>
      <c r="DI222" s="84" t="s">
        <v>644</v>
      </c>
      <c r="DJ222" s="84" t="s">
        <v>422</v>
      </c>
      <c r="DK222" s="84" t="s">
        <v>555</v>
      </c>
      <c r="DL222" s="87" t="s">
        <v>231</v>
      </c>
      <c r="DM222" s="67"/>
      <c r="DO222" s="57"/>
      <c r="DP222" s="28">
        <f>F73</f>
        <v>60</v>
      </c>
      <c r="DQ222" s="29">
        <f>F581</f>
        <v>568</v>
      </c>
      <c r="DR222" s="29">
        <f>F459</f>
        <v>446</v>
      </c>
      <c r="DS222" s="29">
        <f>F317</f>
        <v>304</v>
      </c>
      <c r="DT222" s="29">
        <f>F195</f>
        <v>182</v>
      </c>
      <c r="DU222" s="29">
        <f>F132</f>
        <v>119</v>
      </c>
      <c r="DV222" s="29">
        <f>F635</f>
        <v>622</v>
      </c>
      <c r="DW222" s="29">
        <f>F488</f>
        <v>475</v>
      </c>
      <c r="DX222" s="29">
        <f>F371</f>
        <v>358</v>
      </c>
      <c r="DY222" s="29">
        <f>F249</f>
        <v>236</v>
      </c>
      <c r="DZ222" s="29">
        <f>F61</f>
        <v>48</v>
      </c>
      <c r="EA222" s="29">
        <f>F539</f>
        <v>526</v>
      </c>
      <c r="EB222" s="29">
        <f>F422</f>
        <v>409</v>
      </c>
      <c r="EC222" s="29">
        <f>F300</f>
        <v>287</v>
      </c>
      <c r="ED222" s="29">
        <f>F178</f>
        <v>165</v>
      </c>
      <c r="EE222" s="29">
        <f>F90</f>
        <v>77</v>
      </c>
      <c r="EF222" s="29">
        <f>F593</f>
        <v>580</v>
      </c>
      <c r="EG222" s="29">
        <f>F476</f>
        <v>463</v>
      </c>
      <c r="EH222" s="29">
        <f>F354</f>
        <v>341</v>
      </c>
      <c r="EI222" s="29">
        <f>F237</f>
        <v>224</v>
      </c>
      <c r="EJ222" s="29">
        <f>F19</f>
        <v>6</v>
      </c>
      <c r="EK222" s="29">
        <f>F527</f>
        <v>514</v>
      </c>
      <c r="EL222" s="29">
        <f>F405</f>
        <v>392</v>
      </c>
      <c r="EM222" s="29">
        <f>F283</f>
        <v>270</v>
      </c>
      <c r="EN222" s="30">
        <f>F141</f>
        <v>128</v>
      </c>
      <c r="EO222" s="75">
        <f t="shared" si="100"/>
        <v>3247400</v>
      </c>
      <c r="EP222" s="41"/>
      <c r="EQ222" s="91" t="s">
        <v>389</v>
      </c>
      <c r="ER222" s="93" t="s">
        <v>461</v>
      </c>
      <c r="ES222" s="93" t="s">
        <v>625</v>
      </c>
      <c r="ET222" s="93" t="s">
        <v>323</v>
      </c>
      <c r="EU222" s="93" t="s">
        <v>159</v>
      </c>
      <c r="EV222" s="93" t="s">
        <v>190</v>
      </c>
      <c r="EW222" s="93" t="s">
        <v>473</v>
      </c>
      <c r="EX222" s="93" t="s">
        <v>593</v>
      </c>
      <c r="EY222" s="93" t="s">
        <v>563</v>
      </c>
      <c r="EZ222" s="92" t="s">
        <v>621</v>
      </c>
      <c r="FA222" s="93" t="s">
        <v>494</v>
      </c>
      <c r="FB222" s="93" t="s">
        <v>79</v>
      </c>
      <c r="FC222" s="94" t="s">
        <v>365</v>
      </c>
      <c r="FD222" s="93" t="s">
        <v>589</v>
      </c>
      <c r="FE222" s="93" t="s">
        <v>599</v>
      </c>
      <c r="FF222" s="95" t="s">
        <v>639</v>
      </c>
      <c r="FG222" s="93" t="s">
        <v>577</v>
      </c>
      <c r="FH222" s="93" t="s">
        <v>217</v>
      </c>
      <c r="FI222" s="93" t="s">
        <v>426</v>
      </c>
      <c r="FJ222" s="93" t="s">
        <v>265</v>
      </c>
      <c r="FK222" s="93" t="s">
        <v>620</v>
      </c>
      <c r="FL222" s="93" t="s">
        <v>135</v>
      </c>
      <c r="FM222" s="93" t="s">
        <v>608</v>
      </c>
      <c r="FN222" s="93" t="s">
        <v>343</v>
      </c>
      <c r="FO222" s="96" t="s">
        <v>505</v>
      </c>
      <c r="FP222" s="67"/>
    </row>
    <row r="223" spans="1:173" ht="12.75" x14ac:dyDescent="0.2">
      <c r="A223" s="41"/>
      <c r="B223" s="41"/>
      <c r="C223" s="41"/>
      <c r="D223" s="109" t="s">
        <v>344</v>
      </c>
      <c r="E223" s="110" t="s">
        <v>565</v>
      </c>
      <c r="F223" s="122">
        <f>B3+(210*B5)</f>
        <v>210</v>
      </c>
      <c r="G223" s="210"/>
      <c r="H223" s="211"/>
      <c r="I223" s="57"/>
      <c r="J223" s="28">
        <f>F417</f>
        <v>404</v>
      </c>
      <c r="K223" s="29">
        <f>F481</f>
        <v>468</v>
      </c>
      <c r="L223" s="29">
        <f>F395</f>
        <v>382</v>
      </c>
      <c r="M223" s="29">
        <f>F459</f>
        <v>446</v>
      </c>
      <c r="N223" s="29">
        <f>F498</f>
        <v>485</v>
      </c>
      <c r="O223" s="29">
        <f>F49</f>
        <v>36</v>
      </c>
      <c r="P223" s="29">
        <f>F88</f>
        <v>75</v>
      </c>
      <c r="Q223" s="29">
        <f>F32</f>
        <v>19</v>
      </c>
      <c r="R223" s="29">
        <f>F71</f>
        <v>58</v>
      </c>
      <c r="S223" s="29">
        <f>F135</f>
        <v>122</v>
      </c>
      <c r="T223" s="29">
        <f>F278</f>
        <v>265</v>
      </c>
      <c r="U223" s="29">
        <f>F322</f>
        <v>309</v>
      </c>
      <c r="V223" s="29">
        <f>F386</f>
        <v>373</v>
      </c>
      <c r="W223" s="29">
        <f>F300</f>
        <v>287</v>
      </c>
      <c r="X223" s="29">
        <f>F339</f>
        <v>326</v>
      </c>
      <c r="Y223" s="29">
        <f>F543</f>
        <v>530</v>
      </c>
      <c r="Z223" s="29">
        <f>F612</f>
        <v>599</v>
      </c>
      <c r="AA223" s="29">
        <f>F526</f>
        <v>513</v>
      </c>
      <c r="AB223" s="29">
        <f>F565</f>
        <v>552</v>
      </c>
      <c r="AC223" s="29">
        <f>F629</f>
        <v>616</v>
      </c>
      <c r="AD223" s="29">
        <f>F180</f>
        <v>167</v>
      </c>
      <c r="AE223" s="29">
        <f>F219</f>
        <v>206</v>
      </c>
      <c r="AF223" s="29">
        <f>F158</f>
        <v>145</v>
      </c>
      <c r="AG223" s="29">
        <f>F202</f>
        <v>189</v>
      </c>
      <c r="AH223" s="30">
        <f>F241</f>
        <v>228</v>
      </c>
      <c r="AI223" s="75">
        <f t="shared" si="98"/>
        <v>3247400</v>
      </c>
      <c r="AJ223" s="41"/>
      <c r="AK223" s="91" t="s">
        <v>169</v>
      </c>
      <c r="AL223" s="93" t="s">
        <v>687</v>
      </c>
      <c r="AM223" s="93" t="s">
        <v>403</v>
      </c>
      <c r="AN223" s="93" t="s">
        <v>625</v>
      </c>
      <c r="AO223" s="93" t="s">
        <v>371</v>
      </c>
      <c r="AP223" s="93" t="s">
        <v>211</v>
      </c>
      <c r="AQ223" s="93" t="s">
        <v>1</v>
      </c>
      <c r="AR223" s="93" t="s">
        <v>212</v>
      </c>
      <c r="AS223" s="93" t="s">
        <v>210</v>
      </c>
      <c r="AT223" s="214" t="s">
        <v>209</v>
      </c>
      <c r="AU223" s="215" t="s">
        <v>243</v>
      </c>
      <c r="AV223" s="216" t="s">
        <v>634</v>
      </c>
      <c r="AW223" s="216" t="s">
        <v>317</v>
      </c>
      <c r="AX223" s="216" t="s">
        <v>589</v>
      </c>
      <c r="AY223" s="217" t="s">
        <v>440</v>
      </c>
      <c r="AZ223" s="218" t="s">
        <v>655</v>
      </c>
      <c r="BA223" s="93" t="s">
        <v>500</v>
      </c>
      <c r="BB223" s="93" t="s">
        <v>486</v>
      </c>
      <c r="BC223" s="93" t="s">
        <v>584</v>
      </c>
      <c r="BD223" s="93" t="s">
        <v>645</v>
      </c>
      <c r="BE223" s="93" t="s">
        <v>537</v>
      </c>
      <c r="BF223" s="93" t="s">
        <v>133</v>
      </c>
      <c r="BG223" s="93" t="s">
        <v>538</v>
      </c>
      <c r="BH223" s="93" t="s">
        <v>362</v>
      </c>
      <c r="BI223" s="96" t="s">
        <v>458</v>
      </c>
      <c r="BJ223" s="41"/>
      <c r="BK223" s="50"/>
      <c r="BL223" s="41"/>
      <c r="BM223" s="28">
        <f>F159</f>
        <v>146</v>
      </c>
      <c r="BN223" s="29">
        <f>F231</f>
        <v>218</v>
      </c>
      <c r="BO223" s="29">
        <f>F245</f>
        <v>232</v>
      </c>
      <c r="BP223" s="29">
        <f>F198</f>
        <v>185</v>
      </c>
      <c r="BQ223" s="29">
        <f>F167</f>
        <v>154</v>
      </c>
      <c r="BR223" s="29">
        <f>F521</f>
        <v>508</v>
      </c>
      <c r="BS223" s="29">
        <f>F588</f>
        <v>575</v>
      </c>
      <c r="BT223" s="29">
        <f>F632</f>
        <v>619</v>
      </c>
      <c r="BU223" s="29">
        <f>F585</f>
        <v>572</v>
      </c>
      <c r="BV223" s="29">
        <f>F549</f>
        <v>536</v>
      </c>
      <c r="BW223" s="29">
        <f>F278</f>
        <v>265</v>
      </c>
      <c r="BX223" s="29">
        <f>F350</f>
        <v>337</v>
      </c>
      <c r="BY223" s="29">
        <f>F364</f>
        <v>351</v>
      </c>
      <c r="BZ223" s="29">
        <f>F322</f>
        <v>309</v>
      </c>
      <c r="CA223" s="29">
        <f>F311</f>
        <v>298</v>
      </c>
      <c r="CB223" s="29">
        <f>F15</f>
        <v>2</v>
      </c>
      <c r="CC223" s="29">
        <f>F112</f>
        <v>99</v>
      </c>
      <c r="CD223" s="29">
        <f>F126</f>
        <v>113</v>
      </c>
      <c r="CE223" s="29">
        <f>F79</f>
        <v>66</v>
      </c>
      <c r="CF223" s="29">
        <f>F43</f>
        <v>30</v>
      </c>
      <c r="CG223" s="29">
        <f>F402</f>
        <v>389</v>
      </c>
      <c r="CH223" s="29">
        <f>F469</f>
        <v>456</v>
      </c>
      <c r="CI223" s="29">
        <f>F508</f>
        <v>495</v>
      </c>
      <c r="CJ223" s="29">
        <f>F441</f>
        <v>428</v>
      </c>
      <c r="CK223" s="30">
        <f>F430</f>
        <v>417</v>
      </c>
      <c r="CL223" s="75">
        <f t="shared" si="99"/>
        <v>3247400</v>
      </c>
      <c r="CM223" s="41"/>
      <c r="CN223" s="82" t="s">
        <v>90</v>
      </c>
      <c r="CO223" s="84" t="s">
        <v>287</v>
      </c>
      <c r="CP223" s="84" t="s">
        <v>347</v>
      </c>
      <c r="CQ223" s="84" t="s">
        <v>93</v>
      </c>
      <c r="CR223" s="84" t="s">
        <v>284</v>
      </c>
      <c r="CS223" s="84" t="s">
        <v>191</v>
      </c>
      <c r="CT223" s="84" t="s">
        <v>456</v>
      </c>
      <c r="CU223" s="84" t="s">
        <v>298</v>
      </c>
      <c r="CV223" s="84" t="s">
        <v>541</v>
      </c>
      <c r="CW223" s="84" t="s">
        <v>474</v>
      </c>
      <c r="CX223" s="83" t="s">
        <v>243</v>
      </c>
      <c r="CY223" s="84" t="s">
        <v>578</v>
      </c>
      <c r="CZ223" s="85" t="s">
        <v>546</v>
      </c>
      <c r="DA223" s="84" t="s">
        <v>634</v>
      </c>
      <c r="DB223" s="86" t="s">
        <v>259</v>
      </c>
      <c r="DC223" s="84" t="s">
        <v>612</v>
      </c>
      <c r="DD223" s="84" t="s">
        <v>662</v>
      </c>
      <c r="DE223" s="84" t="s">
        <v>96</v>
      </c>
      <c r="DF223" s="84" t="s">
        <v>554</v>
      </c>
      <c r="DG223" s="84" t="s">
        <v>414</v>
      </c>
      <c r="DH223" s="84" t="s">
        <v>668</v>
      </c>
      <c r="DI223" s="84" t="s">
        <v>696</v>
      </c>
      <c r="DJ223" s="84" t="s">
        <v>235</v>
      </c>
      <c r="DK223" s="84" t="s">
        <v>253</v>
      </c>
      <c r="DL223" s="87" t="s">
        <v>624</v>
      </c>
      <c r="DM223" s="67"/>
      <c r="DO223" s="57"/>
      <c r="DP223" s="28">
        <f>F311</f>
        <v>298</v>
      </c>
      <c r="DQ223" s="29">
        <f>F164</f>
        <v>151</v>
      </c>
      <c r="DR223" s="29">
        <f>F47</f>
        <v>34</v>
      </c>
      <c r="DS223" s="29">
        <f>F550</f>
        <v>537</v>
      </c>
      <c r="DT223" s="29">
        <f>F428</f>
        <v>415</v>
      </c>
      <c r="DU223" s="29">
        <f>F340</f>
        <v>327</v>
      </c>
      <c r="DV223" s="29">
        <f>F218</f>
        <v>205</v>
      </c>
      <c r="DW223" s="29">
        <f>F101</f>
        <v>88</v>
      </c>
      <c r="DX223" s="29">
        <f>F604</f>
        <v>591</v>
      </c>
      <c r="DY223" s="29">
        <f>F487</f>
        <v>474</v>
      </c>
      <c r="DZ223" s="29">
        <f>F269</f>
        <v>256</v>
      </c>
      <c r="EA223" s="29">
        <f>F152</f>
        <v>139</v>
      </c>
      <c r="EB223" s="29">
        <f>F30</f>
        <v>17</v>
      </c>
      <c r="EC223" s="29">
        <f>F533</f>
        <v>520</v>
      </c>
      <c r="ED223" s="29">
        <f>F391</f>
        <v>378</v>
      </c>
      <c r="EE223" s="29">
        <f>F323</f>
        <v>310</v>
      </c>
      <c r="EF223" s="29">
        <f>F206</f>
        <v>193</v>
      </c>
      <c r="EG223" s="29">
        <f>F84</f>
        <v>71</v>
      </c>
      <c r="EH223" s="29">
        <f>F567</f>
        <v>554</v>
      </c>
      <c r="EI223" s="29">
        <f>F445</f>
        <v>432</v>
      </c>
      <c r="EJ223" s="29">
        <f>F382</f>
        <v>369</v>
      </c>
      <c r="EK223" s="29">
        <f>F260</f>
        <v>247</v>
      </c>
      <c r="EL223" s="29">
        <f>F113</f>
        <v>100</v>
      </c>
      <c r="EM223" s="29">
        <f>F621</f>
        <v>608</v>
      </c>
      <c r="EN223" s="30">
        <f>F499</f>
        <v>486</v>
      </c>
      <c r="EO223" s="75">
        <f t="shared" si="100"/>
        <v>3247400</v>
      </c>
      <c r="EP223" s="41"/>
      <c r="EQ223" s="91" t="s">
        <v>259</v>
      </c>
      <c r="ER223" s="93" t="s">
        <v>245</v>
      </c>
      <c r="ES223" s="93" t="s">
        <v>98</v>
      </c>
      <c r="ET223" s="93" t="s">
        <v>273</v>
      </c>
      <c r="EU223" s="93" t="s">
        <v>445</v>
      </c>
      <c r="EV223" s="93" t="s">
        <v>531</v>
      </c>
      <c r="EW223" s="93" t="s">
        <v>114</v>
      </c>
      <c r="EX223" s="93" t="s">
        <v>123</v>
      </c>
      <c r="EY223" s="93" t="s">
        <v>606</v>
      </c>
      <c r="EZ223" s="93" t="s">
        <v>82</v>
      </c>
      <c r="FA223" s="92" t="s">
        <v>225</v>
      </c>
      <c r="FB223" s="93" t="s">
        <v>113</v>
      </c>
      <c r="FC223" s="94" t="s">
        <v>290</v>
      </c>
      <c r="FD223" s="93" t="s">
        <v>686</v>
      </c>
      <c r="FE223" s="95" t="s">
        <v>311</v>
      </c>
      <c r="FF223" s="93" t="s">
        <v>670</v>
      </c>
      <c r="FG223" s="93" t="s">
        <v>182</v>
      </c>
      <c r="FH223" s="93" t="s">
        <v>232</v>
      </c>
      <c r="FI223" s="93" t="s">
        <v>613</v>
      </c>
      <c r="FJ223" s="93" t="s">
        <v>550</v>
      </c>
      <c r="FK223" s="93" t="s">
        <v>688</v>
      </c>
      <c r="FL223" s="93" t="s">
        <v>115</v>
      </c>
      <c r="FM223" s="93" t="s">
        <v>142</v>
      </c>
      <c r="FN223" s="93" t="s">
        <v>376</v>
      </c>
      <c r="FO223" s="96" t="s">
        <v>483</v>
      </c>
      <c r="FP223" s="67"/>
    </row>
    <row r="224" spans="1:173" ht="12.75" x14ac:dyDescent="0.2">
      <c r="A224" s="41"/>
      <c r="B224" s="41"/>
      <c r="C224" s="41"/>
      <c r="D224" s="109" t="s">
        <v>636</v>
      </c>
      <c r="E224" s="110" t="s">
        <v>565</v>
      </c>
      <c r="F224" s="111">
        <f>B3+(211*B5)</f>
        <v>211</v>
      </c>
      <c r="G224" s="210"/>
      <c r="H224" s="211"/>
      <c r="I224" s="57"/>
      <c r="J224" s="28">
        <f>F445</f>
        <v>432</v>
      </c>
      <c r="K224" s="29">
        <f>F509</f>
        <v>496</v>
      </c>
      <c r="L224" s="29">
        <f>F423</f>
        <v>410</v>
      </c>
      <c r="M224" s="29">
        <f>F467</f>
        <v>454</v>
      </c>
      <c r="N224" s="29">
        <f>F406</f>
        <v>393</v>
      </c>
      <c r="O224" s="29">
        <f>F82</f>
        <v>69</v>
      </c>
      <c r="P224" s="29">
        <f>F121</f>
        <v>108</v>
      </c>
      <c r="Q224" s="29">
        <f>F60</f>
        <v>47</v>
      </c>
      <c r="R224" s="29">
        <f>F99</f>
        <v>86</v>
      </c>
      <c r="S224" s="29">
        <f>F13</f>
        <v>0</v>
      </c>
      <c r="T224" s="29">
        <f>F375</f>
        <v>362</v>
      </c>
      <c r="U224" s="29">
        <f>F289</f>
        <v>276</v>
      </c>
      <c r="V224" s="29">
        <f>F353</f>
        <v>340</v>
      </c>
      <c r="W224" s="29">
        <f>F272</f>
        <v>259</v>
      </c>
      <c r="X224" s="29">
        <f>F336</f>
        <v>323</v>
      </c>
      <c r="Y224" s="29">
        <f>F576</f>
        <v>563</v>
      </c>
      <c r="Z224" s="29">
        <f>F615</f>
        <v>602</v>
      </c>
      <c r="AA224" s="29">
        <f>F554</f>
        <v>541</v>
      </c>
      <c r="AB224" s="29">
        <f>F593</f>
        <v>580</v>
      </c>
      <c r="AC224" s="29">
        <f>F537</f>
        <v>524</v>
      </c>
      <c r="AD224" s="29">
        <f>F208</f>
        <v>195</v>
      </c>
      <c r="AE224" s="29">
        <f>F252</f>
        <v>239</v>
      </c>
      <c r="AF224" s="29">
        <f>F166</f>
        <v>153</v>
      </c>
      <c r="AG224" s="29">
        <f>F230</f>
        <v>217</v>
      </c>
      <c r="AH224" s="30">
        <f>F144</f>
        <v>131</v>
      </c>
      <c r="AI224" s="75">
        <f t="shared" si="98"/>
        <v>3247400</v>
      </c>
      <c r="AJ224" s="41"/>
      <c r="AK224" s="91" t="s">
        <v>550</v>
      </c>
      <c r="AL224" s="93" t="s">
        <v>640</v>
      </c>
      <c r="AM224" s="93" t="s">
        <v>322</v>
      </c>
      <c r="AN224" s="93" t="s">
        <v>351</v>
      </c>
      <c r="AO224" s="93" t="s">
        <v>672</v>
      </c>
      <c r="AP224" s="93" t="s">
        <v>73</v>
      </c>
      <c r="AQ224" s="93" t="s">
        <v>71</v>
      </c>
      <c r="AR224" s="93" t="s">
        <v>74</v>
      </c>
      <c r="AS224" s="93" t="s">
        <v>72</v>
      </c>
      <c r="AT224" s="214" t="s">
        <v>70</v>
      </c>
      <c r="AU224" s="219" t="s">
        <v>570</v>
      </c>
      <c r="AV224" s="93" t="s">
        <v>477</v>
      </c>
      <c r="AW224" s="93" t="s">
        <v>358</v>
      </c>
      <c r="AX224" s="93" t="s">
        <v>569</v>
      </c>
      <c r="AY224" s="220" t="s">
        <v>366</v>
      </c>
      <c r="AZ224" s="218" t="s">
        <v>521</v>
      </c>
      <c r="BA224" s="93" t="s">
        <v>124</v>
      </c>
      <c r="BB224" s="93" t="s">
        <v>629</v>
      </c>
      <c r="BC224" s="93" t="s">
        <v>577</v>
      </c>
      <c r="BD224" s="93" t="s">
        <v>454</v>
      </c>
      <c r="BE224" s="93" t="s">
        <v>469</v>
      </c>
      <c r="BF224" s="93" t="s">
        <v>185</v>
      </c>
      <c r="BG224" s="93" t="s">
        <v>419</v>
      </c>
      <c r="BH224" s="93" t="s">
        <v>468</v>
      </c>
      <c r="BI224" s="96" t="s">
        <v>379</v>
      </c>
      <c r="BJ224" s="41"/>
      <c r="BK224" s="50"/>
      <c r="BL224" s="41"/>
      <c r="BM224" s="28">
        <f>F192</f>
        <v>179</v>
      </c>
      <c r="BN224" s="29">
        <f>F170</f>
        <v>157</v>
      </c>
      <c r="BO224" s="29">
        <f>F223</f>
        <v>210</v>
      </c>
      <c r="BP224" s="29">
        <f>F259</f>
        <v>246</v>
      </c>
      <c r="BQ224" s="29">
        <f>F156</f>
        <v>143</v>
      </c>
      <c r="BR224" s="29">
        <f>F574</f>
        <v>561</v>
      </c>
      <c r="BS224" s="29">
        <f>F557</f>
        <v>544</v>
      </c>
      <c r="BT224" s="29">
        <f>F610</f>
        <v>597</v>
      </c>
      <c r="BU224" s="29">
        <f>F621</f>
        <v>608</v>
      </c>
      <c r="BV224" s="29">
        <f>F513</f>
        <v>500</v>
      </c>
      <c r="BW224" s="29">
        <f>F336</f>
        <v>323</v>
      </c>
      <c r="BX224" s="29">
        <f>F289</f>
        <v>276</v>
      </c>
      <c r="BY224" s="29">
        <f>F347</f>
        <v>334</v>
      </c>
      <c r="BZ224" s="29">
        <f>F378</f>
        <v>365</v>
      </c>
      <c r="CA224" s="29">
        <f>F275</f>
        <v>262</v>
      </c>
      <c r="CB224" s="29">
        <f>F68</f>
        <v>55</v>
      </c>
      <c r="CC224" s="29">
        <f>F51</f>
        <v>38</v>
      </c>
      <c r="CD224" s="29">
        <f>F104</f>
        <v>91</v>
      </c>
      <c r="CE224" s="29">
        <f>F115</f>
        <v>102</v>
      </c>
      <c r="CF224" s="29">
        <f>F37</f>
        <v>24</v>
      </c>
      <c r="CG224" s="29">
        <f>F455</f>
        <v>442</v>
      </c>
      <c r="CH224" s="29">
        <f>F433</f>
        <v>420</v>
      </c>
      <c r="CI224" s="29">
        <f>F466</f>
        <v>453</v>
      </c>
      <c r="CJ224" s="29">
        <f>F502</f>
        <v>489</v>
      </c>
      <c r="CK224" s="30">
        <f>F394</f>
        <v>381</v>
      </c>
      <c r="CL224" s="75">
        <f t="shared" si="99"/>
        <v>3247400</v>
      </c>
      <c r="CM224" s="41"/>
      <c r="CN224" s="82" t="s">
        <v>227</v>
      </c>
      <c r="CO224" s="84" t="s">
        <v>228</v>
      </c>
      <c r="CP224" s="84" t="s">
        <v>344</v>
      </c>
      <c r="CQ224" s="84" t="s">
        <v>162</v>
      </c>
      <c r="CR224" s="84" t="s">
        <v>161</v>
      </c>
      <c r="CS224" s="84" t="s">
        <v>432</v>
      </c>
      <c r="CT224" s="84" t="s">
        <v>356</v>
      </c>
      <c r="CU224" s="84" t="s">
        <v>510</v>
      </c>
      <c r="CV224" s="84" t="s">
        <v>376</v>
      </c>
      <c r="CW224" s="84" t="s">
        <v>391</v>
      </c>
      <c r="CX224" s="84" t="s">
        <v>366</v>
      </c>
      <c r="CY224" s="83" t="s">
        <v>477</v>
      </c>
      <c r="CZ224" s="85" t="s">
        <v>616</v>
      </c>
      <c r="DA224" s="86" t="s">
        <v>110</v>
      </c>
      <c r="DB224" s="84" t="s">
        <v>643</v>
      </c>
      <c r="DC224" s="84" t="s">
        <v>499</v>
      </c>
      <c r="DD224" s="84" t="s">
        <v>165</v>
      </c>
      <c r="DE224" s="84" t="s">
        <v>489</v>
      </c>
      <c r="DF224" s="84" t="s">
        <v>584</v>
      </c>
      <c r="DG224" s="84" t="s">
        <v>679</v>
      </c>
      <c r="DH224" s="84" t="s">
        <v>582</v>
      </c>
      <c r="DI224" s="84" t="s">
        <v>103</v>
      </c>
      <c r="DJ224" s="84" t="s">
        <v>378</v>
      </c>
      <c r="DK224" s="84" t="s">
        <v>676</v>
      </c>
      <c r="DL224" s="87" t="s">
        <v>700</v>
      </c>
      <c r="DM224" s="67"/>
      <c r="DO224" s="57"/>
      <c r="DP224" s="28">
        <f>F446</f>
        <v>433</v>
      </c>
      <c r="DQ224" s="29">
        <f>F324</f>
        <v>311</v>
      </c>
      <c r="DR224" s="29">
        <f>F207</f>
        <v>194</v>
      </c>
      <c r="DS224" s="29">
        <f>F85</f>
        <v>72</v>
      </c>
      <c r="DT224" s="29">
        <f>F563</f>
        <v>550</v>
      </c>
      <c r="DU224" s="29">
        <f>F500</f>
        <v>487</v>
      </c>
      <c r="DV224" s="29">
        <f>F378</f>
        <v>365</v>
      </c>
      <c r="DW224" s="29">
        <f>F261</f>
        <v>248</v>
      </c>
      <c r="DX224" s="29">
        <f>F114</f>
        <v>101</v>
      </c>
      <c r="DY224" s="29">
        <f>F622</f>
        <v>609</v>
      </c>
      <c r="DZ224" s="29">
        <f>F429</f>
        <v>416</v>
      </c>
      <c r="EA224" s="29">
        <f>F312</f>
        <v>299</v>
      </c>
      <c r="EB224" s="29">
        <f>F165</f>
        <v>152</v>
      </c>
      <c r="EC224" s="29">
        <f>F43</f>
        <v>30</v>
      </c>
      <c r="ED224" s="29">
        <f>F551</f>
        <v>538</v>
      </c>
      <c r="EE224" s="29">
        <f>F483</f>
        <v>470</v>
      </c>
      <c r="EF224" s="29">
        <f>F341</f>
        <v>328</v>
      </c>
      <c r="EG224" s="29">
        <f>F219</f>
        <v>206</v>
      </c>
      <c r="EH224" s="29">
        <f>F102</f>
        <v>89</v>
      </c>
      <c r="EI224" s="29">
        <f>F605</f>
        <v>592</v>
      </c>
      <c r="EJ224" s="29">
        <f>F392</f>
        <v>379</v>
      </c>
      <c r="EK224" s="29">
        <f>F270</f>
        <v>257</v>
      </c>
      <c r="EL224" s="29">
        <f>F148</f>
        <v>135</v>
      </c>
      <c r="EM224" s="29">
        <f>F31</f>
        <v>18</v>
      </c>
      <c r="EN224" s="30">
        <f>F534</f>
        <v>521</v>
      </c>
      <c r="EO224" s="75">
        <f t="shared" si="100"/>
        <v>3247400</v>
      </c>
      <c r="EP224" s="41"/>
      <c r="EQ224" s="91" t="s">
        <v>102</v>
      </c>
      <c r="ER224" s="93" t="s">
        <v>177</v>
      </c>
      <c r="ES224" s="93" t="s">
        <v>481</v>
      </c>
      <c r="ET224" s="93" t="s">
        <v>332</v>
      </c>
      <c r="EU224" s="93" t="s">
        <v>511</v>
      </c>
      <c r="EV224" s="93" t="s">
        <v>294</v>
      </c>
      <c r="EW224" s="93" t="s">
        <v>110</v>
      </c>
      <c r="EX224" s="93" t="s">
        <v>442</v>
      </c>
      <c r="EY224" s="93" t="s">
        <v>368</v>
      </c>
      <c r="EZ224" s="93" t="s">
        <v>147</v>
      </c>
      <c r="FA224" s="93" t="s">
        <v>267</v>
      </c>
      <c r="FB224" s="92" t="s">
        <v>242</v>
      </c>
      <c r="FC224" s="94" t="s">
        <v>402</v>
      </c>
      <c r="FD224" s="95" t="s">
        <v>414</v>
      </c>
      <c r="FE224" s="93" t="s">
        <v>447</v>
      </c>
      <c r="FF224" s="93" t="s">
        <v>296</v>
      </c>
      <c r="FG224" s="93" t="s">
        <v>87</v>
      </c>
      <c r="FH224" s="93" t="s">
        <v>133</v>
      </c>
      <c r="FI224" s="93" t="s">
        <v>609</v>
      </c>
      <c r="FJ224" s="93" t="s">
        <v>448</v>
      </c>
      <c r="FK224" s="93" t="s">
        <v>237</v>
      </c>
      <c r="FL224" s="93" t="s">
        <v>109</v>
      </c>
      <c r="FM224" s="93" t="s">
        <v>229</v>
      </c>
      <c r="FN224" s="93" t="s">
        <v>431</v>
      </c>
      <c r="FO224" s="96" t="s">
        <v>321</v>
      </c>
      <c r="FP224" s="67"/>
    </row>
    <row r="225" spans="1:172" ht="12.75" x14ac:dyDescent="0.2">
      <c r="A225" s="41"/>
      <c r="B225" s="41"/>
      <c r="C225" s="41"/>
      <c r="D225" s="109" t="s">
        <v>367</v>
      </c>
      <c r="E225" s="110" t="s">
        <v>565</v>
      </c>
      <c r="F225" s="111">
        <f>B3+(212*B5)</f>
        <v>212</v>
      </c>
      <c r="G225" s="210"/>
      <c r="H225" s="211"/>
      <c r="I225" s="57"/>
      <c r="J225" s="28">
        <f>F473</f>
        <v>460</v>
      </c>
      <c r="K225" s="29">
        <f>F392</f>
        <v>379</v>
      </c>
      <c r="L225" s="29">
        <f>F456</f>
        <v>443</v>
      </c>
      <c r="M225" s="29">
        <f>F495</f>
        <v>482</v>
      </c>
      <c r="N225" s="29">
        <f>F434</f>
        <v>421</v>
      </c>
      <c r="O225" s="29">
        <f>F110</f>
        <v>97</v>
      </c>
      <c r="P225" s="29">
        <f>F24</f>
        <v>11</v>
      </c>
      <c r="Q225" s="29">
        <f>F63</f>
        <v>50</v>
      </c>
      <c r="R225" s="29">
        <f>F132</f>
        <v>119</v>
      </c>
      <c r="S225" s="29">
        <f>F46</f>
        <v>33</v>
      </c>
      <c r="T225" s="29">
        <f>F347</f>
        <v>334</v>
      </c>
      <c r="U225" s="29">
        <f>F286</f>
        <v>273</v>
      </c>
      <c r="V225" s="29">
        <f>F325</f>
        <v>312</v>
      </c>
      <c r="W225" s="29">
        <f>F364</f>
        <v>351</v>
      </c>
      <c r="X225" s="29">
        <f>F303</f>
        <v>290</v>
      </c>
      <c r="Y225" s="29">
        <f>F604</f>
        <v>591</v>
      </c>
      <c r="Z225" s="29">
        <f>F518</f>
        <v>505</v>
      </c>
      <c r="AA225" s="29">
        <f>F587</f>
        <v>574</v>
      </c>
      <c r="AB225" s="29">
        <f>F626</f>
        <v>613</v>
      </c>
      <c r="AC225" s="29">
        <f>F540</f>
        <v>527</v>
      </c>
      <c r="AD225" s="29">
        <f>F216</f>
        <v>203</v>
      </c>
      <c r="AE225" s="29">
        <f>F155</f>
        <v>142</v>
      </c>
      <c r="AF225" s="29">
        <f>F194</f>
        <v>181</v>
      </c>
      <c r="AG225" s="29">
        <f>F258</f>
        <v>245</v>
      </c>
      <c r="AH225" s="30">
        <f>F177</f>
        <v>164</v>
      </c>
      <c r="AI225" s="112">
        <f>J225^3+K225^3+L225^3+M225^3+N225^3+O225^3+P225^3+Q225^3+R225^3+S225^3+T225^3+U225^3+V225^3+W225^3+X225^3+Y225^3+Z225^3+AA225^3+AB225^3+AC225^3+AD225^3+AE225^3+AF225^3+AG225^3+AH225^3</f>
        <v>1521000000</v>
      </c>
      <c r="AJ225" s="41"/>
      <c r="AK225" s="119" t="s">
        <v>263</v>
      </c>
      <c r="AL225" s="120" t="s">
        <v>237</v>
      </c>
      <c r="AM225" s="120" t="s">
        <v>675</v>
      </c>
      <c r="AN225" s="120" t="s">
        <v>446</v>
      </c>
      <c r="AO225" s="120" t="s">
        <v>656</v>
      </c>
      <c r="AP225" s="120" t="s">
        <v>271</v>
      </c>
      <c r="AQ225" s="120" t="s">
        <v>270</v>
      </c>
      <c r="AR225" s="120" t="s">
        <v>272</v>
      </c>
      <c r="AS225" s="120" t="s">
        <v>190</v>
      </c>
      <c r="AT225" s="221" t="s">
        <v>269</v>
      </c>
      <c r="AU225" s="219" t="s">
        <v>616</v>
      </c>
      <c r="AV225" s="93" t="s">
        <v>137</v>
      </c>
      <c r="AW225" s="93" t="s">
        <v>617</v>
      </c>
      <c r="AX225" s="93" t="s">
        <v>546</v>
      </c>
      <c r="AY225" s="220" t="s">
        <v>178</v>
      </c>
      <c r="AZ225" s="222" t="s">
        <v>606</v>
      </c>
      <c r="BA225" s="120" t="s">
        <v>600</v>
      </c>
      <c r="BB225" s="120" t="s">
        <v>415</v>
      </c>
      <c r="BC225" s="120" t="s">
        <v>406</v>
      </c>
      <c r="BD225" s="120" t="s">
        <v>108</v>
      </c>
      <c r="BE225" s="120" t="s">
        <v>387</v>
      </c>
      <c r="BF225" s="120" t="s">
        <v>385</v>
      </c>
      <c r="BG225" s="120" t="s">
        <v>313</v>
      </c>
      <c r="BH225" s="120" t="s">
        <v>386</v>
      </c>
      <c r="BI225" s="121" t="s">
        <v>309</v>
      </c>
      <c r="BJ225" s="41"/>
      <c r="BK225" s="50"/>
      <c r="BL225" s="41"/>
      <c r="BM225" s="28">
        <f>F173</f>
        <v>160</v>
      </c>
      <c r="BN225" s="29">
        <f>F242</f>
        <v>229</v>
      </c>
      <c r="BO225" s="29">
        <f>F206</f>
        <v>193</v>
      </c>
      <c r="BP225" s="29">
        <f>F145</f>
        <v>132</v>
      </c>
      <c r="BQ225" s="29">
        <f>F234</f>
        <v>221</v>
      </c>
      <c r="BR225" s="29">
        <f>F560</f>
        <v>547</v>
      </c>
      <c r="BS225" s="29">
        <f>F624</f>
        <v>611</v>
      </c>
      <c r="BT225" s="29">
        <f>F563</f>
        <v>550</v>
      </c>
      <c r="BU225" s="29">
        <f>F532</f>
        <v>519</v>
      </c>
      <c r="BV225" s="29">
        <f>F596</f>
        <v>583</v>
      </c>
      <c r="BW225" s="29">
        <f>F297</f>
        <v>284</v>
      </c>
      <c r="BX225" s="29">
        <f>F386</f>
        <v>373</v>
      </c>
      <c r="BY225" s="29">
        <f>F325</f>
        <v>312</v>
      </c>
      <c r="BZ225" s="29">
        <f>F264</f>
        <v>251</v>
      </c>
      <c r="CA225" s="29">
        <f>F353</f>
        <v>340</v>
      </c>
      <c r="CB225" s="29">
        <f>F54</f>
        <v>41</v>
      </c>
      <c r="CC225" s="29">
        <f>F118</f>
        <v>105</v>
      </c>
      <c r="CD225" s="29">
        <f>F87</f>
        <v>74</v>
      </c>
      <c r="CE225" s="29">
        <f>F26</f>
        <v>13</v>
      </c>
      <c r="CF225" s="29">
        <f>F90</f>
        <v>77</v>
      </c>
      <c r="CG225" s="29">
        <f>F416</f>
        <v>403</v>
      </c>
      <c r="CH225" s="29">
        <f>F505</f>
        <v>492</v>
      </c>
      <c r="CI225" s="29">
        <f>F444</f>
        <v>431</v>
      </c>
      <c r="CJ225" s="29">
        <f>F408</f>
        <v>395</v>
      </c>
      <c r="CK225" s="30">
        <f>F477</f>
        <v>464</v>
      </c>
      <c r="CL225" s="112">
        <f>BM225^3+BN225^3+BO225^3+BP225^3+BQ225^3+BR225^3+BS225^3+BT225^3+BU225^3+BV225^3+BW225^3+BX225^3+BY225^3+BZ225^3+CA225^3+CB225^3+CC225^3+CD225^3+CE225^3+CF225^3+CG225^3+CH225^3+CI225^3+CJ225^3+CK225^3</f>
        <v>1521000000</v>
      </c>
      <c r="CM225" s="41"/>
      <c r="CN225" s="116" t="s">
        <v>160</v>
      </c>
      <c r="CO225" s="117" t="s">
        <v>91</v>
      </c>
      <c r="CP225" s="117" t="s">
        <v>182</v>
      </c>
      <c r="CQ225" s="117" t="s">
        <v>285</v>
      </c>
      <c r="CR225" s="117" t="s">
        <v>226</v>
      </c>
      <c r="CS225" s="117" t="s">
        <v>393</v>
      </c>
      <c r="CT225" s="117" t="s">
        <v>542</v>
      </c>
      <c r="CU225" s="117" t="s">
        <v>511</v>
      </c>
      <c r="CV225" s="117" t="s">
        <v>176</v>
      </c>
      <c r="CW225" s="117" t="s">
        <v>251</v>
      </c>
      <c r="CX225" s="117" t="s">
        <v>649</v>
      </c>
      <c r="CY225" s="117" t="s">
        <v>317</v>
      </c>
      <c r="CZ225" s="83" t="s">
        <v>617</v>
      </c>
      <c r="DA225" s="117" t="s">
        <v>513</v>
      </c>
      <c r="DB225" s="117" t="s">
        <v>358</v>
      </c>
      <c r="DC225" s="117" t="s">
        <v>523</v>
      </c>
      <c r="DD225" s="117" t="s">
        <v>453</v>
      </c>
      <c r="DE225" s="117" t="s">
        <v>667</v>
      </c>
      <c r="DF225" s="117" t="s">
        <v>233</v>
      </c>
      <c r="DG225" s="117" t="s">
        <v>639</v>
      </c>
      <c r="DH225" s="117" t="s">
        <v>131</v>
      </c>
      <c r="DI225" s="117" t="s">
        <v>657</v>
      </c>
      <c r="DJ225" s="117" t="s">
        <v>692</v>
      </c>
      <c r="DK225" s="117" t="s">
        <v>352</v>
      </c>
      <c r="DL225" s="118" t="s">
        <v>680</v>
      </c>
      <c r="DM225" s="67"/>
      <c r="DO225" s="57"/>
      <c r="DP225" s="28">
        <f>F606</f>
        <v>593</v>
      </c>
      <c r="DQ225" s="29">
        <f>F484</f>
        <v>471</v>
      </c>
      <c r="DR225" s="29">
        <f>F342</f>
        <v>329</v>
      </c>
      <c r="DS225" s="29">
        <f>F220</f>
        <v>207</v>
      </c>
      <c r="DT225" s="29">
        <f>F98</f>
        <v>85</v>
      </c>
      <c r="DU225" s="29">
        <f>F535</f>
        <v>522</v>
      </c>
      <c r="DV225" s="29">
        <f>F388</f>
        <v>375</v>
      </c>
      <c r="DW225" s="29">
        <f>F271</f>
        <v>258</v>
      </c>
      <c r="DX225" s="29">
        <f>F149</f>
        <v>136</v>
      </c>
      <c r="DY225" s="29">
        <f>F32</f>
        <v>19</v>
      </c>
      <c r="DZ225" s="29">
        <f>F564</f>
        <v>551</v>
      </c>
      <c r="EA225" s="29">
        <f>F447</f>
        <v>434</v>
      </c>
      <c r="EB225" s="29">
        <f>F325</f>
        <v>312</v>
      </c>
      <c r="EC225" s="29">
        <f>F203</f>
        <v>190</v>
      </c>
      <c r="ED225" s="29">
        <f>F86</f>
        <v>73</v>
      </c>
      <c r="EE225" s="29">
        <f>F618</f>
        <v>605</v>
      </c>
      <c r="EF225" s="29">
        <f>F501</f>
        <v>488</v>
      </c>
      <c r="EG225" s="29">
        <f>F379</f>
        <v>366</v>
      </c>
      <c r="EH225" s="29">
        <f>F262</f>
        <v>249</v>
      </c>
      <c r="EI225" s="29">
        <f>F115</f>
        <v>102</v>
      </c>
      <c r="EJ225" s="29">
        <f>F552</f>
        <v>539</v>
      </c>
      <c r="EK225" s="29">
        <f>F430</f>
        <v>417</v>
      </c>
      <c r="EL225" s="29">
        <f>F308</f>
        <v>295</v>
      </c>
      <c r="EM225" s="29">
        <f>F166</f>
        <v>153</v>
      </c>
      <c r="EN225" s="30">
        <f>F44</f>
        <v>31</v>
      </c>
      <c r="EO225" s="223">
        <f>DP225^3+DQ225^3+DR225^3+DS225^3+DT225^3+DU225^3+DV225^3+DW225^3+DX225^3+DY225^3+DZ225^3+EA225^3+EB225^3+EC225^3+ED225^3+EE225^3+EF225^3+EG225^3+EH225^3+EI225^3+EJ225^3+EK225^3+EL225^3+EM225^3+EN225^3</f>
        <v>1521000000</v>
      </c>
      <c r="EP225" s="41"/>
      <c r="EQ225" s="119" t="s">
        <v>526</v>
      </c>
      <c r="ER225" s="120" t="s">
        <v>581</v>
      </c>
      <c r="ES225" s="120" t="s">
        <v>120</v>
      </c>
      <c r="ET225" s="120" t="s">
        <v>92</v>
      </c>
      <c r="EU225" s="120" t="s">
        <v>539</v>
      </c>
      <c r="EV225" s="120" t="s">
        <v>433</v>
      </c>
      <c r="EW225" s="120" t="s">
        <v>568</v>
      </c>
      <c r="EX225" s="120" t="s">
        <v>455</v>
      </c>
      <c r="EY225" s="120" t="s">
        <v>654</v>
      </c>
      <c r="EZ225" s="120" t="s">
        <v>212</v>
      </c>
      <c r="FA225" s="120" t="s">
        <v>335</v>
      </c>
      <c r="FB225" s="120" t="s">
        <v>198</v>
      </c>
      <c r="FC225" s="92" t="s">
        <v>617</v>
      </c>
      <c r="FD225" s="120" t="s">
        <v>637</v>
      </c>
      <c r="FE225" s="120" t="s">
        <v>557</v>
      </c>
      <c r="FF225" s="120" t="s">
        <v>638</v>
      </c>
      <c r="FG225" s="120" t="s">
        <v>152</v>
      </c>
      <c r="FH225" s="120" t="s">
        <v>383</v>
      </c>
      <c r="FI225" s="120" t="s">
        <v>373</v>
      </c>
      <c r="FJ225" s="120" t="s">
        <v>584</v>
      </c>
      <c r="FK225" s="120" t="s">
        <v>256</v>
      </c>
      <c r="FL225" s="120" t="s">
        <v>624</v>
      </c>
      <c r="FM225" s="120" t="s">
        <v>281</v>
      </c>
      <c r="FN225" s="120" t="s">
        <v>419</v>
      </c>
      <c r="FO225" s="121" t="s">
        <v>597</v>
      </c>
      <c r="FP225" s="67"/>
    </row>
    <row r="226" spans="1:172" ht="12.75" x14ac:dyDescent="0.2">
      <c r="A226" s="41"/>
      <c r="B226" s="41"/>
      <c r="C226" s="41"/>
      <c r="D226" s="109" t="s">
        <v>583</v>
      </c>
      <c r="E226" s="110" t="s">
        <v>565</v>
      </c>
      <c r="F226" s="111">
        <f>B3+(213*B5)</f>
        <v>213</v>
      </c>
      <c r="G226" s="210"/>
      <c r="H226" s="211"/>
      <c r="I226" s="57"/>
      <c r="J226" s="28">
        <f>F506</f>
        <v>493</v>
      </c>
      <c r="K226" s="29">
        <f>F420</f>
        <v>407</v>
      </c>
      <c r="L226" s="29">
        <f>F484</f>
        <v>471</v>
      </c>
      <c r="M226" s="29">
        <f>F398</f>
        <v>385</v>
      </c>
      <c r="N226" s="29">
        <f>F442</f>
        <v>429</v>
      </c>
      <c r="O226" s="29">
        <f>F113</f>
        <v>100</v>
      </c>
      <c r="P226" s="29">
        <f>F57</f>
        <v>44</v>
      </c>
      <c r="Q226" s="29">
        <f>F96</f>
        <v>83</v>
      </c>
      <c r="R226" s="29">
        <f>F35</f>
        <v>22</v>
      </c>
      <c r="S226" s="29">
        <f>F74</f>
        <v>61</v>
      </c>
      <c r="T226" s="29">
        <f>F314</f>
        <v>301</v>
      </c>
      <c r="U226" s="29">
        <f>F378</f>
        <v>365</v>
      </c>
      <c r="V226" s="29">
        <f>F297</f>
        <v>284</v>
      </c>
      <c r="W226" s="29">
        <f>F361</f>
        <v>348</v>
      </c>
      <c r="X226" s="29">
        <f>F275</f>
        <v>262</v>
      </c>
      <c r="Y226" s="29">
        <f>F637</f>
        <v>624</v>
      </c>
      <c r="Z226" s="29">
        <f>F551</f>
        <v>538</v>
      </c>
      <c r="AA226" s="29">
        <f>F590</f>
        <v>577</v>
      </c>
      <c r="AB226" s="29">
        <f>F529</f>
        <v>516</v>
      </c>
      <c r="AC226" s="29">
        <f>F568</f>
        <v>555</v>
      </c>
      <c r="AD226" s="29">
        <f>F244</f>
        <v>231</v>
      </c>
      <c r="AE226" s="29">
        <f>F183</f>
        <v>170</v>
      </c>
      <c r="AF226" s="29">
        <f>F227</f>
        <v>214</v>
      </c>
      <c r="AG226" s="29">
        <f>F141</f>
        <v>128</v>
      </c>
      <c r="AH226" s="30">
        <f>F205</f>
        <v>192</v>
      </c>
      <c r="AI226" s="75">
        <f t="shared" ref="AI226:AI237" si="101">SUMSQ(J226:AH226)</f>
        <v>3247400</v>
      </c>
      <c r="AJ226" s="41"/>
      <c r="AK226" s="91" t="s">
        <v>683</v>
      </c>
      <c r="AL226" s="93" t="s">
        <v>496</v>
      </c>
      <c r="AM226" s="93" t="s">
        <v>581</v>
      </c>
      <c r="AN226" s="93" t="s">
        <v>204</v>
      </c>
      <c r="AO226" s="93" t="s">
        <v>297</v>
      </c>
      <c r="AP226" s="93" t="s">
        <v>142</v>
      </c>
      <c r="AQ226" s="93" t="s">
        <v>128</v>
      </c>
      <c r="AR226" s="93" t="s">
        <v>143</v>
      </c>
      <c r="AS226" s="93" t="s">
        <v>141</v>
      </c>
      <c r="AT226" s="214" t="s">
        <v>140</v>
      </c>
      <c r="AU226" s="219" t="s">
        <v>398</v>
      </c>
      <c r="AV226" s="93" t="s">
        <v>110</v>
      </c>
      <c r="AW226" s="93" t="s">
        <v>649</v>
      </c>
      <c r="AX226" s="93" t="s">
        <v>199</v>
      </c>
      <c r="AY226" s="220" t="s">
        <v>643</v>
      </c>
      <c r="AZ226" s="218" t="s">
        <v>562</v>
      </c>
      <c r="BA226" s="93" t="s">
        <v>447</v>
      </c>
      <c r="BB226" s="93" t="s">
        <v>300</v>
      </c>
      <c r="BC226" s="93" t="s">
        <v>585</v>
      </c>
      <c r="BD226" s="93" t="s">
        <v>623</v>
      </c>
      <c r="BE226" s="93" t="s">
        <v>254</v>
      </c>
      <c r="BF226" s="93" t="s">
        <v>504</v>
      </c>
      <c r="BG226" s="93" t="s">
        <v>248</v>
      </c>
      <c r="BH226" s="93" t="s">
        <v>505</v>
      </c>
      <c r="BI226" s="96" t="s">
        <v>506</v>
      </c>
      <c r="BJ226" s="41"/>
      <c r="BK226" s="50"/>
      <c r="BL226" s="41"/>
      <c r="BM226" s="28">
        <f>F256</f>
        <v>243</v>
      </c>
      <c r="BN226" s="29">
        <f>F148</f>
        <v>135</v>
      </c>
      <c r="BO226" s="29">
        <f>F184</f>
        <v>171</v>
      </c>
      <c r="BP226" s="29">
        <f>F217</f>
        <v>204</v>
      </c>
      <c r="BQ226" s="29">
        <f>F195</f>
        <v>182</v>
      </c>
      <c r="BR226" s="29">
        <f>F613</f>
        <v>600</v>
      </c>
      <c r="BS226" s="29">
        <f>F535</f>
        <v>522</v>
      </c>
      <c r="BT226" s="29">
        <f>F546</f>
        <v>533</v>
      </c>
      <c r="BU226" s="29">
        <f>F599</f>
        <v>586</v>
      </c>
      <c r="BV226" s="29">
        <f>F582</f>
        <v>569</v>
      </c>
      <c r="BW226" s="29">
        <f>F375</f>
        <v>362</v>
      </c>
      <c r="BX226" s="29">
        <f>F272</f>
        <v>259</v>
      </c>
      <c r="BY226" s="29">
        <f>F303</f>
        <v>290</v>
      </c>
      <c r="BZ226" s="29">
        <f>F361</f>
        <v>348</v>
      </c>
      <c r="CA226" s="29">
        <f>F314</f>
        <v>301</v>
      </c>
      <c r="CB226" s="29">
        <f>F137</f>
        <v>124</v>
      </c>
      <c r="CC226" s="29">
        <f>F29</f>
        <v>16</v>
      </c>
      <c r="CD226" s="29">
        <f>F40</f>
        <v>27</v>
      </c>
      <c r="CE226" s="29">
        <f>F93</f>
        <v>80</v>
      </c>
      <c r="CF226" s="29">
        <f>F76</f>
        <v>63</v>
      </c>
      <c r="CG226" s="29">
        <f>F494</f>
        <v>481</v>
      </c>
      <c r="CH226" s="29">
        <f>F391</f>
        <v>378</v>
      </c>
      <c r="CI226" s="29">
        <f>F427</f>
        <v>414</v>
      </c>
      <c r="CJ226" s="29">
        <f>F480</f>
        <v>467</v>
      </c>
      <c r="CK226" s="30">
        <f>F458</f>
        <v>445</v>
      </c>
      <c r="CL226" s="75">
        <f t="shared" ref="CL226:CL237" si="102">SUMSQ(BM226:CK226)</f>
        <v>3247400</v>
      </c>
      <c r="CM226" s="41"/>
      <c r="CN226" s="82" t="s">
        <v>121</v>
      </c>
      <c r="CO226" s="84" t="s">
        <v>229</v>
      </c>
      <c r="CP226" s="84" t="s">
        <v>345</v>
      </c>
      <c r="CQ226" s="84" t="s">
        <v>163</v>
      </c>
      <c r="CR226" s="84" t="s">
        <v>159</v>
      </c>
      <c r="CS226" s="84" t="s">
        <v>434</v>
      </c>
      <c r="CT226" s="84" t="s">
        <v>433</v>
      </c>
      <c r="CU226" s="84" t="s">
        <v>327</v>
      </c>
      <c r="CV226" s="84" t="s">
        <v>392</v>
      </c>
      <c r="CW226" s="84" t="s">
        <v>239</v>
      </c>
      <c r="CX226" s="84" t="s">
        <v>570</v>
      </c>
      <c r="CY226" s="86" t="s">
        <v>569</v>
      </c>
      <c r="CZ226" s="85" t="s">
        <v>178</v>
      </c>
      <c r="DA226" s="83" t="s">
        <v>199</v>
      </c>
      <c r="DB226" s="84" t="s">
        <v>398</v>
      </c>
      <c r="DC226" s="84" t="s">
        <v>689</v>
      </c>
      <c r="DD226" s="84" t="s">
        <v>408</v>
      </c>
      <c r="DE226" s="84" t="s">
        <v>580</v>
      </c>
      <c r="DF226" s="84" t="s">
        <v>561</v>
      </c>
      <c r="DG226" s="84" t="s">
        <v>293</v>
      </c>
      <c r="DH226" s="84" t="s">
        <v>694</v>
      </c>
      <c r="DI226" s="84" t="s">
        <v>311</v>
      </c>
      <c r="DJ226" s="84" t="s">
        <v>685</v>
      </c>
      <c r="DK226" s="84" t="s">
        <v>603</v>
      </c>
      <c r="DL226" s="87" t="s">
        <v>168</v>
      </c>
      <c r="DM226" s="67"/>
      <c r="DO226" s="57"/>
      <c r="DP226" s="28">
        <f>F116</f>
        <v>103</v>
      </c>
      <c r="DQ226" s="29">
        <f>F619</f>
        <v>606</v>
      </c>
      <c r="DR226" s="29">
        <f>F502</f>
        <v>489</v>
      </c>
      <c r="DS226" s="29">
        <f>F380</f>
        <v>367</v>
      </c>
      <c r="DT226" s="29">
        <f>F258</f>
        <v>245</v>
      </c>
      <c r="DU226" s="29">
        <f>F45</f>
        <v>32</v>
      </c>
      <c r="DV226" s="29">
        <f>F548</f>
        <v>535</v>
      </c>
      <c r="DW226" s="29">
        <f>F431</f>
        <v>418</v>
      </c>
      <c r="DX226" s="29">
        <f>F309</f>
        <v>296</v>
      </c>
      <c r="DY226" s="29">
        <f>F167</f>
        <v>154</v>
      </c>
      <c r="DZ226" s="29">
        <f>F99</f>
        <v>86</v>
      </c>
      <c r="EA226" s="29">
        <f>F607</f>
        <v>594</v>
      </c>
      <c r="EB226" s="29">
        <f>F485</f>
        <v>472</v>
      </c>
      <c r="EC226" s="29">
        <f>F338</f>
        <v>325</v>
      </c>
      <c r="ED226" s="29">
        <f>F221</f>
        <v>208</v>
      </c>
      <c r="EE226" s="29">
        <f>F28</f>
        <v>15</v>
      </c>
      <c r="EF226" s="29">
        <f>F536</f>
        <v>523</v>
      </c>
      <c r="EG226" s="29">
        <f>F389</f>
        <v>376</v>
      </c>
      <c r="EH226" s="29">
        <f>F272</f>
        <v>259</v>
      </c>
      <c r="EI226" s="29">
        <f>F150</f>
        <v>137</v>
      </c>
      <c r="EJ226" s="29">
        <f>F87</f>
        <v>74</v>
      </c>
      <c r="EK226" s="29">
        <f>F565</f>
        <v>552</v>
      </c>
      <c r="EL226" s="29">
        <f>F443</f>
        <v>430</v>
      </c>
      <c r="EM226" s="29">
        <f>F326</f>
        <v>313</v>
      </c>
      <c r="EN226" s="30">
        <f>F204</f>
        <v>191</v>
      </c>
      <c r="EO226" s="75">
        <f t="shared" ref="EO226:EO237" si="103">SUMSQ(DP226:EN226)</f>
        <v>3247400</v>
      </c>
      <c r="EP226" s="41"/>
      <c r="EQ226" s="91" t="s">
        <v>652</v>
      </c>
      <c r="ER226" s="93" t="s">
        <v>106</v>
      </c>
      <c r="ES226" s="93" t="s">
        <v>676</v>
      </c>
      <c r="ET226" s="93" t="s">
        <v>157</v>
      </c>
      <c r="EU226" s="93" t="s">
        <v>386</v>
      </c>
      <c r="EV226" s="93" t="s">
        <v>261</v>
      </c>
      <c r="EW226" s="93" t="s">
        <v>238</v>
      </c>
      <c r="EX226" s="93" t="s">
        <v>664</v>
      </c>
      <c r="EY226" s="93" t="s">
        <v>412</v>
      </c>
      <c r="EZ226" s="93" t="s">
        <v>284</v>
      </c>
      <c r="FA226" s="93" t="s">
        <v>72</v>
      </c>
      <c r="FB226" s="95" t="s">
        <v>105</v>
      </c>
      <c r="FC226" s="94" t="s">
        <v>130</v>
      </c>
      <c r="FD226" s="92" t="s">
        <v>607</v>
      </c>
      <c r="FE226" s="93" t="s">
        <v>698</v>
      </c>
      <c r="FF226" s="93" t="s">
        <v>658</v>
      </c>
      <c r="FG226" s="93" t="s">
        <v>104</v>
      </c>
      <c r="FH226" s="93" t="s">
        <v>437</v>
      </c>
      <c r="FI226" s="93" t="s">
        <v>569</v>
      </c>
      <c r="FJ226" s="93" t="s">
        <v>318</v>
      </c>
      <c r="FK226" s="93" t="s">
        <v>667</v>
      </c>
      <c r="FL226" s="93" t="s">
        <v>172</v>
      </c>
      <c r="FM226" s="93" t="s">
        <v>338</v>
      </c>
      <c r="FN226" s="93" t="s">
        <v>503</v>
      </c>
      <c r="FO226" s="96" t="s">
        <v>560</v>
      </c>
      <c r="FP226" s="67"/>
    </row>
    <row r="227" spans="1:172" ht="12.75" x14ac:dyDescent="0.2">
      <c r="A227" s="41"/>
      <c r="B227" s="41"/>
      <c r="C227" s="41"/>
      <c r="D227" s="109" t="s">
        <v>248</v>
      </c>
      <c r="E227" s="110" t="s">
        <v>565</v>
      </c>
      <c r="F227" s="111">
        <f>B3+(214*B5)</f>
        <v>214</v>
      </c>
      <c r="G227" s="210"/>
      <c r="H227" s="211"/>
      <c r="I227" s="57"/>
      <c r="J227" s="28">
        <f>F409</f>
        <v>396</v>
      </c>
      <c r="K227" s="29">
        <f>F448</f>
        <v>435</v>
      </c>
      <c r="L227" s="29">
        <f>F492</f>
        <v>479</v>
      </c>
      <c r="M227" s="29">
        <f>F431</f>
        <v>418</v>
      </c>
      <c r="N227" s="29">
        <f>F470</f>
        <v>457</v>
      </c>
      <c r="O227" s="29">
        <f>F21</f>
        <v>8</v>
      </c>
      <c r="P227" s="29">
        <f>F85</f>
        <v>72</v>
      </c>
      <c r="Q227" s="29">
        <f>F124</f>
        <v>111</v>
      </c>
      <c r="R227" s="29">
        <f>F38</f>
        <v>25</v>
      </c>
      <c r="S227" s="29">
        <f>F107</f>
        <v>94</v>
      </c>
      <c r="T227" s="29">
        <f>F311</f>
        <v>298</v>
      </c>
      <c r="U227" s="29">
        <f>F350</f>
        <v>337</v>
      </c>
      <c r="V227" s="29">
        <f>F264</f>
        <v>251</v>
      </c>
      <c r="W227" s="29">
        <f>F328</f>
        <v>315</v>
      </c>
      <c r="X227" s="29">
        <f>F372</f>
        <v>359</v>
      </c>
      <c r="Y227" s="29">
        <f>F515</f>
        <v>502</v>
      </c>
      <c r="Z227" s="29">
        <f>F579</f>
        <v>566</v>
      </c>
      <c r="AA227" s="29">
        <f>F618</f>
        <v>605</v>
      </c>
      <c r="AB227" s="29">
        <f>F562</f>
        <v>549</v>
      </c>
      <c r="AC227" s="29">
        <f>F601</f>
        <v>588</v>
      </c>
      <c r="AD227" s="29">
        <f>F152</f>
        <v>139</v>
      </c>
      <c r="AE227" s="29">
        <f>F191</f>
        <v>178</v>
      </c>
      <c r="AF227" s="29">
        <f>F255</f>
        <v>242</v>
      </c>
      <c r="AG227" s="29">
        <f>F169</f>
        <v>156</v>
      </c>
      <c r="AH227" s="30">
        <f>F233</f>
        <v>220</v>
      </c>
      <c r="AI227" s="75">
        <f t="shared" si="101"/>
        <v>3247400</v>
      </c>
      <c r="AJ227" s="41"/>
      <c r="AK227" s="91" t="s">
        <v>604</v>
      </c>
      <c r="AL227" s="93" t="s">
        <v>119</v>
      </c>
      <c r="AM227" s="93" t="s">
        <v>101</v>
      </c>
      <c r="AN227" s="93" t="s">
        <v>664</v>
      </c>
      <c r="AO227" s="93" t="s">
        <v>462</v>
      </c>
      <c r="AP227" s="93" t="s">
        <v>333</v>
      </c>
      <c r="AQ227" s="93" t="s">
        <v>332</v>
      </c>
      <c r="AR227" s="93" t="s">
        <v>334</v>
      </c>
      <c r="AS227" s="93" t="s">
        <v>291</v>
      </c>
      <c r="AT227" s="214" t="s">
        <v>331</v>
      </c>
      <c r="AU227" s="224" t="s">
        <v>259</v>
      </c>
      <c r="AV227" s="225" t="s">
        <v>578</v>
      </c>
      <c r="AW227" s="225" t="s">
        <v>513</v>
      </c>
      <c r="AX227" s="225" t="s">
        <v>306</v>
      </c>
      <c r="AY227" s="226" t="s">
        <v>594</v>
      </c>
      <c r="AZ227" s="218" t="s">
        <v>266</v>
      </c>
      <c r="BA227" s="93" t="s">
        <v>659</v>
      </c>
      <c r="BB227" s="93" t="s">
        <v>638</v>
      </c>
      <c r="BC227" s="93" t="s">
        <v>530</v>
      </c>
      <c r="BD227" s="93" t="s">
        <v>552</v>
      </c>
      <c r="BE227" s="93" t="s">
        <v>113</v>
      </c>
      <c r="BF227" s="93" t="s">
        <v>427</v>
      </c>
      <c r="BG227" s="93" t="s">
        <v>428</v>
      </c>
      <c r="BH227" s="93" t="s">
        <v>194</v>
      </c>
      <c r="BI227" s="96" t="s">
        <v>429</v>
      </c>
      <c r="BJ227" s="41"/>
      <c r="BK227" s="50"/>
      <c r="BL227" s="41"/>
      <c r="BM227" s="28">
        <f>F220</f>
        <v>207</v>
      </c>
      <c r="BN227" s="29">
        <f>F209</f>
        <v>196</v>
      </c>
      <c r="BO227" s="29">
        <f>F142</f>
        <v>129</v>
      </c>
      <c r="BP227" s="29">
        <f>F181</f>
        <v>168</v>
      </c>
      <c r="BQ227" s="29">
        <f>F248</f>
        <v>235</v>
      </c>
      <c r="BR227" s="29">
        <f>F607</f>
        <v>594</v>
      </c>
      <c r="BS227" s="29">
        <f>F571</f>
        <v>558</v>
      </c>
      <c r="BT227" s="29">
        <f>F524</f>
        <v>511</v>
      </c>
      <c r="BU227" s="29">
        <f>F538</f>
        <v>525</v>
      </c>
      <c r="BV227" s="29">
        <f>F635</f>
        <v>622</v>
      </c>
      <c r="BW227" s="29">
        <f>F339</f>
        <v>326</v>
      </c>
      <c r="BX227" s="29">
        <f>F328</f>
        <v>315</v>
      </c>
      <c r="BY227" s="29">
        <f>F286</f>
        <v>273</v>
      </c>
      <c r="BZ227" s="29">
        <f>F300</f>
        <v>287</v>
      </c>
      <c r="CA227" s="29">
        <f>F372</f>
        <v>359</v>
      </c>
      <c r="CB227" s="29">
        <f>F101</f>
        <v>88</v>
      </c>
      <c r="CC227" s="29">
        <f>F65</f>
        <v>52</v>
      </c>
      <c r="CD227" s="29">
        <f>F18</f>
        <v>5</v>
      </c>
      <c r="CE227" s="29">
        <f>F62</f>
        <v>49</v>
      </c>
      <c r="CF227" s="29">
        <f>F129</f>
        <v>116</v>
      </c>
      <c r="CG227" s="29">
        <f>F483</f>
        <v>470</v>
      </c>
      <c r="CH227" s="29">
        <f>F452</f>
        <v>439</v>
      </c>
      <c r="CI227" s="29">
        <f>F405</f>
        <v>392</v>
      </c>
      <c r="CJ227" s="29">
        <f>F419</f>
        <v>406</v>
      </c>
      <c r="CK227" s="30">
        <f>F491</f>
        <v>478</v>
      </c>
      <c r="CL227" s="75">
        <f t="shared" si="102"/>
        <v>3247400</v>
      </c>
      <c r="CM227" s="41"/>
      <c r="CN227" s="82" t="s">
        <v>92</v>
      </c>
      <c r="CO227" s="84" t="s">
        <v>288</v>
      </c>
      <c r="CP227" s="84" t="s">
        <v>346</v>
      </c>
      <c r="CQ227" s="84" t="s">
        <v>94</v>
      </c>
      <c r="CR227" s="84" t="s">
        <v>286</v>
      </c>
      <c r="CS227" s="84" t="s">
        <v>105</v>
      </c>
      <c r="CT227" s="84" t="s">
        <v>129</v>
      </c>
      <c r="CU227" s="84" t="s">
        <v>509</v>
      </c>
      <c r="CV227" s="84" t="s">
        <v>491</v>
      </c>
      <c r="CW227" s="84" t="s">
        <v>473</v>
      </c>
      <c r="CX227" s="86" t="s">
        <v>440</v>
      </c>
      <c r="CY227" s="84" t="s">
        <v>306</v>
      </c>
      <c r="CZ227" s="85" t="s">
        <v>137</v>
      </c>
      <c r="DA227" s="84" t="s">
        <v>589</v>
      </c>
      <c r="DB227" s="83" t="s">
        <v>594</v>
      </c>
      <c r="DC227" s="84" t="s">
        <v>123</v>
      </c>
      <c r="DD227" s="84" t="s">
        <v>602</v>
      </c>
      <c r="DE227" s="84" t="s">
        <v>529</v>
      </c>
      <c r="DF227" s="84" t="s">
        <v>682</v>
      </c>
      <c r="DG227" s="84" t="s">
        <v>450</v>
      </c>
      <c r="DH227" s="84" t="s">
        <v>296</v>
      </c>
      <c r="DI227" s="84" t="s">
        <v>690</v>
      </c>
      <c r="DJ227" s="84" t="s">
        <v>608</v>
      </c>
      <c r="DK227" s="84" t="s">
        <v>697</v>
      </c>
      <c r="DL227" s="87" t="s">
        <v>193</v>
      </c>
      <c r="DM227" s="67"/>
      <c r="DO227" s="57"/>
      <c r="DP227" s="28">
        <f>F151</f>
        <v>138</v>
      </c>
      <c r="DQ227" s="29">
        <f>F29</f>
        <v>16</v>
      </c>
      <c r="DR227" s="29">
        <f>F537</f>
        <v>524</v>
      </c>
      <c r="DS227" s="29">
        <f>F390</f>
        <v>377</v>
      </c>
      <c r="DT227" s="29">
        <f>F268</f>
        <v>255</v>
      </c>
      <c r="DU227" s="29">
        <f>F205</f>
        <v>192</v>
      </c>
      <c r="DV227" s="29">
        <f>F83</f>
        <v>70</v>
      </c>
      <c r="DW227" s="29">
        <f>F566</f>
        <v>553</v>
      </c>
      <c r="DX227" s="29">
        <f>F444</f>
        <v>431</v>
      </c>
      <c r="DY227" s="29">
        <f>F327</f>
        <v>314</v>
      </c>
      <c r="DZ227" s="29">
        <f>F259</f>
        <v>246</v>
      </c>
      <c r="EA227" s="29">
        <f>F117</f>
        <v>104</v>
      </c>
      <c r="EB227" s="29">
        <f>F620</f>
        <v>607</v>
      </c>
      <c r="EC227" s="29">
        <f>F498</f>
        <v>485</v>
      </c>
      <c r="ED227" s="29">
        <f>F381</f>
        <v>368</v>
      </c>
      <c r="EE227" s="29">
        <f>F163</f>
        <v>150</v>
      </c>
      <c r="EF227" s="29">
        <f>F46</f>
        <v>33</v>
      </c>
      <c r="EG227" s="29">
        <f>F549</f>
        <v>536</v>
      </c>
      <c r="EH227" s="29">
        <f>F432</f>
        <v>419</v>
      </c>
      <c r="EI227" s="29">
        <f>F310</f>
        <v>297</v>
      </c>
      <c r="EJ227" s="29">
        <f>F222</f>
        <v>209</v>
      </c>
      <c r="EK227" s="29">
        <f>F100</f>
        <v>87</v>
      </c>
      <c r="EL227" s="29">
        <f>F603</f>
        <v>590</v>
      </c>
      <c r="EM227" s="29">
        <f>F486</f>
        <v>473</v>
      </c>
      <c r="EN227" s="30">
        <f>F339</f>
        <v>326</v>
      </c>
      <c r="EO227" s="75">
        <f t="shared" si="103"/>
        <v>3247400</v>
      </c>
      <c r="EP227" s="41"/>
      <c r="EQ227" s="91" t="s">
        <v>571</v>
      </c>
      <c r="ER227" s="93" t="s">
        <v>408</v>
      </c>
      <c r="ES227" s="93" t="s">
        <v>454</v>
      </c>
      <c r="ET227" s="93" t="s">
        <v>220</v>
      </c>
      <c r="EU227" s="93" t="s">
        <v>325</v>
      </c>
      <c r="EV227" s="93" t="s">
        <v>506</v>
      </c>
      <c r="EW227" s="93" t="s">
        <v>195</v>
      </c>
      <c r="EX227" s="93" t="s">
        <v>627</v>
      </c>
      <c r="EY227" s="93" t="s">
        <v>692</v>
      </c>
      <c r="EZ227" s="93" t="s">
        <v>342</v>
      </c>
      <c r="FA227" s="95" t="s">
        <v>162</v>
      </c>
      <c r="FB227" s="93" t="s">
        <v>388</v>
      </c>
      <c r="FC227" s="94" t="s">
        <v>648</v>
      </c>
      <c r="FD227" s="93" t="s">
        <v>371</v>
      </c>
      <c r="FE227" s="92" t="s">
        <v>478</v>
      </c>
      <c r="FF227" s="93" t="s">
        <v>250</v>
      </c>
      <c r="FG227" s="93" t="s">
        <v>269</v>
      </c>
      <c r="FH227" s="93" t="s">
        <v>474</v>
      </c>
      <c r="FI227" s="93" t="s">
        <v>418</v>
      </c>
      <c r="FJ227" s="93" t="s">
        <v>439</v>
      </c>
      <c r="FK227" s="93" t="s">
        <v>524</v>
      </c>
      <c r="FL227" s="93" t="s">
        <v>409</v>
      </c>
      <c r="FM227" s="93" t="s">
        <v>77</v>
      </c>
      <c r="FN227" s="93" t="s">
        <v>543</v>
      </c>
      <c r="FO227" s="96" t="s">
        <v>440</v>
      </c>
      <c r="FP227" s="67"/>
    </row>
    <row r="228" spans="1:172" ht="12.75" x14ac:dyDescent="0.2">
      <c r="A228" s="41"/>
      <c r="B228" s="41"/>
      <c r="C228" s="41"/>
      <c r="D228" s="109" t="s">
        <v>653</v>
      </c>
      <c r="E228" s="110" t="s">
        <v>565</v>
      </c>
      <c r="F228" s="122">
        <f>B3+(215*B5)</f>
        <v>215</v>
      </c>
      <c r="G228" s="210"/>
      <c r="H228" s="211"/>
      <c r="I228" s="57"/>
      <c r="J228" s="28">
        <f>F265</f>
        <v>252</v>
      </c>
      <c r="K228" s="29">
        <f>F329</f>
        <v>316</v>
      </c>
      <c r="L228" s="29">
        <f>F368</f>
        <v>355</v>
      </c>
      <c r="M228" s="29">
        <f>F312</f>
        <v>299</v>
      </c>
      <c r="N228" s="29">
        <f>F351</f>
        <v>338</v>
      </c>
      <c r="O228" s="29">
        <f>F527</f>
        <v>514</v>
      </c>
      <c r="P228" s="29">
        <f>F566</f>
        <v>553</v>
      </c>
      <c r="Q228" s="29">
        <f>F630</f>
        <v>617</v>
      </c>
      <c r="R228" s="29">
        <f>F544</f>
        <v>531</v>
      </c>
      <c r="S228" s="29">
        <f>F608</f>
        <v>595</v>
      </c>
      <c r="T228" s="29">
        <f>F220</f>
        <v>207</v>
      </c>
      <c r="U228" s="29">
        <f>F181</f>
        <v>168</v>
      </c>
      <c r="V228" s="29">
        <f>F242</f>
        <v>229</v>
      </c>
      <c r="W228" s="29">
        <f>F198</f>
        <v>185</v>
      </c>
      <c r="X228" s="29">
        <f>F159</f>
        <v>146</v>
      </c>
      <c r="Y228" s="29">
        <f>F396</f>
        <v>383</v>
      </c>
      <c r="Z228" s="29">
        <f>F460</f>
        <v>447</v>
      </c>
      <c r="AA228" s="29">
        <f>F499</f>
        <v>486</v>
      </c>
      <c r="AB228" s="29">
        <f>F413</f>
        <v>400</v>
      </c>
      <c r="AC228" s="29">
        <f>F482</f>
        <v>469</v>
      </c>
      <c r="AD228" s="29">
        <f>F122</f>
        <v>109</v>
      </c>
      <c r="AE228" s="29">
        <f>F78</f>
        <v>65</v>
      </c>
      <c r="AF228" s="29">
        <f>F14</f>
        <v>1</v>
      </c>
      <c r="AG228" s="29">
        <f>F100</f>
        <v>87</v>
      </c>
      <c r="AH228" s="30">
        <f>F61</f>
        <v>48</v>
      </c>
      <c r="AI228" s="75">
        <f t="shared" si="101"/>
        <v>3247400</v>
      </c>
      <c r="AJ228" s="41"/>
      <c r="AK228" s="91" t="s">
        <v>467</v>
      </c>
      <c r="AL228" s="93" t="s">
        <v>466</v>
      </c>
      <c r="AM228" s="93" t="s">
        <v>188</v>
      </c>
      <c r="AN228" s="93" t="s">
        <v>242</v>
      </c>
      <c r="AO228" s="93" t="s">
        <v>465</v>
      </c>
      <c r="AP228" s="93" t="s">
        <v>135</v>
      </c>
      <c r="AQ228" s="93" t="s">
        <v>627</v>
      </c>
      <c r="AR228" s="93" t="s">
        <v>553</v>
      </c>
      <c r="AS228" s="93" t="s">
        <v>173</v>
      </c>
      <c r="AT228" s="95" t="s">
        <v>671</v>
      </c>
      <c r="AU228" s="227" t="s">
        <v>92</v>
      </c>
      <c r="AV228" s="227" t="s">
        <v>94</v>
      </c>
      <c r="AW228" s="228" t="s">
        <v>91</v>
      </c>
      <c r="AX228" s="227" t="s">
        <v>93</v>
      </c>
      <c r="AY228" s="227" t="s">
        <v>90</v>
      </c>
      <c r="AZ228" s="92" t="s">
        <v>295</v>
      </c>
      <c r="BA228" s="93" t="s">
        <v>328</v>
      </c>
      <c r="BB228" s="93" t="s">
        <v>483</v>
      </c>
      <c r="BC228" s="93" t="s">
        <v>641</v>
      </c>
      <c r="BD228" s="93" t="s">
        <v>564</v>
      </c>
      <c r="BE228" s="93" t="s">
        <v>231</v>
      </c>
      <c r="BF228" s="93" t="s">
        <v>644</v>
      </c>
      <c r="BG228" s="93" t="s">
        <v>201</v>
      </c>
      <c r="BH228" s="93" t="s">
        <v>409</v>
      </c>
      <c r="BI228" s="96" t="s">
        <v>494</v>
      </c>
      <c r="BJ228" s="41"/>
      <c r="BK228" s="50"/>
      <c r="BL228" s="41"/>
      <c r="BM228" s="28">
        <f>F528</f>
        <v>515</v>
      </c>
      <c r="BN228" s="29">
        <f>F600</f>
        <v>587</v>
      </c>
      <c r="BO228" s="29">
        <f>F614</f>
        <v>601</v>
      </c>
      <c r="BP228" s="29">
        <f>F572</f>
        <v>559</v>
      </c>
      <c r="BQ228" s="29">
        <f>F561</f>
        <v>548</v>
      </c>
      <c r="BR228" s="29">
        <f>F34</f>
        <v>21</v>
      </c>
      <c r="BS228" s="29">
        <f>F106</f>
        <v>93</v>
      </c>
      <c r="BT228" s="29">
        <f>F120</f>
        <v>107</v>
      </c>
      <c r="BU228" s="29">
        <f>F73</f>
        <v>60</v>
      </c>
      <c r="BV228" s="29">
        <f>F42</f>
        <v>29</v>
      </c>
      <c r="BW228" s="29">
        <f>F152</f>
        <v>139</v>
      </c>
      <c r="BX228" s="29">
        <f>F219</f>
        <v>206</v>
      </c>
      <c r="BY228" s="29">
        <f>F258</f>
        <v>245</v>
      </c>
      <c r="BZ228" s="29">
        <f>F191</f>
        <v>178</v>
      </c>
      <c r="CA228" s="29">
        <f>F180</f>
        <v>167</v>
      </c>
      <c r="CB228" s="29">
        <f>F396</f>
        <v>383</v>
      </c>
      <c r="CC228" s="29">
        <f>F463</f>
        <v>450</v>
      </c>
      <c r="CD228" s="29">
        <f>F507</f>
        <v>494</v>
      </c>
      <c r="CE228" s="29">
        <f>F460</f>
        <v>447</v>
      </c>
      <c r="CF228" s="29">
        <f>F424</f>
        <v>411</v>
      </c>
      <c r="CG228" s="29">
        <f>F265</f>
        <v>252</v>
      </c>
      <c r="CH228" s="29">
        <f>F362</f>
        <v>349</v>
      </c>
      <c r="CI228" s="29">
        <f>F376</f>
        <v>363</v>
      </c>
      <c r="CJ228" s="29">
        <f>F329</f>
        <v>316</v>
      </c>
      <c r="CK228" s="30">
        <f>F293</f>
        <v>280</v>
      </c>
      <c r="CL228" s="75">
        <f t="shared" si="102"/>
        <v>3247400</v>
      </c>
      <c r="CM228" s="41"/>
      <c r="CN228" s="82" t="s">
        <v>274</v>
      </c>
      <c r="CO228" s="84" t="s">
        <v>148</v>
      </c>
      <c r="CP228" s="84" t="s">
        <v>213</v>
      </c>
      <c r="CQ228" s="84" t="s">
        <v>276</v>
      </c>
      <c r="CR228" s="84" t="s">
        <v>145</v>
      </c>
      <c r="CS228" s="84" t="s">
        <v>167</v>
      </c>
      <c r="CT228" s="84" t="s">
        <v>508</v>
      </c>
      <c r="CU228" s="84" t="s">
        <v>320</v>
      </c>
      <c r="CV228" s="84" t="s">
        <v>389</v>
      </c>
      <c r="CW228" s="86" t="s">
        <v>449</v>
      </c>
      <c r="CX228" s="84" t="s">
        <v>113</v>
      </c>
      <c r="CY228" s="84" t="s">
        <v>133</v>
      </c>
      <c r="CZ228" s="85" t="s">
        <v>386</v>
      </c>
      <c r="DA228" s="84" t="s">
        <v>427</v>
      </c>
      <c r="DB228" s="84" t="s">
        <v>537</v>
      </c>
      <c r="DC228" s="83" t="s">
        <v>295</v>
      </c>
      <c r="DD228" s="84" t="s">
        <v>615</v>
      </c>
      <c r="DE228" s="84" t="s">
        <v>457</v>
      </c>
      <c r="DF228" s="84" t="s">
        <v>328</v>
      </c>
      <c r="DG228" s="84" t="s">
        <v>405</v>
      </c>
      <c r="DH228" s="84" t="s">
        <v>467</v>
      </c>
      <c r="DI228" s="84" t="s">
        <v>179</v>
      </c>
      <c r="DJ228" s="84" t="s">
        <v>425</v>
      </c>
      <c r="DK228" s="84" t="s">
        <v>466</v>
      </c>
      <c r="DL228" s="87" t="s">
        <v>125</v>
      </c>
      <c r="DM228" s="67"/>
      <c r="DO228" s="57"/>
      <c r="DP228" s="28">
        <f>F509</f>
        <v>496</v>
      </c>
      <c r="DQ228" s="29">
        <f>F367</f>
        <v>354</v>
      </c>
      <c r="DR228" s="29">
        <f>F245</f>
        <v>232</v>
      </c>
      <c r="DS228" s="29">
        <f>F123</f>
        <v>110</v>
      </c>
      <c r="DT228" s="29">
        <f>F631</f>
        <v>618</v>
      </c>
      <c r="DU228" s="29">
        <f>F413</f>
        <v>400</v>
      </c>
      <c r="DV228" s="29">
        <f>F296</f>
        <v>283</v>
      </c>
      <c r="DW228" s="29">
        <f>F174</f>
        <v>161</v>
      </c>
      <c r="DX228" s="29">
        <f>F57</f>
        <v>44</v>
      </c>
      <c r="DY228" s="29">
        <f>F560</f>
        <v>547</v>
      </c>
      <c r="DZ228" s="29">
        <f>F472</f>
        <v>459</v>
      </c>
      <c r="EA228" s="29">
        <f>F350</f>
        <v>337</v>
      </c>
      <c r="EB228" s="29">
        <f>F228</f>
        <v>215</v>
      </c>
      <c r="EC228" s="29">
        <f>F111</f>
        <v>98</v>
      </c>
      <c r="ED228" s="29">
        <f>F589</f>
        <v>576</v>
      </c>
      <c r="EE228" s="29">
        <f>F401</f>
        <v>388</v>
      </c>
      <c r="EF228" s="29">
        <f>F279</f>
        <v>266</v>
      </c>
      <c r="EG228" s="29">
        <f>F162</f>
        <v>149</v>
      </c>
      <c r="EH228" s="29">
        <f>F15</f>
        <v>2</v>
      </c>
      <c r="EI228" s="29">
        <f>F518</f>
        <v>505</v>
      </c>
      <c r="EJ228" s="29">
        <f>F455</f>
        <v>442</v>
      </c>
      <c r="EK228" s="29">
        <f>F333</f>
        <v>320</v>
      </c>
      <c r="EL228" s="29">
        <f>F191</f>
        <v>178</v>
      </c>
      <c r="EM228" s="29">
        <f>F69</f>
        <v>56</v>
      </c>
      <c r="EN228" s="30">
        <f>F577</f>
        <v>564</v>
      </c>
      <c r="EO228" s="75">
        <f t="shared" si="103"/>
        <v>3247400</v>
      </c>
      <c r="EP228" s="41"/>
      <c r="EQ228" s="91" t="s">
        <v>640</v>
      </c>
      <c r="ER228" s="93" t="s">
        <v>264</v>
      </c>
      <c r="ES228" s="93" t="s">
        <v>347</v>
      </c>
      <c r="ET228" s="93" t="s">
        <v>507</v>
      </c>
      <c r="EU228" s="93" t="s">
        <v>411</v>
      </c>
      <c r="EV228" s="93" t="s">
        <v>641</v>
      </c>
      <c r="EW228" s="93" t="s">
        <v>532</v>
      </c>
      <c r="EX228" s="93" t="s">
        <v>576</v>
      </c>
      <c r="EY228" s="93" t="s">
        <v>128</v>
      </c>
      <c r="EZ228" s="95" t="s">
        <v>393</v>
      </c>
      <c r="FA228" s="93" t="s">
        <v>316</v>
      </c>
      <c r="FB228" s="93" t="s">
        <v>578</v>
      </c>
      <c r="FC228" s="94" t="s">
        <v>653</v>
      </c>
      <c r="FD228" s="93" t="s">
        <v>460</v>
      </c>
      <c r="FE228" s="93" t="s">
        <v>275</v>
      </c>
      <c r="FF228" s="92" t="s">
        <v>80</v>
      </c>
      <c r="FG228" s="93" t="s">
        <v>536</v>
      </c>
      <c r="FH228" s="93" t="s">
        <v>187</v>
      </c>
      <c r="FI228" s="93" t="s">
        <v>612</v>
      </c>
      <c r="FJ228" s="93" t="s">
        <v>600</v>
      </c>
      <c r="FK228" s="93" t="s">
        <v>582</v>
      </c>
      <c r="FL228" s="93" t="s">
        <v>223</v>
      </c>
      <c r="FM228" s="93" t="s">
        <v>427</v>
      </c>
      <c r="FN228" s="93" t="s">
        <v>573</v>
      </c>
      <c r="FO228" s="96" t="s">
        <v>381</v>
      </c>
      <c r="FP228" s="67"/>
    </row>
    <row r="229" spans="1:172" ht="12.75" x14ac:dyDescent="0.2">
      <c r="A229" s="41"/>
      <c r="B229" s="41"/>
      <c r="C229" s="41"/>
      <c r="D229" s="109" t="s">
        <v>452</v>
      </c>
      <c r="E229" s="110" t="s">
        <v>565</v>
      </c>
      <c r="F229" s="122">
        <f>B3+(216*B5)</f>
        <v>216</v>
      </c>
      <c r="G229" s="210"/>
      <c r="H229" s="211"/>
      <c r="I229" s="57"/>
      <c r="J229" s="28">
        <f>F387</f>
        <v>374</v>
      </c>
      <c r="K229" s="29">
        <f>F301</f>
        <v>288</v>
      </c>
      <c r="L229" s="29">
        <f>F340</f>
        <v>327</v>
      </c>
      <c r="M229" s="29">
        <f>F279</f>
        <v>266</v>
      </c>
      <c r="N229" s="29">
        <f>F318</f>
        <v>305</v>
      </c>
      <c r="O229" s="29">
        <f>F619</f>
        <v>606</v>
      </c>
      <c r="P229" s="29">
        <f>F558</f>
        <v>545</v>
      </c>
      <c r="Q229" s="29">
        <f>F602</f>
        <v>589</v>
      </c>
      <c r="R229" s="29">
        <f>F516</f>
        <v>503</v>
      </c>
      <c r="S229" s="29">
        <f>F580</f>
        <v>567</v>
      </c>
      <c r="T229" s="29">
        <f>F192</f>
        <v>179</v>
      </c>
      <c r="U229" s="29">
        <f>F148</f>
        <v>135</v>
      </c>
      <c r="V229" s="29">
        <f>F234</f>
        <v>221</v>
      </c>
      <c r="W229" s="29">
        <f>F170</f>
        <v>157</v>
      </c>
      <c r="X229" s="29">
        <f>F256</f>
        <v>243</v>
      </c>
      <c r="Y229" s="29">
        <f>F488</f>
        <v>475</v>
      </c>
      <c r="Z229" s="29">
        <f>F432</f>
        <v>419</v>
      </c>
      <c r="AA229" s="29">
        <f>F471</f>
        <v>458</v>
      </c>
      <c r="AB229" s="29">
        <f>F410</f>
        <v>397</v>
      </c>
      <c r="AC229" s="29">
        <f>F449</f>
        <v>436</v>
      </c>
      <c r="AD229" s="29">
        <f>F25</f>
        <v>12</v>
      </c>
      <c r="AE229" s="29">
        <f>F111</f>
        <v>98</v>
      </c>
      <c r="AF229" s="29">
        <f>F47</f>
        <v>34</v>
      </c>
      <c r="AG229" s="29">
        <f>F128</f>
        <v>115</v>
      </c>
      <c r="AH229" s="30">
        <f>F64</f>
        <v>51</v>
      </c>
      <c r="AI229" s="75">
        <f t="shared" si="101"/>
        <v>3247400</v>
      </c>
      <c r="AJ229" s="41"/>
      <c r="AK229" s="91" t="s">
        <v>360</v>
      </c>
      <c r="AL229" s="93" t="s">
        <v>535</v>
      </c>
      <c r="AM229" s="93" t="s">
        <v>531</v>
      </c>
      <c r="AN229" s="93" t="s">
        <v>536</v>
      </c>
      <c r="AO229" s="93" t="s">
        <v>268</v>
      </c>
      <c r="AP229" s="93" t="s">
        <v>106</v>
      </c>
      <c r="AQ229" s="93" t="s">
        <v>666</v>
      </c>
      <c r="AR229" s="93" t="s">
        <v>196</v>
      </c>
      <c r="AS229" s="95" t="s">
        <v>642</v>
      </c>
      <c r="AT229" s="93" t="s">
        <v>407</v>
      </c>
      <c r="AU229" s="93" t="s">
        <v>313</v>
      </c>
      <c r="AV229" s="93" t="s">
        <v>229</v>
      </c>
      <c r="AW229" s="94" t="s">
        <v>226</v>
      </c>
      <c r="AX229" s="93" t="s">
        <v>228</v>
      </c>
      <c r="AY229" s="93" t="s">
        <v>121</v>
      </c>
      <c r="AZ229" s="93" t="s">
        <v>593</v>
      </c>
      <c r="BA229" s="92" t="s">
        <v>418</v>
      </c>
      <c r="BB229" s="93" t="s">
        <v>170</v>
      </c>
      <c r="BC229" s="93" t="s">
        <v>377</v>
      </c>
      <c r="BD229" s="93" t="s">
        <v>444</v>
      </c>
      <c r="BE229" s="93" t="s">
        <v>451</v>
      </c>
      <c r="BF229" s="93" t="s">
        <v>460</v>
      </c>
      <c r="BG229" s="93" t="s">
        <v>98</v>
      </c>
      <c r="BH229" s="93" t="s">
        <v>628</v>
      </c>
      <c r="BI229" s="96" t="s">
        <v>139</v>
      </c>
      <c r="BJ229" s="41"/>
      <c r="BK229" s="50"/>
      <c r="BL229" s="41"/>
      <c r="BM229" s="28">
        <f>F586</f>
        <v>573</v>
      </c>
      <c r="BN229" s="29">
        <f>F539</f>
        <v>526</v>
      </c>
      <c r="BO229" s="29">
        <f>F597</f>
        <v>584</v>
      </c>
      <c r="BP229" s="29">
        <f>F628</f>
        <v>615</v>
      </c>
      <c r="BQ229" s="29">
        <f>F525</f>
        <v>512</v>
      </c>
      <c r="BR229" s="29">
        <f>F67</f>
        <v>54</v>
      </c>
      <c r="BS229" s="29">
        <f>F45</f>
        <v>32</v>
      </c>
      <c r="BT229" s="29">
        <f>F98</f>
        <v>85</v>
      </c>
      <c r="BU229" s="29">
        <f>F134</f>
        <v>121</v>
      </c>
      <c r="BV229" s="29">
        <f>F31</f>
        <v>18</v>
      </c>
      <c r="BW229" s="29">
        <f>F205</f>
        <v>192</v>
      </c>
      <c r="BX229" s="29">
        <f>F183</f>
        <v>170</v>
      </c>
      <c r="BY229" s="29">
        <f>F216</f>
        <v>203</v>
      </c>
      <c r="BZ229" s="29">
        <f>F252</f>
        <v>239</v>
      </c>
      <c r="CA229" s="29">
        <f>F144</f>
        <v>131</v>
      </c>
      <c r="CB229" s="29">
        <f>F449</f>
        <v>436</v>
      </c>
      <c r="CC229" s="29">
        <f>F432</f>
        <v>419</v>
      </c>
      <c r="CD229" s="29">
        <f>F485</f>
        <v>472</v>
      </c>
      <c r="CE229" s="29">
        <f>F496</f>
        <v>483</v>
      </c>
      <c r="CF229" s="29">
        <f>F388</f>
        <v>375</v>
      </c>
      <c r="CG229" s="29">
        <f>F318</f>
        <v>305</v>
      </c>
      <c r="CH229" s="29">
        <f>F301</f>
        <v>288</v>
      </c>
      <c r="CI229" s="29">
        <f>F354</f>
        <v>341</v>
      </c>
      <c r="CJ229" s="29">
        <f>F365</f>
        <v>352</v>
      </c>
      <c r="CK229" s="30">
        <f>F287</f>
        <v>274</v>
      </c>
      <c r="CL229" s="75">
        <f t="shared" si="102"/>
        <v>3247400</v>
      </c>
      <c r="CM229" s="41"/>
      <c r="CN229" s="82" t="s">
        <v>78</v>
      </c>
      <c r="CO229" s="84" t="s">
        <v>79</v>
      </c>
      <c r="CP229" s="84" t="s">
        <v>214</v>
      </c>
      <c r="CQ229" s="84" t="s">
        <v>257</v>
      </c>
      <c r="CR229" s="84" t="s">
        <v>337</v>
      </c>
      <c r="CS229" s="84" t="s">
        <v>471</v>
      </c>
      <c r="CT229" s="84" t="s">
        <v>261</v>
      </c>
      <c r="CU229" s="84" t="s">
        <v>539</v>
      </c>
      <c r="CV229" s="86" t="s">
        <v>289</v>
      </c>
      <c r="CW229" s="84" t="s">
        <v>431</v>
      </c>
      <c r="CX229" s="84" t="s">
        <v>506</v>
      </c>
      <c r="CY229" s="84" t="s">
        <v>504</v>
      </c>
      <c r="CZ229" s="85" t="s">
        <v>387</v>
      </c>
      <c r="DA229" s="84" t="s">
        <v>185</v>
      </c>
      <c r="DB229" s="84" t="s">
        <v>379</v>
      </c>
      <c r="DC229" s="84" t="s">
        <v>444</v>
      </c>
      <c r="DD229" s="83" t="s">
        <v>418</v>
      </c>
      <c r="DE229" s="84" t="s">
        <v>130</v>
      </c>
      <c r="DF229" s="84" t="s">
        <v>354</v>
      </c>
      <c r="DG229" s="84" t="s">
        <v>568</v>
      </c>
      <c r="DH229" s="84" t="s">
        <v>268</v>
      </c>
      <c r="DI229" s="84" t="s">
        <v>535</v>
      </c>
      <c r="DJ229" s="84" t="s">
        <v>426</v>
      </c>
      <c r="DK229" s="84" t="s">
        <v>416</v>
      </c>
      <c r="DL229" s="87" t="s">
        <v>303</v>
      </c>
      <c r="DM229" s="67"/>
      <c r="DO229" s="57"/>
      <c r="DP229" s="28">
        <f>F519</f>
        <v>506</v>
      </c>
      <c r="DQ229" s="29">
        <f>F402</f>
        <v>389</v>
      </c>
      <c r="DR229" s="29">
        <f>F280</f>
        <v>267</v>
      </c>
      <c r="DS229" s="29">
        <f>F158</f>
        <v>145</v>
      </c>
      <c r="DT229" s="29">
        <f>F16</f>
        <v>3</v>
      </c>
      <c r="DU229" s="29">
        <f>F573</f>
        <v>560</v>
      </c>
      <c r="DV229" s="29">
        <f>F456</f>
        <v>443</v>
      </c>
      <c r="DW229" s="29">
        <f>F334</f>
        <v>321</v>
      </c>
      <c r="DX229" s="29">
        <f>F192</f>
        <v>179</v>
      </c>
      <c r="DY229" s="29">
        <f>F70</f>
        <v>57</v>
      </c>
      <c r="DZ229" s="29">
        <f>F632</f>
        <v>619</v>
      </c>
      <c r="EA229" s="29">
        <f>F510</f>
        <v>497</v>
      </c>
      <c r="EB229" s="29">
        <f>F363</f>
        <v>350</v>
      </c>
      <c r="EC229" s="29">
        <f>F246</f>
        <v>233</v>
      </c>
      <c r="ED229" s="29">
        <f>F124</f>
        <v>111</v>
      </c>
      <c r="EE229" s="29">
        <f>F561</f>
        <v>548</v>
      </c>
      <c r="EF229" s="29">
        <f>F414</f>
        <v>401</v>
      </c>
      <c r="EG229" s="29">
        <f>F297</f>
        <v>284</v>
      </c>
      <c r="EH229" s="29">
        <f>F175</f>
        <v>162</v>
      </c>
      <c r="EI229" s="29">
        <f>F53</f>
        <v>40</v>
      </c>
      <c r="EJ229" s="29">
        <f>F590</f>
        <v>577</v>
      </c>
      <c r="EK229" s="29">
        <f>F468</f>
        <v>455</v>
      </c>
      <c r="EL229" s="29">
        <f>F351</f>
        <v>338</v>
      </c>
      <c r="EM229" s="29">
        <f>F229</f>
        <v>216</v>
      </c>
      <c r="EN229" s="30">
        <f>F112</f>
        <v>99</v>
      </c>
      <c r="EO229" s="75">
        <f t="shared" si="103"/>
        <v>3247400</v>
      </c>
      <c r="EP229" s="41"/>
      <c r="EQ229" s="91" t="s">
        <v>240</v>
      </c>
      <c r="ER229" s="93" t="s">
        <v>668</v>
      </c>
      <c r="ES229" s="93" t="s">
        <v>85</v>
      </c>
      <c r="ET229" s="93" t="s">
        <v>538</v>
      </c>
      <c r="EU229" s="93" t="s">
        <v>630</v>
      </c>
      <c r="EV229" s="93" t="s">
        <v>107</v>
      </c>
      <c r="EW229" s="93" t="s">
        <v>675</v>
      </c>
      <c r="EX229" s="93" t="s">
        <v>497</v>
      </c>
      <c r="EY229" s="95" t="s">
        <v>227</v>
      </c>
      <c r="EZ229" s="93" t="s">
        <v>369</v>
      </c>
      <c r="FA229" s="93" t="s">
        <v>298</v>
      </c>
      <c r="FB229" s="93" t="s">
        <v>252</v>
      </c>
      <c r="FC229" s="94" t="s">
        <v>646</v>
      </c>
      <c r="FD229" s="93" t="s">
        <v>693</v>
      </c>
      <c r="FE229" s="93" t="s">
        <v>334</v>
      </c>
      <c r="FF229" s="93" t="s">
        <v>145</v>
      </c>
      <c r="FG229" s="92" t="s">
        <v>396</v>
      </c>
      <c r="FH229" s="93" t="s">
        <v>649</v>
      </c>
      <c r="FI229" s="93" t="s">
        <v>138</v>
      </c>
      <c r="FJ229" s="93" t="s">
        <v>611</v>
      </c>
      <c r="FK229" s="93" t="s">
        <v>300</v>
      </c>
      <c r="FL229" s="93" t="s">
        <v>279</v>
      </c>
      <c r="FM229" s="93" t="s">
        <v>465</v>
      </c>
      <c r="FN229" s="93" t="s">
        <v>452</v>
      </c>
      <c r="FO229" s="96" t="s">
        <v>662</v>
      </c>
      <c r="FP229" s="67"/>
    </row>
    <row r="230" spans="1:172" ht="12.75" x14ac:dyDescent="0.2">
      <c r="A230" s="41"/>
      <c r="B230" s="41"/>
      <c r="C230" s="41"/>
      <c r="D230" s="109" t="s">
        <v>468</v>
      </c>
      <c r="E230" s="110" t="s">
        <v>565</v>
      </c>
      <c r="F230" s="111">
        <f>B3+(217*B5)</f>
        <v>217</v>
      </c>
      <c r="G230" s="210"/>
      <c r="H230" s="211"/>
      <c r="I230" s="57"/>
      <c r="J230" s="28">
        <f>F354</f>
        <v>341</v>
      </c>
      <c r="K230" s="29">
        <f>F268</f>
        <v>255</v>
      </c>
      <c r="L230" s="29">
        <f>F337</f>
        <v>324</v>
      </c>
      <c r="M230" s="29">
        <f>F376</f>
        <v>363</v>
      </c>
      <c r="N230" s="29">
        <f>F290</f>
        <v>277</v>
      </c>
      <c r="O230" s="29">
        <f>F591</f>
        <v>578</v>
      </c>
      <c r="P230" s="29">
        <f>F530</f>
        <v>517</v>
      </c>
      <c r="Q230" s="29">
        <f>F569</f>
        <v>556</v>
      </c>
      <c r="R230" s="29">
        <f>F633</f>
        <v>620</v>
      </c>
      <c r="S230" s="29">
        <f>F552</f>
        <v>539</v>
      </c>
      <c r="T230" s="29">
        <f>F184</f>
        <v>171</v>
      </c>
      <c r="U230" s="29">
        <f>F245</f>
        <v>232</v>
      </c>
      <c r="V230" s="29">
        <f>F206</f>
        <v>193</v>
      </c>
      <c r="W230" s="29">
        <f>F142</f>
        <v>129</v>
      </c>
      <c r="X230" s="29">
        <f>F223</f>
        <v>210</v>
      </c>
      <c r="Y230" s="29">
        <f>F485</f>
        <v>472</v>
      </c>
      <c r="Z230" s="29">
        <f>F399</f>
        <v>386</v>
      </c>
      <c r="AA230" s="29">
        <f>F438</f>
        <v>425</v>
      </c>
      <c r="AB230" s="29">
        <f>F507</f>
        <v>494</v>
      </c>
      <c r="AC230" s="29">
        <f>F421</f>
        <v>408</v>
      </c>
      <c r="AD230" s="29">
        <f>F53</f>
        <v>40</v>
      </c>
      <c r="AE230" s="29">
        <f>F114</f>
        <v>101</v>
      </c>
      <c r="AF230" s="29">
        <f>F75</f>
        <v>62</v>
      </c>
      <c r="AG230" s="29">
        <f>F36</f>
        <v>23</v>
      </c>
      <c r="AH230" s="30">
        <f>F97</f>
        <v>84</v>
      </c>
      <c r="AI230" s="75">
        <f t="shared" si="101"/>
        <v>3247400</v>
      </c>
      <c r="AJ230" s="41"/>
      <c r="AK230" s="91" t="s">
        <v>426</v>
      </c>
      <c r="AL230" s="93" t="s">
        <v>325</v>
      </c>
      <c r="AM230" s="93" t="s">
        <v>111</v>
      </c>
      <c r="AN230" s="93" t="s">
        <v>425</v>
      </c>
      <c r="AO230" s="93" t="s">
        <v>424</v>
      </c>
      <c r="AP230" s="93" t="s">
        <v>661</v>
      </c>
      <c r="AQ230" s="93" t="s">
        <v>520</v>
      </c>
      <c r="AR230" s="95" t="s">
        <v>301</v>
      </c>
      <c r="AS230" s="93" t="s">
        <v>663</v>
      </c>
      <c r="AT230" s="93" t="s">
        <v>256</v>
      </c>
      <c r="AU230" s="93" t="s">
        <v>345</v>
      </c>
      <c r="AV230" s="93" t="s">
        <v>347</v>
      </c>
      <c r="AW230" s="94" t="s">
        <v>182</v>
      </c>
      <c r="AX230" s="93" t="s">
        <v>346</v>
      </c>
      <c r="AY230" s="93" t="s">
        <v>344</v>
      </c>
      <c r="AZ230" s="93" t="s">
        <v>130</v>
      </c>
      <c r="BA230" s="93" t="s">
        <v>126</v>
      </c>
      <c r="BB230" s="92" t="s">
        <v>633</v>
      </c>
      <c r="BC230" s="93" t="s">
        <v>457</v>
      </c>
      <c r="BD230" s="93" t="s">
        <v>234</v>
      </c>
      <c r="BE230" s="93" t="s">
        <v>611</v>
      </c>
      <c r="BF230" s="93" t="s">
        <v>368</v>
      </c>
      <c r="BG230" s="93" t="s">
        <v>487</v>
      </c>
      <c r="BH230" s="93" t="s">
        <v>422</v>
      </c>
      <c r="BI230" s="96" t="s">
        <v>292</v>
      </c>
      <c r="BJ230" s="41"/>
      <c r="BK230" s="50"/>
      <c r="BL230" s="41"/>
      <c r="BM230" s="28">
        <f>F547</f>
        <v>534</v>
      </c>
      <c r="BN230" s="29">
        <f>F636</f>
        <v>623</v>
      </c>
      <c r="BO230" s="29">
        <f>F575</f>
        <v>562</v>
      </c>
      <c r="BP230" s="29">
        <f>F514</f>
        <v>501</v>
      </c>
      <c r="BQ230" s="29">
        <f>F603</f>
        <v>590</v>
      </c>
      <c r="BR230" s="29">
        <f>F48</f>
        <v>35</v>
      </c>
      <c r="BS230" s="29">
        <f>F117</f>
        <v>104</v>
      </c>
      <c r="BT230" s="29">
        <f>F81</f>
        <v>68</v>
      </c>
      <c r="BU230" s="29">
        <f>F20</f>
        <v>7</v>
      </c>
      <c r="BV230" s="29">
        <f>F109</f>
        <v>96</v>
      </c>
      <c r="BW230" s="29">
        <f>F166</f>
        <v>153</v>
      </c>
      <c r="BX230" s="29">
        <f>F255</f>
        <v>242</v>
      </c>
      <c r="BY230" s="29">
        <f>F194</f>
        <v>181</v>
      </c>
      <c r="BZ230" s="29">
        <f>F158</f>
        <v>145</v>
      </c>
      <c r="CA230" s="29">
        <f>F227</f>
        <v>214</v>
      </c>
      <c r="CB230" s="29">
        <f>F435</f>
        <v>422</v>
      </c>
      <c r="CC230" s="29">
        <f>F499</f>
        <v>486</v>
      </c>
      <c r="CD230" s="29">
        <f>F438</f>
        <v>425</v>
      </c>
      <c r="CE230" s="29">
        <f>F407</f>
        <v>394</v>
      </c>
      <c r="CF230" s="29">
        <f>F471</f>
        <v>458</v>
      </c>
      <c r="CG230" s="29">
        <f>F304</f>
        <v>291</v>
      </c>
      <c r="CH230" s="29">
        <f>F368</f>
        <v>355</v>
      </c>
      <c r="CI230" s="29">
        <f>F337</f>
        <v>324</v>
      </c>
      <c r="CJ230" s="29">
        <f>F276</f>
        <v>263</v>
      </c>
      <c r="CK230" s="30">
        <f>F340</f>
        <v>327</v>
      </c>
      <c r="CL230" s="75">
        <f t="shared" si="102"/>
        <v>3247400</v>
      </c>
      <c r="CM230" s="41"/>
      <c r="CN230" s="82" t="s">
        <v>336</v>
      </c>
      <c r="CO230" s="84" t="s">
        <v>175</v>
      </c>
      <c r="CP230" s="84" t="s">
        <v>215</v>
      </c>
      <c r="CQ230" s="84" t="s">
        <v>146</v>
      </c>
      <c r="CR230" s="84" t="s">
        <v>77</v>
      </c>
      <c r="CS230" s="84" t="s">
        <v>430</v>
      </c>
      <c r="CT230" s="84" t="s">
        <v>388</v>
      </c>
      <c r="CU230" s="86" t="s">
        <v>540</v>
      </c>
      <c r="CV230" s="84" t="s">
        <v>117</v>
      </c>
      <c r="CW230" s="84" t="s">
        <v>95</v>
      </c>
      <c r="CX230" s="84" t="s">
        <v>419</v>
      </c>
      <c r="CY230" s="84" t="s">
        <v>428</v>
      </c>
      <c r="CZ230" s="85" t="s">
        <v>313</v>
      </c>
      <c r="DA230" s="84" t="s">
        <v>538</v>
      </c>
      <c r="DB230" s="84" t="s">
        <v>248</v>
      </c>
      <c r="DC230" s="84" t="s">
        <v>192</v>
      </c>
      <c r="DD230" s="84" t="s">
        <v>483</v>
      </c>
      <c r="DE230" s="83" t="s">
        <v>633</v>
      </c>
      <c r="DF230" s="84" t="s">
        <v>533</v>
      </c>
      <c r="DG230" s="84" t="s">
        <v>170</v>
      </c>
      <c r="DH230" s="84" t="s">
        <v>502</v>
      </c>
      <c r="DI230" s="84" t="s">
        <v>188</v>
      </c>
      <c r="DJ230" s="84" t="s">
        <v>111</v>
      </c>
      <c r="DK230" s="84" t="s">
        <v>382</v>
      </c>
      <c r="DL230" s="87" t="s">
        <v>531</v>
      </c>
      <c r="DM230" s="67"/>
      <c r="DO230" s="57"/>
      <c r="DP230" s="28">
        <f>F54</f>
        <v>41</v>
      </c>
      <c r="DQ230" s="29">
        <f>F562</f>
        <v>549</v>
      </c>
      <c r="DR230" s="29">
        <f>F415</f>
        <v>402</v>
      </c>
      <c r="DS230" s="29">
        <f>F293</f>
        <v>280</v>
      </c>
      <c r="DT230" s="29">
        <f>F176</f>
        <v>163</v>
      </c>
      <c r="DU230" s="29">
        <f>F108</f>
        <v>95</v>
      </c>
      <c r="DV230" s="29">
        <f>F591</f>
        <v>578</v>
      </c>
      <c r="DW230" s="29">
        <f>F469</f>
        <v>456</v>
      </c>
      <c r="DX230" s="29">
        <f>F352</f>
        <v>339</v>
      </c>
      <c r="DY230" s="29">
        <f>F230</f>
        <v>217</v>
      </c>
      <c r="DZ230" s="29">
        <f>F17</f>
        <v>4</v>
      </c>
      <c r="EA230" s="29">
        <f>F520</f>
        <v>507</v>
      </c>
      <c r="EB230" s="29">
        <f>F398</f>
        <v>385</v>
      </c>
      <c r="EC230" s="29">
        <f>F281</f>
        <v>268</v>
      </c>
      <c r="ED230" s="29">
        <f>F159</f>
        <v>146</v>
      </c>
      <c r="EE230" s="29">
        <f>F71</f>
        <v>58</v>
      </c>
      <c r="EF230" s="29">
        <f>F574</f>
        <v>561</v>
      </c>
      <c r="EG230" s="29">
        <f>F457</f>
        <v>444</v>
      </c>
      <c r="EH230" s="29">
        <f>F335</f>
        <v>322</v>
      </c>
      <c r="EI230" s="29">
        <f>F188</f>
        <v>175</v>
      </c>
      <c r="EJ230" s="29">
        <f>F125</f>
        <v>112</v>
      </c>
      <c r="EK230" s="29">
        <f>F628</f>
        <v>615</v>
      </c>
      <c r="EL230" s="29">
        <f>F511</f>
        <v>498</v>
      </c>
      <c r="EM230" s="29">
        <f>F364</f>
        <v>351</v>
      </c>
      <c r="EN230" s="30">
        <f>F247</f>
        <v>234</v>
      </c>
      <c r="EO230" s="75">
        <f t="shared" si="103"/>
        <v>3247400</v>
      </c>
      <c r="EP230" s="41"/>
      <c r="EQ230" s="91" t="s">
        <v>523</v>
      </c>
      <c r="ER230" s="93" t="s">
        <v>530</v>
      </c>
      <c r="ES230" s="93" t="s">
        <v>150</v>
      </c>
      <c r="ET230" s="93" t="s">
        <v>125</v>
      </c>
      <c r="EU230" s="93" t="s">
        <v>605</v>
      </c>
      <c r="EV230" s="93" t="s">
        <v>314</v>
      </c>
      <c r="EW230" s="93" t="s">
        <v>661</v>
      </c>
      <c r="EX230" s="95" t="s">
        <v>696</v>
      </c>
      <c r="EY230" s="93" t="s">
        <v>283</v>
      </c>
      <c r="EZ230" s="93" t="s">
        <v>468</v>
      </c>
      <c r="FA230" s="93" t="s">
        <v>488</v>
      </c>
      <c r="FB230" s="93" t="s">
        <v>632</v>
      </c>
      <c r="FC230" s="94" t="s">
        <v>204</v>
      </c>
      <c r="FD230" s="93" t="s">
        <v>545</v>
      </c>
      <c r="FE230" s="93" t="s">
        <v>90</v>
      </c>
      <c r="FF230" s="93" t="s">
        <v>210</v>
      </c>
      <c r="FG230" s="93" t="s">
        <v>407</v>
      </c>
      <c r="FH230" s="92" t="s">
        <v>492</v>
      </c>
      <c r="FI230" s="93" t="s">
        <v>515</v>
      </c>
      <c r="FJ230" s="93" t="s">
        <v>375</v>
      </c>
      <c r="FK230" s="93" t="s">
        <v>522</v>
      </c>
      <c r="FL230" s="93" t="s">
        <v>257</v>
      </c>
      <c r="FM230" s="93" t="s">
        <v>512</v>
      </c>
      <c r="FN230" s="93" t="s">
        <v>546</v>
      </c>
      <c r="FO230" s="96" t="s">
        <v>421</v>
      </c>
      <c r="FP230" s="67"/>
    </row>
    <row r="231" spans="1:172" ht="12.75" x14ac:dyDescent="0.2">
      <c r="A231" s="41"/>
      <c r="B231" s="41"/>
      <c r="C231" s="41"/>
      <c r="D231" s="109" t="s">
        <v>287</v>
      </c>
      <c r="E231" s="110" t="s">
        <v>565</v>
      </c>
      <c r="F231" s="111">
        <f>B3+(218*B5)</f>
        <v>218</v>
      </c>
      <c r="G231" s="210"/>
      <c r="H231" s="211"/>
      <c r="I231" s="57"/>
      <c r="J231" s="28">
        <f>F326</f>
        <v>313</v>
      </c>
      <c r="K231" s="29">
        <f>F365</f>
        <v>352</v>
      </c>
      <c r="L231" s="29">
        <f>F304</f>
        <v>291</v>
      </c>
      <c r="M231" s="29">
        <f>F343</f>
        <v>330</v>
      </c>
      <c r="N231" s="29">
        <f>F287</f>
        <v>274</v>
      </c>
      <c r="O231" s="29">
        <f>F583</f>
        <v>570</v>
      </c>
      <c r="P231" s="29">
        <f>F627</f>
        <v>614</v>
      </c>
      <c r="Q231" s="29">
        <f>F541</f>
        <v>528</v>
      </c>
      <c r="R231" s="29">
        <f>F605</f>
        <v>592</v>
      </c>
      <c r="S231" s="29">
        <f>F519</f>
        <v>506</v>
      </c>
      <c r="T231" s="29">
        <f>F156</f>
        <v>143</v>
      </c>
      <c r="U231" s="29">
        <f>F217</f>
        <v>204</v>
      </c>
      <c r="V231" s="29">
        <f>F173</f>
        <v>160</v>
      </c>
      <c r="W231" s="29">
        <f>F259</f>
        <v>246</v>
      </c>
      <c r="X231" s="29">
        <f>F195</f>
        <v>182</v>
      </c>
      <c r="Y231" s="29">
        <f>F457</f>
        <v>444</v>
      </c>
      <c r="Z231" s="29">
        <f>F496</f>
        <v>483</v>
      </c>
      <c r="AA231" s="29">
        <f>F435</f>
        <v>422</v>
      </c>
      <c r="AB231" s="29">
        <f>F474</f>
        <v>461</v>
      </c>
      <c r="AC231" s="29">
        <f>F388</f>
        <v>375</v>
      </c>
      <c r="AD231" s="29">
        <f>F86</f>
        <v>73</v>
      </c>
      <c r="AE231" s="29">
        <f>F22</f>
        <v>9</v>
      </c>
      <c r="AF231" s="29">
        <f>F103</f>
        <v>90</v>
      </c>
      <c r="AG231" s="29">
        <f>F39</f>
        <v>26</v>
      </c>
      <c r="AH231" s="30">
        <f>F125</f>
        <v>112</v>
      </c>
      <c r="AI231" s="75">
        <f t="shared" si="101"/>
        <v>3247400</v>
      </c>
      <c r="AJ231" s="41"/>
      <c r="AK231" s="91" t="s">
        <v>503</v>
      </c>
      <c r="AL231" s="93" t="s">
        <v>416</v>
      </c>
      <c r="AM231" s="93" t="s">
        <v>502</v>
      </c>
      <c r="AN231" s="93" t="s">
        <v>374</v>
      </c>
      <c r="AO231" s="93" t="s">
        <v>303</v>
      </c>
      <c r="AP231" s="93" t="s">
        <v>674</v>
      </c>
      <c r="AQ231" s="95" t="s">
        <v>315</v>
      </c>
      <c r="AR231" s="93" t="s">
        <v>588</v>
      </c>
      <c r="AS231" s="93" t="s">
        <v>448</v>
      </c>
      <c r="AT231" s="93" t="s">
        <v>240</v>
      </c>
      <c r="AU231" s="93" t="s">
        <v>161</v>
      </c>
      <c r="AV231" s="93" t="s">
        <v>163</v>
      </c>
      <c r="AW231" s="94" t="s">
        <v>160</v>
      </c>
      <c r="AX231" s="93" t="s">
        <v>162</v>
      </c>
      <c r="AY231" s="93" t="s">
        <v>159</v>
      </c>
      <c r="AZ231" s="93" t="s">
        <v>492</v>
      </c>
      <c r="BA231" s="93" t="s">
        <v>745</v>
      </c>
      <c r="BB231" s="93" t="s">
        <v>192</v>
      </c>
      <c r="BC231" s="92" t="s">
        <v>519</v>
      </c>
      <c r="BD231" s="93" t="s">
        <v>568</v>
      </c>
      <c r="BE231" s="93" t="s">
        <v>557</v>
      </c>
      <c r="BF231" s="93" t="s">
        <v>348</v>
      </c>
      <c r="BG231" s="93" t="s">
        <v>590</v>
      </c>
      <c r="BH231" s="93" t="s">
        <v>319</v>
      </c>
      <c r="BI231" s="96" t="s">
        <v>522</v>
      </c>
      <c r="BJ231" s="41"/>
      <c r="BK231" s="50"/>
      <c r="BL231" s="41"/>
      <c r="BM231" s="28">
        <f>F625</f>
        <v>612</v>
      </c>
      <c r="BN231" s="29">
        <f>F522</f>
        <v>509</v>
      </c>
      <c r="BO231" s="29">
        <f>F553</f>
        <v>540</v>
      </c>
      <c r="BP231" s="29">
        <f>F611</f>
        <v>598</v>
      </c>
      <c r="BQ231" s="29">
        <f>F564</f>
        <v>551</v>
      </c>
      <c r="BR231" s="29">
        <f>F131</f>
        <v>118</v>
      </c>
      <c r="BS231" s="29">
        <f>F23</f>
        <v>10</v>
      </c>
      <c r="BT231" s="29">
        <f>F59</f>
        <v>46</v>
      </c>
      <c r="BU231" s="29">
        <f>F92</f>
        <v>79</v>
      </c>
      <c r="BV231" s="29">
        <f>F70</f>
        <v>57</v>
      </c>
      <c r="BW231" s="29">
        <f>F244</f>
        <v>231</v>
      </c>
      <c r="BX231" s="29">
        <f>F141</f>
        <v>128</v>
      </c>
      <c r="BY231" s="29">
        <f>F177</f>
        <v>164</v>
      </c>
      <c r="BZ231" s="29">
        <f>F230</f>
        <v>217</v>
      </c>
      <c r="CA231" s="29">
        <f>F208</f>
        <v>195</v>
      </c>
      <c r="CB231" s="29">
        <f>F488</f>
        <v>475</v>
      </c>
      <c r="CC231" s="29">
        <f>F410</f>
        <v>397</v>
      </c>
      <c r="CD231" s="29">
        <f>F421</f>
        <v>408</v>
      </c>
      <c r="CE231" s="29">
        <f>F474</f>
        <v>461</v>
      </c>
      <c r="CF231" s="29">
        <f>F457</f>
        <v>444</v>
      </c>
      <c r="CG231" s="29">
        <f>F387</f>
        <v>374</v>
      </c>
      <c r="CH231" s="29">
        <f>F279</f>
        <v>266</v>
      </c>
      <c r="CI231" s="29">
        <f>F290</f>
        <v>277</v>
      </c>
      <c r="CJ231" s="29">
        <f>F343</f>
        <v>330</v>
      </c>
      <c r="CK231" s="30">
        <f>F326</f>
        <v>313</v>
      </c>
      <c r="CL231" s="75">
        <f t="shared" si="102"/>
        <v>3247400</v>
      </c>
      <c r="CM231" s="41"/>
      <c r="CN231" s="82" t="s">
        <v>76</v>
      </c>
      <c r="CO231" s="84" t="s">
        <v>75</v>
      </c>
      <c r="CP231" s="84" t="s">
        <v>197</v>
      </c>
      <c r="CQ231" s="84" t="s">
        <v>241</v>
      </c>
      <c r="CR231" s="84" t="s">
        <v>335</v>
      </c>
      <c r="CS231" s="84" t="s">
        <v>470</v>
      </c>
      <c r="CT231" s="86" t="s">
        <v>472</v>
      </c>
      <c r="CU231" s="84" t="s">
        <v>349</v>
      </c>
      <c r="CV231" s="84" t="s">
        <v>410</v>
      </c>
      <c r="CW231" s="84" t="s">
        <v>369</v>
      </c>
      <c r="CX231" s="84" t="s">
        <v>254</v>
      </c>
      <c r="CY231" s="84" t="s">
        <v>505</v>
      </c>
      <c r="CZ231" s="85" t="s">
        <v>309</v>
      </c>
      <c r="DA231" s="84" t="s">
        <v>468</v>
      </c>
      <c r="DB231" s="84" t="s">
        <v>469</v>
      </c>
      <c r="DC231" s="84" t="s">
        <v>593</v>
      </c>
      <c r="DD231" s="84" t="s">
        <v>377</v>
      </c>
      <c r="DE231" s="84" t="s">
        <v>234</v>
      </c>
      <c r="DF231" s="83" t="s">
        <v>519</v>
      </c>
      <c r="DG231" s="84" t="s">
        <v>492</v>
      </c>
      <c r="DH231" s="84" t="s">
        <v>360</v>
      </c>
      <c r="DI231" s="84" t="s">
        <v>536</v>
      </c>
      <c r="DJ231" s="84" t="s">
        <v>424</v>
      </c>
      <c r="DK231" s="84" t="s">
        <v>374</v>
      </c>
      <c r="DL231" s="87" t="s">
        <v>503</v>
      </c>
      <c r="DM231" s="67"/>
      <c r="DO231" s="57"/>
      <c r="DP231" s="28">
        <f>F189</f>
        <v>176</v>
      </c>
      <c r="DQ231" s="29">
        <f>F72</f>
        <v>59</v>
      </c>
      <c r="DR231" s="29">
        <f>F575</f>
        <v>562</v>
      </c>
      <c r="DS231" s="29">
        <f>F453</f>
        <v>440</v>
      </c>
      <c r="DT231" s="29">
        <f>F336</f>
        <v>323</v>
      </c>
      <c r="DU231" s="29">
        <f>F243</f>
        <v>230</v>
      </c>
      <c r="DV231" s="29">
        <f>F126</f>
        <v>113</v>
      </c>
      <c r="DW231" s="29">
        <f>F629</f>
        <v>616</v>
      </c>
      <c r="DX231" s="29">
        <f>F512</f>
        <v>499</v>
      </c>
      <c r="DY231" s="29">
        <f>F365</f>
        <v>352</v>
      </c>
      <c r="DZ231" s="29">
        <f>F177</f>
        <v>164</v>
      </c>
      <c r="EA231" s="29">
        <f>F55</f>
        <v>42</v>
      </c>
      <c r="EB231" s="29">
        <f>F558</f>
        <v>545</v>
      </c>
      <c r="EC231" s="29">
        <f>F416</f>
        <v>403</v>
      </c>
      <c r="ED231" s="29">
        <f>F294</f>
        <v>281</v>
      </c>
      <c r="EE231" s="29">
        <f>F231</f>
        <v>218</v>
      </c>
      <c r="EF231" s="29">
        <f>F109</f>
        <v>96</v>
      </c>
      <c r="EG231" s="29">
        <f>F592</f>
        <v>579</v>
      </c>
      <c r="EH231" s="29">
        <f>F470</f>
        <v>457</v>
      </c>
      <c r="EI231" s="29">
        <f>F348</f>
        <v>335</v>
      </c>
      <c r="EJ231" s="29">
        <f>F160</f>
        <v>147</v>
      </c>
      <c r="EK231" s="29">
        <f>F13</f>
        <v>0</v>
      </c>
      <c r="EL231" s="29">
        <f>F521</f>
        <v>508</v>
      </c>
      <c r="EM231" s="29">
        <f>F399</f>
        <v>386</v>
      </c>
      <c r="EN231" s="30">
        <f>F282</f>
        <v>269</v>
      </c>
      <c r="EO231" s="75">
        <f t="shared" si="103"/>
        <v>3247400</v>
      </c>
      <c r="EP231" s="41"/>
      <c r="EQ231" s="91" t="s">
        <v>116</v>
      </c>
      <c r="ER231" s="93" t="s">
        <v>164</v>
      </c>
      <c r="ES231" s="93" t="s">
        <v>215</v>
      </c>
      <c r="ET231" s="93" t="s">
        <v>435</v>
      </c>
      <c r="EU231" s="93" t="s">
        <v>366</v>
      </c>
      <c r="EV231" s="93" t="s">
        <v>307</v>
      </c>
      <c r="EW231" s="95" t="s">
        <v>96</v>
      </c>
      <c r="EX231" s="93" t="s">
        <v>645</v>
      </c>
      <c r="EY231" s="93" t="s">
        <v>340</v>
      </c>
      <c r="EZ231" s="93" t="s">
        <v>416</v>
      </c>
      <c r="FA231" s="93" t="s">
        <v>309</v>
      </c>
      <c r="FB231" s="93" t="s">
        <v>230</v>
      </c>
      <c r="FC231" s="94" t="s">
        <v>666</v>
      </c>
      <c r="FD231" s="93" t="s">
        <v>131</v>
      </c>
      <c r="FE231" s="93" t="s">
        <v>155</v>
      </c>
      <c r="FF231" s="93" t="s">
        <v>287</v>
      </c>
      <c r="FG231" s="93" t="s">
        <v>95</v>
      </c>
      <c r="FH231" s="93" t="s">
        <v>592</v>
      </c>
      <c r="FI231" s="92" t="s">
        <v>462</v>
      </c>
      <c r="FJ231" s="93" t="s">
        <v>677</v>
      </c>
      <c r="FK231" s="93" t="s">
        <v>247</v>
      </c>
      <c r="FL231" s="93" t="s">
        <v>70</v>
      </c>
      <c r="FM231" s="93" t="s">
        <v>191</v>
      </c>
      <c r="FN231" s="93" t="s">
        <v>551</v>
      </c>
      <c r="FO231" s="96" t="s">
        <v>678</v>
      </c>
      <c r="FP231" s="67"/>
    </row>
    <row r="232" spans="1:172" ht="12.75" x14ac:dyDescent="0.2">
      <c r="A232" s="41"/>
      <c r="B232" s="41"/>
      <c r="C232" s="41"/>
      <c r="D232" s="207" t="s">
        <v>401</v>
      </c>
      <c r="E232" s="110" t="s">
        <v>565</v>
      </c>
      <c r="F232" s="122">
        <f>B3+(219*B5)</f>
        <v>219</v>
      </c>
      <c r="G232" s="210"/>
      <c r="H232" s="211"/>
      <c r="I232" s="57"/>
      <c r="J232" s="28">
        <f>F293</f>
        <v>280</v>
      </c>
      <c r="K232" s="29">
        <f>F362</f>
        <v>349</v>
      </c>
      <c r="L232" s="29">
        <f>F276</f>
        <v>263</v>
      </c>
      <c r="M232" s="29">
        <f>F315</f>
        <v>302</v>
      </c>
      <c r="N232" s="29">
        <f>F379</f>
        <v>366</v>
      </c>
      <c r="O232" s="29">
        <f>F555</f>
        <v>542</v>
      </c>
      <c r="P232" s="29">
        <f>F594</f>
        <v>581</v>
      </c>
      <c r="Q232" s="29">
        <f>F533</f>
        <v>520</v>
      </c>
      <c r="R232" s="29">
        <f>F577</f>
        <v>564</v>
      </c>
      <c r="S232" s="29">
        <f>F616</f>
        <v>603</v>
      </c>
      <c r="T232" s="29">
        <f>F248</f>
        <v>235</v>
      </c>
      <c r="U232" s="29">
        <f>F209</f>
        <v>196</v>
      </c>
      <c r="V232" s="29">
        <f>F145</f>
        <v>132</v>
      </c>
      <c r="W232" s="29">
        <f>F231</f>
        <v>218</v>
      </c>
      <c r="X232" s="29">
        <f>F167</f>
        <v>154</v>
      </c>
      <c r="Y232" s="29">
        <f>F424</f>
        <v>411</v>
      </c>
      <c r="Z232" s="29">
        <f>F463</f>
        <v>450</v>
      </c>
      <c r="AA232" s="29">
        <f>F407</f>
        <v>394</v>
      </c>
      <c r="AB232" s="29">
        <f>F446</f>
        <v>433</v>
      </c>
      <c r="AC232" s="29">
        <f>F510</f>
        <v>497</v>
      </c>
      <c r="AD232" s="29">
        <f>F89</f>
        <v>76</v>
      </c>
      <c r="AE232" s="29">
        <f>F50</f>
        <v>37</v>
      </c>
      <c r="AF232" s="29">
        <f>F136</f>
        <v>123</v>
      </c>
      <c r="AG232" s="29">
        <f>F72</f>
        <v>59</v>
      </c>
      <c r="AH232" s="30">
        <f>F28</f>
        <v>15</v>
      </c>
      <c r="AI232" s="75">
        <f t="shared" si="101"/>
        <v>3247400</v>
      </c>
      <c r="AJ232" s="41"/>
      <c r="AK232" s="91" t="s">
        <v>125</v>
      </c>
      <c r="AL232" s="93" t="s">
        <v>179</v>
      </c>
      <c r="AM232" s="93" t="s">
        <v>382</v>
      </c>
      <c r="AN232" s="93" t="s">
        <v>384</v>
      </c>
      <c r="AO232" s="93" t="s">
        <v>383</v>
      </c>
      <c r="AP232" s="95" t="s">
        <v>485</v>
      </c>
      <c r="AQ232" s="93" t="s">
        <v>355</v>
      </c>
      <c r="AR232" s="93" t="s">
        <v>686</v>
      </c>
      <c r="AS232" s="93" t="s">
        <v>381</v>
      </c>
      <c r="AT232" s="93" t="s">
        <v>610</v>
      </c>
      <c r="AU232" s="93" t="s">
        <v>286</v>
      </c>
      <c r="AV232" s="93" t="s">
        <v>288</v>
      </c>
      <c r="AW232" s="94" t="s">
        <v>285</v>
      </c>
      <c r="AX232" s="93" t="s">
        <v>287</v>
      </c>
      <c r="AY232" s="93" t="s">
        <v>284</v>
      </c>
      <c r="AZ232" s="93" t="s">
        <v>405</v>
      </c>
      <c r="BA232" s="93" t="s">
        <v>615</v>
      </c>
      <c r="BB232" s="93" t="s">
        <v>533</v>
      </c>
      <c r="BC232" s="93" t="s">
        <v>102</v>
      </c>
      <c r="BD232" s="92" t="s">
        <v>252</v>
      </c>
      <c r="BE232" s="93" t="s">
        <v>2</v>
      </c>
      <c r="BF232" s="93" t="s">
        <v>555</v>
      </c>
      <c r="BG232" s="93" t="s">
        <v>525</v>
      </c>
      <c r="BH232" s="93" t="s">
        <v>164</v>
      </c>
      <c r="BI232" s="96" t="s">
        <v>658</v>
      </c>
      <c r="BJ232" s="41"/>
      <c r="BK232" s="50"/>
      <c r="BL232" s="41"/>
      <c r="BM232" s="28">
        <f>F589</f>
        <v>576</v>
      </c>
      <c r="BN232" s="29">
        <f>F578</f>
        <v>565</v>
      </c>
      <c r="BO232" s="29">
        <f>F536</f>
        <v>523</v>
      </c>
      <c r="BP232" s="29">
        <f>F550</f>
        <v>537</v>
      </c>
      <c r="BQ232" s="29">
        <f>F622</f>
        <v>609</v>
      </c>
      <c r="BR232" s="29">
        <f>F95</f>
        <v>82</v>
      </c>
      <c r="BS232" s="29">
        <f>F84</f>
        <v>71</v>
      </c>
      <c r="BT232" s="29">
        <f>F17</f>
        <v>4</v>
      </c>
      <c r="BU232" s="29">
        <f>F56</f>
        <v>43</v>
      </c>
      <c r="BV232" s="29">
        <f>F123</f>
        <v>110</v>
      </c>
      <c r="BW232" s="29">
        <f>F233</f>
        <v>220</v>
      </c>
      <c r="BX232" s="29">
        <f>F202</f>
        <v>189</v>
      </c>
      <c r="BY232" s="29">
        <f>F155</f>
        <v>142</v>
      </c>
      <c r="BZ232" s="29">
        <f>F169</f>
        <v>156</v>
      </c>
      <c r="CA232" s="29">
        <f>F241</f>
        <v>228</v>
      </c>
      <c r="CB232" s="29">
        <f>F482</f>
        <v>469</v>
      </c>
      <c r="CC232" s="29">
        <f>F446</f>
        <v>433</v>
      </c>
      <c r="CD232" s="29">
        <f>F399</f>
        <v>386</v>
      </c>
      <c r="CE232" s="29">
        <f>F413</f>
        <v>400</v>
      </c>
      <c r="CF232" s="29">
        <f>F510</f>
        <v>497</v>
      </c>
      <c r="CG232" s="29">
        <f>F351</f>
        <v>338</v>
      </c>
      <c r="CH232" s="29">
        <f>F315</f>
        <v>302</v>
      </c>
      <c r="CI232" s="29">
        <f>F268</f>
        <v>255</v>
      </c>
      <c r="CJ232" s="29">
        <f>F312</f>
        <v>299</v>
      </c>
      <c r="CK232" s="30">
        <f>F379</f>
        <v>366</v>
      </c>
      <c r="CL232" s="75">
        <f t="shared" si="102"/>
        <v>3247400</v>
      </c>
      <c r="CM232" s="41"/>
      <c r="CN232" s="82" t="s">
        <v>275</v>
      </c>
      <c r="CO232" s="84" t="s">
        <v>144</v>
      </c>
      <c r="CP232" s="84" t="s">
        <v>104</v>
      </c>
      <c r="CQ232" s="84" t="s">
        <v>273</v>
      </c>
      <c r="CR232" s="84" t="s">
        <v>147</v>
      </c>
      <c r="CS232" s="86" t="s">
        <v>202</v>
      </c>
      <c r="CT232" s="84" t="s">
        <v>232</v>
      </c>
      <c r="CU232" s="84" t="s">
        <v>488</v>
      </c>
      <c r="CV232" s="84" t="s">
        <v>390</v>
      </c>
      <c r="CW232" s="84" t="s">
        <v>507</v>
      </c>
      <c r="CX232" s="84" t="s">
        <v>429</v>
      </c>
      <c r="CY232" s="84" t="s">
        <v>362</v>
      </c>
      <c r="CZ232" s="85" t="s">
        <v>385</v>
      </c>
      <c r="DA232" s="84" t="s">
        <v>194</v>
      </c>
      <c r="DB232" s="84" t="s">
        <v>458</v>
      </c>
      <c r="DC232" s="84" t="s">
        <v>564</v>
      </c>
      <c r="DD232" s="84" t="s">
        <v>102</v>
      </c>
      <c r="DE232" s="84" t="s">
        <v>551</v>
      </c>
      <c r="DF232" s="84" t="s">
        <v>641</v>
      </c>
      <c r="DG232" s="83" t="s">
        <v>252</v>
      </c>
      <c r="DH232" s="84" t="s">
        <v>465</v>
      </c>
      <c r="DI232" s="84" t="s">
        <v>384</v>
      </c>
      <c r="DJ232" s="84" t="s">
        <v>325</v>
      </c>
      <c r="DK232" s="84" t="s">
        <v>242</v>
      </c>
      <c r="DL232" s="87" t="s">
        <v>383</v>
      </c>
      <c r="DM232" s="67"/>
      <c r="DO232" s="57"/>
      <c r="DP232" s="28">
        <f>F349</f>
        <v>336</v>
      </c>
      <c r="DQ232" s="29">
        <f>F232</f>
        <v>219</v>
      </c>
      <c r="DR232" s="29">
        <f>F110</f>
        <v>97</v>
      </c>
      <c r="DS232" s="29">
        <f>F588</f>
        <v>575</v>
      </c>
      <c r="DT232" s="29">
        <f>F471</f>
        <v>458</v>
      </c>
      <c r="DU232" s="29">
        <f>F278</f>
        <v>265</v>
      </c>
      <c r="DV232" s="29">
        <f>F161</f>
        <v>148</v>
      </c>
      <c r="DW232" s="29">
        <f>F14</f>
        <v>1</v>
      </c>
      <c r="DX232" s="29">
        <f>F522</f>
        <v>509</v>
      </c>
      <c r="DY232" s="29">
        <f>F400</f>
        <v>387</v>
      </c>
      <c r="DZ232" s="29">
        <f>F337</f>
        <v>324</v>
      </c>
      <c r="EA232" s="29">
        <f>F190</f>
        <v>177</v>
      </c>
      <c r="EB232" s="29">
        <f>F68</f>
        <v>55</v>
      </c>
      <c r="EC232" s="29">
        <f>F576</f>
        <v>563</v>
      </c>
      <c r="ED232" s="29">
        <f>F454</f>
        <v>441</v>
      </c>
      <c r="EE232" s="29">
        <f>F366</f>
        <v>353</v>
      </c>
      <c r="EF232" s="29">
        <f>F244</f>
        <v>231</v>
      </c>
      <c r="EG232" s="29">
        <f>F127</f>
        <v>114</v>
      </c>
      <c r="EH232" s="29">
        <f>F630</f>
        <v>617</v>
      </c>
      <c r="EI232" s="29">
        <f>F508</f>
        <v>495</v>
      </c>
      <c r="EJ232" s="29">
        <f>F295</f>
        <v>282</v>
      </c>
      <c r="EK232" s="29">
        <f>F173</f>
        <v>160</v>
      </c>
      <c r="EL232" s="29">
        <f>F56</f>
        <v>43</v>
      </c>
      <c r="EM232" s="29">
        <f>F559</f>
        <v>546</v>
      </c>
      <c r="EN232" s="30">
        <f>F417</f>
        <v>404</v>
      </c>
      <c r="EO232" s="75">
        <f t="shared" si="103"/>
        <v>3247400</v>
      </c>
      <c r="EP232" s="41"/>
      <c r="EQ232" s="91" t="s">
        <v>305</v>
      </c>
      <c r="ER232" s="93" t="s">
        <v>401</v>
      </c>
      <c r="ES232" s="93" t="s">
        <v>271</v>
      </c>
      <c r="ET232" s="93" t="s">
        <v>456</v>
      </c>
      <c r="EU232" s="93" t="s">
        <v>170</v>
      </c>
      <c r="EV232" s="95" t="s">
        <v>243</v>
      </c>
      <c r="EW232" s="93" t="s">
        <v>400</v>
      </c>
      <c r="EX232" s="93" t="s">
        <v>201</v>
      </c>
      <c r="EY232" s="93" t="s">
        <v>75</v>
      </c>
      <c r="EZ232" s="93" t="s">
        <v>171</v>
      </c>
      <c r="FA232" s="93" t="s">
        <v>111</v>
      </c>
      <c r="FB232" s="93" t="s">
        <v>441</v>
      </c>
      <c r="FC232" s="94" t="s">
        <v>499</v>
      </c>
      <c r="FD232" s="93" t="s">
        <v>521</v>
      </c>
      <c r="FE232" s="93" t="s">
        <v>218</v>
      </c>
      <c r="FF232" s="93" t="s">
        <v>302</v>
      </c>
      <c r="FG232" s="93" t="s">
        <v>254</v>
      </c>
      <c r="FH232" s="93" t="s">
        <v>618</v>
      </c>
      <c r="FI232" s="93" t="s">
        <v>553</v>
      </c>
      <c r="FJ232" s="92" t="s">
        <v>235</v>
      </c>
      <c r="FK232" s="93" t="s">
        <v>304</v>
      </c>
      <c r="FL232" s="93" t="s">
        <v>160</v>
      </c>
      <c r="FM232" s="93" t="s">
        <v>390</v>
      </c>
      <c r="FN232" s="93" t="s">
        <v>118</v>
      </c>
      <c r="FO232" s="96" t="s">
        <v>169</v>
      </c>
      <c r="FP232" s="67"/>
    </row>
    <row r="233" spans="1:172" ht="12.75" x14ac:dyDescent="0.2">
      <c r="A233" s="41"/>
      <c r="B233" s="41"/>
      <c r="C233" s="41"/>
      <c r="D233" s="109" t="s">
        <v>429</v>
      </c>
      <c r="E233" s="110" t="s">
        <v>565</v>
      </c>
      <c r="F233" s="122">
        <f>B3+(220*B5)</f>
        <v>220</v>
      </c>
      <c r="G233" s="210"/>
      <c r="H233" s="211"/>
      <c r="I233" s="57"/>
      <c r="J233" s="28">
        <f>F146</f>
        <v>133</v>
      </c>
      <c r="K233" s="29">
        <f>F210</f>
        <v>197</v>
      </c>
      <c r="L233" s="29">
        <f>F249</f>
        <v>236</v>
      </c>
      <c r="M233" s="29">
        <f>F163</f>
        <v>150</v>
      </c>
      <c r="N233" s="29">
        <f>F232</f>
        <v>219</v>
      </c>
      <c r="O233" s="29">
        <f>F497</f>
        <v>484</v>
      </c>
      <c r="P233" s="29">
        <f>F453</f>
        <v>440</v>
      </c>
      <c r="Q233" s="29">
        <f>F389</f>
        <v>376</v>
      </c>
      <c r="R233" s="29">
        <f>F475</f>
        <v>462</v>
      </c>
      <c r="S233" s="29">
        <f>F436</f>
        <v>423</v>
      </c>
      <c r="T233" s="29">
        <f>F101</f>
        <v>88</v>
      </c>
      <c r="U233" s="29">
        <f>F62</f>
        <v>49</v>
      </c>
      <c r="V233" s="29">
        <f>F118</f>
        <v>105</v>
      </c>
      <c r="W233" s="29">
        <f>F79</f>
        <v>66</v>
      </c>
      <c r="X233" s="29">
        <f>F15</f>
        <v>2</v>
      </c>
      <c r="Y233" s="29">
        <f>F277</f>
        <v>264</v>
      </c>
      <c r="Z233" s="29">
        <f>F316</f>
        <v>303</v>
      </c>
      <c r="AA233" s="29">
        <f>F380</f>
        <v>367</v>
      </c>
      <c r="AB233" s="29">
        <f>F294</f>
        <v>281</v>
      </c>
      <c r="AC233" s="29">
        <f>F358</f>
        <v>345</v>
      </c>
      <c r="AD233" s="29">
        <f>F534</f>
        <v>521</v>
      </c>
      <c r="AE233" s="29">
        <f>F573</f>
        <v>560</v>
      </c>
      <c r="AF233" s="29">
        <f>F617</f>
        <v>604</v>
      </c>
      <c r="AG233" s="29">
        <f>F556</f>
        <v>543</v>
      </c>
      <c r="AH233" s="30">
        <f>F595</f>
        <v>582</v>
      </c>
      <c r="AI233" s="75">
        <f t="shared" si="101"/>
        <v>3247400</v>
      </c>
      <c r="AJ233" s="41"/>
      <c r="AK233" s="91" t="s">
        <v>699</v>
      </c>
      <c r="AL233" s="93" t="s">
        <v>310</v>
      </c>
      <c r="AM233" s="93" t="s">
        <v>621</v>
      </c>
      <c r="AN233" s="93" t="s">
        <v>250</v>
      </c>
      <c r="AO233" s="95" t="s">
        <v>401</v>
      </c>
      <c r="AP233" s="93" t="s">
        <v>136</v>
      </c>
      <c r="AQ233" s="93" t="s">
        <v>435</v>
      </c>
      <c r="AR233" s="93" t="s">
        <v>437</v>
      </c>
      <c r="AS233" s="93" t="s">
        <v>100</v>
      </c>
      <c r="AT233" s="93" t="s">
        <v>436</v>
      </c>
      <c r="AU233" s="93" t="s">
        <v>123</v>
      </c>
      <c r="AV233" s="93" t="s">
        <v>682</v>
      </c>
      <c r="AW233" s="94" t="s">
        <v>453</v>
      </c>
      <c r="AX233" s="93" t="s">
        <v>554</v>
      </c>
      <c r="AY233" s="93" t="s">
        <v>612</v>
      </c>
      <c r="AZ233" s="93" t="s">
        <v>156</v>
      </c>
      <c r="BA233" s="93" t="s">
        <v>154</v>
      </c>
      <c r="BB233" s="93" t="s">
        <v>157</v>
      </c>
      <c r="BC233" s="93" t="s">
        <v>155</v>
      </c>
      <c r="BD233" s="93" t="s">
        <v>158</v>
      </c>
      <c r="BE233" s="92" t="s">
        <v>321</v>
      </c>
      <c r="BF233" s="93" t="s">
        <v>107</v>
      </c>
      <c r="BG233" s="93" t="s">
        <v>566</v>
      </c>
      <c r="BH233" s="93" t="s">
        <v>558</v>
      </c>
      <c r="BI233" s="96" t="s">
        <v>567</v>
      </c>
      <c r="BJ233" s="41"/>
      <c r="BK233" s="50"/>
      <c r="BL233" s="41"/>
      <c r="BM233" s="28">
        <f>F390</f>
        <v>377</v>
      </c>
      <c r="BN233" s="29">
        <f>F487</f>
        <v>474</v>
      </c>
      <c r="BO233" s="29">
        <f>F501</f>
        <v>488</v>
      </c>
      <c r="BP233" s="29">
        <f>F454</f>
        <v>441</v>
      </c>
      <c r="BQ233" s="29">
        <f>F418</f>
        <v>405</v>
      </c>
      <c r="BR233" s="29">
        <f>F277</f>
        <v>264</v>
      </c>
      <c r="BS233" s="29">
        <f>F344</f>
        <v>331</v>
      </c>
      <c r="BT233" s="29">
        <f>F383</f>
        <v>370</v>
      </c>
      <c r="BU233" s="29">
        <f>F316</f>
        <v>303</v>
      </c>
      <c r="BV233" s="29">
        <f>F305</f>
        <v>292</v>
      </c>
      <c r="BW233" s="29">
        <f>F21</f>
        <v>8</v>
      </c>
      <c r="BX233" s="29">
        <f>F88</f>
        <v>75</v>
      </c>
      <c r="BY233" s="29">
        <f>F132</f>
        <v>119</v>
      </c>
      <c r="BZ233" s="29">
        <f>F85</f>
        <v>72</v>
      </c>
      <c r="CA233" s="29">
        <f>F49</f>
        <v>36</v>
      </c>
      <c r="CB233" s="29">
        <f>F153</f>
        <v>140</v>
      </c>
      <c r="CC233" s="29">
        <f>F225</f>
        <v>212</v>
      </c>
      <c r="CD233" s="29">
        <f>F239</f>
        <v>226</v>
      </c>
      <c r="CE233" s="29">
        <f>F197</f>
        <v>184</v>
      </c>
      <c r="CF233" s="29">
        <f>F186</f>
        <v>173</v>
      </c>
      <c r="CG233" s="29">
        <f>F534</f>
        <v>521</v>
      </c>
      <c r="CH233" s="29">
        <f>F606</f>
        <v>593</v>
      </c>
      <c r="CI233" s="29">
        <f>F620</f>
        <v>607</v>
      </c>
      <c r="CJ233" s="29">
        <f>F573</f>
        <v>560</v>
      </c>
      <c r="CK233" s="30">
        <f>F542</f>
        <v>529</v>
      </c>
      <c r="CL233" s="75">
        <f t="shared" si="102"/>
        <v>3247400</v>
      </c>
      <c r="CM233" s="41"/>
      <c r="CN233" s="82" t="s">
        <v>220</v>
      </c>
      <c r="CO233" s="84" t="s">
        <v>82</v>
      </c>
      <c r="CP233" s="84" t="s">
        <v>152</v>
      </c>
      <c r="CQ233" s="84" t="s">
        <v>218</v>
      </c>
      <c r="CR233" s="86" t="s">
        <v>84</v>
      </c>
      <c r="CS233" s="84" t="s">
        <v>156</v>
      </c>
      <c r="CT233" s="84" t="s">
        <v>341</v>
      </c>
      <c r="CU233" s="84" t="s">
        <v>86</v>
      </c>
      <c r="CV233" s="84" t="s">
        <v>154</v>
      </c>
      <c r="CW233" s="84" t="s">
        <v>312</v>
      </c>
      <c r="CX233" s="84" t="s">
        <v>333</v>
      </c>
      <c r="CY233" s="84" t="s">
        <v>1</v>
      </c>
      <c r="CZ233" s="85" t="s">
        <v>190</v>
      </c>
      <c r="DA233" s="84" t="s">
        <v>332</v>
      </c>
      <c r="DB233" s="84" t="s">
        <v>211</v>
      </c>
      <c r="DC233" s="84" t="s">
        <v>622</v>
      </c>
      <c r="DD233" s="84" t="s">
        <v>367</v>
      </c>
      <c r="DE233" s="84" t="s">
        <v>364</v>
      </c>
      <c r="DF233" s="84" t="s">
        <v>459</v>
      </c>
      <c r="DG233" s="84" t="s">
        <v>517</v>
      </c>
      <c r="DH233" s="83" t="s">
        <v>321</v>
      </c>
      <c r="DI233" s="84" t="s">
        <v>526</v>
      </c>
      <c r="DJ233" s="84" t="s">
        <v>648</v>
      </c>
      <c r="DK233" s="84" t="s">
        <v>107</v>
      </c>
      <c r="DL233" s="87" t="s">
        <v>631</v>
      </c>
      <c r="DM233" s="67"/>
      <c r="DO233" s="57"/>
      <c r="DP233" s="28">
        <f>F587</f>
        <v>574</v>
      </c>
      <c r="DQ233" s="29">
        <f>F440</f>
        <v>427</v>
      </c>
      <c r="DR233" s="29">
        <f>F318</f>
        <v>305</v>
      </c>
      <c r="DS233" s="29">
        <f>F201</f>
        <v>188</v>
      </c>
      <c r="DT233" s="29">
        <f>F79</f>
        <v>66</v>
      </c>
      <c r="DU233" s="29">
        <f>F616</f>
        <v>603</v>
      </c>
      <c r="DV233" s="29">
        <f>F494</f>
        <v>481</v>
      </c>
      <c r="DW233" s="29">
        <f>F377</f>
        <v>364</v>
      </c>
      <c r="DX233" s="29">
        <f>F255</f>
        <v>242</v>
      </c>
      <c r="DY233" s="29">
        <f>F133</f>
        <v>120</v>
      </c>
      <c r="DZ233" s="29">
        <f>F545</f>
        <v>532</v>
      </c>
      <c r="EA233" s="29">
        <f>F423</f>
        <v>410</v>
      </c>
      <c r="EB233" s="29">
        <f>F306</f>
        <v>293</v>
      </c>
      <c r="EC233" s="29">
        <f>F184</f>
        <v>171</v>
      </c>
      <c r="ED233" s="29">
        <f>F42</f>
        <v>29</v>
      </c>
      <c r="EE233" s="29">
        <f>F599</f>
        <v>586</v>
      </c>
      <c r="EF233" s="29">
        <f>F482</f>
        <v>469</v>
      </c>
      <c r="EG233" s="29">
        <f>F360</f>
        <v>347</v>
      </c>
      <c r="EH233" s="29">
        <f>F213</f>
        <v>200</v>
      </c>
      <c r="EI233" s="29">
        <f>F96</f>
        <v>83</v>
      </c>
      <c r="EJ233" s="29">
        <f>F528</f>
        <v>515</v>
      </c>
      <c r="EK233" s="29">
        <f>F411</f>
        <v>398</v>
      </c>
      <c r="EL233" s="29">
        <f>F264</f>
        <v>251</v>
      </c>
      <c r="EM233" s="29">
        <f>F147</f>
        <v>134</v>
      </c>
      <c r="EN233" s="30">
        <f>F25</f>
        <v>12</v>
      </c>
      <c r="EO233" s="75">
        <f t="shared" si="103"/>
        <v>3247400</v>
      </c>
      <c r="EP233" s="41"/>
      <c r="EQ233" s="91" t="s">
        <v>415</v>
      </c>
      <c r="ER233" s="93" t="s">
        <v>83</v>
      </c>
      <c r="ES233" s="93" t="s">
        <v>268</v>
      </c>
      <c r="ET233" s="93" t="s">
        <v>635</v>
      </c>
      <c r="EU233" s="95" t="s">
        <v>554</v>
      </c>
      <c r="EV233" s="93" t="s">
        <v>610</v>
      </c>
      <c r="EW233" s="93" t="s">
        <v>694</v>
      </c>
      <c r="EX233" s="93" t="s">
        <v>221</v>
      </c>
      <c r="EY233" s="93" t="s">
        <v>428</v>
      </c>
      <c r="EZ233" s="93" t="s">
        <v>134</v>
      </c>
      <c r="FA233" s="93" t="s">
        <v>614</v>
      </c>
      <c r="FB233" s="93" t="s">
        <v>322</v>
      </c>
      <c r="FC233" s="94" t="s">
        <v>399</v>
      </c>
      <c r="FD233" s="93" t="s">
        <v>345</v>
      </c>
      <c r="FE233" s="93" t="s">
        <v>449</v>
      </c>
      <c r="FF233" s="93" t="s">
        <v>392</v>
      </c>
      <c r="FG233" s="93" t="s">
        <v>564</v>
      </c>
      <c r="FH233" s="93" t="s">
        <v>544</v>
      </c>
      <c r="FI233" s="93" t="s">
        <v>189</v>
      </c>
      <c r="FJ233" s="93" t="s">
        <v>143</v>
      </c>
      <c r="FK233" s="92" t="s">
        <v>274</v>
      </c>
      <c r="FL233" s="93" t="s">
        <v>476</v>
      </c>
      <c r="FM233" s="93" t="s">
        <v>513</v>
      </c>
      <c r="FN233" s="93" t="s">
        <v>493</v>
      </c>
      <c r="FO233" s="96" t="s">
        <v>451</v>
      </c>
      <c r="FP233" s="67"/>
    </row>
    <row r="234" spans="1:172" ht="12.75" x14ac:dyDescent="0.2">
      <c r="A234" s="41"/>
      <c r="B234" s="41"/>
      <c r="C234" s="41"/>
      <c r="D234" s="109" t="s">
        <v>226</v>
      </c>
      <c r="E234" s="110" t="s">
        <v>565</v>
      </c>
      <c r="F234" s="111">
        <f>B3+(221*B5)</f>
        <v>221</v>
      </c>
      <c r="G234" s="210"/>
      <c r="H234" s="211"/>
      <c r="I234" s="57"/>
      <c r="J234" s="28">
        <f>F238</f>
        <v>225</v>
      </c>
      <c r="K234" s="29">
        <f>F182</f>
        <v>169</v>
      </c>
      <c r="L234" s="29">
        <f>F221</f>
        <v>208</v>
      </c>
      <c r="M234" s="29">
        <f>F160</f>
        <v>147</v>
      </c>
      <c r="N234" s="29">
        <f>F199</f>
        <v>186</v>
      </c>
      <c r="O234" s="29">
        <f>F400</f>
        <v>387</v>
      </c>
      <c r="P234" s="29">
        <f>F486</f>
        <v>473</v>
      </c>
      <c r="Q234" s="29">
        <f>F422</f>
        <v>409</v>
      </c>
      <c r="R234" s="29">
        <f>F503</f>
        <v>490</v>
      </c>
      <c r="S234" s="29">
        <f>F439</f>
        <v>426</v>
      </c>
      <c r="T234" s="29">
        <f>F68</f>
        <v>55</v>
      </c>
      <c r="U234" s="29">
        <f>F29</f>
        <v>16</v>
      </c>
      <c r="V234" s="29">
        <f>F90</f>
        <v>77</v>
      </c>
      <c r="W234" s="29">
        <f>F51</f>
        <v>38</v>
      </c>
      <c r="X234" s="29">
        <f>F137</f>
        <v>124</v>
      </c>
      <c r="Y234" s="29">
        <f>F369</f>
        <v>356</v>
      </c>
      <c r="Z234" s="29">
        <f>F308</f>
        <v>295</v>
      </c>
      <c r="AA234" s="29">
        <f>F352</f>
        <v>339</v>
      </c>
      <c r="AB234" s="29">
        <f>F266</f>
        <v>253</v>
      </c>
      <c r="AC234" s="29">
        <f>F330</f>
        <v>317</v>
      </c>
      <c r="AD234" s="29">
        <f>F631</f>
        <v>618</v>
      </c>
      <c r="AE234" s="29">
        <f>F545</f>
        <v>532</v>
      </c>
      <c r="AF234" s="29">
        <f>F609</f>
        <v>596</v>
      </c>
      <c r="AG234" s="29">
        <f>F523</f>
        <v>510</v>
      </c>
      <c r="AH234" s="30">
        <f>F567</f>
        <v>554</v>
      </c>
      <c r="AI234" s="75">
        <f t="shared" si="101"/>
        <v>3247400</v>
      </c>
      <c r="AJ234" s="41"/>
      <c r="AK234" s="91" t="s">
        <v>326</v>
      </c>
      <c r="AL234" s="93" t="s">
        <v>549</v>
      </c>
      <c r="AM234" s="93" t="s">
        <v>698</v>
      </c>
      <c r="AN234" s="95" t="s">
        <v>247</v>
      </c>
      <c r="AO234" s="93" t="s">
        <v>598</v>
      </c>
      <c r="AP234" s="93" t="s">
        <v>171</v>
      </c>
      <c r="AQ234" s="93" t="s">
        <v>543</v>
      </c>
      <c r="AR234" s="93" t="s">
        <v>365</v>
      </c>
      <c r="AS234" s="93" t="s">
        <v>404</v>
      </c>
      <c r="AT234" s="93" t="s">
        <v>420</v>
      </c>
      <c r="AU234" s="93" t="s">
        <v>499</v>
      </c>
      <c r="AV234" s="93" t="s">
        <v>408</v>
      </c>
      <c r="AW234" s="94" t="s">
        <v>639</v>
      </c>
      <c r="AX234" s="93" t="s">
        <v>165</v>
      </c>
      <c r="AY234" s="93" t="s">
        <v>689</v>
      </c>
      <c r="AZ234" s="93" t="s">
        <v>282</v>
      </c>
      <c r="BA234" s="93" t="s">
        <v>281</v>
      </c>
      <c r="BB234" s="93" t="s">
        <v>283</v>
      </c>
      <c r="BC234" s="93" t="s">
        <v>181</v>
      </c>
      <c r="BD234" s="93" t="s">
        <v>132</v>
      </c>
      <c r="BE234" s="93" t="s">
        <v>411</v>
      </c>
      <c r="BF234" s="92" t="s">
        <v>614</v>
      </c>
      <c r="BG234" s="93" t="s">
        <v>370</v>
      </c>
      <c r="BH234" s="93" t="s">
        <v>299</v>
      </c>
      <c r="BI234" s="96" t="s">
        <v>613</v>
      </c>
      <c r="BJ234" s="41"/>
      <c r="BK234" s="50"/>
      <c r="BL234" s="41"/>
      <c r="BM234" s="28">
        <f>F443</f>
        <v>430</v>
      </c>
      <c r="BN234" s="29">
        <f>F426</f>
        <v>413</v>
      </c>
      <c r="BO234" s="29">
        <f>F479</f>
        <v>466</v>
      </c>
      <c r="BP234" s="29">
        <f>F490</f>
        <v>477</v>
      </c>
      <c r="BQ234" s="29">
        <f>F412</f>
        <v>399</v>
      </c>
      <c r="BR234" s="29">
        <f>F330</f>
        <v>317</v>
      </c>
      <c r="BS234" s="29">
        <f>F308</f>
        <v>295</v>
      </c>
      <c r="BT234" s="29">
        <f>F341</f>
        <v>328</v>
      </c>
      <c r="BU234" s="29">
        <f>F377</f>
        <v>364</v>
      </c>
      <c r="BV234" s="29">
        <f>F269</f>
        <v>256</v>
      </c>
      <c r="BW234" s="29">
        <f>F74</f>
        <v>61</v>
      </c>
      <c r="BX234" s="29">
        <f>F57</f>
        <v>44</v>
      </c>
      <c r="BY234" s="29">
        <f>F110</f>
        <v>97</v>
      </c>
      <c r="BZ234" s="29">
        <f>F121</f>
        <v>108</v>
      </c>
      <c r="CA234" s="29">
        <f>F13</f>
        <v>0</v>
      </c>
      <c r="CB234" s="29">
        <f>F211</f>
        <v>198</v>
      </c>
      <c r="CC234" s="29">
        <f>F164</f>
        <v>151</v>
      </c>
      <c r="CD234" s="29">
        <f>F222</f>
        <v>209</v>
      </c>
      <c r="CE234" s="29">
        <f>F253</f>
        <v>240</v>
      </c>
      <c r="CF234" s="29">
        <f>F150</f>
        <v>137</v>
      </c>
      <c r="CG234" s="29">
        <f>F567</f>
        <v>554</v>
      </c>
      <c r="CH234" s="29">
        <f>F545</f>
        <v>532</v>
      </c>
      <c r="CI234" s="29">
        <f>F598</f>
        <v>585</v>
      </c>
      <c r="CJ234" s="29">
        <f>F634</f>
        <v>621</v>
      </c>
      <c r="CK234" s="30">
        <f>F531</f>
        <v>518</v>
      </c>
      <c r="CL234" s="75">
        <f t="shared" si="102"/>
        <v>3247400</v>
      </c>
      <c r="CM234" s="41"/>
      <c r="CN234" s="82" t="s">
        <v>338</v>
      </c>
      <c r="CO234" s="84" t="s">
        <v>339</v>
      </c>
      <c r="CP234" s="84" t="s">
        <v>153</v>
      </c>
      <c r="CQ234" s="86" t="s">
        <v>278</v>
      </c>
      <c r="CR234" s="84" t="s">
        <v>277</v>
      </c>
      <c r="CS234" s="84" t="s">
        <v>132</v>
      </c>
      <c r="CT234" s="84" t="s">
        <v>281</v>
      </c>
      <c r="CU234" s="84" t="s">
        <v>87</v>
      </c>
      <c r="CV234" s="84" t="s">
        <v>221</v>
      </c>
      <c r="CW234" s="84" t="s">
        <v>225</v>
      </c>
      <c r="CX234" s="84" t="s">
        <v>140</v>
      </c>
      <c r="CY234" s="84" t="s">
        <v>128</v>
      </c>
      <c r="CZ234" s="85" t="s">
        <v>271</v>
      </c>
      <c r="DA234" s="84" t="s">
        <v>71</v>
      </c>
      <c r="DB234" s="84" t="s">
        <v>70</v>
      </c>
      <c r="DC234" s="84" t="s">
        <v>547</v>
      </c>
      <c r="DD234" s="84" t="s">
        <v>245</v>
      </c>
      <c r="DE234" s="84" t="s">
        <v>524</v>
      </c>
      <c r="DF234" s="84" t="s">
        <v>575</v>
      </c>
      <c r="DG234" s="84" t="s">
        <v>318</v>
      </c>
      <c r="DH234" s="84" t="s">
        <v>613</v>
      </c>
      <c r="DI234" s="83" t="s">
        <v>614</v>
      </c>
      <c r="DJ234" s="84" t="s">
        <v>174</v>
      </c>
      <c r="DK234" s="84" t="s">
        <v>203</v>
      </c>
      <c r="DL234" s="87" t="s">
        <v>495</v>
      </c>
      <c r="DM234" s="67"/>
      <c r="DO234" s="57"/>
      <c r="DP234" s="28">
        <f>F97</f>
        <v>84</v>
      </c>
      <c r="DQ234" s="29">
        <f>F600</f>
        <v>587</v>
      </c>
      <c r="DR234" s="29">
        <f>F478</f>
        <v>465</v>
      </c>
      <c r="DS234" s="29">
        <f>F361</f>
        <v>348</v>
      </c>
      <c r="DT234" s="29">
        <f>F214</f>
        <v>201</v>
      </c>
      <c r="DU234" s="29">
        <f>F26</f>
        <v>13</v>
      </c>
      <c r="DV234" s="29">
        <f>F529</f>
        <v>516</v>
      </c>
      <c r="DW234" s="29">
        <f>F412</f>
        <v>399</v>
      </c>
      <c r="DX234" s="29">
        <f>F265</f>
        <v>252</v>
      </c>
      <c r="DY234" s="29">
        <f>F143</f>
        <v>130</v>
      </c>
      <c r="DZ234" s="29">
        <f>F80</f>
        <v>67</v>
      </c>
      <c r="EA234" s="29">
        <f>F583</f>
        <v>570</v>
      </c>
      <c r="EB234" s="29">
        <f>F441</f>
        <v>428</v>
      </c>
      <c r="EC234" s="29">
        <f>F319</f>
        <v>306</v>
      </c>
      <c r="ED234" s="29">
        <f>F202</f>
        <v>189</v>
      </c>
      <c r="EE234" s="29">
        <f>F134</f>
        <v>121</v>
      </c>
      <c r="EF234" s="29">
        <f>F617</f>
        <v>604</v>
      </c>
      <c r="EG234" s="29">
        <f>F495</f>
        <v>482</v>
      </c>
      <c r="EH234" s="29">
        <f>F373</f>
        <v>360</v>
      </c>
      <c r="EI234" s="29">
        <f>F256</f>
        <v>243</v>
      </c>
      <c r="EJ234" s="29">
        <f>F38</f>
        <v>25</v>
      </c>
      <c r="EK234" s="29">
        <f>F546</f>
        <v>533</v>
      </c>
      <c r="EL234" s="29">
        <f>F424</f>
        <v>411</v>
      </c>
      <c r="EM234" s="29">
        <f>F307</f>
        <v>294</v>
      </c>
      <c r="EN234" s="30">
        <f>F185</f>
        <v>172</v>
      </c>
      <c r="EO234" s="75">
        <f t="shared" si="103"/>
        <v>3247400</v>
      </c>
      <c r="EP234" s="41"/>
      <c r="EQ234" s="91" t="s">
        <v>292</v>
      </c>
      <c r="ER234" s="93" t="s">
        <v>148</v>
      </c>
      <c r="ES234" s="93" t="s">
        <v>394</v>
      </c>
      <c r="ET234" s="95" t="s">
        <v>199</v>
      </c>
      <c r="EU234" s="93" t="s">
        <v>184</v>
      </c>
      <c r="EV234" s="93" t="s">
        <v>233</v>
      </c>
      <c r="EW234" s="93" t="s">
        <v>585</v>
      </c>
      <c r="EX234" s="93" t="s">
        <v>277</v>
      </c>
      <c r="EY234" s="93" t="s">
        <v>467</v>
      </c>
      <c r="EZ234" s="93" t="s">
        <v>186</v>
      </c>
      <c r="FA234" s="93" t="s">
        <v>97</v>
      </c>
      <c r="FB234" s="93" t="s">
        <v>674</v>
      </c>
      <c r="FC234" s="94" t="s">
        <v>253</v>
      </c>
      <c r="FD234" s="93" t="s">
        <v>88</v>
      </c>
      <c r="FE234" s="93" t="s">
        <v>362</v>
      </c>
      <c r="FF234" s="93" t="s">
        <v>289</v>
      </c>
      <c r="FG234" s="93" t="s">
        <v>566</v>
      </c>
      <c r="FH234" s="93" t="s">
        <v>446</v>
      </c>
      <c r="FI234" s="93" t="s">
        <v>691</v>
      </c>
      <c r="FJ234" s="93" t="s">
        <v>121</v>
      </c>
      <c r="FK234" s="93" t="s">
        <v>291</v>
      </c>
      <c r="FL234" s="92" t="s">
        <v>327</v>
      </c>
      <c r="FM234" s="93" t="s">
        <v>405</v>
      </c>
      <c r="FN234" s="93" t="s">
        <v>673</v>
      </c>
      <c r="FO234" s="96" t="s">
        <v>183</v>
      </c>
      <c r="FP234" s="67"/>
    </row>
    <row r="235" spans="1:172" ht="12.75" x14ac:dyDescent="0.2">
      <c r="A235" s="41"/>
      <c r="B235" s="41"/>
      <c r="C235" s="41"/>
      <c r="D235" s="109" t="s">
        <v>361</v>
      </c>
      <c r="E235" s="110" t="s">
        <v>565</v>
      </c>
      <c r="F235" s="111">
        <f>B3+(222*B5)</f>
        <v>222</v>
      </c>
      <c r="G235" s="210"/>
      <c r="H235" s="211"/>
      <c r="I235" s="57"/>
      <c r="J235" s="28">
        <f>F235</f>
        <v>222</v>
      </c>
      <c r="K235" s="29">
        <f>F149</f>
        <v>136</v>
      </c>
      <c r="L235" s="29">
        <f>F188</f>
        <v>175</v>
      </c>
      <c r="M235" s="29">
        <f>F257</f>
        <v>244</v>
      </c>
      <c r="N235" s="29">
        <f>F171</f>
        <v>158</v>
      </c>
      <c r="O235" s="29">
        <f>F428</f>
        <v>415</v>
      </c>
      <c r="P235" s="29">
        <f>F489</f>
        <v>476</v>
      </c>
      <c r="Q235" s="29">
        <f>F450</f>
        <v>437</v>
      </c>
      <c r="R235" s="29">
        <f>F411</f>
        <v>398</v>
      </c>
      <c r="S235" s="29">
        <f>F472</f>
        <v>459</v>
      </c>
      <c r="T235" s="29">
        <f>F40</f>
        <v>27</v>
      </c>
      <c r="U235" s="29">
        <f>F126</f>
        <v>113</v>
      </c>
      <c r="V235" s="29">
        <f>F87</f>
        <v>74</v>
      </c>
      <c r="W235" s="29">
        <f>F18</f>
        <v>5</v>
      </c>
      <c r="X235" s="29">
        <f>F104</f>
        <v>91</v>
      </c>
      <c r="Y235" s="29">
        <f>F341</f>
        <v>328</v>
      </c>
      <c r="Z235" s="29">
        <f>F280</f>
        <v>267</v>
      </c>
      <c r="AA235" s="29">
        <f>F319</f>
        <v>306</v>
      </c>
      <c r="AB235" s="29">
        <f>F383</f>
        <v>370</v>
      </c>
      <c r="AC235" s="29">
        <f>F302</f>
        <v>289</v>
      </c>
      <c r="AD235" s="29">
        <f>F598</f>
        <v>585</v>
      </c>
      <c r="AE235" s="29">
        <f>F517</f>
        <v>504</v>
      </c>
      <c r="AF235" s="29">
        <f>F581</f>
        <v>568</v>
      </c>
      <c r="AG235" s="29">
        <f>F620</f>
        <v>607</v>
      </c>
      <c r="AH235" s="30">
        <f>F559</f>
        <v>546</v>
      </c>
      <c r="AI235" s="75">
        <f t="shared" si="101"/>
        <v>3247400</v>
      </c>
      <c r="AJ235" s="41"/>
      <c r="AK235" s="91" t="s">
        <v>361</v>
      </c>
      <c r="AL235" s="93" t="s">
        <v>654</v>
      </c>
      <c r="AM235" s="95" t="s">
        <v>375</v>
      </c>
      <c r="AN235" s="93" t="s">
        <v>516</v>
      </c>
      <c r="AO235" s="93" t="s">
        <v>701</v>
      </c>
      <c r="AP235" s="93" t="s">
        <v>445</v>
      </c>
      <c r="AQ235" s="93" t="s">
        <v>475</v>
      </c>
      <c r="AR235" s="93" t="s">
        <v>236</v>
      </c>
      <c r="AS235" s="93" t="s">
        <v>476</v>
      </c>
      <c r="AT235" s="93" t="s">
        <v>316</v>
      </c>
      <c r="AU235" s="93" t="s">
        <v>580</v>
      </c>
      <c r="AV235" s="93" t="s">
        <v>96</v>
      </c>
      <c r="AW235" s="94" t="s">
        <v>667</v>
      </c>
      <c r="AX235" s="93" t="s">
        <v>529</v>
      </c>
      <c r="AY235" s="93" t="s">
        <v>489</v>
      </c>
      <c r="AZ235" s="93" t="s">
        <v>87</v>
      </c>
      <c r="BA235" s="93" t="s">
        <v>85</v>
      </c>
      <c r="BB235" s="93" t="s">
        <v>88</v>
      </c>
      <c r="BC235" s="93" t="s">
        <v>86</v>
      </c>
      <c r="BD235" s="93" t="s">
        <v>89</v>
      </c>
      <c r="BE235" s="93" t="s">
        <v>174</v>
      </c>
      <c r="BF235" s="93" t="s">
        <v>647</v>
      </c>
      <c r="BG235" s="92" t="s">
        <v>461</v>
      </c>
      <c r="BH235" s="93" t="s">
        <v>648</v>
      </c>
      <c r="BI235" s="96" t="s">
        <v>118</v>
      </c>
      <c r="BJ235" s="41"/>
      <c r="BK235" s="50"/>
      <c r="BL235" s="41"/>
      <c r="BM235" s="28">
        <f>F429</f>
        <v>416</v>
      </c>
      <c r="BN235" s="29">
        <f>F493</f>
        <v>480</v>
      </c>
      <c r="BO235" s="29">
        <f>F462</f>
        <v>449</v>
      </c>
      <c r="BP235" s="29">
        <f>F401</f>
        <v>388</v>
      </c>
      <c r="BQ235" s="29">
        <f>F465</f>
        <v>452</v>
      </c>
      <c r="BR235" s="29">
        <f>F291</f>
        <v>278</v>
      </c>
      <c r="BS235" s="29">
        <f>F380</f>
        <v>367</v>
      </c>
      <c r="BT235" s="29">
        <f>F319</f>
        <v>306</v>
      </c>
      <c r="BU235" s="29">
        <f>F283</f>
        <v>270</v>
      </c>
      <c r="BV235" s="29">
        <f>F352</f>
        <v>339</v>
      </c>
      <c r="BW235" s="29">
        <f>F60</f>
        <v>47</v>
      </c>
      <c r="BX235" s="29">
        <f>F124</f>
        <v>111</v>
      </c>
      <c r="BY235" s="29">
        <f>F63</f>
        <v>50</v>
      </c>
      <c r="BZ235" s="29">
        <f>F32</f>
        <v>19</v>
      </c>
      <c r="CA235" s="29">
        <f>F96</f>
        <v>83</v>
      </c>
      <c r="CB235" s="29">
        <f>F172</f>
        <v>159</v>
      </c>
      <c r="CC235" s="29">
        <f>F261</f>
        <v>248</v>
      </c>
      <c r="CD235" s="29">
        <f>F200</f>
        <v>187</v>
      </c>
      <c r="CE235" s="29">
        <f>F139</f>
        <v>126</v>
      </c>
      <c r="CF235" s="29">
        <f>F228</f>
        <v>215</v>
      </c>
      <c r="CG235" s="29">
        <f>F548</f>
        <v>535</v>
      </c>
      <c r="CH235" s="29">
        <f>F617</f>
        <v>604</v>
      </c>
      <c r="CI235" s="29">
        <f>F581</f>
        <v>568</v>
      </c>
      <c r="CJ235" s="29">
        <f>F520</f>
        <v>507</v>
      </c>
      <c r="CK235" s="30">
        <f>F609</f>
        <v>596</v>
      </c>
      <c r="CL235" s="75">
        <f t="shared" si="102"/>
        <v>3247400</v>
      </c>
      <c r="CM235" s="41"/>
      <c r="CN235" s="82" t="s">
        <v>267</v>
      </c>
      <c r="CO235" s="84" t="s">
        <v>216</v>
      </c>
      <c r="CP235" s="86" t="s">
        <v>149</v>
      </c>
      <c r="CQ235" s="84" t="s">
        <v>80</v>
      </c>
      <c r="CR235" s="84" t="s">
        <v>4</v>
      </c>
      <c r="CS235" s="84" t="s">
        <v>224</v>
      </c>
      <c r="CT235" s="84" t="s">
        <v>157</v>
      </c>
      <c r="CU235" s="84" t="s">
        <v>88</v>
      </c>
      <c r="CV235" s="84" t="s">
        <v>343</v>
      </c>
      <c r="CW235" s="84" t="s">
        <v>283</v>
      </c>
      <c r="CX235" s="84" t="s">
        <v>74</v>
      </c>
      <c r="CY235" s="84" t="s">
        <v>334</v>
      </c>
      <c r="CZ235" s="85" t="s">
        <v>272</v>
      </c>
      <c r="DA235" s="84" t="s">
        <v>212</v>
      </c>
      <c r="DB235" s="84" t="s">
        <v>143</v>
      </c>
      <c r="DC235" s="84" t="s">
        <v>556</v>
      </c>
      <c r="DD235" s="84" t="s">
        <v>442</v>
      </c>
      <c r="DE235" s="84" t="s">
        <v>260</v>
      </c>
      <c r="DF235" s="84" t="s">
        <v>308</v>
      </c>
      <c r="DG235" s="84" t="s">
        <v>653</v>
      </c>
      <c r="DH235" s="84" t="s">
        <v>238</v>
      </c>
      <c r="DI235" s="84" t="s">
        <v>566</v>
      </c>
      <c r="DJ235" s="83" t="s">
        <v>461</v>
      </c>
      <c r="DK235" s="84" t="s">
        <v>632</v>
      </c>
      <c r="DL235" s="87" t="s">
        <v>370</v>
      </c>
      <c r="DM235" s="67"/>
      <c r="DO235" s="57"/>
      <c r="DP235" s="28">
        <f>F257</f>
        <v>244</v>
      </c>
      <c r="DQ235" s="29">
        <f>F135</f>
        <v>122</v>
      </c>
      <c r="DR235" s="29">
        <f>F613</f>
        <v>600</v>
      </c>
      <c r="DS235" s="29">
        <f>F496</f>
        <v>483</v>
      </c>
      <c r="DT235" s="29">
        <f>F374</f>
        <v>361</v>
      </c>
      <c r="DU235" s="29">
        <f>F186</f>
        <v>173</v>
      </c>
      <c r="DV235" s="29">
        <f>F39</f>
        <v>26</v>
      </c>
      <c r="DW235" s="29">
        <f>F547</f>
        <v>534</v>
      </c>
      <c r="DX235" s="29">
        <f>F425</f>
        <v>412</v>
      </c>
      <c r="DY235" s="29">
        <f>F303</f>
        <v>290</v>
      </c>
      <c r="DZ235" s="29">
        <f>F215</f>
        <v>202</v>
      </c>
      <c r="EA235" s="29">
        <f>F93</f>
        <v>80</v>
      </c>
      <c r="EB235" s="29">
        <f>F601</f>
        <v>588</v>
      </c>
      <c r="EC235" s="29">
        <f>F479</f>
        <v>466</v>
      </c>
      <c r="ED235" s="29">
        <f>F362</f>
        <v>349</v>
      </c>
      <c r="EE235" s="29">
        <f>F144</f>
        <v>131</v>
      </c>
      <c r="EF235" s="29">
        <f>F27</f>
        <v>14</v>
      </c>
      <c r="EG235" s="29">
        <f>F530</f>
        <v>517</v>
      </c>
      <c r="EH235" s="29">
        <f>F408</f>
        <v>395</v>
      </c>
      <c r="EI235" s="29">
        <f>F266</f>
        <v>253</v>
      </c>
      <c r="EJ235" s="29">
        <f>F198</f>
        <v>185</v>
      </c>
      <c r="EK235" s="29">
        <f>F81</f>
        <v>68</v>
      </c>
      <c r="EL235" s="29">
        <f>F584</f>
        <v>571</v>
      </c>
      <c r="EM235" s="29">
        <f>F442</f>
        <v>429</v>
      </c>
      <c r="EN235" s="30">
        <f>F320</f>
        <v>307</v>
      </c>
      <c r="EO235" s="75">
        <f t="shared" si="103"/>
        <v>3247400</v>
      </c>
      <c r="EP235" s="41"/>
      <c r="EQ235" s="91" t="s">
        <v>516</v>
      </c>
      <c r="ER235" s="93" t="s">
        <v>209</v>
      </c>
      <c r="ES235" s="95" t="s">
        <v>434</v>
      </c>
      <c r="ET235" s="93" t="s">
        <v>354</v>
      </c>
      <c r="EU235" s="93" t="s">
        <v>126</v>
      </c>
      <c r="EV235" s="93" t="s">
        <v>517</v>
      </c>
      <c r="EW235" s="93" t="s">
        <v>319</v>
      </c>
      <c r="EX235" s="93" t="s">
        <v>336</v>
      </c>
      <c r="EY235" s="93" t="s">
        <v>353</v>
      </c>
      <c r="EZ235" s="93" t="s">
        <v>178</v>
      </c>
      <c r="FA235" s="93" t="s">
        <v>518</v>
      </c>
      <c r="FB235" s="93" t="s">
        <v>561</v>
      </c>
      <c r="FC235" s="94" t="s">
        <v>552</v>
      </c>
      <c r="FD235" s="93" t="s">
        <v>153</v>
      </c>
      <c r="FE235" s="93" t="s">
        <v>179</v>
      </c>
      <c r="FF235" s="93" t="s">
        <v>379</v>
      </c>
      <c r="FG235" s="93" t="s">
        <v>587</v>
      </c>
      <c r="FH235" s="93" t="s">
        <v>520</v>
      </c>
      <c r="FI235" s="93" t="s">
        <v>352</v>
      </c>
      <c r="FJ235" s="93" t="s">
        <v>181</v>
      </c>
      <c r="FK235" s="93" t="s">
        <v>93</v>
      </c>
      <c r="FL235" s="93" t="s">
        <v>540</v>
      </c>
      <c r="FM235" s="92" t="s">
        <v>262</v>
      </c>
      <c r="FN235" s="93" t="s">
        <v>297</v>
      </c>
      <c r="FO235" s="96" t="s">
        <v>359</v>
      </c>
      <c r="FP235" s="67"/>
    </row>
    <row r="236" spans="1:172" ht="12.75" x14ac:dyDescent="0.2">
      <c r="A236" s="41"/>
      <c r="B236" s="41"/>
      <c r="C236" s="41"/>
      <c r="D236" s="109" t="s">
        <v>482</v>
      </c>
      <c r="E236" s="110" t="s">
        <v>565</v>
      </c>
      <c r="F236" s="111">
        <f>B3+(223*B5)</f>
        <v>223</v>
      </c>
      <c r="G236" s="210"/>
      <c r="H236" s="211"/>
      <c r="I236" s="57"/>
      <c r="J236" s="28">
        <f>F207</f>
        <v>194</v>
      </c>
      <c r="K236" s="29">
        <f>F246</f>
        <v>233</v>
      </c>
      <c r="L236" s="29">
        <f>F185</f>
        <v>172</v>
      </c>
      <c r="M236" s="29">
        <f>F224</f>
        <v>211</v>
      </c>
      <c r="N236" s="29">
        <f>F138</f>
        <v>125</v>
      </c>
      <c r="O236" s="29">
        <f>F461</f>
        <v>448</v>
      </c>
      <c r="P236" s="29">
        <f>F397</f>
        <v>384</v>
      </c>
      <c r="Q236" s="29">
        <f>F478</f>
        <v>465</v>
      </c>
      <c r="R236" s="29">
        <f>F414</f>
        <v>401</v>
      </c>
      <c r="S236" s="29">
        <f>F500</f>
        <v>487</v>
      </c>
      <c r="T236" s="29">
        <f>F37</f>
        <v>24</v>
      </c>
      <c r="U236" s="29">
        <f>F93</f>
        <v>80</v>
      </c>
      <c r="V236" s="29">
        <f>F54</f>
        <v>41</v>
      </c>
      <c r="W236" s="29">
        <f>F115</f>
        <v>102</v>
      </c>
      <c r="X236" s="29">
        <f>F76</f>
        <v>63</v>
      </c>
      <c r="Y236" s="29">
        <f>F333</f>
        <v>320</v>
      </c>
      <c r="Z236" s="29">
        <f>F377</f>
        <v>364</v>
      </c>
      <c r="AA236" s="29">
        <f>F291</f>
        <v>278</v>
      </c>
      <c r="AB236" s="29">
        <f>F355</f>
        <v>342</v>
      </c>
      <c r="AC236" s="29">
        <f>F269</f>
        <v>256</v>
      </c>
      <c r="AD236" s="29">
        <f>F570</f>
        <v>557</v>
      </c>
      <c r="AE236" s="29">
        <f>F634</f>
        <v>621</v>
      </c>
      <c r="AF236" s="29">
        <f>F548</f>
        <v>535</v>
      </c>
      <c r="AG236" s="29">
        <f>F592</f>
        <v>579</v>
      </c>
      <c r="AH236" s="30">
        <f>F531</f>
        <v>518</v>
      </c>
      <c r="AI236" s="75">
        <f t="shared" si="101"/>
        <v>3247400</v>
      </c>
      <c r="AJ236" s="41"/>
      <c r="AK236" s="91" t="s">
        <v>481</v>
      </c>
      <c r="AL236" s="95" t="s">
        <v>693</v>
      </c>
      <c r="AM236" s="93" t="s">
        <v>183</v>
      </c>
      <c r="AN236" s="93" t="s">
        <v>636</v>
      </c>
      <c r="AO236" s="93" t="s">
        <v>127</v>
      </c>
      <c r="AP236" s="93" t="s">
        <v>395</v>
      </c>
      <c r="AQ236" s="93" t="s">
        <v>258</v>
      </c>
      <c r="AR236" s="93" t="s">
        <v>394</v>
      </c>
      <c r="AS236" s="93" t="s">
        <v>396</v>
      </c>
      <c r="AT236" s="93" t="s">
        <v>294</v>
      </c>
      <c r="AU236" s="93" t="s">
        <v>679</v>
      </c>
      <c r="AV236" s="93" t="s">
        <v>561</v>
      </c>
      <c r="AW236" s="94" t="s">
        <v>523</v>
      </c>
      <c r="AX236" s="93" t="s">
        <v>584</v>
      </c>
      <c r="AY236" s="93" t="s">
        <v>293</v>
      </c>
      <c r="AZ236" s="93" t="s">
        <v>223</v>
      </c>
      <c r="BA236" s="93" t="s">
        <v>221</v>
      </c>
      <c r="BB236" s="93" t="s">
        <v>181</v>
      </c>
      <c r="BC236" s="93" t="s">
        <v>222</v>
      </c>
      <c r="BD236" s="93" t="s">
        <v>225</v>
      </c>
      <c r="BE236" s="93" t="s">
        <v>591</v>
      </c>
      <c r="BF236" s="93" t="s">
        <v>203</v>
      </c>
      <c r="BG236" s="93" t="s">
        <v>238</v>
      </c>
      <c r="BH236" s="92" t="s">
        <v>592</v>
      </c>
      <c r="BI236" s="96" t="s">
        <v>495</v>
      </c>
      <c r="BJ236" s="41"/>
      <c r="BK236" s="50"/>
      <c r="BL236" s="41"/>
      <c r="BM236" s="28">
        <f>F512</f>
        <v>499</v>
      </c>
      <c r="BN236" s="29">
        <f>F404</f>
        <v>391</v>
      </c>
      <c r="BO236" s="29">
        <f>F415</f>
        <v>402</v>
      </c>
      <c r="BP236" s="29">
        <f>F468</f>
        <v>455</v>
      </c>
      <c r="BQ236" s="29">
        <f>F451</f>
        <v>438</v>
      </c>
      <c r="BR236" s="29">
        <f>F369</f>
        <v>356</v>
      </c>
      <c r="BS236" s="29">
        <f>F266</f>
        <v>253</v>
      </c>
      <c r="BT236" s="29">
        <f>F302</f>
        <v>289</v>
      </c>
      <c r="BU236" s="29">
        <f>F355</f>
        <v>342</v>
      </c>
      <c r="BV236" s="29">
        <f>F333</f>
        <v>320</v>
      </c>
      <c r="BW236" s="29">
        <f>F113</f>
        <v>100</v>
      </c>
      <c r="BX236" s="29">
        <f>F35</f>
        <v>22</v>
      </c>
      <c r="BY236" s="29">
        <f>F46</f>
        <v>33</v>
      </c>
      <c r="BZ236" s="29">
        <f>F99</f>
        <v>86</v>
      </c>
      <c r="CA236" s="29">
        <f>F82</f>
        <v>69</v>
      </c>
      <c r="CB236" s="29">
        <f>F250</f>
        <v>237</v>
      </c>
      <c r="CC236" s="29">
        <f>F147</f>
        <v>134</v>
      </c>
      <c r="CD236" s="29">
        <f>F178</f>
        <v>165</v>
      </c>
      <c r="CE236" s="29">
        <f>F236</f>
        <v>223</v>
      </c>
      <c r="CF236" s="29">
        <f>F189</f>
        <v>176</v>
      </c>
      <c r="CG236" s="29">
        <f>F631</f>
        <v>618</v>
      </c>
      <c r="CH236" s="29">
        <f>F523</f>
        <v>510</v>
      </c>
      <c r="CI236" s="29">
        <f>F559</f>
        <v>546</v>
      </c>
      <c r="CJ236" s="29">
        <f>F592</f>
        <v>579</v>
      </c>
      <c r="CK236" s="30">
        <f>F570</f>
        <v>557</v>
      </c>
      <c r="CL236" s="75">
        <f t="shared" si="102"/>
        <v>3247400</v>
      </c>
      <c r="CM236" s="41"/>
      <c r="CN236" s="82" t="s">
        <v>340</v>
      </c>
      <c r="CO236" s="86" t="s">
        <v>99</v>
      </c>
      <c r="CP236" s="84" t="s">
        <v>150</v>
      </c>
      <c r="CQ236" s="84" t="s">
        <v>279</v>
      </c>
      <c r="CR236" s="84" t="s">
        <v>280</v>
      </c>
      <c r="CS236" s="84" t="s">
        <v>282</v>
      </c>
      <c r="CT236" s="84" t="s">
        <v>181</v>
      </c>
      <c r="CU236" s="84" t="s">
        <v>89</v>
      </c>
      <c r="CV236" s="84" t="s">
        <v>222</v>
      </c>
      <c r="CW236" s="84" t="s">
        <v>223</v>
      </c>
      <c r="CX236" s="84" t="s">
        <v>142</v>
      </c>
      <c r="CY236" s="84" t="s">
        <v>141</v>
      </c>
      <c r="CZ236" s="85" t="s">
        <v>269</v>
      </c>
      <c r="DA236" s="84" t="s">
        <v>72</v>
      </c>
      <c r="DB236" s="84" t="s">
        <v>73</v>
      </c>
      <c r="DC236" s="84" t="s">
        <v>200</v>
      </c>
      <c r="DD236" s="84" t="s">
        <v>493</v>
      </c>
      <c r="DE236" s="84" t="s">
        <v>599</v>
      </c>
      <c r="DF236" s="84" t="s">
        <v>482</v>
      </c>
      <c r="DG236" s="84" t="s">
        <v>116</v>
      </c>
      <c r="DH236" s="84" t="s">
        <v>411</v>
      </c>
      <c r="DI236" s="84" t="s">
        <v>299</v>
      </c>
      <c r="DJ236" s="84" t="s">
        <v>118</v>
      </c>
      <c r="DK236" s="83" t="s">
        <v>592</v>
      </c>
      <c r="DL236" s="87" t="s">
        <v>591</v>
      </c>
      <c r="DM236" s="67"/>
      <c r="DO236" s="57"/>
      <c r="DP236" s="28">
        <f>F267</f>
        <v>254</v>
      </c>
      <c r="DQ236" s="29">
        <f>F145</f>
        <v>132</v>
      </c>
      <c r="DR236" s="29">
        <f>F23</f>
        <v>10</v>
      </c>
      <c r="DS236" s="29">
        <f>F531</f>
        <v>518</v>
      </c>
      <c r="DT236" s="29">
        <f>F409</f>
        <v>396</v>
      </c>
      <c r="DU236" s="29">
        <f>F321</f>
        <v>308</v>
      </c>
      <c r="DV236" s="29">
        <f>F199</f>
        <v>186</v>
      </c>
      <c r="DW236" s="29">
        <f>F82</f>
        <v>69</v>
      </c>
      <c r="DX236" s="29">
        <f>F585</f>
        <v>572</v>
      </c>
      <c r="DY236" s="29">
        <f>F438</f>
        <v>425</v>
      </c>
      <c r="DZ236" s="29">
        <f>F375</f>
        <v>362</v>
      </c>
      <c r="EA236" s="29">
        <f>F253</f>
        <v>240</v>
      </c>
      <c r="EB236" s="29">
        <f>F136</f>
        <v>123</v>
      </c>
      <c r="EC236" s="29">
        <f>F614</f>
        <v>601</v>
      </c>
      <c r="ED236" s="29">
        <f>F497</f>
        <v>484</v>
      </c>
      <c r="EE236" s="29">
        <f>F304</f>
        <v>291</v>
      </c>
      <c r="EF236" s="29">
        <f>F187</f>
        <v>174</v>
      </c>
      <c r="EG236" s="29">
        <f>F40</f>
        <v>27</v>
      </c>
      <c r="EH236" s="29">
        <f>F543</f>
        <v>530</v>
      </c>
      <c r="EI236" s="29">
        <f>F426</f>
        <v>413</v>
      </c>
      <c r="EJ236" s="29">
        <f>F358</f>
        <v>345</v>
      </c>
      <c r="EK236" s="29">
        <f>F216</f>
        <v>203</v>
      </c>
      <c r="EL236" s="29">
        <f>F94</f>
        <v>81</v>
      </c>
      <c r="EM236" s="29">
        <f>F602</f>
        <v>589</v>
      </c>
      <c r="EN236" s="30">
        <f>F480</f>
        <v>467</v>
      </c>
      <c r="EO236" s="75">
        <f t="shared" si="103"/>
        <v>3247400</v>
      </c>
      <c r="EP236" s="41"/>
      <c r="EQ236" s="91" t="s">
        <v>372</v>
      </c>
      <c r="ER236" s="95" t="s">
        <v>285</v>
      </c>
      <c r="ES236" s="93" t="s">
        <v>472</v>
      </c>
      <c r="ET236" s="93" t="s">
        <v>495</v>
      </c>
      <c r="EU236" s="93" t="s">
        <v>604</v>
      </c>
      <c r="EV236" s="93" t="s">
        <v>417</v>
      </c>
      <c r="EW236" s="93" t="s">
        <v>598</v>
      </c>
      <c r="EX236" s="93" t="s">
        <v>73</v>
      </c>
      <c r="EY236" s="93" t="s">
        <v>541</v>
      </c>
      <c r="EZ236" s="93" t="s">
        <v>633</v>
      </c>
      <c r="FA236" s="93" t="s">
        <v>570</v>
      </c>
      <c r="FB236" s="93" t="s">
        <v>575</v>
      </c>
      <c r="FC236" s="94" t="s">
        <v>525</v>
      </c>
      <c r="FD236" s="93" t="s">
        <v>213</v>
      </c>
      <c r="FE236" s="93" t="s">
        <v>136</v>
      </c>
      <c r="FF236" s="93" t="s">
        <v>502</v>
      </c>
      <c r="FG236" s="93" t="s">
        <v>324</v>
      </c>
      <c r="FH236" s="93" t="s">
        <v>580</v>
      </c>
      <c r="FI236" s="93" t="s">
        <v>655</v>
      </c>
      <c r="FJ236" s="93" t="s">
        <v>339</v>
      </c>
      <c r="FK236" s="93" t="s">
        <v>158</v>
      </c>
      <c r="FL236" s="93" t="s">
        <v>387</v>
      </c>
      <c r="FM236" s="93" t="s">
        <v>650</v>
      </c>
      <c r="FN236" s="92" t="s">
        <v>196</v>
      </c>
      <c r="FO236" s="96" t="s">
        <v>603</v>
      </c>
      <c r="FP236" s="67"/>
    </row>
    <row r="237" spans="1:172" ht="13.5" thickBot="1" x14ac:dyDescent="0.25">
      <c r="A237" s="41"/>
      <c r="B237" s="41"/>
      <c r="C237" s="41"/>
      <c r="D237" s="109" t="s">
        <v>265</v>
      </c>
      <c r="E237" s="110" t="s">
        <v>565</v>
      </c>
      <c r="F237" s="111">
        <f>B3+(224*B5)</f>
        <v>224</v>
      </c>
      <c r="G237" s="210"/>
      <c r="H237" s="211"/>
      <c r="I237" s="57"/>
      <c r="J237" s="31">
        <f>F174</f>
        <v>161</v>
      </c>
      <c r="K237" s="32">
        <f>F213</f>
        <v>200</v>
      </c>
      <c r="L237" s="32">
        <f>F157</f>
        <v>144</v>
      </c>
      <c r="M237" s="32">
        <f>F196</f>
        <v>183</v>
      </c>
      <c r="N237" s="32">
        <f>F260</f>
        <v>247</v>
      </c>
      <c r="O237" s="32">
        <f>F464</f>
        <v>451</v>
      </c>
      <c r="P237" s="32">
        <f>F425</f>
        <v>412</v>
      </c>
      <c r="Q237" s="32">
        <f>F511</f>
        <v>498</v>
      </c>
      <c r="R237" s="32">
        <f>F447</f>
        <v>434</v>
      </c>
      <c r="S237" s="32">
        <f>F403</f>
        <v>390</v>
      </c>
      <c r="T237" s="32">
        <f>F129</f>
        <v>116</v>
      </c>
      <c r="U237" s="32">
        <f>F65</f>
        <v>52</v>
      </c>
      <c r="V237" s="32">
        <f>F26</f>
        <v>13</v>
      </c>
      <c r="W237" s="32">
        <f>F112</f>
        <v>99</v>
      </c>
      <c r="X237" s="32">
        <f>F43</f>
        <v>30</v>
      </c>
      <c r="Y237" s="32">
        <f>F305</f>
        <v>292</v>
      </c>
      <c r="Z237" s="32">
        <f>F344</f>
        <v>331</v>
      </c>
      <c r="AA237" s="32">
        <f>F283</f>
        <v>270</v>
      </c>
      <c r="AB237" s="32">
        <f>F327</f>
        <v>314</v>
      </c>
      <c r="AC237" s="32">
        <f>F366</f>
        <v>353</v>
      </c>
      <c r="AD237" s="32">
        <f>F542</f>
        <v>529</v>
      </c>
      <c r="AE237" s="32">
        <f>F606</f>
        <v>593</v>
      </c>
      <c r="AF237" s="32">
        <f>F520</f>
        <v>507</v>
      </c>
      <c r="AG237" s="32">
        <f>F584</f>
        <v>571</v>
      </c>
      <c r="AH237" s="33">
        <f>F623</f>
        <v>610</v>
      </c>
      <c r="AI237" s="75">
        <f t="shared" si="101"/>
        <v>3247400</v>
      </c>
      <c r="AJ237" s="41"/>
      <c r="AK237" s="134" t="s">
        <v>576</v>
      </c>
      <c r="AL237" s="135" t="s">
        <v>189</v>
      </c>
      <c r="AM237" s="135" t="s">
        <v>443</v>
      </c>
      <c r="AN237" s="135" t="s">
        <v>695</v>
      </c>
      <c r="AO237" s="135" t="s">
        <v>115</v>
      </c>
      <c r="AP237" s="135" t="s">
        <v>0</v>
      </c>
      <c r="AQ237" s="135" t="s">
        <v>353</v>
      </c>
      <c r="AR237" s="135" t="s">
        <v>512</v>
      </c>
      <c r="AS237" s="135" t="s">
        <v>198</v>
      </c>
      <c r="AT237" s="135" t="s">
        <v>484</v>
      </c>
      <c r="AU237" s="135" t="s">
        <v>450</v>
      </c>
      <c r="AV237" s="135" t="s">
        <v>602</v>
      </c>
      <c r="AW237" s="136" t="s">
        <v>233</v>
      </c>
      <c r="AX237" s="135" t="s">
        <v>662</v>
      </c>
      <c r="AY237" s="135" t="s">
        <v>414</v>
      </c>
      <c r="AZ237" s="135" t="s">
        <v>312</v>
      </c>
      <c r="BA237" s="135" t="s">
        <v>341</v>
      </c>
      <c r="BB237" s="135" t="s">
        <v>343</v>
      </c>
      <c r="BC237" s="135" t="s">
        <v>342</v>
      </c>
      <c r="BD237" s="135" t="s">
        <v>302</v>
      </c>
      <c r="BE237" s="135" t="s">
        <v>631</v>
      </c>
      <c r="BF237" s="135" t="s">
        <v>526</v>
      </c>
      <c r="BG237" s="135" t="s">
        <v>632</v>
      </c>
      <c r="BH237" s="135" t="s">
        <v>262</v>
      </c>
      <c r="BI237" s="137" t="s">
        <v>357</v>
      </c>
      <c r="BJ237" s="41"/>
      <c r="BK237" s="50"/>
      <c r="BL237" s="41"/>
      <c r="BM237" s="31">
        <f>F476</f>
        <v>463</v>
      </c>
      <c r="BN237" s="32">
        <f>F440</f>
        <v>427</v>
      </c>
      <c r="BO237" s="32">
        <f>F393</f>
        <v>380</v>
      </c>
      <c r="BP237" s="32">
        <f>F437</f>
        <v>424</v>
      </c>
      <c r="BQ237" s="32">
        <f>F504</f>
        <v>491</v>
      </c>
      <c r="BR237" s="32">
        <f>F358</f>
        <v>345</v>
      </c>
      <c r="BS237" s="32">
        <f>F327</f>
        <v>314</v>
      </c>
      <c r="BT237" s="32">
        <f>F280</f>
        <v>267</v>
      </c>
      <c r="BU237" s="32">
        <f>F294</f>
        <v>281</v>
      </c>
      <c r="BV237" s="32">
        <f>F366</f>
        <v>353</v>
      </c>
      <c r="BW237" s="32">
        <f>F107</f>
        <v>94</v>
      </c>
      <c r="BX237" s="32">
        <f>F71</f>
        <v>58</v>
      </c>
      <c r="BY237" s="32">
        <f>F24</f>
        <v>11</v>
      </c>
      <c r="BZ237" s="32">
        <f>F38</f>
        <v>25</v>
      </c>
      <c r="CA237" s="32">
        <f>F135</f>
        <v>122</v>
      </c>
      <c r="CB237" s="32">
        <f>F214</f>
        <v>201</v>
      </c>
      <c r="CC237" s="32">
        <f>F203</f>
        <v>190</v>
      </c>
      <c r="CD237" s="32">
        <f>F161</f>
        <v>148</v>
      </c>
      <c r="CE237" s="32">
        <f>F175</f>
        <v>162</v>
      </c>
      <c r="CF237" s="32">
        <f>F247</f>
        <v>234</v>
      </c>
      <c r="CG237" s="32">
        <f>F595</f>
        <v>582</v>
      </c>
      <c r="CH237" s="32">
        <f>F584</f>
        <v>571</v>
      </c>
      <c r="CI237" s="32">
        <f>F517</f>
        <v>504</v>
      </c>
      <c r="CJ237" s="32">
        <f>F556</f>
        <v>543</v>
      </c>
      <c r="CK237" s="33">
        <f>F623</f>
        <v>610</v>
      </c>
      <c r="CL237" s="75">
        <f t="shared" si="102"/>
        <v>3247400</v>
      </c>
      <c r="CM237" s="41"/>
      <c r="CN237" s="127" t="s">
        <v>217</v>
      </c>
      <c r="CO237" s="128" t="s">
        <v>83</v>
      </c>
      <c r="CP237" s="128" t="s">
        <v>151</v>
      </c>
      <c r="CQ237" s="128" t="s">
        <v>219</v>
      </c>
      <c r="CR237" s="128" t="s">
        <v>81</v>
      </c>
      <c r="CS237" s="128" t="s">
        <v>158</v>
      </c>
      <c r="CT237" s="128" t="s">
        <v>342</v>
      </c>
      <c r="CU237" s="128" t="s">
        <v>85</v>
      </c>
      <c r="CV237" s="128" t="s">
        <v>155</v>
      </c>
      <c r="CW237" s="128" t="s">
        <v>302</v>
      </c>
      <c r="CX237" s="128" t="s">
        <v>331</v>
      </c>
      <c r="CY237" s="128" t="s">
        <v>210</v>
      </c>
      <c r="CZ237" s="129" t="s">
        <v>270</v>
      </c>
      <c r="DA237" s="128" t="s">
        <v>291</v>
      </c>
      <c r="DB237" s="128" t="s">
        <v>209</v>
      </c>
      <c r="DC237" s="128" t="s">
        <v>184</v>
      </c>
      <c r="DD237" s="128" t="s">
        <v>637</v>
      </c>
      <c r="DE237" s="128" t="s">
        <v>400</v>
      </c>
      <c r="DF237" s="128" t="s">
        <v>138</v>
      </c>
      <c r="DG237" s="128" t="s">
        <v>421</v>
      </c>
      <c r="DH237" s="128" t="s">
        <v>567</v>
      </c>
      <c r="DI237" s="128" t="s">
        <v>262</v>
      </c>
      <c r="DJ237" s="128" t="s">
        <v>647</v>
      </c>
      <c r="DK237" s="128" t="s">
        <v>558</v>
      </c>
      <c r="DL237" s="130" t="s">
        <v>357</v>
      </c>
      <c r="DM237" s="67"/>
      <c r="DO237" s="57"/>
      <c r="DP237" s="31">
        <f>F427</f>
        <v>414</v>
      </c>
      <c r="DQ237" s="32">
        <f>F305</f>
        <v>292</v>
      </c>
      <c r="DR237" s="32">
        <f>F183</f>
        <v>170</v>
      </c>
      <c r="DS237" s="32">
        <f>F41</f>
        <v>28</v>
      </c>
      <c r="DT237" s="32">
        <f>F544</f>
        <v>531</v>
      </c>
      <c r="DU237" s="32">
        <f>F481</f>
        <v>468</v>
      </c>
      <c r="DV237" s="32">
        <f>F359</f>
        <v>346</v>
      </c>
      <c r="DW237" s="32">
        <f>F217</f>
        <v>204</v>
      </c>
      <c r="DX237" s="32">
        <f>F95</f>
        <v>82</v>
      </c>
      <c r="DY237" s="32">
        <f>F598</f>
        <v>585</v>
      </c>
      <c r="DZ237" s="32">
        <f>F410</f>
        <v>397</v>
      </c>
      <c r="EA237" s="32">
        <f>F263</f>
        <v>250</v>
      </c>
      <c r="EB237" s="32">
        <f>F146</f>
        <v>133</v>
      </c>
      <c r="EC237" s="32">
        <f>F24</f>
        <v>11</v>
      </c>
      <c r="ED237" s="32">
        <f>F532</f>
        <v>519</v>
      </c>
      <c r="EE237" s="32">
        <f>F439</f>
        <v>426</v>
      </c>
      <c r="EF237" s="32">
        <f>F322</f>
        <v>309</v>
      </c>
      <c r="EG237" s="32">
        <f>F200</f>
        <v>187</v>
      </c>
      <c r="EH237" s="32">
        <f>F78</f>
        <v>65</v>
      </c>
      <c r="EI237" s="32">
        <f>F586</f>
        <v>573</v>
      </c>
      <c r="EJ237" s="32">
        <f>F493</f>
        <v>480</v>
      </c>
      <c r="EK237" s="32">
        <f>F376</f>
        <v>363</v>
      </c>
      <c r="EL237" s="32">
        <f>F254</f>
        <v>241</v>
      </c>
      <c r="EM237" s="32">
        <f>F137</f>
        <v>124</v>
      </c>
      <c r="EN237" s="33">
        <f>F615</f>
        <v>602</v>
      </c>
      <c r="EO237" s="75">
        <f t="shared" si="103"/>
        <v>3247400</v>
      </c>
      <c r="EP237" s="41"/>
      <c r="EQ237" s="134" t="s">
        <v>685</v>
      </c>
      <c r="ER237" s="135" t="s">
        <v>312</v>
      </c>
      <c r="ES237" s="135" t="s">
        <v>504</v>
      </c>
      <c r="ET237" s="135" t="s">
        <v>619</v>
      </c>
      <c r="EU237" s="135" t="s">
        <v>173</v>
      </c>
      <c r="EV237" s="135" t="s">
        <v>687</v>
      </c>
      <c r="EW237" s="135" t="s">
        <v>559</v>
      </c>
      <c r="EX237" s="135" t="s">
        <v>163</v>
      </c>
      <c r="EY237" s="135" t="s">
        <v>202</v>
      </c>
      <c r="EZ237" s="135" t="s">
        <v>174</v>
      </c>
      <c r="FA237" s="135" t="s">
        <v>377</v>
      </c>
      <c r="FB237" s="135" t="s">
        <v>586</v>
      </c>
      <c r="FC237" s="136" t="s">
        <v>699</v>
      </c>
      <c r="FD237" s="135" t="s">
        <v>270</v>
      </c>
      <c r="FE237" s="135" t="s">
        <v>176</v>
      </c>
      <c r="FF237" s="135" t="s">
        <v>420</v>
      </c>
      <c r="FG237" s="135" t="s">
        <v>634</v>
      </c>
      <c r="FH237" s="135" t="s">
        <v>260</v>
      </c>
      <c r="FI237" s="135" t="s">
        <v>644</v>
      </c>
      <c r="FJ237" s="135" t="s">
        <v>78</v>
      </c>
      <c r="FK237" s="135" t="s">
        <v>216</v>
      </c>
      <c r="FL237" s="135" t="s">
        <v>425</v>
      </c>
      <c r="FM237" s="135" t="s">
        <v>528</v>
      </c>
      <c r="FN237" s="135" t="s">
        <v>689</v>
      </c>
      <c r="FO237" s="137" t="s">
        <v>124</v>
      </c>
      <c r="FP237" s="67"/>
    </row>
    <row r="238" spans="1:172" ht="12.75" x14ac:dyDescent="0.2">
      <c r="A238" s="41"/>
      <c r="B238" s="41"/>
      <c r="C238" s="41"/>
      <c r="D238" s="109" t="s">
        <v>326</v>
      </c>
      <c r="E238" s="110" t="s">
        <v>565</v>
      </c>
      <c r="F238" s="122">
        <f>B3+(225*B5)</f>
        <v>225</v>
      </c>
      <c r="G238" s="210"/>
      <c r="H238" s="211"/>
      <c r="I238" s="57"/>
      <c r="J238" s="138">
        <f>SUM(J213:J237)</f>
        <v>7800</v>
      </c>
      <c r="K238" s="139">
        <f t="shared" ref="K238:AH238" si="104">SUM(K213:K237)</f>
        <v>7800</v>
      </c>
      <c r="L238" s="139">
        <f t="shared" si="104"/>
        <v>7800</v>
      </c>
      <c r="M238" s="139">
        <f t="shared" si="104"/>
        <v>7800</v>
      </c>
      <c r="N238" s="139">
        <f t="shared" si="104"/>
        <v>7800</v>
      </c>
      <c r="O238" s="139">
        <f t="shared" si="104"/>
        <v>7800</v>
      </c>
      <c r="P238" s="139">
        <f t="shared" si="104"/>
        <v>7800</v>
      </c>
      <c r="Q238" s="139">
        <f t="shared" si="104"/>
        <v>7800</v>
      </c>
      <c r="R238" s="139">
        <f t="shared" si="104"/>
        <v>7800</v>
      </c>
      <c r="S238" s="139">
        <f t="shared" si="104"/>
        <v>7800</v>
      </c>
      <c r="T238" s="139">
        <f t="shared" si="104"/>
        <v>7800</v>
      </c>
      <c r="U238" s="139">
        <f t="shared" si="104"/>
        <v>7800</v>
      </c>
      <c r="V238" s="139">
        <f>SUMSQ(V213:V237)</f>
        <v>3247400</v>
      </c>
      <c r="W238" s="139">
        <f t="shared" si="104"/>
        <v>7800</v>
      </c>
      <c r="X238" s="139">
        <f t="shared" si="104"/>
        <v>7800</v>
      </c>
      <c r="Y238" s="139">
        <f t="shared" si="104"/>
        <v>7800</v>
      </c>
      <c r="Z238" s="139">
        <f t="shared" si="104"/>
        <v>7800</v>
      </c>
      <c r="AA238" s="139">
        <f t="shared" si="104"/>
        <v>7800</v>
      </c>
      <c r="AB238" s="139">
        <f t="shared" si="104"/>
        <v>7800</v>
      </c>
      <c r="AC238" s="139">
        <f t="shared" si="104"/>
        <v>7800</v>
      </c>
      <c r="AD238" s="139">
        <f t="shared" si="104"/>
        <v>7800</v>
      </c>
      <c r="AE238" s="139">
        <f t="shared" si="104"/>
        <v>7800</v>
      </c>
      <c r="AF238" s="139">
        <f t="shared" si="104"/>
        <v>7800</v>
      </c>
      <c r="AG238" s="139">
        <f t="shared" si="104"/>
        <v>7800</v>
      </c>
      <c r="AH238" s="139">
        <f t="shared" si="104"/>
        <v>7800</v>
      </c>
      <c r="AI238" s="140">
        <f>J213^3+K214^3+L215^3+M216^3+N217^3+O218^3+P219^3+Q220^3+R221^3+S222^3+T223^3+U224^3+V225^3+W226^3+X227^3+Y228^3+Z229^3+AA230^3+AB231^3+AC232^3+AD233^3+AE234^3+AF235^3+AG236^3+AH237^3</f>
        <v>1521000000</v>
      </c>
      <c r="AJ238" s="41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2"/>
      <c r="BB238" s="142"/>
      <c r="BC238" s="142"/>
      <c r="BD238" s="142"/>
      <c r="BE238" s="142"/>
      <c r="BF238" s="142"/>
      <c r="BG238" s="142"/>
      <c r="BH238" s="142"/>
      <c r="BI238" s="142"/>
      <c r="BJ238" s="41"/>
      <c r="BK238" s="50"/>
      <c r="BL238" s="41"/>
      <c r="BM238" s="138">
        <f>SUM(BM213:BM237)</f>
        <v>7800</v>
      </c>
      <c r="BN238" s="139">
        <f t="shared" ref="BN238:BX238" si="105">SUM(BN213:BN237)</f>
        <v>7800</v>
      </c>
      <c r="BO238" s="139">
        <f t="shared" si="105"/>
        <v>7800</v>
      </c>
      <c r="BP238" s="139">
        <f t="shared" si="105"/>
        <v>7800</v>
      </c>
      <c r="BQ238" s="139">
        <f t="shared" si="105"/>
        <v>7800</v>
      </c>
      <c r="BR238" s="139">
        <f t="shared" si="105"/>
        <v>7800</v>
      </c>
      <c r="BS238" s="139">
        <f t="shared" si="105"/>
        <v>7800</v>
      </c>
      <c r="BT238" s="139">
        <f t="shared" si="105"/>
        <v>7800</v>
      </c>
      <c r="BU238" s="139">
        <f t="shared" si="105"/>
        <v>7800</v>
      </c>
      <c r="BV238" s="139">
        <f t="shared" si="105"/>
        <v>7800</v>
      </c>
      <c r="BW238" s="139">
        <f t="shared" si="105"/>
        <v>7800</v>
      </c>
      <c r="BX238" s="139">
        <f t="shared" si="105"/>
        <v>7800</v>
      </c>
      <c r="BY238" s="139">
        <f>SUMSQ(BY213:BY237)</f>
        <v>3247400</v>
      </c>
      <c r="BZ238" s="139">
        <f t="shared" ref="BZ238:CK238" si="106">SUM(BZ213:BZ237)</f>
        <v>7800</v>
      </c>
      <c r="CA238" s="139">
        <f t="shared" si="106"/>
        <v>7800</v>
      </c>
      <c r="CB238" s="139">
        <f t="shared" si="106"/>
        <v>7800</v>
      </c>
      <c r="CC238" s="139">
        <f t="shared" si="106"/>
        <v>7800</v>
      </c>
      <c r="CD238" s="139">
        <f t="shared" si="106"/>
        <v>7800</v>
      </c>
      <c r="CE238" s="139">
        <f t="shared" si="106"/>
        <v>7800</v>
      </c>
      <c r="CF238" s="139">
        <f t="shared" si="106"/>
        <v>7800</v>
      </c>
      <c r="CG238" s="139">
        <f t="shared" si="106"/>
        <v>7800</v>
      </c>
      <c r="CH238" s="139">
        <f t="shared" si="106"/>
        <v>7800</v>
      </c>
      <c r="CI238" s="139">
        <f t="shared" si="106"/>
        <v>7800</v>
      </c>
      <c r="CJ238" s="139">
        <f t="shared" si="106"/>
        <v>7800</v>
      </c>
      <c r="CK238" s="229">
        <f t="shared" si="106"/>
        <v>7800</v>
      </c>
      <c r="CL238" s="230">
        <f>BM213^3+BN214^3+BO215^3+BP216^3+BQ217^3+BR218^3+BS219^3+BT220^3+BU221^3+BV222^3+BW223^3+BX224^3+BY225^3+BZ226^3+CA227^3+CB228^3+CC229^3+CD230^3+CE231^3+CF232^3+CG233^3+CH234^3+CI235^3+CJ236^3+CK237^3</f>
        <v>1521000000</v>
      </c>
      <c r="CM238" s="41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2"/>
      <c r="DE238" s="142"/>
      <c r="DF238" s="142"/>
      <c r="DG238" s="142"/>
      <c r="DH238" s="142"/>
      <c r="DI238" s="142"/>
      <c r="DJ238" s="142"/>
      <c r="DK238" s="142"/>
      <c r="DL238" s="142"/>
      <c r="DM238" s="67"/>
      <c r="DO238" s="57"/>
      <c r="DP238" s="138">
        <f>SUMSQ(DP213,DQ213,DR213,DS213,DT213,DP214,DQ214,DR214,DS214,DT214,DP215,DQ215,DR215,DS215,DT215,DP216,DQ216,DR216,DS216,DT216,DP217,DQ217,DR217,DS217,DT217)</f>
        <v>3247400</v>
      </c>
      <c r="DQ238" s="139">
        <f>SUMSQ(DP218,DQ218,DR218,DS218,DT218,DP219,DQ219,DR219,DS219,DT219,DT220,DS220,DR220,DQ220,DP220,DP221,DQ221,DR221,DS221,DT221,DT222,DS222,DR222,DQ222,DP222)</f>
        <v>3247400</v>
      </c>
      <c r="DR238" s="139">
        <f>SUMSQ(DP223,DQ223,DR223,DS223,DT223,DP224,DQ224,DR224,DS224,DT224,DP225,DQ225,DR225,DS225,DT225,DP226,DQ226,DR226,DS226,DT226,DT227,DS227,DR227,DQ227,DP227)</f>
        <v>3247400</v>
      </c>
      <c r="DS238" s="139">
        <f>SUMSQ(DP228,DQ228,DR228,DS228,DT228,DP229,DQ229,DR229,DS229,DT229,DP230,DQ230,DR230,DS230,DT230,DP231,DQ231,DR231,DS231,DT231,DP232,DQ232,DR232,DS232,DT232)</f>
        <v>3247400</v>
      </c>
      <c r="DT238" s="139">
        <f>SUMSQ(DP233,DQ233,DR233,DS233,DT233,DP234,DQ234,DR234,DS234,DT234,DP235,DQ235,DR235,DS235,DT235,DP236,DQ236,DR236,DS236,DT236,DP237,DQ237,DR237,DS237,DT237)</f>
        <v>3247400</v>
      </c>
      <c r="DU238" s="139">
        <f>SUMSQ(DU213,DV213,DW213,DX213,DY213,DU214,DV214,DW214,DX214,DY214,DU215,DV215,DW215,DX215,DY215,DU216,DV216,DW216,DX216,DY216,DU217,DV217,DW217,DX217,DY217)</f>
        <v>3247400</v>
      </c>
      <c r="DV238" s="139">
        <f>SUMSQ(DU218,DV218,DW218,DX218,DY218,DU219,DV219,DW219,DX219,DY219,DY220,DX220,DW220,DV220,DU220,DU221,DV221,DW221,DX221,DY221,DY222,DX222,DW222,DV222,DU222)</f>
        <v>3247400</v>
      </c>
      <c r="DW238" s="139">
        <f>SUMSQ(DU223,DV223,DW223,DX223,DY223,DU224,DV224,DW224,DX224,DY224,DU225,DV225,DW225,DX225,DY225,DU226,DV226,DW226,DX226,DY226,DY227,DX227,DW227,DV227,DU227)</f>
        <v>3247400</v>
      </c>
      <c r="DX238" s="139">
        <f>SUMSQ(DU228,DV228,DW228,DX228,DY228,DU229,DV229,DW229,DX229,DY229,DU230,DV230,DW230,DX230,DY230,DU231,DV231,DW231,DX231,DY231,DU232,DV232,DW232,DX232,DY232)</f>
        <v>3247400</v>
      </c>
      <c r="DY238" s="139">
        <f>SUMSQ(DU233,DV233,DW233,DX233,DY233,DU234,DV234,DW234,DX234,DY234,DU235,DV235,DW235,DX235,DY235,DU236,DV236,DW236,DX236,DY236,DU237,DV237,DW237,DX237,DY237)</f>
        <v>3247400</v>
      </c>
      <c r="DZ238" s="139">
        <f>SUMSQ(DZ213,EA213,EB213,EC213,ED213,DZ214,EA214,EB214,EC214,ED214,DZ215,EA215,EB215,EC215,ED215,DZ216,EA216,EB216,EC216,ED216,DZ217,EA217,EB217,EC217,ED217)</f>
        <v>3247400</v>
      </c>
      <c r="EA238" s="139">
        <f>SUMSQ(DZ218,EA218,EB218,EC218,ED218,DZ219,EA219,EB219,EC219,ED219,ED220,EC220,EB220,EA220,DZ220,DZ221,EA221,EB221,EC221,ED221,ED222,EC222,EB222,EA222,DZ222)</f>
        <v>3247400</v>
      </c>
      <c r="EB238" s="139">
        <f>DZ223^3+EA223^3+EB223^3+EC223^3+ED223^3+DZ224^3+EA224^3+EB224^3+EC224^3+ED224^3+DZ225^3+EA225^3+EB225^3+EC225^3+ED225^3+DZ226^3+EA226^3+EB226^3+EC226^3+ED226^3+DZ227^3+EA227^3+EB227^3+EC227^3+ED227^3</f>
        <v>1521000000</v>
      </c>
      <c r="EC238" s="139">
        <f>SUMSQ(DZ228,EA228,EB228,EC228,ED228,DZ229,EA229,EB229,EC229,ED229,DZ230,EA230,EB230,EC230,ED230,DZ231,EA231,EB231,EC231,ED231,DZ232,EA232,EB232,EC232,ED232)</f>
        <v>3247400</v>
      </c>
      <c r="ED238" s="139">
        <f>SUMSQ(DZ233,EA233,EB233,EC233,ED233,DZ234,EA234,EB234,EC234,ED234,DZ235,EA235,EB235,EC235,ED235,DZ236,EA236,EB236,EC236,ED236,DZ237,EA237,EB237,EC237,ED237)</f>
        <v>3247400</v>
      </c>
      <c r="EE238" s="139">
        <f>SUMSQ(EE213,EF213,EG213,EH213,EI213,EE214,EF214,EG214,EH214,EI214,EE215,EF215,EG215,EH215,EI215,EE216,EF216,EG216,EH216,EI216,EE217,EF217,EG217,EH217,EI217)</f>
        <v>3247400</v>
      </c>
      <c r="EF238" s="139">
        <f>SUMSQ(EE218,EF218,EG218,EH218,EI218,EE219,EF219,EG219,EH219,EI219,EI220,EH220,EG220,EF220,EE220,EE221,EF221,EG221,EH221,EI221,EI222,EH222,EG222,EF222,EE222)</f>
        <v>3247400</v>
      </c>
      <c r="EG238" s="139">
        <f>SUMSQ(EE223,EF223,EG223,EH223,EI223,EE224,EF224,EG224,EH224,EI224,EE225,EF225,EG225,EH225,EI225,EE226,EF226,EG226,EH226,EI226,EI227,EH227,EG227,EF227,EE227)</f>
        <v>3247400</v>
      </c>
      <c r="EH238" s="139">
        <f>SUMSQ(EE228,EF228,EG228,EH228,EI228,EE229,EF229,EG229,EH229,EI229,EE230,EF230,EG230,EH230,EI230,EE231,EF231,EG231,EH231,EI231,EE232,EF232,EG232,EH232,EI232)</f>
        <v>3247400</v>
      </c>
      <c r="EI238" s="139">
        <f>SUMSQ(EE233,EF233,EG233,EH233,EI233,EE234,EF234,EG234,EH234,EI234,EE235,EF235,EG235,EH235,EI235,EE236,EF236,EG236,EH236,EI236,EE237,EF237,EG237,EH237,EI237)</f>
        <v>3247400</v>
      </c>
      <c r="EJ238" s="139">
        <f>SUMSQ(EJ213,EK213,EL213,EM213,EN213,EJ214,EK214,EL214,EM214,EN214,EJ215,EK215,EL215,EM215,EN215,EJ216,EK216,EL216,EM216,EN216,EJ217,EK217,EL217,EM217,EN217)</f>
        <v>3247400</v>
      </c>
      <c r="EK238" s="139">
        <f>SUMSQ(EJ218,EK218,EL218,EM218,EN218,EJ219,EK219,EL219,EM219,EN219,EN220,EM220,EL220,EK220,EJ220,EJ221,EK221,EL221,EM221,EN221,EN222,EM222,EL222,EK222,EJ222)</f>
        <v>3247400</v>
      </c>
      <c r="EL238" s="139">
        <f>SUMSQ(EJ223,EK223,EL223,EM223,EN223,EJ224,EK224,EL224,EM224,EN224,EJ225,EK225,EL225,EM225,EN225,EJ226,EK226,EL226,EM226,EN226,EN227,EM227,EL227,EK227,EJ227)</f>
        <v>3247400</v>
      </c>
      <c r="EM238" s="139">
        <f>SUMSQ(EJ228,EK228,EL228,EM228,EN228,EJ229,EK229,EL229,EM229,EN229,EJ230,EK230,EL230,EM230,EN230,EJ231,EK231,EL231,EM231,EN231,EJ232,EK232,EL232,EM232,EN232)</f>
        <v>3247400</v>
      </c>
      <c r="EN238" s="139">
        <f>SUMSQ(EJ233,EK233,EL233,EM233,EN233,EJ234,EK234,EL234,EM234,EN234,EJ235,EK235,EL235,EM235,EN235,EJ236,EK236,EL236,EM236,EN236,EJ237,EK237,EL237,EM237,EN237)</f>
        <v>3247400</v>
      </c>
      <c r="EO238" s="231">
        <f>DP213^3+DQ214^3+DR215^3+DS216^3+DT217^3+DU218^3+DV219^3+DW220^3+DX221^3+DY222^3+DZ223^3+EA224^3+EB225^3+EC226^3+ED227^3+EE228^3+EF229^3+EG230^3+EH231^3+EI232^3+EJ233^3+EK234^3+EL235^3+EM236^3+EN237^3</f>
        <v>1521000000</v>
      </c>
      <c r="EP238" s="41"/>
      <c r="EQ238" s="142"/>
      <c r="ER238" s="142"/>
      <c r="ES238" s="142"/>
      <c r="ET238" s="142"/>
      <c r="EU238" s="142"/>
      <c r="EV238" s="142"/>
      <c r="EW238" s="142"/>
      <c r="EX238" s="142"/>
      <c r="EY238" s="142"/>
      <c r="EZ238" s="142"/>
      <c r="FA238" s="142"/>
      <c r="FB238" s="142"/>
      <c r="FC238" s="142"/>
      <c r="FD238" s="142"/>
      <c r="FE238" s="142"/>
      <c r="FF238" s="142"/>
      <c r="FG238" s="142"/>
      <c r="FH238" s="142"/>
      <c r="FI238" s="142"/>
      <c r="FJ238" s="142"/>
      <c r="FK238" s="142"/>
      <c r="FL238" s="142"/>
      <c r="FM238" s="142"/>
      <c r="FN238" s="142"/>
      <c r="FO238" s="142"/>
      <c r="FP238" s="67"/>
    </row>
    <row r="239" spans="1:172" ht="13.5" thickBot="1" x14ac:dyDescent="0.25">
      <c r="A239" s="41"/>
      <c r="B239" s="41"/>
      <c r="C239" s="41"/>
      <c r="D239" s="109" t="s">
        <v>364</v>
      </c>
      <c r="E239" s="110" t="s">
        <v>565</v>
      </c>
      <c r="F239" s="122">
        <f>B3+(226*B5)</f>
        <v>226</v>
      </c>
      <c r="G239" s="210"/>
      <c r="H239" s="211"/>
      <c r="I239" s="57"/>
      <c r="J239" s="143">
        <f>SUMSQ(J213:J237)</f>
        <v>3247400</v>
      </c>
      <c r="K239" s="144">
        <f t="shared" ref="K239:AH239" si="107">SUMSQ(K213:K237)</f>
        <v>3247400</v>
      </c>
      <c r="L239" s="144">
        <f t="shared" si="107"/>
        <v>3247400</v>
      </c>
      <c r="M239" s="144">
        <f t="shared" si="107"/>
        <v>3247400</v>
      </c>
      <c r="N239" s="144">
        <f t="shared" si="107"/>
        <v>3247400</v>
      </c>
      <c r="O239" s="144">
        <f t="shared" si="107"/>
        <v>3247400</v>
      </c>
      <c r="P239" s="144">
        <f t="shared" si="107"/>
        <v>3247400</v>
      </c>
      <c r="Q239" s="144">
        <f t="shared" si="107"/>
        <v>3247400</v>
      </c>
      <c r="R239" s="144">
        <f t="shared" si="107"/>
        <v>3247400</v>
      </c>
      <c r="S239" s="144">
        <f t="shared" si="107"/>
        <v>3247400</v>
      </c>
      <c r="T239" s="144">
        <f t="shared" si="107"/>
        <v>3247400</v>
      </c>
      <c r="U239" s="144">
        <f t="shared" si="107"/>
        <v>3247400</v>
      </c>
      <c r="V239" s="145">
        <f>V213^3+V214^3+V215^3+V216^3+V217^3+V218^3+V219^3+V220^3+V221^3+V222^3+V223^3+V224^3+V225^3+V226^3+V227^3+V228^3+V229^3+V230^3+V231^3+V232^3+V233^3+V234^3+V235^3+V236^3+V237^3</f>
        <v>1521000000</v>
      </c>
      <c r="W239" s="144">
        <f t="shared" si="107"/>
        <v>3247400</v>
      </c>
      <c r="X239" s="144">
        <f t="shared" si="107"/>
        <v>3247400</v>
      </c>
      <c r="Y239" s="144">
        <f t="shared" si="107"/>
        <v>3247400</v>
      </c>
      <c r="Z239" s="144">
        <f t="shared" si="107"/>
        <v>3247400</v>
      </c>
      <c r="AA239" s="144">
        <f t="shared" si="107"/>
        <v>3247400</v>
      </c>
      <c r="AB239" s="144">
        <f t="shared" si="107"/>
        <v>3247400</v>
      </c>
      <c r="AC239" s="144">
        <f t="shared" si="107"/>
        <v>3247400</v>
      </c>
      <c r="AD239" s="144">
        <f t="shared" si="107"/>
        <v>3247400</v>
      </c>
      <c r="AE239" s="144">
        <f t="shared" si="107"/>
        <v>3247400</v>
      </c>
      <c r="AF239" s="144">
        <f t="shared" si="107"/>
        <v>3247400</v>
      </c>
      <c r="AG239" s="144">
        <f t="shared" si="107"/>
        <v>3247400</v>
      </c>
      <c r="AH239" s="144">
        <f t="shared" si="107"/>
        <v>3247400</v>
      </c>
      <c r="AI239" s="146">
        <f>J237^3+K236^3+L235^3+M234^3+N233^3+O232^3+P231^3+Q230^3+R229^3+S228^3+T227^3+U226^3+V225^3+W224^3+X223^3+Y222^3+Z221^3+AA220^3+AB219^3+AC218^3+AD217^3+AE216^3+AF215^3+AG214^3+AH213^3</f>
        <v>1521000000</v>
      </c>
      <c r="AJ239" s="41"/>
      <c r="AK239" s="93" t="s">
        <v>587</v>
      </c>
      <c r="AL239" s="93" t="s">
        <v>380</v>
      </c>
      <c r="AM239" s="93" t="s">
        <v>573</v>
      </c>
      <c r="AN239" s="93" t="s">
        <v>166</v>
      </c>
      <c r="AO239" s="93" t="s">
        <v>652</v>
      </c>
      <c r="AP239" s="93" t="s">
        <v>548</v>
      </c>
      <c r="AQ239" s="93" t="s">
        <v>605</v>
      </c>
      <c r="AR239" s="93" t="s">
        <v>122</v>
      </c>
      <c r="AS239" s="93" t="s">
        <v>114</v>
      </c>
      <c r="AT239" s="93" t="s">
        <v>528</v>
      </c>
      <c r="AU239" s="93" t="s">
        <v>243</v>
      </c>
      <c r="AV239" s="93" t="s">
        <v>477</v>
      </c>
      <c r="AW239" s="93" t="s">
        <v>617</v>
      </c>
      <c r="AX239" s="93" t="s">
        <v>199</v>
      </c>
      <c r="AY239" s="93" t="s">
        <v>594</v>
      </c>
      <c r="AZ239" s="93" t="s">
        <v>295</v>
      </c>
      <c r="BA239" s="93" t="s">
        <v>418</v>
      </c>
      <c r="BB239" s="93" t="s">
        <v>633</v>
      </c>
      <c r="BC239" s="93" t="s">
        <v>519</v>
      </c>
      <c r="BD239" s="93" t="s">
        <v>252</v>
      </c>
      <c r="BE239" s="93" t="s">
        <v>321</v>
      </c>
      <c r="BF239" s="93" t="s">
        <v>614</v>
      </c>
      <c r="BG239" s="93" t="s">
        <v>461</v>
      </c>
      <c r="BH239" s="93" t="s">
        <v>592</v>
      </c>
      <c r="BI239" s="93" t="s">
        <v>357</v>
      </c>
      <c r="BJ239" s="41"/>
      <c r="BK239" s="50"/>
      <c r="BL239" s="41"/>
      <c r="BM239" s="143">
        <f>SUMSQ(BM213:BM237)</f>
        <v>3247400</v>
      </c>
      <c r="BN239" s="144">
        <f t="shared" ref="BN239:BX239" si="108">SUMSQ(BN213:BN237)</f>
        <v>3247400</v>
      </c>
      <c r="BO239" s="144">
        <f t="shared" si="108"/>
        <v>3247400</v>
      </c>
      <c r="BP239" s="144">
        <f t="shared" si="108"/>
        <v>3247400</v>
      </c>
      <c r="BQ239" s="144">
        <f t="shared" si="108"/>
        <v>3247400</v>
      </c>
      <c r="BR239" s="144">
        <f t="shared" si="108"/>
        <v>3247400</v>
      </c>
      <c r="BS239" s="144">
        <f t="shared" si="108"/>
        <v>3247400</v>
      </c>
      <c r="BT239" s="144">
        <f t="shared" si="108"/>
        <v>3247400</v>
      </c>
      <c r="BU239" s="144">
        <f t="shared" si="108"/>
        <v>3247400</v>
      </c>
      <c r="BV239" s="144">
        <f t="shared" si="108"/>
        <v>3247400</v>
      </c>
      <c r="BW239" s="144">
        <f t="shared" si="108"/>
        <v>3247400</v>
      </c>
      <c r="BX239" s="144">
        <f t="shared" si="108"/>
        <v>3247400</v>
      </c>
      <c r="BY239" s="145">
        <f>BY213^3+BY214^3+BY215^3+BY216^3+BY217^3+BY218^3+BY219^3+BY220^3+BY221^3+BY222^3+BY223^3+BY224^3+BY225^3+BY226^3+BY227^3+BY228^3+BY229^3+BY230^3+BY231^3+BY232^3+BY233^3+BY234^3+BY235^3+BY236^3+BY237^3</f>
        <v>1521000000</v>
      </c>
      <c r="BZ239" s="144">
        <f t="shared" ref="BZ239:CK239" si="109">SUMSQ(BZ213:BZ237)</f>
        <v>3247400</v>
      </c>
      <c r="CA239" s="144">
        <f t="shared" si="109"/>
        <v>3247400</v>
      </c>
      <c r="CB239" s="144">
        <f t="shared" si="109"/>
        <v>3247400</v>
      </c>
      <c r="CC239" s="144">
        <f t="shared" si="109"/>
        <v>3247400</v>
      </c>
      <c r="CD239" s="144">
        <f t="shared" si="109"/>
        <v>3247400</v>
      </c>
      <c r="CE239" s="144">
        <f t="shared" si="109"/>
        <v>3247400</v>
      </c>
      <c r="CF239" s="144">
        <f t="shared" si="109"/>
        <v>3247400</v>
      </c>
      <c r="CG239" s="144">
        <f t="shared" si="109"/>
        <v>3247400</v>
      </c>
      <c r="CH239" s="144">
        <f t="shared" si="109"/>
        <v>3247400</v>
      </c>
      <c r="CI239" s="144">
        <f t="shared" si="109"/>
        <v>3247400</v>
      </c>
      <c r="CJ239" s="144">
        <f t="shared" si="109"/>
        <v>3247400</v>
      </c>
      <c r="CK239" s="232">
        <f t="shared" si="109"/>
        <v>3247400</v>
      </c>
      <c r="CL239" s="148">
        <f>BM237^3+BN236^3+BO235^3+BP234^3+BQ233^3+BR232^3+BS231^3+BT230^3+BU229^3+BV228^3+BW227^3+BX226^3+BY225^3+BZ224^3+CA223^3+CB222^3+CC221^3+CD220^3+CE219^3+CF218^3+CG217^3+CH216^3+CI215^3+CJ214^3+CK213^3</f>
        <v>1521000000</v>
      </c>
      <c r="CM239" s="41"/>
      <c r="CN239" s="93" t="s">
        <v>587</v>
      </c>
      <c r="CO239" s="93" t="s">
        <v>380</v>
      </c>
      <c r="CP239" s="93" t="s">
        <v>573</v>
      </c>
      <c r="CQ239" s="93" t="s">
        <v>166</v>
      </c>
      <c r="CR239" s="93" t="s">
        <v>652</v>
      </c>
      <c r="CS239" s="93" t="s">
        <v>548</v>
      </c>
      <c r="CT239" s="93" t="s">
        <v>605</v>
      </c>
      <c r="CU239" s="93" t="s">
        <v>122</v>
      </c>
      <c r="CV239" s="93" t="s">
        <v>114</v>
      </c>
      <c r="CW239" s="93" t="s">
        <v>528</v>
      </c>
      <c r="CX239" s="93" t="s">
        <v>243</v>
      </c>
      <c r="CY239" s="93" t="s">
        <v>477</v>
      </c>
      <c r="CZ239" s="93" t="s">
        <v>617</v>
      </c>
      <c r="DA239" s="93" t="s">
        <v>199</v>
      </c>
      <c r="DB239" s="93" t="s">
        <v>594</v>
      </c>
      <c r="DC239" s="93" t="s">
        <v>295</v>
      </c>
      <c r="DD239" s="93" t="s">
        <v>418</v>
      </c>
      <c r="DE239" s="93" t="s">
        <v>633</v>
      </c>
      <c r="DF239" s="93" t="s">
        <v>519</v>
      </c>
      <c r="DG239" s="93" t="s">
        <v>252</v>
      </c>
      <c r="DH239" s="93" t="s">
        <v>321</v>
      </c>
      <c r="DI239" s="93" t="s">
        <v>614</v>
      </c>
      <c r="DJ239" s="93" t="s">
        <v>461</v>
      </c>
      <c r="DK239" s="93" t="s">
        <v>592</v>
      </c>
      <c r="DL239" s="93" t="s">
        <v>357</v>
      </c>
      <c r="DM239" s="67"/>
      <c r="DO239" s="57"/>
      <c r="DP239" s="143">
        <f>SUMSQ(DP213:DP237)</f>
        <v>3247400</v>
      </c>
      <c r="DQ239" s="144">
        <f t="shared" ref="DQ239:EN239" si="110">SUMSQ(DQ213:DQ237)</f>
        <v>3247400</v>
      </c>
      <c r="DR239" s="144">
        <f t="shared" si="110"/>
        <v>3247400</v>
      </c>
      <c r="DS239" s="144">
        <f t="shared" si="110"/>
        <v>3247400</v>
      </c>
      <c r="DT239" s="144">
        <f t="shared" si="110"/>
        <v>3247400</v>
      </c>
      <c r="DU239" s="144">
        <f t="shared" si="110"/>
        <v>3247400</v>
      </c>
      <c r="DV239" s="144">
        <f t="shared" si="110"/>
        <v>3247400</v>
      </c>
      <c r="DW239" s="144">
        <f t="shared" si="110"/>
        <v>3247400</v>
      </c>
      <c r="DX239" s="144">
        <f t="shared" si="110"/>
        <v>3247400</v>
      </c>
      <c r="DY239" s="144">
        <f t="shared" si="110"/>
        <v>3247400</v>
      </c>
      <c r="DZ239" s="144">
        <f t="shared" si="110"/>
        <v>3247400</v>
      </c>
      <c r="EA239" s="144">
        <f t="shared" si="110"/>
        <v>3247400</v>
      </c>
      <c r="EB239" s="148">
        <f>EB213^3+EB214^3+EB215^3+EB216^3+EB217^3+EB218^3+EB219^3+EB220^3+EB221^3+EB222^3+EB223^3+EB224^3+EB225^3+EB226^3+EB227^3+EB228^3+EB229^3+EB230^3+EB231^3+EB232^3+EB233^3+EB234^3+EB235^3+EB236^3+EB237^3</f>
        <v>1521000000</v>
      </c>
      <c r="EC239" s="144">
        <f t="shared" si="110"/>
        <v>3247400</v>
      </c>
      <c r="ED239" s="144">
        <f t="shared" si="110"/>
        <v>3247400</v>
      </c>
      <c r="EE239" s="144">
        <f t="shared" si="110"/>
        <v>3247400</v>
      </c>
      <c r="EF239" s="144">
        <f t="shared" si="110"/>
        <v>3247400</v>
      </c>
      <c r="EG239" s="144">
        <f t="shared" si="110"/>
        <v>3247400</v>
      </c>
      <c r="EH239" s="144">
        <f t="shared" si="110"/>
        <v>3247400</v>
      </c>
      <c r="EI239" s="144">
        <f t="shared" si="110"/>
        <v>3247400</v>
      </c>
      <c r="EJ239" s="144">
        <f t="shared" si="110"/>
        <v>3247400</v>
      </c>
      <c r="EK239" s="144">
        <f t="shared" si="110"/>
        <v>3247400</v>
      </c>
      <c r="EL239" s="144">
        <f t="shared" si="110"/>
        <v>3247400</v>
      </c>
      <c r="EM239" s="144">
        <f t="shared" si="110"/>
        <v>3247400</v>
      </c>
      <c r="EN239" s="144">
        <f t="shared" si="110"/>
        <v>3247400</v>
      </c>
      <c r="EO239" s="233">
        <f>DP237^3+DQ236^3+DR235^3+DS234^3+DT233^3+DU232^3+DV231^3+DW230^3+DX229^3+DY228^3+DZ227^3+EA226^3+EB225^3+EC224^3+ED223^3+EE222^3+EF221^3+EG220^3+EH219^3+EI218^3+EJ217^3+EK216^3+EL215^3+EM214^3+EN213^3</f>
        <v>1521000000</v>
      </c>
      <c r="EP239" s="41" t="s">
        <v>3</v>
      </c>
      <c r="EQ239" s="93" t="s">
        <v>141</v>
      </c>
      <c r="ER239" s="93" t="s">
        <v>430</v>
      </c>
      <c r="ES239" s="93" t="s">
        <v>596</v>
      </c>
      <c r="ET239" s="93" t="s">
        <v>489</v>
      </c>
      <c r="EU239" s="93" t="s">
        <v>231</v>
      </c>
      <c r="EV239" s="93" t="s">
        <v>346</v>
      </c>
      <c r="EW239" s="93" t="s">
        <v>537</v>
      </c>
      <c r="EX239" s="93" t="s">
        <v>246</v>
      </c>
      <c r="EY239" s="93" t="s">
        <v>482</v>
      </c>
      <c r="EZ239" s="93" t="s">
        <v>621</v>
      </c>
      <c r="FA239" s="93" t="s">
        <v>225</v>
      </c>
      <c r="FB239" s="93" t="s">
        <v>242</v>
      </c>
      <c r="FC239" s="93" t="s">
        <v>617</v>
      </c>
      <c r="FD239" s="93" t="s">
        <v>607</v>
      </c>
      <c r="FE239" s="93" t="s">
        <v>478</v>
      </c>
      <c r="FF239" s="93" t="s">
        <v>80</v>
      </c>
      <c r="FG239" s="93" t="s">
        <v>396</v>
      </c>
      <c r="FH239" s="93" t="s">
        <v>492</v>
      </c>
      <c r="FI239" s="93" t="s">
        <v>462</v>
      </c>
      <c r="FJ239" s="93" t="s">
        <v>235</v>
      </c>
      <c r="FK239" s="93" t="s">
        <v>274</v>
      </c>
      <c r="FL239" s="93" t="s">
        <v>327</v>
      </c>
      <c r="FM239" s="93" t="s">
        <v>262</v>
      </c>
      <c r="FN239" s="93" t="s">
        <v>196</v>
      </c>
      <c r="FO239" s="93" t="s">
        <v>124</v>
      </c>
      <c r="FP239" s="67"/>
    </row>
    <row r="240" spans="1:172" ht="13.5" thickBot="1" x14ac:dyDescent="0.25">
      <c r="A240" s="41"/>
      <c r="B240" s="41"/>
      <c r="C240" s="41"/>
      <c r="D240" s="109" t="s">
        <v>480</v>
      </c>
      <c r="E240" s="110" t="s">
        <v>565</v>
      </c>
      <c r="F240" s="111">
        <f>B3+(227*B5)</f>
        <v>227</v>
      </c>
      <c r="G240" s="210"/>
      <c r="H240" s="211"/>
      <c r="I240" s="149"/>
      <c r="J240" s="150"/>
      <c r="K240" s="150"/>
      <c r="L240" s="150"/>
      <c r="M240" s="150"/>
      <c r="N240" s="150"/>
      <c r="O240" s="150"/>
      <c r="P240" s="150"/>
      <c r="Q240" s="150"/>
      <c r="R240" s="150"/>
      <c r="S240" s="150"/>
      <c r="T240" s="150"/>
      <c r="U240" s="150"/>
      <c r="V240" s="150"/>
      <c r="W240" s="150"/>
      <c r="X240" s="150"/>
      <c r="Y240" s="150"/>
      <c r="Z240" s="150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35" t="s">
        <v>576</v>
      </c>
      <c r="AL240" s="135" t="s">
        <v>693</v>
      </c>
      <c r="AM240" s="135" t="s">
        <v>375</v>
      </c>
      <c r="AN240" s="135" t="s">
        <v>247</v>
      </c>
      <c r="AO240" s="135" t="s">
        <v>401</v>
      </c>
      <c r="AP240" s="135" t="s">
        <v>485</v>
      </c>
      <c r="AQ240" s="135" t="s">
        <v>315</v>
      </c>
      <c r="AR240" s="135" t="s">
        <v>301</v>
      </c>
      <c r="AS240" s="135" t="s">
        <v>642</v>
      </c>
      <c r="AT240" s="135" t="s">
        <v>671</v>
      </c>
      <c r="AU240" s="135" t="s">
        <v>259</v>
      </c>
      <c r="AV240" s="135" t="s">
        <v>110</v>
      </c>
      <c r="AW240" s="135" t="s">
        <v>617</v>
      </c>
      <c r="AX240" s="135" t="s">
        <v>569</v>
      </c>
      <c r="AY240" s="135" t="s">
        <v>440</v>
      </c>
      <c r="AZ240" s="135" t="s">
        <v>449</v>
      </c>
      <c r="BA240" s="135" t="s">
        <v>289</v>
      </c>
      <c r="BB240" s="135" t="s">
        <v>540</v>
      </c>
      <c r="BC240" s="135" t="s">
        <v>472</v>
      </c>
      <c r="BD240" s="135" t="s">
        <v>202</v>
      </c>
      <c r="BE240" s="135" t="s">
        <v>84</v>
      </c>
      <c r="BF240" s="135" t="s">
        <v>278</v>
      </c>
      <c r="BG240" s="135" t="s">
        <v>149</v>
      </c>
      <c r="BH240" s="135" t="s">
        <v>99</v>
      </c>
      <c r="BI240" s="135" t="s">
        <v>217</v>
      </c>
      <c r="BJ240" s="150"/>
      <c r="BK240" s="50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35" t="s">
        <v>217</v>
      </c>
      <c r="CO240" s="135" t="s">
        <v>99</v>
      </c>
      <c r="CP240" s="135" t="s">
        <v>149</v>
      </c>
      <c r="CQ240" s="135" t="s">
        <v>278</v>
      </c>
      <c r="CR240" s="135" t="s">
        <v>84</v>
      </c>
      <c r="CS240" s="135" t="s">
        <v>202</v>
      </c>
      <c r="CT240" s="135" t="s">
        <v>472</v>
      </c>
      <c r="CU240" s="135" t="s">
        <v>540</v>
      </c>
      <c r="CV240" s="135" t="s">
        <v>289</v>
      </c>
      <c r="CW240" s="135" t="s">
        <v>449</v>
      </c>
      <c r="CX240" s="135" t="s">
        <v>440</v>
      </c>
      <c r="CY240" s="135" t="s">
        <v>569</v>
      </c>
      <c r="CZ240" s="135" t="s">
        <v>617</v>
      </c>
      <c r="DA240" s="135" t="s">
        <v>110</v>
      </c>
      <c r="DB240" s="135" t="s">
        <v>259</v>
      </c>
      <c r="DC240" s="135" t="s">
        <v>671</v>
      </c>
      <c r="DD240" s="135" t="s">
        <v>642</v>
      </c>
      <c r="DE240" s="135" t="s">
        <v>301</v>
      </c>
      <c r="DF240" s="135" t="s">
        <v>315</v>
      </c>
      <c r="DG240" s="135" t="s">
        <v>485</v>
      </c>
      <c r="DH240" s="135" t="s">
        <v>746</v>
      </c>
      <c r="DI240" s="135" t="s">
        <v>247</v>
      </c>
      <c r="DJ240" s="135" t="s">
        <v>375</v>
      </c>
      <c r="DK240" s="135" t="s">
        <v>693</v>
      </c>
      <c r="DL240" s="135" t="s">
        <v>576</v>
      </c>
      <c r="DM240" s="152"/>
      <c r="DO240" s="149"/>
      <c r="DP240" s="205"/>
      <c r="DQ240" s="205"/>
      <c r="DR240" s="205"/>
      <c r="DS240" s="205"/>
      <c r="DT240" s="205"/>
      <c r="DU240" s="205"/>
      <c r="DV240" s="205"/>
      <c r="DW240" s="205"/>
      <c r="DX240" s="205"/>
      <c r="DY240" s="205"/>
      <c r="DZ240" s="205"/>
      <c r="EA240" s="205"/>
      <c r="EB240" s="205"/>
      <c r="EC240" s="205"/>
      <c r="ED240" s="205"/>
      <c r="EE240" s="205"/>
      <c r="EF240" s="205"/>
      <c r="EG240" s="205"/>
      <c r="EH240" s="205"/>
      <c r="EI240" s="205"/>
      <c r="EJ240" s="205"/>
      <c r="EK240" s="205"/>
      <c r="EL240" s="205"/>
      <c r="EM240" s="205"/>
      <c r="EN240" s="205"/>
      <c r="EO240" s="205"/>
      <c r="EP240" s="150"/>
      <c r="EQ240" s="135" t="s">
        <v>685</v>
      </c>
      <c r="ER240" s="135" t="s">
        <v>285</v>
      </c>
      <c r="ES240" s="135" t="s">
        <v>434</v>
      </c>
      <c r="ET240" s="135" t="s">
        <v>199</v>
      </c>
      <c r="EU240" s="135" t="s">
        <v>554</v>
      </c>
      <c r="EV240" s="135" t="s">
        <v>243</v>
      </c>
      <c r="EW240" s="135" t="s">
        <v>96</v>
      </c>
      <c r="EX240" s="135" t="s">
        <v>696</v>
      </c>
      <c r="EY240" s="135" t="s">
        <v>227</v>
      </c>
      <c r="EZ240" s="135" t="s">
        <v>393</v>
      </c>
      <c r="FA240" s="135" t="s">
        <v>162</v>
      </c>
      <c r="FB240" s="135" t="s">
        <v>105</v>
      </c>
      <c r="FC240" s="135" t="s">
        <v>617</v>
      </c>
      <c r="FD240" s="135" t="s">
        <v>414</v>
      </c>
      <c r="FE240" s="135" t="s">
        <v>311</v>
      </c>
      <c r="FF240" s="135" t="s">
        <v>639</v>
      </c>
      <c r="FG240" s="135" t="s">
        <v>168</v>
      </c>
      <c r="FH240" s="135" t="s">
        <v>94</v>
      </c>
      <c r="FI240" s="135" t="s">
        <v>509</v>
      </c>
      <c r="FJ240" s="135" t="s">
        <v>594</v>
      </c>
      <c r="FK240" s="135" t="s">
        <v>129</v>
      </c>
      <c r="FL240" s="135" t="s">
        <v>477</v>
      </c>
      <c r="FM240" s="135" t="s">
        <v>679</v>
      </c>
      <c r="FN240" s="135" t="s">
        <v>657</v>
      </c>
      <c r="FO240" s="135" t="s">
        <v>344</v>
      </c>
      <c r="FP240" s="152"/>
    </row>
    <row r="241" spans="1:172" ht="13.5" thickBot="1" x14ac:dyDescent="0.25">
      <c r="A241" s="41"/>
      <c r="B241" s="41"/>
      <c r="C241" s="41"/>
      <c r="D241" s="109" t="s">
        <v>458</v>
      </c>
      <c r="E241" s="110" t="s">
        <v>565</v>
      </c>
      <c r="F241" s="111">
        <f>B3+(228*B5)</f>
        <v>228</v>
      </c>
      <c r="G241" s="210"/>
      <c r="H241" s="211"/>
      <c r="I241" s="42" t="s">
        <v>3</v>
      </c>
    </row>
    <row r="242" spans="1:172" ht="13.5" thickBot="1" x14ac:dyDescent="0.25">
      <c r="A242" s="41"/>
      <c r="B242" s="41"/>
      <c r="C242" s="41"/>
      <c r="D242" s="109" t="s">
        <v>91</v>
      </c>
      <c r="E242" s="110" t="s">
        <v>565</v>
      </c>
      <c r="F242" s="122">
        <f>B3+(229*B5)</f>
        <v>229</v>
      </c>
      <c r="G242" s="210"/>
      <c r="H242" s="211"/>
      <c r="I242" s="46" t="s">
        <v>3</v>
      </c>
      <c r="J242" s="47" t="s">
        <v>3</v>
      </c>
      <c r="K242" s="47" t="s">
        <v>3</v>
      </c>
      <c r="L242" s="47"/>
      <c r="M242" s="47"/>
      <c r="N242" s="47"/>
      <c r="O242" s="47"/>
      <c r="P242" s="47"/>
      <c r="Q242" s="47"/>
      <c r="R242" s="47"/>
      <c r="S242" s="47"/>
      <c r="T242" s="47"/>
      <c r="U242" s="48"/>
      <c r="V242" s="49" t="s">
        <v>747</v>
      </c>
      <c r="W242" s="47"/>
      <c r="X242" s="47"/>
      <c r="Y242" s="47"/>
      <c r="Z242" s="52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9"/>
      <c r="AW242" s="49" t="s">
        <v>748</v>
      </c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50"/>
      <c r="BL242" s="47" t="s">
        <v>3</v>
      </c>
      <c r="BM242" s="47" t="s">
        <v>3</v>
      </c>
      <c r="BN242" s="47" t="s">
        <v>3</v>
      </c>
      <c r="BO242" s="47"/>
      <c r="BP242" s="47"/>
      <c r="BQ242" s="47"/>
      <c r="BR242" s="47"/>
      <c r="BS242" s="47"/>
      <c r="BT242" s="47"/>
      <c r="BU242" s="47"/>
      <c r="BV242" s="47"/>
      <c r="BW242" s="47"/>
      <c r="BX242" s="48"/>
      <c r="BY242" s="49" t="s">
        <v>749</v>
      </c>
      <c r="BZ242" s="47"/>
      <c r="CA242" s="47"/>
      <c r="CB242" s="47"/>
      <c r="CC242" s="52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 t="s">
        <v>3</v>
      </c>
      <c r="CS242" s="47"/>
      <c r="CT242" s="47"/>
      <c r="CU242" s="47"/>
      <c r="CV242" s="47"/>
      <c r="CW242" s="47"/>
      <c r="CX242" s="47"/>
      <c r="CY242" s="49"/>
      <c r="CZ242" s="49" t="s">
        <v>750</v>
      </c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51"/>
      <c r="DO242" s="46" t="s">
        <v>3</v>
      </c>
      <c r="DP242" s="47" t="s">
        <v>3</v>
      </c>
      <c r="DQ242" s="47" t="s">
        <v>3</v>
      </c>
      <c r="DR242" s="47"/>
      <c r="DS242" s="47"/>
      <c r="DT242" s="47"/>
      <c r="DU242" s="47"/>
      <c r="DV242" s="47"/>
      <c r="DW242" s="47"/>
      <c r="DX242" s="47"/>
      <c r="DY242" s="47"/>
      <c r="DZ242" s="47"/>
      <c r="EA242" s="48"/>
      <c r="EB242" s="49" t="s">
        <v>751</v>
      </c>
      <c r="EC242" s="47"/>
      <c r="ED242" s="47"/>
      <c r="EE242" s="47"/>
      <c r="EF242" s="52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 t="s">
        <v>3</v>
      </c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9"/>
      <c r="FC242" s="49" t="s">
        <v>752</v>
      </c>
      <c r="FD242" s="47"/>
      <c r="FE242" s="47"/>
      <c r="FF242" s="47"/>
      <c r="FG242" s="47"/>
      <c r="FH242" s="47"/>
      <c r="FI242" s="47"/>
      <c r="FJ242" s="47"/>
      <c r="FK242" s="47"/>
      <c r="FL242" s="47"/>
      <c r="FM242" s="47"/>
      <c r="FN242" s="47"/>
      <c r="FO242" s="47"/>
      <c r="FP242" s="51"/>
    </row>
    <row r="243" spans="1:172" ht="12.75" x14ac:dyDescent="0.2">
      <c r="A243" s="41"/>
      <c r="B243" s="41"/>
      <c r="C243" s="41"/>
      <c r="D243" s="109" t="s">
        <v>307</v>
      </c>
      <c r="E243" s="110" t="s">
        <v>565</v>
      </c>
      <c r="F243" s="122">
        <f>B3+(230*B5)</f>
        <v>230</v>
      </c>
      <c r="G243" s="210"/>
      <c r="H243" s="211"/>
      <c r="I243" s="57"/>
      <c r="J243" s="25">
        <f>F31</f>
        <v>18</v>
      </c>
      <c r="K243" s="26">
        <f>F117</f>
        <v>104</v>
      </c>
      <c r="L243" s="26">
        <f>F98</f>
        <v>85</v>
      </c>
      <c r="M243" s="26">
        <f>F84</f>
        <v>71</v>
      </c>
      <c r="N243" s="26">
        <f>F45</f>
        <v>32</v>
      </c>
      <c r="O243" s="26">
        <f>F514</f>
        <v>501</v>
      </c>
      <c r="P243" s="26">
        <f>F625</f>
        <v>612</v>
      </c>
      <c r="Q243" s="26">
        <f>F611</f>
        <v>598</v>
      </c>
      <c r="R243" s="26">
        <f>F572</f>
        <v>559</v>
      </c>
      <c r="S243" s="26">
        <f>F553</f>
        <v>540</v>
      </c>
      <c r="T243" s="26">
        <f>F402</f>
        <v>389</v>
      </c>
      <c r="U243" s="26">
        <f>F508</f>
        <v>495</v>
      </c>
      <c r="V243" s="26">
        <f>F469</f>
        <v>456</v>
      </c>
      <c r="W243" s="26">
        <f>F455</f>
        <v>442</v>
      </c>
      <c r="X243" s="26">
        <f>F416</f>
        <v>403</v>
      </c>
      <c r="Y243" s="26">
        <f>F285</f>
        <v>272</v>
      </c>
      <c r="Z243" s="26">
        <f>F371</f>
        <v>358</v>
      </c>
      <c r="AA243" s="26">
        <f>F357</f>
        <v>344</v>
      </c>
      <c r="AB243" s="26">
        <f>F313</f>
        <v>300</v>
      </c>
      <c r="AC243" s="26">
        <f>F299</f>
        <v>286</v>
      </c>
      <c r="AD243" s="26">
        <f>F143</f>
        <v>130</v>
      </c>
      <c r="AE243" s="26">
        <f>F254</f>
        <v>241</v>
      </c>
      <c r="AF243" s="26">
        <f>F215</f>
        <v>202</v>
      </c>
      <c r="AG243" s="26">
        <f>F201</f>
        <v>188</v>
      </c>
      <c r="AH243" s="27">
        <f>F187</f>
        <v>174</v>
      </c>
      <c r="AI243" s="58">
        <f t="shared" ref="AI243:AI254" si="111">SUMSQ(J243:AH243)</f>
        <v>3247400</v>
      </c>
      <c r="AJ243" s="41"/>
      <c r="AK243" s="59" t="s">
        <v>431</v>
      </c>
      <c r="AL243" s="60" t="s">
        <v>388</v>
      </c>
      <c r="AM243" s="60" t="s">
        <v>539</v>
      </c>
      <c r="AN243" s="60" t="s">
        <v>232</v>
      </c>
      <c r="AO243" s="60" t="s">
        <v>261</v>
      </c>
      <c r="AP243" s="60" t="s">
        <v>146</v>
      </c>
      <c r="AQ243" s="60" t="s">
        <v>76</v>
      </c>
      <c r="AR243" s="60" t="s">
        <v>241</v>
      </c>
      <c r="AS243" s="60" t="s">
        <v>276</v>
      </c>
      <c r="AT243" s="60" t="s">
        <v>197</v>
      </c>
      <c r="AU243" s="60" t="s">
        <v>668</v>
      </c>
      <c r="AV243" s="60" t="s">
        <v>235</v>
      </c>
      <c r="AW243" s="61" t="s">
        <v>696</v>
      </c>
      <c r="AX243" s="60" t="s">
        <v>582</v>
      </c>
      <c r="AY243" s="60" t="s">
        <v>131</v>
      </c>
      <c r="AZ243" s="60" t="s">
        <v>479</v>
      </c>
      <c r="BA243" s="60" t="s">
        <v>563</v>
      </c>
      <c r="BB243" s="60" t="s">
        <v>669</v>
      </c>
      <c r="BC243" s="60" t="s">
        <v>660</v>
      </c>
      <c r="BD243" s="60" t="s">
        <v>112</v>
      </c>
      <c r="BE243" s="60" t="s">
        <v>186</v>
      </c>
      <c r="BF243" s="60" t="s">
        <v>528</v>
      </c>
      <c r="BG243" s="60" t="s">
        <v>518</v>
      </c>
      <c r="BH243" s="60" t="s">
        <v>635</v>
      </c>
      <c r="BI243" s="62" t="s">
        <v>324</v>
      </c>
      <c r="BJ243" s="41"/>
      <c r="BK243" s="50"/>
      <c r="BL243" s="41"/>
      <c r="BM243" s="25">
        <f>F31</f>
        <v>18</v>
      </c>
      <c r="BN243" s="26">
        <f>F92</f>
        <v>79</v>
      </c>
      <c r="BO243" s="26">
        <f>F134</f>
        <v>121</v>
      </c>
      <c r="BP243" s="26">
        <f>F73</f>
        <v>60</v>
      </c>
      <c r="BQ243" s="26">
        <f>F45</f>
        <v>32</v>
      </c>
      <c r="BR243" s="26">
        <f>F389</f>
        <v>376</v>
      </c>
      <c r="BS243" s="26">
        <f>F475</f>
        <v>462</v>
      </c>
      <c r="BT243" s="26">
        <f>F497</f>
        <v>484</v>
      </c>
      <c r="BU243" s="26">
        <f>F461</f>
        <v>448</v>
      </c>
      <c r="BV243" s="26">
        <f>F428</f>
        <v>415</v>
      </c>
      <c r="BW243" s="26">
        <f>F535</f>
        <v>522</v>
      </c>
      <c r="BX243" s="26">
        <f>F596</f>
        <v>583</v>
      </c>
      <c r="BY243" s="26">
        <f>F613</f>
        <v>600</v>
      </c>
      <c r="BZ243" s="26">
        <f>F582</f>
        <v>569</v>
      </c>
      <c r="CA243" s="26">
        <f>F549</f>
        <v>536</v>
      </c>
      <c r="CB243" s="26">
        <f>F277</f>
        <v>264</v>
      </c>
      <c r="CC243" s="26">
        <f>F358</f>
        <v>345</v>
      </c>
      <c r="CD243" s="26">
        <f>F380</f>
        <v>367</v>
      </c>
      <c r="CE243" s="26">
        <f>F319</f>
        <v>306</v>
      </c>
      <c r="CF243" s="26">
        <f>F291</f>
        <v>278</v>
      </c>
      <c r="CG243" s="26">
        <f>F143</f>
        <v>130</v>
      </c>
      <c r="CH243" s="26">
        <f>F229</f>
        <v>216</v>
      </c>
      <c r="CI243" s="26">
        <f>F251</f>
        <v>238</v>
      </c>
      <c r="CJ243" s="26">
        <f>F190</f>
        <v>177</v>
      </c>
      <c r="CK243" s="27">
        <f>F187</f>
        <v>174</v>
      </c>
      <c r="CL243" s="58">
        <f t="shared" ref="CL243:CL254" si="112">SUMSQ(BM243:CK243)</f>
        <v>3247400</v>
      </c>
      <c r="CM243" s="41"/>
      <c r="CN243" s="63" t="s">
        <v>431</v>
      </c>
      <c r="CO243" s="64" t="s">
        <v>410</v>
      </c>
      <c r="CP243" s="64" t="s">
        <v>289</v>
      </c>
      <c r="CQ243" s="64" t="s">
        <v>389</v>
      </c>
      <c r="CR243" s="64" t="s">
        <v>261</v>
      </c>
      <c r="CS243" s="64" t="s">
        <v>437</v>
      </c>
      <c r="CT243" s="64" t="s">
        <v>100</v>
      </c>
      <c r="CU243" s="64" t="s">
        <v>136</v>
      </c>
      <c r="CV243" s="64" t="s">
        <v>395</v>
      </c>
      <c r="CW243" s="64" t="s">
        <v>445</v>
      </c>
      <c r="CX243" s="64" t="s">
        <v>433</v>
      </c>
      <c r="CY243" s="64" t="s">
        <v>251</v>
      </c>
      <c r="CZ243" s="65" t="s">
        <v>434</v>
      </c>
      <c r="DA243" s="64" t="s">
        <v>239</v>
      </c>
      <c r="DB243" s="64" t="s">
        <v>474</v>
      </c>
      <c r="DC243" s="64" t="s">
        <v>156</v>
      </c>
      <c r="DD243" s="64" t="s">
        <v>158</v>
      </c>
      <c r="DE243" s="64" t="s">
        <v>157</v>
      </c>
      <c r="DF243" s="64" t="s">
        <v>88</v>
      </c>
      <c r="DG243" s="64" t="s">
        <v>224</v>
      </c>
      <c r="DH243" s="64" t="s">
        <v>186</v>
      </c>
      <c r="DI243" s="64" t="s">
        <v>452</v>
      </c>
      <c r="DJ243" s="64" t="s">
        <v>595</v>
      </c>
      <c r="DK243" s="64" t="s">
        <v>441</v>
      </c>
      <c r="DL243" s="66" t="s">
        <v>324</v>
      </c>
      <c r="DM243" s="67"/>
      <c r="DO243" s="57"/>
      <c r="DP243" s="25">
        <f>F24</f>
        <v>11</v>
      </c>
      <c r="DQ243" s="26">
        <f>F592</f>
        <v>579</v>
      </c>
      <c r="DR243" s="26">
        <f>F430</f>
        <v>417</v>
      </c>
      <c r="DS243" s="26">
        <f>F368</f>
        <v>355</v>
      </c>
      <c r="DT243" s="26">
        <f>F211</f>
        <v>198</v>
      </c>
      <c r="DU243" s="26">
        <f>F471</f>
        <v>458</v>
      </c>
      <c r="DV243" s="26">
        <f>F309</f>
        <v>296</v>
      </c>
      <c r="DW243" s="26">
        <f>F252</f>
        <v>239</v>
      </c>
      <c r="DX243" s="26">
        <f>F65</f>
        <v>52</v>
      </c>
      <c r="DY243" s="26">
        <f>F528</f>
        <v>515</v>
      </c>
      <c r="DZ243" s="26">
        <f>F163</f>
        <v>150</v>
      </c>
      <c r="EA243" s="26">
        <f>F131</f>
        <v>118</v>
      </c>
      <c r="EB243" s="26">
        <f>F569</f>
        <v>556</v>
      </c>
      <c r="EC243" s="26">
        <f>F412</f>
        <v>399</v>
      </c>
      <c r="ED243" s="26">
        <f>F350</f>
        <v>337</v>
      </c>
      <c r="EE243" s="26">
        <f>F635</f>
        <v>622</v>
      </c>
      <c r="EF243" s="26">
        <f>F448</f>
        <v>435</v>
      </c>
      <c r="EG243" s="26">
        <f>F266</f>
        <v>253</v>
      </c>
      <c r="EH243" s="26">
        <f>F229</f>
        <v>216</v>
      </c>
      <c r="EI243" s="26">
        <f>F47</f>
        <v>34</v>
      </c>
      <c r="EJ243" s="26">
        <f>F332</f>
        <v>319</v>
      </c>
      <c r="EK243" s="26">
        <f>F145</f>
        <v>132</v>
      </c>
      <c r="EL243" s="26">
        <f>F108</f>
        <v>95</v>
      </c>
      <c r="EM243" s="26">
        <f>F551</f>
        <v>538</v>
      </c>
      <c r="EN243" s="27">
        <f>F489</f>
        <v>476</v>
      </c>
      <c r="EO243" s="58">
        <f t="shared" ref="EO243:EO254" si="113">SUMSQ(DP243:EN243)</f>
        <v>3247400</v>
      </c>
      <c r="EP243" s="41"/>
      <c r="EQ243" s="71" t="s">
        <v>270</v>
      </c>
      <c r="ER243" s="72" t="s">
        <v>592</v>
      </c>
      <c r="ES243" s="72" t="s">
        <v>624</v>
      </c>
      <c r="ET243" s="72" t="s">
        <v>188</v>
      </c>
      <c r="EU243" s="72" t="s">
        <v>547</v>
      </c>
      <c r="EV243" s="72" t="s">
        <v>170</v>
      </c>
      <c r="EW243" s="72" t="s">
        <v>412</v>
      </c>
      <c r="EX243" s="72" t="s">
        <v>185</v>
      </c>
      <c r="EY243" s="72" t="s">
        <v>602</v>
      </c>
      <c r="EZ243" s="72" t="s">
        <v>274</v>
      </c>
      <c r="FA243" s="72" t="s">
        <v>250</v>
      </c>
      <c r="FB243" s="72" t="s">
        <v>470</v>
      </c>
      <c r="FC243" s="73" t="s">
        <v>301</v>
      </c>
      <c r="FD243" s="72" t="s">
        <v>277</v>
      </c>
      <c r="FE243" s="72" t="s">
        <v>578</v>
      </c>
      <c r="FF243" s="72" t="s">
        <v>473</v>
      </c>
      <c r="FG243" s="72" t="s">
        <v>119</v>
      </c>
      <c r="FH243" s="72" t="s">
        <v>181</v>
      </c>
      <c r="FI243" s="72" t="s">
        <v>452</v>
      </c>
      <c r="FJ243" s="72" t="s">
        <v>98</v>
      </c>
      <c r="FK243" s="72" t="s">
        <v>665</v>
      </c>
      <c r="FL243" s="72" t="s">
        <v>285</v>
      </c>
      <c r="FM243" s="72" t="s">
        <v>314</v>
      </c>
      <c r="FN243" s="72" t="s">
        <v>447</v>
      </c>
      <c r="FO243" s="74" t="s">
        <v>475</v>
      </c>
      <c r="FP243" s="67"/>
    </row>
    <row r="244" spans="1:172" ht="12.75" x14ac:dyDescent="0.2">
      <c r="A244" s="41"/>
      <c r="B244" s="41"/>
      <c r="C244" s="41"/>
      <c r="D244" s="109" t="s">
        <v>254</v>
      </c>
      <c r="E244" s="110" t="s">
        <v>565</v>
      </c>
      <c r="F244" s="111">
        <f>B3+(231*B5)</f>
        <v>231</v>
      </c>
      <c r="G244" s="210"/>
      <c r="H244" s="211"/>
      <c r="I244" s="57"/>
      <c r="J244" s="28">
        <f>F73</f>
        <v>60</v>
      </c>
      <c r="K244" s="29">
        <f>F59</f>
        <v>46</v>
      </c>
      <c r="L244" s="29">
        <f>F20</f>
        <v>7</v>
      </c>
      <c r="M244" s="29">
        <f>F131</f>
        <v>118</v>
      </c>
      <c r="N244" s="29">
        <f>F92</f>
        <v>79</v>
      </c>
      <c r="O244" s="29">
        <f>F586</f>
        <v>573</v>
      </c>
      <c r="P244" s="29">
        <f>F547</f>
        <v>534</v>
      </c>
      <c r="Q244" s="29">
        <f>F528</f>
        <v>515</v>
      </c>
      <c r="R244" s="29">
        <f>F614</f>
        <v>601</v>
      </c>
      <c r="S244" s="29">
        <f>F600</f>
        <v>587</v>
      </c>
      <c r="T244" s="29">
        <f>F444</f>
        <v>431</v>
      </c>
      <c r="U244" s="29">
        <f>F430</f>
        <v>417</v>
      </c>
      <c r="V244" s="29">
        <f>F391</f>
        <v>378</v>
      </c>
      <c r="W244" s="29">
        <f>F502</f>
        <v>489</v>
      </c>
      <c r="X244" s="29">
        <f>F483</f>
        <v>470</v>
      </c>
      <c r="Y244" s="29">
        <f>F332</f>
        <v>319</v>
      </c>
      <c r="Z244" s="29">
        <f>F288</f>
        <v>275</v>
      </c>
      <c r="AA244" s="29">
        <f>F274</f>
        <v>261</v>
      </c>
      <c r="AB244" s="29">
        <f>F385</f>
        <v>372</v>
      </c>
      <c r="AC244" s="29">
        <f>F346</f>
        <v>333</v>
      </c>
      <c r="AD244" s="29">
        <f>F190</f>
        <v>177</v>
      </c>
      <c r="AE244" s="29">
        <f>F176</f>
        <v>163</v>
      </c>
      <c r="AF244" s="29">
        <f>F162</f>
        <v>149</v>
      </c>
      <c r="AG244" s="29">
        <f>F243</f>
        <v>230</v>
      </c>
      <c r="AH244" s="30">
        <f>F229</f>
        <v>216</v>
      </c>
      <c r="AI244" s="75">
        <f t="shared" si="111"/>
        <v>3247400</v>
      </c>
      <c r="AJ244" s="41"/>
      <c r="AK244" s="76" t="s">
        <v>389</v>
      </c>
      <c r="AL244" s="77" t="s">
        <v>349</v>
      </c>
      <c r="AM244" s="78" t="s">
        <v>117</v>
      </c>
      <c r="AN244" s="78" t="s">
        <v>470</v>
      </c>
      <c r="AO244" s="78" t="s">
        <v>410</v>
      </c>
      <c r="AP244" s="78" t="s">
        <v>78</v>
      </c>
      <c r="AQ244" s="78" t="s">
        <v>336</v>
      </c>
      <c r="AR244" s="78" t="s">
        <v>274</v>
      </c>
      <c r="AS244" s="78" t="s">
        <v>213</v>
      </c>
      <c r="AT244" s="78" t="s">
        <v>148</v>
      </c>
      <c r="AU244" s="78" t="s">
        <v>692</v>
      </c>
      <c r="AV244" s="78" t="s">
        <v>624</v>
      </c>
      <c r="AW244" s="79" t="s">
        <v>311</v>
      </c>
      <c r="AX244" s="78" t="s">
        <v>676</v>
      </c>
      <c r="AY244" s="78" t="s">
        <v>296</v>
      </c>
      <c r="AZ244" s="78" t="s">
        <v>665</v>
      </c>
      <c r="BA244" s="78" t="s">
        <v>626</v>
      </c>
      <c r="BB244" s="78" t="s">
        <v>249</v>
      </c>
      <c r="BC244" s="78" t="s">
        <v>397</v>
      </c>
      <c r="BD244" s="78" t="s">
        <v>490</v>
      </c>
      <c r="BE244" s="78" t="s">
        <v>441</v>
      </c>
      <c r="BF244" s="78" t="s">
        <v>605</v>
      </c>
      <c r="BG244" s="78" t="s">
        <v>187</v>
      </c>
      <c r="BH244" s="80" t="s">
        <v>307</v>
      </c>
      <c r="BI244" s="81" t="s">
        <v>452</v>
      </c>
      <c r="BJ244" s="41"/>
      <c r="BK244" s="50"/>
      <c r="BL244" s="41"/>
      <c r="BM244" s="28">
        <f>F70</f>
        <v>57</v>
      </c>
      <c r="BN244" s="29">
        <f>F59</f>
        <v>46</v>
      </c>
      <c r="BO244" s="29">
        <f>F98</f>
        <v>85</v>
      </c>
      <c r="BP244" s="29">
        <f>F131</f>
        <v>118</v>
      </c>
      <c r="BQ244" s="29">
        <f>F17</f>
        <v>4</v>
      </c>
      <c r="BR244" s="29">
        <f>F453</f>
        <v>440</v>
      </c>
      <c r="BS244" s="29">
        <f>F422</f>
        <v>409</v>
      </c>
      <c r="BT244" s="29">
        <f>F486</f>
        <v>473</v>
      </c>
      <c r="BU244" s="29">
        <f>F489</f>
        <v>476</v>
      </c>
      <c r="BV244" s="29">
        <f>F400</f>
        <v>387</v>
      </c>
      <c r="BW244" s="29">
        <f>F574</f>
        <v>561</v>
      </c>
      <c r="BX244" s="29">
        <f>F538</f>
        <v>525</v>
      </c>
      <c r="BY244" s="29">
        <f>F607</f>
        <v>594</v>
      </c>
      <c r="BZ244" s="29">
        <f>F635</f>
        <v>622</v>
      </c>
      <c r="CA244" s="29">
        <f>F521</f>
        <v>508</v>
      </c>
      <c r="CB244" s="29">
        <f>F316</f>
        <v>303</v>
      </c>
      <c r="CC244" s="29">
        <f>F305</f>
        <v>292</v>
      </c>
      <c r="CD244" s="29">
        <f>F344</f>
        <v>331</v>
      </c>
      <c r="CE244" s="29">
        <f>F377</f>
        <v>364</v>
      </c>
      <c r="CF244" s="29">
        <f>F283</f>
        <v>270</v>
      </c>
      <c r="CG244" s="29">
        <f>F212</f>
        <v>199</v>
      </c>
      <c r="CH244" s="29">
        <f>F176</f>
        <v>163</v>
      </c>
      <c r="CI244" s="29">
        <f>F215</f>
        <v>202</v>
      </c>
      <c r="CJ244" s="29">
        <f>F243</f>
        <v>230</v>
      </c>
      <c r="CK244" s="30">
        <f>F154</f>
        <v>141</v>
      </c>
      <c r="CL244" s="75">
        <f t="shared" si="112"/>
        <v>3247400</v>
      </c>
      <c r="CM244" s="41"/>
      <c r="CN244" s="82" t="s">
        <v>369</v>
      </c>
      <c r="CO244" s="83" t="s">
        <v>349</v>
      </c>
      <c r="CP244" s="84" t="s">
        <v>539</v>
      </c>
      <c r="CQ244" s="84" t="s">
        <v>470</v>
      </c>
      <c r="CR244" s="84" t="s">
        <v>488</v>
      </c>
      <c r="CS244" s="84" t="s">
        <v>435</v>
      </c>
      <c r="CT244" s="84" t="s">
        <v>365</v>
      </c>
      <c r="CU244" s="84" t="s">
        <v>543</v>
      </c>
      <c r="CV244" s="84" t="s">
        <v>475</v>
      </c>
      <c r="CW244" s="84" t="s">
        <v>171</v>
      </c>
      <c r="CX244" s="84" t="s">
        <v>432</v>
      </c>
      <c r="CY244" s="84" t="s">
        <v>491</v>
      </c>
      <c r="CZ244" s="85" t="s">
        <v>105</v>
      </c>
      <c r="DA244" s="84" t="s">
        <v>473</v>
      </c>
      <c r="DB244" s="84" t="s">
        <v>191</v>
      </c>
      <c r="DC244" s="84" t="s">
        <v>154</v>
      </c>
      <c r="DD244" s="84" t="s">
        <v>312</v>
      </c>
      <c r="DE244" s="84" t="s">
        <v>341</v>
      </c>
      <c r="DF244" s="84" t="s">
        <v>221</v>
      </c>
      <c r="DG244" s="84" t="s">
        <v>343</v>
      </c>
      <c r="DH244" s="84" t="s">
        <v>122</v>
      </c>
      <c r="DI244" s="84" t="s">
        <v>605</v>
      </c>
      <c r="DJ244" s="84" t="s">
        <v>518</v>
      </c>
      <c r="DK244" s="86" t="s">
        <v>307</v>
      </c>
      <c r="DL244" s="87" t="s">
        <v>413</v>
      </c>
      <c r="DM244" s="67"/>
      <c r="DO244" s="57"/>
      <c r="DP244" s="28">
        <f>F228</f>
        <v>215</v>
      </c>
      <c r="DQ244" s="29">
        <f>F46</f>
        <v>33</v>
      </c>
      <c r="DR244" s="29">
        <f>F634</f>
        <v>621</v>
      </c>
      <c r="DS244" s="29">
        <f>F452</f>
        <v>439</v>
      </c>
      <c r="DT244" s="29">
        <f>F265</f>
        <v>252</v>
      </c>
      <c r="DU244" s="29">
        <f>F550</f>
        <v>537</v>
      </c>
      <c r="DV244" s="29">
        <f>F488</f>
        <v>475</v>
      </c>
      <c r="DW244" s="29">
        <f>F331</f>
        <v>318</v>
      </c>
      <c r="DX244" s="29">
        <f>F144</f>
        <v>131</v>
      </c>
      <c r="DY244" s="29">
        <f>F112</f>
        <v>99</v>
      </c>
      <c r="DZ244" s="29">
        <f>F372</f>
        <v>359</v>
      </c>
      <c r="EA244" s="29">
        <f>F210</f>
        <v>197</v>
      </c>
      <c r="EB244" s="29">
        <f>F23</f>
        <v>10</v>
      </c>
      <c r="EC244" s="29">
        <f>F591</f>
        <v>578</v>
      </c>
      <c r="ED244" s="29">
        <f>F429</f>
        <v>416</v>
      </c>
      <c r="EE244" s="29">
        <f>F64</f>
        <v>51</v>
      </c>
      <c r="EF244" s="29">
        <f>F532</f>
        <v>519</v>
      </c>
      <c r="EG244" s="29">
        <f>F470</f>
        <v>457</v>
      </c>
      <c r="EH244" s="29">
        <f>F308</f>
        <v>295</v>
      </c>
      <c r="EI244" s="29">
        <f>F251</f>
        <v>238</v>
      </c>
      <c r="EJ244" s="29">
        <f>F411</f>
        <v>398</v>
      </c>
      <c r="EK244" s="29">
        <f>F349</f>
        <v>336</v>
      </c>
      <c r="EL244" s="29">
        <f>F167</f>
        <v>154</v>
      </c>
      <c r="EM244" s="29">
        <f>F130</f>
        <v>117</v>
      </c>
      <c r="EN244" s="30">
        <f>F568</f>
        <v>555</v>
      </c>
      <c r="EO244" s="75">
        <f t="shared" si="113"/>
        <v>3247400</v>
      </c>
      <c r="EP244" s="41"/>
      <c r="EQ244" s="91" t="s">
        <v>653</v>
      </c>
      <c r="ER244" s="92" t="s">
        <v>269</v>
      </c>
      <c r="ES244" s="93" t="s">
        <v>203</v>
      </c>
      <c r="ET244" s="93" t="s">
        <v>690</v>
      </c>
      <c r="EU244" s="93" t="s">
        <v>467</v>
      </c>
      <c r="EV244" s="93" t="s">
        <v>273</v>
      </c>
      <c r="EW244" s="93" t="s">
        <v>593</v>
      </c>
      <c r="EX244" s="93" t="s">
        <v>438</v>
      </c>
      <c r="EY244" s="93" t="s">
        <v>379</v>
      </c>
      <c r="EZ244" s="93" t="s">
        <v>662</v>
      </c>
      <c r="FA244" s="93" t="s">
        <v>594</v>
      </c>
      <c r="FB244" s="93" t="s">
        <v>310</v>
      </c>
      <c r="FC244" s="94" t="s">
        <v>472</v>
      </c>
      <c r="FD244" s="93" t="s">
        <v>661</v>
      </c>
      <c r="FE244" s="93" t="s">
        <v>267</v>
      </c>
      <c r="FF244" s="93" t="s">
        <v>139</v>
      </c>
      <c r="FG244" s="93" t="s">
        <v>176</v>
      </c>
      <c r="FH244" s="93" t="s">
        <v>462</v>
      </c>
      <c r="FI244" s="93" t="s">
        <v>281</v>
      </c>
      <c r="FJ244" s="93" t="s">
        <v>595</v>
      </c>
      <c r="FK244" s="93" t="s">
        <v>476</v>
      </c>
      <c r="FL244" s="93" t="s">
        <v>305</v>
      </c>
      <c r="FM244" s="93" t="s">
        <v>284</v>
      </c>
      <c r="FN244" s="95" t="s">
        <v>350</v>
      </c>
      <c r="FO244" s="96" t="s">
        <v>623</v>
      </c>
      <c r="FP244" s="67"/>
    </row>
    <row r="245" spans="1:172" ht="12.75" x14ac:dyDescent="0.2">
      <c r="A245" s="41"/>
      <c r="B245" s="41"/>
      <c r="C245" s="41"/>
      <c r="D245" s="109" t="s">
        <v>347</v>
      </c>
      <c r="E245" s="110" t="s">
        <v>565</v>
      </c>
      <c r="F245" s="111">
        <f>B3+(232*B5)</f>
        <v>232</v>
      </c>
      <c r="G245" s="210"/>
      <c r="H245" s="211"/>
      <c r="I245" s="57"/>
      <c r="J245" s="28">
        <f>F120</f>
        <v>107</v>
      </c>
      <c r="K245" s="29">
        <f>F106</f>
        <v>93</v>
      </c>
      <c r="L245" s="29">
        <f>F67</f>
        <v>54</v>
      </c>
      <c r="M245" s="29">
        <f>F48</f>
        <v>35</v>
      </c>
      <c r="N245" s="29">
        <f>F34</f>
        <v>21</v>
      </c>
      <c r="O245" s="29">
        <f>F628</f>
        <v>615</v>
      </c>
      <c r="P245" s="29">
        <f>F589</f>
        <v>576</v>
      </c>
      <c r="Q245" s="29">
        <f>F575</f>
        <v>562</v>
      </c>
      <c r="R245" s="29">
        <f>F561</f>
        <v>548</v>
      </c>
      <c r="S245" s="29">
        <f>F522</f>
        <v>509</v>
      </c>
      <c r="T245" s="29">
        <f>F491</f>
        <v>478</v>
      </c>
      <c r="U245" s="29">
        <f>F477</f>
        <v>464</v>
      </c>
      <c r="V245" s="29">
        <f>F458</f>
        <v>445</v>
      </c>
      <c r="W245" s="29">
        <f>F419</f>
        <v>406</v>
      </c>
      <c r="X245" s="29">
        <f>F405</f>
        <v>392</v>
      </c>
      <c r="Y245" s="29">
        <f>F374</f>
        <v>361</v>
      </c>
      <c r="Z245" s="29">
        <f>F360</f>
        <v>347</v>
      </c>
      <c r="AA245" s="29">
        <f>F321</f>
        <v>308</v>
      </c>
      <c r="AB245" s="29">
        <f>F307</f>
        <v>294</v>
      </c>
      <c r="AC245" s="29">
        <f>F263</f>
        <v>250</v>
      </c>
      <c r="AD245" s="29">
        <f>F262</f>
        <v>249</v>
      </c>
      <c r="AE245" s="29">
        <f>F218</f>
        <v>205</v>
      </c>
      <c r="AF245" s="29">
        <f>F204</f>
        <v>191</v>
      </c>
      <c r="AG245" s="29">
        <f>F165</f>
        <v>152</v>
      </c>
      <c r="AH245" s="30">
        <f>F151</f>
        <v>138</v>
      </c>
      <c r="AI245" s="75">
        <f t="shared" si="111"/>
        <v>3247400</v>
      </c>
      <c r="AJ245" s="41"/>
      <c r="AK245" s="76" t="s">
        <v>320</v>
      </c>
      <c r="AL245" s="78" t="s">
        <v>508</v>
      </c>
      <c r="AM245" s="77" t="s">
        <v>471</v>
      </c>
      <c r="AN245" s="78" t="s">
        <v>430</v>
      </c>
      <c r="AO245" s="78" t="s">
        <v>167</v>
      </c>
      <c r="AP245" s="78" t="s">
        <v>257</v>
      </c>
      <c r="AQ245" s="78" t="s">
        <v>275</v>
      </c>
      <c r="AR245" s="78" t="s">
        <v>215</v>
      </c>
      <c r="AS245" s="78" t="s">
        <v>145</v>
      </c>
      <c r="AT245" s="78" t="s">
        <v>75</v>
      </c>
      <c r="AU245" s="78" t="s">
        <v>193</v>
      </c>
      <c r="AV245" s="78" t="s">
        <v>680</v>
      </c>
      <c r="AW245" s="79" t="s">
        <v>168</v>
      </c>
      <c r="AX245" s="78" t="s">
        <v>697</v>
      </c>
      <c r="AY245" s="78" t="s">
        <v>608</v>
      </c>
      <c r="AZ245" s="78" t="s">
        <v>126</v>
      </c>
      <c r="BA245" s="78" t="s">
        <v>544</v>
      </c>
      <c r="BB245" s="78" t="s">
        <v>417</v>
      </c>
      <c r="BC245" s="78" t="s">
        <v>673</v>
      </c>
      <c r="BD245" s="78" t="s">
        <v>586</v>
      </c>
      <c r="BE245" s="78" t="s">
        <v>373</v>
      </c>
      <c r="BF245" s="78" t="s">
        <v>114</v>
      </c>
      <c r="BG245" s="80" t="s">
        <v>560</v>
      </c>
      <c r="BH245" s="78" t="s">
        <v>402</v>
      </c>
      <c r="BI245" s="81" t="s">
        <v>571</v>
      </c>
      <c r="BJ245" s="41"/>
      <c r="BK245" s="50"/>
      <c r="BL245" s="41"/>
      <c r="BM245" s="28">
        <f>F48</f>
        <v>35</v>
      </c>
      <c r="BN245" s="29">
        <f>F120</f>
        <v>107</v>
      </c>
      <c r="BO245" s="29">
        <f>F67</f>
        <v>54</v>
      </c>
      <c r="BP245" s="29">
        <f>F34</f>
        <v>21</v>
      </c>
      <c r="BQ245" s="29">
        <f>F106</f>
        <v>93</v>
      </c>
      <c r="BR245" s="29">
        <f>F436</f>
        <v>423</v>
      </c>
      <c r="BS245" s="29">
        <f>F503</f>
        <v>490</v>
      </c>
      <c r="BT245" s="29">
        <f>F450</f>
        <v>437</v>
      </c>
      <c r="BU245" s="29">
        <f>F397</f>
        <v>384</v>
      </c>
      <c r="BV245" s="29">
        <f>F464</f>
        <v>451</v>
      </c>
      <c r="BW245" s="29">
        <f>F557</f>
        <v>544</v>
      </c>
      <c r="BX245" s="29">
        <f>F624</f>
        <v>611</v>
      </c>
      <c r="BY245" s="29">
        <f>F571</f>
        <v>558</v>
      </c>
      <c r="BZ245" s="29">
        <f>F513</f>
        <v>500</v>
      </c>
      <c r="CA245" s="29">
        <f>F610</f>
        <v>597</v>
      </c>
      <c r="CB245" s="29">
        <f>F294</f>
        <v>281</v>
      </c>
      <c r="CC245" s="29">
        <f>F366</f>
        <v>353</v>
      </c>
      <c r="CD245" s="29">
        <f>F333</f>
        <v>320</v>
      </c>
      <c r="CE245" s="29">
        <f>F280</f>
        <v>267</v>
      </c>
      <c r="CF245" s="29">
        <f>F352</f>
        <v>339</v>
      </c>
      <c r="CG245" s="29">
        <f>F165</f>
        <v>152</v>
      </c>
      <c r="CH245" s="29">
        <f>F262</f>
        <v>249</v>
      </c>
      <c r="CI245" s="29">
        <f>F204</f>
        <v>191</v>
      </c>
      <c r="CJ245" s="29">
        <f>F151</f>
        <v>138</v>
      </c>
      <c r="CK245" s="30">
        <f>F218</f>
        <v>205</v>
      </c>
      <c r="CL245" s="75">
        <f t="shared" si="112"/>
        <v>3247400</v>
      </c>
      <c r="CM245" s="41"/>
      <c r="CN245" s="82" t="s">
        <v>430</v>
      </c>
      <c r="CO245" s="84" t="s">
        <v>320</v>
      </c>
      <c r="CP245" s="83" t="s">
        <v>471</v>
      </c>
      <c r="CQ245" s="84" t="s">
        <v>167</v>
      </c>
      <c r="CR245" s="84" t="s">
        <v>508</v>
      </c>
      <c r="CS245" s="84" t="s">
        <v>436</v>
      </c>
      <c r="CT245" s="84" t="s">
        <v>404</v>
      </c>
      <c r="CU245" s="84" t="s">
        <v>236</v>
      </c>
      <c r="CV245" s="84" t="s">
        <v>258</v>
      </c>
      <c r="CW245" s="84" t="s">
        <v>0</v>
      </c>
      <c r="CX245" s="84" t="s">
        <v>356</v>
      </c>
      <c r="CY245" s="84" t="s">
        <v>542</v>
      </c>
      <c r="CZ245" s="85" t="s">
        <v>129</v>
      </c>
      <c r="DA245" s="84" t="s">
        <v>391</v>
      </c>
      <c r="DB245" s="84" t="s">
        <v>510</v>
      </c>
      <c r="DC245" s="84" t="s">
        <v>155</v>
      </c>
      <c r="DD245" s="84" t="s">
        <v>302</v>
      </c>
      <c r="DE245" s="84" t="s">
        <v>223</v>
      </c>
      <c r="DF245" s="84" t="s">
        <v>85</v>
      </c>
      <c r="DG245" s="84" t="s">
        <v>283</v>
      </c>
      <c r="DH245" s="84" t="s">
        <v>402</v>
      </c>
      <c r="DI245" s="84" t="s">
        <v>373</v>
      </c>
      <c r="DJ245" s="86" t="s">
        <v>560</v>
      </c>
      <c r="DK245" s="84" t="s">
        <v>571</v>
      </c>
      <c r="DL245" s="87" t="s">
        <v>114</v>
      </c>
      <c r="DM245" s="67"/>
      <c r="DO245" s="57"/>
      <c r="DP245" s="28">
        <f>F312</f>
        <v>299</v>
      </c>
      <c r="DQ245" s="29">
        <f>F250</f>
        <v>237</v>
      </c>
      <c r="DR245" s="29">
        <f>F63</f>
        <v>50</v>
      </c>
      <c r="DS245" s="29">
        <f>F531</f>
        <v>518</v>
      </c>
      <c r="DT245" s="29">
        <f>F469</f>
        <v>456</v>
      </c>
      <c r="DU245" s="29">
        <f>F129</f>
        <v>116</v>
      </c>
      <c r="DV245" s="29">
        <f>F572</f>
        <v>559</v>
      </c>
      <c r="DW245" s="29">
        <f>F410</f>
        <v>397</v>
      </c>
      <c r="DX245" s="29">
        <f>F348</f>
        <v>335</v>
      </c>
      <c r="DY245" s="29">
        <f>F166</f>
        <v>153</v>
      </c>
      <c r="DZ245" s="29">
        <f>F451</f>
        <v>438</v>
      </c>
      <c r="EA245" s="29">
        <f>F264</f>
        <v>251</v>
      </c>
      <c r="EB245" s="29">
        <f>F232</f>
        <v>219</v>
      </c>
      <c r="EC245" s="29">
        <f>F45</f>
        <v>32</v>
      </c>
      <c r="ED245" s="29">
        <f>F633</f>
        <v>620</v>
      </c>
      <c r="EE245" s="29">
        <f>F143</f>
        <v>130</v>
      </c>
      <c r="EF245" s="29">
        <f>F111</f>
        <v>98</v>
      </c>
      <c r="EG245" s="29">
        <f>F549</f>
        <v>536</v>
      </c>
      <c r="EH245" s="29">
        <f>F492</f>
        <v>479</v>
      </c>
      <c r="EI245" s="29">
        <f>F330</f>
        <v>317</v>
      </c>
      <c r="EJ245" s="29">
        <f>F590</f>
        <v>577</v>
      </c>
      <c r="EK245" s="29">
        <f>F428</f>
        <v>415</v>
      </c>
      <c r="EL245" s="29">
        <f>F371</f>
        <v>358</v>
      </c>
      <c r="EM245" s="29">
        <f>F209</f>
        <v>196</v>
      </c>
      <c r="EN245" s="30">
        <f>F27</f>
        <v>14</v>
      </c>
      <c r="EO245" s="75">
        <f t="shared" si="113"/>
        <v>3247400</v>
      </c>
      <c r="EP245" s="41"/>
      <c r="EQ245" s="91" t="s">
        <v>242</v>
      </c>
      <c r="ER245" s="93" t="s">
        <v>200</v>
      </c>
      <c r="ES245" s="92" t="s">
        <v>272</v>
      </c>
      <c r="ET245" s="93" t="s">
        <v>495</v>
      </c>
      <c r="EU245" s="93" t="s">
        <v>696</v>
      </c>
      <c r="EV245" s="93" t="s">
        <v>450</v>
      </c>
      <c r="EW245" s="93" t="s">
        <v>276</v>
      </c>
      <c r="EX245" s="93" t="s">
        <v>377</v>
      </c>
      <c r="EY245" s="93" t="s">
        <v>677</v>
      </c>
      <c r="EZ245" s="93" t="s">
        <v>419</v>
      </c>
      <c r="FA245" s="93" t="s">
        <v>280</v>
      </c>
      <c r="FB245" s="93" t="s">
        <v>513</v>
      </c>
      <c r="FC245" s="94" t="s">
        <v>401</v>
      </c>
      <c r="FD245" s="93" t="s">
        <v>261</v>
      </c>
      <c r="FE245" s="93" t="s">
        <v>663</v>
      </c>
      <c r="FF245" s="93" t="s">
        <v>186</v>
      </c>
      <c r="FG245" s="93" t="s">
        <v>460</v>
      </c>
      <c r="FH245" s="93" t="s">
        <v>474</v>
      </c>
      <c r="FI245" s="93" t="s">
        <v>101</v>
      </c>
      <c r="FJ245" s="93" t="s">
        <v>132</v>
      </c>
      <c r="FK245" s="93" t="s">
        <v>300</v>
      </c>
      <c r="FL245" s="93" t="s">
        <v>445</v>
      </c>
      <c r="FM245" s="95" t="s">
        <v>563</v>
      </c>
      <c r="FN245" s="93" t="s">
        <v>288</v>
      </c>
      <c r="FO245" s="96" t="s">
        <v>587</v>
      </c>
      <c r="FP245" s="67"/>
    </row>
    <row r="246" spans="1:172" ht="12.75" x14ac:dyDescent="0.2">
      <c r="A246" s="41"/>
      <c r="B246" s="41"/>
      <c r="C246" s="41"/>
      <c r="D246" s="109" t="s">
        <v>693</v>
      </c>
      <c r="E246" s="110" t="s">
        <v>565</v>
      </c>
      <c r="F246" s="122">
        <f>B3+(233*B5)</f>
        <v>233</v>
      </c>
      <c r="G246" s="210"/>
      <c r="H246" s="211"/>
      <c r="I246" s="57"/>
      <c r="J246" s="28">
        <f>F42</f>
        <v>29</v>
      </c>
      <c r="K246" s="29">
        <f>F23</f>
        <v>10</v>
      </c>
      <c r="L246" s="29">
        <f>F134</f>
        <v>121</v>
      </c>
      <c r="M246" s="29">
        <f>F95</f>
        <v>82</v>
      </c>
      <c r="N246" s="29">
        <f>F81</f>
        <v>68</v>
      </c>
      <c r="O246" s="29">
        <f>F550</f>
        <v>537</v>
      </c>
      <c r="P246" s="29">
        <f>F536</f>
        <v>523</v>
      </c>
      <c r="Q246" s="29">
        <f>F622</f>
        <v>609</v>
      </c>
      <c r="R246" s="29">
        <f>F603</f>
        <v>590</v>
      </c>
      <c r="S246" s="29">
        <f>F564</f>
        <v>551</v>
      </c>
      <c r="T246" s="29">
        <f>F433</f>
        <v>420</v>
      </c>
      <c r="U246" s="29">
        <f>F394</f>
        <v>381</v>
      </c>
      <c r="V246" s="29">
        <f>F505</f>
        <v>492</v>
      </c>
      <c r="W246" s="29">
        <f>F466</f>
        <v>453</v>
      </c>
      <c r="X246" s="29">
        <f>F452</f>
        <v>439</v>
      </c>
      <c r="Y246" s="29">
        <f>F296</f>
        <v>283</v>
      </c>
      <c r="Z246" s="29">
        <f>F282</f>
        <v>269</v>
      </c>
      <c r="AA246" s="29">
        <f>F363</f>
        <v>350</v>
      </c>
      <c r="AB246" s="29">
        <f>F349</f>
        <v>336</v>
      </c>
      <c r="AC246" s="29">
        <f>F335</f>
        <v>322</v>
      </c>
      <c r="AD246" s="29">
        <f>F179</f>
        <v>166</v>
      </c>
      <c r="AE246" s="29">
        <f>F140</f>
        <v>127</v>
      </c>
      <c r="AF246" s="29">
        <f>F251</f>
        <v>238</v>
      </c>
      <c r="AG246" s="29">
        <f>F237</f>
        <v>224</v>
      </c>
      <c r="AH246" s="30">
        <f>F193</f>
        <v>180</v>
      </c>
      <c r="AI246" s="75">
        <f t="shared" si="111"/>
        <v>3247400</v>
      </c>
      <c r="AJ246" s="41"/>
      <c r="AK246" s="76" t="s">
        <v>449</v>
      </c>
      <c r="AL246" s="78" t="s">
        <v>472</v>
      </c>
      <c r="AM246" s="78" t="s">
        <v>289</v>
      </c>
      <c r="AN246" s="77" t="s">
        <v>202</v>
      </c>
      <c r="AO246" s="78" t="s">
        <v>540</v>
      </c>
      <c r="AP246" s="78" t="s">
        <v>273</v>
      </c>
      <c r="AQ246" s="78" t="s">
        <v>104</v>
      </c>
      <c r="AR246" s="78" t="s">
        <v>147</v>
      </c>
      <c r="AS246" s="78" t="s">
        <v>77</v>
      </c>
      <c r="AT246" s="78" t="s">
        <v>335</v>
      </c>
      <c r="AU246" s="78" t="s">
        <v>103</v>
      </c>
      <c r="AV246" s="78" t="s">
        <v>700</v>
      </c>
      <c r="AW246" s="79" t="s">
        <v>657</v>
      </c>
      <c r="AX246" s="78" t="s">
        <v>378</v>
      </c>
      <c r="AY246" s="78" t="s">
        <v>690</v>
      </c>
      <c r="AZ246" s="78" t="s">
        <v>532</v>
      </c>
      <c r="BA246" s="78" t="s">
        <v>678</v>
      </c>
      <c r="BB246" s="78" t="s">
        <v>646</v>
      </c>
      <c r="BC246" s="78" t="s">
        <v>305</v>
      </c>
      <c r="BD246" s="78" t="s">
        <v>515</v>
      </c>
      <c r="BE246" s="78" t="s">
        <v>498</v>
      </c>
      <c r="BF246" s="80" t="s">
        <v>548</v>
      </c>
      <c r="BG246" s="78" t="s">
        <v>595</v>
      </c>
      <c r="BH246" s="78" t="s">
        <v>265</v>
      </c>
      <c r="BI246" s="81" t="s">
        <v>246</v>
      </c>
      <c r="BJ246" s="41"/>
      <c r="BK246" s="50"/>
      <c r="BL246" s="41"/>
      <c r="BM246" s="28">
        <f>F117</f>
        <v>104</v>
      </c>
      <c r="BN246" s="29">
        <f>F23</f>
        <v>10</v>
      </c>
      <c r="BO246" s="29">
        <f>F56</f>
        <v>43</v>
      </c>
      <c r="BP246" s="29">
        <f>F95</f>
        <v>82</v>
      </c>
      <c r="BQ246" s="29">
        <f>F84</f>
        <v>71</v>
      </c>
      <c r="BR246" s="29">
        <f>F500</f>
        <v>487</v>
      </c>
      <c r="BS246" s="29">
        <f>F411</f>
        <v>398</v>
      </c>
      <c r="BT246" s="29">
        <f>F414</f>
        <v>401</v>
      </c>
      <c r="BU246" s="29">
        <f>F478</f>
        <v>465</v>
      </c>
      <c r="BV246" s="29">
        <f>F447</f>
        <v>434</v>
      </c>
      <c r="BW246" s="29">
        <f>F621</f>
        <v>608</v>
      </c>
      <c r="BX246" s="29">
        <f>F532</f>
        <v>519</v>
      </c>
      <c r="BY246" s="29">
        <f>F560</f>
        <v>547</v>
      </c>
      <c r="BZ246" s="29">
        <f>F599</f>
        <v>586</v>
      </c>
      <c r="CA246" s="29">
        <f>F563</f>
        <v>550</v>
      </c>
      <c r="CB246" s="29">
        <f>F383</f>
        <v>370</v>
      </c>
      <c r="CC246" s="29">
        <f>F269</f>
        <v>256</v>
      </c>
      <c r="CD246" s="29">
        <f>F302</f>
        <v>289</v>
      </c>
      <c r="CE246" s="29">
        <f>F341</f>
        <v>328</v>
      </c>
      <c r="CF246" s="29">
        <f>F330</f>
        <v>317</v>
      </c>
      <c r="CG246" s="29">
        <f>F254</f>
        <v>241</v>
      </c>
      <c r="CH246" s="29">
        <f>F140</f>
        <v>127</v>
      </c>
      <c r="CI246" s="29">
        <f>F168</f>
        <v>155</v>
      </c>
      <c r="CJ246" s="29">
        <f>F237</f>
        <v>224</v>
      </c>
      <c r="CK246" s="30">
        <f>F201</f>
        <v>188</v>
      </c>
      <c r="CL246" s="75">
        <f t="shared" si="112"/>
        <v>3247400</v>
      </c>
      <c r="CM246" s="41"/>
      <c r="CN246" s="82" t="s">
        <v>388</v>
      </c>
      <c r="CO246" s="84" t="s">
        <v>472</v>
      </c>
      <c r="CP246" s="84" t="s">
        <v>390</v>
      </c>
      <c r="CQ246" s="83" t="s">
        <v>202</v>
      </c>
      <c r="CR246" s="84" t="s">
        <v>232</v>
      </c>
      <c r="CS246" s="84" t="s">
        <v>294</v>
      </c>
      <c r="CT246" s="84" t="s">
        <v>476</v>
      </c>
      <c r="CU246" s="84" t="s">
        <v>396</v>
      </c>
      <c r="CV246" s="84" t="s">
        <v>394</v>
      </c>
      <c r="CW246" s="84" t="s">
        <v>198</v>
      </c>
      <c r="CX246" s="84" t="s">
        <v>376</v>
      </c>
      <c r="CY246" s="84" t="s">
        <v>176</v>
      </c>
      <c r="CZ246" s="85" t="s">
        <v>393</v>
      </c>
      <c r="DA246" s="84" t="s">
        <v>392</v>
      </c>
      <c r="DB246" s="84" t="s">
        <v>511</v>
      </c>
      <c r="DC246" s="84" t="s">
        <v>86</v>
      </c>
      <c r="DD246" s="84" t="s">
        <v>225</v>
      </c>
      <c r="DE246" s="84" t="s">
        <v>89</v>
      </c>
      <c r="DF246" s="84" t="s">
        <v>87</v>
      </c>
      <c r="DG246" s="84" t="s">
        <v>132</v>
      </c>
      <c r="DH246" s="84" t="s">
        <v>528</v>
      </c>
      <c r="DI246" s="86" t="s">
        <v>548</v>
      </c>
      <c r="DJ246" s="84" t="s">
        <v>363</v>
      </c>
      <c r="DK246" s="84" t="s">
        <v>265</v>
      </c>
      <c r="DL246" s="87" t="s">
        <v>635</v>
      </c>
      <c r="DM246" s="67"/>
      <c r="DO246" s="57"/>
      <c r="DP246" s="28">
        <f>F491</f>
        <v>478</v>
      </c>
      <c r="DQ246" s="29">
        <f>F329</f>
        <v>316</v>
      </c>
      <c r="DR246" s="29">
        <f>F147</f>
        <v>134</v>
      </c>
      <c r="DS246" s="29">
        <f>F110</f>
        <v>97</v>
      </c>
      <c r="DT246" s="29">
        <f>F548</f>
        <v>535</v>
      </c>
      <c r="DU246" s="29">
        <f>F208</f>
        <v>195</v>
      </c>
      <c r="DV246" s="29">
        <f>F26</f>
        <v>13</v>
      </c>
      <c r="DW246" s="29">
        <f>F589</f>
        <v>576</v>
      </c>
      <c r="DX246" s="29">
        <f>F432</f>
        <v>419</v>
      </c>
      <c r="DY246" s="29">
        <f>F370</f>
        <v>357</v>
      </c>
      <c r="DZ246" s="29">
        <f>F530</f>
        <v>517</v>
      </c>
      <c r="EA246" s="29">
        <f>F468</f>
        <v>455</v>
      </c>
      <c r="EB246" s="29">
        <f>F311</f>
        <v>298</v>
      </c>
      <c r="EC246" s="29">
        <f>F249</f>
        <v>236</v>
      </c>
      <c r="ED246" s="29">
        <f>F67</f>
        <v>54</v>
      </c>
      <c r="EE246" s="29">
        <f>F352</f>
        <v>339</v>
      </c>
      <c r="EF246" s="29">
        <f>F165</f>
        <v>152</v>
      </c>
      <c r="EG246" s="29">
        <f>F128</f>
        <v>115</v>
      </c>
      <c r="EH246" s="29">
        <f>F571</f>
        <v>558</v>
      </c>
      <c r="EI246" s="29">
        <f>F409</f>
        <v>396</v>
      </c>
      <c r="EJ246" s="29">
        <f>F44</f>
        <v>31</v>
      </c>
      <c r="EK246" s="29">
        <f>F637</f>
        <v>624</v>
      </c>
      <c r="EL246" s="29">
        <f>F450</f>
        <v>437</v>
      </c>
      <c r="EM246" s="29">
        <f>F263</f>
        <v>250</v>
      </c>
      <c r="EN246" s="30">
        <f>F231</f>
        <v>218</v>
      </c>
      <c r="EO246" s="75">
        <f t="shared" si="113"/>
        <v>3247400</v>
      </c>
      <c r="EP246" s="41"/>
      <c r="EQ246" s="91" t="s">
        <v>193</v>
      </c>
      <c r="ER246" s="93" t="s">
        <v>466</v>
      </c>
      <c r="ES246" s="93" t="s">
        <v>493</v>
      </c>
      <c r="ET246" s="92" t="s">
        <v>271</v>
      </c>
      <c r="EU246" s="93" t="s">
        <v>238</v>
      </c>
      <c r="EV246" s="93" t="s">
        <v>469</v>
      </c>
      <c r="EW246" s="93" t="s">
        <v>233</v>
      </c>
      <c r="EX246" s="93" t="s">
        <v>275</v>
      </c>
      <c r="EY246" s="93" t="s">
        <v>418</v>
      </c>
      <c r="EZ246" s="93" t="s">
        <v>180</v>
      </c>
      <c r="FA246" s="93" t="s">
        <v>520</v>
      </c>
      <c r="FB246" s="93" t="s">
        <v>279</v>
      </c>
      <c r="FC246" s="94" t="s">
        <v>259</v>
      </c>
      <c r="FD246" s="93" t="s">
        <v>621</v>
      </c>
      <c r="FE246" s="93" t="s">
        <v>471</v>
      </c>
      <c r="FF246" s="93" t="s">
        <v>283</v>
      </c>
      <c r="FG246" s="93" t="s">
        <v>402</v>
      </c>
      <c r="FH246" s="93" t="s">
        <v>628</v>
      </c>
      <c r="FI246" s="93" t="s">
        <v>129</v>
      </c>
      <c r="FJ246" s="93" t="s">
        <v>604</v>
      </c>
      <c r="FK246" s="93" t="s">
        <v>597</v>
      </c>
      <c r="FL246" s="95" t="s">
        <v>562</v>
      </c>
      <c r="FM246" s="93" t="s">
        <v>236</v>
      </c>
      <c r="FN246" s="93" t="s">
        <v>586</v>
      </c>
      <c r="FO246" s="96" t="s">
        <v>287</v>
      </c>
      <c r="FP246" s="67"/>
    </row>
    <row r="247" spans="1:172" ht="12.75" x14ac:dyDescent="0.2">
      <c r="A247" s="41"/>
      <c r="B247" s="41"/>
      <c r="C247" s="41"/>
      <c r="D247" s="109" t="s">
        <v>421</v>
      </c>
      <c r="E247" s="110" t="s">
        <v>565</v>
      </c>
      <c r="F247" s="122">
        <f>B3+(234*B5)</f>
        <v>234</v>
      </c>
      <c r="G247" s="210"/>
      <c r="H247" s="211"/>
      <c r="I247" s="57"/>
      <c r="J247" s="28">
        <f>F109</f>
        <v>96</v>
      </c>
      <c r="K247" s="29">
        <f>F70</f>
        <v>57</v>
      </c>
      <c r="L247" s="29">
        <f>F56</f>
        <v>43</v>
      </c>
      <c r="M247" s="29">
        <f>F17</f>
        <v>4</v>
      </c>
      <c r="N247" s="29">
        <f>F123</f>
        <v>110</v>
      </c>
      <c r="O247" s="29">
        <f>F597</f>
        <v>584</v>
      </c>
      <c r="P247" s="29">
        <f>F578</f>
        <v>565</v>
      </c>
      <c r="Q247" s="29">
        <f>F539</f>
        <v>526</v>
      </c>
      <c r="R247" s="29">
        <f>F525</f>
        <v>512</v>
      </c>
      <c r="S247" s="29">
        <f>F636</f>
        <v>623</v>
      </c>
      <c r="T247" s="29">
        <f>F480</f>
        <v>467</v>
      </c>
      <c r="U247" s="29">
        <f>F441</f>
        <v>428</v>
      </c>
      <c r="V247" s="29">
        <f>F427</f>
        <v>414</v>
      </c>
      <c r="W247" s="29">
        <f>F408</f>
        <v>395</v>
      </c>
      <c r="X247" s="29">
        <f>F494</f>
        <v>481</v>
      </c>
      <c r="Y247" s="29">
        <f>F338</f>
        <v>325</v>
      </c>
      <c r="Z247" s="29">
        <f>F324</f>
        <v>311</v>
      </c>
      <c r="AA247" s="29">
        <f>F310</f>
        <v>297</v>
      </c>
      <c r="AB247" s="29">
        <f>F271</f>
        <v>258</v>
      </c>
      <c r="AC247" s="29">
        <f>F382</f>
        <v>369</v>
      </c>
      <c r="AD247" s="29">
        <f>F226</f>
        <v>213</v>
      </c>
      <c r="AE247" s="29">
        <f>F212</f>
        <v>199</v>
      </c>
      <c r="AF247" s="29">
        <f>F168</f>
        <v>155</v>
      </c>
      <c r="AG247" s="29">
        <f>F154</f>
        <v>141</v>
      </c>
      <c r="AH247" s="30">
        <f>F240</f>
        <v>227</v>
      </c>
      <c r="AI247" s="75">
        <f t="shared" si="111"/>
        <v>3247400</v>
      </c>
      <c r="AJ247" s="41"/>
      <c r="AK247" s="76" t="s">
        <v>95</v>
      </c>
      <c r="AL247" s="78" t="s">
        <v>369</v>
      </c>
      <c r="AM247" s="78" t="s">
        <v>390</v>
      </c>
      <c r="AN247" s="78" t="s">
        <v>488</v>
      </c>
      <c r="AO247" s="77" t="s">
        <v>507</v>
      </c>
      <c r="AP247" s="78" t="s">
        <v>214</v>
      </c>
      <c r="AQ247" s="78" t="s">
        <v>144</v>
      </c>
      <c r="AR247" s="78" t="s">
        <v>79</v>
      </c>
      <c r="AS247" s="78" t="s">
        <v>337</v>
      </c>
      <c r="AT247" s="78" t="s">
        <v>175</v>
      </c>
      <c r="AU247" s="78" t="s">
        <v>603</v>
      </c>
      <c r="AV247" s="78" t="s">
        <v>253</v>
      </c>
      <c r="AW247" s="79" t="s">
        <v>685</v>
      </c>
      <c r="AX247" s="78" t="s">
        <v>352</v>
      </c>
      <c r="AY247" s="78" t="s">
        <v>694</v>
      </c>
      <c r="AZ247" s="78" t="s">
        <v>607</v>
      </c>
      <c r="BA247" s="78" t="s">
        <v>177</v>
      </c>
      <c r="BB247" s="78" t="s">
        <v>439</v>
      </c>
      <c r="BC247" s="78" t="s">
        <v>455</v>
      </c>
      <c r="BD247" s="78" t="s">
        <v>688</v>
      </c>
      <c r="BE247" s="80" t="s">
        <v>583</v>
      </c>
      <c r="BF247" s="78" t="s">
        <v>122</v>
      </c>
      <c r="BG247" s="78" t="s">
        <v>363</v>
      </c>
      <c r="BH247" s="78" t="s">
        <v>413</v>
      </c>
      <c r="BI247" s="81" t="s">
        <v>480</v>
      </c>
      <c r="BJ247" s="41"/>
      <c r="BK247" s="50"/>
      <c r="BL247" s="41"/>
      <c r="BM247" s="28">
        <f>F109</f>
        <v>96</v>
      </c>
      <c r="BN247" s="29">
        <f>F81</f>
        <v>68</v>
      </c>
      <c r="BO247" s="29">
        <f>F20</f>
        <v>7</v>
      </c>
      <c r="BP247" s="29">
        <f>F42</f>
        <v>29</v>
      </c>
      <c r="BQ247" s="29">
        <f>F123</f>
        <v>110</v>
      </c>
      <c r="BR247" s="29">
        <f>F472</f>
        <v>459</v>
      </c>
      <c r="BS247" s="29">
        <f>F439</f>
        <v>426</v>
      </c>
      <c r="BT247" s="29">
        <f>F403</f>
        <v>390</v>
      </c>
      <c r="BU247" s="29">
        <f>F425</f>
        <v>412</v>
      </c>
      <c r="BV247" s="29">
        <f>F511</f>
        <v>498</v>
      </c>
      <c r="BW247" s="29">
        <f>F588</f>
        <v>575</v>
      </c>
      <c r="BX247" s="29">
        <f>F585</f>
        <v>572</v>
      </c>
      <c r="BY247" s="29">
        <f>F524</f>
        <v>511</v>
      </c>
      <c r="BZ247" s="29">
        <f>F546</f>
        <v>533</v>
      </c>
      <c r="CA247" s="29">
        <f>F632</f>
        <v>619</v>
      </c>
      <c r="CB247" s="29">
        <f>F355</f>
        <v>342</v>
      </c>
      <c r="CC247" s="29">
        <f>F327</f>
        <v>314</v>
      </c>
      <c r="CD247" s="29">
        <f>F266</f>
        <v>253</v>
      </c>
      <c r="CE247" s="29">
        <f>F308</f>
        <v>295</v>
      </c>
      <c r="CF247" s="29">
        <f>F369</f>
        <v>356</v>
      </c>
      <c r="CG247" s="29">
        <f>F226</f>
        <v>213</v>
      </c>
      <c r="CH247" s="29">
        <f>F193</f>
        <v>180</v>
      </c>
      <c r="CI247" s="29">
        <f>F162</f>
        <v>149</v>
      </c>
      <c r="CJ247" s="29">
        <f>F179</f>
        <v>166</v>
      </c>
      <c r="CK247" s="30">
        <f>F240</f>
        <v>227</v>
      </c>
      <c r="CL247" s="75">
        <f t="shared" si="112"/>
        <v>3247400</v>
      </c>
      <c r="CM247" s="41"/>
      <c r="CN247" s="82" t="s">
        <v>95</v>
      </c>
      <c r="CO247" s="84" t="s">
        <v>540</v>
      </c>
      <c r="CP247" s="84" t="s">
        <v>117</v>
      </c>
      <c r="CQ247" s="84" t="s">
        <v>449</v>
      </c>
      <c r="CR247" s="83" t="s">
        <v>507</v>
      </c>
      <c r="CS247" s="84" t="s">
        <v>316</v>
      </c>
      <c r="CT247" s="84" t="s">
        <v>420</v>
      </c>
      <c r="CU247" s="84" t="s">
        <v>484</v>
      </c>
      <c r="CV247" s="84" t="s">
        <v>353</v>
      </c>
      <c r="CW247" s="84" t="s">
        <v>512</v>
      </c>
      <c r="CX247" s="84" t="s">
        <v>456</v>
      </c>
      <c r="CY247" s="84" t="s">
        <v>541</v>
      </c>
      <c r="CZ247" s="85" t="s">
        <v>509</v>
      </c>
      <c r="DA247" s="84" t="s">
        <v>327</v>
      </c>
      <c r="DB247" s="84" t="s">
        <v>298</v>
      </c>
      <c r="DC247" s="84" t="s">
        <v>222</v>
      </c>
      <c r="DD247" s="84" t="s">
        <v>342</v>
      </c>
      <c r="DE247" s="84" t="s">
        <v>181</v>
      </c>
      <c r="DF247" s="84" t="s">
        <v>281</v>
      </c>
      <c r="DG247" s="84" t="s">
        <v>282</v>
      </c>
      <c r="DH247" s="86" t="s">
        <v>583</v>
      </c>
      <c r="DI247" s="84" t="s">
        <v>246</v>
      </c>
      <c r="DJ247" s="84" t="s">
        <v>187</v>
      </c>
      <c r="DK247" s="84" t="s">
        <v>498</v>
      </c>
      <c r="DL247" s="87" t="s">
        <v>480</v>
      </c>
      <c r="DM247" s="67"/>
      <c r="DO247" s="57"/>
      <c r="DP247" s="28">
        <f>F570</f>
        <v>557</v>
      </c>
      <c r="DQ247" s="29">
        <f>F408</f>
        <v>395</v>
      </c>
      <c r="DR247" s="29">
        <f>F351</f>
        <v>338</v>
      </c>
      <c r="DS247" s="29">
        <f>F164</f>
        <v>151</v>
      </c>
      <c r="DT247" s="29">
        <f>F132</f>
        <v>119</v>
      </c>
      <c r="DU247" s="29">
        <f>F267</f>
        <v>254</v>
      </c>
      <c r="DV247" s="29">
        <f>F230</f>
        <v>217</v>
      </c>
      <c r="DW247" s="29">
        <f>F43</f>
        <v>30</v>
      </c>
      <c r="DX247" s="29">
        <f>F636</f>
        <v>623</v>
      </c>
      <c r="DY247" s="29">
        <f>F449</f>
        <v>436</v>
      </c>
      <c r="DZ247" s="29">
        <f>F109</f>
        <v>96</v>
      </c>
      <c r="EA247" s="29">
        <f>F552</f>
        <v>539</v>
      </c>
      <c r="EB247" s="29">
        <f>F490</f>
        <v>477</v>
      </c>
      <c r="EC247" s="29">
        <f>F328</f>
        <v>315</v>
      </c>
      <c r="ED247" s="29">
        <f>F146</f>
        <v>133</v>
      </c>
      <c r="EE247" s="29">
        <f>F431</f>
        <v>418</v>
      </c>
      <c r="EF247" s="29">
        <f>F369</f>
        <v>356</v>
      </c>
      <c r="EG247" s="29">
        <f>F212</f>
        <v>199</v>
      </c>
      <c r="EH247" s="29">
        <f>F25</f>
        <v>12</v>
      </c>
      <c r="EI247" s="29">
        <f>F588</f>
        <v>575</v>
      </c>
      <c r="EJ247" s="29">
        <f>F248</f>
        <v>235</v>
      </c>
      <c r="EK247" s="29">
        <f>F66</f>
        <v>53</v>
      </c>
      <c r="EL247" s="29">
        <f>F529</f>
        <v>516</v>
      </c>
      <c r="EM247" s="29">
        <f>F472</f>
        <v>459</v>
      </c>
      <c r="EN247" s="30">
        <f>F310</f>
        <v>297</v>
      </c>
      <c r="EO247" s="75">
        <f t="shared" si="113"/>
        <v>3247400</v>
      </c>
      <c r="EP247" s="41"/>
      <c r="EQ247" s="91" t="s">
        <v>591</v>
      </c>
      <c r="ER247" s="93" t="s">
        <v>352</v>
      </c>
      <c r="ES247" s="93" t="s">
        <v>465</v>
      </c>
      <c r="ET247" s="93" t="s">
        <v>245</v>
      </c>
      <c r="EU247" s="92" t="s">
        <v>190</v>
      </c>
      <c r="EV247" s="93" t="s">
        <v>372</v>
      </c>
      <c r="EW247" s="93" t="s">
        <v>468</v>
      </c>
      <c r="EX247" s="93" t="s">
        <v>414</v>
      </c>
      <c r="EY247" s="93" t="s">
        <v>175</v>
      </c>
      <c r="EZ247" s="93" t="s">
        <v>444</v>
      </c>
      <c r="FA247" s="93" t="s">
        <v>95</v>
      </c>
      <c r="FB247" s="93" t="s">
        <v>256</v>
      </c>
      <c r="FC247" s="94" t="s">
        <v>278</v>
      </c>
      <c r="FD247" s="93" t="s">
        <v>306</v>
      </c>
      <c r="FE247" s="93" t="s">
        <v>699</v>
      </c>
      <c r="FF247" s="93" t="s">
        <v>664</v>
      </c>
      <c r="FG247" s="93" t="s">
        <v>282</v>
      </c>
      <c r="FH247" s="93" t="s">
        <v>122</v>
      </c>
      <c r="FI247" s="93" t="s">
        <v>451</v>
      </c>
      <c r="FJ247" s="93" t="s">
        <v>456</v>
      </c>
      <c r="FK247" s="95" t="s">
        <v>286</v>
      </c>
      <c r="FL247" s="93" t="s">
        <v>596</v>
      </c>
      <c r="FM247" s="93" t="s">
        <v>585</v>
      </c>
      <c r="FN247" s="93" t="s">
        <v>316</v>
      </c>
      <c r="FO247" s="96" t="s">
        <v>439</v>
      </c>
      <c r="FP247" s="67"/>
    </row>
    <row r="248" spans="1:172" ht="12.75" x14ac:dyDescent="0.2">
      <c r="A248" s="41"/>
      <c r="B248" s="41"/>
      <c r="C248" s="41"/>
      <c r="D248" s="109" t="s">
        <v>286</v>
      </c>
      <c r="E248" s="110" t="s">
        <v>565</v>
      </c>
      <c r="F248" s="111">
        <f>B3+(235*B5)</f>
        <v>235</v>
      </c>
      <c r="G248" s="210"/>
      <c r="H248" s="211"/>
      <c r="I248" s="57"/>
      <c r="J248" s="28">
        <f>F277</f>
        <v>264</v>
      </c>
      <c r="K248" s="29">
        <f>F383</f>
        <v>370</v>
      </c>
      <c r="L248" s="29">
        <f>F344</f>
        <v>331</v>
      </c>
      <c r="M248" s="29">
        <f>F330</f>
        <v>317</v>
      </c>
      <c r="N248" s="29">
        <f>F291</f>
        <v>278</v>
      </c>
      <c r="O248" s="29">
        <f>F160</f>
        <v>147</v>
      </c>
      <c r="P248" s="29">
        <f>F246</f>
        <v>233</v>
      </c>
      <c r="Q248" s="29">
        <f>F232</f>
        <v>219</v>
      </c>
      <c r="R248" s="29">
        <f>F188</f>
        <v>175</v>
      </c>
      <c r="S248" s="29">
        <f>F174</f>
        <v>161</v>
      </c>
      <c r="T248" s="29">
        <f>F18</f>
        <v>5</v>
      </c>
      <c r="U248" s="29">
        <f>F129</f>
        <v>116</v>
      </c>
      <c r="V248" s="29">
        <f>F90</f>
        <v>77</v>
      </c>
      <c r="W248" s="29">
        <f>F76</f>
        <v>63</v>
      </c>
      <c r="X248" s="29">
        <f>F62</f>
        <v>49</v>
      </c>
      <c r="Y248" s="29">
        <f>F531</f>
        <v>518</v>
      </c>
      <c r="Z248" s="29">
        <f>F617</f>
        <v>604</v>
      </c>
      <c r="AA248" s="29">
        <f>F598</f>
        <v>585</v>
      </c>
      <c r="AB248" s="29">
        <f>F584</f>
        <v>571</v>
      </c>
      <c r="AC248" s="29">
        <f>F545</f>
        <v>532</v>
      </c>
      <c r="AD248" s="29">
        <f>F389</f>
        <v>376</v>
      </c>
      <c r="AE248" s="29">
        <f>F500</f>
        <v>487</v>
      </c>
      <c r="AF248" s="29">
        <f>F486</f>
        <v>473</v>
      </c>
      <c r="AG248" s="29">
        <f>F447</f>
        <v>434</v>
      </c>
      <c r="AH248" s="30">
        <f>F428</f>
        <v>415</v>
      </c>
      <c r="AI248" s="75">
        <f t="shared" si="111"/>
        <v>3247400</v>
      </c>
      <c r="AJ248" s="41"/>
      <c r="AK248" s="76" t="s">
        <v>156</v>
      </c>
      <c r="AL248" s="78" t="s">
        <v>86</v>
      </c>
      <c r="AM248" s="78" t="s">
        <v>341</v>
      </c>
      <c r="AN248" s="78" t="s">
        <v>132</v>
      </c>
      <c r="AO248" s="78" t="s">
        <v>224</v>
      </c>
      <c r="AP248" s="77" t="s">
        <v>247</v>
      </c>
      <c r="AQ248" s="78" t="s">
        <v>693</v>
      </c>
      <c r="AR248" s="78" t="s">
        <v>401</v>
      </c>
      <c r="AS248" s="78" t="s">
        <v>375</v>
      </c>
      <c r="AT248" s="78" t="s">
        <v>576</v>
      </c>
      <c r="AU248" s="78" t="s">
        <v>529</v>
      </c>
      <c r="AV248" s="78" t="s">
        <v>450</v>
      </c>
      <c r="AW248" s="79" t="s">
        <v>639</v>
      </c>
      <c r="AX248" s="78" t="s">
        <v>293</v>
      </c>
      <c r="AY248" s="78" t="s">
        <v>682</v>
      </c>
      <c r="AZ248" s="78" t="s">
        <v>495</v>
      </c>
      <c r="BA248" s="78" t="s">
        <v>566</v>
      </c>
      <c r="BB248" s="78" t="s">
        <v>174</v>
      </c>
      <c r="BC248" s="78" t="s">
        <v>262</v>
      </c>
      <c r="BD248" s="80" t="s">
        <v>614</v>
      </c>
      <c r="BE248" s="78" t="s">
        <v>437</v>
      </c>
      <c r="BF248" s="78" t="s">
        <v>294</v>
      </c>
      <c r="BG248" s="78" t="s">
        <v>543</v>
      </c>
      <c r="BH248" s="78" t="s">
        <v>198</v>
      </c>
      <c r="BI248" s="81" t="s">
        <v>445</v>
      </c>
      <c r="BJ248" s="41"/>
      <c r="BK248" s="50"/>
      <c r="BL248" s="41"/>
      <c r="BM248" s="28">
        <f>F268</f>
        <v>255</v>
      </c>
      <c r="BN248" s="29">
        <f>F354</f>
        <v>341</v>
      </c>
      <c r="BO248" s="29">
        <f>F376</f>
        <v>363</v>
      </c>
      <c r="BP248" s="29">
        <f>F315</f>
        <v>302</v>
      </c>
      <c r="BQ248" s="29">
        <f>F312</f>
        <v>299</v>
      </c>
      <c r="BR248" s="29">
        <f>F160</f>
        <v>147</v>
      </c>
      <c r="BS248" s="29">
        <f>F221</f>
        <v>208</v>
      </c>
      <c r="BT248" s="29">
        <f>F238</f>
        <v>225</v>
      </c>
      <c r="BU248" s="29">
        <f>F207</f>
        <v>194</v>
      </c>
      <c r="BV248" s="29">
        <f>F174</f>
        <v>161</v>
      </c>
      <c r="BW248" s="29">
        <f>F402</f>
        <v>389</v>
      </c>
      <c r="BX248" s="29">
        <f>F483</f>
        <v>470</v>
      </c>
      <c r="BY248" s="29">
        <f>F505</f>
        <v>492</v>
      </c>
      <c r="BZ248" s="29">
        <f>F444</f>
        <v>431</v>
      </c>
      <c r="CA248" s="29">
        <f>F416</f>
        <v>403</v>
      </c>
      <c r="CB248" s="29">
        <f>F531</f>
        <v>518</v>
      </c>
      <c r="CC248" s="29">
        <f>F592</f>
        <v>579</v>
      </c>
      <c r="CD248" s="29">
        <f>F634</f>
        <v>621</v>
      </c>
      <c r="CE248" s="29">
        <f>F573</f>
        <v>560</v>
      </c>
      <c r="CF248" s="29">
        <f>F545</f>
        <v>532</v>
      </c>
      <c r="CG248" s="29">
        <f>F14</f>
        <v>1</v>
      </c>
      <c r="CH248" s="29">
        <f>F100</f>
        <v>87</v>
      </c>
      <c r="CI248" s="29">
        <f>F122</f>
        <v>109</v>
      </c>
      <c r="CJ248" s="29">
        <f>F86</f>
        <v>73</v>
      </c>
      <c r="CK248" s="30">
        <f>F53</f>
        <v>40</v>
      </c>
      <c r="CL248" s="75">
        <f t="shared" si="112"/>
        <v>3247400</v>
      </c>
      <c r="CM248" s="41"/>
      <c r="CN248" s="82" t="s">
        <v>325</v>
      </c>
      <c r="CO248" s="84" t="s">
        <v>426</v>
      </c>
      <c r="CP248" s="84" t="s">
        <v>425</v>
      </c>
      <c r="CQ248" s="84" t="s">
        <v>384</v>
      </c>
      <c r="CR248" s="84" t="s">
        <v>242</v>
      </c>
      <c r="CS248" s="83" t="s">
        <v>247</v>
      </c>
      <c r="CT248" s="84" t="s">
        <v>698</v>
      </c>
      <c r="CU248" s="84" t="s">
        <v>326</v>
      </c>
      <c r="CV248" s="84" t="s">
        <v>481</v>
      </c>
      <c r="CW248" s="84" t="s">
        <v>576</v>
      </c>
      <c r="CX248" s="84" t="s">
        <v>668</v>
      </c>
      <c r="CY248" s="84" t="s">
        <v>296</v>
      </c>
      <c r="CZ248" s="85" t="s">
        <v>657</v>
      </c>
      <c r="DA248" s="84" t="s">
        <v>692</v>
      </c>
      <c r="DB248" s="84" t="s">
        <v>131</v>
      </c>
      <c r="DC248" s="84" t="s">
        <v>495</v>
      </c>
      <c r="DD248" s="84" t="s">
        <v>592</v>
      </c>
      <c r="DE248" s="84" t="s">
        <v>203</v>
      </c>
      <c r="DF248" s="84" t="s">
        <v>107</v>
      </c>
      <c r="DG248" s="86" t="s">
        <v>614</v>
      </c>
      <c r="DH248" s="84" t="s">
        <v>201</v>
      </c>
      <c r="DI248" s="84" t="s">
        <v>409</v>
      </c>
      <c r="DJ248" s="84" t="s">
        <v>231</v>
      </c>
      <c r="DK248" s="84" t="s">
        <v>557</v>
      </c>
      <c r="DL248" s="87" t="s">
        <v>611</v>
      </c>
      <c r="DM248" s="67"/>
      <c r="DO248" s="57"/>
      <c r="DP248" s="28">
        <f>F458</f>
        <v>445</v>
      </c>
      <c r="DQ248" s="29">
        <f>F276</f>
        <v>263</v>
      </c>
      <c r="DR248" s="29">
        <f>F214</f>
        <v>201</v>
      </c>
      <c r="DS248" s="29">
        <f>F57</f>
        <v>44</v>
      </c>
      <c r="DT248" s="29">
        <f>F620</f>
        <v>607</v>
      </c>
      <c r="DU248" s="29">
        <f>F155</f>
        <v>142</v>
      </c>
      <c r="DV248" s="29">
        <f>F93</f>
        <v>80</v>
      </c>
      <c r="DW248" s="29">
        <f>F561</f>
        <v>548</v>
      </c>
      <c r="DX248" s="29">
        <f>F499</f>
        <v>486</v>
      </c>
      <c r="DY248" s="29">
        <f>F317</f>
        <v>304</v>
      </c>
      <c r="DZ248" s="29">
        <f>F602</f>
        <v>589</v>
      </c>
      <c r="EA248" s="29">
        <f>F415</f>
        <v>402</v>
      </c>
      <c r="EB248" s="29">
        <f>F378</f>
        <v>365</v>
      </c>
      <c r="EC248" s="29">
        <f>F196</f>
        <v>183</v>
      </c>
      <c r="ED248" s="29">
        <f>F34</f>
        <v>21</v>
      </c>
      <c r="EE248" s="29">
        <f>F294</f>
        <v>281</v>
      </c>
      <c r="EF248" s="29">
        <f>F262</f>
        <v>249</v>
      </c>
      <c r="EG248" s="29">
        <f>F75</f>
        <v>62</v>
      </c>
      <c r="EH248" s="29">
        <f>F513</f>
        <v>500</v>
      </c>
      <c r="EI248" s="29">
        <f>F481</f>
        <v>468</v>
      </c>
      <c r="EJ248" s="29">
        <f>F116</f>
        <v>103</v>
      </c>
      <c r="EK248" s="29">
        <f>F579</f>
        <v>566</v>
      </c>
      <c r="EL248" s="29">
        <f>F397</f>
        <v>384</v>
      </c>
      <c r="EM248" s="29">
        <f>F360</f>
        <v>347</v>
      </c>
      <c r="EN248" s="30">
        <f>F173</f>
        <v>160</v>
      </c>
      <c r="EO248" s="75">
        <f t="shared" si="113"/>
        <v>3247400</v>
      </c>
      <c r="EP248" s="41"/>
      <c r="EQ248" s="91" t="s">
        <v>168</v>
      </c>
      <c r="ER248" s="93" t="s">
        <v>382</v>
      </c>
      <c r="ES248" s="93" t="s">
        <v>184</v>
      </c>
      <c r="ET248" s="93" t="s">
        <v>128</v>
      </c>
      <c r="EU248" s="93" t="s">
        <v>648</v>
      </c>
      <c r="EV248" s="92" t="s">
        <v>385</v>
      </c>
      <c r="EW248" s="93" t="s">
        <v>561</v>
      </c>
      <c r="EX248" s="93" t="s">
        <v>145</v>
      </c>
      <c r="EY248" s="93" t="s">
        <v>483</v>
      </c>
      <c r="EZ248" s="93" t="s">
        <v>323</v>
      </c>
      <c r="FA248" s="93" t="s">
        <v>196</v>
      </c>
      <c r="FB248" s="93" t="s">
        <v>150</v>
      </c>
      <c r="FC248" s="94" t="s">
        <v>110</v>
      </c>
      <c r="FD248" s="93" t="s">
        <v>695</v>
      </c>
      <c r="FE248" s="93" t="s">
        <v>167</v>
      </c>
      <c r="FF248" s="93" t="s">
        <v>155</v>
      </c>
      <c r="FG248" s="93" t="s">
        <v>373</v>
      </c>
      <c r="FH248" s="93" t="s">
        <v>487</v>
      </c>
      <c r="FI248" s="93" t="s">
        <v>391</v>
      </c>
      <c r="FJ248" s="95" t="s">
        <v>687</v>
      </c>
      <c r="FK248" s="93" t="s">
        <v>652</v>
      </c>
      <c r="FL248" s="93" t="s">
        <v>659</v>
      </c>
      <c r="FM248" s="93" t="s">
        <v>258</v>
      </c>
      <c r="FN248" s="93" t="s">
        <v>544</v>
      </c>
      <c r="FO248" s="96" t="s">
        <v>160</v>
      </c>
      <c r="FP248" s="67"/>
    </row>
    <row r="249" spans="1:172" ht="12.75" x14ac:dyDescent="0.2">
      <c r="A249" s="41"/>
      <c r="B249" s="41"/>
      <c r="C249" s="41"/>
      <c r="D249" s="109" t="s">
        <v>621</v>
      </c>
      <c r="E249" s="208" t="s">
        <v>565</v>
      </c>
      <c r="F249" s="209">
        <f>B3+(236*B5)</f>
        <v>236</v>
      </c>
      <c r="G249" s="210"/>
      <c r="H249" s="211"/>
      <c r="I249" s="57"/>
      <c r="J249" s="28">
        <f>F319</f>
        <v>306</v>
      </c>
      <c r="K249" s="29">
        <f>F305</f>
        <v>292</v>
      </c>
      <c r="L249" s="29">
        <f>F266</f>
        <v>253</v>
      </c>
      <c r="M249" s="29">
        <f>F377</f>
        <v>364</v>
      </c>
      <c r="N249" s="29">
        <f>F358</f>
        <v>345</v>
      </c>
      <c r="O249" s="29">
        <f>F207</f>
        <v>194</v>
      </c>
      <c r="P249" s="29">
        <f>F163</f>
        <v>150</v>
      </c>
      <c r="Q249" s="29">
        <f>F149</f>
        <v>136</v>
      </c>
      <c r="R249" s="29">
        <f>F260</f>
        <v>247</v>
      </c>
      <c r="S249" s="29">
        <f>F221</f>
        <v>208</v>
      </c>
      <c r="T249" s="29">
        <f>F65</f>
        <v>52</v>
      </c>
      <c r="U249" s="29">
        <f>F51</f>
        <v>38</v>
      </c>
      <c r="V249" s="29">
        <f>F37</f>
        <v>24</v>
      </c>
      <c r="W249" s="29">
        <f>F118</f>
        <v>105</v>
      </c>
      <c r="X249" s="29">
        <f>F104</f>
        <v>91</v>
      </c>
      <c r="Y249" s="29">
        <f>F573</f>
        <v>560</v>
      </c>
      <c r="Z249" s="29">
        <f>F559</f>
        <v>546</v>
      </c>
      <c r="AA249" s="29">
        <f>F520</f>
        <v>507</v>
      </c>
      <c r="AB249" s="29">
        <f>F631</f>
        <v>618</v>
      </c>
      <c r="AC249" s="29">
        <f>F592</f>
        <v>579</v>
      </c>
      <c r="AD249" s="29">
        <f>F461</f>
        <v>448</v>
      </c>
      <c r="AE249" s="29">
        <f>F422</f>
        <v>409</v>
      </c>
      <c r="AF249" s="29">
        <f>F403</f>
        <v>390</v>
      </c>
      <c r="AG249" s="29">
        <f>F489</f>
        <v>476</v>
      </c>
      <c r="AH249" s="30">
        <f>F475</f>
        <v>462</v>
      </c>
      <c r="AI249" s="75">
        <f t="shared" si="111"/>
        <v>3247400</v>
      </c>
      <c r="AJ249" s="41"/>
      <c r="AK249" s="76" t="s">
        <v>88</v>
      </c>
      <c r="AL249" s="78" t="s">
        <v>312</v>
      </c>
      <c r="AM249" s="78" t="s">
        <v>181</v>
      </c>
      <c r="AN249" s="78" t="s">
        <v>221</v>
      </c>
      <c r="AO249" s="78" t="s">
        <v>158</v>
      </c>
      <c r="AP249" s="78" t="s">
        <v>481</v>
      </c>
      <c r="AQ249" s="77" t="s">
        <v>250</v>
      </c>
      <c r="AR249" s="78" t="s">
        <v>654</v>
      </c>
      <c r="AS249" s="78" t="s">
        <v>115</v>
      </c>
      <c r="AT249" s="78" t="s">
        <v>698</v>
      </c>
      <c r="AU249" s="78" t="s">
        <v>602</v>
      </c>
      <c r="AV249" s="78" t="s">
        <v>165</v>
      </c>
      <c r="AW249" s="79" t="s">
        <v>679</v>
      </c>
      <c r="AX249" s="78" t="s">
        <v>453</v>
      </c>
      <c r="AY249" s="78" t="s">
        <v>489</v>
      </c>
      <c r="AZ249" s="78" t="s">
        <v>107</v>
      </c>
      <c r="BA249" s="78" t="s">
        <v>118</v>
      </c>
      <c r="BB249" s="78" t="s">
        <v>632</v>
      </c>
      <c r="BC249" s="80" t="s">
        <v>411</v>
      </c>
      <c r="BD249" s="78" t="s">
        <v>592</v>
      </c>
      <c r="BE249" s="78" t="s">
        <v>395</v>
      </c>
      <c r="BF249" s="78" t="s">
        <v>365</v>
      </c>
      <c r="BG249" s="78" t="s">
        <v>484</v>
      </c>
      <c r="BH249" s="78" t="s">
        <v>475</v>
      </c>
      <c r="BI249" s="81" t="s">
        <v>100</v>
      </c>
      <c r="BJ249" s="41"/>
      <c r="BK249" s="50"/>
      <c r="BL249" s="41"/>
      <c r="BM249" s="28">
        <f>F337</f>
        <v>324</v>
      </c>
      <c r="BN249" s="29">
        <f>F301</f>
        <v>288</v>
      </c>
      <c r="BO249" s="29">
        <f>F340</f>
        <v>327</v>
      </c>
      <c r="BP249" s="29">
        <f>F368</f>
        <v>355</v>
      </c>
      <c r="BQ249" s="29">
        <f>F279</f>
        <v>266</v>
      </c>
      <c r="BR249" s="29">
        <f>F199</f>
        <v>186</v>
      </c>
      <c r="BS249" s="29">
        <f>F163</f>
        <v>150</v>
      </c>
      <c r="BT249" s="29">
        <f>F232</f>
        <v>219</v>
      </c>
      <c r="BU249" s="29">
        <f>F260</f>
        <v>247</v>
      </c>
      <c r="BV249" s="29">
        <f>F146</f>
        <v>133</v>
      </c>
      <c r="BW249" s="29">
        <f>F441</f>
        <v>428</v>
      </c>
      <c r="BX249" s="29">
        <f>F430</f>
        <v>417</v>
      </c>
      <c r="BY249" s="29">
        <f>F469</f>
        <v>456</v>
      </c>
      <c r="BZ249" s="29">
        <f>F502</f>
        <v>489</v>
      </c>
      <c r="CA249" s="29">
        <f>F408</f>
        <v>395</v>
      </c>
      <c r="CB249" s="29">
        <f>F570</f>
        <v>557</v>
      </c>
      <c r="CC249" s="29">
        <f>F559</f>
        <v>546</v>
      </c>
      <c r="CD249" s="29">
        <f>F598</f>
        <v>585</v>
      </c>
      <c r="CE249" s="29">
        <f>F631</f>
        <v>618</v>
      </c>
      <c r="CF249" s="29">
        <f>F517</f>
        <v>504</v>
      </c>
      <c r="CG249" s="29">
        <f>F78</f>
        <v>65</v>
      </c>
      <c r="CH249" s="29">
        <f>F47</f>
        <v>34</v>
      </c>
      <c r="CI249" s="29">
        <f>F111</f>
        <v>98</v>
      </c>
      <c r="CJ249" s="29">
        <f>F114</f>
        <v>101</v>
      </c>
      <c r="CK249" s="30">
        <f>F25</f>
        <v>12</v>
      </c>
      <c r="CL249" s="75">
        <f t="shared" si="112"/>
        <v>3247400</v>
      </c>
      <c r="CM249" s="41"/>
      <c r="CN249" s="82" t="s">
        <v>111</v>
      </c>
      <c r="CO249" s="84" t="s">
        <v>535</v>
      </c>
      <c r="CP249" s="84" t="s">
        <v>531</v>
      </c>
      <c r="CQ249" s="84" t="s">
        <v>188</v>
      </c>
      <c r="CR249" s="84" t="s">
        <v>536</v>
      </c>
      <c r="CS249" s="84" t="s">
        <v>598</v>
      </c>
      <c r="CT249" s="83" t="s">
        <v>250</v>
      </c>
      <c r="CU249" s="84" t="s">
        <v>401</v>
      </c>
      <c r="CV249" s="84" t="s">
        <v>115</v>
      </c>
      <c r="CW249" s="84" t="s">
        <v>699</v>
      </c>
      <c r="CX249" s="84" t="s">
        <v>253</v>
      </c>
      <c r="CY249" s="84" t="s">
        <v>624</v>
      </c>
      <c r="CZ249" s="85" t="s">
        <v>696</v>
      </c>
      <c r="DA249" s="84" t="s">
        <v>676</v>
      </c>
      <c r="DB249" s="84" t="s">
        <v>352</v>
      </c>
      <c r="DC249" s="84" t="s">
        <v>591</v>
      </c>
      <c r="DD249" s="84" t="s">
        <v>118</v>
      </c>
      <c r="DE249" s="84" t="s">
        <v>174</v>
      </c>
      <c r="DF249" s="86" t="s">
        <v>411</v>
      </c>
      <c r="DG249" s="84" t="s">
        <v>647</v>
      </c>
      <c r="DH249" s="84" t="s">
        <v>644</v>
      </c>
      <c r="DI249" s="84" t="s">
        <v>98</v>
      </c>
      <c r="DJ249" s="84" t="s">
        <v>460</v>
      </c>
      <c r="DK249" s="84" t="s">
        <v>368</v>
      </c>
      <c r="DL249" s="87" t="s">
        <v>451</v>
      </c>
      <c r="DM249" s="67"/>
      <c r="DO249" s="57"/>
      <c r="DP249" s="28">
        <f>F517</f>
        <v>504</v>
      </c>
      <c r="DQ249" s="29">
        <f>F480</f>
        <v>467</v>
      </c>
      <c r="DR249" s="29">
        <f>F293</f>
        <v>280</v>
      </c>
      <c r="DS249" s="29">
        <f>F261</f>
        <v>248</v>
      </c>
      <c r="DT249" s="29">
        <f>F74</f>
        <v>61</v>
      </c>
      <c r="DU249" s="29">
        <f>F359</f>
        <v>346</v>
      </c>
      <c r="DV249" s="29">
        <f>F177</f>
        <v>164</v>
      </c>
      <c r="DW249" s="29">
        <f>F115</f>
        <v>102</v>
      </c>
      <c r="DX249" s="29">
        <f>F578</f>
        <v>565</v>
      </c>
      <c r="DY249" s="29">
        <f>F396</f>
        <v>383</v>
      </c>
      <c r="DZ249" s="29">
        <f>F56</f>
        <v>43</v>
      </c>
      <c r="EA249" s="29">
        <f>F619</f>
        <v>606</v>
      </c>
      <c r="EB249" s="29">
        <f>F462</f>
        <v>449</v>
      </c>
      <c r="EC249" s="29">
        <f>F275</f>
        <v>262</v>
      </c>
      <c r="ED249" s="29">
        <f>F213</f>
        <v>200</v>
      </c>
      <c r="EE249" s="29">
        <f>F498</f>
        <v>485</v>
      </c>
      <c r="EF249" s="29">
        <f>F316</f>
        <v>303</v>
      </c>
      <c r="EG249" s="29">
        <f>F154</f>
        <v>141</v>
      </c>
      <c r="EH249" s="29">
        <f>F97</f>
        <v>84</v>
      </c>
      <c r="EI249" s="29">
        <f>F560</f>
        <v>547</v>
      </c>
      <c r="EJ249" s="29">
        <f>F195</f>
        <v>182</v>
      </c>
      <c r="EK249" s="29">
        <f>F33</f>
        <v>20</v>
      </c>
      <c r="EL249" s="29">
        <f>F601</f>
        <v>588</v>
      </c>
      <c r="EM249" s="29">
        <f>F414</f>
        <v>401</v>
      </c>
      <c r="EN249" s="30">
        <f>F382</f>
        <v>369</v>
      </c>
      <c r="EO249" s="75">
        <f t="shared" si="113"/>
        <v>3247400</v>
      </c>
      <c r="EP249" s="41"/>
      <c r="EQ249" s="91" t="s">
        <v>647</v>
      </c>
      <c r="ER249" s="93" t="s">
        <v>603</v>
      </c>
      <c r="ES249" s="93" t="s">
        <v>125</v>
      </c>
      <c r="ET249" s="93" t="s">
        <v>442</v>
      </c>
      <c r="EU249" s="93" t="s">
        <v>140</v>
      </c>
      <c r="EV249" s="93" t="s">
        <v>559</v>
      </c>
      <c r="EW249" s="92" t="s">
        <v>309</v>
      </c>
      <c r="EX249" s="93" t="s">
        <v>584</v>
      </c>
      <c r="EY249" s="93" t="s">
        <v>144</v>
      </c>
      <c r="EZ249" s="93" t="s">
        <v>295</v>
      </c>
      <c r="FA249" s="93" t="s">
        <v>390</v>
      </c>
      <c r="FB249" s="93" t="s">
        <v>106</v>
      </c>
      <c r="FC249" s="94" t="s">
        <v>149</v>
      </c>
      <c r="FD249" s="93" t="s">
        <v>643</v>
      </c>
      <c r="FE249" s="93" t="s">
        <v>189</v>
      </c>
      <c r="FF249" s="93" t="s">
        <v>371</v>
      </c>
      <c r="FG249" s="93" t="s">
        <v>154</v>
      </c>
      <c r="FH249" s="93" t="s">
        <v>413</v>
      </c>
      <c r="FI249" s="95" t="s">
        <v>292</v>
      </c>
      <c r="FJ249" s="93" t="s">
        <v>393</v>
      </c>
      <c r="FK249" s="93" t="s">
        <v>159</v>
      </c>
      <c r="FL249" s="93" t="s">
        <v>255</v>
      </c>
      <c r="FM249" s="93" t="s">
        <v>552</v>
      </c>
      <c r="FN249" s="93" t="s">
        <v>396</v>
      </c>
      <c r="FO249" s="96" t="s">
        <v>688</v>
      </c>
      <c r="FP249" s="67"/>
    </row>
    <row r="250" spans="1:172" ht="12.75" x14ac:dyDescent="0.2">
      <c r="A250" s="41"/>
      <c r="B250" s="41"/>
      <c r="C250" s="41"/>
      <c r="D250" s="109" t="s">
        <v>200</v>
      </c>
      <c r="E250" s="110" t="s">
        <v>565</v>
      </c>
      <c r="F250" s="111">
        <f>B3+(237*B5)</f>
        <v>237</v>
      </c>
      <c r="G250" s="210"/>
      <c r="H250" s="211"/>
      <c r="I250" s="57"/>
      <c r="J250" s="28">
        <f>F366</f>
        <v>353</v>
      </c>
      <c r="K250" s="29">
        <f>F352</f>
        <v>339</v>
      </c>
      <c r="L250" s="29">
        <f>F333</f>
        <v>320</v>
      </c>
      <c r="M250" s="29">
        <f>F294</f>
        <v>281</v>
      </c>
      <c r="N250" s="29">
        <f>F280</f>
        <v>267</v>
      </c>
      <c r="O250" s="29">
        <f>F249</f>
        <v>236</v>
      </c>
      <c r="P250" s="29">
        <f>F235</f>
        <v>222</v>
      </c>
      <c r="Q250" s="29">
        <f>F196</f>
        <v>183</v>
      </c>
      <c r="R250" s="29">
        <f>F182</f>
        <v>169</v>
      </c>
      <c r="S250" s="29">
        <f>F138</f>
        <v>125</v>
      </c>
      <c r="T250" s="29">
        <f>F137</f>
        <v>124</v>
      </c>
      <c r="U250" s="29">
        <f>F93</f>
        <v>80</v>
      </c>
      <c r="V250" s="29">
        <f>F79</f>
        <v>66</v>
      </c>
      <c r="W250" s="29">
        <f>F40</f>
        <v>27</v>
      </c>
      <c r="X250" s="29">
        <f>F26</f>
        <v>13</v>
      </c>
      <c r="Y250" s="29">
        <f>F620</f>
        <v>607</v>
      </c>
      <c r="Z250" s="29">
        <f>F606</f>
        <v>593</v>
      </c>
      <c r="AA250" s="29">
        <f>F567</f>
        <v>554</v>
      </c>
      <c r="AB250" s="29">
        <f>F548</f>
        <v>535</v>
      </c>
      <c r="AC250" s="29">
        <f>F534</f>
        <v>521</v>
      </c>
      <c r="AD250" s="29">
        <f>F503</f>
        <v>490</v>
      </c>
      <c r="AE250" s="29">
        <f>F464</f>
        <v>451</v>
      </c>
      <c r="AF250" s="29">
        <f>F450</f>
        <v>437</v>
      </c>
      <c r="AG250" s="29">
        <f>F436</f>
        <v>423</v>
      </c>
      <c r="AH250" s="30">
        <f>F397</f>
        <v>384</v>
      </c>
      <c r="AI250" s="75">
        <f t="shared" si="111"/>
        <v>3247400</v>
      </c>
      <c r="AJ250" s="41"/>
      <c r="AK250" s="76" t="s">
        <v>302</v>
      </c>
      <c r="AL250" s="78" t="s">
        <v>283</v>
      </c>
      <c r="AM250" s="78" t="s">
        <v>223</v>
      </c>
      <c r="AN250" s="78" t="s">
        <v>155</v>
      </c>
      <c r="AO250" s="78" t="s">
        <v>85</v>
      </c>
      <c r="AP250" s="78" t="s">
        <v>621</v>
      </c>
      <c r="AQ250" s="78" t="s">
        <v>361</v>
      </c>
      <c r="AR250" s="77" t="s">
        <v>695</v>
      </c>
      <c r="AS250" s="78" t="s">
        <v>549</v>
      </c>
      <c r="AT250" s="78" t="s">
        <v>127</v>
      </c>
      <c r="AU250" s="78" t="s">
        <v>689</v>
      </c>
      <c r="AV250" s="78" t="s">
        <v>561</v>
      </c>
      <c r="AW250" s="79" t="s">
        <v>554</v>
      </c>
      <c r="AX250" s="78" t="s">
        <v>580</v>
      </c>
      <c r="AY250" s="78" t="s">
        <v>233</v>
      </c>
      <c r="AZ250" s="78" t="s">
        <v>648</v>
      </c>
      <c r="BA250" s="78" t="s">
        <v>526</v>
      </c>
      <c r="BB250" s="80" t="s">
        <v>613</v>
      </c>
      <c r="BC250" s="78" t="s">
        <v>238</v>
      </c>
      <c r="BD250" s="78" t="s">
        <v>321</v>
      </c>
      <c r="BE250" s="78" t="s">
        <v>404</v>
      </c>
      <c r="BF250" s="78" t="s">
        <v>0</v>
      </c>
      <c r="BG250" s="78" t="s">
        <v>236</v>
      </c>
      <c r="BH250" s="78" t="s">
        <v>436</v>
      </c>
      <c r="BI250" s="81" t="s">
        <v>258</v>
      </c>
      <c r="BJ250" s="41"/>
      <c r="BK250" s="50"/>
      <c r="BL250" s="41"/>
      <c r="BM250" s="28">
        <f>F290</f>
        <v>277</v>
      </c>
      <c r="BN250" s="29">
        <f>F387</f>
        <v>374</v>
      </c>
      <c r="BO250" s="29">
        <f>F329</f>
        <v>316</v>
      </c>
      <c r="BP250" s="29">
        <f>F276</f>
        <v>263</v>
      </c>
      <c r="BQ250" s="29">
        <f>F343</f>
        <v>330</v>
      </c>
      <c r="BR250" s="29">
        <f>F182</f>
        <v>169</v>
      </c>
      <c r="BS250" s="29">
        <f>F249</f>
        <v>236</v>
      </c>
      <c r="BT250" s="29">
        <f>F196</f>
        <v>183</v>
      </c>
      <c r="BU250" s="29">
        <f>F138</f>
        <v>125</v>
      </c>
      <c r="BV250" s="29">
        <f>F235</f>
        <v>222</v>
      </c>
      <c r="BW250" s="29">
        <f>F419</f>
        <v>406</v>
      </c>
      <c r="BX250" s="29">
        <f>F491</f>
        <v>478</v>
      </c>
      <c r="BY250" s="29">
        <f>F458</f>
        <v>445</v>
      </c>
      <c r="BZ250" s="29">
        <f>F405</f>
        <v>392</v>
      </c>
      <c r="CA250" s="29">
        <f>F477</f>
        <v>464</v>
      </c>
      <c r="CB250" s="29">
        <f>F548</f>
        <v>535</v>
      </c>
      <c r="CC250" s="29">
        <f>F620</f>
        <v>607</v>
      </c>
      <c r="CD250" s="29">
        <f>F567</f>
        <v>554</v>
      </c>
      <c r="CE250" s="29">
        <f>F534</f>
        <v>521</v>
      </c>
      <c r="CF250" s="29">
        <f>F606</f>
        <v>593</v>
      </c>
      <c r="CG250" s="29">
        <f>F61</f>
        <v>48</v>
      </c>
      <c r="CH250" s="29">
        <f>F128</f>
        <v>115</v>
      </c>
      <c r="CI250" s="29">
        <f>F75</f>
        <v>62</v>
      </c>
      <c r="CJ250" s="29">
        <f>F22</f>
        <v>9</v>
      </c>
      <c r="CK250" s="30">
        <f>F89</f>
        <v>76</v>
      </c>
      <c r="CL250" s="75">
        <f t="shared" si="112"/>
        <v>3247400</v>
      </c>
      <c r="CM250" s="41"/>
      <c r="CN250" s="82" t="s">
        <v>424</v>
      </c>
      <c r="CO250" s="84" t="s">
        <v>360</v>
      </c>
      <c r="CP250" s="84" t="s">
        <v>466</v>
      </c>
      <c r="CQ250" s="84" t="s">
        <v>382</v>
      </c>
      <c r="CR250" s="84" t="s">
        <v>374</v>
      </c>
      <c r="CS250" s="84" t="s">
        <v>549</v>
      </c>
      <c r="CT250" s="84" t="s">
        <v>621</v>
      </c>
      <c r="CU250" s="83" t="s">
        <v>695</v>
      </c>
      <c r="CV250" s="84" t="s">
        <v>127</v>
      </c>
      <c r="CW250" s="84" t="s">
        <v>361</v>
      </c>
      <c r="CX250" s="84" t="s">
        <v>697</v>
      </c>
      <c r="CY250" s="84" t="s">
        <v>193</v>
      </c>
      <c r="CZ250" s="85" t="s">
        <v>168</v>
      </c>
      <c r="DA250" s="84" t="s">
        <v>608</v>
      </c>
      <c r="DB250" s="84" t="s">
        <v>680</v>
      </c>
      <c r="DC250" s="84" t="s">
        <v>238</v>
      </c>
      <c r="DD250" s="84" t="s">
        <v>648</v>
      </c>
      <c r="DE250" s="86" t="s">
        <v>613</v>
      </c>
      <c r="DF250" s="84" t="s">
        <v>321</v>
      </c>
      <c r="DG250" s="84" t="s">
        <v>526</v>
      </c>
      <c r="DH250" s="84" t="s">
        <v>494</v>
      </c>
      <c r="DI250" s="84" t="s">
        <v>628</v>
      </c>
      <c r="DJ250" s="84" t="s">
        <v>487</v>
      </c>
      <c r="DK250" s="84" t="s">
        <v>348</v>
      </c>
      <c r="DL250" s="87" t="s">
        <v>2</v>
      </c>
      <c r="DM250" s="67"/>
      <c r="DO250" s="57"/>
      <c r="DP250" s="28">
        <f>F96</f>
        <v>83</v>
      </c>
      <c r="DQ250" s="29">
        <f>F559</f>
        <v>546</v>
      </c>
      <c r="DR250" s="29">
        <f>F502</f>
        <v>489</v>
      </c>
      <c r="DS250" s="29">
        <f>F315</f>
        <v>302</v>
      </c>
      <c r="DT250" s="29">
        <f>F153</f>
        <v>140</v>
      </c>
      <c r="DU250" s="29">
        <f>F413</f>
        <v>400</v>
      </c>
      <c r="DV250" s="29">
        <f>F381</f>
        <v>368</v>
      </c>
      <c r="DW250" s="29">
        <f>F194</f>
        <v>181</v>
      </c>
      <c r="DX250" s="29">
        <f>F37</f>
        <v>24</v>
      </c>
      <c r="DY250" s="29">
        <f>F600</f>
        <v>587</v>
      </c>
      <c r="DZ250" s="29">
        <f>F260</f>
        <v>247</v>
      </c>
      <c r="EA250" s="29">
        <f>F73</f>
        <v>60</v>
      </c>
      <c r="EB250" s="29">
        <f>F516</f>
        <v>503</v>
      </c>
      <c r="EC250" s="29">
        <f>F479</f>
        <v>466</v>
      </c>
      <c r="ED250" s="29">
        <f>F297</f>
        <v>284</v>
      </c>
      <c r="EE250" s="29">
        <f>F582</f>
        <v>569</v>
      </c>
      <c r="EF250" s="29">
        <f>F395</f>
        <v>382</v>
      </c>
      <c r="EG250" s="29">
        <f>F358</f>
        <v>345</v>
      </c>
      <c r="EH250" s="29">
        <f>F176</f>
        <v>163</v>
      </c>
      <c r="EI250" s="29">
        <f>F114</f>
        <v>101</v>
      </c>
      <c r="EJ250" s="29">
        <f>F274</f>
        <v>261</v>
      </c>
      <c r="EK250" s="29">
        <f>F217</f>
        <v>204</v>
      </c>
      <c r="EL250" s="29">
        <f>F55</f>
        <v>42</v>
      </c>
      <c r="EM250" s="29">
        <f>F618</f>
        <v>605</v>
      </c>
      <c r="EN250" s="30">
        <f>F461</f>
        <v>448</v>
      </c>
      <c r="EO250" s="75">
        <f t="shared" si="113"/>
        <v>3247400</v>
      </c>
      <c r="EP250" s="41"/>
      <c r="EQ250" s="91" t="s">
        <v>143</v>
      </c>
      <c r="ER250" s="93" t="s">
        <v>118</v>
      </c>
      <c r="ES250" s="93" t="s">
        <v>676</v>
      </c>
      <c r="ET250" s="93" t="s">
        <v>384</v>
      </c>
      <c r="EU250" s="93" t="s">
        <v>622</v>
      </c>
      <c r="EV250" s="93" t="s">
        <v>641</v>
      </c>
      <c r="EW250" s="93" t="s">
        <v>478</v>
      </c>
      <c r="EX250" s="92" t="s">
        <v>313</v>
      </c>
      <c r="EY250" s="93" t="s">
        <v>679</v>
      </c>
      <c r="EZ250" s="93" t="s">
        <v>148</v>
      </c>
      <c r="FA250" s="93" t="s">
        <v>115</v>
      </c>
      <c r="FB250" s="93" t="s">
        <v>389</v>
      </c>
      <c r="FC250" s="94" t="s">
        <v>642</v>
      </c>
      <c r="FD250" s="93" t="s">
        <v>153</v>
      </c>
      <c r="FE250" s="93" t="s">
        <v>649</v>
      </c>
      <c r="FF250" s="93" t="s">
        <v>239</v>
      </c>
      <c r="FG250" s="93" t="s">
        <v>403</v>
      </c>
      <c r="FH250" s="95" t="s">
        <v>158</v>
      </c>
      <c r="FI250" s="93" t="s">
        <v>605</v>
      </c>
      <c r="FJ250" s="93" t="s">
        <v>368</v>
      </c>
      <c r="FK250" s="93" t="s">
        <v>249</v>
      </c>
      <c r="FL250" s="93" t="s">
        <v>163</v>
      </c>
      <c r="FM250" s="93" t="s">
        <v>230</v>
      </c>
      <c r="FN250" s="93" t="s">
        <v>638</v>
      </c>
      <c r="FO250" s="96" t="s">
        <v>395</v>
      </c>
      <c r="FP250" s="67"/>
    </row>
    <row r="251" spans="1:172" ht="12.75" x14ac:dyDescent="0.2">
      <c r="A251" s="41"/>
      <c r="B251" s="41"/>
      <c r="C251" s="41"/>
      <c r="D251" s="109" t="s">
        <v>595</v>
      </c>
      <c r="E251" s="110" t="s">
        <v>565</v>
      </c>
      <c r="F251" s="111">
        <f>B3+(238*B5)</f>
        <v>238</v>
      </c>
      <c r="G251" s="210"/>
      <c r="H251" s="211"/>
      <c r="I251" s="57"/>
      <c r="J251" s="28">
        <f>F308</f>
        <v>295</v>
      </c>
      <c r="K251" s="29">
        <f>F269</f>
        <v>256</v>
      </c>
      <c r="L251" s="29">
        <f>F380</f>
        <v>367</v>
      </c>
      <c r="M251" s="29">
        <f>F341</f>
        <v>328</v>
      </c>
      <c r="N251" s="29">
        <f>F327</f>
        <v>314</v>
      </c>
      <c r="O251" s="29">
        <f>F171</f>
        <v>158</v>
      </c>
      <c r="P251" s="29">
        <f>F157</f>
        <v>144</v>
      </c>
      <c r="Q251" s="29">
        <f>F238</f>
        <v>225</v>
      </c>
      <c r="R251" s="29">
        <f>F224</f>
        <v>211</v>
      </c>
      <c r="S251" s="29">
        <f>F210</f>
        <v>197</v>
      </c>
      <c r="T251" s="29">
        <f>F54</f>
        <v>41</v>
      </c>
      <c r="U251" s="29">
        <f>F15</f>
        <v>2</v>
      </c>
      <c r="V251" s="29">
        <f>F126</f>
        <v>113</v>
      </c>
      <c r="W251" s="29">
        <f>F112</f>
        <v>99</v>
      </c>
      <c r="X251" s="29">
        <f>F68</f>
        <v>55</v>
      </c>
      <c r="Y251" s="29">
        <f>F542</f>
        <v>529</v>
      </c>
      <c r="Z251" s="29">
        <f>F523</f>
        <v>510</v>
      </c>
      <c r="AA251" s="29">
        <f>F634</f>
        <v>621</v>
      </c>
      <c r="AB251" s="29">
        <f>F595</f>
        <v>582</v>
      </c>
      <c r="AC251" s="29">
        <f>F581</f>
        <v>568</v>
      </c>
      <c r="AD251" s="29">
        <f>F425</f>
        <v>412</v>
      </c>
      <c r="AE251" s="29">
        <f>F411</f>
        <v>398</v>
      </c>
      <c r="AF251" s="29">
        <f>F497</f>
        <v>484</v>
      </c>
      <c r="AG251" s="29">
        <f>F478</f>
        <v>465</v>
      </c>
      <c r="AH251" s="30">
        <f>F439</f>
        <v>426</v>
      </c>
      <c r="AI251" s="75">
        <f t="shared" si="111"/>
        <v>3247400</v>
      </c>
      <c r="AJ251" s="41"/>
      <c r="AK251" s="76" t="s">
        <v>281</v>
      </c>
      <c r="AL251" s="78" t="s">
        <v>225</v>
      </c>
      <c r="AM251" s="78" t="s">
        <v>157</v>
      </c>
      <c r="AN251" s="78" t="s">
        <v>87</v>
      </c>
      <c r="AO251" s="78" t="s">
        <v>342</v>
      </c>
      <c r="AP251" s="78" t="s">
        <v>701</v>
      </c>
      <c r="AQ251" s="78" t="s">
        <v>443</v>
      </c>
      <c r="AR251" s="78" t="s">
        <v>326</v>
      </c>
      <c r="AS251" s="77" t="s">
        <v>636</v>
      </c>
      <c r="AT251" s="78" t="s">
        <v>310</v>
      </c>
      <c r="AU251" s="78" t="s">
        <v>523</v>
      </c>
      <c r="AV251" s="78" t="s">
        <v>612</v>
      </c>
      <c r="AW251" s="79" t="s">
        <v>96</v>
      </c>
      <c r="AX251" s="78" t="s">
        <v>662</v>
      </c>
      <c r="AY251" s="78" t="s">
        <v>499</v>
      </c>
      <c r="AZ251" s="78" t="s">
        <v>631</v>
      </c>
      <c r="BA251" s="80" t="s">
        <v>299</v>
      </c>
      <c r="BB251" s="78" t="s">
        <v>203</v>
      </c>
      <c r="BC251" s="78" t="s">
        <v>567</v>
      </c>
      <c r="BD251" s="78" t="s">
        <v>461</v>
      </c>
      <c r="BE251" s="78" t="s">
        <v>353</v>
      </c>
      <c r="BF251" s="78" t="s">
        <v>476</v>
      </c>
      <c r="BG251" s="78" t="s">
        <v>136</v>
      </c>
      <c r="BH251" s="78" t="s">
        <v>394</v>
      </c>
      <c r="BI251" s="81" t="s">
        <v>420</v>
      </c>
      <c r="BJ251" s="41"/>
      <c r="BK251" s="50"/>
      <c r="BL251" s="41"/>
      <c r="BM251" s="28">
        <f>F379</f>
        <v>366</v>
      </c>
      <c r="BN251" s="29">
        <f>F265</f>
        <v>252</v>
      </c>
      <c r="BO251" s="29">
        <f>F293</f>
        <v>280</v>
      </c>
      <c r="BP251" s="29">
        <f>F362</f>
        <v>349</v>
      </c>
      <c r="BQ251" s="29">
        <f>F326</f>
        <v>313</v>
      </c>
      <c r="BR251" s="29">
        <f>F246</f>
        <v>233</v>
      </c>
      <c r="BS251" s="29">
        <f>F157</f>
        <v>144</v>
      </c>
      <c r="BT251" s="29">
        <f>F185</f>
        <v>172</v>
      </c>
      <c r="BU251" s="29">
        <f>F224</f>
        <v>211</v>
      </c>
      <c r="BV251" s="29">
        <f>F188</f>
        <v>175</v>
      </c>
      <c r="BW251" s="29">
        <f>F508</f>
        <v>495</v>
      </c>
      <c r="BX251" s="29">
        <f>F394</f>
        <v>381</v>
      </c>
      <c r="BY251" s="29">
        <f>F427</f>
        <v>414</v>
      </c>
      <c r="BZ251" s="29">
        <f>F466</f>
        <v>453</v>
      </c>
      <c r="CA251" s="29">
        <f>F455</f>
        <v>442</v>
      </c>
      <c r="CB251" s="29">
        <f>F617</f>
        <v>604</v>
      </c>
      <c r="CC251" s="29">
        <f>F523</f>
        <v>510</v>
      </c>
      <c r="CD251" s="29">
        <f>F556</f>
        <v>543</v>
      </c>
      <c r="CE251" s="29">
        <f>F595</f>
        <v>582</v>
      </c>
      <c r="CF251" s="29">
        <f>F584</f>
        <v>571</v>
      </c>
      <c r="CG251" s="29">
        <f>F125</f>
        <v>112</v>
      </c>
      <c r="CH251" s="29">
        <f>F36</f>
        <v>23</v>
      </c>
      <c r="CI251" s="29">
        <f>F39</f>
        <v>26</v>
      </c>
      <c r="CJ251" s="29">
        <f>F103</f>
        <v>90</v>
      </c>
      <c r="CK251" s="30">
        <f>F72</f>
        <v>59</v>
      </c>
      <c r="CL251" s="75">
        <f t="shared" si="112"/>
        <v>3247400</v>
      </c>
      <c r="CM251" s="41"/>
      <c r="CN251" s="82" t="s">
        <v>383</v>
      </c>
      <c r="CO251" s="84" t="s">
        <v>467</v>
      </c>
      <c r="CP251" s="84" t="s">
        <v>125</v>
      </c>
      <c r="CQ251" s="84" t="s">
        <v>179</v>
      </c>
      <c r="CR251" s="84" t="s">
        <v>503</v>
      </c>
      <c r="CS251" s="84" t="s">
        <v>693</v>
      </c>
      <c r="CT251" s="84" t="s">
        <v>443</v>
      </c>
      <c r="CU251" s="84" t="s">
        <v>183</v>
      </c>
      <c r="CV251" s="83" t="s">
        <v>636</v>
      </c>
      <c r="CW251" s="84" t="s">
        <v>375</v>
      </c>
      <c r="CX251" s="84" t="s">
        <v>235</v>
      </c>
      <c r="CY251" s="84" t="s">
        <v>700</v>
      </c>
      <c r="CZ251" s="85" t="s">
        <v>685</v>
      </c>
      <c r="DA251" s="84" t="s">
        <v>378</v>
      </c>
      <c r="DB251" s="84" t="s">
        <v>582</v>
      </c>
      <c r="DC251" s="84" t="s">
        <v>566</v>
      </c>
      <c r="DD251" s="86" t="s">
        <v>299</v>
      </c>
      <c r="DE251" s="84" t="s">
        <v>558</v>
      </c>
      <c r="DF251" s="84" t="s">
        <v>567</v>
      </c>
      <c r="DG251" s="84" t="s">
        <v>262</v>
      </c>
      <c r="DH251" s="84" t="s">
        <v>522</v>
      </c>
      <c r="DI251" s="84" t="s">
        <v>422</v>
      </c>
      <c r="DJ251" s="84" t="s">
        <v>319</v>
      </c>
      <c r="DK251" s="84" t="s">
        <v>590</v>
      </c>
      <c r="DL251" s="87" t="s">
        <v>164</v>
      </c>
      <c r="DM251" s="67"/>
      <c r="DO251" s="57"/>
      <c r="DP251" s="28">
        <f>F175</f>
        <v>162</v>
      </c>
      <c r="DQ251" s="29">
        <f>F113</f>
        <v>100</v>
      </c>
      <c r="DR251" s="29">
        <f>F581</f>
        <v>568</v>
      </c>
      <c r="DS251" s="29">
        <f>F394</f>
        <v>381</v>
      </c>
      <c r="DT251" s="29">
        <f>F362</f>
        <v>349</v>
      </c>
      <c r="DU251" s="29">
        <f>F622</f>
        <v>609</v>
      </c>
      <c r="DV251" s="29">
        <f>F460</f>
        <v>447</v>
      </c>
      <c r="DW251" s="29">
        <f>F273</f>
        <v>260</v>
      </c>
      <c r="DX251" s="29">
        <f>F216</f>
        <v>203</v>
      </c>
      <c r="DY251" s="29">
        <f>F54</f>
        <v>41</v>
      </c>
      <c r="DZ251" s="29">
        <f>F314</f>
        <v>301</v>
      </c>
      <c r="EA251" s="29">
        <f>F157</f>
        <v>144</v>
      </c>
      <c r="EB251" s="29">
        <f>F95</f>
        <v>82</v>
      </c>
      <c r="EC251" s="29">
        <f>F558</f>
        <v>545</v>
      </c>
      <c r="ED251" s="29">
        <f>F501</f>
        <v>488</v>
      </c>
      <c r="EE251" s="29">
        <f>F36</f>
        <v>23</v>
      </c>
      <c r="EF251" s="29">
        <f>F599</f>
        <v>586</v>
      </c>
      <c r="EG251" s="29">
        <f>F417</f>
        <v>404</v>
      </c>
      <c r="EH251" s="29">
        <f>F380</f>
        <v>367</v>
      </c>
      <c r="EI251" s="29">
        <f>F193</f>
        <v>180</v>
      </c>
      <c r="EJ251" s="29">
        <f>F478</f>
        <v>465</v>
      </c>
      <c r="EK251" s="29">
        <f>F296</f>
        <v>283</v>
      </c>
      <c r="EL251" s="29">
        <f>F259</f>
        <v>246</v>
      </c>
      <c r="EM251" s="29">
        <f>F77</f>
        <v>64</v>
      </c>
      <c r="EN251" s="30">
        <f>F515</f>
        <v>502</v>
      </c>
      <c r="EO251" s="75">
        <f t="shared" si="113"/>
        <v>3247400</v>
      </c>
      <c r="EP251" s="41"/>
      <c r="EQ251" s="91" t="s">
        <v>138</v>
      </c>
      <c r="ER251" s="93" t="s">
        <v>142</v>
      </c>
      <c r="ES251" s="93" t="s">
        <v>461</v>
      </c>
      <c r="ET251" s="93" t="s">
        <v>700</v>
      </c>
      <c r="EU251" s="93" t="s">
        <v>179</v>
      </c>
      <c r="EV251" s="93" t="s">
        <v>147</v>
      </c>
      <c r="EW251" s="93" t="s">
        <v>328</v>
      </c>
      <c r="EX251" s="93" t="s">
        <v>681</v>
      </c>
      <c r="EY251" s="92" t="s">
        <v>387</v>
      </c>
      <c r="EZ251" s="93" t="s">
        <v>523</v>
      </c>
      <c r="FA251" s="93" t="s">
        <v>398</v>
      </c>
      <c r="FB251" s="93" t="s">
        <v>443</v>
      </c>
      <c r="FC251" s="94" t="s">
        <v>202</v>
      </c>
      <c r="FD251" s="93" t="s">
        <v>666</v>
      </c>
      <c r="FE251" s="93" t="s">
        <v>152</v>
      </c>
      <c r="FF251" s="93" t="s">
        <v>422</v>
      </c>
      <c r="FG251" s="95" t="s">
        <v>392</v>
      </c>
      <c r="FH251" s="93" t="s">
        <v>169</v>
      </c>
      <c r="FI251" s="93" t="s">
        <v>157</v>
      </c>
      <c r="FJ251" s="93" t="s">
        <v>246</v>
      </c>
      <c r="FK251" s="93" t="s">
        <v>394</v>
      </c>
      <c r="FL251" s="93" t="s">
        <v>532</v>
      </c>
      <c r="FM251" s="93" t="s">
        <v>162</v>
      </c>
      <c r="FN251" s="93" t="s">
        <v>651</v>
      </c>
      <c r="FO251" s="96" t="s">
        <v>266</v>
      </c>
      <c r="FP251" s="67"/>
    </row>
    <row r="252" spans="1:172" ht="12.75" x14ac:dyDescent="0.2">
      <c r="A252" s="41"/>
      <c r="B252" s="41"/>
      <c r="C252" s="41"/>
      <c r="D252" s="109" t="s">
        <v>185</v>
      </c>
      <c r="E252" s="110" t="s">
        <v>565</v>
      </c>
      <c r="F252" s="111">
        <f>B3+(239*B5)</f>
        <v>239</v>
      </c>
      <c r="G252" s="210"/>
      <c r="H252" s="211"/>
      <c r="I252" s="57"/>
      <c r="J252" s="28">
        <f>F355</f>
        <v>342</v>
      </c>
      <c r="K252" s="29">
        <f>F316</f>
        <v>303</v>
      </c>
      <c r="L252" s="29">
        <f>F302</f>
        <v>289</v>
      </c>
      <c r="M252" s="29">
        <f>F283</f>
        <v>270</v>
      </c>
      <c r="N252" s="29">
        <f>F369</f>
        <v>356</v>
      </c>
      <c r="O252" s="29">
        <f>F213</f>
        <v>200</v>
      </c>
      <c r="P252" s="29">
        <f>F199</f>
        <v>186</v>
      </c>
      <c r="Q252" s="29">
        <f>F185</f>
        <v>172</v>
      </c>
      <c r="R252" s="29">
        <f>F146</f>
        <v>133</v>
      </c>
      <c r="S252" s="29">
        <f>F257</f>
        <v>244</v>
      </c>
      <c r="T252" s="29">
        <f>F101</f>
        <v>88</v>
      </c>
      <c r="U252" s="29">
        <f>F87</f>
        <v>74</v>
      </c>
      <c r="V252" s="29">
        <f>F43</f>
        <v>30</v>
      </c>
      <c r="W252" s="29">
        <f>F29</f>
        <v>16</v>
      </c>
      <c r="X252" s="29">
        <f>F115</f>
        <v>102</v>
      </c>
      <c r="Y252" s="29">
        <f>F609</f>
        <v>596</v>
      </c>
      <c r="Z252" s="29">
        <f>F570</f>
        <v>557</v>
      </c>
      <c r="AA252" s="29">
        <f>F556</f>
        <v>543</v>
      </c>
      <c r="AB252" s="29">
        <f>F517</f>
        <v>504</v>
      </c>
      <c r="AC252" s="29">
        <f>F623</f>
        <v>610</v>
      </c>
      <c r="AD252" s="29">
        <f>F472</f>
        <v>459</v>
      </c>
      <c r="AE252" s="29">
        <f>F453</f>
        <v>440</v>
      </c>
      <c r="AF252" s="29">
        <f>F414</f>
        <v>401</v>
      </c>
      <c r="AG252" s="29">
        <f>F400</f>
        <v>387</v>
      </c>
      <c r="AH252" s="30">
        <f>F511</f>
        <v>498</v>
      </c>
      <c r="AI252" s="75">
        <f t="shared" si="111"/>
        <v>3247400</v>
      </c>
      <c r="AJ252" s="41"/>
      <c r="AK252" s="76" t="s">
        <v>222</v>
      </c>
      <c r="AL252" s="78" t="s">
        <v>154</v>
      </c>
      <c r="AM252" s="78" t="s">
        <v>89</v>
      </c>
      <c r="AN252" s="78" t="s">
        <v>343</v>
      </c>
      <c r="AO252" s="78" t="s">
        <v>282</v>
      </c>
      <c r="AP252" s="78" t="s">
        <v>189</v>
      </c>
      <c r="AQ252" s="78" t="s">
        <v>598</v>
      </c>
      <c r="AR252" s="78" t="s">
        <v>183</v>
      </c>
      <c r="AS252" s="78" t="s">
        <v>699</v>
      </c>
      <c r="AT252" s="77" t="s">
        <v>516</v>
      </c>
      <c r="AU252" s="78" t="s">
        <v>123</v>
      </c>
      <c r="AV252" s="78" t="s">
        <v>667</v>
      </c>
      <c r="AW252" s="79" t="s">
        <v>414</v>
      </c>
      <c r="AX252" s="78" t="s">
        <v>408</v>
      </c>
      <c r="AY252" s="78" t="s">
        <v>584</v>
      </c>
      <c r="AZ252" s="80" t="s">
        <v>510</v>
      </c>
      <c r="BA252" s="78" t="s">
        <v>591</v>
      </c>
      <c r="BB252" s="78" t="s">
        <v>558</v>
      </c>
      <c r="BC252" s="78" t="s">
        <v>647</v>
      </c>
      <c r="BD252" s="78" t="s">
        <v>357</v>
      </c>
      <c r="BE252" s="78" t="s">
        <v>316</v>
      </c>
      <c r="BF252" s="78" t="s">
        <v>435</v>
      </c>
      <c r="BG252" s="78" t="s">
        <v>396</v>
      </c>
      <c r="BH252" s="78" t="s">
        <v>171</v>
      </c>
      <c r="BI252" s="81" t="s">
        <v>512</v>
      </c>
      <c r="BJ252" s="41"/>
      <c r="BK252" s="50"/>
      <c r="BL252" s="41"/>
      <c r="BM252" s="28">
        <f>F351</f>
        <v>338</v>
      </c>
      <c r="BN252" s="29">
        <f>F318</f>
        <v>305</v>
      </c>
      <c r="BO252" s="29">
        <f>F287</f>
        <v>274</v>
      </c>
      <c r="BP252" s="29">
        <f>F304</f>
        <v>291</v>
      </c>
      <c r="BQ252" s="29">
        <f>F365</f>
        <v>352</v>
      </c>
      <c r="BR252" s="29">
        <f>F213</f>
        <v>200</v>
      </c>
      <c r="BS252" s="29">
        <f>F210</f>
        <v>197</v>
      </c>
      <c r="BT252" s="29">
        <f>F149</f>
        <v>136</v>
      </c>
      <c r="BU252" s="29">
        <f>F171</f>
        <v>158</v>
      </c>
      <c r="BV252" s="29">
        <f>F257</f>
        <v>244</v>
      </c>
      <c r="BW252" s="29">
        <f>F480</f>
        <v>467</v>
      </c>
      <c r="BX252" s="29">
        <f>F452</f>
        <v>439</v>
      </c>
      <c r="BY252" s="29">
        <f>F391</f>
        <v>378</v>
      </c>
      <c r="BZ252" s="29">
        <f>F433</f>
        <v>420</v>
      </c>
      <c r="CA252" s="29">
        <f>F494</f>
        <v>481</v>
      </c>
      <c r="CB252" s="29">
        <f>F609</f>
        <v>596</v>
      </c>
      <c r="CC252" s="29">
        <f>F581</f>
        <v>568</v>
      </c>
      <c r="CD252" s="29">
        <f>F520</f>
        <v>507</v>
      </c>
      <c r="CE252" s="29">
        <f>F542</f>
        <v>529</v>
      </c>
      <c r="CF252" s="29">
        <f>F623</f>
        <v>610</v>
      </c>
      <c r="CG252" s="29">
        <f>F97</f>
        <v>84</v>
      </c>
      <c r="CH252" s="29">
        <f>F64</f>
        <v>51</v>
      </c>
      <c r="CI252" s="29">
        <f>F28</f>
        <v>15</v>
      </c>
      <c r="CJ252" s="29">
        <f>F50</f>
        <v>37</v>
      </c>
      <c r="CK252" s="30">
        <f>F136</f>
        <v>123</v>
      </c>
      <c r="CL252" s="75">
        <f t="shared" si="112"/>
        <v>3247400</v>
      </c>
      <c r="CM252" s="41"/>
      <c r="CN252" s="82" t="s">
        <v>465</v>
      </c>
      <c r="CO252" s="84" t="s">
        <v>268</v>
      </c>
      <c r="CP252" s="84" t="s">
        <v>303</v>
      </c>
      <c r="CQ252" s="84" t="s">
        <v>502</v>
      </c>
      <c r="CR252" s="84" t="s">
        <v>416</v>
      </c>
      <c r="CS252" s="84" t="s">
        <v>189</v>
      </c>
      <c r="CT252" s="84" t="s">
        <v>310</v>
      </c>
      <c r="CU252" s="84" t="s">
        <v>654</v>
      </c>
      <c r="CV252" s="84" t="s">
        <v>701</v>
      </c>
      <c r="CW252" s="83" t="s">
        <v>516</v>
      </c>
      <c r="CX252" s="84" t="s">
        <v>603</v>
      </c>
      <c r="CY252" s="84" t="s">
        <v>690</v>
      </c>
      <c r="CZ252" s="85" t="s">
        <v>311</v>
      </c>
      <c r="DA252" s="84" t="s">
        <v>103</v>
      </c>
      <c r="DB252" s="84" t="s">
        <v>694</v>
      </c>
      <c r="DC252" s="86" t="s">
        <v>370</v>
      </c>
      <c r="DD252" s="84" t="s">
        <v>461</v>
      </c>
      <c r="DE252" s="84" t="s">
        <v>632</v>
      </c>
      <c r="DF252" s="84" t="s">
        <v>631</v>
      </c>
      <c r="DG252" s="84" t="s">
        <v>357</v>
      </c>
      <c r="DH252" s="84" t="s">
        <v>292</v>
      </c>
      <c r="DI252" s="84" t="s">
        <v>139</v>
      </c>
      <c r="DJ252" s="84" t="s">
        <v>658</v>
      </c>
      <c r="DK252" s="84" t="s">
        <v>555</v>
      </c>
      <c r="DL252" s="87" t="s">
        <v>525</v>
      </c>
      <c r="DM252" s="67"/>
      <c r="DO252" s="57"/>
      <c r="DP252" s="28">
        <f>F379</f>
        <v>366</v>
      </c>
      <c r="DQ252" s="29">
        <f>F197</f>
        <v>184</v>
      </c>
      <c r="DR252" s="29">
        <f>F35</f>
        <v>22</v>
      </c>
      <c r="DS252" s="29">
        <f>F598</f>
        <v>585</v>
      </c>
      <c r="DT252" s="29">
        <f>F416</f>
        <v>403</v>
      </c>
      <c r="DU252" s="29">
        <f>F76</f>
        <v>63</v>
      </c>
      <c r="DV252" s="29">
        <f>F514</f>
        <v>501</v>
      </c>
      <c r="DW252" s="29">
        <f>F482</f>
        <v>469</v>
      </c>
      <c r="DX252" s="29">
        <f>F295</f>
        <v>282</v>
      </c>
      <c r="DY252" s="29">
        <f>F258</f>
        <v>245</v>
      </c>
      <c r="DZ252" s="29">
        <f>F393</f>
        <v>380</v>
      </c>
      <c r="EA252" s="29">
        <f>F361</f>
        <v>348</v>
      </c>
      <c r="EB252" s="29">
        <f>F174</f>
        <v>161</v>
      </c>
      <c r="EC252" s="29">
        <f>F117</f>
        <v>104</v>
      </c>
      <c r="ED252" s="29">
        <f>F580</f>
        <v>567</v>
      </c>
      <c r="EE252" s="29">
        <f>F215</f>
        <v>202</v>
      </c>
      <c r="EF252" s="29">
        <f>F53</f>
        <v>40</v>
      </c>
      <c r="EG252" s="29">
        <f>F621</f>
        <v>608</v>
      </c>
      <c r="EH252" s="29">
        <f>F459</f>
        <v>446</v>
      </c>
      <c r="EI252" s="29">
        <f>F277</f>
        <v>264</v>
      </c>
      <c r="EJ252" s="29">
        <f>F562</f>
        <v>549</v>
      </c>
      <c r="EK252" s="29">
        <f>F500</f>
        <v>487</v>
      </c>
      <c r="EL252" s="29">
        <f>F313</f>
        <v>300</v>
      </c>
      <c r="EM252" s="29">
        <f>F156</f>
        <v>143</v>
      </c>
      <c r="EN252" s="30">
        <f>F94</f>
        <v>81</v>
      </c>
      <c r="EO252" s="75">
        <f t="shared" si="113"/>
        <v>3247400</v>
      </c>
      <c r="EP252" s="41"/>
      <c r="EQ252" s="91" t="s">
        <v>383</v>
      </c>
      <c r="ER252" s="93" t="s">
        <v>459</v>
      </c>
      <c r="ES252" s="93" t="s">
        <v>141</v>
      </c>
      <c r="ET252" s="93" t="s">
        <v>174</v>
      </c>
      <c r="EU252" s="93" t="s">
        <v>131</v>
      </c>
      <c r="EV252" s="93" t="s">
        <v>293</v>
      </c>
      <c r="EW252" s="93" t="s">
        <v>146</v>
      </c>
      <c r="EX252" s="93" t="s">
        <v>564</v>
      </c>
      <c r="EY252" s="93" t="s">
        <v>304</v>
      </c>
      <c r="EZ252" s="92" t="s">
        <v>386</v>
      </c>
      <c r="FA252" s="93" t="s">
        <v>151</v>
      </c>
      <c r="FB252" s="93" t="s">
        <v>199</v>
      </c>
      <c r="FC252" s="94" t="s">
        <v>576</v>
      </c>
      <c r="FD252" s="93" t="s">
        <v>388</v>
      </c>
      <c r="FE252" s="93" t="s">
        <v>407</v>
      </c>
      <c r="FF252" s="95" t="s">
        <v>518</v>
      </c>
      <c r="FG252" s="93" t="s">
        <v>611</v>
      </c>
      <c r="FH252" s="93" t="s">
        <v>376</v>
      </c>
      <c r="FI252" s="93" t="s">
        <v>625</v>
      </c>
      <c r="FJ252" s="93" t="s">
        <v>156</v>
      </c>
      <c r="FK252" s="93" t="s">
        <v>530</v>
      </c>
      <c r="FL252" s="93" t="s">
        <v>294</v>
      </c>
      <c r="FM252" s="93" t="s">
        <v>660</v>
      </c>
      <c r="FN252" s="93" t="s">
        <v>161</v>
      </c>
      <c r="FO252" s="96" t="s">
        <v>650</v>
      </c>
      <c r="FP252" s="67"/>
    </row>
    <row r="253" spans="1:172" ht="12.75" x14ac:dyDescent="0.2">
      <c r="A253" s="41"/>
      <c r="B253" s="41"/>
      <c r="C253" s="41"/>
      <c r="D253" s="109" t="s">
        <v>575</v>
      </c>
      <c r="E253" s="110" t="s">
        <v>565</v>
      </c>
      <c r="F253" s="111">
        <f>B3+(240*B5)</f>
        <v>240</v>
      </c>
      <c r="G253" s="210"/>
      <c r="H253" s="211"/>
      <c r="I253" s="57"/>
      <c r="J253" s="28">
        <f>F518</f>
        <v>505</v>
      </c>
      <c r="K253" s="29">
        <f>F629</f>
        <v>616</v>
      </c>
      <c r="L253" s="29">
        <f>F590</f>
        <v>577</v>
      </c>
      <c r="M253" s="29">
        <f>F576</f>
        <v>563</v>
      </c>
      <c r="N253" s="29">
        <f>F562</f>
        <v>549</v>
      </c>
      <c r="O253" s="29">
        <f>F406</f>
        <v>393</v>
      </c>
      <c r="P253" s="29">
        <f>F492</f>
        <v>479</v>
      </c>
      <c r="Q253" s="29">
        <f>F473</f>
        <v>460</v>
      </c>
      <c r="R253" s="29">
        <f>F459</f>
        <v>446</v>
      </c>
      <c r="S253" s="29">
        <f>F420</f>
        <v>407</v>
      </c>
      <c r="T253" s="29">
        <f>F264</f>
        <v>251</v>
      </c>
      <c r="U253" s="29">
        <f>F375</f>
        <v>362</v>
      </c>
      <c r="V253" s="29">
        <f>F361</f>
        <v>348</v>
      </c>
      <c r="W253" s="29">
        <f>F322</f>
        <v>309</v>
      </c>
      <c r="X253" s="29">
        <f>F303</f>
        <v>290</v>
      </c>
      <c r="Y253" s="29">
        <f>F152</f>
        <v>139</v>
      </c>
      <c r="Z253" s="29">
        <f>F258</f>
        <v>245</v>
      </c>
      <c r="AA253" s="29">
        <f>F219</f>
        <v>206</v>
      </c>
      <c r="AB253" s="29">
        <f>F205</f>
        <v>192</v>
      </c>
      <c r="AC253" s="29">
        <f>F166</f>
        <v>153</v>
      </c>
      <c r="AD253" s="29">
        <f>F35</f>
        <v>22</v>
      </c>
      <c r="AE253" s="29">
        <f>F121</f>
        <v>108</v>
      </c>
      <c r="AF253" s="29">
        <f>F107</f>
        <v>94</v>
      </c>
      <c r="AG253" s="29">
        <f>F63</f>
        <v>50</v>
      </c>
      <c r="AH253" s="30">
        <f>F49</f>
        <v>36</v>
      </c>
      <c r="AI253" s="75">
        <f t="shared" si="111"/>
        <v>3247400</v>
      </c>
      <c r="AJ253" s="41"/>
      <c r="AK253" s="76" t="s">
        <v>600</v>
      </c>
      <c r="AL253" s="78" t="s">
        <v>645</v>
      </c>
      <c r="AM253" s="78" t="s">
        <v>300</v>
      </c>
      <c r="AN253" s="78" t="s">
        <v>521</v>
      </c>
      <c r="AO253" s="78" t="s">
        <v>530</v>
      </c>
      <c r="AP253" s="78" t="s">
        <v>672</v>
      </c>
      <c r="AQ253" s="78" t="s">
        <v>101</v>
      </c>
      <c r="AR253" s="78" t="s">
        <v>263</v>
      </c>
      <c r="AS253" s="78" t="s">
        <v>625</v>
      </c>
      <c r="AT253" s="78" t="s">
        <v>496</v>
      </c>
      <c r="AU253" s="77" t="s">
        <v>513</v>
      </c>
      <c r="AV253" s="78" t="s">
        <v>570</v>
      </c>
      <c r="AW253" s="79" t="s">
        <v>199</v>
      </c>
      <c r="AX253" s="78" t="s">
        <v>634</v>
      </c>
      <c r="AY253" s="80" t="s">
        <v>178</v>
      </c>
      <c r="AZ253" s="78" t="s">
        <v>113</v>
      </c>
      <c r="BA253" s="78" t="s">
        <v>386</v>
      </c>
      <c r="BB253" s="78" t="s">
        <v>133</v>
      </c>
      <c r="BC253" s="78" t="s">
        <v>506</v>
      </c>
      <c r="BD253" s="78" t="s">
        <v>419</v>
      </c>
      <c r="BE253" s="78" t="s">
        <v>141</v>
      </c>
      <c r="BF253" s="78" t="s">
        <v>71</v>
      </c>
      <c r="BG253" s="78" t="s">
        <v>331</v>
      </c>
      <c r="BH253" s="78" t="s">
        <v>272</v>
      </c>
      <c r="BI253" s="81" t="s">
        <v>211</v>
      </c>
      <c r="BJ253" s="41"/>
      <c r="BK253" s="50"/>
      <c r="BL253" s="41"/>
      <c r="BM253" s="28">
        <f>F152</f>
        <v>139</v>
      </c>
      <c r="BN253" s="29">
        <f>F233</f>
        <v>220</v>
      </c>
      <c r="BO253" s="29">
        <f>F255</f>
        <v>242</v>
      </c>
      <c r="BP253" s="29">
        <f>F194</f>
        <v>181</v>
      </c>
      <c r="BQ253" s="29">
        <f>F166</f>
        <v>153</v>
      </c>
      <c r="BR253" s="29">
        <f>F518</f>
        <v>505</v>
      </c>
      <c r="BS253" s="29">
        <f>F604</f>
        <v>591</v>
      </c>
      <c r="BT253" s="29">
        <f>F626</f>
        <v>613</v>
      </c>
      <c r="BU253" s="29">
        <f>F565</f>
        <v>552</v>
      </c>
      <c r="BV253" s="29">
        <f>F562</f>
        <v>549</v>
      </c>
      <c r="BW253" s="29">
        <f>F264</f>
        <v>251</v>
      </c>
      <c r="BX253" s="29">
        <f>F350</f>
        <v>337</v>
      </c>
      <c r="BY253" s="29">
        <f>F372</f>
        <v>359</v>
      </c>
      <c r="BZ253" s="29">
        <f>F336</f>
        <v>323</v>
      </c>
      <c r="CA253" s="29">
        <f>F303</f>
        <v>290</v>
      </c>
      <c r="CB253" s="29">
        <f>F35</f>
        <v>22</v>
      </c>
      <c r="CC253" s="29">
        <f>F96</f>
        <v>83</v>
      </c>
      <c r="CD253" s="29">
        <f>F113</f>
        <v>100</v>
      </c>
      <c r="CE253" s="29">
        <f>F82</f>
        <v>69</v>
      </c>
      <c r="CF253" s="29">
        <f>F49</f>
        <v>36</v>
      </c>
      <c r="CG253" s="29">
        <f>F406</f>
        <v>393</v>
      </c>
      <c r="CH253" s="29">
        <f>F467</f>
        <v>454</v>
      </c>
      <c r="CI253" s="29">
        <f>F509</f>
        <v>496</v>
      </c>
      <c r="CJ253" s="29">
        <f>F448</f>
        <v>435</v>
      </c>
      <c r="CK253" s="30">
        <f>F420</f>
        <v>407</v>
      </c>
      <c r="CL253" s="75">
        <f t="shared" si="112"/>
        <v>3247400</v>
      </c>
      <c r="CM253" s="41"/>
      <c r="CN253" s="82" t="s">
        <v>113</v>
      </c>
      <c r="CO253" s="84" t="s">
        <v>429</v>
      </c>
      <c r="CP253" s="84" t="s">
        <v>428</v>
      </c>
      <c r="CQ253" s="84" t="s">
        <v>313</v>
      </c>
      <c r="CR253" s="84" t="s">
        <v>419</v>
      </c>
      <c r="CS253" s="84" t="s">
        <v>600</v>
      </c>
      <c r="CT253" s="84" t="s">
        <v>606</v>
      </c>
      <c r="CU253" s="84" t="s">
        <v>406</v>
      </c>
      <c r="CV253" s="84" t="s">
        <v>172</v>
      </c>
      <c r="CW253" s="84" t="s">
        <v>530</v>
      </c>
      <c r="CX253" s="83" t="s">
        <v>513</v>
      </c>
      <c r="CY253" s="84" t="s">
        <v>578</v>
      </c>
      <c r="CZ253" s="85" t="s">
        <v>594</v>
      </c>
      <c r="DA253" s="84" t="s">
        <v>366</v>
      </c>
      <c r="DB253" s="86" t="s">
        <v>178</v>
      </c>
      <c r="DC253" s="84" t="s">
        <v>141</v>
      </c>
      <c r="DD253" s="84" t="s">
        <v>143</v>
      </c>
      <c r="DE253" s="84" t="s">
        <v>142</v>
      </c>
      <c r="DF253" s="84" t="s">
        <v>73</v>
      </c>
      <c r="DG253" s="84" t="s">
        <v>211</v>
      </c>
      <c r="DH253" s="84" t="s">
        <v>672</v>
      </c>
      <c r="DI253" s="84" t="s">
        <v>351</v>
      </c>
      <c r="DJ253" s="84" t="s">
        <v>640</v>
      </c>
      <c r="DK253" s="84" t="s">
        <v>119</v>
      </c>
      <c r="DL253" s="87" t="s">
        <v>496</v>
      </c>
      <c r="DM253" s="67"/>
      <c r="DO253" s="57"/>
      <c r="DP253" s="28">
        <f>F247</f>
        <v>234</v>
      </c>
      <c r="DQ253" s="29">
        <f>F85</f>
        <v>72</v>
      </c>
      <c r="DR253" s="29">
        <f>F523</f>
        <v>510</v>
      </c>
      <c r="DS253" s="29">
        <f>F466</f>
        <v>453</v>
      </c>
      <c r="DT253" s="29">
        <f>F304</f>
        <v>291</v>
      </c>
      <c r="DU253" s="29">
        <f>F564</f>
        <v>551</v>
      </c>
      <c r="DV253" s="29">
        <f>F407</f>
        <v>394</v>
      </c>
      <c r="DW253" s="29">
        <f>F345</f>
        <v>332</v>
      </c>
      <c r="DX253" s="29">
        <f>F183</f>
        <v>170</v>
      </c>
      <c r="DY253" s="29">
        <f>F126</f>
        <v>113</v>
      </c>
      <c r="DZ253" s="29">
        <f>F286</f>
        <v>273</v>
      </c>
      <c r="EA253" s="29">
        <f>F224</f>
        <v>211</v>
      </c>
      <c r="EB253" s="29">
        <f>F42</f>
        <v>29</v>
      </c>
      <c r="EC253" s="29">
        <f>F630</f>
        <v>617</v>
      </c>
      <c r="ED253" s="29">
        <f>F443</f>
        <v>430</v>
      </c>
      <c r="EE253" s="29">
        <f>F103</f>
        <v>90</v>
      </c>
      <c r="EF253" s="29">
        <f>F546</f>
        <v>533</v>
      </c>
      <c r="EG253" s="29">
        <f>F509</f>
        <v>496</v>
      </c>
      <c r="EH253" s="29">
        <f>F327</f>
        <v>314</v>
      </c>
      <c r="EI253" s="29">
        <f>F140</f>
        <v>127</v>
      </c>
      <c r="EJ253" s="29">
        <f>F425</f>
        <v>412</v>
      </c>
      <c r="EK253" s="29">
        <f>F363</f>
        <v>350</v>
      </c>
      <c r="EL253" s="29">
        <f>F206</f>
        <v>193</v>
      </c>
      <c r="EM253" s="29">
        <f>F19</f>
        <v>6</v>
      </c>
      <c r="EN253" s="30">
        <f>F612</f>
        <v>599</v>
      </c>
      <c r="EO253" s="75">
        <f t="shared" si="113"/>
        <v>3247400</v>
      </c>
      <c r="EP253" s="41"/>
      <c r="EQ253" s="91" t="s">
        <v>421</v>
      </c>
      <c r="ER253" s="93" t="s">
        <v>332</v>
      </c>
      <c r="ES253" s="93" t="s">
        <v>299</v>
      </c>
      <c r="ET253" s="93" t="s">
        <v>378</v>
      </c>
      <c r="EU253" s="93" t="s">
        <v>502</v>
      </c>
      <c r="EV253" s="93" t="s">
        <v>335</v>
      </c>
      <c r="EW253" s="93" t="s">
        <v>533</v>
      </c>
      <c r="EX253" s="93" t="s">
        <v>244</v>
      </c>
      <c r="EY253" s="93" t="s">
        <v>504</v>
      </c>
      <c r="EZ253" s="93" t="s">
        <v>96</v>
      </c>
      <c r="FA253" s="92" t="s">
        <v>137</v>
      </c>
      <c r="FB253" s="93" t="s">
        <v>636</v>
      </c>
      <c r="FC253" s="94" t="s">
        <v>449</v>
      </c>
      <c r="FD253" s="93" t="s">
        <v>553</v>
      </c>
      <c r="FE253" s="95" t="s">
        <v>338</v>
      </c>
      <c r="FF253" s="93" t="s">
        <v>590</v>
      </c>
      <c r="FG253" s="93" t="s">
        <v>327</v>
      </c>
      <c r="FH253" s="93" t="s">
        <v>640</v>
      </c>
      <c r="FI253" s="93" t="s">
        <v>342</v>
      </c>
      <c r="FJ253" s="93" t="s">
        <v>548</v>
      </c>
      <c r="FK253" s="93" t="s">
        <v>353</v>
      </c>
      <c r="FL253" s="93" t="s">
        <v>646</v>
      </c>
      <c r="FM253" s="93" t="s">
        <v>182</v>
      </c>
      <c r="FN253" s="93" t="s">
        <v>620</v>
      </c>
      <c r="FO253" s="96" t="s">
        <v>500</v>
      </c>
      <c r="FP253" s="67"/>
    </row>
    <row r="254" spans="1:172" ht="12.75" x14ac:dyDescent="0.2">
      <c r="A254" s="41"/>
      <c r="B254" s="41"/>
      <c r="C254" s="41"/>
      <c r="D254" s="109" t="s">
        <v>528</v>
      </c>
      <c r="E254" s="110" t="s">
        <v>565</v>
      </c>
      <c r="F254" s="122">
        <f>B3+(241*B5)</f>
        <v>241</v>
      </c>
      <c r="G254" s="210"/>
      <c r="H254" s="211"/>
      <c r="I254" s="57"/>
      <c r="J254" s="28">
        <f>F565</f>
        <v>552</v>
      </c>
      <c r="K254" s="29">
        <f>F551</f>
        <v>538</v>
      </c>
      <c r="L254" s="29">
        <f>F537</f>
        <v>524</v>
      </c>
      <c r="M254" s="29">
        <f>F618</f>
        <v>605</v>
      </c>
      <c r="N254" s="29">
        <f>F604</f>
        <v>591</v>
      </c>
      <c r="O254" s="29">
        <f>F448</f>
        <v>435</v>
      </c>
      <c r="P254" s="29">
        <f>F434</f>
        <v>421</v>
      </c>
      <c r="Q254" s="29">
        <f>F395</f>
        <v>382</v>
      </c>
      <c r="R254" s="29">
        <f>F506</f>
        <v>493</v>
      </c>
      <c r="S254" s="29">
        <f>F467</f>
        <v>454</v>
      </c>
      <c r="T254" s="29">
        <f>F336</f>
        <v>323</v>
      </c>
      <c r="U254" s="29">
        <f>F297</f>
        <v>284</v>
      </c>
      <c r="V254" s="29">
        <f>F278</f>
        <v>265</v>
      </c>
      <c r="W254" s="29">
        <f>F364</f>
        <v>351</v>
      </c>
      <c r="X254" s="29">
        <f>F350</f>
        <v>337</v>
      </c>
      <c r="Y254" s="29">
        <f>F194</f>
        <v>181</v>
      </c>
      <c r="Z254" s="29">
        <f>F180</f>
        <v>167</v>
      </c>
      <c r="AA254" s="29">
        <f>F141</f>
        <v>128</v>
      </c>
      <c r="AB254" s="29">
        <f>F252</f>
        <v>239</v>
      </c>
      <c r="AC254" s="29">
        <f>F233</f>
        <v>220</v>
      </c>
      <c r="AD254" s="29">
        <f>F82</f>
        <v>69</v>
      </c>
      <c r="AE254" s="29">
        <f>F38</f>
        <v>25</v>
      </c>
      <c r="AF254" s="29">
        <f>F24</f>
        <v>11</v>
      </c>
      <c r="AG254" s="29">
        <f>F135</f>
        <v>122</v>
      </c>
      <c r="AH254" s="30">
        <f>F96</f>
        <v>83</v>
      </c>
      <c r="AI254" s="75">
        <f t="shared" si="111"/>
        <v>3247400</v>
      </c>
      <c r="AJ254" s="41"/>
      <c r="AK254" s="76" t="s">
        <v>172</v>
      </c>
      <c r="AL254" s="78" t="s">
        <v>447</v>
      </c>
      <c r="AM254" s="78" t="s">
        <v>454</v>
      </c>
      <c r="AN254" s="78" t="s">
        <v>638</v>
      </c>
      <c r="AO254" s="78" t="s">
        <v>606</v>
      </c>
      <c r="AP254" s="78" t="s">
        <v>119</v>
      </c>
      <c r="AQ254" s="78" t="s">
        <v>656</v>
      </c>
      <c r="AR254" s="78" t="s">
        <v>403</v>
      </c>
      <c r="AS254" s="78" t="s">
        <v>683</v>
      </c>
      <c r="AT254" s="78" t="s">
        <v>351</v>
      </c>
      <c r="AU254" s="78" t="s">
        <v>366</v>
      </c>
      <c r="AV254" s="77" t="s">
        <v>649</v>
      </c>
      <c r="AW254" s="79" t="s">
        <v>243</v>
      </c>
      <c r="AX254" s="80" t="s">
        <v>546</v>
      </c>
      <c r="AY254" s="78" t="s">
        <v>578</v>
      </c>
      <c r="AZ254" s="78" t="s">
        <v>313</v>
      </c>
      <c r="BA254" s="78" t="s">
        <v>537</v>
      </c>
      <c r="BB254" s="78" t="s">
        <v>505</v>
      </c>
      <c r="BC254" s="78" t="s">
        <v>185</v>
      </c>
      <c r="BD254" s="78" t="s">
        <v>429</v>
      </c>
      <c r="BE254" s="78" t="s">
        <v>73</v>
      </c>
      <c r="BF254" s="78" t="s">
        <v>291</v>
      </c>
      <c r="BG254" s="78" t="s">
        <v>270</v>
      </c>
      <c r="BH254" s="78" t="s">
        <v>209</v>
      </c>
      <c r="BI254" s="81" t="s">
        <v>143</v>
      </c>
      <c r="BJ254" s="41"/>
      <c r="BK254" s="50"/>
      <c r="BL254" s="41"/>
      <c r="BM254" s="28">
        <f>F191</f>
        <v>178</v>
      </c>
      <c r="BN254" s="29">
        <f>F180</f>
        <v>167</v>
      </c>
      <c r="BO254" s="29">
        <f>F219</f>
        <v>206</v>
      </c>
      <c r="BP254" s="29">
        <f>F252</f>
        <v>239</v>
      </c>
      <c r="BQ254" s="29">
        <f>F158</f>
        <v>145</v>
      </c>
      <c r="BR254" s="29">
        <f>F587</f>
        <v>574</v>
      </c>
      <c r="BS254" s="29">
        <f>F551</f>
        <v>538</v>
      </c>
      <c r="BT254" s="29">
        <f>F590</f>
        <v>577</v>
      </c>
      <c r="BU254" s="29">
        <f>F618</f>
        <v>605</v>
      </c>
      <c r="BV254" s="29">
        <f>F529</f>
        <v>516</v>
      </c>
      <c r="BW254" s="29">
        <f>F328</f>
        <v>315</v>
      </c>
      <c r="BX254" s="29">
        <f>F297</f>
        <v>284</v>
      </c>
      <c r="BY254" s="29">
        <f>F361</f>
        <v>348</v>
      </c>
      <c r="BZ254" s="29">
        <f>F364</f>
        <v>351</v>
      </c>
      <c r="CA254" s="29">
        <f>F275</f>
        <v>262</v>
      </c>
      <c r="CB254" s="29">
        <f>F74</f>
        <v>61</v>
      </c>
      <c r="CC254" s="29">
        <f>F38</f>
        <v>25</v>
      </c>
      <c r="CD254" s="29">
        <f>F107</f>
        <v>94</v>
      </c>
      <c r="CE254" s="29">
        <f>F135</f>
        <v>122</v>
      </c>
      <c r="CF254" s="29">
        <f>F21</f>
        <v>8</v>
      </c>
      <c r="CG254" s="29">
        <f>F445</f>
        <v>432</v>
      </c>
      <c r="CH254" s="29">
        <f>F434</f>
        <v>421</v>
      </c>
      <c r="CI254" s="29">
        <f>F473</f>
        <v>460</v>
      </c>
      <c r="CJ254" s="29">
        <f>F506</f>
        <v>493</v>
      </c>
      <c r="CK254" s="30">
        <f>F392</f>
        <v>379</v>
      </c>
      <c r="CL254" s="75">
        <f t="shared" si="112"/>
        <v>3247400</v>
      </c>
      <c r="CM254" s="41"/>
      <c r="CN254" s="82" t="s">
        <v>427</v>
      </c>
      <c r="CO254" s="84" t="s">
        <v>537</v>
      </c>
      <c r="CP254" s="84" t="s">
        <v>133</v>
      </c>
      <c r="CQ254" s="84" t="s">
        <v>185</v>
      </c>
      <c r="CR254" s="84" t="s">
        <v>538</v>
      </c>
      <c r="CS254" s="84" t="s">
        <v>415</v>
      </c>
      <c r="CT254" s="84" t="s">
        <v>447</v>
      </c>
      <c r="CU254" s="84" t="s">
        <v>300</v>
      </c>
      <c r="CV254" s="84" t="s">
        <v>638</v>
      </c>
      <c r="CW254" s="84" t="s">
        <v>585</v>
      </c>
      <c r="CX254" s="84" t="s">
        <v>306</v>
      </c>
      <c r="CY254" s="83" t="s">
        <v>649</v>
      </c>
      <c r="CZ254" s="85" t="s">
        <v>199</v>
      </c>
      <c r="DA254" s="86" t="s">
        <v>546</v>
      </c>
      <c r="DB254" s="84" t="s">
        <v>643</v>
      </c>
      <c r="DC254" s="84" t="s">
        <v>140</v>
      </c>
      <c r="DD254" s="84" t="s">
        <v>291</v>
      </c>
      <c r="DE254" s="84" t="s">
        <v>331</v>
      </c>
      <c r="DF254" s="84" t="s">
        <v>209</v>
      </c>
      <c r="DG254" s="84" t="s">
        <v>333</v>
      </c>
      <c r="DH254" s="84" t="s">
        <v>550</v>
      </c>
      <c r="DI254" s="84" t="s">
        <v>656</v>
      </c>
      <c r="DJ254" s="84" t="s">
        <v>263</v>
      </c>
      <c r="DK254" s="84" t="s">
        <v>683</v>
      </c>
      <c r="DL254" s="87" t="s">
        <v>237</v>
      </c>
      <c r="DM254" s="67"/>
      <c r="DO254" s="57"/>
      <c r="DP254" s="28">
        <f>F326</f>
        <v>313</v>
      </c>
      <c r="DQ254" s="29">
        <f>F139</f>
        <v>126</v>
      </c>
      <c r="DR254" s="29">
        <f>F107</f>
        <v>94</v>
      </c>
      <c r="DS254" s="29">
        <f>F545</f>
        <v>532</v>
      </c>
      <c r="DT254" s="29">
        <f>F508</f>
        <v>495</v>
      </c>
      <c r="DU254" s="29">
        <f>F18</f>
        <v>5</v>
      </c>
      <c r="DV254" s="29">
        <f>F611</f>
        <v>598</v>
      </c>
      <c r="DW254" s="29">
        <f>F424</f>
        <v>411</v>
      </c>
      <c r="DX254" s="29">
        <f>F367</f>
        <v>354</v>
      </c>
      <c r="DY254" s="29">
        <f>F205</f>
        <v>192</v>
      </c>
      <c r="DZ254" s="29">
        <f>F465</f>
        <v>452</v>
      </c>
      <c r="EA254" s="29">
        <f>F303</f>
        <v>290</v>
      </c>
      <c r="EB254" s="29">
        <f>F246</f>
        <v>233</v>
      </c>
      <c r="EC254" s="29">
        <f>F84</f>
        <v>71</v>
      </c>
      <c r="ED254" s="29">
        <f>F527</f>
        <v>514</v>
      </c>
      <c r="EE254" s="29">
        <f>F187</f>
        <v>174</v>
      </c>
      <c r="EF254" s="29">
        <f>F125</f>
        <v>112</v>
      </c>
      <c r="EG254" s="29">
        <f>F563</f>
        <v>550</v>
      </c>
      <c r="EH254" s="29">
        <f>F406</f>
        <v>393</v>
      </c>
      <c r="EI254" s="29">
        <f>F344</f>
        <v>331</v>
      </c>
      <c r="EJ254" s="29">
        <f>F629</f>
        <v>616</v>
      </c>
      <c r="EK254" s="29">
        <f>F447</f>
        <v>434</v>
      </c>
      <c r="EL254" s="29">
        <f>F285</f>
        <v>272</v>
      </c>
      <c r="EM254" s="29">
        <f>F223</f>
        <v>210</v>
      </c>
      <c r="EN254" s="30">
        <f>F41</f>
        <v>28</v>
      </c>
      <c r="EO254" s="75">
        <f t="shared" si="113"/>
        <v>3247400</v>
      </c>
      <c r="EP254" s="41"/>
      <c r="EQ254" s="91" t="s">
        <v>503</v>
      </c>
      <c r="ER254" s="93" t="s">
        <v>308</v>
      </c>
      <c r="ES254" s="93" t="s">
        <v>331</v>
      </c>
      <c r="ET254" s="93" t="s">
        <v>614</v>
      </c>
      <c r="EU254" s="93" t="s">
        <v>235</v>
      </c>
      <c r="EV254" s="93" t="s">
        <v>529</v>
      </c>
      <c r="EW254" s="93" t="s">
        <v>241</v>
      </c>
      <c r="EX254" s="93" t="s">
        <v>405</v>
      </c>
      <c r="EY254" s="93" t="s">
        <v>264</v>
      </c>
      <c r="EZ254" s="93" t="s">
        <v>506</v>
      </c>
      <c r="FA254" s="93" t="s">
        <v>4</v>
      </c>
      <c r="FB254" s="92" t="s">
        <v>178</v>
      </c>
      <c r="FC254" s="94" t="s">
        <v>693</v>
      </c>
      <c r="FD254" s="95" t="s">
        <v>232</v>
      </c>
      <c r="FE254" s="93" t="s">
        <v>135</v>
      </c>
      <c r="FF254" s="93" t="s">
        <v>324</v>
      </c>
      <c r="FG254" s="93" t="s">
        <v>522</v>
      </c>
      <c r="FH254" s="93" t="s">
        <v>511</v>
      </c>
      <c r="FI254" s="93" t="s">
        <v>672</v>
      </c>
      <c r="FJ254" s="93" t="s">
        <v>341</v>
      </c>
      <c r="FK254" s="93" t="s">
        <v>645</v>
      </c>
      <c r="FL254" s="93" t="s">
        <v>198</v>
      </c>
      <c r="FM254" s="93" t="s">
        <v>479</v>
      </c>
      <c r="FN254" s="93" t="s">
        <v>344</v>
      </c>
      <c r="FO254" s="96" t="s">
        <v>619</v>
      </c>
      <c r="FP254" s="67"/>
    </row>
    <row r="255" spans="1:172" ht="12.75" x14ac:dyDescent="0.2">
      <c r="A255" s="41"/>
      <c r="B255" s="41"/>
      <c r="C255" s="41"/>
      <c r="D255" s="109" t="s">
        <v>428</v>
      </c>
      <c r="E255" s="110" t="s">
        <v>565</v>
      </c>
      <c r="F255" s="122">
        <f>B3+(242*B5)</f>
        <v>242</v>
      </c>
      <c r="G255" s="210"/>
      <c r="H255" s="211"/>
      <c r="I255" s="57"/>
      <c r="J255" s="28">
        <f>F637</f>
        <v>624</v>
      </c>
      <c r="K255" s="29">
        <f>F593</f>
        <v>580</v>
      </c>
      <c r="L255" s="29">
        <f>F579</f>
        <v>566</v>
      </c>
      <c r="M255" s="29">
        <f>F540</f>
        <v>527</v>
      </c>
      <c r="N255" s="29">
        <f>F526</f>
        <v>513</v>
      </c>
      <c r="O255" s="29">
        <f>F495</f>
        <v>482</v>
      </c>
      <c r="P255" s="29">
        <f>F481</f>
        <v>468</v>
      </c>
      <c r="Q255" s="29">
        <f>F442</f>
        <v>429</v>
      </c>
      <c r="R255" s="29">
        <f>F423</f>
        <v>410</v>
      </c>
      <c r="S255" s="29">
        <f>F409</f>
        <v>396</v>
      </c>
      <c r="T255" s="29">
        <f>F378</f>
        <v>365</v>
      </c>
      <c r="U255" s="29">
        <f>F339</f>
        <v>326</v>
      </c>
      <c r="V255" s="29">
        <f>F325</f>
        <v>312</v>
      </c>
      <c r="W255" s="29">
        <f>F311</f>
        <v>298</v>
      </c>
      <c r="X255" s="29">
        <f>F272</f>
        <v>259</v>
      </c>
      <c r="Y255" s="29">
        <f>F241</f>
        <v>228</v>
      </c>
      <c r="Z255" s="29">
        <f>F227</f>
        <v>214</v>
      </c>
      <c r="AA255" s="29">
        <f>F208</f>
        <v>195</v>
      </c>
      <c r="AB255" s="29">
        <f>F169</f>
        <v>156</v>
      </c>
      <c r="AC255" s="29">
        <f>F155</f>
        <v>142</v>
      </c>
      <c r="AD255" s="29">
        <f>F124</f>
        <v>111</v>
      </c>
      <c r="AE255" s="29">
        <f>F110</f>
        <v>97</v>
      </c>
      <c r="AF255" s="29">
        <f>F71</f>
        <v>58</v>
      </c>
      <c r="AG255" s="29">
        <f>F57</f>
        <v>44</v>
      </c>
      <c r="AH255" s="30">
        <f>F13</f>
        <v>0</v>
      </c>
      <c r="AI255" s="112">
        <f>J255^3+K255^3+L255^3+M255^3+N255^3+O255^3+P255^3+Q255^3+R255^3+S255^3+T255^3+U255^3+V255^3+W255^3+X255^3+Y255^3+Z255^3+AA255^3+AB255^3+AC255^3+AD255^3+AE255^3+AF255^3+AG255^3+AH255^3</f>
        <v>1521000000</v>
      </c>
      <c r="AJ255" s="41"/>
      <c r="AK255" s="113" t="s">
        <v>562</v>
      </c>
      <c r="AL255" s="114" t="s">
        <v>577</v>
      </c>
      <c r="AM255" s="114" t="s">
        <v>659</v>
      </c>
      <c r="AN255" s="114" t="s">
        <v>108</v>
      </c>
      <c r="AO255" s="114" t="s">
        <v>486</v>
      </c>
      <c r="AP255" s="114" t="s">
        <v>446</v>
      </c>
      <c r="AQ255" s="114" t="s">
        <v>687</v>
      </c>
      <c r="AR255" s="114" t="s">
        <v>297</v>
      </c>
      <c r="AS255" s="114" t="s">
        <v>322</v>
      </c>
      <c r="AT255" s="114" t="s">
        <v>604</v>
      </c>
      <c r="AU255" s="114" t="s">
        <v>110</v>
      </c>
      <c r="AV255" s="114" t="s">
        <v>440</v>
      </c>
      <c r="AW255" s="77" t="s">
        <v>617</v>
      </c>
      <c r="AX255" s="114" t="s">
        <v>259</v>
      </c>
      <c r="AY255" s="114" t="s">
        <v>569</v>
      </c>
      <c r="AZ255" s="114" t="s">
        <v>458</v>
      </c>
      <c r="BA255" s="114" t="s">
        <v>248</v>
      </c>
      <c r="BB255" s="114" t="s">
        <v>469</v>
      </c>
      <c r="BC255" s="114" t="s">
        <v>194</v>
      </c>
      <c r="BD255" s="114" t="s">
        <v>385</v>
      </c>
      <c r="BE255" s="114" t="s">
        <v>334</v>
      </c>
      <c r="BF255" s="114" t="s">
        <v>271</v>
      </c>
      <c r="BG255" s="114" t="s">
        <v>210</v>
      </c>
      <c r="BH255" s="114" t="s">
        <v>128</v>
      </c>
      <c r="BI255" s="115" t="s">
        <v>70</v>
      </c>
      <c r="BJ255" s="41"/>
      <c r="BK255" s="50"/>
      <c r="BL255" s="41"/>
      <c r="BM255" s="28">
        <f>F169</f>
        <v>156</v>
      </c>
      <c r="BN255" s="29">
        <f>F241</f>
        <v>228</v>
      </c>
      <c r="BO255" s="29">
        <f>F208</f>
        <v>195</v>
      </c>
      <c r="BP255" s="29">
        <f>F155</f>
        <v>142</v>
      </c>
      <c r="BQ255" s="29">
        <f>F227</f>
        <v>214</v>
      </c>
      <c r="BR255" s="29">
        <f>F540</f>
        <v>527</v>
      </c>
      <c r="BS255" s="29">
        <f>F637</f>
        <v>624</v>
      </c>
      <c r="BT255" s="29">
        <f>F579</f>
        <v>566</v>
      </c>
      <c r="BU255" s="29">
        <f>F526</f>
        <v>513</v>
      </c>
      <c r="BV255" s="29">
        <f>F593</f>
        <v>580</v>
      </c>
      <c r="BW255" s="29">
        <f>F311</f>
        <v>298</v>
      </c>
      <c r="BX255" s="29">
        <f>F378</f>
        <v>365</v>
      </c>
      <c r="BY255" s="29">
        <f>F325</f>
        <v>312</v>
      </c>
      <c r="BZ255" s="29">
        <f>F272</f>
        <v>259</v>
      </c>
      <c r="CA255" s="29">
        <f>F339</f>
        <v>326</v>
      </c>
      <c r="CB255" s="29">
        <f>F57</f>
        <v>44</v>
      </c>
      <c r="CC255" s="29">
        <f>F124</f>
        <v>111</v>
      </c>
      <c r="CD255" s="29">
        <f>F71</f>
        <v>58</v>
      </c>
      <c r="CE255" s="29">
        <f>F13</f>
        <v>0</v>
      </c>
      <c r="CF255" s="29">
        <f>F110</f>
        <v>97</v>
      </c>
      <c r="CG255" s="29">
        <f>F423</f>
        <v>410</v>
      </c>
      <c r="CH255" s="29">
        <f>F495</f>
        <v>482</v>
      </c>
      <c r="CI255" s="29">
        <f>F442</f>
        <v>429</v>
      </c>
      <c r="CJ255" s="29">
        <f>F409</f>
        <v>396</v>
      </c>
      <c r="CK255" s="30">
        <f>F481</f>
        <v>468</v>
      </c>
      <c r="CL255" s="112">
        <f>BM255^3+BN255^3+BO255^3+BP255^3+BQ255^3+BR255^3+BS255^3+BT255^3+BU255^3+BV255^3+BW255^3+BX255^3+BY255^3+BZ255^3+CA255^3+CB255^3+CC255^3+CD255^3+CE255^3+CF255^3+CG255^3+CH255^3+CI255^3+CJ255^3+CK255^3</f>
        <v>1521000000</v>
      </c>
      <c r="CM255" s="41"/>
      <c r="CN255" s="116" t="s">
        <v>194</v>
      </c>
      <c r="CO255" s="117" t="s">
        <v>458</v>
      </c>
      <c r="CP255" s="117" t="s">
        <v>469</v>
      </c>
      <c r="CQ255" s="117" t="s">
        <v>385</v>
      </c>
      <c r="CR255" s="117" t="s">
        <v>248</v>
      </c>
      <c r="CS255" s="117" t="s">
        <v>108</v>
      </c>
      <c r="CT255" s="117" t="s">
        <v>562</v>
      </c>
      <c r="CU255" s="117" t="s">
        <v>659</v>
      </c>
      <c r="CV255" s="117" t="s">
        <v>486</v>
      </c>
      <c r="CW255" s="117" t="s">
        <v>577</v>
      </c>
      <c r="CX255" s="117" t="s">
        <v>259</v>
      </c>
      <c r="CY255" s="117" t="s">
        <v>110</v>
      </c>
      <c r="CZ255" s="83" t="s">
        <v>617</v>
      </c>
      <c r="DA255" s="117" t="s">
        <v>569</v>
      </c>
      <c r="DB255" s="117" t="s">
        <v>440</v>
      </c>
      <c r="DC255" s="117" t="s">
        <v>128</v>
      </c>
      <c r="DD255" s="117" t="s">
        <v>334</v>
      </c>
      <c r="DE255" s="117" t="s">
        <v>210</v>
      </c>
      <c r="DF255" s="117" t="s">
        <v>70</v>
      </c>
      <c r="DG255" s="117" t="s">
        <v>271</v>
      </c>
      <c r="DH255" s="117" t="s">
        <v>322</v>
      </c>
      <c r="DI255" s="117" t="s">
        <v>446</v>
      </c>
      <c r="DJ255" s="117" t="s">
        <v>297</v>
      </c>
      <c r="DK255" s="117" t="s">
        <v>604</v>
      </c>
      <c r="DL255" s="118" t="s">
        <v>687</v>
      </c>
      <c r="DM255" s="67"/>
      <c r="DO255" s="57"/>
      <c r="DP255" s="28">
        <f>F405</f>
        <v>392</v>
      </c>
      <c r="DQ255" s="29">
        <f>F343</f>
        <v>330</v>
      </c>
      <c r="DR255" s="29">
        <f>F186</f>
        <v>173</v>
      </c>
      <c r="DS255" s="29">
        <f>F124</f>
        <v>111</v>
      </c>
      <c r="DT255" s="29">
        <f>F567</f>
        <v>554</v>
      </c>
      <c r="DU255" s="29">
        <f>F227</f>
        <v>214</v>
      </c>
      <c r="DV255" s="29">
        <f>F40</f>
        <v>27</v>
      </c>
      <c r="DW255" s="29">
        <f>F628</f>
        <v>615</v>
      </c>
      <c r="DX255" s="29">
        <f>F446</f>
        <v>433</v>
      </c>
      <c r="DY255" s="29">
        <f>F284</f>
        <v>271</v>
      </c>
      <c r="DZ255" s="29">
        <f>F544</f>
        <v>531</v>
      </c>
      <c r="EA255" s="29">
        <f>F512</f>
        <v>499</v>
      </c>
      <c r="EB255" s="29">
        <f>F325</f>
        <v>312</v>
      </c>
      <c r="EC255" s="29">
        <f>F138</f>
        <v>125</v>
      </c>
      <c r="ED255" s="29">
        <f>F106</f>
        <v>93</v>
      </c>
      <c r="EE255" s="29">
        <f>F366</f>
        <v>353</v>
      </c>
      <c r="EF255" s="29">
        <f>F204</f>
        <v>191</v>
      </c>
      <c r="EG255" s="29">
        <f>F22</f>
        <v>9</v>
      </c>
      <c r="EH255" s="29">
        <f>F610</f>
        <v>597</v>
      </c>
      <c r="EI255" s="29">
        <f>F423</f>
        <v>410</v>
      </c>
      <c r="EJ255" s="29">
        <f>F83</f>
        <v>70</v>
      </c>
      <c r="EK255" s="29">
        <f>F526</f>
        <v>513</v>
      </c>
      <c r="EL255" s="29">
        <f>F464</f>
        <v>451</v>
      </c>
      <c r="EM255" s="29">
        <f>F307</f>
        <v>294</v>
      </c>
      <c r="EN255" s="30">
        <f>F245</f>
        <v>232</v>
      </c>
      <c r="EO255" s="223">
        <f>DP255^3+DQ255^3+DR255^3+DS255^3+DT255^3+DU255^3+DV255^3+DW255^3+DX255^3+DY255^3+DZ255^3+EA255^3+EB255^3+EC255^3+ED255^3+EE255^3+EF255^3+EG255^3+EH255^3+EI255^3+EJ255^3+EK255^3+EL255^3+EM255^3+EN255^3</f>
        <v>1521000000</v>
      </c>
      <c r="EP255" s="41"/>
      <c r="EQ255" s="119" t="s">
        <v>608</v>
      </c>
      <c r="ER255" s="120" t="s">
        <v>374</v>
      </c>
      <c r="ES255" s="120" t="s">
        <v>517</v>
      </c>
      <c r="ET255" s="120" t="s">
        <v>334</v>
      </c>
      <c r="EU255" s="120" t="s">
        <v>613</v>
      </c>
      <c r="EV255" s="120" t="s">
        <v>248</v>
      </c>
      <c r="EW255" s="120" t="s">
        <v>580</v>
      </c>
      <c r="EX255" s="120" t="s">
        <v>257</v>
      </c>
      <c r="EY255" s="120" t="s">
        <v>102</v>
      </c>
      <c r="EZ255" s="120" t="s">
        <v>527</v>
      </c>
      <c r="FA255" s="120" t="s">
        <v>173</v>
      </c>
      <c r="FB255" s="120" t="s">
        <v>340</v>
      </c>
      <c r="FC255" s="92" t="s">
        <v>617</v>
      </c>
      <c r="FD255" s="120" t="s">
        <v>127</v>
      </c>
      <c r="FE255" s="120" t="s">
        <v>508</v>
      </c>
      <c r="FF255" s="120" t="s">
        <v>302</v>
      </c>
      <c r="FG255" s="120" t="s">
        <v>560</v>
      </c>
      <c r="FH255" s="120" t="s">
        <v>348</v>
      </c>
      <c r="FI255" s="120" t="s">
        <v>510</v>
      </c>
      <c r="FJ255" s="120" t="s">
        <v>322</v>
      </c>
      <c r="FK255" s="120" t="s">
        <v>195</v>
      </c>
      <c r="FL255" s="120" t="s">
        <v>486</v>
      </c>
      <c r="FM255" s="120" t="s">
        <v>0</v>
      </c>
      <c r="FN255" s="120" t="s">
        <v>673</v>
      </c>
      <c r="FO255" s="121" t="s">
        <v>347</v>
      </c>
      <c r="FP255" s="67"/>
    </row>
    <row r="256" spans="1:172" ht="12.75" x14ac:dyDescent="0.2">
      <c r="A256" s="41"/>
      <c r="B256" s="41"/>
      <c r="C256" s="41"/>
      <c r="D256" s="109" t="s">
        <v>121</v>
      </c>
      <c r="E256" s="110" t="s">
        <v>565</v>
      </c>
      <c r="F256" s="111">
        <f>B3+(243*B5)</f>
        <v>243</v>
      </c>
      <c r="G256" s="210"/>
      <c r="H256" s="211"/>
      <c r="I256" s="57"/>
      <c r="J256" s="28">
        <f>F554</f>
        <v>541</v>
      </c>
      <c r="K256" s="29">
        <f>F515</f>
        <v>502</v>
      </c>
      <c r="L256" s="29">
        <f>F626</f>
        <v>613</v>
      </c>
      <c r="M256" s="29">
        <f>F612</f>
        <v>599</v>
      </c>
      <c r="N256" s="29">
        <f>F568</f>
        <v>555</v>
      </c>
      <c r="O256" s="29">
        <f>F417</f>
        <v>404</v>
      </c>
      <c r="P256" s="29">
        <f>F398</f>
        <v>385</v>
      </c>
      <c r="Q256" s="29">
        <f>F509</f>
        <v>496</v>
      </c>
      <c r="R256" s="29">
        <f>F470</f>
        <v>457</v>
      </c>
      <c r="S256" s="29">
        <f>F456</f>
        <v>443</v>
      </c>
      <c r="T256" s="29">
        <f>F300</f>
        <v>287</v>
      </c>
      <c r="U256" s="29">
        <f>F286</f>
        <v>273</v>
      </c>
      <c r="V256" s="29">
        <f>F372</f>
        <v>359</v>
      </c>
      <c r="W256" s="29">
        <f>F353</f>
        <v>340</v>
      </c>
      <c r="X256" s="29">
        <f>F314</f>
        <v>301</v>
      </c>
      <c r="Y256" s="29">
        <f>F183</f>
        <v>170</v>
      </c>
      <c r="Z256" s="29">
        <f>F144</f>
        <v>131</v>
      </c>
      <c r="AA256" s="29">
        <f>F255</f>
        <v>242</v>
      </c>
      <c r="AB256" s="29">
        <f>F216</f>
        <v>203</v>
      </c>
      <c r="AC256" s="29">
        <f>F202</f>
        <v>189</v>
      </c>
      <c r="AD256" s="29">
        <f>F46</f>
        <v>33</v>
      </c>
      <c r="AE256" s="29">
        <f>F32</f>
        <v>19</v>
      </c>
      <c r="AF256" s="29">
        <f>F113</f>
        <v>100</v>
      </c>
      <c r="AG256" s="29">
        <f>F99</f>
        <v>86</v>
      </c>
      <c r="AH256" s="30">
        <f>F85</f>
        <v>72</v>
      </c>
      <c r="AI256" s="75">
        <f t="shared" ref="AI256:AI267" si="114">SUMSQ(J256:AH256)</f>
        <v>3247400</v>
      </c>
      <c r="AJ256" s="41"/>
      <c r="AK256" s="76" t="s">
        <v>629</v>
      </c>
      <c r="AL256" s="78" t="s">
        <v>266</v>
      </c>
      <c r="AM256" s="78" t="s">
        <v>406</v>
      </c>
      <c r="AN256" s="78" t="s">
        <v>500</v>
      </c>
      <c r="AO256" s="78" t="s">
        <v>623</v>
      </c>
      <c r="AP256" s="78" t="s">
        <v>169</v>
      </c>
      <c r="AQ256" s="78" t="s">
        <v>204</v>
      </c>
      <c r="AR256" s="78" t="s">
        <v>640</v>
      </c>
      <c r="AS256" s="78" t="s">
        <v>462</v>
      </c>
      <c r="AT256" s="78" t="s">
        <v>675</v>
      </c>
      <c r="AU256" s="78" t="s">
        <v>589</v>
      </c>
      <c r="AV256" s="80" t="s">
        <v>137</v>
      </c>
      <c r="AW256" s="79" t="s">
        <v>594</v>
      </c>
      <c r="AX256" s="77" t="s">
        <v>358</v>
      </c>
      <c r="AY256" s="78" t="s">
        <v>398</v>
      </c>
      <c r="AZ256" s="78" t="s">
        <v>504</v>
      </c>
      <c r="BA256" s="78" t="s">
        <v>379</v>
      </c>
      <c r="BB256" s="78" t="s">
        <v>428</v>
      </c>
      <c r="BC256" s="78" t="s">
        <v>387</v>
      </c>
      <c r="BD256" s="78" t="s">
        <v>362</v>
      </c>
      <c r="BE256" s="78" t="s">
        <v>269</v>
      </c>
      <c r="BF256" s="78" t="s">
        <v>212</v>
      </c>
      <c r="BG256" s="78" t="s">
        <v>142</v>
      </c>
      <c r="BH256" s="78" t="s">
        <v>72</v>
      </c>
      <c r="BI256" s="81" t="s">
        <v>332</v>
      </c>
      <c r="BJ256" s="41"/>
      <c r="BK256" s="50"/>
      <c r="BL256" s="41"/>
      <c r="BM256" s="28">
        <f>F258</f>
        <v>245</v>
      </c>
      <c r="BN256" s="29">
        <f>F144</f>
        <v>131</v>
      </c>
      <c r="BO256" s="29">
        <f>F177</f>
        <v>164</v>
      </c>
      <c r="BP256" s="29">
        <f>F216</f>
        <v>203</v>
      </c>
      <c r="BQ256" s="29">
        <f>F205</f>
        <v>192</v>
      </c>
      <c r="BR256" s="29">
        <f>F629</f>
        <v>616</v>
      </c>
      <c r="BS256" s="29">
        <f>F515</f>
        <v>502</v>
      </c>
      <c r="BT256" s="29">
        <f>F543</f>
        <v>530</v>
      </c>
      <c r="BU256" s="29">
        <f>F612</f>
        <v>599</v>
      </c>
      <c r="BV256" s="29">
        <f>F576</f>
        <v>563</v>
      </c>
      <c r="BW256" s="29">
        <f>F375</f>
        <v>362</v>
      </c>
      <c r="BX256" s="29">
        <f>F286</f>
        <v>273</v>
      </c>
      <c r="BY256" s="29">
        <f>F289</f>
        <v>276</v>
      </c>
      <c r="BZ256" s="29">
        <f>F353</f>
        <v>340</v>
      </c>
      <c r="CA256" s="29">
        <f>F322</f>
        <v>309</v>
      </c>
      <c r="CB256" s="29">
        <f>F121</f>
        <v>108</v>
      </c>
      <c r="CC256" s="29">
        <f>F32</f>
        <v>19</v>
      </c>
      <c r="CD256" s="29">
        <f>F60</f>
        <v>47</v>
      </c>
      <c r="CE256" s="29">
        <f>F99</f>
        <v>86</v>
      </c>
      <c r="CF256" s="29">
        <f>F63</f>
        <v>50</v>
      </c>
      <c r="CG256" s="29">
        <f>F492</f>
        <v>479</v>
      </c>
      <c r="CH256" s="29">
        <f>F398</f>
        <v>385</v>
      </c>
      <c r="CI256" s="29">
        <f>F431</f>
        <v>418</v>
      </c>
      <c r="CJ256" s="29">
        <f>F470</f>
        <v>457</v>
      </c>
      <c r="CK256" s="30">
        <f>F459</f>
        <v>446</v>
      </c>
      <c r="CL256" s="75">
        <f t="shared" ref="CL256:CL267" si="115">SUMSQ(BM256:CK256)</f>
        <v>3247400</v>
      </c>
      <c r="CM256" s="41"/>
      <c r="CN256" s="82" t="s">
        <v>386</v>
      </c>
      <c r="CO256" s="84" t="s">
        <v>379</v>
      </c>
      <c r="CP256" s="84" t="s">
        <v>309</v>
      </c>
      <c r="CQ256" s="84" t="s">
        <v>387</v>
      </c>
      <c r="CR256" s="84" t="s">
        <v>506</v>
      </c>
      <c r="CS256" s="84" t="s">
        <v>645</v>
      </c>
      <c r="CT256" s="84" t="s">
        <v>266</v>
      </c>
      <c r="CU256" s="84" t="s">
        <v>655</v>
      </c>
      <c r="CV256" s="84" t="s">
        <v>500</v>
      </c>
      <c r="CW256" s="84" t="s">
        <v>521</v>
      </c>
      <c r="CX256" s="84" t="s">
        <v>570</v>
      </c>
      <c r="CY256" s="86" t="s">
        <v>137</v>
      </c>
      <c r="CZ256" s="85" t="s">
        <v>477</v>
      </c>
      <c r="DA256" s="83" t="s">
        <v>358</v>
      </c>
      <c r="DB256" s="84" t="s">
        <v>634</v>
      </c>
      <c r="DC256" s="84" t="s">
        <v>71</v>
      </c>
      <c r="DD256" s="84" t="s">
        <v>212</v>
      </c>
      <c r="DE256" s="84" t="s">
        <v>74</v>
      </c>
      <c r="DF256" s="84" t="s">
        <v>72</v>
      </c>
      <c r="DG256" s="84" t="s">
        <v>272</v>
      </c>
      <c r="DH256" s="84" t="s">
        <v>101</v>
      </c>
      <c r="DI256" s="84" t="s">
        <v>204</v>
      </c>
      <c r="DJ256" s="84" t="s">
        <v>664</v>
      </c>
      <c r="DK256" s="84" t="s">
        <v>462</v>
      </c>
      <c r="DL256" s="87" t="s">
        <v>625</v>
      </c>
      <c r="DM256" s="67"/>
      <c r="DO256" s="57"/>
      <c r="DP256" s="28">
        <f>F609</f>
        <v>596</v>
      </c>
      <c r="DQ256" s="29">
        <f>F427</f>
        <v>414</v>
      </c>
      <c r="DR256" s="29">
        <f>F365</f>
        <v>352</v>
      </c>
      <c r="DS256" s="29">
        <f>F203</f>
        <v>190</v>
      </c>
      <c r="DT256" s="29">
        <f>F21</f>
        <v>8</v>
      </c>
      <c r="DU256" s="29">
        <f>F306</f>
        <v>293</v>
      </c>
      <c r="DV256" s="29">
        <f>F244</f>
        <v>231</v>
      </c>
      <c r="DW256" s="29">
        <f>F87</f>
        <v>74</v>
      </c>
      <c r="DX256" s="29">
        <f>F525</f>
        <v>512</v>
      </c>
      <c r="DY256" s="29">
        <f>F463</f>
        <v>450</v>
      </c>
      <c r="DZ256" s="29">
        <f>F123</f>
        <v>110</v>
      </c>
      <c r="EA256" s="29">
        <f>F566</f>
        <v>553</v>
      </c>
      <c r="EB256" s="29">
        <f>F404</f>
        <v>391</v>
      </c>
      <c r="EC256" s="29">
        <f>F347</f>
        <v>334</v>
      </c>
      <c r="ED256" s="29">
        <f>F185</f>
        <v>172</v>
      </c>
      <c r="EE256" s="29">
        <f>F445</f>
        <v>432</v>
      </c>
      <c r="EF256" s="29">
        <f>F283</f>
        <v>270</v>
      </c>
      <c r="EG256" s="29">
        <f>F226</f>
        <v>213</v>
      </c>
      <c r="EH256" s="29">
        <f>F39</f>
        <v>26</v>
      </c>
      <c r="EI256" s="29">
        <f>F632</f>
        <v>619</v>
      </c>
      <c r="EJ256" s="29">
        <f>F142</f>
        <v>129</v>
      </c>
      <c r="EK256" s="29">
        <f>F105</f>
        <v>92</v>
      </c>
      <c r="EL256" s="29">
        <f>F543</f>
        <v>530</v>
      </c>
      <c r="EM256" s="29">
        <f>F511</f>
        <v>498</v>
      </c>
      <c r="EN256" s="30">
        <f>F324</f>
        <v>311</v>
      </c>
      <c r="EO256" s="75">
        <f t="shared" ref="EO256:EO267" si="116">SUMSQ(DP256:EN256)</f>
        <v>3247400</v>
      </c>
      <c r="EP256" s="41"/>
      <c r="EQ256" s="91" t="s">
        <v>370</v>
      </c>
      <c r="ER256" s="93" t="s">
        <v>685</v>
      </c>
      <c r="ES256" s="93" t="s">
        <v>416</v>
      </c>
      <c r="ET256" s="93" t="s">
        <v>637</v>
      </c>
      <c r="EU256" s="93" t="s">
        <v>333</v>
      </c>
      <c r="EV256" s="93" t="s">
        <v>399</v>
      </c>
      <c r="EW256" s="93" t="s">
        <v>254</v>
      </c>
      <c r="EX256" s="93" t="s">
        <v>667</v>
      </c>
      <c r="EY256" s="93" t="s">
        <v>337</v>
      </c>
      <c r="EZ256" s="93" t="s">
        <v>615</v>
      </c>
      <c r="FA256" s="93" t="s">
        <v>507</v>
      </c>
      <c r="FB256" s="95" t="s">
        <v>627</v>
      </c>
      <c r="FC256" s="94" t="s">
        <v>99</v>
      </c>
      <c r="FD256" s="92" t="s">
        <v>616</v>
      </c>
      <c r="FE256" s="93" t="s">
        <v>183</v>
      </c>
      <c r="FF256" s="93" t="s">
        <v>550</v>
      </c>
      <c r="FG256" s="93" t="s">
        <v>343</v>
      </c>
      <c r="FH256" s="93" t="s">
        <v>583</v>
      </c>
      <c r="FI256" s="93" t="s">
        <v>319</v>
      </c>
      <c r="FJ256" s="93" t="s">
        <v>298</v>
      </c>
      <c r="FK256" s="93" t="s">
        <v>346</v>
      </c>
      <c r="FL256" s="93" t="s">
        <v>166</v>
      </c>
      <c r="FM256" s="93" t="s">
        <v>655</v>
      </c>
      <c r="FN256" s="93" t="s">
        <v>512</v>
      </c>
      <c r="FO256" s="96" t="s">
        <v>177</v>
      </c>
      <c r="FP256" s="67"/>
    </row>
    <row r="257" spans="1:172" ht="12.75" x14ac:dyDescent="0.2">
      <c r="A257" s="41"/>
      <c r="B257" s="41"/>
      <c r="C257" s="41"/>
      <c r="D257" s="109" t="s">
        <v>516</v>
      </c>
      <c r="E257" s="110" t="s">
        <v>565</v>
      </c>
      <c r="F257" s="111">
        <f>B3+(244*B5)</f>
        <v>244</v>
      </c>
      <c r="G257" s="210"/>
      <c r="H257" s="211"/>
      <c r="I257" s="57"/>
      <c r="J257" s="28">
        <f>F601</f>
        <v>588</v>
      </c>
      <c r="K257" s="29">
        <f>F587</f>
        <v>574</v>
      </c>
      <c r="L257" s="29">
        <f>F543</f>
        <v>530</v>
      </c>
      <c r="M257" s="29">
        <f>F529</f>
        <v>516</v>
      </c>
      <c r="N257" s="29">
        <f>F615</f>
        <v>602</v>
      </c>
      <c r="O257" s="29">
        <f>F484</f>
        <v>471</v>
      </c>
      <c r="P257" s="29">
        <f>F445</f>
        <v>432</v>
      </c>
      <c r="Q257" s="29">
        <f>F431</f>
        <v>418</v>
      </c>
      <c r="R257" s="29">
        <f>F392</f>
        <v>379</v>
      </c>
      <c r="S257" s="29">
        <f>F498</f>
        <v>485</v>
      </c>
      <c r="T257" s="29">
        <f>F347</f>
        <v>334</v>
      </c>
      <c r="U257" s="29">
        <f>F328</f>
        <v>315</v>
      </c>
      <c r="V257" s="29">
        <f>F289</f>
        <v>276</v>
      </c>
      <c r="W257" s="29">
        <f>F275</f>
        <v>262</v>
      </c>
      <c r="X257" s="29">
        <f>F386</f>
        <v>373</v>
      </c>
      <c r="Y257" s="29">
        <f>F230</f>
        <v>217</v>
      </c>
      <c r="Z257" s="29">
        <f>F191</f>
        <v>178</v>
      </c>
      <c r="AA257" s="29">
        <f>F177</f>
        <v>164</v>
      </c>
      <c r="AB257" s="29">
        <f>F158</f>
        <v>145</v>
      </c>
      <c r="AC257" s="29">
        <f>F244</f>
        <v>231</v>
      </c>
      <c r="AD257" s="29">
        <f>F88</f>
        <v>75</v>
      </c>
      <c r="AE257" s="29">
        <f>F74</f>
        <v>61</v>
      </c>
      <c r="AF257" s="29">
        <f>F60</f>
        <v>47</v>
      </c>
      <c r="AG257" s="29">
        <f>F21</f>
        <v>8</v>
      </c>
      <c r="AH257" s="30">
        <f>F132</f>
        <v>119</v>
      </c>
      <c r="AI257" s="75">
        <f t="shared" si="114"/>
        <v>3247400</v>
      </c>
      <c r="AJ257" s="41"/>
      <c r="AK257" s="76" t="s">
        <v>552</v>
      </c>
      <c r="AL257" s="78" t="s">
        <v>415</v>
      </c>
      <c r="AM257" s="78" t="s">
        <v>655</v>
      </c>
      <c r="AN257" s="78" t="s">
        <v>585</v>
      </c>
      <c r="AO257" s="78" t="s">
        <v>124</v>
      </c>
      <c r="AP257" s="78" t="s">
        <v>581</v>
      </c>
      <c r="AQ257" s="78" t="s">
        <v>550</v>
      </c>
      <c r="AR257" s="78" t="s">
        <v>664</v>
      </c>
      <c r="AS257" s="78" t="s">
        <v>237</v>
      </c>
      <c r="AT257" s="78" t="s">
        <v>371</v>
      </c>
      <c r="AU257" s="80" t="s">
        <v>616</v>
      </c>
      <c r="AV257" s="78" t="s">
        <v>306</v>
      </c>
      <c r="AW257" s="79" t="s">
        <v>477</v>
      </c>
      <c r="AX257" s="78" t="s">
        <v>643</v>
      </c>
      <c r="AY257" s="77" t="s">
        <v>317</v>
      </c>
      <c r="AZ257" s="78" t="s">
        <v>468</v>
      </c>
      <c r="BA257" s="78" t="s">
        <v>427</v>
      </c>
      <c r="BB257" s="78" t="s">
        <v>309</v>
      </c>
      <c r="BC257" s="78" t="s">
        <v>538</v>
      </c>
      <c r="BD257" s="78" t="s">
        <v>254</v>
      </c>
      <c r="BE257" s="78" t="s">
        <v>1</v>
      </c>
      <c r="BF257" s="78" t="s">
        <v>140</v>
      </c>
      <c r="BG257" s="78" t="s">
        <v>74</v>
      </c>
      <c r="BH257" s="78" t="s">
        <v>333</v>
      </c>
      <c r="BI257" s="81" t="s">
        <v>190</v>
      </c>
      <c r="BJ257" s="41"/>
      <c r="BK257" s="50"/>
      <c r="BL257" s="41"/>
      <c r="BM257" s="28">
        <f>F230</f>
        <v>217</v>
      </c>
      <c r="BN257" s="29">
        <f>F202</f>
        <v>189</v>
      </c>
      <c r="BO257" s="29">
        <f>F141</f>
        <v>128</v>
      </c>
      <c r="BP257" s="29">
        <f>F183</f>
        <v>170</v>
      </c>
      <c r="BQ257" s="29">
        <f>F244</f>
        <v>231</v>
      </c>
      <c r="BR257" s="29">
        <f>F601</f>
        <v>588</v>
      </c>
      <c r="BS257" s="29">
        <f>F568</f>
        <v>555</v>
      </c>
      <c r="BT257" s="29">
        <f>F537</f>
        <v>524</v>
      </c>
      <c r="BU257" s="29">
        <f>F554</f>
        <v>541</v>
      </c>
      <c r="BV257" s="29">
        <f>F615</f>
        <v>602</v>
      </c>
      <c r="BW257" s="29">
        <f>F347</f>
        <v>334</v>
      </c>
      <c r="BX257" s="29">
        <f>F314</f>
        <v>301</v>
      </c>
      <c r="BY257" s="29">
        <f>F278</f>
        <v>265</v>
      </c>
      <c r="BZ257" s="29">
        <f>F300</f>
        <v>287</v>
      </c>
      <c r="CA257" s="29">
        <f>F386</f>
        <v>373</v>
      </c>
      <c r="CB257" s="29">
        <f>F88</f>
        <v>75</v>
      </c>
      <c r="CC257" s="29">
        <f>F85</f>
        <v>72</v>
      </c>
      <c r="CD257" s="29">
        <f>F24</f>
        <v>11</v>
      </c>
      <c r="CE257" s="29">
        <f>F46</f>
        <v>33</v>
      </c>
      <c r="CF257" s="29">
        <f>F132</f>
        <v>119</v>
      </c>
      <c r="CG257" s="29">
        <f>F484</f>
        <v>471</v>
      </c>
      <c r="CH257" s="29">
        <f>F456</f>
        <v>443</v>
      </c>
      <c r="CI257" s="29">
        <f>F395</f>
        <v>382</v>
      </c>
      <c r="CJ257" s="29">
        <f>F417</f>
        <v>404</v>
      </c>
      <c r="CK257" s="30">
        <f>F498</f>
        <v>485</v>
      </c>
      <c r="CL257" s="75">
        <f t="shared" si="115"/>
        <v>3247400</v>
      </c>
      <c r="CM257" s="41"/>
      <c r="CN257" s="82" t="s">
        <v>468</v>
      </c>
      <c r="CO257" s="84" t="s">
        <v>362</v>
      </c>
      <c r="CP257" s="84" t="s">
        <v>505</v>
      </c>
      <c r="CQ257" s="84" t="s">
        <v>504</v>
      </c>
      <c r="CR257" s="84" t="s">
        <v>254</v>
      </c>
      <c r="CS257" s="84" t="s">
        <v>552</v>
      </c>
      <c r="CT257" s="84" t="s">
        <v>623</v>
      </c>
      <c r="CU257" s="84" t="s">
        <v>454</v>
      </c>
      <c r="CV257" s="84" t="s">
        <v>629</v>
      </c>
      <c r="CW257" s="84" t="s">
        <v>124</v>
      </c>
      <c r="CX257" s="86" t="s">
        <v>616</v>
      </c>
      <c r="CY257" s="84" t="s">
        <v>398</v>
      </c>
      <c r="CZ257" s="85" t="s">
        <v>243</v>
      </c>
      <c r="DA257" s="84" t="s">
        <v>589</v>
      </c>
      <c r="DB257" s="83" t="s">
        <v>317</v>
      </c>
      <c r="DC257" s="84" t="s">
        <v>1</v>
      </c>
      <c r="DD257" s="84" t="s">
        <v>332</v>
      </c>
      <c r="DE257" s="84" t="s">
        <v>270</v>
      </c>
      <c r="DF257" s="84" t="s">
        <v>269</v>
      </c>
      <c r="DG257" s="84" t="s">
        <v>190</v>
      </c>
      <c r="DH257" s="84" t="s">
        <v>581</v>
      </c>
      <c r="DI257" s="84" t="s">
        <v>675</v>
      </c>
      <c r="DJ257" s="84" t="s">
        <v>403</v>
      </c>
      <c r="DK257" s="84" t="s">
        <v>169</v>
      </c>
      <c r="DL257" s="87" t="s">
        <v>371</v>
      </c>
      <c r="DM257" s="67"/>
      <c r="DO257" s="57"/>
      <c r="DP257" s="28">
        <f>F38</f>
        <v>25</v>
      </c>
      <c r="DQ257" s="29">
        <f>F631</f>
        <v>618</v>
      </c>
      <c r="DR257" s="29">
        <f>F444</f>
        <v>431</v>
      </c>
      <c r="DS257" s="29">
        <f>F287</f>
        <v>274</v>
      </c>
      <c r="DT257" s="29">
        <f>F225</f>
        <v>212</v>
      </c>
      <c r="DU257" s="29">
        <f>F510</f>
        <v>497</v>
      </c>
      <c r="DV257" s="29">
        <f>F323</f>
        <v>310</v>
      </c>
      <c r="DW257" s="29">
        <f>F141</f>
        <v>128</v>
      </c>
      <c r="DX257" s="29">
        <f>F104</f>
        <v>91</v>
      </c>
      <c r="DY257" s="29">
        <f>F547</f>
        <v>534</v>
      </c>
      <c r="DZ257" s="29">
        <f>F207</f>
        <v>194</v>
      </c>
      <c r="EA257" s="29">
        <f>F20</f>
        <v>7</v>
      </c>
      <c r="EB257" s="29">
        <f>F608</f>
        <v>595</v>
      </c>
      <c r="EC257" s="29">
        <f>F426</f>
        <v>413</v>
      </c>
      <c r="ED257" s="29">
        <f>F364</f>
        <v>351</v>
      </c>
      <c r="EE257" s="29">
        <f>F524</f>
        <v>511</v>
      </c>
      <c r="EF257" s="29">
        <f>F467</f>
        <v>454</v>
      </c>
      <c r="EG257" s="29">
        <f>F305</f>
        <v>292</v>
      </c>
      <c r="EH257" s="29">
        <f>F243</f>
        <v>230</v>
      </c>
      <c r="EI257" s="29">
        <f>F86</f>
        <v>73</v>
      </c>
      <c r="EJ257" s="29">
        <f>F346</f>
        <v>333</v>
      </c>
      <c r="EK257" s="29">
        <f>F184</f>
        <v>171</v>
      </c>
      <c r="EL257" s="29">
        <f>F127</f>
        <v>114</v>
      </c>
      <c r="EM257" s="29">
        <f>F565</f>
        <v>552</v>
      </c>
      <c r="EN257" s="30">
        <f>F403</f>
        <v>390</v>
      </c>
      <c r="EO257" s="75">
        <f t="shared" si="116"/>
        <v>3247400</v>
      </c>
      <c r="EP257" s="41"/>
      <c r="EQ257" s="91" t="s">
        <v>291</v>
      </c>
      <c r="ER257" s="93" t="s">
        <v>411</v>
      </c>
      <c r="ES257" s="93" t="s">
        <v>692</v>
      </c>
      <c r="ET257" s="93" t="s">
        <v>303</v>
      </c>
      <c r="EU257" s="93" t="s">
        <v>367</v>
      </c>
      <c r="EV257" s="93" t="s">
        <v>252</v>
      </c>
      <c r="EW257" s="93" t="s">
        <v>670</v>
      </c>
      <c r="EX257" s="93" t="s">
        <v>505</v>
      </c>
      <c r="EY257" s="93" t="s">
        <v>489</v>
      </c>
      <c r="EZ257" s="93" t="s">
        <v>336</v>
      </c>
      <c r="FA257" s="95" t="s">
        <v>481</v>
      </c>
      <c r="FB257" s="93" t="s">
        <v>117</v>
      </c>
      <c r="FC257" s="94" t="s">
        <v>671</v>
      </c>
      <c r="FD257" s="93" t="s">
        <v>339</v>
      </c>
      <c r="FE257" s="92" t="s">
        <v>546</v>
      </c>
      <c r="FF257" s="93" t="s">
        <v>509</v>
      </c>
      <c r="FG257" s="93" t="s">
        <v>351</v>
      </c>
      <c r="FH257" s="93" t="s">
        <v>312</v>
      </c>
      <c r="FI257" s="93" t="s">
        <v>307</v>
      </c>
      <c r="FJ257" s="93" t="s">
        <v>557</v>
      </c>
      <c r="FK257" s="93" t="s">
        <v>490</v>
      </c>
      <c r="FL257" s="93" t="s">
        <v>345</v>
      </c>
      <c r="FM257" s="93" t="s">
        <v>618</v>
      </c>
      <c r="FN257" s="93" t="s">
        <v>172</v>
      </c>
      <c r="FO257" s="96" t="s">
        <v>484</v>
      </c>
      <c r="FP257" s="67"/>
    </row>
    <row r="258" spans="1:172" ht="12.75" x14ac:dyDescent="0.2">
      <c r="A258" s="41"/>
      <c r="B258" s="41"/>
      <c r="C258" s="41"/>
      <c r="D258" s="109" t="s">
        <v>386</v>
      </c>
      <c r="E258" s="110" t="s">
        <v>565</v>
      </c>
      <c r="F258" s="122">
        <f>B3+(245*B5)</f>
        <v>245</v>
      </c>
      <c r="G258" s="210"/>
      <c r="H258" s="211"/>
      <c r="I258" s="57"/>
      <c r="J258" s="28">
        <f>F139</f>
        <v>126</v>
      </c>
      <c r="K258" s="29">
        <f>F250</f>
        <v>237</v>
      </c>
      <c r="L258" s="29">
        <f>F236</f>
        <v>223</v>
      </c>
      <c r="M258" s="29">
        <f>F197</f>
        <v>184</v>
      </c>
      <c r="N258" s="29">
        <f>F178</f>
        <v>165</v>
      </c>
      <c r="O258" s="29">
        <f>F27</f>
        <v>14</v>
      </c>
      <c r="P258" s="29">
        <f>F133</f>
        <v>120</v>
      </c>
      <c r="Q258" s="29">
        <f>F94</f>
        <v>81</v>
      </c>
      <c r="R258" s="29">
        <f>F80</f>
        <v>67</v>
      </c>
      <c r="S258" s="29">
        <f>F41</f>
        <v>28</v>
      </c>
      <c r="T258" s="29">
        <f>F535</f>
        <v>522</v>
      </c>
      <c r="U258" s="29">
        <f>F621</f>
        <v>608</v>
      </c>
      <c r="V258" s="29">
        <f>F607</f>
        <v>594</v>
      </c>
      <c r="W258" s="29">
        <f>F563</f>
        <v>550</v>
      </c>
      <c r="X258" s="29">
        <f>F549</f>
        <v>536</v>
      </c>
      <c r="Y258" s="29">
        <f>F393</f>
        <v>380</v>
      </c>
      <c r="Z258" s="29">
        <f>F504</f>
        <v>491</v>
      </c>
      <c r="AA258" s="29">
        <f>F465</f>
        <v>452</v>
      </c>
      <c r="AB258" s="29">
        <f>F451</f>
        <v>438</v>
      </c>
      <c r="AC258" s="29">
        <f>F437</f>
        <v>424</v>
      </c>
      <c r="AD258" s="29">
        <f>F281</f>
        <v>268</v>
      </c>
      <c r="AE258" s="29">
        <f>F367</f>
        <v>354</v>
      </c>
      <c r="AF258" s="29">
        <f>F348</f>
        <v>335</v>
      </c>
      <c r="AG258" s="29">
        <f>F334</f>
        <v>321</v>
      </c>
      <c r="AH258" s="30">
        <f>F295</f>
        <v>282</v>
      </c>
      <c r="AI258" s="75">
        <f t="shared" si="114"/>
        <v>3247400</v>
      </c>
      <c r="AJ258" s="41"/>
      <c r="AK258" s="76" t="s">
        <v>308</v>
      </c>
      <c r="AL258" s="78" t="s">
        <v>200</v>
      </c>
      <c r="AM258" s="78" t="s">
        <v>482</v>
      </c>
      <c r="AN258" s="78" t="s">
        <v>459</v>
      </c>
      <c r="AO258" s="78" t="s">
        <v>599</v>
      </c>
      <c r="AP258" s="78" t="s">
        <v>587</v>
      </c>
      <c r="AQ258" s="78" t="s">
        <v>134</v>
      </c>
      <c r="AR258" s="78" t="s">
        <v>650</v>
      </c>
      <c r="AS258" s="78" t="s">
        <v>97</v>
      </c>
      <c r="AT258" s="80" t="s">
        <v>619</v>
      </c>
      <c r="AU258" s="78" t="s">
        <v>433</v>
      </c>
      <c r="AV258" s="78" t="s">
        <v>376</v>
      </c>
      <c r="AW258" s="79" t="s">
        <v>105</v>
      </c>
      <c r="AX258" s="78" t="s">
        <v>511</v>
      </c>
      <c r="AY258" s="78" t="s">
        <v>474</v>
      </c>
      <c r="AZ258" s="77" t="s">
        <v>151</v>
      </c>
      <c r="BA258" s="78" t="s">
        <v>81</v>
      </c>
      <c r="BB258" s="78" t="s">
        <v>4</v>
      </c>
      <c r="BC258" s="78" t="s">
        <v>280</v>
      </c>
      <c r="BD258" s="78" t="s">
        <v>219</v>
      </c>
      <c r="BE258" s="78" t="s">
        <v>545</v>
      </c>
      <c r="BF258" s="78" t="s">
        <v>264</v>
      </c>
      <c r="BG258" s="78" t="s">
        <v>677</v>
      </c>
      <c r="BH258" s="78" t="s">
        <v>497</v>
      </c>
      <c r="BI258" s="81" t="s">
        <v>304</v>
      </c>
      <c r="BJ258" s="41"/>
      <c r="BK258" s="50"/>
      <c r="BL258" s="41"/>
      <c r="BM258" s="28">
        <f>F514</f>
        <v>501</v>
      </c>
      <c r="BN258" s="29">
        <f>F600</f>
        <v>587</v>
      </c>
      <c r="BO258" s="29">
        <f>F622</f>
        <v>609</v>
      </c>
      <c r="BP258" s="29">
        <f>F586</f>
        <v>573</v>
      </c>
      <c r="BQ258" s="29">
        <f>F553</f>
        <v>540</v>
      </c>
      <c r="BR258" s="29">
        <f>F27</f>
        <v>14</v>
      </c>
      <c r="BS258" s="29">
        <f>F108</f>
        <v>95</v>
      </c>
      <c r="BT258" s="29">
        <f>F130</f>
        <v>117</v>
      </c>
      <c r="BU258" s="29">
        <f>F69</f>
        <v>56</v>
      </c>
      <c r="BV258" s="29">
        <f>F41</f>
        <v>28</v>
      </c>
      <c r="BW258" s="29">
        <f>F156</f>
        <v>143</v>
      </c>
      <c r="BX258" s="29">
        <f>F217</f>
        <v>204</v>
      </c>
      <c r="BY258" s="29">
        <f>F259</f>
        <v>246</v>
      </c>
      <c r="BZ258" s="29">
        <f>F198</f>
        <v>185</v>
      </c>
      <c r="CA258" s="29">
        <f>F170</f>
        <v>157</v>
      </c>
      <c r="CB258" s="29">
        <f>F393</f>
        <v>380</v>
      </c>
      <c r="CC258" s="29">
        <f>F479</f>
        <v>466</v>
      </c>
      <c r="CD258" s="29">
        <f>F501</f>
        <v>488</v>
      </c>
      <c r="CE258" s="29">
        <f>F440</f>
        <v>427</v>
      </c>
      <c r="CF258" s="29">
        <f>F437</f>
        <v>424</v>
      </c>
      <c r="CG258" s="29">
        <f>F285</f>
        <v>272</v>
      </c>
      <c r="CH258" s="29">
        <f>F346</f>
        <v>333</v>
      </c>
      <c r="CI258" s="29">
        <f>F363</f>
        <v>350</v>
      </c>
      <c r="CJ258" s="29">
        <f>F332</f>
        <v>319</v>
      </c>
      <c r="CK258" s="30">
        <f>F299</f>
        <v>286</v>
      </c>
      <c r="CL258" s="75">
        <f t="shared" si="115"/>
        <v>3247400</v>
      </c>
      <c r="CM258" s="41"/>
      <c r="CN258" s="82" t="s">
        <v>146</v>
      </c>
      <c r="CO258" s="84" t="s">
        <v>148</v>
      </c>
      <c r="CP258" s="84" t="s">
        <v>147</v>
      </c>
      <c r="CQ258" s="84" t="s">
        <v>78</v>
      </c>
      <c r="CR258" s="84" t="s">
        <v>197</v>
      </c>
      <c r="CS258" s="84" t="s">
        <v>587</v>
      </c>
      <c r="CT258" s="84" t="s">
        <v>314</v>
      </c>
      <c r="CU258" s="84" t="s">
        <v>350</v>
      </c>
      <c r="CV258" s="84" t="s">
        <v>573</v>
      </c>
      <c r="CW258" s="86" t="s">
        <v>619</v>
      </c>
      <c r="CX258" s="84" t="s">
        <v>161</v>
      </c>
      <c r="CY258" s="84" t="s">
        <v>163</v>
      </c>
      <c r="CZ258" s="85" t="s">
        <v>162</v>
      </c>
      <c r="DA258" s="84" t="s">
        <v>93</v>
      </c>
      <c r="DB258" s="84" t="s">
        <v>228</v>
      </c>
      <c r="DC258" s="83" t="s">
        <v>151</v>
      </c>
      <c r="DD258" s="84" t="s">
        <v>153</v>
      </c>
      <c r="DE258" s="84" t="s">
        <v>152</v>
      </c>
      <c r="DF258" s="84" t="s">
        <v>83</v>
      </c>
      <c r="DG258" s="84" t="s">
        <v>219</v>
      </c>
      <c r="DH258" s="84" t="s">
        <v>479</v>
      </c>
      <c r="DI258" s="84" t="s">
        <v>490</v>
      </c>
      <c r="DJ258" s="84" t="s">
        <v>646</v>
      </c>
      <c r="DK258" s="84" t="s">
        <v>665</v>
      </c>
      <c r="DL258" s="87" t="s">
        <v>112</v>
      </c>
      <c r="DM258" s="67"/>
      <c r="DO258" s="57"/>
      <c r="DP258" s="28">
        <f>F556</f>
        <v>543</v>
      </c>
      <c r="DQ258" s="29">
        <f>F494</f>
        <v>481</v>
      </c>
      <c r="DR258" s="29">
        <f>F337</f>
        <v>324</v>
      </c>
      <c r="DS258" s="29">
        <f>F150</f>
        <v>137</v>
      </c>
      <c r="DT258" s="29">
        <f>F88</f>
        <v>75</v>
      </c>
      <c r="DU258" s="29">
        <f>F373</f>
        <v>360</v>
      </c>
      <c r="DV258" s="29">
        <f>F191</f>
        <v>178</v>
      </c>
      <c r="DW258" s="29">
        <f>F29</f>
        <v>16</v>
      </c>
      <c r="DX258" s="29">
        <f>F597</f>
        <v>584</v>
      </c>
      <c r="DY258" s="29">
        <f>F435</f>
        <v>422</v>
      </c>
      <c r="DZ258" s="29">
        <f>F70</f>
        <v>57</v>
      </c>
      <c r="EA258" s="29">
        <f>F533</f>
        <v>520</v>
      </c>
      <c r="EB258" s="29">
        <f>F476</f>
        <v>463</v>
      </c>
      <c r="EC258" s="29">
        <f>F289</f>
        <v>276</v>
      </c>
      <c r="ED258" s="29">
        <f>F257</f>
        <v>244</v>
      </c>
      <c r="EE258" s="29">
        <f>F392</f>
        <v>379</v>
      </c>
      <c r="EF258" s="29">
        <f>F355</f>
        <v>342</v>
      </c>
      <c r="EG258" s="29">
        <f>F168</f>
        <v>155</v>
      </c>
      <c r="EH258" s="29">
        <f>F136</f>
        <v>123</v>
      </c>
      <c r="EI258" s="29">
        <f>F574</f>
        <v>561</v>
      </c>
      <c r="EJ258" s="29">
        <f>F234</f>
        <v>221</v>
      </c>
      <c r="EK258" s="29">
        <f>F52</f>
        <v>39</v>
      </c>
      <c r="EL258" s="29">
        <f>F615</f>
        <v>602</v>
      </c>
      <c r="EM258" s="29">
        <f>F453</f>
        <v>440</v>
      </c>
      <c r="EN258" s="30">
        <f>F271</f>
        <v>258</v>
      </c>
      <c r="EO258" s="75">
        <f t="shared" si="116"/>
        <v>3247400</v>
      </c>
      <c r="EP258" s="41"/>
      <c r="EQ258" s="91" t="s">
        <v>558</v>
      </c>
      <c r="ER258" s="93" t="s">
        <v>694</v>
      </c>
      <c r="ES258" s="93" t="s">
        <v>111</v>
      </c>
      <c r="ET258" s="93" t="s">
        <v>318</v>
      </c>
      <c r="EU258" s="93" t="s">
        <v>1</v>
      </c>
      <c r="EV258" s="93" t="s">
        <v>691</v>
      </c>
      <c r="EW258" s="93" t="s">
        <v>427</v>
      </c>
      <c r="EX258" s="93" t="s">
        <v>408</v>
      </c>
      <c r="EY258" s="93" t="s">
        <v>214</v>
      </c>
      <c r="EZ258" s="95" t="s">
        <v>192</v>
      </c>
      <c r="FA258" s="93" t="s">
        <v>369</v>
      </c>
      <c r="FB258" s="93" t="s">
        <v>686</v>
      </c>
      <c r="FC258" s="94" t="s">
        <v>217</v>
      </c>
      <c r="FD258" s="93" t="s">
        <v>477</v>
      </c>
      <c r="FE258" s="93" t="s">
        <v>516</v>
      </c>
      <c r="FF258" s="92" t="s">
        <v>237</v>
      </c>
      <c r="FG258" s="93" t="s">
        <v>222</v>
      </c>
      <c r="FH258" s="93" t="s">
        <v>363</v>
      </c>
      <c r="FI258" s="93" t="s">
        <v>525</v>
      </c>
      <c r="FJ258" s="93" t="s">
        <v>432</v>
      </c>
      <c r="FK258" s="93" t="s">
        <v>226</v>
      </c>
      <c r="FL258" s="93" t="s">
        <v>574</v>
      </c>
      <c r="FM258" s="93" t="s">
        <v>124</v>
      </c>
      <c r="FN258" s="93" t="s">
        <v>435</v>
      </c>
      <c r="FO258" s="96" t="s">
        <v>455</v>
      </c>
      <c r="FP258" s="67"/>
    </row>
    <row r="259" spans="1:172" ht="12.75" x14ac:dyDescent="0.2">
      <c r="A259" s="41"/>
      <c r="B259" s="41"/>
      <c r="C259" s="41"/>
      <c r="D259" s="109" t="s">
        <v>162</v>
      </c>
      <c r="E259" s="110" t="s">
        <v>565</v>
      </c>
      <c r="F259" s="122">
        <f>B3+(246*B5)</f>
        <v>246</v>
      </c>
      <c r="G259" s="210"/>
      <c r="H259" s="211"/>
      <c r="I259" s="57"/>
      <c r="J259" s="28">
        <f>F211</f>
        <v>198</v>
      </c>
      <c r="K259" s="29">
        <f>F172</f>
        <v>159</v>
      </c>
      <c r="L259" s="29">
        <f>F153</f>
        <v>140</v>
      </c>
      <c r="M259" s="29">
        <f>F239</f>
        <v>226</v>
      </c>
      <c r="N259" s="29">
        <f>F225</f>
        <v>212</v>
      </c>
      <c r="O259" s="29">
        <f>F69</f>
        <v>56</v>
      </c>
      <c r="P259" s="29">
        <f>F55</f>
        <v>42</v>
      </c>
      <c r="Q259" s="29">
        <f>F16</f>
        <v>3</v>
      </c>
      <c r="R259" s="29">
        <f>F127</f>
        <v>114</v>
      </c>
      <c r="S259" s="29">
        <f>F108</f>
        <v>95</v>
      </c>
      <c r="T259" s="29">
        <f>F582</f>
        <v>569</v>
      </c>
      <c r="U259" s="29">
        <f>F538</f>
        <v>525</v>
      </c>
      <c r="V259" s="29">
        <f>F524</f>
        <v>511</v>
      </c>
      <c r="W259" s="29">
        <f>F635</f>
        <v>622</v>
      </c>
      <c r="X259" s="29">
        <f>F596</f>
        <v>583</v>
      </c>
      <c r="Y259" s="29">
        <f>F440</f>
        <v>427</v>
      </c>
      <c r="Z259" s="29">
        <f>F426</f>
        <v>413</v>
      </c>
      <c r="AA259" s="29">
        <f>F412</f>
        <v>399</v>
      </c>
      <c r="AB259" s="29">
        <f>F493</f>
        <v>480</v>
      </c>
      <c r="AC259" s="29">
        <f>F479</f>
        <v>466</v>
      </c>
      <c r="AD259" s="29">
        <f>F323</f>
        <v>310</v>
      </c>
      <c r="AE259" s="29">
        <f>F309</f>
        <v>296</v>
      </c>
      <c r="AF259" s="29">
        <f>F270</f>
        <v>257</v>
      </c>
      <c r="AG259" s="29">
        <f>F381</f>
        <v>368</v>
      </c>
      <c r="AH259" s="30">
        <f>F342</f>
        <v>329</v>
      </c>
      <c r="AI259" s="75">
        <f t="shared" si="114"/>
        <v>3247400</v>
      </c>
      <c r="AJ259" s="41"/>
      <c r="AK259" s="76" t="s">
        <v>547</v>
      </c>
      <c r="AL259" s="78" t="s">
        <v>556</v>
      </c>
      <c r="AM259" s="78" t="s">
        <v>622</v>
      </c>
      <c r="AN259" s="78" t="s">
        <v>364</v>
      </c>
      <c r="AO259" s="78" t="s">
        <v>367</v>
      </c>
      <c r="AP259" s="78" t="s">
        <v>573</v>
      </c>
      <c r="AQ259" s="78" t="s">
        <v>230</v>
      </c>
      <c r="AR259" s="78" t="s">
        <v>630</v>
      </c>
      <c r="AS259" s="80" t="s">
        <v>618</v>
      </c>
      <c r="AT259" s="78" t="s">
        <v>314</v>
      </c>
      <c r="AU259" s="78" t="s">
        <v>239</v>
      </c>
      <c r="AV259" s="78" t="s">
        <v>491</v>
      </c>
      <c r="AW259" s="79" t="s">
        <v>509</v>
      </c>
      <c r="AX259" s="78" t="s">
        <v>473</v>
      </c>
      <c r="AY259" s="78" t="s">
        <v>251</v>
      </c>
      <c r="AZ259" s="78" t="s">
        <v>83</v>
      </c>
      <c r="BA259" s="77" t="s">
        <v>339</v>
      </c>
      <c r="BB259" s="78" t="s">
        <v>277</v>
      </c>
      <c r="BC259" s="78" t="s">
        <v>216</v>
      </c>
      <c r="BD259" s="78" t="s">
        <v>153</v>
      </c>
      <c r="BE259" s="78" t="s">
        <v>670</v>
      </c>
      <c r="BF259" s="78" t="s">
        <v>412</v>
      </c>
      <c r="BG259" s="78" t="s">
        <v>109</v>
      </c>
      <c r="BH259" s="78" t="s">
        <v>478</v>
      </c>
      <c r="BI259" s="81" t="s">
        <v>120</v>
      </c>
      <c r="BJ259" s="41"/>
      <c r="BK259" s="50"/>
      <c r="BL259" s="41"/>
      <c r="BM259" s="28">
        <f>F578</f>
        <v>565</v>
      </c>
      <c r="BN259" s="29">
        <f>F547</f>
        <v>534</v>
      </c>
      <c r="BO259" s="29">
        <f>F611</f>
        <v>598</v>
      </c>
      <c r="BP259" s="29">
        <f>F614</f>
        <v>601</v>
      </c>
      <c r="BQ259" s="29">
        <f>F525</f>
        <v>512</v>
      </c>
      <c r="BR259" s="29">
        <f>F66</f>
        <v>53</v>
      </c>
      <c r="BS259" s="29">
        <f>F55</f>
        <v>42</v>
      </c>
      <c r="BT259" s="29">
        <f>F94</f>
        <v>81</v>
      </c>
      <c r="BU259" s="29">
        <f>F127</f>
        <v>114</v>
      </c>
      <c r="BV259" s="29">
        <f>F33</f>
        <v>20</v>
      </c>
      <c r="BW259" s="29">
        <f>F195</f>
        <v>182</v>
      </c>
      <c r="BX259" s="29">
        <f>F184</f>
        <v>171</v>
      </c>
      <c r="BY259" s="29">
        <f>F223</f>
        <v>210</v>
      </c>
      <c r="BZ259" s="29">
        <f>F256</f>
        <v>243</v>
      </c>
      <c r="CA259" s="29">
        <f>F142</f>
        <v>129</v>
      </c>
      <c r="CB259" s="29">
        <f>F462</f>
        <v>449</v>
      </c>
      <c r="CC259" s="29">
        <f>F426</f>
        <v>413</v>
      </c>
      <c r="CD259" s="29">
        <f>F465</f>
        <v>452</v>
      </c>
      <c r="CE259" s="29">
        <f>F493</f>
        <v>480</v>
      </c>
      <c r="CF259" s="29">
        <f>F404</f>
        <v>391</v>
      </c>
      <c r="CG259" s="29">
        <f>F324</f>
        <v>311</v>
      </c>
      <c r="CH259" s="29">
        <f>F288</f>
        <v>275</v>
      </c>
      <c r="CI259" s="29">
        <f>F357</f>
        <v>344</v>
      </c>
      <c r="CJ259" s="29">
        <f>F385</f>
        <v>372</v>
      </c>
      <c r="CK259" s="30">
        <f>F271</f>
        <v>258</v>
      </c>
      <c r="CL259" s="75">
        <f t="shared" si="115"/>
        <v>3247400</v>
      </c>
      <c r="CM259" s="41"/>
      <c r="CN259" s="82" t="s">
        <v>144</v>
      </c>
      <c r="CO259" s="84" t="s">
        <v>336</v>
      </c>
      <c r="CP259" s="84" t="s">
        <v>241</v>
      </c>
      <c r="CQ259" s="84" t="s">
        <v>213</v>
      </c>
      <c r="CR259" s="84" t="s">
        <v>337</v>
      </c>
      <c r="CS259" s="84" t="s">
        <v>596</v>
      </c>
      <c r="CT259" s="84" t="s">
        <v>230</v>
      </c>
      <c r="CU259" s="84" t="s">
        <v>650</v>
      </c>
      <c r="CV259" s="86" t="s">
        <v>618</v>
      </c>
      <c r="CW259" s="84" t="s">
        <v>255</v>
      </c>
      <c r="CX259" s="84" t="s">
        <v>159</v>
      </c>
      <c r="CY259" s="84" t="s">
        <v>345</v>
      </c>
      <c r="CZ259" s="85" t="s">
        <v>344</v>
      </c>
      <c r="DA259" s="84" t="s">
        <v>121</v>
      </c>
      <c r="DB259" s="84" t="s">
        <v>346</v>
      </c>
      <c r="DC259" s="84" t="s">
        <v>149</v>
      </c>
      <c r="DD259" s="83" t="s">
        <v>339</v>
      </c>
      <c r="DE259" s="84" t="s">
        <v>4</v>
      </c>
      <c r="DF259" s="84" t="s">
        <v>216</v>
      </c>
      <c r="DG259" s="84" t="s">
        <v>99</v>
      </c>
      <c r="DH259" s="84" t="s">
        <v>177</v>
      </c>
      <c r="DI259" s="84" t="s">
        <v>626</v>
      </c>
      <c r="DJ259" s="84" t="s">
        <v>669</v>
      </c>
      <c r="DK259" s="84" t="s">
        <v>397</v>
      </c>
      <c r="DL259" s="87" t="s">
        <v>455</v>
      </c>
      <c r="DM259" s="67"/>
      <c r="DO259" s="57"/>
      <c r="DP259" s="28">
        <f>F135</f>
        <v>122</v>
      </c>
      <c r="DQ259" s="29">
        <f>F573</f>
        <v>560</v>
      </c>
      <c r="DR259" s="29">
        <f>F391</f>
        <v>378</v>
      </c>
      <c r="DS259" s="29">
        <f>F354</f>
        <v>341</v>
      </c>
      <c r="DT259" s="29">
        <f>F172</f>
        <v>159</v>
      </c>
      <c r="DU259" s="29">
        <f>F457</f>
        <v>444</v>
      </c>
      <c r="DV259" s="29">
        <f>F270</f>
        <v>257</v>
      </c>
      <c r="DW259" s="29">
        <f>F233</f>
        <v>220</v>
      </c>
      <c r="DX259" s="29">
        <f>F51</f>
        <v>38</v>
      </c>
      <c r="DY259" s="29">
        <f>F614</f>
        <v>601</v>
      </c>
      <c r="DZ259" s="29">
        <f>F149</f>
        <v>136</v>
      </c>
      <c r="EA259" s="29">
        <f>F92</f>
        <v>79</v>
      </c>
      <c r="EB259" s="29">
        <f>F555</f>
        <v>542</v>
      </c>
      <c r="EC259" s="29">
        <f>F493</f>
        <v>480</v>
      </c>
      <c r="ED259" s="29">
        <f>F336</f>
        <v>323</v>
      </c>
      <c r="EE259" s="29">
        <f>F596</f>
        <v>583</v>
      </c>
      <c r="EF259" s="29">
        <f>F434</f>
        <v>421</v>
      </c>
      <c r="EG259" s="29">
        <f>F377</f>
        <v>364</v>
      </c>
      <c r="EH259" s="29">
        <f>F190</f>
        <v>177</v>
      </c>
      <c r="EI259" s="29">
        <f>F28</f>
        <v>15</v>
      </c>
      <c r="EJ259" s="29">
        <f>F288</f>
        <v>275</v>
      </c>
      <c r="EK259" s="29">
        <f>F256</f>
        <v>243</v>
      </c>
      <c r="EL259" s="29">
        <f>F69</f>
        <v>56</v>
      </c>
      <c r="EM259" s="29">
        <f>F537</f>
        <v>524</v>
      </c>
      <c r="EN259" s="30">
        <f>F475</f>
        <v>462</v>
      </c>
      <c r="EO259" s="75">
        <f t="shared" si="116"/>
        <v>3247400</v>
      </c>
      <c r="EP259" s="41"/>
      <c r="EQ259" s="91" t="s">
        <v>209</v>
      </c>
      <c r="ER259" s="93" t="s">
        <v>107</v>
      </c>
      <c r="ES259" s="93" t="s">
        <v>311</v>
      </c>
      <c r="ET259" s="93" t="s">
        <v>426</v>
      </c>
      <c r="EU259" s="93" t="s">
        <v>556</v>
      </c>
      <c r="EV259" s="93" t="s">
        <v>492</v>
      </c>
      <c r="EW259" s="93" t="s">
        <v>109</v>
      </c>
      <c r="EX259" s="93" t="s">
        <v>429</v>
      </c>
      <c r="EY259" s="95" t="s">
        <v>165</v>
      </c>
      <c r="EZ259" s="93" t="s">
        <v>213</v>
      </c>
      <c r="FA259" s="93" t="s">
        <v>654</v>
      </c>
      <c r="FB259" s="93" t="s">
        <v>410</v>
      </c>
      <c r="FC259" s="94" t="s">
        <v>485</v>
      </c>
      <c r="FD259" s="93" t="s">
        <v>216</v>
      </c>
      <c r="FE259" s="93" t="s">
        <v>366</v>
      </c>
      <c r="FF259" s="93" t="s">
        <v>251</v>
      </c>
      <c r="FG259" s="92" t="s">
        <v>656</v>
      </c>
      <c r="FH259" s="93" t="s">
        <v>221</v>
      </c>
      <c r="FI259" s="93" t="s">
        <v>441</v>
      </c>
      <c r="FJ259" s="93" t="s">
        <v>658</v>
      </c>
      <c r="FK259" s="93" t="s">
        <v>626</v>
      </c>
      <c r="FL259" s="93" t="s">
        <v>121</v>
      </c>
      <c r="FM259" s="93" t="s">
        <v>573</v>
      </c>
      <c r="FN259" s="93" t="s">
        <v>454</v>
      </c>
      <c r="FO259" s="96" t="s">
        <v>100</v>
      </c>
      <c r="FP259" s="67"/>
    </row>
    <row r="260" spans="1:172" ht="12.75" x14ac:dyDescent="0.2">
      <c r="A260" s="41"/>
      <c r="B260" s="41"/>
      <c r="C260" s="41"/>
      <c r="D260" s="109" t="s">
        <v>115</v>
      </c>
      <c r="E260" s="110" t="s">
        <v>565</v>
      </c>
      <c r="F260" s="111">
        <f>B3+(247*B5)</f>
        <v>247</v>
      </c>
      <c r="G260" s="210"/>
      <c r="H260" s="211"/>
      <c r="I260" s="57"/>
      <c r="J260" s="28">
        <f>F253</f>
        <v>240</v>
      </c>
      <c r="K260" s="29">
        <f>F214</f>
        <v>201</v>
      </c>
      <c r="L260" s="29">
        <f>F200</f>
        <v>187</v>
      </c>
      <c r="M260" s="29">
        <f>F186</f>
        <v>173</v>
      </c>
      <c r="N260" s="29">
        <f>F147</f>
        <v>134</v>
      </c>
      <c r="O260" s="29">
        <f>F116</f>
        <v>103</v>
      </c>
      <c r="P260" s="29">
        <f>F102</f>
        <v>89</v>
      </c>
      <c r="Q260" s="29">
        <f>F83</f>
        <v>70</v>
      </c>
      <c r="R260" s="29">
        <f>F44</f>
        <v>31</v>
      </c>
      <c r="S260" s="29">
        <f>F30</f>
        <v>17</v>
      </c>
      <c r="T260" s="29">
        <f>F624</f>
        <v>611</v>
      </c>
      <c r="U260" s="29">
        <f>F610</f>
        <v>597</v>
      </c>
      <c r="V260" s="29">
        <f>F571</f>
        <v>558</v>
      </c>
      <c r="W260" s="29">
        <f>F557</f>
        <v>544</v>
      </c>
      <c r="X260" s="29">
        <f>F513</f>
        <v>500</v>
      </c>
      <c r="Y260" s="29">
        <f>F512</f>
        <v>499</v>
      </c>
      <c r="Z260" s="29">
        <f>F468</f>
        <v>455</v>
      </c>
      <c r="AA260" s="29">
        <f>F454</f>
        <v>441</v>
      </c>
      <c r="AB260" s="29">
        <f>F415</f>
        <v>402</v>
      </c>
      <c r="AC260" s="29">
        <f>F401</f>
        <v>388</v>
      </c>
      <c r="AD260" s="29">
        <f>F370</f>
        <v>357</v>
      </c>
      <c r="AE260" s="29">
        <f>F356</f>
        <v>343</v>
      </c>
      <c r="AF260" s="29">
        <f>F317</f>
        <v>304</v>
      </c>
      <c r="AG260" s="29">
        <f>F298</f>
        <v>285</v>
      </c>
      <c r="AH260" s="30">
        <f>F284</f>
        <v>271</v>
      </c>
      <c r="AI260" s="75">
        <f t="shared" si="114"/>
        <v>3247400</v>
      </c>
      <c r="AJ260" s="41"/>
      <c r="AK260" s="76" t="s">
        <v>575</v>
      </c>
      <c r="AL260" s="78" t="s">
        <v>184</v>
      </c>
      <c r="AM260" s="78" t="s">
        <v>260</v>
      </c>
      <c r="AN260" s="78" t="s">
        <v>517</v>
      </c>
      <c r="AO260" s="78" t="s">
        <v>493</v>
      </c>
      <c r="AP260" s="78" t="s">
        <v>652</v>
      </c>
      <c r="AQ260" s="78" t="s">
        <v>609</v>
      </c>
      <c r="AR260" s="80" t="s">
        <v>195</v>
      </c>
      <c r="AS260" s="78" t="s">
        <v>597</v>
      </c>
      <c r="AT260" s="78" t="s">
        <v>290</v>
      </c>
      <c r="AU260" s="78" t="s">
        <v>542</v>
      </c>
      <c r="AV260" s="78" t="s">
        <v>510</v>
      </c>
      <c r="AW260" s="79" t="s">
        <v>129</v>
      </c>
      <c r="AX260" s="78" t="s">
        <v>356</v>
      </c>
      <c r="AY260" s="78" t="s">
        <v>391</v>
      </c>
      <c r="AZ260" s="78" t="s">
        <v>340</v>
      </c>
      <c r="BA260" s="78" t="s">
        <v>279</v>
      </c>
      <c r="BB260" s="77" t="s">
        <v>218</v>
      </c>
      <c r="BC260" s="78" t="s">
        <v>150</v>
      </c>
      <c r="BD260" s="78" t="s">
        <v>80</v>
      </c>
      <c r="BE260" s="78" t="s">
        <v>180</v>
      </c>
      <c r="BF260" s="78" t="s">
        <v>514</v>
      </c>
      <c r="BG260" s="78" t="s">
        <v>323</v>
      </c>
      <c r="BH260" s="78" t="s">
        <v>684</v>
      </c>
      <c r="BI260" s="81" t="s">
        <v>527</v>
      </c>
      <c r="BJ260" s="41"/>
      <c r="BK260" s="50"/>
      <c r="BL260" s="41"/>
      <c r="BM260" s="28">
        <f>F561</f>
        <v>548</v>
      </c>
      <c r="BN260" s="29">
        <f>F628</f>
        <v>615</v>
      </c>
      <c r="BO260" s="29">
        <f>F575</f>
        <v>562</v>
      </c>
      <c r="BP260" s="29">
        <f>F522</f>
        <v>509</v>
      </c>
      <c r="BQ260" s="29">
        <f>F589</f>
        <v>576</v>
      </c>
      <c r="BR260" s="29">
        <f>F44</f>
        <v>31</v>
      </c>
      <c r="BS260" s="29">
        <f>F116</f>
        <v>103</v>
      </c>
      <c r="BT260" s="29">
        <f>F83</f>
        <v>70</v>
      </c>
      <c r="BU260" s="29">
        <f>F30</f>
        <v>17</v>
      </c>
      <c r="BV260" s="29">
        <f>F102</f>
        <v>89</v>
      </c>
      <c r="BW260" s="29">
        <f>F173</f>
        <v>160</v>
      </c>
      <c r="BX260" s="29">
        <f>F245</f>
        <v>232</v>
      </c>
      <c r="BY260" s="29">
        <f>F192</f>
        <v>179</v>
      </c>
      <c r="BZ260" s="29">
        <f>F159</f>
        <v>146</v>
      </c>
      <c r="CA260" s="29">
        <f>F231</f>
        <v>218</v>
      </c>
      <c r="CB260" s="29">
        <f>F415</f>
        <v>402</v>
      </c>
      <c r="CC260" s="29">
        <f>F512</f>
        <v>499</v>
      </c>
      <c r="CD260" s="29">
        <f>F454</f>
        <v>441</v>
      </c>
      <c r="CE260" s="29">
        <f>F401</f>
        <v>388</v>
      </c>
      <c r="CF260" s="29">
        <f>F468</f>
        <v>455</v>
      </c>
      <c r="CG260" s="29">
        <f>F307</f>
        <v>294</v>
      </c>
      <c r="CH260" s="29">
        <f>F374</f>
        <v>361</v>
      </c>
      <c r="CI260" s="29">
        <f>F321</f>
        <v>308</v>
      </c>
      <c r="CJ260" s="29">
        <f>F263</f>
        <v>250</v>
      </c>
      <c r="CK260" s="30">
        <f>F360</f>
        <v>347</v>
      </c>
      <c r="CL260" s="75">
        <f t="shared" si="115"/>
        <v>3247400</v>
      </c>
      <c r="CM260" s="41"/>
      <c r="CN260" s="82" t="s">
        <v>145</v>
      </c>
      <c r="CO260" s="84" t="s">
        <v>257</v>
      </c>
      <c r="CP260" s="84" t="s">
        <v>215</v>
      </c>
      <c r="CQ260" s="84" t="s">
        <v>75</v>
      </c>
      <c r="CR260" s="84" t="s">
        <v>275</v>
      </c>
      <c r="CS260" s="84" t="s">
        <v>597</v>
      </c>
      <c r="CT260" s="84" t="s">
        <v>652</v>
      </c>
      <c r="CU260" s="86" t="s">
        <v>195</v>
      </c>
      <c r="CV260" s="84" t="s">
        <v>290</v>
      </c>
      <c r="CW260" s="84" t="s">
        <v>609</v>
      </c>
      <c r="CX260" s="84" t="s">
        <v>160</v>
      </c>
      <c r="CY260" s="84" t="s">
        <v>347</v>
      </c>
      <c r="CZ260" s="85" t="s">
        <v>227</v>
      </c>
      <c r="DA260" s="84" t="s">
        <v>90</v>
      </c>
      <c r="DB260" s="84" t="s">
        <v>287</v>
      </c>
      <c r="DC260" s="84" t="s">
        <v>150</v>
      </c>
      <c r="DD260" s="84" t="s">
        <v>340</v>
      </c>
      <c r="DE260" s="83" t="s">
        <v>218</v>
      </c>
      <c r="DF260" s="84" t="s">
        <v>80</v>
      </c>
      <c r="DG260" s="84" t="s">
        <v>279</v>
      </c>
      <c r="DH260" s="84" t="s">
        <v>673</v>
      </c>
      <c r="DI260" s="84" t="s">
        <v>126</v>
      </c>
      <c r="DJ260" s="84" t="s">
        <v>417</v>
      </c>
      <c r="DK260" s="84" t="s">
        <v>586</v>
      </c>
      <c r="DL260" s="87" t="s">
        <v>544</v>
      </c>
      <c r="DM260" s="67"/>
      <c r="DO260" s="57"/>
      <c r="DP260" s="28">
        <f>F189</f>
        <v>176</v>
      </c>
      <c r="DQ260" s="29">
        <f>F32</f>
        <v>19</v>
      </c>
      <c r="DR260" s="29">
        <f>F595</f>
        <v>582</v>
      </c>
      <c r="DS260" s="29">
        <f>F433</f>
        <v>420</v>
      </c>
      <c r="DT260" s="29">
        <f>F376</f>
        <v>363</v>
      </c>
      <c r="DU260" s="29">
        <f>F536</f>
        <v>523</v>
      </c>
      <c r="DV260" s="29">
        <f>F474</f>
        <v>461</v>
      </c>
      <c r="DW260" s="29">
        <f>F292</f>
        <v>279</v>
      </c>
      <c r="DX260" s="29">
        <f>F255</f>
        <v>242</v>
      </c>
      <c r="DY260" s="29">
        <f>F68</f>
        <v>55</v>
      </c>
      <c r="DZ260" s="29">
        <f>F353</f>
        <v>340</v>
      </c>
      <c r="EA260" s="29">
        <f>F171</f>
        <v>158</v>
      </c>
      <c r="EB260" s="29">
        <f>F134</f>
        <v>121</v>
      </c>
      <c r="EC260" s="29">
        <f>F577</f>
        <v>564</v>
      </c>
      <c r="ED260" s="29">
        <f>F390</f>
        <v>377</v>
      </c>
      <c r="EE260" s="29">
        <f>F50</f>
        <v>37</v>
      </c>
      <c r="EF260" s="29">
        <f>F613</f>
        <v>600</v>
      </c>
      <c r="EG260" s="29">
        <f>F456</f>
        <v>443</v>
      </c>
      <c r="EH260" s="29">
        <f>F269</f>
        <v>256</v>
      </c>
      <c r="EI260" s="29">
        <f>F237</f>
        <v>224</v>
      </c>
      <c r="EJ260" s="29">
        <f>F497</f>
        <v>484</v>
      </c>
      <c r="EK260" s="29">
        <f>F335</f>
        <v>322</v>
      </c>
      <c r="EL260" s="29">
        <f>F148</f>
        <v>135</v>
      </c>
      <c r="EM260" s="29">
        <f>F91</f>
        <v>78</v>
      </c>
      <c r="EN260" s="30">
        <f>F554</f>
        <v>541</v>
      </c>
      <c r="EO260" s="75">
        <f t="shared" si="116"/>
        <v>3247400</v>
      </c>
      <c r="EP260" s="41"/>
      <c r="EQ260" s="91" t="s">
        <v>116</v>
      </c>
      <c r="ER260" s="93" t="s">
        <v>212</v>
      </c>
      <c r="ES260" s="93" t="s">
        <v>567</v>
      </c>
      <c r="ET260" s="93" t="s">
        <v>103</v>
      </c>
      <c r="EU260" s="93" t="s">
        <v>425</v>
      </c>
      <c r="EV260" s="93" t="s">
        <v>104</v>
      </c>
      <c r="EW260" s="93" t="s">
        <v>519</v>
      </c>
      <c r="EX260" s="95" t="s">
        <v>205</v>
      </c>
      <c r="EY260" s="93" t="s">
        <v>428</v>
      </c>
      <c r="EZ260" s="93" t="s">
        <v>499</v>
      </c>
      <c r="FA260" s="93" t="s">
        <v>358</v>
      </c>
      <c r="FB260" s="93" t="s">
        <v>701</v>
      </c>
      <c r="FC260" s="94" t="s">
        <v>289</v>
      </c>
      <c r="FD260" s="93" t="s">
        <v>381</v>
      </c>
      <c r="FE260" s="93" t="s">
        <v>220</v>
      </c>
      <c r="FF260" s="93" t="s">
        <v>555</v>
      </c>
      <c r="FG260" s="93" t="s">
        <v>434</v>
      </c>
      <c r="FH260" s="92" t="s">
        <v>675</v>
      </c>
      <c r="FI260" s="93" t="s">
        <v>225</v>
      </c>
      <c r="FJ260" s="93" t="s">
        <v>265</v>
      </c>
      <c r="FK260" s="93" t="s">
        <v>136</v>
      </c>
      <c r="FL260" s="93" t="s">
        <v>515</v>
      </c>
      <c r="FM260" s="93" t="s">
        <v>229</v>
      </c>
      <c r="FN260" s="93" t="s">
        <v>572</v>
      </c>
      <c r="FO260" s="96" t="s">
        <v>629</v>
      </c>
      <c r="FP260" s="67"/>
    </row>
    <row r="261" spans="1:172" ht="12.75" x14ac:dyDescent="0.2">
      <c r="A261" s="41"/>
      <c r="B261" s="41"/>
      <c r="C261" s="41"/>
      <c r="D261" s="109" t="s">
        <v>442</v>
      </c>
      <c r="E261" s="110" t="s">
        <v>565</v>
      </c>
      <c r="F261" s="111">
        <f>B3+(248*B5)</f>
        <v>248</v>
      </c>
      <c r="G261" s="210"/>
      <c r="H261" s="211"/>
      <c r="I261" s="57"/>
      <c r="J261" s="28">
        <f>F175</f>
        <v>162</v>
      </c>
      <c r="K261" s="29">
        <f>F161</f>
        <v>148</v>
      </c>
      <c r="L261" s="29">
        <f>F247</f>
        <v>234</v>
      </c>
      <c r="M261" s="29">
        <f>F228</f>
        <v>215</v>
      </c>
      <c r="N261" s="29">
        <f>F189</f>
        <v>176</v>
      </c>
      <c r="O261" s="29">
        <f>F58</f>
        <v>45</v>
      </c>
      <c r="P261" s="29">
        <f>F19</f>
        <v>6</v>
      </c>
      <c r="Q261" s="29">
        <f>F130</f>
        <v>117</v>
      </c>
      <c r="R261" s="29">
        <f>F91</f>
        <v>78</v>
      </c>
      <c r="S261" s="29">
        <f>F77</f>
        <v>64</v>
      </c>
      <c r="T261" s="29">
        <f>F546</f>
        <v>533</v>
      </c>
      <c r="U261" s="29">
        <f>F532</f>
        <v>519</v>
      </c>
      <c r="V261" s="29">
        <f>F613</f>
        <v>600</v>
      </c>
      <c r="W261" s="29">
        <f>F599</f>
        <v>586</v>
      </c>
      <c r="X261" s="29">
        <f>F585</f>
        <v>572</v>
      </c>
      <c r="Y261" s="29">
        <f>F429</f>
        <v>416</v>
      </c>
      <c r="Z261" s="29">
        <f>F390</f>
        <v>377</v>
      </c>
      <c r="AA261" s="29">
        <f>F501</f>
        <v>488</v>
      </c>
      <c r="AB261" s="29">
        <f>F487</f>
        <v>474</v>
      </c>
      <c r="AC261" s="29">
        <f>F443</f>
        <v>430</v>
      </c>
      <c r="AD261" s="29">
        <f>F292</f>
        <v>279</v>
      </c>
      <c r="AE261" s="29">
        <f>F273</f>
        <v>260</v>
      </c>
      <c r="AF261" s="29">
        <f>F384</f>
        <v>371</v>
      </c>
      <c r="AG261" s="29">
        <f>F345</f>
        <v>332</v>
      </c>
      <c r="AH261" s="30">
        <f>F331</f>
        <v>318</v>
      </c>
      <c r="AI261" s="75">
        <f t="shared" si="114"/>
        <v>3247400</v>
      </c>
      <c r="AJ261" s="41"/>
      <c r="AK261" s="76" t="s">
        <v>138</v>
      </c>
      <c r="AL261" s="78" t="s">
        <v>400</v>
      </c>
      <c r="AM261" s="78" t="s">
        <v>421</v>
      </c>
      <c r="AN261" s="78" t="s">
        <v>653</v>
      </c>
      <c r="AO261" s="78" t="s">
        <v>116</v>
      </c>
      <c r="AP261" s="78" t="s">
        <v>380</v>
      </c>
      <c r="AQ261" s="80" t="s">
        <v>620</v>
      </c>
      <c r="AR261" s="78" t="s">
        <v>350</v>
      </c>
      <c r="AS261" s="78" t="s">
        <v>572</v>
      </c>
      <c r="AT261" s="78" t="s">
        <v>651</v>
      </c>
      <c r="AU261" s="78" t="s">
        <v>327</v>
      </c>
      <c r="AV261" s="78" t="s">
        <v>176</v>
      </c>
      <c r="AW261" s="79" t="s">
        <v>434</v>
      </c>
      <c r="AX261" s="78" t="s">
        <v>392</v>
      </c>
      <c r="AY261" s="78" t="s">
        <v>541</v>
      </c>
      <c r="AZ261" s="78" t="s">
        <v>267</v>
      </c>
      <c r="BA261" s="78" t="s">
        <v>220</v>
      </c>
      <c r="BB261" s="78" t="s">
        <v>152</v>
      </c>
      <c r="BC261" s="77" t="s">
        <v>82</v>
      </c>
      <c r="BD261" s="78" t="s">
        <v>338</v>
      </c>
      <c r="BE261" s="78" t="s">
        <v>205</v>
      </c>
      <c r="BF261" s="78" t="s">
        <v>681</v>
      </c>
      <c r="BG261" s="78" t="s">
        <v>463</v>
      </c>
      <c r="BH261" s="78" t="s">
        <v>244</v>
      </c>
      <c r="BI261" s="81" t="s">
        <v>438</v>
      </c>
      <c r="BJ261" s="41"/>
      <c r="BK261" s="50"/>
      <c r="BL261" s="41"/>
      <c r="BM261" s="28">
        <f>F625</f>
        <v>612</v>
      </c>
      <c r="BN261" s="29">
        <f>F536</f>
        <v>523</v>
      </c>
      <c r="BO261" s="29">
        <f>F539</f>
        <v>526</v>
      </c>
      <c r="BP261" s="29">
        <f>F603</f>
        <v>590</v>
      </c>
      <c r="BQ261" s="29">
        <f>F572</f>
        <v>559</v>
      </c>
      <c r="BR261" s="29">
        <f>F133</f>
        <v>120</v>
      </c>
      <c r="BS261" s="29">
        <f>F19</f>
        <v>6</v>
      </c>
      <c r="BT261" s="29">
        <f>F52</f>
        <v>39</v>
      </c>
      <c r="BU261" s="29">
        <f>F91</f>
        <v>78</v>
      </c>
      <c r="BV261" s="29">
        <f>F80</f>
        <v>67</v>
      </c>
      <c r="BW261" s="29">
        <f>F242</f>
        <v>229</v>
      </c>
      <c r="BX261" s="29">
        <f>F148</f>
        <v>135</v>
      </c>
      <c r="BY261" s="29">
        <f>F181</f>
        <v>168</v>
      </c>
      <c r="BZ261" s="29">
        <f>F220</f>
        <v>207</v>
      </c>
      <c r="CA261" s="29">
        <f>F209</f>
        <v>196</v>
      </c>
      <c r="CB261" s="29">
        <f>F504</f>
        <v>491</v>
      </c>
      <c r="CC261" s="29">
        <f>F390</f>
        <v>377</v>
      </c>
      <c r="CD261" s="29">
        <f>F418</f>
        <v>405</v>
      </c>
      <c r="CE261" s="29">
        <f>F487</f>
        <v>474</v>
      </c>
      <c r="CF261" s="29">
        <f>F451</f>
        <v>438</v>
      </c>
      <c r="CG261" s="29">
        <f>F371</f>
        <v>358</v>
      </c>
      <c r="CH261" s="29">
        <f>F282</f>
        <v>269</v>
      </c>
      <c r="CI261" s="29">
        <f>F310</f>
        <v>297</v>
      </c>
      <c r="CJ261" s="29">
        <f>F349</f>
        <v>336</v>
      </c>
      <c r="CK261" s="30">
        <f>F313</f>
        <v>300</v>
      </c>
      <c r="CL261" s="75">
        <f t="shared" si="115"/>
        <v>3247400</v>
      </c>
      <c r="CM261" s="41"/>
      <c r="CN261" s="82" t="s">
        <v>76</v>
      </c>
      <c r="CO261" s="84" t="s">
        <v>104</v>
      </c>
      <c r="CP261" s="84" t="s">
        <v>79</v>
      </c>
      <c r="CQ261" s="84" t="s">
        <v>77</v>
      </c>
      <c r="CR261" s="84" t="s">
        <v>276</v>
      </c>
      <c r="CS261" s="84" t="s">
        <v>134</v>
      </c>
      <c r="CT261" s="86" t="s">
        <v>620</v>
      </c>
      <c r="CU261" s="84" t="s">
        <v>574</v>
      </c>
      <c r="CV261" s="84" t="s">
        <v>572</v>
      </c>
      <c r="CW261" s="84" t="s">
        <v>97</v>
      </c>
      <c r="CX261" s="84" t="s">
        <v>91</v>
      </c>
      <c r="CY261" s="84" t="s">
        <v>229</v>
      </c>
      <c r="CZ261" s="85" t="s">
        <v>94</v>
      </c>
      <c r="DA261" s="84" t="s">
        <v>92</v>
      </c>
      <c r="DB261" s="84" t="s">
        <v>288</v>
      </c>
      <c r="DC261" s="84" t="s">
        <v>81</v>
      </c>
      <c r="DD261" s="84" t="s">
        <v>220</v>
      </c>
      <c r="DE261" s="84" t="s">
        <v>84</v>
      </c>
      <c r="DF261" s="83" t="s">
        <v>82</v>
      </c>
      <c r="DG261" s="84" t="s">
        <v>280</v>
      </c>
      <c r="DH261" s="84" t="s">
        <v>563</v>
      </c>
      <c r="DI261" s="84" t="s">
        <v>678</v>
      </c>
      <c r="DJ261" s="84" t="s">
        <v>439</v>
      </c>
      <c r="DK261" s="84" t="s">
        <v>305</v>
      </c>
      <c r="DL261" s="87" t="s">
        <v>660</v>
      </c>
      <c r="DM261" s="67"/>
      <c r="DO261" s="57"/>
      <c r="DP261" s="28">
        <f>F268</f>
        <v>255</v>
      </c>
      <c r="DQ261" s="29">
        <f>F236</f>
        <v>223</v>
      </c>
      <c r="DR261" s="29">
        <f>F49</f>
        <v>36</v>
      </c>
      <c r="DS261" s="29">
        <f>F617</f>
        <v>604</v>
      </c>
      <c r="DT261" s="29">
        <f>F455</f>
        <v>442</v>
      </c>
      <c r="DU261" s="29">
        <f>F90</f>
        <v>77</v>
      </c>
      <c r="DV261" s="29">
        <f>F553</f>
        <v>540</v>
      </c>
      <c r="DW261" s="29">
        <f>F496</f>
        <v>483</v>
      </c>
      <c r="DX261" s="29">
        <f>F334</f>
        <v>321</v>
      </c>
      <c r="DY261" s="29">
        <f>F152</f>
        <v>139</v>
      </c>
      <c r="DZ261" s="29">
        <f>F437</f>
        <v>424</v>
      </c>
      <c r="EA261" s="29">
        <f>F375</f>
        <v>362</v>
      </c>
      <c r="EB261" s="29">
        <f>F188</f>
        <v>175</v>
      </c>
      <c r="EC261" s="29">
        <f>F31</f>
        <v>18</v>
      </c>
      <c r="ED261" s="29">
        <f>F594</f>
        <v>581</v>
      </c>
      <c r="EE261" s="29">
        <f>F254</f>
        <v>241</v>
      </c>
      <c r="EF261" s="29">
        <f>F72</f>
        <v>59</v>
      </c>
      <c r="EG261" s="29">
        <f>F535</f>
        <v>522</v>
      </c>
      <c r="EH261" s="29">
        <f>F473</f>
        <v>460</v>
      </c>
      <c r="EI261" s="29">
        <f>F291</f>
        <v>278</v>
      </c>
      <c r="EJ261" s="29">
        <f>F576</f>
        <v>563</v>
      </c>
      <c r="EK261" s="29">
        <f>F389</f>
        <v>376</v>
      </c>
      <c r="EL261" s="29">
        <f>F357</f>
        <v>344</v>
      </c>
      <c r="EM261" s="29">
        <f>F170</f>
        <v>157</v>
      </c>
      <c r="EN261" s="30">
        <f>F133</f>
        <v>120</v>
      </c>
      <c r="EO261" s="75">
        <f t="shared" si="116"/>
        <v>3247400</v>
      </c>
      <c r="EP261" s="41"/>
      <c r="EQ261" s="91" t="s">
        <v>325</v>
      </c>
      <c r="ER261" s="93" t="s">
        <v>482</v>
      </c>
      <c r="ES261" s="93" t="s">
        <v>211</v>
      </c>
      <c r="ET261" s="93" t="s">
        <v>566</v>
      </c>
      <c r="EU261" s="93" t="s">
        <v>582</v>
      </c>
      <c r="EV261" s="93" t="s">
        <v>639</v>
      </c>
      <c r="EW261" s="95" t="s">
        <v>197</v>
      </c>
      <c r="EX261" s="93" t="s">
        <v>354</v>
      </c>
      <c r="EY261" s="93" t="s">
        <v>497</v>
      </c>
      <c r="EZ261" s="93" t="s">
        <v>113</v>
      </c>
      <c r="FA261" s="93" t="s">
        <v>219</v>
      </c>
      <c r="FB261" s="93" t="s">
        <v>570</v>
      </c>
      <c r="FC261" s="94" t="s">
        <v>375</v>
      </c>
      <c r="FD261" s="93" t="s">
        <v>431</v>
      </c>
      <c r="FE261" s="93" t="s">
        <v>355</v>
      </c>
      <c r="FF261" s="93" t="s">
        <v>528</v>
      </c>
      <c r="FG261" s="93" t="s">
        <v>164</v>
      </c>
      <c r="FH261" s="93" t="s">
        <v>433</v>
      </c>
      <c r="FI261" s="92" t="s">
        <v>263</v>
      </c>
      <c r="FJ261" s="93" t="s">
        <v>224</v>
      </c>
      <c r="FK261" s="93" t="s">
        <v>521</v>
      </c>
      <c r="FL261" s="93" t="s">
        <v>437</v>
      </c>
      <c r="FM261" s="93" t="s">
        <v>669</v>
      </c>
      <c r="FN261" s="93" t="s">
        <v>228</v>
      </c>
      <c r="FO261" s="96" t="s">
        <v>134</v>
      </c>
      <c r="FP261" s="67"/>
    </row>
    <row r="262" spans="1:172" ht="12.75" x14ac:dyDescent="0.2">
      <c r="A262" s="41"/>
      <c r="B262" s="41"/>
      <c r="C262" s="41"/>
      <c r="D262" s="109" t="s">
        <v>373</v>
      </c>
      <c r="E262" s="110" t="s">
        <v>565</v>
      </c>
      <c r="F262" s="122">
        <f>B3+(249*B5)</f>
        <v>249</v>
      </c>
      <c r="G262" s="210"/>
      <c r="H262" s="211"/>
      <c r="I262" s="57"/>
      <c r="J262" s="28">
        <f>F222</f>
        <v>209</v>
      </c>
      <c r="K262" s="29">
        <f>F203</f>
        <v>190</v>
      </c>
      <c r="L262" s="29">
        <f>F164</f>
        <v>151</v>
      </c>
      <c r="M262" s="29">
        <f>F150</f>
        <v>137</v>
      </c>
      <c r="N262" s="29">
        <f>F261</f>
        <v>248</v>
      </c>
      <c r="O262" s="29">
        <f>F105</f>
        <v>92</v>
      </c>
      <c r="P262" s="29">
        <f>F66</f>
        <v>53</v>
      </c>
      <c r="Q262" s="29">
        <f>F52</f>
        <v>39</v>
      </c>
      <c r="R262" s="29">
        <f>F33</f>
        <v>20</v>
      </c>
      <c r="S262" s="29">
        <f>F119</f>
        <v>106</v>
      </c>
      <c r="T262" s="29">
        <f>F588</f>
        <v>575</v>
      </c>
      <c r="U262" s="29">
        <f>F574</f>
        <v>561</v>
      </c>
      <c r="V262" s="29">
        <f>F560</f>
        <v>547</v>
      </c>
      <c r="W262" s="29">
        <f>F521</f>
        <v>508</v>
      </c>
      <c r="X262" s="29">
        <f>F632</f>
        <v>619</v>
      </c>
      <c r="Y262" s="29">
        <f>F476</f>
        <v>463</v>
      </c>
      <c r="Z262" s="29">
        <f>F462</f>
        <v>449</v>
      </c>
      <c r="AA262" s="29">
        <f>F418</f>
        <v>405</v>
      </c>
      <c r="AB262" s="29">
        <f>F404</f>
        <v>391</v>
      </c>
      <c r="AC262" s="29">
        <f>F490</f>
        <v>477</v>
      </c>
      <c r="AD262" s="29">
        <f>F359</f>
        <v>346</v>
      </c>
      <c r="AE262" s="29">
        <f>F320</f>
        <v>307</v>
      </c>
      <c r="AF262" s="29">
        <f>F306</f>
        <v>293</v>
      </c>
      <c r="AG262" s="29">
        <f>F267</f>
        <v>254</v>
      </c>
      <c r="AH262" s="30">
        <f>F373</f>
        <v>360</v>
      </c>
      <c r="AI262" s="75">
        <f t="shared" si="114"/>
        <v>3247400</v>
      </c>
      <c r="AJ262" s="41"/>
      <c r="AK262" s="76" t="s">
        <v>524</v>
      </c>
      <c r="AL262" s="78" t="s">
        <v>637</v>
      </c>
      <c r="AM262" s="78" t="s">
        <v>245</v>
      </c>
      <c r="AN262" s="78" t="s">
        <v>318</v>
      </c>
      <c r="AO262" s="78" t="s">
        <v>442</v>
      </c>
      <c r="AP262" s="80" t="s">
        <v>166</v>
      </c>
      <c r="AQ262" s="78" t="s">
        <v>596</v>
      </c>
      <c r="AR262" s="78" t="s">
        <v>574</v>
      </c>
      <c r="AS262" s="78" t="s">
        <v>255</v>
      </c>
      <c r="AT262" s="78" t="s">
        <v>579</v>
      </c>
      <c r="AU262" s="78" t="s">
        <v>456</v>
      </c>
      <c r="AV262" s="78" t="s">
        <v>432</v>
      </c>
      <c r="AW262" s="79" t="s">
        <v>393</v>
      </c>
      <c r="AX262" s="78" t="s">
        <v>191</v>
      </c>
      <c r="AY262" s="78" t="s">
        <v>298</v>
      </c>
      <c r="AZ262" s="78" t="s">
        <v>217</v>
      </c>
      <c r="BA262" s="78" t="s">
        <v>149</v>
      </c>
      <c r="BB262" s="78" t="s">
        <v>84</v>
      </c>
      <c r="BC262" s="78" t="s">
        <v>99</v>
      </c>
      <c r="BD262" s="77" t="s">
        <v>278</v>
      </c>
      <c r="BE262" s="78" t="s">
        <v>559</v>
      </c>
      <c r="BF262" s="78" t="s">
        <v>359</v>
      </c>
      <c r="BG262" s="78" t="s">
        <v>399</v>
      </c>
      <c r="BH262" s="78" t="s">
        <v>372</v>
      </c>
      <c r="BI262" s="81" t="s">
        <v>691</v>
      </c>
      <c r="BJ262" s="41"/>
      <c r="BK262" s="50"/>
      <c r="BL262" s="41"/>
      <c r="BM262" s="28">
        <f>F597</f>
        <v>584</v>
      </c>
      <c r="BN262" s="29">
        <f>F564</f>
        <v>551</v>
      </c>
      <c r="BO262" s="29">
        <f>F528</f>
        <v>515</v>
      </c>
      <c r="BP262" s="29">
        <f>F550</f>
        <v>537</v>
      </c>
      <c r="BQ262" s="29">
        <f>F636</f>
        <v>623</v>
      </c>
      <c r="BR262" s="29">
        <f>F105</f>
        <v>92</v>
      </c>
      <c r="BS262" s="29">
        <f>F77</f>
        <v>64</v>
      </c>
      <c r="BT262" s="29">
        <f>F16</f>
        <v>3</v>
      </c>
      <c r="BU262" s="29">
        <f>F58</f>
        <v>45</v>
      </c>
      <c r="BV262" s="29">
        <f>F119</f>
        <v>106</v>
      </c>
      <c r="BW262" s="29">
        <f>F234</f>
        <v>221</v>
      </c>
      <c r="BX262" s="29">
        <f>F206</f>
        <v>193</v>
      </c>
      <c r="BY262" s="29">
        <f>F145</f>
        <v>132</v>
      </c>
      <c r="BZ262" s="29">
        <f>F167</f>
        <v>154</v>
      </c>
      <c r="CA262" s="29">
        <f>F248</f>
        <v>235</v>
      </c>
      <c r="CB262" s="29">
        <f>F476</f>
        <v>463</v>
      </c>
      <c r="CC262" s="29">
        <f>F443</f>
        <v>430</v>
      </c>
      <c r="CD262" s="29">
        <f>F412</f>
        <v>399</v>
      </c>
      <c r="CE262" s="29">
        <f>F429</f>
        <v>416</v>
      </c>
      <c r="CF262" s="29">
        <f>F490</f>
        <v>477</v>
      </c>
      <c r="CG262" s="29">
        <f>F338</f>
        <v>325</v>
      </c>
      <c r="CH262" s="29">
        <f>F335</f>
        <v>322</v>
      </c>
      <c r="CI262" s="29">
        <f>F274</f>
        <v>261</v>
      </c>
      <c r="CJ262" s="29">
        <f>F296</f>
        <v>283</v>
      </c>
      <c r="CK262" s="30">
        <f>F382</f>
        <v>369</v>
      </c>
      <c r="CL262" s="75">
        <f t="shared" si="115"/>
        <v>3247400</v>
      </c>
      <c r="CM262" s="41"/>
      <c r="CN262" s="82" t="s">
        <v>214</v>
      </c>
      <c r="CO262" s="84" t="s">
        <v>335</v>
      </c>
      <c r="CP262" s="84" t="s">
        <v>274</v>
      </c>
      <c r="CQ262" s="84" t="s">
        <v>273</v>
      </c>
      <c r="CR262" s="84" t="s">
        <v>175</v>
      </c>
      <c r="CS262" s="86" t="s">
        <v>166</v>
      </c>
      <c r="CT262" s="84" t="s">
        <v>651</v>
      </c>
      <c r="CU262" s="84" t="s">
        <v>630</v>
      </c>
      <c r="CV262" s="84" t="s">
        <v>380</v>
      </c>
      <c r="CW262" s="84" t="s">
        <v>579</v>
      </c>
      <c r="CX262" s="84" t="s">
        <v>226</v>
      </c>
      <c r="CY262" s="84" t="s">
        <v>182</v>
      </c>
      <c r="CZ262" s="85" t="s">
        <v>285</v>
      </c>
      <c r="DA262" s="84" t="s">
        <v>284</v>
      </c>
      <c r="DB262" s="84" t="s">
        <v>286</v>
      </c>
      <c r="DC262" s="84" t="s">
        <v>217</v>
      </c>
      <c r="DD262" s="84" t="s">
        <v>338</v>
      </c>
      <c r="DE262" s="84" t="s">
        <v>277</v>
      </c>
      <c r="DF262" s="84" t="s">
        <v>267</v>
      </c>
      <c r="DG262" s="83" t="s">
        <v>278</v>
      </c>
      <c r="DH262" s="84" t="s">
        <v>607</v>
      </c>
      <c r="DI262" s="84" t="s">
        <v>515</v>
      </c>
      <c r="DJ262" s="84" t="s">
        <v>249</v>
      </c>
      <c r="DK262" s="84" t="s">
        <v>532</v>
      </c>
      <c r="DL262" s="87" t="s">
        <v>688</v>
      </c>
      <c r="DM262" s="67"/>
      <c r="DO262" s="57"/>
      <c r="DP262" s="28">
        <f>F477</f>
        <v>464</v>
      </c>
      <c r="DQ262" s="29">
        <f>F290</f>
        <v>277</v>
      </c>
      <c r="DR262" s="29">
        <f>F253</f>
        <v>240</v>
      </c>
      <c r="DS262" s="29">
        <f>F71</f>
        <v>58</v>
      </c>
      <c r="DT262" s="29">
        <f>F534</f>
        <v>521</v>
      </c>
      <c r="DU262" s="29">
        <f>F169</f>
        <v>156</v>
      </c>
      <c r="DV262" s="29">
        <f>F137</f>
        <v>124</v>
      </c>
      <c r="DW262" s="29">
        <f>F575</f>
        <v>562</v>
      </c>
      <c r="DX262" s="29">
        <f>F388</f>
        <v>375</v>
      </c>
      <c r="DY262" s="29">
        <f>F356</f>
        <v>343</v>
      </c>
      <c r="DZ262" s="29">
        <f>F616</f>
        <v>603</v>
      </c>
      <c r="EA262" s="29">
        <f>F454</f>
        <v>441</v>
      </c>
      <c r="EB262" s="29">
        <f>F272</f>
        <v>259</v>
      </c>
      <c r="EC262" s="29">
        <f>F235</f>
        <v>222</v>
      </c>
      <c r="ED262" s="29">
        <f>F48</f>
        <v>35</v>
      </c>
      <c r="EE262" s="29">
        <f>F333</f>
        <v>320</v>
      </c>
      <c r="EF262" s="29">
        <f>F151</f>
        <v>138</v>
      </c>
      <c r="EG262" s="29">
        <f>F89</f>
        <v>76</v>
      </c>
      <c r="EH262" s="29">
        <f>F557</f>
        <v>544</v>
      </c>
      <c r="EI262" s="29">
        <f>F495</f>
        <v>482</v>
      </c>
      <c r="EJ262" s="29">
        <f>F30</f>
        <v>17</v>
      </c>
      <c r="EK262" s="29">
        <f>F593</f>
        <v>580</v>
      </c>
      <c r="EL262" s="29">
        <f>F436</f>
        <v>423</v>
      </c>
      <c r="EM262" s="29">
        <f>F374</f>
        <v>361</v>
      </c>
      <c r="EN262" s="30">
        <f>F192</f>
        <v>179</v>
      </c>
      <c r="EO262" s="75">
        <f t="shared" si="116"/>
        <v>3247400</v>
      </c>
      <c r="EP262" s="41"/>
      <c r="EQ262" s="91" t="s">
        <v>680</v>
      </c>
      <c r="ER262" s="93" t="s">
        <v>424</v>
      </c>
      <c r="ES262" s="93" t="s">
        <v>575</v>
      </c>
      <c r="ET262" s="93" t="s">
        <v>210</v>
      </c>
      <c r="EU262" s="93" t="s">
        <v>321</v>
      </c>
      <c r="EV262" s="95" t="s">
        <v>194</v>
      </c>
      <c r="EW262" s="93" t="s">
        <v>689</v>
      </c>
      <c r="EX262" s="93" t="s">
        <v>215</v>
      </c>
      <c r="EY262" s="93" t="s">
        <v>568</v>
      </c>
      <c r="EZ262" s="93" t="s">
        <v>514</v>
      </c>
      <c r="FA262" s="93" t="s">
        <v>610</v>
      </c>
      <c r="FB262" s="93" t="s">
        <v>218</v>
      </c>
      <c r="FC262" s="94" t="s">
        <v>569</v>
      </c>
      <c r="FD262" s="93" t="s">
        <v>361</v>
      </c>
      <c r="FE262" s="93" t="s">
        <v>430</v>
      </c>
      <c r="FF262" s="93" t="s">
        <v>223</v>
      </c>
      <c r="FG262" s="93" t="s">
        <v>571</v>
      </c>
      <c r="FH262" s="93" t="s">
        <v>2</v>
      </c>
      <c r="FI262" s="93" t="s">
        <v>356</v>
      </c>
      <c r="FJ262" s="92" t="s">
        <v>446</v>
      </c>
      <c r="FK262" s="93" t="s">
        <v>290</v>
      </c>
      <c r="FL262" s="93" t="s">
        <v>577</v>
      </c>
      <c r="FM262" s="93" t="s">
        <v>436</v>
      </c>
      <c r="FN262" s="93" t="s">
        <v>126</v>
      </c>
      <c r="FO262" s="96" t="s">
        <v>227</v>
      </c>
      <c r="FP262" s="67"/>
    </row>
    <row r="263" spans="1:172" ht="12.75" x14ac:dyDescent="0.2">
      <c r="A263" s="41"/>
      <c r="B263" s="41"/>
      <c r="C263" s="41"/>
      <c r="D263" s="109" t="s">
        <v>586</v>
      </c>
      <c r="E263" s="110" t="s">
        <v>565</v>
      </c>
      <c r="F263" s="122">
        <f>B3+(250*B5)</f>
        <v>250</v>
      </c>
      <c r="G263" s="210"/>
      <c r="H263" s="211"/>
      <c r="I263" s="57"/>
      <c r="J263" s="28">
        <f>F410</f>
        <v>397</v>
      </c>
      <c r="K263" s="29">
        <f>F496</f>
        <v>483</v>
      </c>
      <c r="L263" s="29">
        <f>F482</f>
        <v>469</v>
      </c>
      <c r="M263" s="29">
        <f>F438</f>
        <v>425</v>
      </c>
      <c r="N263" s="29">
        <f>F424</f>
        <v>411</v>
      </c>
      <c r="O263" s="29">
        <f>F268</f>
        <v>255</v>
      </c>
      <c r="P263" s="29">
        <f>F379</f>
        <v>366</v>
      </c>
      <c r="Q263" s="29">
        <f>F340</f>
        <v>327</v>
      </c>
      <c r="R263" s="29">
        <f>F326</f>
        <v>313</v>
      </c>
      <c r="S263" s="29">
        <f>F312</f>
        <v>299</v>
      </c>
      <c r="T263" s="29">
        <f>F156</f>
        <v>143</v>
      </c>
      <c r="U263" s="29">
        <f>F242</f>
        <v>229</v>
      </c>
      <c r="V263" s="29">
        <f>F223</f>
        <v>210</v>
      </c>
      <c r="W263" s="29">
        <f>F209</f>
        <v>196</v>
      </c>
      <c r="X263" s="29">
        <f>F170</f>
        <v>157</v>
      </c>
      <c r="Y263" s="29">
        <f>F14</f>
        <v>1</v>
      </c>
      <c r="Z263" s="29">
        <f>F125</f>
        <v>112</v>
      </c>
      <c r="AA263" s="29">
        <f>F111</f>
        <v>98</v>
      </c>
      <c r="AB263" s="29">
        <f>F72</f>
        <v>59</v>
      </c>
      <c r="AC263" s="29">
        <f>F53</f>
        <v>40</v>
      </c>
      <c r="AD263" s="29">
        <f>F527</f>
        <v>514</v>
      </c>
      <c r="AE263" s="29">
        <f>F633</f>
        <v>620</v>
      </c>
      <c r="AF263" s="29">
        <f>F594</f>
        <v>581</v>
      </c>
      <c r="AG263" s="29">
        <f>F580</f>
        <v>567</v>
      </c>
      <c r="AH263" s="30">
        <f>F541</f>
        <v>528</v>
      </c>
      <c r="AI263" s="75">
        <f t="shared" si="114"/>
        <v>3247400</v>
      </c>
      <c r="AJ263" s="41"/>
      <c r="AK263" s="76" t="s">
        <v>377</v>
      </c>
      <c r="AL263" s="78" t="s">
        <v>354</v>
      </c>
      <c r="AM263" s="78" t="s">
        <v>564</v>
      </c>
      <c r="AN263" s="78" t="s">
        <v>633</v>
      </c>
      <c r="AO263" s="80" t="s">
        <v>405</v>
      </c>
      <c r="AP263" s="78" t="s">
        <v>325</v>
      </c>
      <c r="AQ263" s="78" t="s">
        <v>383</v>
      </c>
      <c r="AR263" s="78" t="s">
        <v>531</v>
      </c>
      <c r="AS263" s="78" t="s">
        <v>503</v>
      </c>
      <c r="AT263" s="78" t="s">
        <v>242</v>
      </c>
      <c r="AU263" s="78" t="s">
        <v>161</v>
      </c>
      <c r="AV263" s="78" t="s">
        <v>91</v>
      </c>
      <c r="AW263" s="79" t="s">
        <v>344</v>
      </c>
      <c r="AX263" s="78" t="s">
        <v>288</v>
      </c>
      <c r="AY263" s="78" t="s">
        <v>228</v>
      </c>
      <c r="AZ263" s="78" t="s">
        <v>201</v>
      </c>
      <c r="BA263" s="78" t="s">
        <v>522</v>
      </c>
      <c r="BB263" s="78" t="s">
        <v>460</v>
      </c>
      <c r="BC263" s="78" t="s">
        <v>164</v>
      </c>
      <c r="BD263" s="78" t="s">
        <v>611</v>
      </c>
      <c r="BE263" s="77" t="s">
        <v>135</v>
      </c>
      <c r="BF263" s="78" t="s">
        <v>663</v>
      </c>
      <c r="BG263" s="78" t="s">
        <v>355</v>
      </c>
      <c r="BH263" s="78" t="s">
        <v>407</v>
      </c>
      <c r="BI263" s="81" t="s">
        <v>588</v>
      </c>
      <c r="BJ263" s="41"/>
      <c r="BK263" s="50"/>
      <c r="BL263" s="41"/>
      <c r="BM263" s="28">
        <f>F410</f>
        <v>397</v>
      </c>
      <c r="BN263" s="29">
        <f>F471</f>
        <v>458</v>
      </c>
      <c r="BO263" s="29">
        <f>F488</f>
        <v>475</v>
      </c>
      <c r="BP263" s="29">
        <f>F457</f>
        <v>444</v>
      </c>
      <c r="BQ263" s="29">
        <f>F424</f>
        <v>411</v>
      </c>
      <c r="BR263" s="29">
        <f>F281</f>
        <v>268</v>
      </c>
      <c r="BS263" s="29">
        <f>F342</f>
        <v>329</v>
      </c>
      <c r="BT263" s="29">
        <f>F384</f>
        <v>371</v>
      </c>
      <c r="BU263" s="29">
        <f>F323</f>
        <v>310</v>
      </c>
      <c r="BV263" s="29">
        <f>F295</f>
        <v>282</v>
      </c>
      <c r="BW263" s="29">
        <f>F18</f>
        <v>5</v>
      </c>
      <c r="BX263" s="29">
        <f>F104</f>
        <v>91</v>
      </c>
      <c r="BY263" s="29">
        <f>F126</f>
        <v>113</v>
      </c>
      <c r="BZ263" s="29">
        <f>F65</f>
        <v>52</v>
      </c>
      <c r="CA263" s="29">
        <f>F62</f>
        <v>49</v>
      </c>
      <c r="CB263" s="29">
        <f>F139</f>
        <v>126</v>
      </c>
      <c r="CC263" s="29">
        <f>F225</f>
        <v>212</v>
      </c>
      <c r="CD263" s="29">
        <f>F247</f>
        <v>234</v>
      </c>
      <c r="CE263" s="29">
        <f>F211</f>
        <v>198</v>
      </c>
      <c r="CF263" s="29">
        <f>F178</f>
        <v>165</v>
      </c>
      <c r="CG263" s="29">
        <f>F527</f>
        <v>514</v>
      </c>
      <c r="CH263" s="29">
        <f>F608</f>
        <v>595</v>
      </c>
      <c r="CI263" s="29">
        <f>F630</f>
        <v>617</v>
      </c>
      <c r="CJ263" s="29">
        <f>F569</f>
        <v>556</v>
      </c>
      <c r="CK263" s="30">
        <f>F541</f>
        <v>528</v>
      </c>
      <c r="CL263" s="75">
        <f t="shared" si="115"/>
        <v>3247400</v>
      </c>
      <c r="CM263" s="41"/>
      <c r="CN263" s="82" t="s">
        <v>377</v>
      </c>
      <c r="CO263" s="84" t="s">
        <v>170</v>
      </c>
      <c r="CP263" s="84" t="s">
        <v>593</v>
      </c>
      <c r="CQ263" s="84" t="s">
        <v>492</v>
      </c>
      <c r="CR263" s="86" t="s">
        <v>405</v>
      </c>
      <c r="CS263" s="84" t="s">
        <v>545</v>
      </c>
      <c r="CT263" s="84" t="s">
        <v>120</v>
      </c>
      <c r="CU263" s="84" t="s">
        <v>463</v>
      </c>
      <c r="CV263" s="84" t="s">
        <v>670</v>
      </c>
      <c r="CW263" s="84" t="s">
        <v>304</v>
      </c>
      <c r="CX263" s="84" t="s">
        <v>529</v>
      </c>
      <c r="CY263" s="84" t="s">
        <v>489</v>
      </c>
      <c r="CZ263" s="85" t="s">
        <v>96</v>
      </c>
      <c r="DA263" s="84" t="s">
        <v>602</v>
      </c>
      <c r="DB263" s="84" t="s">
        <v>682</v>
      </c>
      <c r="DC263" s="84" t="s">
        <v>308</v>
      </c>
      <c r="DD263" s="84" t="s">
        <v>367</v>
      </c>
      <c r="DE263" s="84" t="s">
        <v>421</v>
      </c>
      <c r="DF263" s="84" t="s">
        <v>547</v>
      </c>
      <c r="DG263" s="84" t="s">
        <v>599</v>
      </c>
      <c r="DH263" s="83" t="s">
        <v>135</v>
      </c>
      <c r="DI263" s="84" t="s">
        <v>671</v>
      </c>
      <c r="DJ263" s="84" t="s">
        <v>553</v>
      </c>
      <c r="DK263" s="84" t="s">
        <v>301</v>
      </c>
      <c r="DL263" s="87" t="s">
        <v>588</v>
      </c>
      <c r="DM263" s="67"/>
      <c r="DO263" s="57"/>
      <c r="DP263" s="28">
        <f>F340</f>
        <v>327</v>
      </c>
      <c r="DQ263" s="29">
        <f>F178</f>
        <v>165</v>
      </c>
      <c r="DR263" s="29">
        <f>F121</f>
        <v>108</v>
      </c>
      <c r="DS263" s="29">
        <f>F584</f>
        <v>571</v>
      </c>
      <c r="DT263" s="29">
        <f>F402</f>
        <v>389</v>
      </c>
      <c r="DU263" s="29">
        <f>F62</f>
        <v>49</v>
      </c>
      <c r="DV263" s="29">
        <f>F625</f>
        <v>612</v>
      </c>
      <c r="DW263" s="29">
        <f>F438</f>
        <v>425</v>
      </c>
      <c r="DX263" s="29">
        <f>F281</f>
        <v>268</v>
      </c>
      <c r="DY263" s="29">
        <f>F219</f>
        <v>206</v>
      </c>
      <c r="DZ263" s="29">
        <f>F504</f>
        <v>491</v>
      </c>
      <c r="EA263" s="29">
        <f>F322</f>
        <v>309</v>
      </c>
      <c r="EB263" s="29">
        <f>F160</f>
        <v>147</v>
      </c>
      <c r="EC263" s="29">
        <f>F98</f>
        <v>85</v>
      </c>
      <c r="ED263" s="29">
        <f>F541</f>
        <v>528</v>
      </c>
      <c r="EE263" s="29">
        <f>F201</f>
        <v>188</v>
      </c>
      <c r="EF263" s="29">
        <f>F14</f>
        <v>1</v>
      </c>
      <c r="EG263" s="29">
        <f>F607</f>
        <v>594</v>
      </c>
      <c r="EH263" s="29">
        <f>F420</f>
        <v>407</v>
      </c>
      <c r="EI263" s="29">
        <f>F383</f>
        <v>370</v>
      </c>
      <c r="EJ263" s="29">
        <f>F518</f>
        <v>505</v>
      </c>
      <c r="EK263" s="29">
        <f>F486</f>
        <v>473</v>
      </c>
      <c r="EL263" s="29">
        <f>F299</f>
        <v>286</v>
      </c>
      <c r="EM263" s="29">
        <f>F242</f>
        <v>229</v>
      </c>
      <c r="EN263" s="30">
        <f>F80</f>
        <v>67</v>
      </c>
      <c r="EO263" s="75">
        <f t="shared" si="116"/>
        <v>3247400</v>
      </c>
      <c r="EP263" s="41"/>
      <c r="EQ263" s="91" t="s">
        <v>531</v>
      </c>
      <c r="ER263" s="93" t="s">
        <v>599</v>
      </c>
      <c r="ES263" s="93" t="s">
        <v>71</v>
      </c>
      <c r="ET263" s="93" t="s">
        <v>262</v>
      </c>
      <c r="EU263" s="95" t="s">
        <v>668</v>
      </c>
      <c r="EV263" s="93" t="s">
        <v>682</v>
      </c>
      <c r="EW263" s="93" t="s">
        <v>76</v>
      </c>
      <c r="EX263" s="93" t="s">
        <v>633</v>
      </c>
      <c r="EY263" s="93" t="s">
        <v>545</v>
      </c>
      <c r="EZ263" s="93" t="s">
        <v>133</v>
      </c>
      <c r="FA263" s="93" t="s">
        <v>81</v>
      </c>
      <c r="FB263" s="93" t="s">
        <v>634</v>
      </c>
      <c r="FC263" s="94" t="s">
        <v>247</v>
      </c>
      <c r="FD263" s="93" t="s">
        <v>539</v>
      </c>
      <c r="FE263" s="93" t="s">
        <v>588</v>
      </c>
      <c r="FF263" s="93" t="s">
        <v>635</v>
      </c>
      <c r="FG263" s="93" t="s">
        <v>201</v>
      </c>
      <c r="FH263" s="93" t="s">
        <v>105</v>
      </c>
      <c r="FI263" s="93" t="s">
        <v>496</v>
      </c>
      <c r="FJ263" s="93" t="s">
        <v>86</v>
      </c>
      <c r="FK263" s="92" t="s">
        <v>600</v>
      </c>
      <c r="FL263" s="93" t="s">
        <v>543</v>
      </c>
      <c r="FM263" s="93" t="s">
        <v>112</v>
      </c>
      <c r="FN263" s="93" t="s">
        <v>91</v>
      </c>
      <c r="FO263" s="96" t="s">
        <v>97</v>
      </c>
      <c r="FP263" s="67"/>
    </row>
    <row r="264" spans="1:172" ht="12.75" x14ac:dyDescent="0.2">
      <c r="A264" s="41"/>
      <c r="B264" s="41"/>
      <c r="C264" s="41"/>
      <c r="D264" s="109" t="s">
        <v>513</v>
      </c>
      <c r="E264" s="110" t="s">
        <v>565</v>
      </c>
      <c r="F264" s="111">
        <f>B3+(251*B5)</f>
        <v>251</v>
      </c>
      <c r="G264" s="210"/>
      <c r="H264" s="211"/>
      <c r="I264" s="57"/>
      <c r="J264" s="28">
        <f>F457</f>
        <v>444</v>
      </c>
      <c r="K264" s="29">
        <f>F413</f>
        <v>400</v>
      </c>
      <c r="L264" s="29">
        <f>F399</f>
        <v>386</v>
      </c>
      <c r="M264" s="29">
        <f>F510</f>
        <v>497</v>
      </c>
      <c r="N264" s="29">
        <f>F471</f>
        <v>458</v>
      </c>
      <c r="O264" s="29">
        <f>F315</f>
        <v>302</v>
      </c>
      <c r="P264" s="29">
        <f>F301</f>
        <v>288</v>
      </c>
      <c r="Q264" s="29">
        <f>F287</f>
        <v>274</v>
      </c>
      <c r="R264" s="29">
        <f>F368</f>
        <v>355</v>
      </c>
      <c r="S264" s="29">
        <f>F354</f>
        <v>341</v>
      </c>
      <c r="T264" s="29">
        <f>F198</f>
        <v>185</v>
      </c>
      <c r="U264" s="29">
        <f>F184</f>
        <v>171</v>
      </c>
      <c r="V264" s="29">
        <f>F145</f>
        <v>132</v>
      </c>
      <c r="W264" s="29">
        <f>F256</f>
        <v>243</v>
      </c>
      <c r="X264" s="29">
        <f>F217</f>
        <v>204</v>
      </c>
      <c r="Y264" s="29">
        <f>F86</f>
        <v>73</v>
      </c>
      <c r="Z264" s="29">
        <f>F47</f>
        <v>34</v>
      </c>
      <c r="AA264" s="29">
        <f>F28</f>
        <v>15</v>
      </c>
      <c r="AB264" s="29">
        <f>F114</f>
        <v>101</v>
      </c>
      <c r="AC264" s="29">
        <f>F100</f>
        <v>87</v>
      </c>
      <c r="AD264" s="29">
        <f>F569</f>
        <v>556</v>
      </c>
      <c r="AE264" s="29">
        <f>F555</f>
        <v>542</v>
      </c>
      <c r="AF264" s="29">
        <f>F516</f>
        <v>503</v>
      </c>
      <c r="AG264" s="29">
        <f>F627</f>
        <v>614</v>
      </c>
      <c r="AH264" s="30">
        <f>F608</f>
        <v>595</v>
      </c>
      <c r="AI264" s="75">
        <f t="shared" si="114"/>
        <v>3247400</v>
      </c>
      <c r="AJ264" s="41"/>
      <c r="AK264" s="76" t="s">
        <v>492</v>
      </c>
      <c r="AL264" s="78" t="s">
        <v>641</v>
      </c>
      <c r="AM264" s="78" t="s">
        <v>551</v>
      </c>
      <c r="AN264" s="80" t="s">
        <v>252</v>
      </c>
      <c r="AO264" s="78" t="s">
        <v>170</v>
      </c>
      <c r="AP264" s="78" t="s">
        <v>384</v>
      </c>
      <c r="AQ264" s="78" t="s">
        <v>535</v>
      </c>
      <c r="AR264" s="78" t="s">
        <v>303</v>
      </c>
      <c r="AS264" s="78" t="s">
        <v>188</v>
      </c>
      <c r="AT264" s="78" t="s">
        <v>426</v>
      </c>
      <c r="AU264" s="78" t="s">
        <v>93</v>
      </c>
      <c r="AV264" s="78" t="s">
        <v>345</v>
      </c>
      <c r="AW264" s="79" t="s">
        <v>285</v>
      </c>
      <c r="AX264" s="78" t="s">
        <v>121</v>
      </c>
      <c r="AY264" s="78" t="s">
        <v>163</v>
      </c>
      <c r="AZ264" s="78" t="s">
        <v>557</v>
      </c>
      <c r="BA264" s="78" t="s">
        <v>98</v>
      </c>
      <c r="BB264" s="78" t="s">
        <v>658</v>
      </c>
      <c r="BC264" s="78" t="s">
        <v>368</v>
      </c>
      <c r="BD264" s="78" t="s">
        <v>409</v>
      </c>
      <c r="BE264" s="78" t="s">
        <v>301</v>
      </c>
      <c r="BF264" s="77" t="s">
        <v>485</v>
      </c>
      <c r="BG264" s="78" t="s">
        <v>642</v>
      </c>
      <c r="BH264" s="78" t="s">
        <v>315</v>
      </c>
      <c r="BI264" s="81" t="s">
        <v>671</v>
      </c>
      <c r="BJ264" s="41"/>
      <c r="BK264" s="50"/>
      <c r="BL264" s="41"/>
      <c r="BM264" s="28">
        <f>F449</f>
        <v>436</v>
      </c>
      <c r="BN264" s="29">
        <f>F413</f>
        <v>400</v>
      </c>
      <c r="BO264" s="29">
        <f>F482</f>
        <v>469</v>
      </c>
      <c r="BP264" s="29">
        <f>F510</f>
        <v>497</v>
      </c>
      <c r="BQ264" s="29">
        <f>F396</f>
        <v>383</v>
      </c>
      <c r="BR264" s="29">
        <f>F320</f>
        <v>307</v>
      </c>
      <c r="BS264" s="29">
        <f>F309</f>
        <v>296</v>
      </c>
      <c r="BT264" s="29">
        <f>F348</f>
        <v>335</v>
      </c>
      <c r="BU264" s="29">
        <f>F381</f>
        <v>368</v>
      </c>
      <c r="BV264" s="29">
        <f>F267</f>
        <v>254</v>
      </c>
      <c r="BW264" s="29">
        <f>F87</f>
        <v>74</v>
      </c>
      <c r="BX264" s="29">
        <f>F51</f>
        <v>38</v>
      </c>
      <c r="BY264" s="29">
        <f>F90</f>
        <v>77</v>
      </c>
      <c r="BZ264" s="29">
        <f>F118</f>
        <v>105</v>
      </c>
      <c r="CA264" s="29">
        <f>F29</f>
        <v>16</v>
      </c>
      <c r="CB264" s="29">
        <f>F203</f>
        <v>190</v>
      </c>
      <c r="CC264" s="29">
        <f>F172</f>
        <v>159</v>
      </c>
      <c r="CD264" s="29">
        <f>F236</f>
        <v>223</v>
      </c>
      <c r="CE264" s="29">
        <f>F239</f>
        <v>226</v>
      </c>
      <c r="CF264" s="29">
        <f>F150</f>
        <v>137</v>
      </c>
      <c r="CG264" s="29">
        <f>F566</f>
        <v>553</v>
      </c>
      <c r="CH264" s="29">
        <f>F555</f>
        <v>542</v>
      </c>
      <c r="CI264" s="29">
        <f>F594</f>
        <v>581</v>
      </c>
      <c r="CJ264" s="29">
        <f>F627</f>
        <v>614</v>
      </c>
      <c r="CK264" s="30">
        <f>F533</f>
        <v>520</v>
      </c>
      <c r="CL264" s="75">
        <f t="shared" si="115"/>
        <v>3247400</v>
      </c>
      <c r="CM264" s="41"/>
      <c r="CN264" s="82" t="s">
        <v>444</v>
      </c>
      <c r="CO264" s="84" t="s">
        <v>641</v>
      </c>
      <c r="CP264" s="84" t="s">
        <v>564</v>
      </c>
      <c r="CQ264" s="86" t="s">
        <v>252</v>
      </c>
      <c r="CR264" s="84" t="s">
        <v>295</v>
      </c>
      <c r="CS264" s="84" t="s">
        <v>359</v>
      </c>
      <c r="CT264" s="84" t="s">
        <v>412</v>
      </c>
      <c r="CU264" s="84" t="s">
        <v>677</v>
      </c>
      <c r="CV264" s="84" t="s">
        <v>478</v>
      </c>
      <c r="CW264" s="84" t="s">
        <v>372</v>
      </c>
      <c r="CX264" s="84" t="s">
        <v>667</v>
      </c>
      <c r="CY264" s="84" t="s">
        <v>165</v>
      </c>
      <c r="CZ264" s="85" t="s">
        <v>639</v>
      </c>
      <c r="DA264" s="84" t="s">
        <v>453</v>
      </c>
      <c r="DB264" s="84" t="s">
        <v>408</v>
      </c>
      <c r="DC264" s="84" t="s">
        <v>637</v>
      </c>
      <c r="DD264" s="84" t="s">
        <v>556</v>
      </c>
      <c r="DE264" s="84" t="s">
        <v>482</v>
      </c>
      <c r="DF264" s="84" t="s">
        <v>364</v>
      </c>
      <c r="DG264" s="84" t="s">
        <v>318</v>
      </c>
      <c r="DH264" s="84" t="s">
        <v>627</v>
      </c>
      <c r="DI264" s="83" t="s">
        <v>485</v>
      </c>
      <c r="DJ264" s="84" t="s">
        <v>355</v>
      </c>
      <c r="DK264" s="84" t="s">
        <v>315</v>
      </c>
      <c r="DL264" s="87" t="s">
        <v>686</v>
      </c>
      <c r="DM264" s="67"/>
      <c r="DO264" s="57"/>
      <c r="DP264" s="28">
        <f>F419</f>
        <v>406</v>
      </c>
      <c r="DQ264" s="29">
        <f>F387</f>
        <v>374</v>
      </c>
      <c r="DR264" s="29">
        <f>F200</f>
        <v>187</v>
      </c>
      <c r="DS264" s="29">
        <f>F13</f>
        <v>0</v>
      </c>
      <c r="DT264" s="29">
        <f>F606</f>
        <v>593</v>
      </c>
      <c r="DU264" s="29">
        <f>F241</f>
        <v>228</v>
      </c>
      <c r="DV264" s="29">
        <f>F79</f>
        <v>66</v>
      </c>
      <c r="DW264" s="29">
        <f>F522</f>
        <v>509</v>
      </c>
      <c r="DX264" s="29">
        <f>F485</f>
        <v>472</v>
      </c>
      <c r="DY264" s="29">
        <f>F298</f>
        <v>285</v>
      </c>
      <c r="DZ264" s="29">
        <f>F583</f>
        <v>570</v>
      </c>
      <c r="EA264" s="29">
        <f>F401</f>
        <v>388</v>
      </c>
      <c r="EB264" s="29">
        <f>F339</f>
        <v>326</v>
      </c>
      <c r="EC264" s="29">
        <f>F182</f>
        <v>169</v>
      </c>
      <c r="ED264" s="29">
        <f>F120</f>
        <v>107</v>
      </c>
      <c r="EE264" s="29">
        <f>F280</f>
        <v>267</v>
      </c>
      <c r="EF264" s="29">
        <f>F218</f>
        <v>205</v>
      </c>
      <c r="EG264" s="29">
        <f>F61</f>
        <v>48</v>
      </c>
      <c r="EH264" s="29">
        <f>F624</f>
        <v>611</v>
      </c>
      <c r="EI264" s="29">
        <f>F442</f>
        <v>429</v>
      </c>
      <c r="EJ264" s="29">
        <f>F102</f>
        <v>89</v>
      </c>
      <c r="EK264" s="29">
        <f>F540</f>
        <v>527</v>
      </c>
      <c r="EL264" s="29">
        <f>F503</f>
        <v>490</v>
      </c>
      <c r="EM264" s="29">
        <f>F321</f>
        <v>308</v>
      </c>
      <c r="EN264" s="30">
        <f>F159</f>
        <v>146</v>
      </c>
      <c r="EO264" s="75">
        <f t="shared" si="116"/>
        <v>3247400</v>
      </c>
      <c r="EP264" s="41"/>
      <c r="EQ264" s="91" t="s">
        <v>697</v>
      </c>
      <c r="ER264" s="93" t="s">
        <v>360</v>
      </c>
      <c r="ES264" s="93" t="s">
        <v>260</v>
      </c>
      <c r="ET264" s="95" t="s">
        <v>70</v>
      </c>
      <c r="EU264" s="93" t="s">
        <v>526</v>
      </c>
      <c r="EV264" s="93" t="s">
        <v>458</v>
      </c>
      <c r="EW264" s="93" t="s">
        <v>554</v>
      </c>
      <c r="EX264" s="93" t="s">
        <v>75</v>
      </c>
      <c r="EY264" s="93" t="s">
        <v>130</v>
      </c>
      <c r="EZ264" s="93" t="s">
        <v>684</v>
      </c>
      <c r="FA264" s="93" t="s">
        <v>674</v>
      </c>
      <c r="FB264" s="93" t="s">
        <v>80</v>
      </c>
      <c r="FC264" s="94" t="s">
        <v>440</v>
      </c>
      <c r="FD264" s="93" t="s">
        <v>549</v>
      </c>
      <c r="FE264" s="93" t="s">
        <v>320</v>
      </c>
      <c r="FF264" s="93" t="s">
        <v>85</v>
      </c>
      <c r="FG264" s="93" t="s">
        <v>114</v>
      </c>
      <c r="FH264" s="93" t="s">
        <v>494</v>
      </c>
      <c r="FI264" s="93" t="s">
        <v>542</v>
      </c>
      <c r="FJ264" s="93" t="s">
        <v>297</v>
      </c>
      <c r="FK264" s="93" t="s">
        <v>609</v>
      </c>
      <c r="FL264" s="92" t="s">
        <v>108</v>
      </c>
      <c r="FM264" s="93" t="s">
        <v>404</v>
      </c>
      <c r="FN264" s="93" t="s">
        <v>417</v>
      </c>
      <c r="FO264" s="96" t="s">
        <v>90</v>
      </c>
      <c r="FP264" s="67"/>
    </row>
    <row r="265" spans="1:172" ht="12.75" x14ac:dyDescent="0.2">
      <c r="A265" s="41"/>
      <c r="B265" s="41"/>
      <c r="C265" s="41"/>
      <c r="D265" s="109" t="s">
        <v>467</v>
      </c>
      <c r="E265" s="110" t="s">
        <v>565</v>
      </c>
      <c r="F265" s="111">
        <f>B3+(252*B5)</f>
        <v>252</v>
      </c>
      <c r="G265" s="210"/>
      <c r="H265" s="211"/>
      <c r="I265" s="57"/>
      <c r="J265" s="28">
        <f>F499</f>
        <v>486</v>
      </c>
      <c r="K265" s="29">
        <f>F485</f>
        <v>472</v>
      </c>
      <c r="L265" s="29">
        <f>F446</f>
        <v>433</v>
      </c>
      <c r="M265" s="29">
        <f>F432</f>
        <v>419</v>
      </c>
      <c r="N265" s="29">
        <f>F388</f>
        <v>375</v>
      </c>
      <c r="O265" s="29">
        <f>F387</f>
        <v>374</v>
      </c>
      <c r="P265" s="29">
        <f>F343</f>
        <v>330</v>
      </c>
      <c r="Q265" s="29">
        <f>F329</f>
        <v>316</v>
      </c>
      <c r="R265" s="29">
        <f>F290</f>
        <v>277</v>
      </c>
      <c r="S265" s="29">
        <f>F276</f>
        <v>263</v>
      </c>
      <c r="T265" s="29">
        <f>F245</f>
        <v>232</v>
      </c>
      <c r="U265" s="29">
        <f>F231</f>
        <v>218</v>
      </c>
      <c r="V265" s="29">
        <f>F192</f>
        <v>179</v>
      </c>
      <c r="W265" s="29">
        <f>F173</f>
        <v>160</v>
      </c>
      <c r="X265" s="29">
        <f>F159</f>
        <v>146</v>
      </c>
      <c r="Y265" s="29">
        <f>F128</f>
        <v>115</v>
      </c>
      <c r="Z265" s="29">
        <f>F89</f>
        <v>76</v>
      </c>
      <c r="AA265" s="29">
        <f>F75</f>
        <v>62</v>
      </c>
      <c r="AB265" s="29">
        <f>F61</f>
        <v>48</v>
      </c>
      <c r="AC265" s="29">
        <f>F22</f>
        <v>9</v>
      </c>
      <c r="AD265" s="29">
        <f>F616</f>
        <v>603</v>
      </c>
      <c r="AE265" s="29">
        <f>F602</f>
        <v>589</v>
      </c>
      <c r="AF265" s="29">
        <f>F583</f>
        <v>570</v>
      </c>
      <c r="AG265" s="29">
        <f>F544</f>
        <v>531</v>
      </c>
      <c r="AH265" s="30">
        <f>F530</f>
        <v>517</v>
      </c>
      <c r="AI265" s="75">
        <f t="shared" si="114"/>
        <v>3247400</v>
      </c>
      <c r="AJ265" s="41"/>
      <c r="AK265" s="76" t="s">
        <v>483</v>
      </c>
      <c r="AL265" s="78" t="s">
        <v>130</v>
      </c>
      <c r="AM265" s="80" t="s">
        <v>102</v>
      </c>
      <c r="AN265" s="78" t="s">
        <v>418</v>
      </c>
      <c r="AO265" s="78" t="s">
        <v>568</v>
      </c>
      <c r="AP265" s="78" t="s">
        <v>360</v>
      </c>
      <c r="AQ265" s="78" t="s">
        <v>374</v>
      </c>
      <c r="AR265" s="78" t="s">
        <v>466</v>
      </c>
      <c r="AS265" s="78" t="s">
        <v>424</v>
      </c>
      <c r="AT265" s="78" t="s">
        <v>382</v>
      </c>
      <c r="AU265" s="78" t="s">
        <v>347</v>
      </c>
      <c r="AV265" s="78" t="s">
        <v>287</v>
      </c>
      <c r="AW265" s="79" t="s">
        <v>227</v>
      </c>
      <c r="AX265" s="78" t="s">
        <v>160</v>
      </c>
      <c r="AY265" s="78" t="s">
        <v>90</v>
      </c>
      <c r="AZ265" s="78" t="s">
        <v>628</v>
      </c>
      <c r="BA265" s="78" t="s">
        <v>2</v>
      </c>
      <c r="BB265" s="78" t="s">
        <v>487</v>
      </c>
      <c r="BC265" s="78" t="s">
        <v>494</v>
      </c>
      <c r="BD265" s="78" t="s">
        <v>348</v>
      </c>
      <c r="BE265" s="78" t="s">
        <v>610</v>
      </c>
      <c r="BF265" s="78" t="s">
        <v>196</v>
      </c>
      <c r="BG265" s="77" t="s">
        <v>674</v>
      </c>
      <c r="BH265" s="78" t="s">
        <v>173</v>
      </c>
      <c r="BI265" s="81" t="s">
        <v>520</v>
      </c>
      <c r="BJ265" s="41"/>
      <c r="BK265" s="50"/>
      <c r="BL265" s="41"/>
      <c r="BM265" s="28">
        <f>F432</f>
        <v>419</v>
      </c>
      <c r="BN265" s="29">
        <f>F499</f>
        <v>486</v>
      </c>
      <c r="BO265" s="29">
        <f>F446</f>
        <v>433</v>
      </c>
      <c r="BP265" s="29">
        <f>F388</f>
        <v>375</v>
      </c>
      <c r="BQ265" s="29">
        <f>F485</f>
        <v>472</v>
      </c>
      <c r="BR265" s="29">
        <f>F298</f>
        <v>285</v>
      </c>
      <c r="BS265" s="29">
        <f>F370</f>
        <v>357</v>
      </c>
      <c r="BT265" s="29">
        <f>F317</f>
        <v>304</v>
      </c>
      <c r="BU265" s="29">
        <f>F284</f>
        <v>271</v>
      </c>
      <c r="BV265" s="29">
        <f>F356</f>
        <v>343</v>
      </c>
      <c r="BW265" s="29">
        <f>F40</f>
        <v>27</v>
      </c>
      <c r="BX265" s="29">
        <f>F137</f>
        <v>124</v>
      </c>
      <c r="BY265" s="29">
        <f>F79</f>
        <v>66</v>
      </c>
      <c r="BZ265" s="29">
        <f>F26</f>
        <v>13</v>
      </c>
      <c r="CA265" s="29">
        <f>F93</f>
        <v>80</v>
      </c>
      <c r="CB265" s="29">
        <f>F186</f>
        <v>173</v>
      </c>
      <c r="CC265" s="29">
        <f>F253</f>
        <v>240</v>
      </c>
      <c r="CD265" s="29">
        <f>F200</f>
        <v>187</v>
      </c>
      <c r="CE265" s="29">
        <f>F147</f>
        <v>134</v>
      </c>
      <c r="CF265" s="29">
        <f>F214</f>
        <v>201</v>
      </c>
      <c r="CG265" s="29">
        <f>F544</f>
        <v>531</v>
      </c>
      <c r="CH265" s="29">
        <f>F616</f>
        <v>603</v>
      </c>
      <c r="CI265" s="29">
        <f>F583</f>
        <v>570</v>
      </c>
      <c r="CJ265" s="29">
        <f>F530</f>
        <v>517</v>
      </c>
      <c r="CK265" s="30">
        <f>F602</f>
        <v>589</v>
      </c>
      <c r="CL265" s="75">
        <f t="shared" si="115"/>
        <v>3247400</v>
      </c>
      <c r="CM265" s="41"/>
      <c r="CN265" s="82" t="s">
        <v>418</v>
      </c>
      <c r="CO265" s="84" t="s">
        <v>483</v>
      </c>
      <c r="CP265" s="86" t="s">
        <v>102</v>
      </c>
      <c r="CQ265" s="84" t="s">
        <v>568</v>
      </c>
      <c r="CR265" s="84" t="s">
        <v>130</v>
      </c>
      <c r="CS265" s="84" t="s">
        <v>684</v>
      </c>
      <c r="CT265" s="84" t="s">
        <v>180</v>
      </c>
      <c r="CU265" s="84" t="s">
        <v>323</v>
      </c>
      <c r="CV265" s="84" t="s">
        <v>527</v>
      </c>
      <c r="CW265" s="84" t="s">
        <v>514</v>
      </c>
      <c r="CX265" s="84" t="s">
        <v>580</v>
      </c>
      <c r="CY265" s="84" t="s">
        <v>689</v>
      </c>
      <c r="CZ265" s="85" t="s">
        <v>554</v>
      </c>
      <c r="DA265" s="84" t="s">
        <v>233</v>
      </c>
      <c r="DB265" s="84" t="s">
        <v>561</v>
      </c>
      <c r="DC265" s="84" t="s">
        <v>517</v>
      </c>
      <c r="DD265" s="84" t="s">
        <v>575</v>
      </c>
      <c r="DE265" s="84" t="s">
        <v>260</v>
      </c>
      <c r="DF265" s="84" t="s">
        <v>493</v>
      </c>
      <c r="DG265" s="84" t="s">
        <v>184</v>
      </c>
      <c r="DH265" s="84" t="s">
        <v>173</v>
      </c>
      <c r="DI265" s="84" t="s">
        <v>610</v>
      </c>
      <c r="DJ265" s="83" t="s">
        <v>674</v>
      </c>
      <c r="DK265" s="84" t="s">
        <v>520</v>
      </c>
      <c r="DL265" s="87" t="s">
        <v>196</v>
      </c>
      <c r="DM265" s="67"/>
      <c r="DO265" s="57"/>
      <c r="DP265" s="28">
        <f>F623</f>
        <v>610</v>
      </c>
      <c r="DQ265" s="29">
        <f>F441</f>
        <v>428</v>
      </c>
      <c r="DR265" s="29">
        <f>F279</f>
        <v>266</v>
      </c>
      <c r="DS265" s="29">
        <f>F222</f>
        <v>209</v>
      </c>
      <c r="DT265" s="29">
        <f>F60</f>
        <v>47</v>
      </c>
      <c r="DU265" s="29">
        <f>F320</f>
        <v>307</v>
      </c>
      <c r="DV265" s="29">
        <f>F158</f>
        <v>145</v>
      </c>
      <c r="DW265" s="29">
        <f>F101</f>
        <v>88</v>
      </c>
      <c r="DX265" s="29">
        <f>F539</f>
        <v>526</v>
      </c>
      <c r="DY265" s="29">
        <f>F507</f>
        <v>494</v>
      </c>
      <c r="DZ265" s="29">
        <f>F17</f>
        <v>4</v>
      </c>
      <c r="EA265" s="29">
        <f>F605</f>
        <v>592</v>
      </c>
      <c r="EB265" s="29">
        <f>F418</f>
        <v>405</v>
      </c>
      <c r="EC265" s="29">
        <f>F386</f>
        <v>373</v>
      </c>
      <c r="ED265" s="29">
        <f>F199</f>
        <v>186</v>
      </c>
      <c r="EE265" s="29">
        <f>F484</f>
        <v>471</v>
      </c>
      <c r="EF265" s="29">
        <f>F302</f>
        <v>289</v>
      </c>
      <c r="EG265" s="29">
        <f>F240</f>
        <v>227</v>
      </c>
      <c r="EH265" s="29">
        <f>F78</f>
        <v>65</v>
      </c>
      <c r="EI265" s="29">
        <f>F521</f>
        <v>508</v>
      </c>
      <c r="EJ265" s="29">
        <f>F181</f>
        <v>168</v>
      </c>
      <c r="EK265" s="29">
        <f>F119</f>
        <v>106</v>
      </c>
      <c r="EL265" s="29">
        <f>F587</f>
        <v>574</v>
      </c>
      <c r="EM265" s="29">
        <f>F400</f>
        <v>387</v>
      </c>
      <c r="EN265" s="30">
        <f>F338</f>
        <v>325</v>
      </c>
      <c r="EO265" s="75">
        <f t="shared" si="116"/>
        <v>3247400</v>
      </c>
      <c r="EP265" s="41"/>
      <c r="EQ265" s="91" t="s">
        <v>357</v>
      </c>
      <c r="ER265" s="93" t="s">
        <v>253</v>
      </c>
      <c r="ES265" s="95" t="s">
        <v>536</v>
      </c>
      <c r="ET265" s="93" t="s">
        <v>524</v>
      </c>
      <c r="EU265" s="93" t="s">
        <v>74</v>
      </c>
      <c r="EV265" s="93" t="s">
        <v>359</v>
      </c>
      <c r="EW265" s="93" t="s">
        <v>538</v>
      </c>
      <c r="EX265" s="93" t="s">
        <v>123</v>
      </c>
      <c r="EY265" s="93" t="s">
        <v>79</v>
      </c>
      <c r="EZ265" s="93" t="s">
        <v>457</v>
      </c>
      <c r="FA265" s="93" t="s">
        <v>488</v>
      </c>
      <c r="FB265" s="93" t="s">
        <v>448</v>
      </c>
      <c r="FC265" s="94" t="s">
        <v>84</v>
      </c>
      <c r="FD265" s="93" t="s">
        <v>317</v>
      </c>
      <c r="FE265" s="93" t="s">
        <v>598</v>
      </c>
      <c r="FF265" s="93" t="s">
        <v>581</v>
      </c>
      <c r="FG265" s="93" t="s">
        <v>89</v>
      </c>
      <c r="FH265" s="93" t="s">
        <v>480</v>
      </c>
      <c r="FI265" s="93" t="s">
        <v>644</v>
      </c>
      <c r="FJ265" s="93" t="s">
        <v>191</v>
      </c>
      <c r="FK265" s="93" t="s">
        <v>94</v>
      </c>
      <c r="FL265" s="93" t="s">
        <v>579</v>
      </c>
      <c r="FM265" s="92" t="s">
        <v>415</v>
      </c>
      <c r="FN265" s="93" t="s">
        <v>171</v>
      </c>
      <c r="FO265" s="96" t="s">
        <v>607</v>
      </c>
      <c r="FP265" s="67"/>
    </row>
    <row r="266" spans="1:172" ht="12.75" x14ac:dyDescent="0.2">
      <c r="A266" s="41"/>
      <c r="B266" s="41"/>
      <c r="C266" s="41"/>
      <c r="D266" s="109" t="s">
        <v>181</v>
      </c>
      <c r="E266" s="110" t="s">
        <v>565</v>
      </c>
      <c r="F266" s="111">
        <f>B3+(253*B5)</f>
        <v>253</v>
      </c>
      <c r="G266" s="210"/>
      <c r="H266" s="211"/>
      <c r="I266" s="57"/>
      <c r="J266" s="28">
        <f>F421</f>
        <v>408</v>
      </c>
      <c r="K266" s="29">
        <f>F407</f>
        <v>394</v>
      </c>
      <c r="L266" s="29">
        <f>F488</f>
        <v>475</v>
      </c>
      <c r="M266" s="29">
        <f>F474</f>
        <v>461</v>
      </c>
      <c r="N266" s="29">
        <f>F460</f>
        <v>447</v>
      </c>
      <c r="O266" s="29">
        <f>F304</f>
        <v>291</v>
      </c>
      <c r="P266" s="29">
        <f>F265</f>
        <v>252</v>
      </c>
      <c r="Q266" s="29">
        <f>F376</f>
        <v>363</v>
      </c>
      <c r="R266" s="29">
        <f>F362</f>
        <v>349</v>
      </c>
      <c r="S266" s="29">
        <f>F318</f>
        <v>305</v>
      </c>
      <c r="T266" s="29">
        <f>F167</f>
        <v>154</v>
      </c>
      <c r="U266" s="29">
        <f>F148</f>
        <v>135</v>
      </c>
      <c r="V266" s="29">
        <f>F259</f>
        <v>246</v>
      </c>
      <c r="W266" s="29">
        <f>F220</f>
        <v>207</v>
      </c>
      <c r="X266" s="29">
        <f>F206</f>
        <v>193</v>
      </c>
      <c r="Y266" s="29">
        <f>F50</f>
        <v>37</v>
      </c>
      <c r="Z266" s="29">
        <f>F36</f>
        <v>23</v>
      </c>
      <c r="AA266" s="29">
        <f>F122</f>
        <v>109</v>
      </c>
      <c r="AB266" s="29">
        <f>F103</f>
        <v>90</v>
      </c>
      <c r="AC266" s="29">
        <f>F64</f>
        <v>51</v>
      </c>
      <c r="AD266" s="29">
        <f>F558</f>
        <v>545</v>
      </c>
      <c r="AE266" s="29">
        <f>F519</f>
        <v>506</v>
      </c>
      <c r="AF266" s="29">
        <f>F630</f>
        <v>617</v>
      </c>
      <c r="AG266" s="29">
        <f>F591</f>
        <v>578</v>
      </c>
      <c r="AH266" s="30">
        <f>F577</f>
        <v>564</v>
      </c>
      <c r="AI266" s="75">
        <f t="shared" si="114"/>
        <v>3247400</v>
      </c>
      <c r="AJ266" s="41"/>
      <c r="AK266" s="76" t="s">
        <v>234</v>
      </c>
      <c r="AL266" s="80" t="s">
        <v>533</v>
      </c>
      <c r="AM266" s="78" t="s">
        <v>593</v>
      </c>
      <c r="AN266" s="78" t="s">
        <v>519</v>
      </c>
      <c r="AO266" s="78" t="s">
        <v>328</v>
      </c>
      <c r="AP266" s="78" t="s">
        <v>502</v>
      </c>
      <c r="AQ266" s="78" t="s">
        <v>467</v>
      </c>
      <c r="AR266" s="78" t="s">
        <v>425</v>
      </c>
      <c r="AS266" s="78" t="s">
        <v>179</v>
      </c>
      <c r="AT266" s="78" t="s">
        <v>268</v>
      </c>
      <c r="AU266" s="78" t="s">
        <v>284</v>
      </c>
      <c r="AV266" s="78" t="s">
        <v>229</v>
      </c>
      <c r="AW266" s="79" t="s">
        <v>162</v>
      </c>
      <c r="AX266" s="78" t="s">
        <v>92</v>
      </c>
      <c r="AY266" s="78" t="s">
        <v>182</v>
      </c>
      <c r="AZ266" s="78" t="s">
        <v>555</v>
      </c>
      <c r="BA266" s="78" t="s">
        <v>422</v>
      </c>
      <c r="BB266" s="78" t="s">
        <v>231</v>
      </c>
      <c r="BC266" s="78" t="s">
        <v>590</v>
      </c>
      <c r="BD266" s="78" t="s">
        <v>139</v>
      </c>
      <c r="BE266" s="78" t="s">
        <v>666</v>
      </c>
      <c r="BF266" s="78" t="s">
        <v>240</v>
      </c>
      <c r="BG266" s="78" t="s">
        <v>553</v>
      </c>
      <c r="BH266" s="77" t="s">
        <v>661</v>
      </c>
      <c r="BI266" s="81" t="s">
        <v>381</v>
      </c>
      <c r="BJ266" s="41"/>
      <c r="BK266" s="50"/>
      <c r="BL266" s="41"/>
      <c r="BM266" s="28">
        <f>F496</f>
        <v>483</v>
      </c>
      <c r="BN266" s="29">
        <f>F407</f>
        <v>394</v>
      </c>
      <c r="BO266" s="29">
        <f>F435</f>
        <v>422</v>
      </c>
      <c r="BP266" s="29">
        <f>F474</f>
        <v>461</v>
      </c>
      <c r="BQ266" s="29">
        <f>F438</f>
        <v>425</v>
      </c>
      <c r="BR266" s="29">
        <f>F367</f>
        <v>354</v>
      </c>
      <c r="BS266" s="29">
        <f>F273</f>
        <v>260</v>
      </c>
      <c r="BT266" s="29">
        <f>F306</f>
        <v>293</v>
      </c>
      <c r="BU266" s="29">
        <f>F345</f>
        <v>332</v>
      </c>
      <c r="BV266" s="29">
        <f>F334</f>
        <v>321</v>
      </c>
      <c r="BW266" s="29">
        <f>F129</f>
        <v>116</v>
      </c>
      <c r="BX266" s="29">
        <f>F15</f>
        <v>2</v>
      </c>
      <c r="BY266" s="29">
        <f>F43</f>
        <v>30</v>
      </c>
      <c r="BZ266" s="29">
        <f>F112</f>
        <v>99</v>
      </c>
      <c r="CA266" s="29">
        <f>F76</f>
        <v>63</v>
      </c>
      <c r="CB266" s="29">
        <f>F250</f>
        <v>237</v>
      </c>
      <c r="CC266" s="29">
        <f>F161</f>
        <v>148</v>
      </c>
      <c r="CD266" s="29">
        <f>F164</f>
        <v>151</v>
      </c>
      <c r="CE266" s="29">
        <f>F228</f>
        <v>215</v>
      </c>
      <c r="CF266" s="29">
        <f>F197</f>
        <v>184</v>
      </c>
      <c r="CG266" s="29">
        <f>F633</f>
        <v>620</v>
      </c>
      <c r="CH266" s="29">
        <f>F519</f>
        <v>506</v>
      </c>
      <c r="CI266" s="29">
        <f>F552</f>
        <v>539</v>
      </c>
      <c r="CJ266" s="29">
        <f>F591</f>
        <v>578</v>
      </c>
      <c r="CK266" s="30">
        <f>F580</f>
        <v>567</v>
      </c>
      <c r="CL266" s="75">
        <f t="shared" si="115"/>
        <v>3247400</v>
      </c>
      <c r="CM266" s="41"/>
      <c r="CN266" s="82" t="s">
        <v>354</v>
      </c>
      <c r="CO266" s="86" t="s">
        <v>533</v>
      </c>
      <c r="CP266" s="84" t="s">
        <v>192</v>
      </c>
      <c r="CQ266" s="84" t="s">
        <v>519</v>
      </c>
      <c r="CR266" s="84" t="s">
        <v>633</v>
      </c>
      <c r="CS266" s="84" t="s">
        <v>264</v>
      </c>
      <c r="CT266" s="84" t="s">
        <v>681</v>
      </c>
      <c r="CU266" s="84" t="s">
        <v>399</v>
      </c>
      <c r="CV266" s="84" t="s">
        <v>244</v>
      </c>
      <c r="CW266" s="84" t="s">
        <v>497</v>
      </c>
      <c r="CX266" s="84" t="s">
        <v>450</v>
      </c>
      <c r="CY266" s="84" t="s">
        <v>612</v>
      </c>
      <c r="CZ266" s="85" t="s">
        <v>414</v>
      </c>
      <c r="DA266" s="84" t="s">
        <v>662</v>
      </c>
      <c r="DB266" s="84" t="s">
        <v>293</v>
      </c>
      <c r="DC266" s="84" t="s">
        <v>200</v>
      </c>
      <c r="DD266" s="84" t="s">
        <v>400</v>
      </c>
      <c r="DE266" s="84" t="s">
        <v>245</v>
      </c>
      <c r="DF266" s="84" t="s">
        <v>653</v>
      </c>
      <c r="DG266" s="84" t="s">
        <v>459</v>
      </c>
      <c r="DH266" s="84" t="s">
        <v>663</v>
      </c>
      <c r="DI266" s="84" t="s">
        <v>240</v>
      </c>
      <c r="DJ266" s="84" t="s">
        <v>256</v>
      </c>
      <c r="DK266" s="83" t="s">
        <v>661</v>
      </c>
      <c r="DL266" s="87" t="s">
        <v>407</v>
      </c>
      <c r="DM266" s="67"/>
      <c r="DO266" s="57"/>
      <c r="DP266" s="28">
        <f>F82</f>
        <v>69</v>
      </c>
      <c r="DQ266" s="29">
        <f>F520</f>
        <v>507</v>
      </c>
      <c r="DR266" s="29">
        <f>F483</f>
        <v>470</v>
      </c>
      <c r="DS266" s="29">
        <f>F301</f>
        <v>288</v>
      </c>
      <c r="DT266" s="29">
        <f>F239</f>
        <v>226</v>
      </c>
      <c r="DU266" s="29">
        <f>F399</f>
        <v>386</v>
      </c>
      <c r="DV266" s="29">
        <f>F342</f>
        <v>329</v>
      </c>
      <c r="DW266" s="29">
        <f>F180</f>
        <v>167</v>
      </c>
      <c r="DX266" s="29">
        <f>F118</f>
        <v>105</v>
      </c>
      <c r="DY266" s="29">
        <f>F586</f>
        <v>573</v>
      </c>
      <c r="DZ266" s="29">
        <f>F221</f>
        <v>208</v>
      </c>
      <c r="EA266" s="29">
        <f>F59</f>
        <v>46</v>
      </c>
      <c r="EB266" s="29">
        <f>F627</f>
        <v>614</v>
      </c>
      <c r="EC266" s="29">
        <f>F440</f>
        <v>427</v>
      </c>
      <c r="ED266" s="29">
        <f>F278</f>
        <v>265</v>
      </c>
      <c r="EE266" s="29">
        <f>F538</f>
        <v>525</v>
      </c>
      <c r="EF266" s="29">
        <f>F506</f>
        <v>493</v>
      </c>
      <c r="EG266" s="29">
        <f>F319</f>
        <v>306</v>
      </c>
      <c r="EH266" s="29">
        <f>F162</f>
        <v>149</v>
      </c>
      <c r="EI266" s="29">
        <f>F100</f>
        <v>87</v>
      </c>
      <c r="EJ266" s="29">
        <f>F385</f>
        <v>372</v>
      </c>
      <c r="EK266" s="29">
        <f>F198</f>
        <v>185</v>
      </c>
      <c r="EL266" s="29">
        <f>F16</f>
        <v>3</v>
      </c>
      <c r="EM266" s="29">
        <f>F604</f>
        <v>591</v>
      </c>
      <c r="EN266" s="30">
        <f>F422</f>
        <v>409</v>
      </c>
      <c r="EO266" s="75">
        <f t="shared" si="116"/>
        <v>3247400</v>
      </c>
      <c r="EP266" s="41"/>
      <c r="EQ266" s="91" t="s">
        <v>73</v>
      </c>
      <c r="ER266" s="95" t="s">
        <v>632</v>
      </c>
      <c r="ES266" s="93" t="s">
        <v>296</v>
      </c>
      <c r="ET266" s="93" t="s">
        <v>535</v>
      </c>
      <c r="EU266" s="93" t="s">
        <v>364</v>
      </c>
      <c r="EV266" s="93" t="s">
        <v>551</v>
      </c>
      <c r="EW266" s="93" t="s">
        <v>120</v>
      </c>
      <c r="EX266" s="93" t="s">
        <v>537</v>
      </c>
      <c r="EY266" s="93" t="s">
        <v>453</v>
      </c>
      <c r="EZ266" s="93" t="s">
        <v>78</v>
      </c>
      <c r="FA266" s="93" t="s">
        <v>698</v>
      </c>
      <c r="FB266" s="93" t="s">
        <v>349</v>
      </c>
      <c r="FC266" s="94" t="s">
        <v>315</v>
      </c>
      <c r="FD266" s="93" t="s">
        <v>83</v>
      </c>
      <c r="FE266" s="93" t="s">
        <v>243</v>
      </c>
      <c r="FF266" s="93" t="s">
        <v>491</v>
      </c>
      <c r="FG266" s="93" t="s">
        <v>683</v>
      </c>
      <c r="FH266" s="93" t="s">
        <v>88</v>
      </c>
      <c r="FI266" s="93" t="s">
        <v>187</v>
      </c>
      <c r="FJ266" s="93" t="s">
        <v>409</v>
      </c>
      <c r="FK266" s="93" t="s">
        <v>397</v>
      </c>
      <c r="FL266" s="93" t="s">
        <v>93</v>
      </c>
      <c r="FM266" s="93" t="s">
        <v>630</v>
      </c>
      <c r="FN266" s="92" t="s">
        <v>606</v>
      </c>
      <c r="FO266" s="96" t="s">
        <v>365</v>
      </c>
      <c r="FP266" s="67"/>
    </row>
    <row r="267" spans="1:172" ht="13.5" thickBot="1" x14ac:dyDescent="0.25">
      <c r="A267" s="41"/>
      <c r="B267" s="41"/>
      <c r="C267" s="41"/>
      <c r="D267" s="109" t="s">
        <v>372</v>
      </c>
      <c r="E267" s="110" t="s">
        <v>565</v>
      </c>
      <c r="F267" s="111">
        <f>B3+(254*B5)</f>
        <v>254</v>
      </c>
      <c r="G267" s="210"/>
      <c r="H267" s="211"/>
      <c r="I267" s="57"/>
      <c r="J267" s="31">
        <f>F463</f>
        <v>450</v>
      </c>
      <c r="K267" s="32">
        <f>F449</f>
        <v>436</v>
      </c>
      <c r="L267" s="32">
        <f>F435</f>
        <v>422</v>
      </c>
      <c r="M267" s="32">
        <f>F396</f>
        <v>383</v>
      </c>
      <c r="N267" s="32">
        <f>F507</f>
        <v>494</v>
      </c>
      <c r="O267" s="32">
        <f>F351</f>
        <v>338</v>
      </c>
      <c r="P267" s="32">
        <f>F337</f>
        <v>324</v>
      </c>
      <c r="Q267" s="32">
        <f>F293</f>
        <v>280</v>
      </c>
      <c r="R267" s="32">
        <f>F279</f>
        <v>266</v>
      </c>
      <c r="S267" s="32">
        <f>F365</f>
        <v>352</v>
      </c>
      <c r="T267" s="32">
        <f>F234</f>
        <v>221</v>
      </c>
      <c r="U267" s="32">
        <f>F195</f>
        <v>182</v>
      </c>
      <c r="V267" s="32">
        <f>F181</f>
        <v>168</v>
      </c>
      <c r="W267" s="32">
        <f>F142</f>
        <v>129</v>
      </c>
      <c r="X267" s="32">
        <f>F248</f>
        <v>235</v>
      </c>
      <c r="Y267" s="32">
        <f>F97</f>
        <v>84</v>
      </c>
      <c r="Z267" s="32">
        <f>F78</f>
        <v>65</v>
      </c>
      <c r="AA267" s="32">
        <f>F39</f>
        <v>26</v>
      </c>
      <c r="AB267" s="32">
        <f>F25</f>
        <v>12</v>
      </c>
      <c r="AC267" s="32">
        <f>F136</f>
        <v>123</v>
      </c>
      <c r="AD267" s="32">
        <f>F605</f>
        <v>592</v>
      </c>
      <c r="AE267" s="32">
        <f>F566</f>
        <v>553</v>
      </c>
      <c r="AF267" s="32">
        <f>F552</f>
        <v>539</v>
      </c>
      <c r="AG267" s="32">
        <f>F533</f>
        <v>520</v>
      </c>
      <c r="AH267" s="33">
        <f>F619</f>
        <v>606</v>
      </c>
      <c r="AI267" s="75">
        <f t="shared" si="114"/>
        <v>3247400</v>
      </c>
      <c r="AJ267" s="41"/>
      <c r="AK267" s="123" t="s">
        <v>615</v>
      </c>
      <c r="AL267" s="124" t="s">
        <v>444</v>
      </c>
      <c r="AM267" s="124" t="s">
        <v>192</v>
      </c>
      <c r="AN267" s="124" t="s">
        <v>295</v>
      </c>
      <c r="AO267" s="124" t="s">
        <v>457</v>
      </c>
      <c r="AP267" s="124" t="s">
        <v>465</v>
      </c>
      <c r="AQ267" s="124" t="s">
        <v>111</v>
      </c>
      <c r="AR267" s="124" t="s">
        <v>125</v>
      </c>
      <c r="AS267" s="124" t="s">
        <v>536</v>
      </c>
      <c r="AT267" s="124" t="s">
        <v>416</v>
      </c>
      <c r="AU267" s="124" t="s">
        <v>226</v>
      </c>
      <c r="AV267" s="124" t="s">
        <v>159</v>
      </c>
      <c r="AW267" s="125" t="s">
        <v>94</v>
      </c>
      <c r="AX267" s="124" t="s">
        <v>346</v>
      </c>
      <c r="AY267" s="124" t="s">
        <v>286</v>
      </c>
      <c r="AZ267" s="124" t="s">
        <v>292</v>
      </c>
      <c r="BA267" s="124" t="s">
        <v>644</v>
      </c>
      <c r="BB267" s="124" t="s">
        <v>319</v>
      </c>
      <c r="BC267" s="124" t="s">
        <v>451</v>
      </c>
      <c r="BD267" s="124" t="s">
        <v>525</v>
      </c>
      <c r="BE267" s="124" t="s">
        <v>448</v>
      </c>
      <c r="BF267" s="124" t="s">
        <v>627</v>
      </c>
      <c r="BG267" s="124" t="s">
        <v>256</v>
      </c>
      <c r="BH267" s="124" t="s">
        <v>686</v>
      </c>
      <c r="BI267" s="126" t="s">
        <v>106</v>
      </c>
      <c r="BJ267" s="41"/>
      <c r="BK267" s="50"/>
      <c r="BL267" s="41"/>
      <c r="BM267" s="31">
        <f>F463</f>
        <v>450</v>
      </c>
      <c r="BN267" s="32">
        <f>F460</f>
        <v>447</v>
      </c>
      <c r="BO267" s="32">
        <f>F399</f>
        <v>386</v>
      </c>
      <c r="BP267" s="32">
        <f>F421</f>
        <v>408</v>
      </c>
      <c r="BQ267" s="32">
        <f>F507</f>
        <v>494</v>
      </c>
      <c r="BR267" s="32">
        <f>F359</f>
        <v>346</v>
      </c>
      <c r="BS267" s="32">
        <f>F331</f>
        <v>318</v>
      </c>
      <c r="BT267" s="32">
        <f>F270</f>
        <v>257</v>
      </c>
      <c r="BU267" s="32">
        <f>F292</f>
        <v>279</v>
      </c>
      <c r="BV267" s="32">
        <f>F373</f>
        <v>360</v>
      </c>
      <c r="BW267" s="32">
        <f>F101</f>
        <v>88</v>
      </c>
      <c r="BX267" s="32">
        <f>F68</f>
        <v>55</v>
      </c>
      <c r="BY267" s="32">
        <f>F37</f>
        <v>24</v>
      </c>
      <c r="BZ267" s="32">
        <f>F54</f>
        <v>41</v>
      </c>
      <c r="CA267" s="32">
        <f>F115</f>
        <v>102</v>
      </c>
      <c r="CB267" s="32">
        <f>F222</f>
        <v>209</v>
      </c>
      <c r="CC267" s="32">
        <f>F189</f>
        <v>176</v>
      </c>
      <c r="CD267" s="32">
        <f>F153</f>
        <v>140</v>
      </c>
      <c r="CE267" s="32">
        <f>F175</f>
        <v>162</v>
      </c>
      <c r="CF267" s="32">
        <f>F261</f>
        <v>248</v>
      </c>
      <c r="CG267" s="32">
        <f>F605</f>
        <v>592</v>
      </c>
      <c r="CH267" s="32">
        <f>F577</f>
        <v>564</v>
      </c>
      <c r="CI267" s="32">
        <f>F516</f>
        <v>503</v>
      </c>
      <c r="CJ267" s="32">
        <f>F558</f>
        <v>545</v>
      </c>
      <c r="CK267" s="33">
        <f>F619</f>
        <v>606</v>
      </c>
      <c r="CL267" s="75">
        <f t="shared" si="115"/>
        <v>3247400</v>
      </c>
      <c r="CM267" s="41"/>
      <c r="CN267" s="127" t="s">
        <v>615</v>
      </c>
      <c r="CO267" s="128" t="s">
        <v>328</v>
      </c>
      <c r="CP267" s="128" t="s">
        <v>551</v>
      </c>
      <c r="CQ267" s="128" t="s">
        <v>234</v>
      </c>
      <c r="CR267" s="128" t="s">
        <v>457</v>
      </c>
      <c r="CS267" s="128" t="s">
        <v>559</v>
      </c>
      <c r="CT267" s="128" t="s">
        <v>438</v>
      </c>
      <c r="CU267" s="128" t="s">
        <v>109</v>
      </c>
      <c r="CV267" s="128" t="s">
        <v>205</v>
      </c>
      <c r="CW267" s="128" t="s">
        <v>691</v>
      </c>
      <c r="CX267" s="128" t="s">
        <v>123</v>
      </c>
      <c r="CY267" s="128" t="s">
        <v>499</v>
      </c>
      <c r="CZ267" s="129" t="s">
        <v>679</v>
      </c>
      <c r="DA267" s="128" t="s">
        <v>523</v>
      </c>
      <c r="DB267" s="128" t="s">
        <v>584</v>
      </c>
      <c r="DC267" s="128" t="s">
        <v>524</v>
      </c>
      <c r="DD267" s="128" t="s">
        <v>116</v>
      </c>
      <c r="DE267" s="128" t="s">
        <v>622</v>
      </c>
      <c r="DF267" s="128" t="s">
        <v>138</v>
      </c>
      <c r="DG267" s="128" t="s">
        <v>442</v>
      </c>
      <c r="DH267" s="128" t="s">
        <v>448</v>
      </c>
      <c r="DI267" s="128" t="s">
        <v>381</v>
      </c>
      <c r="DJ267" s="128" t="s">
        <v>642</v>
      </c>
      <c r="DK267" s="128" t="s">
        <v>666</v>
      </c>
      <c r="DL267" s="130" t="s">
        <v>106</v>
      </c>
      <c r="DM267" s="67"/>
      <c r="DO267" s="57"/>
      <c r="DP267" s="31">
        <f>F161</f>
        <v>148</v>
      </c>
      <c r="DQ267" s="32">
        <f>F99</f>
        <v>86</v>
      </c>
      <c r="DR267" s="32">
        <f>F542</f>
        <v>529</v>
      </c>
      <c r="DS267" s="32">
        <f>F505</f>
        <v>492</v>
      </c>
      <c r="DT267" s="32">
        <f>F318</f>
        <v>305</v>
      </c>
      <c r="DU267" s="32">
        <f>F603</f>
        <v>590</v>
      </c>
      <c r="DV267" s="32">
        <f>F421</f>
        <v>408</v>
      </c>
      <c r="DW267" s="32">
        <f>F384</f>
        <v>371</v>
      </c>
      <c r="DX267" s="32">
        <f>F202</f>
        <v>189</v>
      </c>
      <c r="DY267" s="32">
        <f>F15</f>
        <v>2</v>
      </c>
      <c r="DZ267" s="32">
        <f>F300</f>
        <v>287</v>
      </c>
      <c r="EA267" s="32">
        <f>F238</f>
        <v>225</v>
      </c>
      <c r="EB267" s="32">
        <f>F81</f>
        <v>68</v>
      </c>
      <c r="EC267" s="32">
        <f>F519</f>
        <v>506</v>
      </c>
      <c r="ED267" s="32">
        <f>F487</f>
        <v>474</v>
      </c>
      <c r="EE267" s="32">
        <f>F122</f>
        <v>109</v>
      </c>
      <c r="EF267" s="32">
        <f>F585</f>
        <v>572</v>
      </c>
      <c r="EG267" s="32">
        <f>F398</f>
        <v>385</v>
      </c>
      <c r="EH267" s="32">
        <f>F341</f>
        <v>328</v>
      </c>
      <c r="EI267" s="32">
        <f>F179</f>
        <v>166</v>
      </c>
      <c r="EJ267" s="32">
        <f>F439</f>
        <v>426</v>
      </c>
      <c r="EK267" s="32">
        <f>F282</f>
        <v>269</v>
      </c>
      <c r="EL267" s="32">
        <f>F220</f>
        <v>207</v>
      </c>
      <c r="EM267" s="32">
        <f>F58</f>
        <v>45</v>
      </c>
      <c r="EN267" s="33">
        <f>F626</f>
        <v>613</v>
      </c>
      <c r="EO267" s="75">
        <f t="shared" si="116"/>
        <v>3247400</v>
      </c>
      <c r="EP267" s="41"/>
      <c r="EQ267" s="134" t="s">
        <v>400</v>
      </c>
      <c r="ER267" s="135" t="s">
        <v>72</v>
      </c>
      <c r="ES267" s="135" t="s">
        <v>631</v>
      </c>
      <c r="ET267" s="135" t="s">
        <v>657</v>
      </c>
      <c r="EU267" s="135" t="s">
        <v>268</v>
      </c>
      <c r="EV267" s="135" t="s">
        <v>77</v>
      </c>
      <c r="EW267" s="135" t="s">
        <v>234</v>
      </c>
      <c r="EX267" s="135" t="s">
        <v>463</v>
      </c>
      <c r="EY267" s="135" t="s">
        <v>362</v>
      </c>
      <c r="EZ267" s="135" t="s">
        <v>612</v>
      </c>
      <c r="FA267" s="135" t="s">
        <v>589</v>
      </c>
      <c r="FB267" s="135" t="s">
        <v>326</v>
      </c>
      <c r="FC267" s="136" t="s">
        <v>540</v>
      </c>
      <c r="FD267" s="135" t="s">
        <v>240</v>
      </c>
      <c r="FE267" s="135" t="s">
        <v>82</v>
      </c>
      <c r="FF267" s="135" t="s">
        <v>231</v>
      </c>
      <c r="FG267" s="135" t="s">
        <v>541</v>
      </c>
      <c r="FH267" s="135" t="s">
        <v>204</v>
      </c>
      <c r="FI267" s="135" t="s">
        <v>87</v>
      </c>
      <c r="FJ267" s="135" t="s">
        <v>498</v>
      </c>
      <c r="FK267" s="135" t="s">
        <v>420</v>
      </c>
      <c r="FL267" s="135" t="s">
        <v>678</v>
      </c>
      <c r="FM267" s="135" t="s">
        <v>92</v>
      </c>
      <c r="FN267" s="135" t="s">
        <v>380</v>
      </c>
      <c r="FO267" s="137" t="s">
        <v>406</v>
      </c>
      <c r="FP267" s="67"/>
    </row>
    <row r="268" spans="1:172" ht="12.75" x14ac:dyDescent="0.2">
      <c r="A268" s="41"/>
      <c r="B268" s="41"/>
      <c r="C268" s="41"/>
      <c r="D268" s="109" t="s">
        <v>325</v>
      </c>
      <c r="E268" s="110" t="s">
        <v>565</v>
      </c>
      <c r="F268" s="122">
        <f>B3+(255*B5)</f>
        <v>255</v>
      </c>
      <c r="G268" s="210"/>
      <c r="H268" s="211"/>
      <c r="I268" s="57"/>
      <c r="J268" s="138">
        <f>SUM(J243:J267)</f>
        <v>7800</v>
      </c>
      <c r="K268" s="139">
        <f t="shared" ref="K268:AH268" si="117">SUM(K243:K267)</f>
        <v>7800</v>
      </c>
      <c r="L268" s="139">
        <f t="shared" si="117"/>
        <v>7800</v>
      </c>
      <c r="M268" s="139">
        <f t="shared" si="117"/>
        <v>7800</v>
      </c>
      <c r="N268" s="139">
        <f t="shared" si="117"/>
        <v>7800</v>
      </c>
      <c r="O268" s="139">
        <f t="shared" si="117"/>
        <v>7800</v>
      </c>
      <c r="P268" s="139">
        <f t="shared" si="117"/>
        <v>7800</v>
      </c>
      <c r="Q268" s="139">
        <f t="shared" si="117"/>
        <v>7800</v>
      </c>
      <c r="R268" s="139">
        <f t="shared" si="117"/>
        <v>7800</v>
      </c>
      <c r="S268" s="139">
        <f t="shared" si="117"/>
        <v>7800</v>
      </c>
      <c r="T268" s="139">
        <f t="shared" si="117"/>
        <v>7800</v>
      </c>
      <c r="U268" s="139">
        <f t="shared" si="117"/>
        <v>7800</v>
      </c>
      <c r="V268" s="139">
        <f>SUMSQ(V243:V267)</f>
        <v>3247400</v>
      </c>
      <c r="W268" s="139">
        <f t="shared" si="117"/>
        <v>7800</v>
      </c>
      <c r="X268" s="139">
        <f t="shared" si="117"/>
        <v>7800</v>
      </c>
      <c r="Y268" s="139">
        <f t="shared" si="117"/>
        <v>7800</v>
      </c>
      <c r="Z268" s="139">
        <f t="shared" si="117"/>
        <v>7800</v>
      </c>
      <c r="AA268" s="139">
        <f t="shared" si="117"/>
        <v>7800</v>
      </c>
      <c r="AB268" s="139">
        <f t="shared" si="117"/>
        <v>7800</v>
      </c>
      <c r="AC268" s="139">
        <f t="shared" si="117"/>
        <v>7800</v>
      </c>
      <c r="AD268" s="139">
        <f t="shared" si="117"/>
        <v>7800</v>
      </c>
      <c r="AE268" s="139">
        <f t="shared" si="117"/>
        <v>7800</v>
      </c>
      <c r="AF268" s="139">
        <f t="shared" si="117"/>
        <v>7800</v>
      </c>
      <c r="AG268" s="139">
        <f t="shared" si="117"/>
        <v>7800</v>
      </c>
      <c r="AH268" s="139">
        <f t="shared" si="117"/>
        <v>7800</v>
      </c>
      <c r="AI268" s="140">
        <f>J243^3+K244^3+L245^3+M246^3+N247^3+O248^3+P249^3+Q250^3+R251^3+S252^3+T253^3+U254^3+V255^3+W256^3+X257^3+Y258^3+Z259^3+AA260^3+AB261^3+AC262^3+AD263^3+AE264^3+AF265^3+AG266^3+AH267^3</f>
        <v>1521000000</v>
      </c>
      <c r="AJ268" s="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  <c r="BA268" s="141"/>
      <c r="BB268" s="141"/>
      <c r="BC268" s="141"/>
      <c r="BD268" s="141"/>
      <c r="BE268" s="141"/>
      <c r="BF268" s="141"/>
      <c r="BG268" s="141"/>
      <c r="BH268" s="141"/>
      <c r="BI268" s="141"/>
      <c r="BJ268" s="41"/>
      <c r="BK268" s="50"/>
      <c r="BL268" s="41"/>
      <c r="BM268" s="138">
        <f>SUM(BM243:BM267)</f>
        <v>7800</v>
      </c>
      <c r="BN268" s="139">
        <f t="shared" ref="BN268:BX268" si="118">SUM(BN243:BN267)</f>
        <v>7800</v>
      </c>
      <c r="BO268" s="139">
        <f t="shared" si="118"/>
        <v>7800</v>
      </c>
      <c r="BP268" s="139">
        <f t="shared" si="118"/>
        <v>7800</v>
      </c>
      <c r="BQ268" s="139">
        <f t="shared" si="118"/>
        <v>7800</v>
      </c>
      <c r="BR268" s="139">
        <f t="shared" si="118"/>
        <v>7800</v>
      </c>
      <c r="BS268" s="139">
        <f t="shared" si="118"/>
        <v>7800</v>
      </c>
      <c r="BT268" s="139">
        <f t="shared" si="118"/>
        <v>7800</v>
      </c>
      <c r="BU268" s="139">
        <f t="shared" si="118"/>
        <v>7800</v>
      </c>
      <c r="BV268" s="139">
        <f t="shared" si="118"/>
        <v>7800</v>
      </c>
      <c r="BW268" s="139">
        <f t="shared" si="118"/>
        <v>7800</v>
      </c>
      <c r="BX268" s="139">
        <f t="shared" si="118"/>
        <v>7800</v>
      </c>
      <c r="BY268" s="139">
        <f>SUMSQ(BY243:BY267)</f>
        <v>3247400</v>
      </c>
      <c r="BZ268" s="139">
        <f t="shared" ref="BZ268:CK268" si="119">SUM(BZ243:BZ267)</f>
        <v>7800</v>
      </c>
      <c r="CA268" s="139">
        <f t="shared" si="119"/>
        <v>7800</v>
      </c>
      <c r="CB268" s="139">
        <f t="shared" si="119"/>
        <v>7800</v>
      </c>
      <c r="CC268" s="139">
        <f t="shared" si="119"/>
        <v>7800</v>
      </c>
      <c r="CD268" s="139">
        <f t="shared" si="119"/>
        <v>7800</v>
      </c>
      <c r="CE268" s="139">
        <f t="shared" si="119"/>
        <v>7800</v>
      </c>
      <c r="CF268" s="139">
        <f t="shared" si="119"/>
        <v>7800</v>
      </c>
      <c r="CG268" s="139">
        <f t="shared" si="119"/>
        <v>7800</v>
      </c>
      <c r="CH268" s="139">
        <f t="shared" si="119"/>
        <v>7800</v>
      </c>
      <c r="CI268" s="139">
        <f t="shared" si="119"/>
        <v>7800</v>
      </c>
      <c r="CJ268" s="139">
        <f t="shared" si="119"/>
        <v>7800</v>
      </c>
      <c r="CK268" s="139">
        <f t="shared" si="119"/>
        <v>7800</v>
      </c>
      <c r="CL268" s="140">
        <f>BM243^3+BN244^3+BO245^3+BP246^3+BQ247^3+BR248^3+BS249^3+BT250^3+BU251^3+BV252^3+BW253^3+BX254^3+BY255^3+BZ256^3+CA257^3+CB258^3+CC259^3+CD260^3+CE261^3+CF262^3+CG263^3+CH264^3+CI265^3+CJ266^3+CK267^3</f>
        <v>1521000000</v>
      </c>
      <c r="CM268" s="41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2"/>
      <c r="DE268" s="142"/>
      <c r="DF268" s="142"/>
      <c r="DG268" s="142"/>
      <c r="DH268" s="142"/>
      <c r="DI268" s="142"/>
      <c r="DJ268" s="142"/>
      <c r="DK268" s="142"/>
      <c r="DL268" s="142"/>
      <c r="DM268" s="67"/>
      <c r="DO268" s="57"/>
      <c r="DP268" s="138">
        <f>SUMSQ(DP243,DQ243,DR243,DS243,DT243,DP244,DQ244,DR244,DS244,DT244,DP245,DQ245,DR245,DS245,DT245,DP246,DQ246,DR246,DS246,DT246,DP247,DQ247,DR247,DS247,DT247)</f>
        <v>3247400</v>
      </c>
      <c r="DQ268" s="139">
        <f>SUMSQ(DP248,DQ248,DR248,DS248,DT248,DP249,DQ249,DR249,DS249,DT249,DT250,DS250,DR250,DQ250,DP250,DP251,DQ251,DR251,DS251,DT251,DT252,DS252,DR252,DQ252,DP252)</f>
        <v>3247400</v>
      </c>
      <c r="DR268" s="139">
        <f>SUMSQ(DP253,DQ253,DR253,DS253,DT253,DP254,DQ254,DR254,DS254,DT254,DP255,DQ255,DR255,DS255,DT255,DP256,DQ256,DR256,DS256,DT256,DT257,DS257,DR257,DQ257,DP257)</f>
        <v>3247400</v>
      </c>
      <c r="DS268" s="139">
        <f>SUMSQ(DP258,DQ258,DR258,DS258,DT258,DP259,DQ259,DR259,DS259,DT259,DP260,DQ260,DR260,DS260,DT260,DP261,DQ261,DR261,DS261,DT261,DP262,DQ262,DR262,DS262,DT262)</f>
        <v>3247400</v>
      </c>
      <c r="DT268" s="139">
        <f>SUMSQ(DP263,DQ263,DR263,DS263,DT263,DP264,DQ264,DR264,DS264,DT264,DP265,DQ265,DR265,DS265,DT265,DP266,DQ266,DR266,DS266,DT266,DP267,DQ267,DR267,DS267,DT267)</f>
        <v>3247400</v>
      </c>
      <c r="DU268" s="139">
        <f>SUMSQ(DU243,DV243,DW243,DX243,DY243,DU244,DV244,DW244,DX244,DY244,DU245,DV245,DW245,DX245,DY245,DU246,DV246,DW246,DX246,DY246,DU247,DV247,DW247,DX247,DY247)</f>
        <v>3247400</v>
      </c>
      <c r="DV268" s="139">
        <f>SUMSQ(DU248,DV248,DW248,DX248,DY248,DU249,DV249,DW249,DX249,DY249,DY250,DX250,DW250,DV250,DU250,DU251,DV251,DW251,DX251,DY251,DY252,DX252,DW252,DV252,DU252)</f>
        <v>3247400</v>
      </c>
      <c r="DW268" s="139">
        <f>SUMSQ(DU253,DV253,DW253,DX253,DY253,DU254,DV254,DW254,DX254,DY254,DU255,DV255,DW255,DX255,DY255,DU256,DV256,DW256,DX256,DY256,DY257,DX257,DW257,DV257,DU257)</f>
        <v>3247400</v>
      </c>
      <c r="DX268" s="139">
        <f>SUMSQ(DU258,DV258,DW258,DX258,DY258,DU259,DV259,DW259,DX259,DY259,DU260,DV260,DW260,DX260,DY260,DU261,DV261,DW261,DX261,DY261,DU262,DV262,DW262,DX262,DY262)</f>
        <v>3247400</v>
      </c>
      <c r="DY268" s="139">
        <f>SUMSQ(DU263,DV263,DW263,DX263,DY263,DU264,DV264,DW264,DX264,DY264,DU265,DV265,DW265,DX265,DY265,DU266,DV266,DW266,DX266,DY266,DU267,DV267,DW267,DX267,DY267)</f>
        <v>3247400</v>
      </c>
      <c r="DZ268" s="139">
        <f>SUMSQ(DZ243,EA243,EB243,EC243,ED243,DZ244,EA244,EB244,EC244,ED244,DZ245,EA245,EB245,EC245,ED245,DZ246,EA246,EB246,EC246,ED246,DZ247,EA247,EB247,EC247,ED247)</f>
        <v>3247400</v>
      </c>
      <c r="EA268" s="139">
        <f>SUMSQ(DZ248,EA248,EB248,EC248,ED248,DZ249,EA249,EB249,EC249,ED249,ED250,EC250,EB250,EA250,DZ250,DZ251,EA251,EB251,EC251,ED251,ED252,EC252,EB252,EA252,DZ252)</f>
        <v>3247400</v>
      </c>
      <c r="EB268" s="139">
        <f>DZ253^3+EA253^3+EB253^3+EC253^3+ED253^3+DZ254^3+EA254^3+EB254^3+EC254^3+ED254^3+DZ255^3+EA255^3+EB255^3+EC255^3+ED255^3+DZ256^3+EA256^3+EB256^3+EC256^3+ED256^3+DZ257^3+EA257^3+EB257^3+EC257^3+ED257^3</f>
        <v>1521000000</v>
      </c>
      <c r="EC268" s="139">
        <f>SUMSQ(DZ258,EA258,EB258,EC258,ED258,DZ259,EA259,EB259,EC259,ED259,DZ260,EA260,EB260,EC260,ED260,DZ261,EA261,EB261,EC261,ED261,DZ262,EA262,EB262,EC262,ED262)</f>
        <v>3247400</v>
      </c>
      <c r="ED268" s="139">
        <f>SUMSQ(DZ263,EA263,EB263,EC263,ED263,DZ264,EA264,EB264,EC264,ED264,DZ265,EA265,EB265,EC265,ED265,DZ266,EA266,EB266,EC266,ED266,DZ267,EA267,EB267,EC267,ED267)</f>
        <v>3247400</v>
      </c>
      <c r="EE268" s="139">
        <f>SUMSQ(EE243,EF243,EG243,EH243,EI243,EE244,EF244,EG244,EH244,EI244,EE245,EF245,EG245,EH245,EI245,EE246,EF246,EG246,EH246,EI246,EE247,EF247,EG247,EH247,EI247)</f>
        <v>3247400</v>
      </c>
      <c r="EF268" s="139">
        <f>SUMSQ(EE248,EF248,EG248,EH248,EI248,EE249,EF249,EG249,EH249,EI249,EI250,EH250,EG250,EF250,EE250,EE251,EF251,EG251,EH251,EI251,EI252,EH252,EG252,EF252,EE252)</f>
        <v>3247400</v>
      </c>
      <c r="EG268" s="139">
        <f>SUMSQ(EE253,EF253,EG253,EH253,EI253,EE254,EF254,EG254,EH254,EI254,EE255,EF255,EG255,EH255,EI255,EE256,EF256,EG256,EH256,EI256,EI257,EH257,EG257,EF257,EE257)</f>
        <v>3247400</v>
      </c>
      <c r="EH268" s="139">
        <f>SUMSQ(EE258,EF258,EG258,EH258,EI258,EE259,EF259,EG259,EH259,EI259,EE260,EF260,EG260,EH260,EI260,EE261,EF261,EG261,EH261,EI261,EE262,EF262,EG262,EH262,EI262)</f>
        <v>3247400</v>
      </c>
      <c r="EI268" s="139">
        <f>SUMSQ(EE263,EF263,EG263,EH263,EI263,EE264,EF264,EG264,EH264,EI264,EE265,EF265,EG265,EH265,EI265,EE266,EF266,EG266,EH266,EI266,EE267,EF267,EG267,EH267,EI267)</f>
        <v>3247400</v>
      </c>
      <c r="EJ268" s="139">
        <f>SUMSQ(EJ243,EK243,EL243,EM243,EN243,EJ244,EK244,EL244,EM244,EN244,EJ245,EK245,EL245,EM245,EN245,EJ246,EK246,EL246,EM246,EN246,EJ247,EK247,EL247,EM247,EN247)</f>
        <v>3247400</v>
      </c>
      <c r="EK268" s="139">
        <f>SUMSQ(EJ248,EK248,EL248,EM248,EN248,EJ249,EK249,EL249,EM249,EN249,EN250,EM250,EL250,EK250,EJ250,EJ251,EK251,EL251,EM251,EN251,EN252,EM252,EL252,EK252,EJ252)</f>
        <v>3247400</v>
      </c>
      <c r="EL268" s="139">
        <f>SUMSQ(EJ253,EK253,EL253,EM253,EN253,EJ254,EK254,EL254,EM254,EN254,EJ255,EK255,EL255,EM255,EN255,EJ256,EK256,EL256,EM256,EN256,EN257,EM257,EL257,EK257,EJ257)</f>
        <v>3247400</v>
      </c>
      <c r="EM268" s="139">
        <f>SUMSQ(EJ258,EK258,EL258,EM258,EN258,EJ259,EK259,EL259,EM259,EN259,EJ260,EK260,EL260,EM260,EN260,EJ261,EK261,EL261,EM261,EN261,EJ262,EK262,EL262,EM262,EN262)</f>
        <v>3247400</v>
      </c>
      <c r="EN268" s="139">
        <f>SUMSQ(EJ263,EK263,EL263,EM263,EN263,EJ264,EK264,EL264,EM264,EN264,EJ265,EK265,EL265,EM265,EN265,EJ266,EK266,EL266,EM266,EN266,EJ267,EK267,EL267,EM267,EN267)</f>
        <v>3247400</v>
      </c>
      <c r="EO268" s="231">
        <f>DP243^3+DQ244^3+DR245^3+DS246^3+DT247^3+DU248^3+DV249^3+DW250^3+DX251^3+DY252^3+DZ253^3+EA254^3+EB255^3+EC256^3+ED257^3+EE258^3+EF259^3+EG260^3+EH261^3+EI262^3+EJ263^3+EK264^3+EL265^3+EM266^3+EN267^3</f>
        <v>1521000000</v>
      </c>
      <c r="EP268" s="41"/>
      <c r="EQ268" s="141"/>
      <c r="ER268" s="141"/>
      <c r="ES268" s="141"/>
      <c r="ET268" s="141"/>
      <c r="EU268" s="141"/>
      <c r="EV268" s="141"/>
      <c r="EW268" s="141"/>
      <c r="EX268" s="141"/>
      <c r="EY268" s="141"/>
      <c r="EZ268" s="141"/>
      <c r="FA268" s="141"/>
      <c r="FB268" s="141"/>
      <c r="FC268" s="141"/>
      <c r="FD268" s="141"/>
      <c r="FE268" s="141"/>
      <c r="FF268" s="141"/>
      <c r="FG268" s="141"/>
      <c r="FH268" s="141"/>
      <c r="FI268" s="141"/>
      <c r="FJ268" s="141"/>
      <c r="FK268" s="141"/>
      <c r="FL268" s="141"/>
      <c r="FM268" s="141"/>
      <c r="FN268" s="141"/>
      <c r="FO268" s="141"/>
      <c r="FP268" s="67"/>
    </row>
    <row r="269" spans="1:172" ht="13.5" thickBot="1" x14ac:dyDescent="0.25">
      <c r="A269" s="41"/>
      <c r="B269" s="41"/>
      <c r="C269" s="41"/>
      <c r="D269" s="109" t="s">
        <v>225</v>
      </c>
      <c r="E269" s="110" t="s">
        <v>565</v>
      </c>
      <c r="F269" s="122">
        <f>B3+(256*B5)</f>
        <v>256</v>
      </c>
      <c r="G269" s="210"/>
      <c r="H269" s="211"/>
      <c r="I269" s="57"/>
      <c r="J269" s="143">
        <f t="shared" ref="J269:U269" si="120">SUMSQ(J243:J267)</f>
        <v>3247400</v>
      </c>
      <c r="K269" s="144">
        <f t="shared" si="120"/>
        <v>3247400</v>
      </c>
      <c r="L269" s="144">
        <f t="shared" si="120"/>
        <v>3247400</v>
      </c>
      <c r="M269" s="144">
        <f t="shared" si="120"/>
        <v>3247400</v>
      </c>
      <c r="N269" s="144">
        <f t="shared" si="120"/>
        <v>3247400</v>
      </c>
      <c r="O269" s="144">
        <f t="shared" si="120"/>
        <v>3247400</v>
      </c>
      <c r="P269" s="144">
        <f t="shared" si="120"/>
        <v>3247400</v>
      </c>
      <c r="Q269" s="144">
        <f t="shared" si="120"/>
        <v>3247400</v>
      </c>
      <c r="R269" s="144">
        <f t="shared" si="120"/>
        <v>3247400</v>
      </c>
      <c r="S269" s="144">
        <f t="shared" si="120"/>
        <v>3247400</v>
      </c>
      <c r="T269" s="144">
        <f t="shared" si="120"/>
        <v>3247400</v>
      </c>
      <c r="U269" s="144">
        <f t="shared" si="120"/>
        <v>3247400</v>
      </c>
      <c r="V269" s="145">
        <f>V243^3+V244^3+V245^3+V246^3+V247^3+V248^3+V249^3+V250^3+V251^3+V252^3+V253^3+V254^3+V255^3+V256^3+V257^3+V258^3+V259^3+V260^3+V261^3+V262^3+V263^3+V264^3+V265^3+V266^3+V267^3</f>
        <v>1521000000</v>
      </c>
      <c r="W269" s="144">
        <f t="shared" ref="W269:AH269" si="121">SUMSQ(W243:W267)</f>
        <v>3247400</v>
      </c>
      <c r="X269" s="144">
        <f t="shared" si="121"/>
        <v>3247400</v>
      </c>
      <c r="Y269" s="144">
        <f t="shared" si="121"/>
        <v>3247400</v>
      </c>
      <c r="Z269" s="144">
        <f t="shared" si="121"/>
        <v>3247400</v>
      </c>
      <c r="AA269" s="144">
        <f t="shared" si="121"/>
        <v>3247400</v>
      </c>
      <c r="AB269" s="144">
        <f t="shared" si="121"/>
        <v>3247400</v>
      </c>
      <c r="AC269" s="144">
        <f t="shared" si="121"/>
        <v>3247400</v>
      </c>
      <c r="AD269" s="144">
        <f t="shared" si="121"/>
        <v>3247400</v>
      </c>
      <c r="AE269" s="144">
        <f t="shared" si="121"/>
        <v>3247400</v>
      </c>
      <c r="AF269" s="144">
        <f t="shared" si="121"/>
        <v>3247400</v>
      </c>
      <c r="AG269" s="144">
        <f t="shared" si="121"/>
        <v>3247400</v>
      </c>
      <c r="AH269" s="144">
        <f t="shared" si="121"/>
        <v>3247400</v>
      </c>
      <c r="AI269" s="146">
        <f>J267^3+K266^3+L265^3+M264^3+N263^3+O262^3+P261^3+Q260^3+R259^3+S258^3+T257^3+U256^3+V255^3+W254^3+X253^3+Y252^3+Z251^3+AA250^3+AB249^3+AC248^3+AD247^3+AE246^3+AF245^3+AG244^3+AH243^3</f>
        <v>1521000000</v>
      </c>
      <c r="AJ269" s="41"/>
      <c r="AK269" s="147" t="s">
        <v>431</v>
      </c>
      <c r="AL269" s="147" t="s">
        <v>349</v>
      </c>
      <c r="AM269" s="147" t="s">
        <v>471</v>
      </c>
      <c r="AN269" s="147" t="s">
        <v>202</v>
      </c>
      <c r="AO269" s="147" t="s">
        <v>507</v>
      </c>
      <c r="AP269" s="147" t="s">
        <v>247</v>
      </c>
      <c r="AQ269" s="147" t="s">
        <v>250</v>
      </c>
      <c r="AR269" s="147" t="s">
        <v>695</v>
      </c>
      <c r="AS269" s="147" t="s">
        <v>636</v>
      </c>
      <c r="AT269" s="147" t="s">
        <v>516</v>
      </c>
      <c r="AU269" s="147" t="s">
        <v>513</v>
      </c>
      <c r="AV269" s="147" t="s">
        <v>649</v>
      </c>
      <c r="AW269" s="147" t="s">
        <v>617</v>
      </c>
      <c r="AX269" s="147" t="s">
        <v>358</v>
      </c>
      <c r="AY269" s="147" t="s">
        <v>317</v>
      </c>
      <c r="AZ269" s="147" t="s">
        <v>151</v>
      </c>
      <c r="BA269" s="147" t="s">
        <v>339</v>
      </c>
      <c r="BB269" s="147" t="s">
        <v>218</v>
      </c>
      <c r="BC269" s="147" t="s">
        <v>82</v>
      </c>
      <c r="BD269" s="147" t="s">
        <v>278</v>
      </c>
      <c r="BE269" s="147" t="s">
        <v>135</v>
      </c>
      <c r="BF269" s="147" t="s">
        <v>485</v>
      </c>
      <c r="BG269" s="147" t="s">
        <v>674</v>
      </c>
      <c r="BH269" s="147" t="s">
        <v>661</v>
      </c>
      <c r="BI269" s="147" t="s">
        <v>106</v>
      </c>
      <c r="BJ269" s="41"/>
      <c r="BK269" s="50"/>
      <c r="BL269" s="41"/>
      <c r="BM269" s="143">
        <f>SUMSQ(BM243:BM267)</f>
        <v>3247400</v>
      </c>
      <c r="BN269" s="144">
        <f t="shared" ref="BN269:BX269" si="122">SUMSQ(BN243:BN267)</f>
        <v>3247400</v>
      </c>
      <c r="BO269" s="144">
        <f t="shared" si="122"/>
        <v>3247400</v>
      </c>
      <c r="BP269" s="144">
        <f t="shared" si="122"/>
        <v>3247400</v>
      </c>
      <c r="BQ269" s="144">
        <f t="shared" si="122"/>
        <v>3247400</v>
      </c>
      <c r="BR269" s="144">
        <f t="shared" si="122"/>
        <v>3247400</v>
      </c>
      <c r="BS269" s="144">
        <f t="shared" si="122"/>
        <v>3247400</v>
      </c>
      <c r="BT269" s="144">
        <f t="shared" si="122"/>
        <v>3247400</v>
      </c>
      <c r="BU269" s="144">
        <f t="shared" si="122"/>
        <v>3247400</v>
      </c>
      <c r="BV269" s="144">
        <f t="shared" si="122"/>
        <v>3247400</v>
      </c>
      <c r="BW269" s="144">
        <f t="shared" si="122"/>
        <v>3247400</v>
      </c>
      <c r="BX269" s="144">
        <f t="shared" si="122"/>
        <v>3247400</v>
      </c>
      <c r="BY269" s="145">
        <f>BY243^3+BY244^3+BY245^3+BY246^3+BY247^3+BY248^3+BY249^3+BY250^3+BY251^3+BY252^3+BY253^3+BY254^3+BY255^3+BY256^3+BY257^3+BY258^3+BY259^3+BY260^3+BY261^3+BY262^3+BY263^3+BY264^3+BY265^3+BY266^3+BY267^3</f>
        <v>1521000000</v>
      </c>
      <c r="BZ269" s="144">
        <f t="shared" ref="BZ269:CK269" si="123">SUMSQ(BZ243:BZ267)</f>
        <v>3247400</v>
      </c>
      <c r="CA269" s="144">
        <f t="shared" si="123"/>
        <v>3247400</v>
      </c>
      <c r="CB269" s="144">
        <f t="shared" si="123"/>
        <v>3247400</v>
      </c>
      <c r="CC269" s="144">
        <f t="shared" si="123"/>
        <v>3247400</v>
      </c>
      <c r="CD269" s="144">
        <f t="shared" si="123"/>
        <v>3247400</v>
      </c>
      <c r="CE269" s="144">
        <f t="shared" si="123"/>
        <v>3247400</v>
      </c>
      <c r="CF269" s="144">
        <f t="shared" si="123"/>
        <v>3247400</v>
      </c>
      <c r="CG269" s="144">
        <f t="shared" si="123"/>
        <v>3247400</v>
      </c>
      <c r="CH269" s="144">
        <f t="shared" si="123"/>
        <v>3247400</v>
      </c>
      <c r="CI269" s="144">
        <f t="shared" si="123"/>
        <v>3247400</v>
      </c>
      <c r="CJ269" s="144">
        <f t="shared" si="123"/>
        <v>3247400</v>
      </c>
      <c r="CK269" s="144">
        <f t="shared" si="123"/>
        <v>3247400</v>
      </c>
      <c r="CL269" s="146">
        <f>BM267^3+BN266^3+BO265^3+BP264^3+BQ263^3+BR262^3+BS261^3+BT260^3+BU259^3+BV258^3+BW257^3+BX256^3+BY255^3+BZ254^3+CA253^3+CB252^3+CC251^3+CD250^3+CE249^3+CF248^3+CG247^3+CH246^3+CI245^3+CJ244^3+CK243^3</f>
        <v>1521000000</v>
      </c>
      <c r="CM269" s="41"/>
      <c r="CN269" s="93" t="s">
        <v>431</v>
      </c>
      <c r="CO269" s="93" t="s">
        <v>349</v>
      </c>
      <c r="CP269" s="93" t="s">
        <v>471</v>
      </c>
      <c r="CQ269" s="93" t="s">
        <v>202</v>
      </c>
      <c r="CR269" s="93" t="s">
        <v>507</v>
      </c>
      <c r="CS269" s="93" t="s">
        <v>247</v>
      </c>
      <c r="CT269" s="93" t="s">
        <v>250</v>
      </c>
      <c r="CU269" s="93" t="s">
        <v>695</v>
      </c>
      <c r="CV269" s="93" t="s">
        <v>636</v>
      </c>
      <c r="CW269" s="93" t="s">
        <v>516</v>
      </c>
      <c r="CX269" s="93" t="s">
        <v>513</v>
      </c>
      <c r="CY269" s="93" t="s">
        <v>649</v>
      </c>
      <c r="CZ269" s="93" t="s">
        <v>617</v>
      </c>
      <c r="DA269" s="93" t="s">
        <v>358</v>
      </c>
      <c r="DB269" s="93" t="s">
        <v>317</v>
      </c>
      <c r="DC269" s="93" t="s">
        <v>151</v>
      </c>
      <c r="DD269" s="93" t="s">
        <v>339</v>
      </c>
      <c r="DE269" s="93" t="s">
        <v>218</v>
      </c>
      <c r="DF269" s="93" t="s">
        <v>82</v>
      </c>
      <c r="DG269" s="93" t="s">
        <v>278</v>
      </c>
      <c r="DH269" s="93" t="s">
        <v>135</v>
      </c>
      <c r="DI269" s="93" t="s">
        <v>485</v>
      </c>
      <c r="DJ269" s="93" t="s">
        <v>674</v>
      </c>
      <c r="DK269" s="93" t="s">
        <v>661</v>
      </c>
      <c r="DL269" s="93" t="s">
        <v>106</v>
      </c>
      <c r="DM269" s="67"/>
      <c r="DO269" s="57"/>
      <c r="DP269" s="143">
        <f>SUMSQ(DP243:DP267)</f>
        <v>3247400</v>
      </c>
      <c r="DQ269" s="144">
        <f t="shared" ref="DQ269:EA269" si="124">SUMSQ(DQ243:DQ267)</f>
        <v>3247400</v>
      </c>
      <c r="DR269" s="144">
        <f t="shared" si="124"/>
        <v>3247400</v>
      </c>
      <c r="DS269" s="144">
        <f t="shared" si="124"/>
        <v>3247400</v>
      </c>
      <c r="DT269" s="144">
        <f t="shared" si="124"/>
        <v>3247400</v>
      </c>
      <c r="DU269" s="144">
        <f t="shared" si="124"/>
        <v>3247400</v>
      </c>
      <c r="DV269" s="144">
        <f t="shared" si="124"/>
        <v>3247400</v>
      </c>
      <c r="DW269" s="144">
        <f t="shared" si="124"/>
        <v>3247400</v>
      </c>
      <c r="DX269" s="144">
        <f t="shared" si="124"/>
        <v>3247400</v>
      </c>
      <c r="DY269" s="144">
        <f t="shared" si="124"/>
        <v>3247400</v>
      </c>
      <c r="DZ269" s="144">
        <f t="shared" si="124"/>
        <v>3247400</v>
      </c>
      <c r="EA269" s="144">
        <f t="shared" si="124"/>
        <v>3247400</v>
      </c>
      <c r="EB269" s="148">
        <f>EB243^3+EB244^3+EB245^3+EB246^3+EB247^3+EB248^3+EB249^3+EB250^3+EB251^3+EB252^3+EB253^3+EB254^3+EB255^3+EB256^3+EB257^3+EB258^3+EB259^3+EB260^3+EB261^3+EB262^3+EB263^3+EB264^3+EB265^3+EB266^3+EB267^3</f>
        <v>1521000000</v>
      </c>
      <c r="EC269" s="144">
        <f t="shared" ref="EC269:EN269" si="125">SUMSQ(EC243:EC267)</f>
        <v>3247400</v>
      </c>
      <c r="ED269" s="144">
        <f t="shared" si="125"/>
        <v>3247400</v>
      </c>
      <c r="EE269" s="144">
        <f t="shared" si="125"/>
        <v>3247400</v>
      </c>
      <c r="EF269" s="144">
        <f t="shared" si="125"/>
        <v>3247400</v>
      </c>
      <c r="EG269" s="144">
        <f t="shared" si="125"/>
        <v>3247400</v>
      </c>
      <c r="EH269" s="144">
        <f t="shared" si="125"/>
        <v>3247400</v>
      </c>
      <c r="EI269" s="144">
        <f t="shared" si="125"/>
        <v>3247400</v>
      </c>
      <c r="EJ269" s="144">
        <f t="shared" si="125"/>
        <v>3247400</v>
      </c>
      <c r="EK269" s="144">
        <f t="shared" si="125"/>
        <v>3247400</v>
      </c>
      <c r="EL269" s="144">
        <f t="shared" si="125"/>
        <v>3247400</v>
      </c>
      <c r="EM269" s="144">
        <f t="shared" si="125"/>
        <v>3247400</v>
      </c>
      <c r="EN269" s="144">
        <f t="shared" si="125"/>
        <v>3247400</v>
      </c>
      <c r="EO269" s="233">
        <f>DP267^3+DQ266^3+DR265^3+DS264^3+DT263^3+DU262^3+DV261^3+DW260^3+DX259^3+DY258^3+DZ257^3+EA256^3+EB255^3+EC254^3+ED253^3+EE252^3+EF251^3+EG250^3+EH249^3+EI248^3+EJ247^3+EK246^3+EL245^3+EM244^3+EN243^3</f>
        <v>1521000000</v>
      </c>
      <c r="EP269" s="41" t="s">
        <v>3</v>
      </c>
      <c r="EQ269" s="93" t="s">
        <v>270</v>
      </c>
      <c r="ER269" s="93" t="s">
        <v>269</v>
      </c>
      <c r="ES269" s="93" t="s">
        <v>272</v>
      </c>
      <c r="ET269" s="93" t="s">
        <v>271</v>
      </c>
      <c r="EU269" s="93" t="s">
        <v>190</v>
      </c>
      <c r="EV269" s="93" t="s">
        <v>385</v>
      </c>
      <c r="EW269" s="93" t="s">
        <v>309</v>
      </c>
      <c r="EX269" s="93" t="s">
        <v>313</v>
      </c>
      <c r="EY269" s="93" t="s">
        <v>387</v>
      </c>
      <c r="EZ269" s="93" t="s">
        <v>386</v>
      </c>
      <c r="FA269" s="93" t="s">
        <v>137</v>
      </c>
      <c r="FB269" s="93" t="s">
        <v>178</v>
      </c>
      <c r="FC269" s="93" t="s">
        <v>617</v>
      </c>
      <c r="FD269" s="93" t="s">
        <v>616</v>
      </c>
      <c r="FE269" s="93" t="s">
        <v>546</v>
      </c>
      <c r="FF269" s="93" t="s">
        <v>237</v>
      </c>
      <c r="FG269" s="93" t="s">
        <v>656</v>
      </c>
      <c r="FH269" s="93" t="s">
        <v>675</v>
      </c>
      <c r="FI269" s="93" t="s">
        <v>263</v>
      </c>
      <c r="FJ269" s="93" t="s">
        <v>446</v>
      </c>
      <c r="FK269" s="93" t="s">
        <v>600</v>
      </c>
      <c r="FL269" s="93" t="s">
        <v>108</v>
      </c>
      <c r="FM269" s="93" t="s">
        <v>415</v>
      </c>
      <c r="FN269" s="93" t="s">
        <v>606</v>
      </c>
      <c r="FO269" s="93" t="s">
        <v>406</v>
      </c>
      <c r="FP269" s="67"/>
    </row>
    <row r="270" spans="1:172" ht="13.5" thickBot="1" x14ac:dyDescent="0.25">
      <c r="A270" s="41"/>
      <c r="B270" s="41"/>
      <c r="C270" s="41"/>
      <c r="D270" s="109" t="s">
        <v>109</v>
      </c>
      <c r="E270" s="110" t="s">
        <v>565</v>
      </c>
      <c r="F270" s="111">
        <f>B3+(257*B5)</f>
        <v>257</v>
      </c>
      <c r="G270" s="210"/>
      <c r="H270" s="211"/>
      <c r="I270" s="149"/>
      <c r="J270" s="150"/>
      <c r="K270" s="150"/>
      <c r="L270" s="150"/>
      <c r="M270" s="150"/>
      <c r="N270" s="150"/>
      <c r="O270" s="150"/>
      <c r="P270" s="150"/>
      <c r="Q270" s="150"/>
      <c r="R270" s="150"/>
      <c r="S270" s="150"/>
      <c r="T270" s="150"/>
      <c r="U270" s="150"/>
      <c r="V270" s="150"/>
      <c r="W270" s="150"/>
      <c r="X270" s="150"/>
      <c r="Y270" s="150"/>
      <c r="Z270" s="150"/>
      <c r="AA270" s="150"/>
      <c r="AB270" s="150"/>
      <c r="AC270" s="150"/>
      <c r="AD270" s="150"/>
      <c r="AE270" s="150"/>
      <c r="AF270" s="150"/>
      <c r="AG270" s="150"/>
      <c r="AH270" s="150"/>
      <c r="AI270" s="150"/>
      <c r="AJ270" s="150"/>
      <c r="AK270" s="151" t="s">
        <v>615</v>
      </c>
      <c r="AL270" s="151" t="s">
        <v>533</v>
      </c>
      <c r="AM270" s="151" t="s">
        <v>102</v>
      </c>
      <c r="AN270" s="151" t="s">
        <v>252</v>
      </c>
      <c r="AO270" s="151" t="s">
        <v>405</v>
      </c>
      <c r="AP270" s="151" t="s">
        <v>166</v>
      </c>
      <c r="AQ270" s="151" t="s">
        <v>620</v>
      </c>
      <c r="AR270" s="151" t="s">
        <v>195</v>
      </c>
      <c r="AS270" s="151" t="s">
        <v>618</v>
      </c>
      <c r="AT270" s="151" t="s">
        <v>619</v>
      </c>
      <c r="AU270" s="151" t="s">
        <v>616</v>
      </c>
      <c r="AV270" s="151" t="s">
        <v>137</v>
      </c>
      <c r="AW270" s="151" t="s">
        <v>617</v>
      </c>
      <c r="AX270" s="151" t="s">
        <v>546</v>
      </c>
      <c r="AY270" s="151" t="s">
        <v>178</v>
      </c>
      <c r="AZ270" s="151" t="s">
        <v>510</v>
      </c>
      <c r="BA270" s="151" t="s">
        <v>299</v>
      </c>
      <c r="BB270" s="151" t="s">
        <v>613</v>
      </c>
      <c r="BC270" s="151" t="s">
        <v>411</v>
      </c>
      <c r="BD270" s="151" t="s">
        <v>614</v>
      </c>
      <c r="BE270" s="151" t="s">
        <v>583</v>
      </c>
      <c r="BF270" s="151" t="s">
        <v>548</v>
      </c>
      <c r="BG270" s="151" t="s">
        <v>560</v>
      </c>
      <c r="BH270" s="151" t="s">
        <v>307</v>
      </c>
      <c r="BI270" s="151" t="s">
        <v>324</v>
      </c>
      <c r="BJ270" s="150"/>
      <c r="BK270" s="50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35" t="s">
        <v>615</v>
      </c>
      <c r="CO270" s="135" t="s">
        <v>533</v>
      </c>
      <c r="CP270" s="135" t="s">
        <v>102</v>
      </c>
      <c r="CQ270" s="135" t="s">
        <v>252</v>
      </c>
      <c r="CR270" s="135" t="s">
        <v>405</v>
      </c>
      <c r="CS270" s="135" t="s">
        <v>166</v>
      </c>
      <c r="CT270" s="135" t="s">
        <v>620</v>
      </c>
      <c r="CU270" s="135" t="s">
        <v>195</v>
      </c>
      <c r="CV270" s="135" t="s">
        <v>618</v>
      </c>
      <c r="CW270" s="135" t="s">
        <v>619</v>
      </c>
      <c r="CX270" s="135" t="s">
        <v>616</v>
      </c>
      <c r="CY270" s="135" t="s">
        <v>137</v>
      </c>
      <c r="CZ270" s="135" t="s">
        <v>617</v>
      </c>
      <c r="DA270" s="135" t="s">
        <v>546</v>
      </c>
      <c r="DB270" s="135" t="s">
        <v>178</v>
      </c>
      <c r="DC270" s="135" t="s">
        <v>370</v>
      </c>
      <c r="DD270" s="135" t="s">
        <v>299</v>
      </c>
      <c r="DE270" s="135" t="s">
        <v>613</v>
      </c>
      <c r="DF270" s="135" t="s">
        <v>411</v>
      </c>
      <c r="DG270" s="135" t="s">
        <v>614</v>
      </c>
      <c r="DH270" s="135" t="s">
        <v>583</v>
      </c>
      <c r="DI270" s="135" t="s">
        <v>548</v>
      </c>
      <c r="DJ270" s="135" t="s">
        <v>560</v>
      </c>
      <c r="DK270" s="135" t="s">
        <v>307</v>
      </c>
      <c r="DL270" s="135" t="s">
        <v>324</v>
      </c>
      <c r="DM270" s="152"/>
      <c r="DO270" s="149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  <c r="EC270" s="150"/>
      <c r="ED270" s="150"/>
      <c r="EE270" s="150"/>
      <c r="EF270" s="150"/>
      <c r="EG270" s="150"/>
      <c r="EH270" s="150"/>
      <c r="EI270" s="150"/>
      <c r="EJ270" s="150"/>
      <c r="EK270" s="150"/>
      <c r="EL270" s="150"/>
      <c r="EM270" s="150"/>
      <c r="EN270" s="150"/>
      <c r="EO270" s="150"/>
      <c r="EP270" s="150"/>
      <c r="EQ270" s="135" t="s">
        <v>400</v>
      </c>
      <c r="ER270" s="135" t="s">
        <v>632</v>
      </c>
      <c r="ES270" s="135" t="s">
        <v>536</v>
      </c>
      <c r="ET270" s="135" t="s">
        <v>70</v>
      </c>
      <c r="EU270" s="135" t="s">
        <v>668</v>
      </c>
      <c r="EV270" s="135" t="s">
        <v>194</v>
      </c>
      <c r="EW270" s="135" t="s">
        <v>197</v>
      </c>
      <c r="EX270" s="135" t="s">
        <v>205</v>
      </c>
      <c r="EY270" s="135" t="s">
        <v>165</v>
      </c>
      <c r="EZ270" s="135" t="s">
        <v>192</v>
      </c>
      <c r="FA270" s="135" t="s">
        <v>481</v>
      </c>
      <c r="FB270" s="135" t="s">
        <v>627</v>
      </c>
      <c r="FC270" s="135" t="s">
        <v>617</v>
      </c>
      <c r="FD270" s="135" t="s">
        <v>232</v>
      </c>
      <c r="FE270" s="135" t="s">
        <v>338</v>
      </c>
      <c r="FF270" s="135" t="s">
        <v>518</v>
      </c>
      <c r="FG270" s="135" t="s">
        <v>392</v>
      </c>
      <c r="FH270" s="135" t="s">
        <v>158</v>
      </c>
      <c r="FI270" s="135" t="s">
        <v>292</v>
      </c>
      <c r="FJ270" s="135" t="s">
        <v>687</v>
      </c>
      <c r="FK270" s="135" t="s">
        <v>286</v>
      </c>
      <c r="FL270" s="135" t="s">
        <v>562</v>
      </c>
      <c r="FM270" s="135" t="s">
        <v>563</v>
      </c>
      <c r="FN270" s="135" t="s">
        <v>350</v>
      </c>
      <c r="FO270" s="135" t="s">
        <v>475</v>
      </c>
      <c r="FP270" s="152"/>
    </row>
    <row r="271" spans="1:172" ht="13.5" thickBot="1" x14ac:dyDescent="0.25">
      <c r="A271" s="41"/>
      <c r="B271" s="41"/>
      <c r="C271" s="41"/>
      <c r="D271" s="109" t="s">
        <v>455</v>
      </c>
      <c r="E271" s="110" t="s">
        <v>565</v>
      </c>
      <c r="F271" s="111">
        <f>B3+(258*B5)</f>
        <v>258</v>
      </c>
      <c r="G271" s="210"/>
      <c r="H271" s="211"/>
      <c r="EQ271" s="234"/>
      <c r="ER271" s="235"/>
      <c r="ES271" s="235"/>
      <c r="ET271" s="235"/>
      <c r="EU271" s="235"/>
      <c r="EV271" s="235"/>
      <c r="EW271" s="235"/>
      <c r="EX271" s="235"/>
      <c r="EY271" s="235"/>
      <c r="EZ271" s="235"/>
      <c r="FA271" s="235"/>
      <c r="FB271" s="235"/>
      <c r="FC271" s="235"/>
      <c r="FD271" s="235"/>
      <c r="FE271" s="235"/>
      <c r="FF271" s="235"/>
      <c r="FG271" s="235"/>
      <c r="FH271" s="235"/>
      <c r="FI271" s="235"/>
      <c r="FJ271" s="235"/>
      <c r="FK271" s="235"/>
      <c r="FL271" s="235"/>
      <c r="FM271" s="235"/>
      <c r="FN271" s="235"/>
      <c r="FO271" s="235"/>
      <c r="FP271" s="236"/>
    </row>
    <row r="272" spans="1:172" ht="13.5" thickBot="1" x14ac:dyDescent="0.25">
      <c r="A272" s="41"/>
      <c r="B272" s="41"/>
      <c r="C272" s="41"/>
      <c r="D272" s="109" t="s">
        <v>569</v>
      </c>
      <c r="E272" s="110" t="s">
        <v>565</v>
      </c>
      <c r="F272" s="122">
        <f>B3+(259*B5)</f>
        <v>259</v>
      </c>
      <c r="G272" s="210"/>
      <c r="H272" s="211"/>
      <c r="I272" s="46"/>
      <c r="J272" s="47" t="s">
        <v>3</v>
      </c>
      <c r="K272" s="47" t="s">
        <v>3</v>
      </c>
      <c r="L272" s="47"/>
      <c r="M272" s="47"/>
      <c r="N272" s="47"/>
      <c r="O272" s="47"/>
      <c r="P272" s="47"/>
      <c r="Q272" s="47"/>
      <c r="R272" s="47"/>
      <c r="S272" s="47"/>
      <c r="T272" s="47"/>
      <c r="U272" s="48"/>
      <c r="V272" s="49" t="s">
        <v>753</v>
      </c>
      <c r="W272" s="47"/>
      <c r="X272" s="47"/>
      <c r="Y272" s="47"/>
      <c r="Z272" s="52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9"/>
      <c r="AW272" s="49" t="s">
        <v>754</v>
      </c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50"/>
      <c r="BL272" s="47" t="s">
        <v>3</v>
      </c>
      <c r="BM272" s="47" t="s">
        <v>3</v>
      </c>
      <c r="BN272" s="47" t="s">
        <v>3</v>
      </c>
      <c r="BO272" s="47"/>
      <c r="BP272" s="47"/>
      <c r="BQ272" s="47"/>
      <c r="BR272" s="47"/>
      <c r="BS272" s="47"/>
      <c r="BT272" s="47"/>
      <c r="BU272" s="47"/>
      <c r="BV272" s="47"/>
      <c r="BW272" s="47"/>
      <c r="BX272" s="48"/>
      <c r="BY272" s="49" t="s">
        <v>755</v>
      </c>
      <c r="BZ272" s="47"/>
      <c r="CA272" s="47"/>
      <c r="CB272" s="47"/>
      <c r="CC272" s="52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9"/>
      <c r="CZ272" s="49" t="s">
        <v>756</v>
      </c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51"/>
      <c r="DO272" s="46"/>
      <c r="DP272" s="47" t="s">
        <v>3</v>
      </c>
      <c r="DQ272" s="47" t="s">
        <v>3</v>
      </c>
      <c r="DR272" s="47"/>
      <c r="DS272" s="47"/>
      <c r="DT272" s="47"/>
      <c r="DU272" s="47"/>
      <c r="DV272" s="47"/>
      <c r="DW272" s="47"/>
      <c r="DX272" s="47"/>
      <c r="DY272" s="47"/>
      <c r="DZ272" s="47"/>
      <c r="EA272" s="48"/>
      <c r="EB272" s="49" t="s">
        <v>757</v>
      </c>
      <c r="EC272" s="47"/>
      <c r="ED272" s="47"/>
      <c r="EE272" s="47"/>
      <c r="EF272" s="52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9"/>
      <c r="FC272" s="49" t="s">
        <v>758</v>
      </c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51"/>
    </row>
    <row r="273" spans="1:172" ht="12.75" x14ac:dyDescent="0.2">
      <c r="A273" s="41"/>
      <c r="B273" s="41"/>
      <c r="C273" s="41"/>
      <c r="D273" s="109" t="s">
        <v>681</v>
      </c>
      <c r="E273" s="110" t="s">
        <v>565</v>
      </c>
      <c r="F273" s="122">
        <f>B3+(260*B5)</f>
        <v>260</v>
      </c>
      <c r="G273" s="210"/>
      <c r="H273" s="211"/>
      <c r="I273" s="57"/>
      <c r="J273" s="25">
        <f>F37</f>
        <v>24</v>
      </c>
      <c r="K273" s="26">
        <f>F80</f>
        <v>67</v>
      </c>
      <c r="L273" s="26">
        <f>F123</f>
        <v>110</v>
      </c>
      <c r="M273" s="26">
        <f>F46</f>
        <v>33</v>
      </c>
      <c r="N273" s="26">
        <f>F89</f>
        <v>76</v>
      </c>
      <c r="O273" s="26">
        <f>F270</f>
        <v>257</v>
      </c>
      <c r="P273" s="26">
        <f>F313</f>
        <v>300</v>
      </c>
      <c r="Q273" s="26">
        <f>F386</f>
        <v>373</v>
      </c>
      <c r="R273" s="26">
        <f>F304</f>
        <v>291</v>
      </c>
      <c r="S273" s="26">
        <f>F352</f>
        <v>339</v>
      </c>
      <c r="T273" s="26">
        <f>F528</f>
        <v>515</v>
      </c>
      <c r="U273" s="26">
        <f>F576</f>
        <v>563</v>
      </c>
      <c r="V273" s="26">
        <f>F619</f>
        <v>606</v>
      </c>
      <c r="W273" s="26">
        <f>F542</f>
        <v>529</v>
      </c>
      <c r="X273" s="26">
        <f>F610</f>
        <v>597</v>
      </c>
      <c r="Y273" s="26">
        <f>F141</f>
        <v>128</v>
      </c>
      <c r="Z273" s="26">
        <f>F209</f>
        <v>196</v>
      </c>
      <c r="AA273" s="26">
        <f>F257</f>
        <v>244</v>
      </c>
      <c r="AB273" s="26">
        <f>F175</f>
        <v>162</v>
      </c>
      <c r="AC273" s="26">
        <f>F218</f>
        <v>205</v>
      </c>
      <c r="AD273" s="26">
        <f>F399</f>
        <v>386</v>
      </c>
      <c r="AE273" s="26">
        <f>F447</f>
        <v>434</v>
      </c>
      <c r="AF273" s="26">
        <f>F490</f>
        <v>477</v>
      </c>
      <c r="AG273" s="26">
        <f>F433</f>
        <v>420</v>
      </c>
      <c r="AH273" s="27">
        <f>F481</f>
        <v>468</v>
      </c>
      <c r="AI273" s="58">
        <f t="shared" ref="AI273:AI284" si="126">SUMSQ(J273:AH273)</f>
        <v>3247400</v>
      </c>
      <c r="AJ273" s="41"/>
      <c r="AK273" s="59" t="s">
        <v>679</v>
      </c>
      <c r="AL273" s="60" t="s">
        <v>97</v>
      </c>
      <c r="AM273" s="60" t="s">
        <v>507</v>
      </c>
      <c r="AN273" s="60" t="s">
        <v>269</v>
      </c>
      <c r="AO273" s="60" t="s">
        <v>2</v>
      </c>
      <c r="AP273" s="60" t="s">
        <v>109</v>
      </c>
      <c r="AQ273" s="60" t="s">
        <v>660</v>
      </c>
      <c r="AR273" s="60" t="s">
        <v>317</v>
      </c>
      <c r="AS273" s="60" t="s">
        <v>502</v>
      </c>
      <c r="AT273" s="60" t="s">
        <v>283</v>
      </c>
      <c r="AU273" s="60" t="s">
        <v>274</v>
      </c>
      <c r="AV273" s="60" t="s">
        <v>521</v>
      </c>
      <c r="AW273" s="61" t="s">
        <v>106</v>
      </c>
      <c r="AX273" s="60" t="s">
        <v>631</v>
      </c>
      <c r="AY273" s="60" t="s">
        <v>510</v>
      </c>
      <c r="AZ273" s="60" t="s">
        <v>505</v>
      </c>
      <c r="BA273" s="60" t="s">
        <v>288</v>
      </c>
      <c r="BB273" s="60" t="s">
        <v>516</v>
      </c>
      <c r="BC273" s="60" t="s">
        <v>138</v>
      </c>
      <c r="BD273" s="60" t="s">
        <v>114</v>
      </c>
      <c r="BE273" s="60" t="s">
        <v>551</v>
      </c>
      <c r="BF273" s="60" t="s">
        <v>198</v>
      </c>
      <c r="BG273" s="60" t="s">
        <v>278</v>
      </c>
      <c r="BH273" s="60" t="s">
        <v>103</v>
      </c>
      <c r="BI273" s="62" t="s">
        <v>687</v>
      </c>
      <c r="BJ273" s="41"/>
      <c r="BK273" s="50"/>
      <c r="BL273" s="41"/>
      <c r="BM273" s="25">
        <f>F37</f>
        <v>24</v>
      </c>
      <c r="BN273" s="26">
        <f>F96</f>
        <v>83</v>
      </c>
      <c r="BO273" s="26">
        <f>F114</f>
        <v>101</v>
      </c>
      <c r="BP273" s="26">
        <f>F80</f>
        <v>67</v>
      </c>
      <c r="BQ273" s="26">
        <f>F48</f>
        <v>35</v>
      </c>
      <c r="BR273" s="26">
        <f>F391</f>
        <v>378</v>
      </c>
      <c r="BS273" s="26">
        <f>F475</f>
        <v>462</v>
      </c>
      <c r="BT273" s="26">
        <f>F493</f>
        <v>480</v>
      </c>
      <c r="BU273" s="26">
        <f>F459</f>
        <v>446</v>
      </c>
      <c r="BV273" s="26">
        <f>F432</f>
        <v>419</v>
      </c>
      <c r="BW273" s="26">
        <f>F524</f>
        <v>511</v>
      </c>
      <c r="BX273" s="26">
        <f>F608</f>
        <v>595</v>
      </c>
      <c r="BY273" s="26">
        <f>F631</f>
        <v>618</v>
      </c>
      <c r="BZ273" s="26">
        <f>F572</f>
        <v>559</v>
      </c>
      <c r="CA273" s="26">
        <f>F540</f>
        <v>527</v>
      </c>
      <c r="CB273" s="26">
        <f>F270</f>
        <v>257</v>
      </c>
      <c r="CC273" s="26">
        <f>F354</f>
        <v>341</v>
      </c>
      <c r="CD273" s="26">
        <f>F377</f>
        <v>364</v>
      </c>
      <c r="CE273" s="26">
        <f>F313</f>
        <v>300</v>
      </c>
      <c r="CF273" s="26">
        <f>F311</f>
        <v>298</v>
      </c>
      <c r="CG273" s="26">
        <f>F153</f>
        <v>140</v>
      </c>
      <c r="CH273" s="26">
        <f>F217</f>
        <v>204</v>
      </c>
      <c r="CI273" s="26">
        <f>F260</f>
        <v>247</v>
      </c>
      <c r="CJ273" s="26">
        <f>F201</f>
        <v>188</v>
      </c>
      <c r="CK273" s="27">
        <f>F169</f>
        <v>156</v>
      </c>
      <c r="CL273" s="58">
        <f t="shared" ref="CL273:CL284" si="127">SUMSQ(BM273:CK273)</f>
        <v>3247400</v>
      </c>
      <c r="CM273" s="41"/>
      <c r="CN273" s="63" t="s">
        <v>679</v>
      </c>
      <c r="CO273" s="64" t="s">
        <v>143</v>
      </c>
      <c r="CP273" s="64" t="s">
        <v>368</v>
      </c>
      <c r="CQ273" s="64" t="s">
        <v>97</v>
      </c>
      <c r="CR273" s="64" t="s">
        <v>430</v>
      </c>
      <c r="CS273" s="64" t="s">
        <v>311</v>
      </c>
      <c r="CT273" s="64" t="s">
        <v>100</v>
      </c>
      <c r="CU273" s="64" t="s">
        <v>216</v>
      </c>
      <c r="CV273" s="64" t="s">
        <v>625</v>
      </c>
      <c r="CW273" s="64" t="s">
        <v>418</v>
      </c>
      <c r="CX273" s="64" t="s">
        <v>509</v>
      </c>
      <c r="CY273" s="64" t="s">
        <v>671</v>
      </c>
      <c r="CZ273" s="65" t="s">
        <v>411</v>
      </c>
      <c r="DA273" s="64" t="s">
        <v>276</v>
      </c>
      <c r="DB273" s="64" t="s">
        <v>108</v>
      </c>
      <c r="DC273" s="64" t="s">
        <v>109</v>
      </c>
      <c r="DD273" s="64" t="s">
        <v>426</v>
      </c>
      <c r="DE273" s="64" t="s">
        <v>221</v>
      </c>
      <c r="DF273" s="64" t="s">
        <v>660</v>
      </c>
      <c r="DG273" s="64" t="s">
        <v>259</v>
      </c>
      <c r="DH273" s="64" t="s">
        <v>622</v>
      </c>
      <c r="DI273" s="64" t="s">
        <v>163</v>
      </c>
      <c r="DJ273" s="64" t="s">
        <v>115</v>
      </c>
      <c r="DK273" s="64" t="s">
        <v>635</v>
      </c>
      <c r="DL273" s="66" t="s">
        <v>194</v>
      </c>
      <c r="DM273" s="67"/>
      <c r="DO273" s="57"/>
      <c r="DP273" s="25">
        <f>F26</f>
        <v>13</v>
      </c>
      <c r="DQ273" s="26">
        <f>F608</f>
        <v>595</v>
      </c>
      <c r="DR273" s="26">
        <f>F420</f>
        <v>407</v>
      </c>
      <c r="DS273" s="26">
        <f>F382</f>
        <v>369</v>
      </c>
      <c r="DT273" s="26">
        <f>F189</f>
        <v>176</v>
      </c>
      <c r="DU273" s="26">
        <f>F479</f>
        <v>466</v>
      </c>
      <c r="DV273" s="26">
        <f>F291</f>
        <v>278</v>
      </c>
      <c r="DW273" s="26">
        <f>F248</f>
        <v>235</v>
      </c>
      <c r="DX273" s="26">
        <f>F85</f>
        <v>72</v>
      </c>
      <c r="DY273" s="26">
        <f>F522</f>
        <v>509</v>
      </c>
      <c r="DZ273" s="26">
        <f>F187</f>
        <v>174</v>
      </c>
      <c r="EA273" s="26">
        <f>F119</f>
        <v>106</v>
      </c>
      <c r="EB273" s="26">
        <f>F581</f>
        <v>568</v>
      </c>
      <c r="EC273" s="26">
        <f>F388</f>
        <v>375</v>
      </c>
      <c r="ED273" s="26">
        <f>F350</f>
        <v>337</v>
      </c>
      <c r="EE273" s="26">
        <f>F615</f>
        <v>602</v>
      </c>
      <c r="EF273" s="26">
        <f>F452</f>
        <v>439</v>
      </c>
      <c r="EG273" s="26">
        <f>F284</f>
        <v>271</v>
      </c>
      <c r="EH273" s="26">
        <f>F221</f>
        <v>208</v>
      </c>
      <c r="EI273" s="26">
        <f>F53</f>
        <v>40</v>
      </c>
      <c r="EJ273" s="26">
        <f>F318</f>
        <v>305</v>
      </c>
      <c r="EK273" s="26">
        <f>F155</f>
        <v>142</v>
      </c>
      <c r="EL273" s="26">
        <f>F92</f>
        <v>79</v>
      </c>
      <c r="EM273" s="26">
        <f>F549</f>
        <v>536</v>
      </c>
      <c r="EN273" s="27">
        <f>F511</f>
        <v>498</v>
      </c>
      <c r="EO273" s="58">
        <f t="shared" ref="EO273:EO284" si="128">SUMSQ(DP273:EN273)</f>
        <v>3247400</v>
      </c>
      <c r="EP273" s="41"/>
      <c r="EQ273" s="71" t="s">
        <v>233</v>
      </c>
      <c r="ER273" s="72" t="s">
        <v>671</v>
      </c>
      <c r="ES273" s="72" t="s">
        <v>496</v>
      </c>
      <c r="ET273" s="72" t="s">
        <v>688</v>
      </c>
      <c r="EU273" s="72" t="s">
        <v>116</v>
      </c>
      <c r="EV273" s="72" t="s">
        <v>153</v>
      </c>
      <c r="EW273" s="72" t="s">
        <v>224</v>
      </c>
      <c r="EX273" s="72" t="s">
        <v>286</v>
      </c>
      <c r="EY273" s="72" t="s">
        <v>332</v>
      </c>
      <c r="EZ273" s="72" t="s">
        <v>75</v>
      </c>
      <c r="FA273" s="72" t="s">
        <v>324</v>
      </c>
      <c r="FB273" s="72" t="s">
        <v>579</v>
      </c>
      <c r="FC273" s="73" t="s">
        <v>461</v>
      </c>
      <c r="FD273" s="72" t="s">
        <v>568</v>
      </c>
      <c r="FE273" s="72" t="s">
        <v>578</v>
      </c>
      <c r="FF273" s="72" t="s">
        <v>124</v>
      </c>
      <c r="FG273" s="72" t="s">
        <v>690</v>
      </c>
      <c r="FH273" s="72" t="s">
        <v>527</v>
      </c>
      <c r="FI273" s="72" t="s">
        <v>698</v>
      </c>
      <c r="FJ273" s="72" t="s">
        <v>611</v>
      </c>
      <c r="FK273" s="72" t="s">
        <v>268</v>
      </c>
      <c r="FL273" s="72" t="s">
        <v>385</v>
      </c>
      <c r="FM273" s="72" t="s">
        <v>410</v>
      </c>
      <c r="FN273" s="72" t="s">
        <v>474</v>
      </c>
      <c r="FO273" s="74" t="s">
        <v>512</v>
      </c>
      <c r="FP273" s="67"/>
    </row>
    <row r="274" spans="1:172" ht="12.75" x14ac:dyDescent="0.2">
      <c r="A274" s="41"/>
      <c r="B274" s="41"/>
      <c r="C274" s="41"/>
      <c r="D274" s="109" t="s">
        <v>249</v>
      </c>
      <c r="E274" s="110" t="s">
        <v>565</v>
      </c>
      <c r="F274" s="111">
        <f>B3+(261*B5)</f>
        <v>261</v>
      </c>
      <c r="G274" s="210"/>
      <c r="H274" s="211"/>
      <c r="I274" s="57"/>
      <c r="J274" s="28">
        <f>F121</f>
        <v>108</v>
      </c>
      <c r="K274" s="29">
        <f>F39</f>
        <v>26</v>
      </c>
      <c r="L274" s="29">
        <f>F112</f>
        <v>99</v>
      </c>
      <c r="M274" s="29">
        <f>F30</f>
        <v>17</v>
      </c>
      <c r="N274" s="29">
        <f>F73</f>
        <v>60</v>
      </c>
      <c r="O274" s="29">
        <f>F379</f>
        <v>366</v>
      </c>
      <c r="P274" s="29">
        <f>F302</f>
        <v>289</v>
      </c>
      <c r="Q274" s="29">
        <f>F345</f>
        <v>332</v>
      </c>
      <c r="R274" s="29">
        <f>F263</f>
        <v>250</v>
      </c>
      <c r="S274" s="29">
        <f>F336</f>
        <v>323</v>
      </c>
      <c r="T274" s="29">
        <f>F617</f>
        <v>604</v>
      </c>
      <c r="U274" s="29">
        <f>F560</f>
        <v>547</v>
      </c>
      <c r="V274" s="29">
        <f>F603</f>
        <v>590</v>
      </c>
      <c r="W274" s="29">
        <f>F526</f>
        <v>513</v>
      </c>
      <c r="X274" s="29">
        <f>F569</f>
        <v>556</v>
      </c>
      <c r="Y274" s="29">
        <f>F250</f>
        <v>237</v>
      </c>
      <c r="Z274" s="29">
        <f>F168</f>
        <v>155</v>
      </c>
      <c r="AA274" s="29">
        <f>F216</f>
        <v>203</v>
      </c>
      <c r="AB274" s="29">
        <f>F159</f>
        <v>146</v>
      </c>
      <c r="AC274" s="29">
        <f>F207</f>
        <v>194</v>
      </c>
      <c r="AD274" s="29">
        <f>F508</f>
        <v>495</v>
      </c>
      <c r="AE274" s="29">
        <f>F431</f>
        <v>418</v>
      </c>
      <c r="AF274" s="29">
        <f>F474</f>
        <v>461</v>
      </c>
      <c r="AG274" s="29">
        <f>F397</f>
        <v>384</v>
      </c>
      <c r="AH274" s="30">
        <f>F440</f>
        <v>427</v>
      </c>
      <c r="AI274" s="75">
        <f t="shared" si="126"/>
        <v>3247400</v>
      </c>
      <c r="AJ274" s="41"/>
      <c r="AK274" s="76" t="s">
        <v>71</v>
      </c>
      <c r="AL274" s="77" t="s">
        <v>319</v>
      </c>
      <c r="AM274" s="78" t="s">
        <v>662</v>
      </c>
      <c r="AN274" s="78" t="s">
        <v>290</v>
      </c>
      <c r="AO274" s="78" t="s">
        <v>389</v>
      </c>
      <c r="AP274" s="78" t="s">
        <v>383</v>
      </c>
      <c r="AQ274" s="78" t="s">
        <v>89</v>
      </c>
      <c r="AR274" s="78" t="s">
        <v>244</v>
      </c>
      <c r="AS274" s="78" t="s">
        <v>586</v>
      </c>
      <c r="AT274" s="78" t="s">
        <v>366</v>
      </c>
      <c r="AU274" s="78" t="s">
        <v>566</v>
      </c>
      <c r="AV274" s="78" t="s">
        <v>393</v>
      </c>
      <c r="AW274" s="79" t="s">
        <v>77</v>
      </c>
      <c r="AX274" s="78" t="s">
        <v>486</v>
      </c>
      <c r="AY274" s="78" t="s">
        <v>301</v>
      </c>
      <c r="AZ274" s="78" t="s">
        <v>200</v>
      </c>
      <c r="BA274" s="78" t="s">
        <v>363</v>
      </c>
      <c r="BB274" s="78" t="s">
        <v>387</v>
      </c>
      <c r="BC274" s="78" t="s">
        <v>90</v>
      </c>
      <c r="BD274" s="78" t="s">
        <v>481</v>
      </c>
      <c r="BE274" s="78" t="s">
        <v>235</v>
      </c>
      <c r="BF274" s="78" t="s">
        <v>664</v>
      </c>
      <c r="BG274" s="78" t="s">
        <v>519</v>
      </c>
      <c r="BH274" s="80" t="s">
        <v>258</v>
      </c>
      <c r="BI274" s="81" t="s">
        <v>83</v>
      </c>
      <c r="BJ274" s="41"/>
      <c r="BK274" s="50"/>
      <c r="BL274" s="41"/>
      <c r="BM274" s="28">
        <f>F73</f>
        <v>60</v>
      </c>
      <c r="BN274" s="29">
        <f>F39</f>
        <v>26</v>
      </c>
      <c r="BO274" s="29">
        <f>F105</f>
        <v>92</v>
      </c>
      <c r="BP274" s="29">
        <f>F137</f>
        <v>124</v>
      </c>
      <c r="BQ274" s="29">
        <f>F21</f>
        <v>8</v>
      </c>
      <c r="BR274" s="29">
        <f>F457</f>
        <v>444</v>
      </c>
      <c r="BS274" s="29">
        <f>F418</f>
        <v>405</v>
      </c>
      <c r="BT274" s="29">
        <f>F484</f>
        <v>471</v>
      </c>
      <c r="BU274" s="29">
        <f>F491</f>
        <v>478</v>
      </c>
      <c r="BV274" s="29">
        <f>F400</f>
        <v>387</v>
      </c>
      <c r="BW274" s="29">
        <f>F565</f>
        <v>552</v>
      </c>
      <c r="BX274" s="29">
        <f>F556</f>
        <v>543</v>
      </c>
      <c r="BY274" s="29">
        <f>F597</f>
        <v>584</v>
      </c>
      <c r="BZ274" s="29">
        <f>F624</f>
        <v>611</v>
      </c>
      <c r="CA274" s="29">
        <f>F533</f>
        <v>520</v>
      </c>
      <c r="CB274" s="29">
        <f>F336</f>
        <v>323</v>
      </c>
      <c r="CC274" s="29">
        <f>F302</f>
        <v>289</v>
      </c>
      <c r="CD274" s="29">
        <f>F338</f>
        <v>325</v>
      </c>
      <c r="CE274" s="29">
        <f>F370</f>
        <v>357</v>
      </c>
      <c r="CF274" s="29">
        <f>F279</f>
        <v>266</v>
      </c>
      <c r="CG274" s="29">
        <f>F194</f>
        <v>181</v>
      </c>
      <c r="CH274" s="29">
        <f>F185</f>
        <v>172</v>
      </c>
      <c r="CI274" s="29">
        <f>F226</f>
        <v>213</v>
      </c>
      <c r="CJ274" s="29">
        <f>F253</f>
        <v>240</v>
      </c>
      <c r="CK274" s="30">
        <f>F142</f>
        <v>129</v>
      </c>
      <c r="CL274" s="75">
        <f t="shared" si="127"/>
        <v>3247400</v>
      </c>
      <c r="CM274" s="41"/>
      <c r="CN274" s="82" t="s">
        <v>389</v>
      </c>
      <c r="CO274" s="83" t="s">
        <v>319</v>
      </c>
      <c r="CP274" s="84" t="s">
        <v>166</v>
      </c>
      <c r="CQ274" s="84" t="s">
        <v>689</v>
      </c>
      <c r="CR274" s="84" t="s">
        <v>333</v>
      </c>
      <c r="CS274" s="84" t="s">
        <v>492</v>
      </c>
      <c r="CT274" s="84" t="s">
        <v>84</v>
      </c>
      <c r="CU274" s="84" t="s">
        <v>581</v>
      </c>
      <c r="CV274" s="84" t="s">
        <v>193</v>
      </c>
      <c r="CW274" s="84" t="s">
        <v>171</v>
      </c>
      <c r="CX274" s="84" t="s">
        <v>172</v>
      </c>
      <c r="CY274" s="84" t="s">
        <v>558</v>
      </c>
      <c r="CZ274" s="85" t="s">
        <v>214</v>
      </c>
      <c r="DA274" s="84" t="s">
        <v>542</v>
      </c>
      <c r="DB274" s="84" t="s">
        <v>686</v>
      </c>
      <c r="DC274" s="84" t="s">
        <v>366</v>
      </c>
      <c r="DD274" s="84" t="s">
        <v>89</v>
      </c>
      <c r="DE274" s="84" t="s">
        <v>607</v>
      </c>
      <c r="DF274" s="84" t="s">
        <v>180</v>
      </c>
      <c r="DG274" s="84" t="s">
        <v>536</v>
      </c>
      <c r="DH274" s="84" t="s">
        <v>313</v>
      </c>
      <c r="DI274" s="84" t="s">
        <v>183</v>
      </c>
      <c r="DJ274" s="84" t="s">
        <v>583</v>
      </c>
      <c r="DK274" s="86" t="s">
        <v>575</v>
      </c>
      <c r="DL274" s="87" t="s">
        <v>346</v>
      </c>
      <c r="DM274" s="67"/>
      <c r="DO274" s="57"/>
      <c r="DP274" s="28">
        <f>F222</f>
        <v>209</v>
      </c>
      <c r="DQ274" s="29">
        <f>F54</f>
        <v>41</v>
      </c>
      <c r="DR274" s="29">
        <f>F616</f>
        <v>603</v>
      </c>
      <c r="DS274" s="29">
        <f>F448</f>
        <v>435</v>
      </c>
      <c r="DT274" s="29">
        <f>F285</f>
        <v>272</v>
      </c>
      <c r="DU274" s="29">
        <f>F550</f>
        <v>537</v>
      </c>
      <c r="DV274" s="29">
        <f>F512</f>
        <v>499</v>
      </c>
      <c r="DW274" s="29">
        <f>F319</f>
        <v>306</v>
      </c>
      <c r="DX274" s="29">
        <f>F156</f>
        <v>143</v>
      </c>
      <c r="DY274" s="29">
        <f>F88</f>
        <v>75</v>
      </c>
      <c r="DZ274" s="29">
        <f>F378</f>
        <v>365</v>
      </c>
      <c r="EA274" s="29">
        <f>F190</f>
        <v>177</v>
      </c>
      <c r="EB274" s="29">
        <f>F27</f>
        <v>14</v>
      </c>
      <c r="EC274" s="29">
        <f>F609</f>
        <v>596</v>
      </c>
      <c r="ED274" s="29">
        <f>F421</f>
        <v>408</v>
      </c>
      <c r="EE274" s="29">
        <f>F86</f>
        <v>73</v>
      </c>
      <c r="EF274" s="29">
        <f>F518</f>
        <v>505</v>
      </c>
      <c r="EG274" s="29">
        <f>F480</f>
        <v>467</v>
      </c>
      <c r="EH274" s="29">
        <f>F292</f>
        <v>279</v>
      </c>
      <c r="EI274" s="29">
        <f>F249</f>
        <v>236</v>
      </c>
      <c r="EJ274" s="29">
        <f>F389</f>
        <v>376</v>
      </c>
      <c r="EK274" s="29">
        <f>F351</f>
        <v>338</v>
      </c>
      <c r="EL274" s="29">
        <f>F183</f>
        <v>170</v>
      </c>
      <c r="EM274" s="29">
        <f>F120</f>
        <v>107</v>
      </c>
      <c r="EN274" s="30">
        <f>F582</f>
        <v>569</v>
      </c>
      <c r="EO274" s="75">
        <f t="shared" si="128"/>
        <v>3247400</v>
      </c>
      <c r="EP274" s="41"/>
      <c r="EQ274" s="91" t="s">
        <v>524</v>
      </c>
      <c r="ER274" s="92" t="s">
        <v>523</v>
      </c>
      <c r="ES274" s="93" t="s">
        <v>610</v>
      </c>
      <c r="ET274" s="93" t="s">
        <v>119</v>
      </c>
      <c r="EU274" s="93" t="s">
        <v>479</v>
      </c>
      <c r="EV274" s="93" t="s">
        <v>273</v>
      </c>
      <c r="EW274" s="93" t="s">
        <v>340</v>
      </c>
      <c r="EX274" s="93" t="s">
        <v>88</v>
      </c>
      <c r="EY274" s="93" t="s">
        <v>161</v>
      </c>
      <c r="EZ274" s="93" t="s">
        <v>1</v>
      </c>
      <c r="FA274" s="93" t="s">
        <v>110</v>
      </c>
      <c r="FB274" s="93" t="s">
        <v>441</v>
      </c>
      <c r="FC274" s="94" t="s">
        <v>587</v>
      </c>
      <c r="FD274" s="93" t="s">
        <v>370</v>
      </c>
      <c r="FE274" s="93" t="s">
        <v>234</v>
      </c>
      <c r="FF274" s="93" t="s">
        <v>557</v>
      </c>
      <c r="FG274" s="93" t="s">
        <v>600</v>
      </c>
      <c r="FH274" s="93" t="s">
        <v>603</v>
      </c>
      <c r="FI274" s="93" t="s">
        <v>205</v>
      </c>
      <c r="FJ274" s="93" t="s">
        <v>621</v>
      </c>
      <c r="FK274" s="93" t="s">
        <v>437</v>
      </c>
      <c r="FL274" s="93" t="s">
        <v>465</v>
      </c>
      <c r="FM274" s="93" t="s">
        <v>504</v>
      </c>
      <c r="FN274" s="95" t="s">
        <v>320</v>
      </c>
      <c r="FO274" s="96" t="s">
        <v>239</v>
      </c>
      <c r="FP274" s="67"/>
    </row>
    <row r="275" spans="1:172" ht="12.75" x14ac:dyDescent="0.2">
      <c r="A275" s="41"/>
      <c r="B275" s="41"/>
      <c r="C275" s="41"/>
      <c r="D275" s="109" t="s">
        <v>643</v>
      </c>
      <c r="E275" s="110" t="s">
        <v>565</v>
      </c>
      <c r="F275" s="111">
        <f>B3+(262*B5)</f>
        <v>262</v>
      </c>
      <c r="G275" s="210"/>
      <c r="H275" s="211"/>
      <c r="I275" s="57"/>
      <c r="J275" s="28">
        <f>F105</f>
        <v>92</v>
      </c>
      <c r="K275" s="29">
        <f>F23</f>
        <v>10</v>
      </c>
      <c r="L275" s="29">
        <f>F71</f>
        <v>58</v>
      </c>
      <c r="M275" s="29">
        <f>F114</f>
        <v>101</v>
      </c>
      <c r="N275" s="29">
        <f>F62</f>
        <v>49</v>
      </c>
      <c r="O275" s="29">
        <f>F338</f>
        <v>325</v>
      </c>
      <c r="P275" s="29">
        <f>F286</f>
        <v>273</v>
      </c>
      <c r="Q275" s="29">
        <f>F329</f>
        <v>316</v>
      </c>
      <c r="R275" s="29">
        <f>F377</f>
        <v>364</v>
      </c>
      <c r="S275" s="29">
        <f>F295</f>
        <v>282</v>
      </c>
      <c r="T275" s="29">
        <f>F601</f>
        <v>588</v>
      </c>
      <c r="U275" s="29">
        <f>F519</f>
        <v>506</v>
      </c>
      <c r="V275" s="29">
        <f>F567</f>
        <v>554</v>
      </c>
      <c r="W275" s="29">
        <f>F635</f>
        <v>622</v>
      </c>
      <c r="X275" s="29">
        <f>F553</f>
        <v>540</v>
      </c>
      <c r="Y275" s="29">
        <f>F234</f>
        <v>221</v>
      </c>
      <c r="Z275" s="29">
        <f>F157</f>
        <v>144</v>
      </c>
      <c r="AA275" s="29">
        <f>F200</f>
        <v>187</v>
      </c>
      <c r="AB275" s="29">
        <f>F243</f>
        <v>230</v>
      </c>
      <c r="AC275" s="29">
        <f>F166</f>
        <v>153</v>
      </c>
      <c r="AD275" s="29">
        <f>F472</f>
        <v>459</v>
      </c>
      <c r="AE275" s="29">
        <f>F390</f>
        <v>377</v>
      </c>
      <c r="AF275" s="29">
        <f>F458</f>
        <v>445</v>
      </c>
      <c r="AG275" s="29">
        <f>F506</f>
        <v>493</v>
      </c>
      <c r="AH275" s="30">
        <f>F424</f>
        <v>411</v>
      </c>
      <c r="AI275" s="75">
        <f t="shared" si="126"/>
        <v>3247400</v>
      </c>
      <c r="AJ275" s="41"/>
      <c r="AK275" s="76" t="s">
        <v>166</v>
      </c>
      <c r="AL275" s="78" t="s">
        <v>472</v>
      </c>
      <c r="AM275" s="77" t="s">
        <v>210</v>
      </c>
      <c r="AN275" s="78" t="s">
        <v>368</v>
      </c>
      <c r="AO275" s="78" t="s">
        <v>682</v>
      </c>
      <c r="AP275" s="78" t="s">
        <v>607</v>
      </c>
      <c r="AQ275" s="78" t="s">
        <v>137</v>
      </c>
      <c r="AR275" s="78" t="s">
        <v>466</v>
      </c>
      <c r="AS275" s="78" t="s">
        <v>221</v>
      </c>
      <c r="AT275" s="78" t="s">
        <v>304</v>
      </c>
      <c r="AU275" s="78" t="s">
        <v>552</v>
      </c>
      <c r="AV275" s="78" t="s">
        <v>240</v>
      </c>
      <c r="AW275" s="79" t="s">
        <v>613</v>
      </c>
      <c r="AX275" s="78" t="s">
        <v>473</v>
      </c>
      <c r="AY275" s="78" t="s">
        <v>197</v>
      </c>
      <c r="AZ275" s="78" t="s">
        <v>226</v>
      </c>
      <c r="BA275" s="78" t="s">
        <v>443</v>
      </c>
      <c r="BB275" s="78" t="s">
        <v>260</v>
      </c>
      <c r="BC275" s="78" t="s">
        <v>307</v>
      </c>
      <c r="BD275" s="78" t="s">
        <v>419</v>
      </c>
      <c r="BE275" s="78" t="s">
        <v>316</v>
      </c>
      <c r="BF275" s="78" t="s">
        <v>220</v>
      </c>
      <c r="BG275" s="80" t="s">
        <v>168</v>
      </c>
      <c r="BH275" s="78" t="s">
        <v>683</v>
      </c>
      <c r="BI275" s="81" t="s">
        <v>405</v>
      </c>
      <c r="BJ275" s="41"/>
      <c r="BK275" s="50"/>
      <c r="BL275" s="41"/>
      <c r="BM275" s="28">
        <f>F55</f>
        <v>42</v>
      </c>
      <c r="BN275" s="29">
        <f>F123</f>
        <v>110</v>
      </c>
      <c r="BO275" s="29">
        <f>F71</f>
        <v>58</v>
      </c>
      <c r="BP275" s="29">
        <f>F14</f>
        <v>1</v>
      </c>
      <c r="BQ275" s="29">
        <f>F112</f>
        <v>99</v>
      </c>
      <c r="BR275" s="29">
        <f>F434</f>
        <v>421</v>
      </c>
      <c r="BS275" s="29">
        <f>F507</f>
        <v>494</v>
      </c>
      <c r="BT275" s="29">
        <f>F450</f>
        <v>437</v>
      </c>
      <c r="BU275" s="29">
        <f>F393</f>
        <v>380</v>
      </c>
      <c r="BV275" s="29">
        <f>F466</f>
        <v>453</v>
      </c>
      <c r="BW275" s="29">
        <f>F547</f>
        <v>534</v>
      </c>
      <c r="BX275" s="29">
        <f>F615</f>
        <v>602</v>
      </c>
      <c r="BY275" s="29">
        <f>F583</f>
        <v>570</v>
      </c>
      <c r="BZ275" s="29">
        <f>F531</f>
        <v>518</v>
      </c>
      <c r="CA275" s="29">
        <f>F599</f>
        <v>586</v>
      </c>
      <c r="CB275" s="29">
        <f>F288</f>
        <v>275</v>
      </c>
      <c r="CC275" s="29">
        <f>F386</f>
        <v>373</v>
      </c>
      <c r="CD275" s="29">
        <f>F329</f>
        <v>316</v>
      </c>
      <c r="CE275" s="29">
        <f>F277</f>
        <v>264</v>
      </c>
      <c r="CF275" s="29">
        <f>F345</f>
        <v>332</v>
      </c>
      <c r="CG275" s="29">
        <f>F176</f>
        <v>163</v>
      </c>
      <c r="CH275" s="29">
        <f>F244</f>
        <v>231</v>
      </c>
      <c r="CI275" s="29">
        <f>F192</f>
        <v>179</v>
      </c>
      <c r="CJ275" s="29">
        <f>F160</f>
        <v>147</v>
      </c>
      <c r="CK275" s="30">
        <f>F228</f>
        <v>215</v>
      </c>
      <c r="CL275" s="75">
        <f t="shared" si="127"/>
        <v>3247400</v>
      </c>
      <c r="CM275" s="41"/>
      <c r="CN275" s="82" t="s">
        <v>230</v>
      </c>
      <c r="CO275" s="84" t="s">
        <v>507</v>
      </c>
      <c r="CP275" s="83" t="s">
        <v>210</v>
      </c>
      <c r="CQ275" s="84" t="s">
        <v>201</v>
      </c>
      <c r="CR275" s="84" t="s">
        <v>662</v>
      </c>
      <c r="CS275" s="84" t="s">
        <v>656</v>
      </c>
      <c r="CT275" s="84" t="s">
        <v>457</v>
      </c>
      <c r="CU275" s="84" t="s">
        <v>236</v>
      </c>
      <c r="CV275" s="84" t="s">
        <v>151</v>
      </c>
      <c r="CW275" s="84" t="s">
        <v>378</v>
      </c>
      <c r="CX275" s="84" t="s">
        <v>336</v>
      </c>
      <c r="CY275" s="84" t="s">
        <v>124</v>
      </c>
      <c r="CZ275" s="85" t="s">
        <v>674</v>
      </c>
      <c r="DA275" s="84" t="s">
        <v>495</v>
      </c>
      <c r="DB275" s="84" t="s">
        <v>392</v>
      </c>
      <c r="DC275" s="84" t="s">
        <v>626</v>
      </c>
      <c r="DD275" s="84" t="s">
        <v>317</v>
      </c>
      <c r="DE275" s="84" t="s">
        <v>466</v>
      </c>
      <c r="DF275" s="84" t="s">
        <v>156</v>
      </c>
      <c r="DG275" s="84" t="s">
        <v>244</v>
      </c>
      <c r="DH275" s="84" t="s">
        <v>605</v>
      </c>
      <c r="DI275" s="84" t="s">
        <v>254</v>
      </c>
      <c r="DJ275" s="86" t="s">
        <v>227</v>
      </c>
      <c r="DK275" s="84" t="s">
        <v>247</v>
      </c>
      <c r="DL275" s="87" t="s">
        <v>653</v>
      </c>
      <c r="DM275" s="67"/>
      <c r="DO275" s="57"/>
      <c r="DP275" s="28">
        <f>F288</f>
        <v>275</v>
      </c>
      <c r="DQ275" s="29">
        <f>F250</f>
        <v>237</v>
      </c>
      <c r="DR275" s="29">
        <f>F87</f>
        <v>74</v>
      </c>
      <c r="DS275" s="29">
        <f>F519</f>
        <v>506</v>
      </c>
      <c r="DT275" s="29">
        <f>F481</f>
        <v>468</v>
      </c>
      <c r="DU275" s="29">
        <f>F121</f>
        <v>108</v>
      </c>
      <c r="DV275" s="29">
        <f>F578</f>
        <v>565</v>
      </c>
      <c r="DW275" s="29">
        <f>F390</f>
        <v>377</v>
      </c>
      <c r="DX275" s="29">
        <f>F352</f>
        <v>339</v>
      </c>
      <c r="DY275" s="29">
        <f>F184</f>
        <v>171</v>
      </c>
      <c r="DZ275" s="29">
        <f>F449</f>
        <v>436</v>
      </c>
      <c r="EA275" s="29">
        <f>F286</f>
        <v>273</v>
      </c>
      <c r="EB275" s="29">
        <f>F218</f>
        <v>205</v>
      </c>
      <c r="EC275" s="29">
        <f>F55</f>
        <v>42</v>
      </c>
      <c r="ED275" s="29">
        <f>F617</f>
        <v>604</v>
      </c>
      <c r="EE275" s="29">
        <f>F157</f>
        <v>144</v>
      </c>
      <c r="EF275" s="29">
        <f>F89</f>
        <v>76</v>
      </c>
      <c r="EG275" s="29">
        <f>F551</f>
        <v>538</v>
      </c>
      <c r="EH275" s="29">
        <f>F508</f>
        <v>495</v>
      </c>
      <c r="EI275" s="29">
        <f>F320</f>
        <v>307</v>
      </c>
      <c r="EJ275" s="29">
        <f>F610</f>
        <v>597</v>
      </c>
      <c r="EK275" s="29">
        <f>F422</f>
        <v>409</v>
      </c>
      <c r="EL275" s="29">
        <f>F379</f>
        <v>366</v>
      </c>
      <c r="EM275" s="29">
        <f>F191</f>
        <v>178</v>
      </c>
      <c r="EN275" s="30">
        <f>F23</f>
        <v>10</v>
      </c>
      <c r="EO275" s="75">
        <f t="shared" si="128"/>
        <v>3247400</v>
      </c>
      <c r="EP275" s="41"/>
      <c r="EQ275" s="91" t="s">
        <v>626</v>
      </c>
      <c r="ER275" s="93" t="s">
        <v>200</v>
      </c>
      <c r="ES275" s="92" t="s">
        <v>667</v>
      </c>
      <c r="ET275" s="93" t="s">
        <v>240</v>
      </c>
      <c r="EU275" s="93" t="s">
        <v>687</v>
      </c>
      <c r="EV275" s="93" t="s">
        <v>71</v>
      </c>
      <c r="EW275" s="93" t="s">
        <v>144</v>
      </c>
      <c r="EX275" s="93" t="s">
        <v>220</v>
      </c>
      <c r="EY275" s="93" t="s">
        <v>283</v>
      </c>
      <c r="EZ275" s="93" t="s">
        <v>345</v>
      </c>
      <c r="FA275" s="93" t="s">
        <v>444</v>
      </c>
      <c r="FB275" s="93" t="s">
        <v>137</v>
      </c>
      <c r="FC275" s="94" t="s">
        <v>114</v>
      </c>
      <c r="FD275" s="93" t="s">
        <v>230</v>
      </c>
      <c r="FE275" s="93" t="s">
        <v>566</v>
      </c>
      <c r="FF275" s="93" t="s">
        <v>443</v>
      </c>
      <c r="FG275" s="93" t="s">
        <v>2</v>
      </c>
      <c r="FH275" s="93" t="s">
        <v>447</v>
      </c>
      <c r="FI275" s="93" t="s">
        <v>235</v>
      </c>
      <c r="FJ275" s="93" t="s">
        <v>359</v>
      </c>
      <c r="FK275" s="93" t="s">
        <v>510</v>
      </c>
      <c r="FL275" s="93" t="s">
        <v>365</v>
      </c>
      <c r="FM275" s="95" t="s">
        <v>383</v>
      </c>
      <c r="FN275" s="93" t="s">
        <v>427</v>
      </c>
      <c r="FO275" s="96" t="s">
        <v>472</v>
      </c>
      <c r="FP275" s="67"/>
    </row>
    <row r="276" spans="1:172" ht="12.75" x14ac:dyDescent="0.2">
      <c r="A276" s="41"/>
      <c r="B276" s="41"/>
      <c r="C276" s="41"/>
      <c r="D276" s="109" t="s">
        <v>382</v>
      </c>
      <c r="E276" s="110" t="s">
        <v>565</v>
      </c>
      <c r="F276" s="122">
        <f>B3+(263*B5)</f>
        <v>263</v>
      </c>
      <c r="G276" s="210"/>
      <c r="H276" s="211"/>
      <c r="I276" s="57"/>
      <c r="J276" s="28">
        <f>F64</f>
        <v>51</v>
      </c>
      <c r="K276" s="29">
        <f>F137</f>
        <v>124</v>
      </c>
      <c r="L276" s="29">
        <f>F55</f>
        <v>42</v>
      </c>
      <c r="M276" s="29">
        <f>F98</f>
        <v>85</v>
      </c>
      <c r="N276" s="29">
        <f>F21</f>
        <v>8</v>
      </c>
      <c r="O276" s="29">
        <f>F327</f>
        <v>314</v>
      </c>
      <c r="P276" s="29">
        <f>F370</f>
        <v>357</v>
      </c>
      <c r="Q276" s="29">
        <f>F288</f>
        <v>275</v>
      </c>
      <c r="R276" s="29">
        <f>F361</f>
        <v>348</v>
      </c>
      <c r="S276" s="29">
        <f>F279</f>
        <v>266</v>
      </c>
      <c r="T276" s="29">
        <f>F585</f>
        <v>572</v>
      </c>
      <c r="U276" s="29">
        <f>F628</f>
        <v>615</v>
      </c>
      <c r="V276" s="29">
        <f>F551</f>
        <v>538</v>
      </c>
      <c r="W276" s="29">
        <f>F594</f>
        <v>581</v>
      </c>
      <c r="X276" s="29">
        <f>F517</f>
        <v>504</v>
      </c>
      <c r="Y276" s="29">
        <f>F193</f>
        <v>180</v>
      </c>
      <c r="Z276" s="29">
        <f>F241</f>
        <v>228</v>
      </c>
      <c r="AA276" s="29">
        <f>F184</f>
        <v>171</v>
      </c>
      <c r="AB276" s="29">
        <f>F232</f>
        <v>219</v>
      </c>
      <c r="AC276" s="29">
        <f>F150</f>
        <v>137</v>
      </c>
      <c r="AD276" s="29">
        <f>F456</f>
        <v>443</v>
      </c>
      <c r="AE276" s="29">
        <f>F499</f>
        <v>486</v>
      </c>
      <c r="AF276" s="29">
        <f>F422</f>
        <v>409</v>
      </c>
      <c r="AG276" s="29">
        <f>F465</f>
        <v>452</v>
      </c>
      <c r="AH276" s="30">
        <f>F408</f>
        <v>395</v>
      </c>
      <c r="AI276" s="75">
        <f t="shared" si="126"/>
        <v>3247400</v>
      </c>
      <c r="AJ276" s="41"/>
      <c r="AK276" s="76" t="s">
        <v>139</v>
      </c>
      <c r="AL276" s="78" t="s">
        <v>689</v>
      </c>
      <c r="AM276" s="78" t="s">
        <v>230</v>
      </c>
      <c r="AN276" s="77" t="s">
        <v>539</v>
      </c>
      <c r="AO276" s="78" t="s">
        <v>333</v>
      </c>
      <c r="AP276" s="78" t="s">
        <v>342</v>
      </c>
      <c r="AQ276" s="78" t="s">
        <v>180</v>
      </c>
      <c r="AR276" s="78" t="s">
        <v>626</v>
      </c>
      <c r="AS276" s="78" t="s">
        <v>199</v>
      </c>
      <c r="AT276" s="78" t="s">
        <v>536</v>
      </c>
      <c r="AU276" s="78" t="s">
        <v>541</v>
      </c>
      <c r="AV276" s="78" t="s">
        <v>257</v>
      </c>
      <c r="AW276" s="79" t="s">
        <v>447</v>
      </c>
      <c r="AX276" s="78" t="s">
        <v>355</v>
      </c>
      <c r="AY276" s="78" t="s">
        <v>647</v>
      </c>
      <c r="AZ276" s="78" t="s">
        <v>246</v>
      </c>
      <c r="BA276" s="78" t="s">
        <v>458</v>
      </c>
      <c r="BB276" s="78" t="s">
        <v>345</v>
      </c>
      <c r="BC276" s="78" t="s">
        <v>401</v>
      </c>
      <c r="BD276" s="78" t="s">
        <v>318</v>
      </c>
      <c r="BE276" s="78" t="s">
        <v>675</v>
      </c>
      <c r="BF276" s="80" t="s">
        <v>483</v>
      </c>
      <c r="BG276" s="78" t="s">
        <v>365</v>
      </c>
      <c r="BH276" s="78" t="s">
        <v>4</v>
      </c>
      <c r="BI276" s="81" t="s">
        <v>352</v>
      </c>
      <c r="BJ276" s="41"/>
      <c r="BK276" s="50"/>
      <c r="BL276" s="41"/>
      <c r="BM276" s="28">
        <f>F121</f>
        <v>108</v>
      </c>
      <c r="BN276" s="29">
        <f>F30</f>
        <v>17</v>
      </c>
      <c r="BO276" s="29">
        <f>F62</f>
        <v>49</v>
      </c>
      <c r="BP276" s="29">
        <f>F98</f>
        <v>85</v>
      </c>
      <c r="BQ276" s="29">
        <f>F64</f>
        <v>51</v>
      </c>
      <c r="BR276" s="29">
        <f>F500</f>
        <v>487</v>
      </c>
      <c r="BS276" s="29">
        <f>F409</f>
        <v>396</v>
      </c>
      <c r="BT276" s="29">
        <f>F416</f>
        <v>403</v>
      </c>
      <c r="BU276" s="29">
        <f>F482</f>
        <v>469</v>
      </c>
      <c r="BV276" s="29">
        <f>F443</f>
        <v>430</v>
      </c>
      <c r="BW276" s="29">
        <f>F633</f>
        <v>620</v>
      </c>
      <c r="BX276" s="29">
        <f>F522</f>
        <v>509</v>
      </c>
      <c r="BY276" s="29">
        <f>F549</f>
        <v>536</v>
      </c>
      <c r="BZ276" s="29">
        <f>F590</f>
        <v>577</v>
      </c>
      <c r="CA276" s="29">
        <f>F581</f>
        <v>568</v>
      </c>
      <c r="CB276" s="29">
        <f>F379</f>
        <v>366</v>
      </c>
      <c r="CC276" s="29">
        <f>F263</f>
        <v>250</v>
      </c>
      <c r="CD276" s="29">
        <f>F295</f>
        <v>282</v>
      </c>
      <c r="CE276" s="29">
        <f>F361</f>
        <v>348</v>
      </c>
      <c r="CF276" s="29">
        <f>F327</f>
        <v>314</v>
      </c>
      <c r="CG276" s="29">
        <f>F242</f>
        <v>229</v>
      </c>
      <c r="CH276" s="29">
        <f>F151</f>
        <v>138</v>
      </c>
      <c r="CI276" s="29">
        <f>F178</f>
        <v>165</v>
      </c>
      <c r="CJ276" s="29">
        <f>F219</f>
        <v>206</v>
      </c>
      <c r="CK276" s="30">
        <f>F210</f>
        <v>197</v>
      </c>
      <c r="CL276" s="75">
        <f t="shared" si="127"/>
        <v>3247400</v>
      </c>
      <c r="CM276" s="41"/>
      <c r="CN276" s="82" t="s">
        <v>71</v>
      </c>
      <c r="CO276" s="84" t="s">
        <v>290</v>
      </c>
      <c r="CP276" s="84" t="s">
        <v>682</v>
      </c>
      <c r="CQ276" s="83" t="s">
        <v>539</v>
      </c>
      <c r="CR276" s="84" t="s">
        <v>139</v>
      </c>
      <c r="CS276" s="84" t="s">
        <v>294</v>
      </c>
      <c r="CT276" s="84" t="s">
        <v>604</v>
      </c>
      <c r="CU276" s="84" t="s">
        <v>131</v>
      </c>
      <c r="CV276" s="84" t="s">
        <v>564</v>
      </c>
      <c r="CW276" s="84" t="s">
        <v>338</v>
      </c>
      <c r="CX276" s="84" t="s">
        <v>663</v>
      </c>
      <c r="CY276" s="84" t="s">
        <v>75</v>
      </c>
      <c r="CZ276" s="85" t="s">
        <v>474</v>
      </c>
      <c r="DA276" s="84" t="s">
        <v>300</v>
      </c>
      <c r="DB276" s="84" t="s">
        <v>461</v>
      </c>
      <c r="DC276" s="84" t="s">
        <v>383</v>
      </c>
      <c r="DD276" s="84" t="s">
        <v>586</v>
      </c>
      <c r="DE276" s="84" t="s">
        <v>304</v>
      </c>
      <c r="DF276" s="84" t="s">
        <v>199</v>
      </c>
      <c r="DG276" s="84" t="s">
        <v>342</v>
      </c>
      <c r="DH276" s="84" t="s">
        <v>91</v>
      </c>
      <c r="DI276" s="86" t="s">
        <v>571</v>
      </c>
      <c r="DJ276" s="84" t="s">
        <v>599</v>
      </c>
      <c r="DK276" s="84" t="s">
        <v>133</v>
      </c>
      <c r="DL276" s="87" t="s">
        <v>310</v>
      </c>
      <c r="DM276" s="67"/>
      <c r="DO276" s="57"/>
      <c r="DP276" s="28">
        <f>F509</f>
        <v>496</v>
      </c>
      <c r="DQ276" s="29">
        <f>F321</f>
        <v>308</v>
      </c>
      <c r="DR276" s="29">
        <f>F153</f>
        <v>140</v>
      </c>
      <c r="DS276" s="29">
        <f>F90</f>
        <v>77</v>
      </c>
      <c r="DT276" s="29">
        <f>F552</f>
        <v>539</v>
      </c>
      <c r="DU276" s="29">
        <f>F192</f>
        <v>179</v>
      </c>
      <c r="DV276" s="29">
        <f>F24</f>
        <v>11</v>
      </c>
      <c r="DW276" s="29">
        <f>F611</f>
        <v>598</v>
      </c>
      <c r="DX276" s="29">
        <f>F418</f>
        <v>405</v>
      </c>
      <c r="DY276" s="29">
        <f>F380</f>
        <v>367</v>
      </c>
      <c r="DZ276" s="29">
        <f>F520</f>
        <v>507</v>
      </c>
      <c r="EA276" s="29">
        <f>F482</f>
        <v>469</v>
      </c>
      <c r="EB276" s="29">
        <f>F289</f>
        <v>276</v>
      </c>
      <c r="EC276" s="29">
        <f>F251</f>
        <v>238</v>
      </c>
      <c r="ED276" s="29">
        <f>F83</f>
        <v>70</v>
      </c>
      <c r="EE276" s="29">
        <f>F348</f>
        <v>335</v>
      </c>
      <c r="EF276" s="29">
        <f>F185</f>
        <v>172</v>
      </c>
      <c r="EG276" s="29">
        <f>F122</f>
        <v>109</v>
      </c>
      <c r="EH276" s="29">
        <f>F579</f>
        <v>566</v>
      </c>
      <c r="EI276" s="29">
        <f>F391</f>
        <v>378</v>
      </c>
      <c r="EJ276" s="29">
        <f>F56</f>
        <v>43</v>
      </c>
      <c r="EK276" s="29">
        <f>F613</f>
        <v>600</v>
      </c>
      <c r="EL276" s="29">
        <f>F450</f>
        <v>437</v>
      </c>
      <c r="EM276" s="29">
        <f>F287</f>
        <v>274</v>
      </c>
      <c r="EN276" s="30">
        <f>F219</f>
        <v>206</v>
      </c>
      <c r="EO276" s="75">
        <f t="shared" si="128"/>
        <v>3247400</v>
      </c>
      <c r="EP276" s="41"/>
      <c r="EQ276" s="91" t="s">
        <v>640</v>
      </c>
      <c r="ER276" s="93" t="s">
        <v>417</v>
      </c>
      <c r="ES276" s="93" t="s">
        <v>622</v>
      </c>
      <c r="ET276" s="92" t="s">
        <v>639</v>
      </c>
      <c r="EU276" s="93" t="s">
        <v>256</v>
      </c>
      <c r="EV276" s="93" t="s">
        <v>227</v>
      </c>
      <c r="EW276" s="93" t="s">
        <v>270</v>
      </c>
      <c r="EX276" s="93" t="s">
        <v>241</v>
      </c>
      <c r="EY276" s="93" t="s">
        <v>84</v>
      </c>
      <c r="EZ276" s="93" t="s">
        <v>157</v>
      </c>
      <c r="FA276" s="93" t="s">
        <v>632</v>
      </c>
      <c r="FB276" s="93" t="s">
        <v>564</v>
      </c>
      <c r="FC276" s="94" t="s">
        <v>477</v>
      </c>
      <c r="FD276" s="93" t="s">
        <v>595</v>
      </c>
      <c r="FE276" s="93" t="s">
        <v>195</v>
      </c>
      <c r="FF276" s="93" t="s">
        <v>677</v>
      </c>
      <c r="FG276" s="93" t="s">
        <v>183</v>
      </c>
      <c r="FH276" s="93" t="s">
        <v>231</v>
      </c>
      <c r="FI276" s="93" t="s">
        <v>659</v>
      </c>
      <c r="FJ276" s="93" t="s">
        <v>311</v>
      </c>
      <c r="FK276" s="93" t="s">
        <v>390</v>
      </c>
      <c r="FL276" s="95" t="s">
        <v>434</v>
      </c>
      <c r="FM276" s="93" t="s">
        <v>236</v>
      </c>
      <c r="FN276" s="93" t="s">
        <v>303</v>
      </c>
      <c r="FO276" s="96" t="s">
        <v>133</v>
      </c>
      <c r="FP276" s="67"/>
    </row>
    <row r="277" spans="1:172" ht="12.75" x14ac:dyDescent="0.2">
      <c r="A277" s="41"/>
      <c r="B277" s="41"/>
      <c r="C277" s="41"/>
      <c r="D277" s="109" t="s">
        <v>156</v>
      </c>
      <c r="E277" s="110" t="s">
        <v>565</v>
      </c>
      <c r="F277" s="122">
        <f>B3+(264*B5)</f>
        <v>264</v>
      </c>
      <c r="G277" s="210"/>
      <c r="H277" s="211"/>
      <c r="I277" s="57"/>
      <c r="J277" s="28">
        <f>F48</f>
        <v>35</v>
      </c>
      <c r="K277" s="29">
        <f>F96</f>
        <v>83</v>
      </c>
      <c r="L277" s="29">
        <f>F14</f>
        <v>1</v>
      </c>
      <c r="M277" s="29">
        <f>F87</f>
        <v>74</v>
      </c>
      <c r="N277" s="29">
        <f>F130</f>
        <v>117</v>
      </c>
      <c r="O277" s="29">
        <f>F311</f>
        <v>298</v>
      </c>
      <c r="P277" s="29">
        <f>F354</f>
        <v>341</v>
      </c>
      <c r="Q277" s="29">
        <f>F277</f>
        <v>264</v>
      </c>
      <c r="R277" s="29">
        <f>F320</f>
        <v>307</v>
      </c>
      <c r="S277" s="29">
        <f>F363</f>
        <v>350</v>
      </c>
      <c r="T277" s="29">
        <f>F544</f>
        <v>531</v>
      </c>
      <c r="U277" s="29">
        <f>F592</f>
        <v>579</v>
      </c>
      <c r="V277" s="29">
        <f>F535</f>
        <v>522</v>
      </c>
      <c r="W277" s="29">
        <f>F578</f>
        <v>565</v>
      </c>
      <c r="X277" s="29">
        <f>F626</f>
        <v>613</v>
      </c>
      <c r="Y277" s="29">
        <f>F182</f>
        <v>169</v>
      </c>
      <c r="Z277" s="29">
        <f>F225</f>
        <v>212</v>
      </c>
      <c r="AA277" s="29">
        <f>F143</f>
        <v>130</v>
      </c>
      <c r="AB277" s="29">
        <f>F191</f>
        <v>178</v>
      </c>
      <c r="AC277" s="29">
        <f>F259</f>
        <v>246</v>
      </c>
      <c r="AD277" s="29">
        <f>F415</f>
        <v>402</v>
      </c>
      <c r="AE277" s="29">
        <f>F483</f>
        <v>470</v>
      </c>
      <c r="AF277" s="29">
        <f>F406</f>
        <v>393</v>
      </c>
      <c r="AG277" s="29">
        <f>F449</f>
        <v>436</v>
      </c>
      <c r="AH277" s="30">
        <f>F497</f>
        <v>484</v>
      </c>
      <c r="AI277" s="75">
        <f t="shared" si="126"/>
        <v>3247400</v>
      </c>
      <c r="AJ277" s="41"/>
      <c r="AK277" s="76" t="s">
        <v>430</v>
      </c>
      <c r="AL277" s="78" t="s">
        <v>143</v>
      </c>
      <c r="AM277" s="78" t="s">
        <v>201</v>
      </c>
      <c r="AN277" s="78" t="s">
        <v>667</v>
      </c>
      <c r="AO277" s="77" t="s">
        <v>350</v>
      </c>
      <c r="AP277" s="78" t="s">
        <v>259</v>
      </c>
      <c r="AQ277" s="78" t="s">
        <v>426</v>
      </c>
      <c r="AR277" s="78" t="s">
        <v>156</v>
      </c>
      <c r="AS277" s="78" t="s">
        <v>359</v>
      </c>
      <c r="AT277" s="78" t="s">
        <v>646</v>
      </c>
      <c r="AU277" s="78" t="s">
        <v>173</v>
      </c>
      <c r="AV277" s="78" t="s">
        <v>592</v>
      </c>
      <c r="AW277" s="79" t="s">
        <v>433</v>
      </c>
      <c r="AX277" s="78" t="s">
        <v>144</v>
      </c>
      <c r="AY277" s="78" t="s">
        <v>406</v>
      </c>
      <c r="AZ277" s="78" t="s">
        <v>549</v>
      </c>
      <c r="BA277" s="78" t="s">
        <v>367</v>
      </c>
      <c r="BB277" s="78" t="s">
        <v>186</v>
      </c>
      <c r="BC277" s="78" t="s">
        <v>427</v>
      </c>
      <c r="BD277" s="78" t="s">
        <v>162</v>
      </c>
      <c r="BE277" s="80" t="s">
        <v>150</v>
      </c>
      <c r="BF277" s="78" t="s">
        <v>296</v>
      </c>
      <c r="BG277" s="78" t="s">
        <v>672</v>
      </c>
      <c r="BH277" s="78" t="s">
        <v>444</v>
      </c>
      <c r="BI277" s="81" t="s">
        <v>136</v>
      </c>
      <c r="BJ277" s="41"/>
      <c r="BK277" s="50"/>
      <c r="BL277" s="41"/>
      <c r="BM277" s="28">
        <f>F89</f>
        <v>76</v>
      </c>
      <c r="BN277" s="29">
        <f>F87</f>
        <v>74</v>
      </c>
      <c r="BO277" s="29">
        <f>F23</f>
        <v>10</v>
      </c>
      <c r="BP277" s="29">
        <f>F46</f>
        <v>33</v>
      </c>
      <c r="BQ277" s="29">
        <f>F130</f>
        <v>117</v>
      </c>
      <c r="BR277" s="29">
        <f>F468</f>
        <v>455</v>
      </c>
      <c r="BS277" s="29">
        <f>F441</f>
        <v>428</v>
      </c>
      <c r="BT277" s="29">
        <f>F407</f>
        <v>394</v>
      </c>
      <c r="BU277" s="29">
        <f>F425</f>
        <v>412</v>
      </c>
      <c r="BV277" s="29">
        <f>F509</f>
        <v>496</v>
      </c>
      <c r="BW277" s="29">
        <f>F606</f>
        <v>593</v>
      </c>
      <c r="BX277" s="29">
        <f>F574</f>
        <v>561</v>
      </c>
      <c r="BY277" s="29">
        <f>F515</f>
        <v>502</v>
      </c>
      <c r="BZ277" s="29">
        <f>F558</f>
        <v>545</v>
      </c>
      <c r="CA277" s="29">
        <f>F622</f>
        <v>609</v>
      </c>
      <c r="CB277" s="29">
        <f>F352</f>
        <v>339</v>
      </c>
      <c r="CC277" s="29">
        <f>F320</f>
        <v>307</v>
      </c>
      <c r="CD277" s="29">
        <f>F286</f>
        <v>273</v>
      </c>
      <c r="CE277" s="29">
        <f>F304</f>
        <v>291</v>
      </c>
      <c r="CF277" s="29">
        <f>F363</f>
        <v>350</v>
      </c>
      <c r="CG277" s="29">
        <f>F235</f>
        <v>222</v>
      </c>
      <c r="CH277" s="29">
        <f>F203</f>
        <v>190</v>
      </c>
      <c r="CI277" s="29">
        <f>F144</f>
        <v>131</v>
      </c>
      <c r="CJ277" s="29">
        <f>F167</f>
        <v>154</v>
      </c>
      <c r="CK277" s="30">
        <f>F251</f>
        <v>238</v>
      </c>
      <c r="CL277" s="75">
        <f t="shared" si="127"/>
        <v>3247400</v>
      </c>
      <c r="CM277" s="41"/>
      <c r="CN277" s="82" t="s">
        <v>2</v>
      </c>
      <c r="CO277" s="84" t="s">
        <v>667</v>
      </c>
      <c r="CP277" s="84" t="s">
        <v>472</v>
      </c>
      <c r="CQ277" s="84" t="s">
        <v>269</v>
      </c>
      <c r="CR277" s="83" t="s">
        <v>350</v>
      </c>
      <c r="CS277" s="84" t="s">
        <v>279</v>
      </c>
      <c r="CT277" s="84" t="s">
        <v>253</v>
      </c>
      <c r="CU277" s="84" t="s">
        <v>533</v>
      </c>
      <c r="CV277" s="84" t="s">
        <v>353</v>
      </c>
      <c r="CW277" s="84" t="s">
        <v>640</v>
      </c>
      <c r="CX277" s="84" t="s">
        <v>526</v>
      </c>
      <c r="CY277" s="84" t="s">
        <v>432</v>
      </c>
      <c r="CZ277" s="85" t="s">
        <v>266</v>
      </c>
      <c r="DA277" s="84" t="s">
        <v>666</v>
      </c>
      <c r="DB277" s="84" t="s">
        <v>147</v>
      </c>
      <c r="DC277" s="84" t="s">
        <v>283</v>
      </c>
      <c r="DD277" s="84" t="s">
        <v>359</v>
      </c>
      <c r="DE277" s="84" t="s">
        <v>137</v>
      </c>
      <c r="DF277" s="84" t="s">
        <v>502</v>
      </c>
      <c r="DG277" s="84" t="s">
        <v>646</v>
      </c>
      <c r="DH277" s="86" t="s">
        <v>361</v>
      </c>
      <c r="DI277" s="84" t="s">
        <v>637</v>
      </c>
      <c r="DJ277" s="84" t="s">
        <v>379</v>
      </c>
      <c r="DK277" s="84" t="s">
        <v>284</v>
      </c>
      <c r="DL277" s="87" t="s">
        <v>595</v>
      </c>
      <c r="DM277" s="67"/>
      <c r="DO277" s="57"/>
      <c r="DP277" s="28">
        <f>F580</f>
        <v>567</v>
      </c>
      <c r="DQ277" s="29">
        <f>F392</f>
        <v>379</v>
      </c>
      <c r="DR277" s="29">
        <f>F349</f>
        <v>336</v>
      </c>
      <c r="DS277" s="29">
        <f>F186</f>
        <v>173</v>
      </c>
      <c r="DT277" s="29">
        <f>F118</f>
        <v>105</v>
      </c>
      <c r="DU277" s="29">
        <f>F283</f>
        <v>270</v>
      </c>
      <c r="DV277" s="29">
        <f>F220</f>
        <v>207</v>
      </c>
      <c r="DW277" s="29">
        <f>F57</f>
        <v>44</v>
      </c>
      <c r="DX277" s="29">
        <f>F614</f>
        <v>601</v>
      </c>
      <c r="DY277" s="29">
        <f>F451</f>
        <v>438</v>
      </c>
      <c r="DZ277" s="29">
        <f>F91</f>
        <v>78</v>
      </c>
      <c r="EA277" s="29">
        <f>F548</f>
        <v>535</v>
      </c>
      <c r="EB277" s="29">
        <f>F510</f>
        <v>497</v>
      </c>
      <c r="EC277" s="29">
        <f>F322</f>
        <v>309</v>
      </c>
      <c r="ED277" s="29">
        <f>F154</f>
        <v>141</v>
      </c>
      <c r="EE277" s="29">
        <f>F419</f>
        <v>406</v>
      </c>
      <c r="EF277" s="29">
        <f>F381</f>
        <v>368</v>
      </c>
      <c r="EG277" s="29">
        <f>F188</f>
        <v>175</v>
      </c>
      <c r="EH277" s="29">
        <f>F25</f>
        <v>12</v>
      </c>
      <c r="EI277" s="29">
        <f>F612</f>
        <v>599</v>
      </c>
      <c r="EJ277" s="29">
        <f>F252</f>
        <v>239</v>
      </c>
      <c r="EK277" s="29">
        <f>F84</f>
        <v>71</v>
      </c>
      <c r="EL277" s="29">
        <f>F521</f>
        <v>508</v>
      </c>
      <c r="EM277" s="29">
        <f>F478</f>
        <v>465</v>
      </c>
      <c r="EN277" s="30">
        <f>F290</f>
        <v>277</v>
      </c>
      <c r="EO277" s="75">
        <f t="shared" si="128"/>
        <v>3247400</v>
      </c>
      <c r="EP277" s="41"/>
      <c r="EQ277" s="91" t="s">
        <v>407</v>
      </c>
      <c r="ER277" s="93" t="s">
        <v>237</v>
      </c>
      <c r="ES277" s="93" t="s">
        <v>305</v>
      </c>
      <c r="ET277" s="93" t="s">
        <v>517</v>
      </c>
      <c r="EU277" s="92" t="s">
        <v>453</v>
      </c>
      <c r="EV277" s="93" t="s">
        <v>343</v>
      </c>
      <c r="EW277" s="93" t="s">
        <v>92</v>
      </c>
      <c r="EX277" s="93" t="s">
        <v>128</v>
      </c>
      <c r="EY277" s="93" t="s">
        <v>213</v>
      </c>
      <c r="EZ277" s="93" t="s">
        <v>280</v>
      </c>
      <c r="FA277" s="93" t="s">
        <v>572</v>
      </c>
      <c r="FB277" s="93" t="s">
        <v>238</v>
      </c>
      <c r="FC277" s="94" t="s">
        <v>252</v>
      </c>
      <c r="FD277" s="93" t="s">
        <v>634</v>
      </c>
      <c r="FE277" s="93" t="s">
        <v>413</v>
      </c>
      <c r="FF277" s="93" t="s">
        <v>697</v>
      </c>
      <c r="FG277" s="93" t="s">
        <v>478</v>
      </c>
      <c r="FH277" s="93" t="s">
        <v>375</v>
      </c>
      <c r="FI277" s="93" t="s">
        <v>451</v>
      </c>
      <c r="FJ277" s="93" t="s">
        <v>500</v>
      </c>
      <c r="FK277" s="95" t="s">
        <v>185</v>
      </c>
      <c r="FL277" s="93" t="s">
        <v>232</v>
      </c>
      <c r="FM277" s="93" t="s">
        <v>191</v>
      </c>
      <c r="FN277" s="93" t="s">
        <v>394</v>
      </c>
      <c r="FO277" s="96" t="s">
        <v>424</v>
      </c>
      <c r="FP277" s="67"/>
    </row>
    <row r="278" spans="1:172" ht="12.75" x14ac:dyDescent="0.2">
      <c r="A278" s="41"/>
      <c r="B278" s="41"/>
      <c r="C278" s="41"/>
      <c r="D278" s="109" t="s">
        <v>243</v>
      </c>
      <c r="E278" s="110" t="s">
        <v>565</v>
      </c>
      <c r="F278" s="111">
        <f>B3+(265*B5)</f>
        <v>265</v>
      </c>
      <c r="G278" s="210"/>
      <c r="H278" s="211"/>
      <c r="I278" s="57"/>
      <c r="J278" s="28">
        <f>F516</f>
        <v>503</v>
      </c>
      <c r="K278" s="29">
        <f>F584</f>
        <v>571</v>
      </c>
      <c r="L278" s="29">
        <f>F632</f>
        <v>619</v>
      </c>
      <c r="M278" s="29">
        <f>F550</f>
        <v>537</v>
      </c>
      <c r="N278" s="29">
        <f>F593</f>
        <v>580</v>
      </c>
      <c r="O278" s="29">
        <f>F149</f>
        <v>136</v>
      </c>
      <c r="P278" s="29">
        <f>F197</f>
        <v>184</v>
      </c>
      <c r="Q278" s="29">
        <f>F240</f>
        <v>227</v>
      </c>
      <c r="R278" s="29">
        <f>F183</f>
        <v>170</v>
      </c>
      <c r="S278" s="29">
        <f>F231</f>
        <v>218</v>
      </c>
      <c r="T278" s="29">
        <f>F412</f>
        <v>399</v>
      </c>
      <c r="U278" s="29">
        <f>F455</f>
        <v>442</v>
      </c>
      <c r="V278" s="29">
        <f>F498</f>
        <v>485</v>
      </c>
      <c r="W278" s="29">
        <f>F421</f>
        <v>408</v>
      </c>
      <c r="X278" s="29">
        <f>F464</f>
        <v>451</v>
      </c>
      <c r="Y278" s="29">
        <f>F20</f>
        <v>7</v>
      </c>
      <c r="Z278" s="29">
        <f>F63</f>
        <v>50</v>
      </c>
      <c r="AA278" s="29">
        <f>F136</f>
        <v>123</v>
      </c>
      <c r="AB278" s="29">
        <f>F54</f>
        <v>41</v>
      </c>
      <c r="AC278" s="29">
        <f>F102</f>
        <v>89</v>
      </c>
      <c r="AD278" s="29">
        <f>F278</f>
        <v>265</v>
      </c>
      <c r="AE278" s="29">
        <f>F326</f>
        <v>313</v>
      </c>
      <c r="AF278" s="29">
        <f>F369</f>
        <v>356</v>
      </c>
      <c r="AG278" s="29">
        <f>F292</f>
        <v>279</v>
      </c>
      <c r="AH278" s="30">
        <f>F360</f>
        <v>347</v>
      </c>
      <c r="AI278" s="75">
        <f t="shared" si="126"/>
        <v>3247400</v>
      </c>
      <c r="AJ278" s="41"/>
      <c r="AK278" s="76" t="s">
        <v>642</v>
      </c>
      <c r="AL278" s="78" t="s">
        <v>262</v>
      </c>
      <c r="AM278" s="78" t="s">
        <v>298</v>
      </c>
      <c r="AN278" s="78" t="s">
        <v>273</v>
      </c>
      <c r="AO278" s="78" t="s">
        <v>577</v>
      </c>
      <c r="AP278" s="77" t="s">
        <v>654</v>
      </c>
      <c r="AQ278" s="78" t="s">
        <v>459</v>
      </c>
      <c r="AR278" s="78" t="s">
        <v>480</v>
      </c>
      <c r="AS278" s="78" t="s">
        <v>504</v>
      </c>
      <c r="AT278" s="78" t="s">
        <v>287</v>
      </c>
      <c r="AU278" s="78" t="s">
        <v>277</v>
      </c>
      <c r="AV278" s="78" t="s">
        <v>582</v>
      </c>
      <c r="AW278" s="79" t="s">
        <v>371</v>
      </c>
      <c r="AX278" s="78" t="s">
        <v>234</v>
      </c>
      <c r="AY278" s="78" t="s">
        <v>0</v>
      </c>
      <c r="AZ278" s="78" t="s">
        <v>117</v>
      </c>
      <c r="BA278" s="78" t="s">
        <v>272</v>
      </c>
      <c r="BB278" s="78" t="s">
        <v>525</v>
      </c>
      <c r="BC278" s="78" t="s">
        <v>523</v>
      </c>
      <c r="BD278" s="80" t="s">
        <v>609</v>
      </c>
      <c r="BE278" s="78" t="s">
        <v>243</v>
      </c>
      <c r="BF278" s="78" t="s">
        <v>503</v>
      </c>
      <c r="BG278" s="78" t="s">
        <v>282</v>
      </c>
      <c r="BH278" s="78" t="s">
        <v>205</v>
      </c>
      <c r="BI278" s="81" t="s">
        <v>544</v>
      </c>
      <c r="BJ278" s="41"/>
      <c r="BK278" s="50"/>
      <c r="BL278" s="41"/>
      <c r="BM278" s="28">
        <f>F278</f>
        <v>265</v>
      </c>
      <c r="BN278" s="29">
        <f>F342</f>
        <v>329</v>
      </c>
      <c r="BO278" s="29">
        <f>F385</f>
        <v>372</v>
      </c>
      <c r="BP278" s="29">
        <f>F326</f>
        <v>313</v>
      </c>
      <c r="BQ278" s="29">
        <f>F294</f>
        <v>281</v>
      </c>
      <c r="BR278" s="29">
        <f>F149</f>
        <v>136</v>
      </c>
      <c r="BS278" s="29">
        <f>F233</f>
        <v>220</v>
      </c>
      <c r="BT278" s="29">
        <f>F256</f>
        <v>243</v>
      </c>
      <c r="BU278" s="29">
        <f>F197</f>
        <v>184</v>
      </c>
      <c r="BV278" s="29">
        <f>F165</f>
        <v>152</v>
      </c>
      <c r="BW278" s="29">
        <f>F395</f>
        <v>382</v>
      </c>
      <c r="BX278" s="29">
        <f>F479</f>
        <v>466</v>
      </c>
      <c r="BY278" s="29">
        <f>F502</f>
        <v>489</v>
      </c>
      <c r="BZ278" s="29">
        <f>F438</f>
        <v>425</v>
      </c>
      <c r="CA278" s="29">
        <f>F436</f>
        <v>423</v>
      </c>
      <c r="CB278" s="29">
        <f>F537</f>
        <v>524</v>
      </c>
      <c r="CC278" s="29">
        <f>F596</f>
        <v>583</v>
      </c>
      <c r="CD278" s="29">
        <f>F614</f>
        <v>601</v>
      </c>
      <c r="CE278" s="29">
        <f>F580</f>
        <v>567</v>
      </c>
      <c r="CF278" s="29">
        <f>F548</f>
        <v>535</v>
      </c>
      <c r="CG278" s="29">
        <f>F16</f>
        <v>3</v>
      </c>
      <c r="CH278" s="29">
        <f>F100</f>
        <v>87</v>
      </c>
      <c r="CI278" s="29">
        <f>F118</f>
        <v>105</v>
      </c>
      <c r="CJ278" s="29">
        <f>F84</f>
        <v>71</v>
      </c>
      <c r="CK278" s="30">
        <f>F57</f>
        <v>44</v>
      </c>
      <c r="CL278" s="75">
        <f t="shared" si="127"/>
        <v>3247400</v>
      </c>
      <c r="CM278" s="41"/>
      <c r="CN278" s="82" t="s">
        <v>243</v>
      </c>
      <c r="CO278" s="84" t="s">
        <v>120</v>
      </c>
      <c r="CP278" s="84" t="s">
        <v>397</v>
      </c>
      <c r="CQ278" s="84" t="s">
        <v>503</v>
      </c>
      <c r="CR278" s="84" t="s">
        <v>155</v>
      </c>
      <c r="CS278" s="83" t="s">
        <v>654</v>
      </c>
      <c r="CT278" s="84" t="s">
        <v>429</v>
      </c>
      <c r="CU278" s="84" t="s">
        <v>121</v>
      </c>
      <c r="CV278" s="84" t="s">
        <v>459</v>
      </c>
      <c r="CW278" s="84" t="s">
        <v>402</v>
      </c>
      <c r="CX278" s="84" t="s">
        <v>403</v>
      </c>
      <c r="CY278" s="84" t="s">
        <v>153</v>
      </c>
      <c r="CZ278" s="85" t="s">
        <v>676</v>
      </c>
      <c r="DA278" s="84" t="s">
        <v>633</v>
      </c>
      <c r="DB278" s="84" t="s">
        <v>436</v>
      </c>
      <c r="DC278" s="84" t="s">
        <v>454</v>
      </c>
      <c r="DD278" s="84" t="s">
        <v>251</v>
      </c>
      <c r="DE278" s="84" t="s">
        <v>213</v>
      </c>
      <c r="DF278" s="84" t="s">
        <v>407</v>
      </c>
      <c r="DG278" s="86" t="s">
        <v>238</v>
      </c>
      <c r="DH278" s="84" t="s">
        <v>630</v>
      </c>
      <c r="DI278" s="84" t="s">
        <v>409</v>
      </c>
      <c r="DJ278" s="84" t="s">
        <v>453</v>
      </c>
      <c r="DK278" s="84" t="s">
        <v>232</v>
      </c>
      <c r="DL278" s="87" t="s">
        <v>128</v>
      </c>
      <c r="DM278" s="67"/>
      <c r="DO278" s="57"/>
      <c r="DP278" s="28">
        <f>F442</f>
        <v>429</v>
      </c>
      <c r="DQ278" s="29">
        <f>F274</f>
        <v>261</v>
      </c>
      <c r="DR278" s="29">
        <f>F236</f>
        <v>223</v>
      </c>
      <c r="DS278" s="29">
        <f>F43</f>
        <v>30</v>
      </c>
      <c r="DT278" s="29">
        <f>F630</f>
        <v>617</v>
      </c>
      <c r="DU278" s="29">
        <f>F145</f>
        <v>132</v>
      </c>
      <c r="DV278" s="29">
        <f>F107</f>
        <v>94</v>
      </c>
      <c r="DW278" s="29">
        <f>F539</f>
        <v>526</v>
      </c>
      <c r="DX278" s="29">
        <f>F501</f>
        <v>488</v>
      </c>
      <c r="DY278" s="29">
        <f>F333</f>
        <v>320</v>
      </c>
      <c r="DZ278" s="29">
        <f>F598</f>
        <v>585</v>
      </c>
      <c r="EA278" s="29">
        <f>F435</f>
        <v>422</v>
      </c>
      <c r="EB278" s="29">
        <f>F372</f>
        <v>359</v>
      </c>
      <c r="EC278" s="29">
        <f>F204</f>
        <v>191</v>
      </c>
      <c r="ED278" s="29">
        <f>F16</f>
        <v>3</v>
      </c>
      <c r="EE278" s="29">
        <f>F306</f>
        <v>293</v>
      </c>
      <c r="EF278" s="29">
        <f>F238</f>
        <v>225</v>
      </c>
      <c r="EG278" s="29">
        <f>F75</f>
        <v>62</v>
      </c>
      <c r="EH278" s="29">
        <f>F537</f>
        <v>524</v>
      </c>
      <c r="EI278" s="29">
        <f>F469</f>
        <v>456</v>
      </c>
      <c r="EJ278" s="29">
        <f>F134</f>
        <v>121</v>
      </c>
      <c r="EK278" s="29">
        <f>F571</f>
        <v>558</v>
      </c>
      <c r="EL278" s="29">
        <f>F403</f>
        <v>390</v>
      </c>
      <c r="EM278" s="29">
        <f>F340</f>
        <v>327</v>
      </c>
      <c r="EN278" s="30">
        <f>F177</f>
        <v>164</v>
      </c>
      <c r="EO278" s="75">
        <f t="shared" si="128"/>
        <v>3247400</v>
      </c>
      <c r="EP278" s="41"/>
      <c r="EQ278" s="91" t="s">
        <v>297</v>
      </c>
      <c r="ER278" s="93" t="s">
        <v>249</v>
      </c>
      <c r="ES278" s="93" t="s">
        <v>482</v>
      </c>
      <c r="ET278" s="93" t="s">
        <v>414</v>
      </c>
      <c r="EU278" s="93" t="s">
        <v>553</v>
      </c>
      <c r="EV278" s="92" t="s">
        <v>285</v>
      </c>
      <c r="EW278" s="93" t="s">
        <v>331</v>
      </c>
      <c r="EX278" s="93" t="s">
        <v>79</v>
      </c>
      <c r="EY278" s="93" t="s">
        <v>152</v>
      </c>
      <c r="EZ278" s="93" t="s">
        <v>223</v>
      </c>
      <c r="FA278" s="93" t="s">
        <v>174</v>
      </c>
      <c r="FB278" s="93" t="s">
        <v>192</v>
      </c>
      <c r="FC278" s="94" t="s">
        <v>594</v>
      </c>
      <c r="FD278" s="93" t="s">
        <v>560</v>
      </c>
      <c r="FE278" s="93" t="s">
        <v>630</v>
      </c>
      <c r="FF278" s="93" t="s">
        <v>399</v>
      </c>
      <c r="FG278" s="93" t="s">
        <v>326</v>
      </c>
      <c r="FH278" s="93" t="s">
        <v>487</v>
      </c>
      <c r="FI278" s="93" t="s">
        <v>454</v>
      </c>
      <c r="FJ278" s="95" t="s">
        <v>696</v>
      </c>
      <c r="FK278" s="93" t="s">
        <v>289</v>
      </c>
      <c r="FL278" s="93" t="s">
        <v>129</v>
      </c>
      <c r="FM278" s="93" t="s">
        <v>484</v>
      </c>
      <c r="FN278" s="93" t="s">
        <v>531</v>
      </c>
      <c r="FO278" s="96" t="s">
        <v>309</v>
      </c>
      <c r="FP278" s="67"/>
    </row>
    <row r="279" spans="1:172" ht="12.75" x14ac:dyDescent="0.2">
      <c r="A279" s="41"/>
      <c r="B279" s="41"/>
      <c r="C279" s="41"/>
      <c r="D279" s="109" t="s">
        <v>536</v>
      </c>
      <c r="E279" s="110" t="s">
        <v>565</v>
      </c>
      <c r="F279" s="111">
        <f>B3+(266*B5)</f>
        <v>266</v>
      </c>
      <c r="G279" s="210"/>
      <c r="H279" s="211"/>
      <c r="I279" s="57"/>
      <c r="J279" s="28">
        <f>F625</f>
        <v>612</v>
      </c>
      <c r="K279" s="29">
        <f>F543</f>
        <v>530</v>
      </c>
      <c r="L279" s="29">
        <f>F591</f>
        <v>578</v>
      </c>
      <c r="M279" s="29">
        <f>F534</f>
        <v>521</v>
      </c>
      <c r="N279" s="29">
        <f>F582</f>
        <v>569</v>
      </c>
      <c r="O279" s="29">
        <f>F258</f>
        <v>245</v>
      </c>
      <c r="P279" s="29">
        <f>F181</f>
        <v>168</v>
      </c>
      <c r="Q279" s="29">
        <f>F224</f>
        <v>211</v>
      </c>
      <c r="R279" s="29">
        <f>F147</f>
        <v>134</v>
      </c>
      <c r="S279" s="29">
        <f>F190</f>
        <v>177</v>
      </c>
      <c r="T279" s="29">
        <f>F496</f>
        <v>483</v>
      </c>
      <c r="U279" s="29">
        <f>F414</f>
        <v>401</v>
      </c>
      <c r="V279" s="29">
        <f>F487</f>
        <v>474</v>
      </c>
      <c r="W279" s="29">
        <f>F405</f>
        <v>392</v>
      </c>
      <c r="X279" s="29">
        <f>F448</f>
        <v>435</v>
      </c>
      <c r="Y279" s="29">
        <f>F129</f>
        <v>116</v>
      </c>
      <c r="Z279" s="29">
        <f>F52</f>
        <v>39</v>
      </c>
      <c r="AA279" s="29">
        <f>F95</f>
        <v>82</v>
      </c>
      <c r="AB279" s="29">
        <f>F13</f>
        <v>0</v>
      </c>
      <c r="AC279" s="29">
        <f>F86</f>
        <v>73</v>
      </c>
      <c r="AD279" s="29">
        <f>F367</f>
        <v>354</v>
      </c>
      <c r="AE279" s="29">
        <f>F310</f>
        <v>297</v>
      </c>
      <c r="AF279" s="29">
        <f>F353</f>
        <v>340</v>
      </c>
      <c r="AG279" s="29">
        <f>F276</f>
        <v>263</v>
      </c>
      <c r="AH279" s="30">
        <f>F319</f>
        <v>306</v>
      </c>
      <c r="AI279" s="75">
        <f t="shared" si="126"/>
        <v>3247400</v>
      </c>
      <c r="AJ279" s="41"/>
      <c r="AK279" s="76" t="s">
        <v>76</v>
      </c>
      <c r="AL279" s="78" t="s">
        <v>655</v>
      </c>
      <c r="AM279" s="78" t="s">
        <v>661</v>
      </c>
      <c r="AN279" s="78" t="s">
        <v>321</v>
      </c>
      <c r="AO279" s="78" t="s">
        <v>239</v>
      </c>
      <c r="AP279" s="78" t="s">
        <v>386</v>
      </c>
      <c r="AQ279" s="77" t="s">
        <v>94</v>
      </c>
      <c r="AR279" s="78" t="s">
        <v>636</v>
      </c>
      <c r="AS279" s="78" t="s">
        <v>493</v>
      </c>
      <c r="AT279" s="78" t="s">
        <v>441</v>
      </c>
      <c r="AU279" s="78" t="s">
        <v>354</v>
      </c>
      <c r="AV279" s="78" t="s">
        <v>396</v>
      </c>
      <c r="AW279" s="79" t="s">
        <v>82</v>
      </c>
      <c r="AX279" s="78" t="s">
        <v>608</v>
      </c>
      <c r="AY279" s="78" t="s">
        <v>119</v>
      </c>
      <c r="AZ279" s="78" t="s">
        <v>450</v>
      </c>
      <c r="BA279" s="78" t="s">
        <v>574</v>
      </c>
      <c r="BB279" s="78" t="s">
        <v>202</v>
      </c>
      <c r="BC279" s="80" t="s">
        <v>70</v>
      </c>
      <c r="BD279" s="78" t="s">
        <v>557</v>
      </c>
      <c r="BE279" s="78" t="s">
        <v>264</v>
      </c>
      <c r="BF279" s="78" t="s">
        <v>439</v>
      </c>
      <c r="BG279" s="78" t="s">
        <v>358</v>
      </c>
      <c r="BH279" s="78" t="s">
        <v>382</v>
      </c>
      <c r="BI279" s="81" t="s">
        <v>88</v>
      </c>
      <c r="BJ279" s="41"/>
      <c r="BK279" s="50"/>
      <c r="BL279" s="41"/>
      <c r="BM279" s="28">
        <f>F319</f>
        <v>306</v>
      </c>
      <c r="BN279" s="29">
        <f>F310</f>
        <v>297</v>
      </c>
      <c r="BO279" s="29">
        <f>F351</f>
        <v>338</v>
      </c>
      <c r="BP279" s="29">
        <f>F378</f>
        <v>365</v>
      </c>
      <c r="BQ279" s="29">
        <f>F267</f>
        <v>254</v>
      </c>
      <c r="BR279" s="29">
        <f>F190</f>
        <v>177</v>
      </c>
      <c r="BS279" s="29">
        <f>F181</f>
        <v>168</v>
      </c>
      <c r="BT279" s="29">
        <f>F222</f>
        <v>209</v>
      </c>
      <c r="BU279" s="29">
        <f>F249</f>
        <v>236</v>
      </c>
      <c r="BV279" s="29">
        <f>F158</f>
        <v>145</v>
      </c>
      <c r="BW279" s="29">
        <f>F461</f>
        <v>448</v>
      </c>
      <c r="BX279" s="29">
        <f>F427</f>
        <v>414</v>
      </c>
      <c r="BY279" s="29">
        <f>F463</f>
        <v>450</v>
      </c>
      <c r="BZ279" s="29">
        <f>F495</f>
        <v>482</v>
      </c>
      <c r="CA279" s="29">
        <f>F404</f>
        <v>391</v>
      </c>
      <c r="CB279" s="29">
        <f>F573</f>
        <v>560</v>
      </c>
      <c r="CC279" s="29">
        <f>F539</f>
        <v>526</v>
      </c>
      <c r="CD279" s="29">
        <f>F605</f>
        <v>592</v>
      </c>
      <c r="CE279" s="29">
        <f>F637</f>
        <v>624</v>
      </c>
      <c r="CF279" s="29">
        <f>F521</f>
        <v>508</v>
      </c>
      <c r="CG279" s="29">
        <f>F82</f>
        <v>69</v>
      </c>
      <c r="CH279" s="29">
        <f>F43</f>
        <v>30</v>
      </c>
      <c r="CI279" s="29">
        <f>F109</f>
        <v>96</v>
      </c>
      <c r="CJ279" s="29">
        <f>F116</f>
        <v>103</v>
      </c>
      <c r="CK279" s="30">
        <f>F25</f>
        <v>12</v>
      </c>
      <c r="CL279" s="75">
        <f t="shared" si="127"/>
        <v>3247400</v>
      </c>
      <c r="CM279" s="41"/>
      <c r="CN279" s="82" t="s">
        <v>88</v>
      </c>
      <c r="CO279" s="84" t="s">
        <v>439</v>
      </c>
      <c r="CP279" s="84" t="s">
        <v>465</v>
      </c>
      <c r="CQ279" s="84" t="s">
        <v>110</v>
      </c>
      <c r="CR279" s="84" t="s">
        <v>372</v>
      </c>
      <c r="CS279" s="84" t="s">
        <v>441</v>
      </c>
      <c r="CT279" s="83" t="s">
        <v>94</v>
      </c>
      <c r="CU279" s="84" t="s">
        <v>524</v>
      </c>
      <c r="CV279" s="84" t="s">
        <v>621</v>
      </c>
      <c r="CW279" s="84" t="s">
        <v>538</v>
      </c>
      <c r="CX279" s="84" t="s">
        <v>395</v>
      </c>
      <c r="CY279" s="84" t="s">
        <v>685</v>
      </c>
      <c r="CZ279" s="85" t="s">
        <v>615</v>
      </c>
      <c r="DA279" s="84" t="s">
        <v>446</v>
      </c>
      <c r="DB279" s="84" t="s">
        <v>99</v>
      </c>
      <c r="DC279" s="84" t="s">
        <v>107</v>
      </c>
      <c r="DD279" s="84" t="s">
        <v>79</v>
      </c>
      <c r="DE279" s="84" t="s">
        <v>448</v>
      </c>
      <c r="DF279" s="86" t="s">
        <v>562</v>
      </c>
      <c r="DG279" s="84" t="s">
        <v>191</v>
      </c>
      <c r="DH279" s="84" t="s">
        <v>73</v>
      </c>
      <c r="DI279" s="84" t="s">
        <v>414</v>
      </c>
      <c r="DJ279" s="84" t="s">
        <v>95</v>
      </c>
      <c r="DK279" s="84" t="s">
        <v>652</v>
      </c>
      <c r="DL279" s="87" t="s">
        <v>451</v>
      </c>
      <c r="DM279" s="67"/>
      <c r="DO279" s="57"/>
      <c r="DP279" s="28">
        <f>F533</f>
        <v>520</v>
      </c>
      <c r="DQ279" s="29">
        <f>F470</f>
        <v>457</v>
      </c>
      <c r="DR279" s="29">
        <f>F307</f>
        <v>294</v>
      </c>
      <c r="DS279" s="29">
        <f>F239</f>
        <v>226</v>
      </c>
      <c r="DT279" s="29">
        <f>F76</f>
        <v>63</v>
      </c>
      <c r="DU279" s="29">
        <f>F341</f>
        <v>328</v>
      </c>
      <c r="DV279" s="29">
        <f>F173</f>
        <v>160</v>
      </c>
      <c r="DW279" s="29">
        <f>F135</f>
        <v>122</v>
      </c>
      <c r="DX279" s="29">
        <f>F572</f>
        <v>559</v>
      </c>
      <c r="DY279" s="29">
        <f>F404</f>
        <v>391</v>
      </c>
      <c r="DZ279" s="29">
        <f>F44</f>
        <v>31</v>
      </c>
      <c r="EA279" s="29">
        <f>F631</f>
        <v>618</v>
      </c>
      <c r="EB279" s="29">
        <f>F438</f>
        <v>425</v>
      </c>
      <c r="EC279" s="29">
        <f>F275</f>
        <v>262</v>
      </c>
      <c r="ED279" s="29">
        <f>F237</f>
        <v>224</v>
      </c>
      <c r="EE279" s="29">
        <f>F502</f>
        <v>489</v>
      </c>
      <c r="EF279" s="29">
        <f>F334</f>
        <v>321</v>
      </c>
      <c r="EG279" s="29">
        <f>F146</f>
        <v>133</v>
      </c>
      <c r="EH279" s="29">
        <f>F103</f>
        <v>90</v>
      </c>
      <c r="EI279" s="29">
        <f>F540</f>
        <v>527</v>
      </c>
      <c r="EJ279" s="29">
        <f>F205</f>
        <v>192</v>
      </c>
      <c r="EK279" s="29">
        <f>F17</f>
        <v>4</v>
      </c>
      <c r="EL279" s="29">
        <f>F599</f>
        <v>586</v>
      </c>
      <c r="EM279" s="29">
        <f>F436</f>
        <v>423</v>
      </c>
      <c r="EN279" s="30">
        <f>F368</f>
        <v>355</v>
      </c>
      <c r="EO279" s="75">
        <f t="shared" si="128"/>
        <v>3247400</v>
      </c>
      <c r="EP279" s="41"/>
      <c r="EQ279" s="91" t="s">
        <v>686</v>
      </c>
      <c r="ER279" s="93" t="s">
        <v>462</v>
      </c>
      <c r="ES279" s="93" t="s">
        <v>673</v>
      </c>
      <c r="ET279" s="93" t="s">
        <v>364</v>
      </c>
      <c r="EU279" s="93" t="s">
        <v>293</v>
      </c>
      <c r="EV279" s="93" t="s">
        <v>87</v>
      </c>
      <c r="EW279" s="92" t="s">
        <v>160</v>
      </c>
      <c r="EX279" s="93" t="s">
        <v>209</v>
      </c>
      <c r="EY279" s="93" t="s">
        <v>276</v>
      </c>
      <c r="EZ279" s="93" t="s">
        <v>99</v>
      </c>
      <c r="FA279" s="93" t="s">
        <v>597</v>
      </c>
      <c r="FB279" s="93" t="s">
        <v>411</v>
      </c>
      <c r="FC279" s="94" t="s">
        <v>633</v>
      </c>
      <c r="FD279" s="93" t="s">
        <v>643</v>
      </c>
      <c r="FE279" s="93" t="s">
        <v>265</v>
      </c>
      <c r="FF279" s="93" t="s">
        <v>676</v>
      </c>
      <c r="FG279" s="93" t="s">
        <v>497</v>
      </c>
      <c r="FH279" s="93" t="s">
        <v>699</v>
      </c>
      <c r="FI279" s="95" t="s">
        <v>590</v>
      </c>
      <c r="FJ279" s="93" t="s">
        <v>108</v>
      </c>
      <c r="FK279" s="93" t="s">
        <v>506</v>
      </c>
      <c r="FL279" s="93" t="s">
        <v>488</v>
      </c>
      <c r="FM279" s="93" t="s">
        <v>392</v>
      </c>
      <c r="FN279" s="93" t="s">
        <v>436</v>
      </c>
      <c r="FO279" s="96" t="s">
        <v>188</v>
      </c>
      <c r="FP279" s="67"/>
    </row>
    <row r="280" spans="1:172" ht="13.5" customHeight="1" x14ac:dyDescent="0.2">
      <c r="A280" s="41"/>
      <c r="B280" s="41"/>
      <c r="C280" s="41"/>
      <c r="D280" s="109" t="s">
        <v>85</v>
      </c>
      <c r="E280" s="110" t="s">
        <v>565</v>
      </c>
      <c r="F280" s="111">
        <f>B3+(267*B5)</f>
        <v>267</v>
      </c>
      <c r="G280" s="210"/>
      <c r="H280" s="211"/>
      <c r="I280" s="57"/>
      <c r="J280" s="28">
        <f>F609</f>
        <v>596</v>
      </c>
      <c r="K280" s="29">
        <f>F532</f>
        <v>519</v>
      </c>
      <c r="L280" s="29">
        <f>F575</f>
        <v>562</v>
      </c>
      <c r="M280" s="29">
        <f>F618</f>
        <v>605</v>
      </c>
      <c r="N280" s="29">
        <f>F541</f>
        <v>528</v>
      </c>
      <c r="O280" s="29">
        <f>F222</f>
        <v>209</v>
      </c>
      <c r="P280" s="29">
        <f>F140</f>
        <v>127</v>
      </c>
      <c r="Q280" s="29">
        <f>F208</f>
        <v>195</v>
      </c>
      <c r="R280" s="29">
        <f>F256</f>
        <v>243</v>
      </c>
      <c r="S280" s="29">
        <f>F174</f>
        <v>161</v>
      </c>
      <c r="T280" s="29">
        <f>F480</f>
        <v>467</v>
      </c>
      <c r="U280" s="29">
        <f>F398</f>
        <v>385</v>
      </c>
      <c r="V280" s="29">
        <f>F446</f>
        <v>433</v>
      </c>
      <c r="W280" s="29">
        <f>F489</f>
        <v>476</v>
      </c>
      <c r="X280" s="29">
        <f>F437</f>
        <v>424</v>
      </c>
      <c r="Y280" s="29">
        <f>F88</f>
        <v>75</v>
      </c>
      <c r="Z280" s="29">
        <f>F36</f>
        <v>23</v>
      </c>
      <c r="AA280" s="29">
        <f>F79</f>
        <v>66</v>
      </c>
      <c r="AB280" s="29">
        <f>F127</f>
        <v>114</v>
      </c>
      <c r="AC280" s="29">
        <f>F45</f>
        <v>32</v>
      </c>
      <c r="AD280" s="29">
        <f>F351</f>
        <v>338</v>
      </c>
      <c r="AE280" s="29">
        <f>F269</f>
        <v>256</v>
      </c>
      <c r="AF280" s="29">
        <f>F317</f>
        <v>304</v>
      </c>
      <c r="AG280" s="29">
        <f>F385</f>
        <v>372</v>
      </c>
      <c r="AH280" s="30">
        <f>F303</f>
        <v>290</v>
      </c>
      <c r="AI280" s="75">
        <f t="shared" si="126"/>
        <v>3247400</v>
      </c>
      <c r="AJ280" s="41"/>
      <c r="AK280" s="76" t="s">
        <v>370</v>
      </c>
      <c r="AL280" s="78" t="s">
        <v>176</v>
      </c>
      <c r="AM280" s="78" t="s">
        <v>215</v>
      </c>
      <c r="AN280" s="78" t="s">
        <v>638</v>
      </c>
      <c r="AO280" s="78" t="s">
        <v>588</v>
      </c>
      <c r="AP280" s="78" t="s">
        <v>524</v>
      </c>
      <c r="AQ280" s="78" t="s">
        <v>548</v>
      </c>
      <c r="AR280" s="77" t="s">
        <v>469</v>
      </c>
      <c r="AS280" s="78" t="s">
        <v>121</v>
      </c>
      <c r="AT280" s="78" t="s">
        <v>576</v>
      </c>
      <c r="AU280" s="78" t="s">
        <v>603</v>
      </c>
      <c r="AV280" s="78" t="s">
        <v>204</v>
      </c>
      <c r="AW280" s="79" t="s">
        <v>102</v>
      </c>
      <c r="AX280" s="78" t="s">
        <v>475</v>
      </c>
      <c r="AY280" s="78" t="s">
        <v>219</v>
      </c>
      <c r="AZ280" s="78" t="s">
        <v>1</v>
      </c>
      <c r="BA280" s="78" t="s">
        <v>422</v>
      </c>
      <c r="BB280" s="80" t="s">
        <v>554</v>
      </c>
      <c r="BC280" s="78" t="s">
        <v>618</v>
      </c>
      <c r="BD280" s="78" t="s">
        <v>261</v>
      </c>
      <c r="BE280" s="78" t="s">
        <v>465</v>
      </c>
      <c r="BF280" s="78" t="s">
        <v>225</v>
      </c>
      <c r="BG280" s="78" t="s">
        <v>323</v>
      </c>
      <c r="BH280" s="78" t="s">
        <v>397</v>
      </c>
      <c r="BI280" s="81" t="s">
        <v>178</v>
      </c>
      <c r="BJ280" s="41"/>
      <c r="BK280" s="50"/>
      <c r="BL280" s="41"/>
      <c r="BM280" s="28">
        <f>F301</f>
        <v>288</v>
      </c>
      <c r="BN280" s="29">
        <f>F369</f>
        <v>356</v>
      </c>
      <c r="BO280" s="29">
        <f>F317</f>
        <v>304</v>
      </c>
      <c r="BP280" s="29">
        <f>F285</f>
        <v>272</v>
      </c>
      <c r="BQ280" s="29">
        <f>F353</f>
        <v>340</v>
      </c>
      <c r="BR280" s="29">
        <f>F172</f>
        <v>159</v>
      </c>
      <c r="BS280" s="29">
        <f>F240</f>
        <v>227</v>
      </c>
      <c r="BT280" s="29">
        <f>F208</f>
        <v>195</v>
      </c>
      <c r="BU280" s="29">
        <f>F156</f>
        <v>143</v>
      </c>
      <c r="BV280" s="29">
        <f>F224</f>
        <v>211</v>
      </c>
      <c r="BW280" s="29">
        <f>F413</f>
        <v>400</v>
      </c>
      <c r="BX280" s="29">
        <f>F511</f>
        <v>498</v>
      </c>
      <c r="BY280" s="29">
        <f>F454</f>
        <v>441</v>
      </c>
      <c r="BZ280" s="29">
        <f>F402</f>
        <v>389</v>
      </c>
      <c r="CA280" s="29">
        <f>F470</f>
        <v>457</v>
      </c>
      <c r="CB280" s="29">
        <f>F555</f>
        <v>542</v>
      </c>
      <c r="CC280" s="29">
        <f>F623</f>
        <v>610</v>
      </c>
      <c r="CD280" s="29">
        <f>F571</f>
        <v>558</v>
      </c>
      <c r="CE280" s="29">
        <f>F514</f>
        <v>501</v>
      </c>
      <c r="CF280" s="29">
        <f>F612</f>
        <v>599</v>
      </c>
      <c r="CG280" s="29">
        <f>F59</f>
        <v>46</v>
      </c>
      <c r="CH280" s="29">
        <f>F132</f>
        <v>119</v>
      </c>
      <c r="CI280" s="29">
        <f>F75</f>
        <v>62</v>
      </c>
      <c r="CJ280" s="29">
        <f>F18</f>
        <v>5</v>
      </c>
      <c r="CK280" s="30">
        <f>F91</f>
        <v>78</v>
      </c>
      <c r="CL280" s="75">
        <f t="shared" si="127"/>
        <v>3247400</v>
      </c>
      <c r="CM280" s="41"/>
      <c r="CN280" s="82" t="s">
        <v>535</v>
      </c>
      <c r="CO280" s="84" t="s">
        <v>282</v>
      </c>
      <c r="CP280" s="84" t="s">
        <v>323</v>
      </c>
      <c r="CQ280" s="84" t="s">
        <v>479</v>
      </c>
      <c r="CR280" s="84" t="s">
        <v>358</v>
      </c>
      <c r="CS280" s="84" t="s">
        <v>556</v>
      </c>
      <c r="CT280" s="84" t="s">
        <v>480</v>
      </c>
      <c r="CU280" s="83" t="s">
        <v>469</v>
      </c>
      <c r="CV280" s="84" t="s">
        <v>161</v>
      </c>
      <c r="CW280" s="84" t="s">
        <v>636</v>
      </c>
      <c r="CX280" s="84" t="s">
        <v>641</v>
      </c>
      <c r="CY280" s="84" t="s">
        <v>512</v>
      </c>
      <c r="CZ280" s="85" t="s">
        <v>218</v>
      </c>
      <c r="DA280" s="84" t="s">
        <v>668</v>
      </c>
      <c r="DB280" s="84" t="s">
        <v>462</v>
      </c>
      <c r="DC280" s="84" t="s">
        <v>485</v>
      </c>
      <c r="DD280" s="84" t="s">
        <v>357</v>
      </c>
      <c r="DE280" s="86" t="s">
        <v>129</v>
      </c>
      <c r="DF280" s="84" t="s">
        <v>146</v>
      </c>
      <c r="DG280" s="84" t="s">
        <v>500</v>
      </c>
      <c r="DH280" s="84" t="s">
        <v>349</v>
      </c>
      <c r="DI280" s="84" t="s">
        <v>190</v>
      </c>
      <c r="DJ280" s="84" t="s">
        <v>487</v>
      </c>
      <c r="DK280" s="84" t="s">
        <v>529</v>
      </c>
      <c r="DL280" s="87" t="s">
        <v>572</v>
      </c>
      <c r="DM280" s="67"/>
      <c r="DO280" s="57"/>
      <c r="DP280" s="28">
        <f>F104</f>
        <v>91</v>
      </c>
      <c r="DQ280" s="29">
        <f>F541</f>
        <v>528</v>
      </c>
      <c r="DR280" s="29">
        <f>F498</f>
        <v>485</v>
      </c>
      <c r="DS280" s="29">
        <f>F335</f>
        <v>322</v>
      </c>
      <c r="DT280" s="29">
        <f>F147</f>
        <v>134</v>
      </c>
      <c r="DU280" s="29">
        <f>F437</f>
        <v>424</v>
      </c>
      <c r="DV280" s="29">
        <f>F369</f>
        <v>356</v>
      </c>
      <c r="DW280" s="29">
        <f>F206</f>
        <v>193</v>
      </c>
      <c r="DX280" s="29">
        <f>F13</f>
        <v>0</v>
      </c>
      <c r="DY280" s="29">
        <f>F600</f>
        <v>587</v>
      </c>
      <c r="DZ280" s="29">
        <f>F240</f>
        <v>227</v>
      </c>
      <c r="EA280" s="29">
        <f>F77</f>
        <v>64</v>
      </c>
      <c r="EB280" s="29">
        <f>F534</f>
        <v>521</v>
      </c>
      <c r="EC280" s="29">
        <f>F471</f>
        <v>458</v>
      </c>
      <c r="ED280" s="29">
        <f>F303</f>
        <v>290</v>
      </c>
      <c r="EE280" s="29">
        <f>F568</f>
        <v>555</v>
      </c>
      <c r="EF280" s="29">
        <f>F405</f>
        <v>392</v>
      </c>
      <c r="EG280" s="29">
        <f>F342</f>
        <v>329</v>
      </c>
      <c r="EH280" s="29">
        <f>F174</f>
        <v>161</v>
      </c>
      <c r="EI280" s="29">
        <f>F136</f>
        <v>123</v>
      </c>
      <c r="EJ280" s="29">
        <f>F276</f>
        <v>263</v>
      </c>
      <c r="EK280" s="29">
        <f>F233</f>
        <v>220</v>
      </c>
      <c r="EL280" s="29">
        <f>F45</f>
        <v>32</v>
      </c>
      <c r="EM280" s="29">
        <f>F632</f>
        <v>619</v>
      </c>
      <c r="EN280" s="30">
        <f>F439</f>
        <v>426</v>
      </c>
      <c r="EO280" s="75">
        <f t="shared" si="128"/>
        <v>3247400</v>
      </c>
      <c r="EP280" s="41"/>
      <c r="EQ280" s="91" t="s">
        <v>489</v>
      </c>
      <c r="ER280" s="93" t="s">
        <v>588</v>
      </c>
      <c r="ES280" s="93" t="s">
        <v>371</v>
      </c>
      <c r="ET280" s="93" t="s">
        <v>515</v>
      </c>
      <c r="EU280" s="93" t="s">
        <v>493</v>
      </c>
      <c r="EV280" s="93" t="s">
        <v>219</v>
      </c>
      <c r="EW280" s="93" t="s">
        <v>282</v>
      </c>
      <c r="EX280" s="92" t="s">
        <v>182</v>
      </c>
      <c r="EY280" s="93" t="s">
        <v>70</v>
      </c>
      <c r="EZ280" s="93" t="s">
        <v>148</v>
      </c>
      <c r="FA280" s="93" t="s">
        <v>480</v>
      </c>
      <c r="FB280" s="93" t="s">
        <v>651</v>
      </c>
      <c r="FC280" s="94" t="s">
        <v>321</v>
      </c>
      <c r="FD280" s="93" t="s">
        <v>170</v>
      </c>
      <c r="FE280" s="93" t="s">
        <v>178</v>
      </c>
      <c r="FF280" s="93" t="s">
        <v>623</v>
      </c>
      <c r="FG280" s="93" t="s">
        <v>608</v>
      </c>
      <c r="FH280" s="95" t="s">
        <v>120</v>
      </c>
      <c r="FI280" s="93" t="s">
        <v>576</v>
      </c>
      <c r="FJ280" s="93" t="s">
        <v>525</v>
      </c>
      <c r="FK280" s="93" t="s">
        <v>382</v>
      </c>
      <c r="FL280" s="93" t="s">
        <v>429</v>
      </c>
      <c r="FM280" s="93" t="s">
        <v>261</v>
      </c>
      <c r="FN280" s="93" t="s">
        <v>298</v>
      </c>
      <c r="FO280" s="96" t="s">
        <v>420</v>
      </c>
      <c r="FP280" s="67"/>
    </row>
    <row r="281" spans="1:172" ht="12.75" x14ac:dyDescent="0.2">
      <c r="A281" s="41"/>
      <c r="B281" s="41"/>
      <c r="C281" s="41"/>
      <c r="D281" s="109" t="s">
        <v>545</v>
      </c>
      <c r="E281" s="110" t="s">
        <v>565</v>
      </c>
      <c r="F281" s="111">
        <f>B3+(268*B5)</f>
        <v>268</v>
      </c>
      <c r="G281" s="210"/>
      <c r="H281" s="211"/>
      <c r="I281" s="57"/>
      <c r="J281" s="28">
        <f>F568</f>
        <v>555</v>
      </c>
      <c r="K281" s="29">
        <f>F616</f>
        <v>603</v>
      </c>
      <c r="L281" s="29">
        <f>F559</f>
        <v>546</v>
      </c>
      <c r="M281" s="29">
        <f>F607</f>
        <v>594</v>
      </c>
      <c r="N281" s="29">
        <f>F525</f>
        <v>512</v>
      </c>
      <c r="O281" s="29">
        <f>F206</f>
        <v>193</v>
      </c>
      <c r="P281" s="29">
        <f>F249</f>
        <v>236</v>
      </c>
      <c r="Q281" s="29">
        <f>F172</f>
        <v>159</v>
      </c>
      <c r="R281" s="29">
        <f>F215</f>
        <v>202</v>
      </c>
      <c r="S281" s="29">
        <f>F158</f>
        <v>145</v>
      </c>
      <c r="T281" s="29">
        <f>F439</f>
        <v>426</v>
      </c>
      <c r="U281" s="29">
        <f>F512</f>
        <v>499</v>
      </c>
      <c r="V281" s="29">
        <f>F430</f>
        <v>417</v>
      </c>
      <c r="W281" s="29">
        <f>F473</f>
        <v>460</v>
      </c>
      <c r="X281" s="29">
        <f>F396</f>
        <v>383</v>
      </c>
      <c r="Y281" s="29">
        <f>F77</f>
        <v>64</v>
      </c>
      <c r="Z281" s="29">
        <f>F120</f>
        <v>107</v>
      </c>
      <c r="AA281" s="29">
        <f>F38</f>
        <v>25</v>
      </c>
      <c r="AB281" s="29">
        <f>F111</f>
        <v>98</v>
      </c>
      <c r="AC281" s="29">
        <f>F29</f>
        <v>16</v>
      </c>
      <c r="AD281" s="29">
        <f>F335</f>
        <v>322</v>
      </c>
      <c r="AE281" s="29">
        <f>F378</f>
        <v>365</v>
      </c>
      <c r="AF281" s="29">
        <f>F301</f>
        <v>288</v>
      </c>
      <c r="AG281" s="29">
        <f>F344</f>
        <v>331</v>
      </c>
      <c r="AH281" s="30">
        <f>F267</f>
        <v>254</v>
      </c>
      <c r="AI281" s="75">
        <f t="shared" si="126"/>
        <v>3247400</v>
      </c>
      <c r="AJ281" s="41"/>
      <c r="AK281" s="76" t="s">
        <v>623</v>
      </c>
      <c r="AL281" s="78" t="s">
        <v>610</v>
      </c>
      <c r="AM281" s="78" t="s">
        <v>118</v>
      </c>
      <c r="AN281" s="78" t="s">
        <v>105</v>
      </c>
      <c r="AO281" s="78" t="s">
        <v>337</v>
      </c>
      <c r="AP281" s="78" t="s">
        <v>182</v>
      </c>
      <c r="AQ281" s="78" t="s">
        <v>621</v>
      </c>
      <c r="AR281" s="78" t="s">
        <v>556</v>
      </c>
      <c r="AS281" s="77" t="s">
        <v>518</v>
      </c>
      <c r="AT281" s="78" t="s">
        <v>538</v>
      </c>
      <c r="AU281" s="78" t="s">
        <v>420</v>
      </c>
      <c r="AV281" s="78" t="s">
        <v>340</v>
      </c>
      <c r="AW281" s="79" t="s">
        <v>624</v>
      </c>
      <c r="AX281" s="78" t="s">
        <v>263</v>
      </c>
      <c r="AY281" s="78" t="s">
        <v>295</v>
      </c>
      <c r="AZ281" s="78" t="s">
        <v>651</v>
      </c>
      <c r="BA281" s="80" t="s">
        <v>320</v>
      </c>
      <c r="BB281" s="78" t="s">
        <v>291</v>
      </c>
      <c r="BC281" s="78" t="s">
        <v>460</v>
      </c>
      <c r="BD281" s="78" t="s">
        <v>408</v>
      </c>
      <c r="BE281" s="78" t="s">
        <v>515</v>
      </c>
      <c r="BF281" s="78" t="s">
        <v>110</v>
      </c>
      <c r="BG281" s="78" t="s">
        <v>535</v>
      </c>
      <c r="BH281" s="78" t="s">
        <v>341</v>
      </c>
      <c r="BI281" s="81" t="s">
        <v>372</v>
      </c>
      <c r="BJ281" s="41"/>
      <c r="BK281" s="50"/>
      <c r="BL281" s="41"/>
      <c r="BM281" s="28">
        <f>F367</f>
        <v>354</v>
      </c>
      <c r="BN281" s="29">
        <f>F276</f>
        <v>263</v>
      </c>
      <c r="BO281" s="29">
        <f>F303</f>
        <v>290</v>
      </c>
      <c r="BP281" s="29">
        <f>F344</f>
        <v>331</v>
      </c>
      <c r="BQ281" s="29">
        <f>F335</f>
        <v>322</v>
      </c>
      <c r="BR281" s="29">
        <f>F258</f>
        <v>245</v>
      </c>
      <c r="BS281" s="29">
        <f>F147</f>
        <v>134</v>
      </c>
      <c r="BT281" s="29">
        <f>F174</f>
        <v>161</v>
      </c>
      <c r="BU281" s="29">
        <f>F215</f>
        <v>202</v>
      </c>
      <c r="BV281" s="29">
        <f>F206</f>
        <v>193</v>
      </c>
      <c r="BW281" s="29">
        <f>F504</f>
        <v>491</v>
      </c>
      <c r="BX281" s="29">
        <f>F388</f>
        <v>375</v>
      </c>
      <c r="BY281" s="29">
        <f>F420</f>
        <v>407</v>
      </c>
      <c r="BZ281" s="29">
        <f>F486</f>
        <v>473</v>
      </c>
      <c r="CA281" s="29">
        <f>F452</f>
        <v>439</v>
      </c>
      <c r="CB281" s="29">
        <f>F621</f>
        <v>608</v>
      </c>
      <c r="CC281" s="29">
        <f>F530</f>
        <v>517</v>
      </c>
      <c r="CD281" s="29">
        <f>F562</f>
        <v>549</v>
      </c>
      <c r="CE281" s="29">
        <f>F598</f>
        <v>585</v>
      </c>
      <c r="CF281" s="29">
        <f>F564</f>
        <v>551</v>
      </c>
      <c r="CG281" s="29">
        <f>F125</f>
        <v>112</v>
      </c>
      <c r="CH281" s="29">
        <f>F34</f>
        <v>21</v>
      </c>
      <c r="CI281" s="29">
        <f>F41</f>
        <v>28</v>
      </c>
      <c r="CJ281" s="29">
        <f>F107</f>
        <v>94</v>
      </c>
      <c r="CK281" s="30">
        <f>F68</f>
        <v>55</v>
      </c>
      <c r="CL281" s="75">
        <f t="shared" si="127"/>
        <v>3247400</v>
      </c>
      <c r="CM281" s="41"/>
      <c r="CN281" s="82" t="s">
        <v>264</v>
      </c>
      <c r="CO281" s="84" t="s">
        <v>382</v>
      </c>
      <c r="CP281" s="84" t="s">
        <v>178</v>
      </c>
      <c r="CQ281" s="84" t="s">
        <v>341</v>
      </c>
      <c r="CR281" s="84" t="s">
        <v>515</v>
      </c>
      <c r="CS281" s="84" t="s">
        <v>386</v>
      </c>
      <c r="CT281" s="84" t="s">
        <v>493</v>
      </c>
      <c r="CU281" s="84" t="s">
        <v>576</v>
      </c>
      <c r="CV281" s="83" t="s">
        <v>518</v>
      </c>
      <c r="CW281" s="84" t="s">
        <v>182</v>
      </c>
      <c r="CX281" s="84" t="s">
        <v>81</v>
      </c>
      <c r="CY281" s="84" t="s">
        <v>568</v>
      </c>
      <c r="CZ281" s="85" t="s">
        <v>496</v>
      </c>
      <c r="DA281" s="84" t="s">
        <v>543</v>
      </c>
      <c r="DB281" s="84" t="s">
        <v>690</v>
      </c>
      <c r="DC281" s="84" t="s">
        <v>376</v>
      </c>
      <c r="DD281" s="86" t="s">
        <v>520</v>
      </c>
      <c r="DE281" s="84" t="s">
        <v>530</v>
      </c>
      <c r="DF281" s="84" t="s">
        <v>174</v>
      </c>
      <c r="DG281" s="84" t="s">
        <v>335</v>
      </c>
      <c r="DH281" s="84" t="s">
        <v>522</v>
      </c>
      <c r="DI281" s="84" t="s">
        <v>167</v>
      </c>
      <c r="DJ281" s="84" t="s">
        <v>619</v>
      </c>
      <c r="DK281" s="84" t="s">
        <v>331</v>
      </c>
      <c r="DL281" s="87" t="s">
        <v>499</v>
      </c>
      <c r="DM281" s="67"/>
      <c r="DO281" s="57"/>
      <c r="DP281" s="28">
        <f>F175</f>
        <v>162</v>
      </c>
      <c r="DQ281" s="29">
        <f>F137</f>
        <v>124</v>
      </c>
      <c r="DR281" s="29">
        <f>F569</f>
        <v>556</v>
      </c>
      <c r="DS281" s="29">
        <f>F406</f>
        <v>393</v>
      </c>
      <c r="DT281" s="29">
        <f>F338</f>
        <v>325</v>
      </c>
      <c r="DU281" s="29">
        <f>F628</f>
        <v>615</v>
      </c>
      <c r="DV281" s="29">
        <f>F440</f>
        <v>427</v>
      </c>
      <c r="DW281" s="29">
        <f>F277</f>
        <v>264</v>
      </c>
      <c r="DX281" s="29">
        <f>F234</f>
        <v>221</v>
      </c>
      <c r="DY281" s="29">
        <f>F46</f>
        <v>33</v>
      </c>
      <c r="DZ281" s="29">
        <f>F336</f>
        <v>323</v>
      </c>
      <c r="EA281" s="29">
        <f>F143</f>
        <v>130</v>
      </c>
      <c r="EB281" s="29">
        <f>F105</f>
        <v>92</v>
      </c>
      <c r="EC281" s="29">
        <f>F542</f>
        <v>529</v>
      </c>
      <c r="ED281" s="29">
        <f>F499</f>
        <v>486</v>
      </c>
      <c r="EE281" s="29">
        <f>F14</f>
        <v>1</v>
      </c>
      <c r="EF281" s="29">
        <f>F601</f>
        <v>588</v>
      </c>
      <c r="EG281" s="29">
        <f>F433</f>
        <v>420</v>
      </c>
      <c r="EH281" s="29">
        <f>F370</f>
        <v>357</v>
      </c>
      <c r="EI281" s="29">
        <f>F207</f>
        <v>194</v>
      </c>
      <c r="EJ281" s="29">
        <f>F472</f>
        <v>459</v>
      </c>
      <c r="EK281" s="29">
        <f>F304</f>
        <v>291</v>
      </c>
      <c r="EL281" s="29">
        <f>F241</f>
        <v>228</v>
      </c>
      <c r="EM281" s="29">
        <f>F73</f>
        <v>60</v>
      </c>
      <c r="EN281" s="30">
        <f>F535</f>
        <v>522</v>
      </c>
      <c r="EO281" s="75">
        <f t="shared" si="128"/>
        <v>3247400</v>
      </c>
      <c r="EP281" s="41"/>
      <c r="EQ281" s="91" t="s">
        <v>138</v>
      </c>
      <c r="ER281" s="93" t="s">
        <v>689</v>
      </c>
      <c r="ES281" s="93" t="s">
        <v>301</v>
      </c>
      <c r="ET281" s="93" t="s">
        <v>672</v>
      </c>
      <c r="EU281" s="93" t="s">
        <v>607</v>
      </c>
      <c r="EV281" s="93" t="s">
        <v>257</v>
      </c>
      <c r="EW281" s="93" t="s">
        <v>83</v>
      </c>
      <c r="EX281" s="93" t="s">
        <v>156</v>
      </c>
      <c r="EY281" s="92" t="s">
        <v>226</v>
      </c>
      <c r="EZ281" s="93" t="s">
        <v>269</v>
      </c>
      <c r="FA281" s="93" t="s">
        <v>366</v>
      </c>
      <c r="FB281" s="93" t="s">
        <v>186</v>
      </c>
      <c r="FC281" s="94" t="s">
        <v>166</v>
      </c>
      <c r="FD281" s="93" t="s">
        <v>631</v>
      </c>
      <c r="FE281" s="93" t="s">
        <v>483</v>
      </c>
      <c r="FF281" s="93" t="s">
        <v>201</v>
      </c>
      <c r="FG281" s="95" t="s">
        <v>552</v>
      </c>
      <c r="FH281" s="93" t="s">
        <v>103</v>
      </c>
      <c r="FI281" s="93" t="s">
        <v>180</v>
      </c>
      <c r="FJ281" s="93" t="s">
        <v>481</v>
      </c>
      <c r="FK281" s="93" t="s">
        <v>316</v>
      </c>
      <c r="FL281" s="93" t="s">
        <v>502</v>
      </c>
      <c r="FM281" s="93" t="s">
        <v>458</v>
      </c>
      <c r="FN281" s="93" t="s">
        <v>389</v>
      </c>
      <c r="FO281" s="96" t="s">
        <v>433</v>
      </c>
      <c r="FP281" s="67"/>
    </row>
    <row r="282" spans="1:172" ht="12.75" x14ac:dyDescent="0.2">
      <c r="A282" s="41"/>
      <c r="B282" s="41"/>
      <c r="C282" s="41"/>
      <c r="D282" s="109" t="s">
        <v>678</v>
      </c>
      <c r="E282" s="110" t="s">
        <v>565</v>
      </c>
      <c r="F282" s="122">
        <f>B3+(269*B5)</f>
        <v>269</v>
      </c>
      <c r="G282" s="210"/>
      <c r="H282" s="211"/>
      <c r="I282" s="57"/>
      <c r="J282" s="28">
        <f>F557</f>
        <v>544</v>
      </c>
      <c r="K282" s="29">
        <f>F600</f>
        <v>587</v>
      </c>
      <c r="L282" s="29">
        <f>F518</f>
        <v>505</v>
      </c>
      <c r="M282" s="29">
        <f>F566</f>
        <v>553</v>
      </c>
      <c r="N282" s="29">
        <f>F634</f>
        <v>621</v>
      </c>
      <c r="O282" s="29">
        <f>F165</f>
        <v>152</v>
      </c>
      <c r="P282" s="29">
        <f>F233</f>
        <v>220</v>
      </c>
      <c r="Q282" s="29">
        <f>F156</f>
        <v>143</v>
      </c>
      <c r="R282" s="29">
        <f>F199</f>
        <v>186</v>
      </c>
      <c r="S282" s="29">
        <f>F247</f>
        <v>234</v>
      </c>
      <c r="T282" s="29">
        <f>F423</f>
        <v>410</v>
      </c>
      <c r="U282" s="29">
        <f>F471</f>
        <v>458</v>
      </c>
      <c r="V282" s="29">
        <f>F389</f>
        <v>376</v>
      </c>
      <c r="W282" s="29">
        <f>F462</f>
        <v>449</v>
      </c>
      <c r="X282" s="29">
        <f>F505</f>
        <v>492</v>
      </c>
      <c r="Y282" s="29">
        <f>F61</f>
        <v>48</v>
      </c>
      <c r="Z282" s="29">
        <f>F104</f>
        <v>91</v>
      </c>
      <c r="AA282" s="29">
        <f>F27</f>
        <v>14</v>
      </c>
      <c r="AB282" s="29">
        <f>F70</f>
        <v>57</v>
      </c>
      <c r="AC282" s="29">
        <f>F113</f>
        <v>100</v>
      </c>
      <c r="AD282" s="29">
        <f>F294</f>
        <v>281</v>
      </c>
      <c r="AE282" s="29">
        <f>F342</f>
        <v>329</v>
      </c>
      <c r="AF282" s="29">
        <f>F285</f>
        <v>272</v>
      </c>
      <c r="AG282" s="29">
        <f>F328</f>
        <v>315</v>
      </c>
      <c r="AH282" s="30">
        <f>F376</f>
        <v>363</v>
      </c>
      <c r="AI282" s="75">
        <f t="shared" si="126"/>
        <v>3247400</v>
      </c>
      <c r="AJ282" s="41"/>
      <c r="AK282" s="76" t="s">
        <v>356</v>
      </c>
      <c r="AL282" s="78" t="s">
        <v>148</v>
      </c>
      <c r="AM282" s="78" t="s">
        <v>600</v>
      </c>
      <c r="AN282" s="78" t="s">
        <v>627</v>
      </c>
      <c r="AO282" s="78" t="s">
        <v>203</v>
      </c>
      <c r="AP282" s="78" t="s">
        <v>402</v>
      </c>
      <c r="AQ282" s="78" t="s">
        <v>429</v>
      </c>
      <c r="AR282" s="78" t="s">
        <v>161</v>
      </c>
      <c r="AS282" s="78" t="s">
        <v>598</v>
      </c>
      <c r="AT282" s="77" t="s">
        <v>421</v>
      </c>
      <c r="AU282" s="78" t="s">
        <v>322</v>
      </c>
      <c r="AV282" s="78" t="s">
        <v>170</v>
      </c>
      <c r="AW282" s="79" t="s">
        <v>437</v>
      </c>
      <c r="AX282" s="78" t="s">
        <v>149</v>
      </c>
      <c r="AY282" s="78" t="s">
        <v>657</v>
      </c>
      <c r="AZ282" s="80" t="s">
        <v>494</v>
      </c>
      <c r="BA282" s="78" t="s">
        <v>489</v>
      </c>
      <c r="BB282" s="78" t="s">
        <v>587</v>
      </c>
      <c r="BC282" s="78" t="s">
        <v>369</v>
      </c>
      <c r="BD282" s="78" t="s">
        <v>142</v>
      </c>
      <c r="BE282" s="78" t="s">
        <v>155</v>
      </c>
      <c r="BF282" s="78" t="s">
        <v>120</v>
      </c>
      <c r="BG282" s="78" t="s">
        <v>479</v>
      </c>
      <c r="BH282" s="78" t="s">
        <v>306</v>
      </c>
      <c r="BI282" s="81" t="s">
        <v>425</v>
      </c>
      <c r="BJ282" s="41"/>
      <c r="BK282" s="50"/>
      <c r="BL282" s="41"/>
      <c r="BM282" s="28">
        <f>F360</f>
        <v>347</v>
      </c>
      <c r="BN282" s="29">
        <f>F328</f>
        <v>315</v>
      </c>
      <c r="BO282" s="29">
        <f>F269</f>
        <v>256</v>
      </c>
      <c r="BP282" s="29">
        <f>F292</f>
        <v>279</v>
      </c>
      <c r="BQ282" s="29">
        <f>F376</f>
        <v>363</v>
      </c>
      <c r="BR282" s="29">
        <f>F231</f>
        <v>218</v>
      </c>
      <c r="BS282" s="29">
        <f>F199</f>
        <v>186</v>
      </c>
      <c r="BT282" s="29">
        <f>F140</f>
        <v>127</v>
      </c>
      <c r="BU282" s="29">
        <f>F183</f>
        <v>170</v>
      </c>
      <c r="BV282" s="29">
        <f>F247</f>
        <v>234</v>
      </c>
      <c r="BW282" s="29">
        <f>F477</f>
        <v>464</v>
      </c>
      <c r="BX282" s="29">
        <f>F445</f>
        <v>432</v>
      </c>
      <c r="BY282" s="29">
        <f>F411</f>
        <v>398</v>
      </c>
      <c r="BZ282" s="29">
        <f>F429</f>
        <v>416</v>
      </c>
      <c r="CA282" s="29">
        <f>F488</f>
        <v>475</v>
      </c>
      <c r="CB282" s="29">
        <f>F589</f>
        <v>576</v>
      </c>
      <c r="CC282" s="29">
        <f>F587</f>
        <v>574</v>
      </c>
      <c r="CD282" s="29">
        <f>F523</f>
        <v>510</v>
      </c>
      <c r="CE282" s="29">
        <f>F546</f>
        <v>533</v>
      </c>
      <c r="CF282" s="29">
        <f>F630</f>
        <v>617</v>
      </c>
      <c r="CG282" s="29">
        <f>F93</f>
        <v>80</v>
      </c>
      <c r="CH282" s="29">
        <f>F66</f>
        <v>53</v>
      </c>
      <c r="CI282" s="29">
        <f>F32</f>
        <v>19</v>
      </c>
      <c r="CJ282" s="29">
        <f>F50</f>
        <v>37</v>
      </c>
      <c r="CK282" s="30">
        <f>F134</f>
        <v>121</v>
      </c>
      <c r="CL282" s="75">
        <f t="shared" si="127"/>
        <v>3247400</v>
      </c>
      <c r="CM282" s="41"/>
      <c r="CN282" s="82" t="s">
        <v>544</v>
      </c>
      <c r="CO282" s="84" t="s">
        <v>306</v>
      </c>
      <c r="CP282" s="84" t="s">
        <v>225</v>
      </c>
      <c r="CQ282" s="84" t="s">
        <v>205</v>
      </c>
      <c r="CR282" s="84" t="s">
        <v>425</v>
      </c>
      <c r="CS282" s="84" t="s">
        <v>287</v>
      </c>
      <c r="CT282" s="84" t="s">
        <v>598</v>
      </c>
      <c r="CU282" s="84" t="s">
        <v>548</v>
      </c>
      <c r="CV282" s="84" t="s">
        <v>504</v>
      </c>
      <c r="CW282" s="83" t="s">
        <v>421</v>
      </c>
      <c r="CX282" s="84" t="s">
        <v>680</v>
      </c>
      <c r="CY282" s="84" t="s">
        <v>550</v>
      </c>
      <c r="CZ282" s="85" t="s">
        <v>476</v>
      </c>
      <c r="DA282" s="84" t="s">
        <v>267</v>
      </c>
      <c r="DB282" s="84" t="s">
        <v>593</v>
      </c>
      <c r="DC282" s="86" t="s">
        <v>275</v>
      </c>
      <c r="DD282" s="84" t="s">
        <v>415</v>
      </c>
      <c r="DE282" s="84" t="s">
        <v>299</v>
      </c>
      <c r="DF282" s="84" t="s">
        <v>327</v>
      </c>
      <c r="DG282" s="84" t="s">
        <v>553</v>
      </c>
      <c r="DH282" s="84" t="s">
        <v>561</v>
      </c>
      <c r="DI282" s="84" t="s">
        <v>596</v>
      </c>
      <c r="DJ282" s="84" t="s">
        <v>212</v>
      </c>
      <c r="DK282" s="84" t="s">
        <v>555</v>
      </c>
      <c r="DL282" s="87" t="s">
        <v>289</v>
      </c>
      <c r="DM282" s="67"/>
      <c r="DO282" s="57"/>
      <c r="DP282" s="28">
        <f>F371</f>
        <v>358</v>
      </c>
      <c r="DQ282" s="29">
        <f>F203</f>
        <v>190</v>
      </c>
      <c r="DR282" s="29">
        <f>F15</f>
        <v>2</v>
      </c>
      <c r="DS282" s="29">
        <f>F602</f>
        <v>589</v>
      </c>
      <c r="DT282" s="29">
        <f>F434</f>
        <v>421</v>
      </c>
      <c r="DU282" s="29">
        <f>F74</f>
        <v>61</v>
      </c>
      <c r="DV282" s="29">
        <f>F536</f>
        <v>523</v>
      </c>
      <c r="DW282" s="29">
        <f>F468</f>
        <v>455</v>
      </c>
      <c r="DX282" s="29">
        <f>F305</f>
        <v>292</v>
      </c>
      <c r="DY282" s="29">
        <f>F242</f>
        <v>229</v>
      </c>
      <c r="DZ282" s="29">
        <f>F407</f>
        <v>394</v>
      </c>
      <c r="EA282" s="29">
        <f>F339</f>
        <v>326</v>
      </c>
      <c r="EB282" s="29">
        <f>F176</f>
        <v>163</v>
      </c>
      <c r="EC282" s="29">
        <f>F133</f>
        <v>120</v>
      </c>
      <c r="ED282" s="29">
        <f>F570</f>
        <v>557</v>
      </c>
      <c r="EE282" s="29">
        <f>F235</f>
        <v>222</v>
      </c>
      <c r="EF282" s="29">
        <f>F47</f>
        <v>34</v>
      </c>
      <c r="EG282" s="29">
        <f>F629</f>
        <v>616</v>
      </c>
      <c r="EH282" s="29">
        <f>F441</f>
        <v>428</v>
      </c>
      <c r="EI282" s="29">
        <f>F273</f>
        <v>260</v>
      </c>
      <c r="EJ282" s="29">
        <f>F538</f>
        <v>525</v>
      </c>
      <c r="EK282" s="29">
        <f>F500</f>
        <v>487</v>
      </c>
      <c r="EL282" s="29">
        <f>F337</f>
        <v>324</v>
      </c>
      <c r="EM282" s="29">
        <f>F144</f>
        <v>131</v>
      </c>
      <c r="EN282" s="30">
        <f>F106</f>
        <v>93</v>
      </c>
      <c r="EO282" s="75">
        <f t="shared" si="128"/>
        <v>3247400</v>
      </c>
      <c r="EP282" s="41"/>
      <c r="EQ282" s="91" t="s">
        <v>563</v>
      </c>
      <c r="ER282" s="93" t="s">
        <v>637</v>
      </c>
      <c r="ES282" s="93" t="s">
        <v>612</v>
      </c>
      <c r="ET282" s="93" t="s">
        <v>196</v>
      </c>
      <c r="EU282" s="93" t="s">
        <v>656</v>
      </c>
      <c r="EV282" s="93" t="s">
        <v>140</v>
      </c>
      <c r="EW282" s="93" t="s">
        <v>104</v>
      </c>
      <c r="EX282" s="93" t="s">
        <v>279</v>
      </c>
      <c r="EY282" s="93" t="s">
        <v>312</v>
      </c>
      <c r="EZ282" s="92" t="s">
        <v>91</v>
      </c>
      <c r="FA282" s="93" t="s">
        <v>533</v>
      </c>
      <c r="FB282" s="93" t="s">
        <v>440</v>
      </c>
      <c r="FC282" s="94" t="s">
        <v>605</v>
      </c>
      <c r="FD282" s="93" t="s">
        <v>134</v>
      </c>
      <c r="FE282" s="93" t="s">
        <v>591</v>
      </c>
      <c r="FF282" s="95" t="s">
        <v>361</v>
      </c>
      <c r="FG282" s="93" t="s">
        <v>98</v>
      </c>
      <c r="FH282" s="93" t="s">
        <v>645</v>
      </c>
      <c r="FI282" s="93" t="s">
        <v>253</v>
      </c>
      <c r="FJ282" s="93" t="s">
        <v>681</v>
      </c>
      <c r="FK282" s="93" t="s">
        <v>491</v>
      </c>
      <c r="FL282" s="93" t="s">
        <v>294</v>
      </c>
      <c r="FM282" s="93" t="s">
        <v>111</v>
      </c>
      <c r="FN282" s="93" t="s">
        <v>379</v>
      </c>
      <c r="FO282" s="96" t="s">
        <v>508</v>
      </c>
      <c r="FP282" s="67"/>
    </row>
    <row r="283" spans="1:172" ht="12.75" x14ac:dyDescent="0.2">
      <c r="A283" s="41"/>
      <c r="B283" s="41"/>
      <c r="C283" s="41"/>
      <c r="D283" s="109" t="s">
        <v>343</v>
      </c>
      <c r="E283" s="110" t="s">
        <v>565</v>
      </c>
      <c r="F283" s="122">
        <f>B3+(270*B5)</f>
        <v>270</v>
      </c>
      <c r="G283" s="210"/>
      <c r="H283" s="211"/>
      <c r="I283" s="57"/>
      <c r="J283" s="28">
        <f>F395</f>
        <v>382</v>
      </c>
      <c r="K283" s="29">
        <f>F438</f>
        <v>425</v>
      </c>
      <c r="L283" s="29">
        <f>F511</f>
        <v>498</v>
      </c>
      <c r="M283" s="29">
        <f>F429</f>
        <v>416</v>
      </c>
      <c r="N283" s="29">
        <f>F477</f>
        <v>464</v>
      </c>
      <c r="O283" s="29">
        <f>F28</f>
        <v>15</v>
      </c>
      <c r="P283" s="29">
        <f>F76</f>
        <v>63</v>
      </c>
      <c r="Q283" s="29">
        <f>F119</f>
        <v>106</v>
      </c>
      <c r="R283" s="29">
        <f>F42</f>
        <v>29</v>
      </c>
      <c r="S283" s="29">
        <f>F110</f>
        <v>97</v>
      </c>
      <c r="T283" s="29">
        <f>F266</f>
        <v>253</v>
      </c>
      <c r="U283" s="29">
        <f>F334</f>
        <v>321</v>
      </c>
      <c r="V283" s="29">
        <f>F382</f>
        <v>369</v>
      </c>
      <c r="W283" s="29">
        <f>F300</f>
        <v>287</v>
      </c>
      <c r="X283" s="29">
        <f>F343</f>
        <v>330</v>
      </c>
      <c r="Y283" s="29">
        <f>F524</f>
        <v>511</v>
      </c>
      <c r="Z283" s="29">
        <f>F572</f>
        <v>559</v>
      </c>
      <c r="AA283" s="29">
        <f>F615</f>
        <v>602</v>
      </c>
      <c r="AB283" s="29">
        <f>F558</f>
        <v>545</v>
      </c>
      <c r="AC283" s="29">
        <f>F606</f>
        <v>593</v>
      </c>
      <c r="AD283" s="29">
        <f>F162</f>
        <v>149</v>
      </c>
      <c r="AE283" s="29">
        <f>F205</f>
        <v>192</v>
      </c>
      <c r="AF283" s="29">
        <f>F248</f>
        <v>235</v>
      </c>
      <c r="AG283" s="29">
        <f>F171</f>
        <v>158</v>
      </c>
      <c r="AH283" s="30">
        <f>F214</f>
        <v>201</v>
      </c>
      <c r="AI283" s="75">
        <f t="shared" si="126"/>
        <v>3247400</v>
      </c>
      <c r="AJ283" s="41"/>
      <c r="AK283" s="76" t="s">
        <v>403</v>
      </c>
      <c r="AL283" s="78" t="s">
        <v>633</v>
      </c>
      <c r="AM283" s="78" t="s">
        <v>512</v>
      </c>
      <c r="AN283" s="78" t="s">
        <v>267</v>
      </c>
      <c r="AO283" s="78" t="s">
        <v>680</v>
      </c>
      <c r="AP283" s="78" t="s">
        <v>658</v>
      </c>
      <c r="AQ283" s="78" t="s">
        <v>293</v>
      </c>
      <c r="AR283" s="78" t="s">
        <v>579</v>
      </c>
      <c r="AS283" s="78" t="s">
        <v>449</v>
      </c>
      <c r="AT283" s="78" t="s">
        <v>271</v>
      </c>
      <c r="AU283" s="77" t="s">
        <v>181</v>
      </c>
      <c r="AV283" s="78" t="s">
        <v>497</v>
      </c>
      <c r="AW283" s="79" t="s">
        <v>688</v>
      </c>
      <c r="AX283" s="78" t="s">
        <v>589</v>
      </c>
      <c r="AY283" s="80" t="s">
        <v>374</v>
      </c>
      <c r="AZ283" s="78" t="s">
        <v>509</v>
      </c>
      <c r="BA283" s="78" t="s">
        <v>276</v>
      </c>
      <c r="BB283" s="78" t="s">
        <v>124</v>
      </c>
      <c r="BC283" s="78" t="s">
        <v>666</v>
      </c>
      <c r="BD283" s="78" t="s">
        <v>526</v>
      </c>
      <c r="BE283" s="78" t="s">
        <v>187</v>
      </c>
      <c r="BF283" s="78" t="s">
        <v>506</v>
      </c>
      <c r="BG283" s="78" t="s">
        <v>286</v>
      </c>
      <c r="BH283" s="78" t="s">
        <v>701</v>
      </c>
      <c r="BI283" s="81" t="s">
        <v>184</v>
      </c>
      <c r="BJ283" s="41"/>
      <c r="BK283" s="50"/>
      <c r="BL283" s="41"/>
      <c r="BM283" s="28">
        <f>F145</f>
        <v>132</v>
      </c>
      <c r="BN283" s="29">
        <f>F229</f>
        <v>216</v>
      </c>
      <c r="BO283" s="29">
        <f>F252</f>
        <v>239</v>
      </c>
      <c r="BP283" s="29">
        <f>F188</f>
        <v>175</v>
      </c>
      <c r="BQ283" s="29">
        <f>F186</f>
        <v>173</v>
      </c>
      <c r="BR283" s="29">
        <f>F528</f>
        <v>515</v>
      </c>
      <c r="BS283" s="29">
        <f>F592</f>
        <v>579</v>
      </c>
      <c r="BT283" s="29">
        <f>F635</f>
        <v>622</v>
      </c>
      <c r="BU283" s="29">
        <f>F576</f>
        <v>563</v>
      </c>
      <c r="BV283" s="29">
        <f>F544</f>
        <v>531</v>
      </c>
      <c r="BW283" s="29">
        <f>F266</f>
        <v>253</v>
      </c>
      <c r="BX283" s="29">
        <f>F350</f>
        <v>337</v>
      </c>
      <c r="BY283" s="29">
        <f>F368</f>
        <v>355</v>
      </c>
      <c r="BZ283" s="29">
        <f>F334</f>
        <v>321</v>
      </c>
      <c r="CA283" s="29">
        <f>F307</f>
        <v>294</v>
      </c>
      <c r="CB283" s="29">
        <f>F24</f>
        <v>11</v>
      </c>
      <c r="CC283" s="29">
        <f>F108</f>
        <v>95</v>
      </c>
      <c r="CD283" s="29">
        <f>F131</f>
        <v>118</v>
      </c>
      <c r="CE283" s="29">
        <f>F72</f>
        <v>59</v>
      </c>
      <c r="CF283" s="29">
        <f>F40</f>
        <v>27</v>
      </c>
      <c r="CG283" s="29">
        <f>F412</f>
        <v>399</v>
      </c>
      <c r="CH283" s="29">
        <f>F471</f>
        <v>458</v>
      </c>
      <c r="CI283" s="29">
        <f>F489</f>
        <v>476</v>
      </c>
      <c r="CJ283" s="29">
        <f>F455</f>
        <v>442</v>
      </c>
      <c r="CK283" s="30">
        <f>F423</f>
        <v>410</v>
      </c>
      <c r="CL283" s="75">
        <f t="shared" si="127"/>
        <v>3247400</v>
      </c>
      <c r="CM283" s="41"/>
      <c r="CN283" s="82" t="s">
        <v>285</v>
      </c>
      <c r="CO283" s="84" t="s">
        <v>452</v>
      </c>
      <c r="CP283" s="84" t="s">
        <v>185</v>
      </c>
      <c r="CQ283" s="84" t="s">
        <v>375</v>
      </c>
      <c r="CR283" s="84" t="s">
        <v>517</v>
      </c>
      <c r="CS283" s="84" t="s">
        <v>274</v>
      </c>
      <c r="CT283" s="84" t="s">
        <v>592</v>
      </c>
      <c r="CU283" s="84" t="s">
        <v>473</v>
      </c>
      <c r="CV283" s="84" t="s">
        <v>521</v>
      </c>
      <c r="CW283" s="84" t="s">
        <v>173</v>
      </c>
      <c r="CX283" s="83" t="s">
        <v>181</v>
      </c>
      <c r="CY283" s="84" t="s">
        <v>578</v>
      </c>
      <c r="CZ283" s="85" t="s">
        <v>188</v>
      </c>
      <c r="DA283" s="84" t="s">
        <v>497</v>
      </c>
      <c r="DB283" s="86" t="s">
        <v>673</v>
      </c>
      <c r="DC283" s="84" t="s">
        <v>270</v>
      </c>
      <c r="DD283" s="84" t="s">
        <v>314</v>
      </c>
      <c r="DE283" s="84" t="s">
        <v>470</v>
      </c>
      <c r="DF283" s="84" t="s">
        <v>164</v>
      </c>
      <c r="DG283" s="84" t="s">
        <v>580</v>
      </c>
      <c r="DH283" s="84" t="s">
        <v>277</v>
      </c>
      <c r="DI283" s="84" t="s">
        <v>170</v>
      </c>
      <c r="DJ283" s="84" t="s">
        <v>475</v>
      </c>
      <c r="DK283" s="84" t="s">
        <v>582</v>
      </c>
      <c r="DL283" s="87" t="s">
        <v>322</v>
      </c>
      <c r="DM283" s="67"/>
      <c r="DO283" s="57"/>
      <c r="DP283" s="28">
        <f>F253</f>
        <v>240</v>
      </c>
      <c r="DQ283" s="29">
        <f>F65</f>
        <v>52</v>
      </c>
      <c r="DR283" s="29">
        <f>F527</f>
        <v>514</v>
      </c>
      <c r="DS283" s="29">
        <f>F484</f>
        <v>471</v>
      </c>
      <c r="DT283" s="29">
        <f>F296</f>
        <v>283</v>
      </c>
      <c r="DU283" s="29">
        <f>F586</f>
        <v>573</v>
      </c>
      <c r="DV283" s="29">
        <f>F393</f>
        <v>380</v>
      </c>
      <c r="DW283" s="29">
        <f>F355</f>
        <v>342</v>
      </c>
      <c r="DX283" s="29">
        <f>F167</f>
        <v>154</v>
      </c>
      <c r="DY283" s="29">
        <f>F124</f>
        <v>111</v>
      </c>
      <c r="DZ283" s="29">
        <f>F264</f>
        <v>251</v>
      </c>
      <c r="EA283" s="29">
        <f>F226</f>
        <v>213</v>
      </c>
      <c r="EB283" s="29">
        <f>F58</f>
        <v>45</v>
      </c>
      <c r="EC283" s="29">
        <f>F620</f>
        <v>607</v>
      </c>
      <c r="ED283" s="29">
        <f>F457</f>
        <v>444</v>
      </c>
      <c r="EE283" s="29">
        <f>F97</f>
        <v>84</v>
      </c>
      <c r="EF283" s="29">
        <f>F554</f>
        <v>541</v>
      </c>
      <c r="EG283" s="29">
        <f>F491</f>
        <v>478</v>
      </c>
      <c r="EH283" s="29">
        <f>F323</f>
        <v>310</v>
      </c>
      <c r="EI283" s="29">
        <f>F160</f>
        <v>147</v>
      </c>
      <c r="EJ283" s="29">
        <f>F425</f>
        <v>412</v>
      </c>
      <c r="EK283" s="29">
        <f>F387</f>
        <v>374</v>
      </c>
      <c r="EL283" s="29">
        <f>F194</f>
        <v>181</v>
      </c>
      <c r="EM283" s="29">
        <f>F31</f>
        <v>18</v>
      </c>
      <c r="EN283" s="30">
        <f>F588</f>
        <v>575</v>
      </c>
      <c r="EO283" s="75">
        <f t="shared" si="128"/>
        <v>3247400</v>
      </c>
      <c r="EP283" s="41"/>
      <c r="EQ283" s="91" t="s">
        <v>575</v>
      </c>
      <c r="ER283" s="93" t="s">
        <v>602</v>
      </c>
      <c r="ES283" s="93" t="s">
        <v>135</v>
      </c>
      <c r="ET283" s="93" t="s">
        <v>581</v>
      </c>
      <c r="EU283" s="93" t="s">
        <v>532</v>
      </c>
      <c r="EV283" s="93" t="s">
        <v>78</v>
      </c>
      <c r="EW283" s="93" t="s">
        <v>151</v>
      </c>
      <c r="EX283" s="93" t="s">
        <v>222</v>
      </c>
      <c r="EY283" s="93" t="s">
        <v>284</v>
      </c>
      <c r="EZ283" s="93" t="s">
        <v>334</v>
      </c>
      <c r="FA283" s="92" t="s">
        <v>513</v>
      </c>
      <c r="FB283" s="93" t="s">
        <v>583</v>
      </c>
      <c r="FC283" s="94" t="s">
        <v>380</v>
      </c>
      <c r="FD283" s="93" t="s">
        <v>648</v>
      </c>
      <c r="FE283" s="95" t="s">
        <v>492</v>
      </c>
      <c r="FF283" s="93" t="s">
        <v>292</v>
      </c>
      <c r="FG283" s="93" t="s">
        <v>629</v>
      </c>
      <c r="FH283" s="93" t="s">
        <v>193</v>
      </c>
      <c r="FI283" s="93" t="s">
        <v>670</v>
      </c>
      <c r="FJ283" s="93" t="s">
        <v>247</v>
      </c>
      <c r="FK283" s="93" t="s">
        <v>353</v>
      </c>
      <c r="FL283" s="93" t="s">
        <v>360</v>
      </c>
      <c r="FM283" s="93" t="s">
        <v>313</v>
      </c>
      <c r="FN283" s="93" t="s">
        <v>431</v>
      </c>
      <c r="FO283" s="96" t="s">
        <v>456</v>
      </c>
      <c r="FP283" s="67"/>
    </row>
    <row r="284" spans="1:172" ht="12.75" x14ac:dyDescent="0.2">
      <c r="A284" s="41"/>
      <c r="B284" s="41"/>
      <c r="C284" s="41"/>
      <c r="D284" s="109" t="s">
        <v>527</v>
      </c>
      <c r="E284" s="110" t="s">
        <v>565</v>
      </c>
      <c r="F284" s="111">
        <f>B3+(271*B5)</f>
        <v>271</v>
      </c>
      <c r="G284" s="210"/>
      <c r="H284" s="211"/>
      <c r="I284" s="57"/>
      <c r="J284" s="28">
        <f>F504</f>
        <v>491</v>
      </c>
      <c r="K284" s="29">
        <f>F427</f>
        <v>414</v>
      </c>
      <c r="L284" s="29">
        <f>F470</f>
        <v>457</v>
      </c>
      <c r="M284" s="29">
        <f>F388</f>
        <v>375</v>
      </c>
      <c r="N284" s="29">
        <f>F461</f>
        <v>448</v>
      </c>
      <c r="O284" s="29">
        <f>F117</f>
        <v>104</v>
      </c>
      <c r="P284" s="29">
        <f>F60</f>
        <v>47</v>
      </c>
      <c r="Q284" s="29">
        <f>F103</f>
        <v>90</v>
      </c>
      <c r="R284" s="29">
        <f>F26</f>
        <v>13</v>
      </c>
      <c r="S284" s="29">
        <f>F69</f>
        <v>56</v>
      </c>
      <c r="T284" s="29">
        <f>F375</f>
        <v>362</v>
      </c>
      <c r="U284" s="29">
        <f>F293</f>
        <v>280</v>
      </c>
      <c r="V284" s="29">
        <f>F341</f>
        <v>328</v>
      </c>
      <c r="W284" s="29">
        <f>F284</f>
        <v>271</v>
      </c>
      <c r="X284" s="29">
        <f>F332</f>
        <v>319</v>
      </c>
      <c r="Y284" s="29">
        <f>F633</f>
        <v>620</v>
      </c>
      <c r="Z284" s="29">
        <f>F556</f>
        <v>543</v>
      </c>
      <c r="AA284" s="29">
        <f>F599</f>
        <v>586</v>
      </c>
      <c r="AB284" s="29">
        <f>F522</f>
        <v>509</v>
      </c>
      <c r="AC284" s="29">
        <f>F565</f>
        <v>552</v>
      </c>
      <c r="AD284" s="29">
        <f>F246</f>
        <v>233</v>
      </c>
      <c r="AE284" s="29">
        <f>F164</f>
        <v>151</v>
      </c>
      <c r="AF284" s="29">
        <f>F237</f>
        <v>224</v>
      </c>
      <c r="AG284" s="29">
        <f>F155</f>
        <v>142</v>
      </c>
      <c r="AH284" s="30">
        <f>F198</f>
        <v>185</v>
      </c>
      <c r="AI284" s="75">
        <f t="shared" si="126"/>
        <v>3247400</v>
      </c>
      <c r="AJ284" s="41"/>
      <c r="AK284" s="76" t="s">
        <v>81</v>
      </c>
      <c r="AL284" s="78" t="s">
        <v>685</v>
      </c>
      <c r="AM284" s="78" t="s">
        <v>462</v>
      </c>
      <c r="AN284" s="78" t="s">
        <v>568</v>
      </c>
      <c r="AO284" s="78" t="s">
        <v>395</v>
      </c>
      <c r="AP284" s="78" t="s">
        <v>388</v>
      </c>
      <c r="AQ284" s="78" t="s">
        <v>74</v>
      </c>
      <c r="AR284" s="78" t="s">
        <v>590</v>
      </c>
      <c r="AS284" s="78" t="s">
        <v>233</v>
      </c>
      <c r="AT284" s="78" t="s">
        <v>573</v>
      </c>
      <c r="AU284" s="78" t="s">
        <v>570</v>
      </c>
      <c r="AV284" s="77" t="s">
        <v>125</v>
      </c>
      <c r="AW284" s="79" t="s">
        <v>87</v>
      </c>
      <c r="AX284" s="80" t="s">
        <v>527</v>
      </c>
      <c r="AY284" s="78" t="s">
        <v>665</v>
      </c>
      <c r="AZ284" s="78" t="s">
        <v>663</v>
      </c>
      <c r="BA284" s="78" t="s">
        <v>558</v>
      </c>
      <c r="BB284" s="78" t="s">
        <v>392</v>
      </c>
      <c r="BC284" s="78" t="s">
        <v>75</v>
      </c>
      <c r="BD284" s="78" t="s">
        <v>172</v>
      </c>
      <c r="BE284" s="78" t="s">
        <v>693</v>
      </c>
      <c r="BF284" s="78" t="s">
        <v>245</v>
      </c>
      <c r="BG284" s="78" t="s">
        <v>265</v>
      </c>
      <c r="BH284" s="78" t="s">
        <v>385</v>
      </c>
      <c r="BI284" s="81" t="s">
        <v>93</v>
      </c>
      <c r="BJ284" s="41"/>
      <c r="BK284" s="50"/>
      <c r="BL284" s="41"/>
      <c r="BM284" s="28">
        <f>F211</f>
        <v>198</v>
      </c>
      <c r="BN284" s="29">
        <f>F177</f>
        <v>164</v>
      </c>
      <c r="BO284" s="29">
        <f>F213</f>
        <v>200</v>
      </c>
      <c r="BP284" s="29">
        <f>F245</f>
        <v>232</v>
      </c>
      <c r="BQ284" s="29">
        <f>F154</f>
        <v>141</v>
      </c>
      <c r="BR284" s="29">
        <f>F569</f>
        <v>556</v>
      </c>
      <c r="BS284" s="29">
        <f>F560</f>
        <v>547</v>
      </c>
      <c r="BT284" s="29">
        <f>F601</f>
        <v>588</v>
      </c>
      <c r="BU284" s="29">
        <f>F628</f>
        <v>615</v>
      </c>
      <c r="BV284" s="29">
        <f>F517</f>
        <v>504</v>
      </c>
      <c r="BW284" s="29">
        <f>F332</f>
        <v>319</v>
      </c>
      <c r="BX284" s="29">
        <f>F293</f>
        <v>280</v>
      </c>
      <c r="BY284" s="29">
        <f>F359</f>
        <v>346</v>
      </c>
      <c r="BZ284" s="29">
        <f>F366</f>
        <v>353</v>
      </c>
      <c r="CA284" s="29">
        <f>F275</f>
        <v>262</v>
      </c>
      <c r="CB284" s="29">
        <f>F65</f>
        <v>52</v>
      </c>
      <c r="CC284" s="29">
        <f>F56</f>
        <v>43</v>
      </c>
      <c r="CD284" s="29">
        <f>F97</f>
        <v>84</v>
      </c>
      <c r="CE284" s="29">
        <f>F124</f>
        <v>111</v>
      </c>
      <c r="CF284" s="29">
        <f>F33</f>
        <v>20</v>
      </c>
      <c r="CG284" s="29">
        <f>F448</f>
        <v>435</v>
      </c>
      <c r="CH284" s="29">
        <f>F414</f>
        <v>401</v>
      </c>
      <c r="CI284" s="29">
        <f>F480</f>
        <v>467</v>
      </c>
      <c r="CJ284" s="29">
        <f>F512</f>
        <v>499</v>
      </c>
      <c r="CK284" s="30">
        <f>F396</f>
        <v>383</v>
      </c>
      <c r="CL284" s="75">
        <f t="shared" si="127"/>
        <v>3247400</v>
      </c>
      <c r="CM284" s="41"/>
      <c r="CN284" s="82" t="s">
        <v>547</v>
      </c>
      <c r="CO284" s="84" t="s">
        <v>309</v>
      </c>
      <c r="CP284" s="84" t="s">
        <v>189</v>
      </c>
      <c r="CQ284" s="84" t="s">
        <v>347</v>
      </c>
      <c r="CR284" s="84" t="s">
        <v>413</v>
      </c>
      <c r="CS284" s="84" t="s">
        <v>301</v>
      </c>
      <c r="CT284" s="84" t="s">
        <v>393</v>
      </c>
      <c r="CU284" s="84" t="s">
        <v>552</v>
      </c>
      <c r="CV284" s="84" t="s">
        <v>257</v>
      </c>
      <c r="CW284" s="84" t="s">
        <v>647</v>
      </c>
      <c r="CX284" s="84" t="s">
        <v>665</v>
      </c>
      <c r="CY284" s="83" t="s">
        <v>125</v>
      </c>
      <c r="CZ284" s="85" t="s">
        <v>559</v>
      </c>
      <c r="DA284" s="86" t="s">
        <v>302</v>
      </c>
      <c r="DB284" s="84" t="s">
        <v>643</v>
      </c>
      <c r="DC284" s="84" t="s">
        <v>602</v>
      </c>
      <c r="DD284" s="84" t="s">
        <v>390</v>
      </c>
      <c r="DE284" s="84" t="s">
        <v>292</v>
      </c>
      <c r="DF284" s="84" t="s">
        <v>334</v>
      </c>
      <c r="DG284" s="84" t="s">
        <v>255</v>
      </c>
      <c r="DH284" s="84" t="s">
        <v>119</v>
      </c>
      <c r="DI284" s="84" t="s">
        <v>396</v>
      </c>
      <c r="DJ284" s="84" t="s">
        <v>603</v>
      </c>
      <c r="DK284" s="84" t="s">
        <v>340</v>
      </c>
      <c r="DL284" s="87" t="s">
        <v>295</v>
      </c>
      <c r="DM284" s="67"/>
      <c r="DO284" s="57"/>
      <c r="DP284" s="28">
        <f>F324</f>
        <v>311</v>
      </c>
      <c r="DQ284" s="29">
        <f>F161</f>
        <v>148</v>
      </c>
      <c r="DR284" s="29">
        <f>F93</f>
        <v>80</v>
      </c>
      <c r="DS284" s="29">
        <f>F555</f>
        <v>542</v>
      </c>
      <c r="DT284" s="29">
        <f>F492</f>
        <v>479</v>
      </c>
      <c r="DU284" s="29">
        <f>F32</f>
        <v>19</v>
      </c>
      <c r="DV284" s="29">
        <f>F589</f>
        <v>576</v>
      </c>
      <c r="DW284" s="29">
        <f>F426</f>
        <v>413</v>
      </c>
      <c r="DX284" s="29">
        <f>F383</f>
        <v>370</v>
      </c>
      <c r="DY284" s="29">
        <f>F195</f>
        <v>182</v>
      </c>
      <c r="DZ284" s="29">
        <f>F485</f>
        <v>472</v>
      </c>
      <c r="EA284" s="29">
        <f>F297</f>
        <v>284</v>
      </c>
      <c r="EB284" s="29">
        <f>F254</f>
        <v>241</v>
      </c>
      <c r="EC284" s="29">
        <f>F66</f>
        <v>53</v>
      </c>
      <c r="ED284" s="29">
        <f>F523</f>
        <v>510</v>
      </c>
      <c r="EE284" s="29">
        <f>F163</f>
        <v>150</v>
      </c>
      <c r="EF284" s="29">
        <f>F125</f>
        <v>112</v>
      </c>
      <c r="EG284" s="29">
        <f>F587</f>
        <v>574</v>
      </c>
      <c r="EH284" s="29">
        <f>F394</f>
        <v>381</v>
      </c>
      <c r="EI284" s="29">
        <f>F356</f>
        <v>343</v>
      </c>
      <c r="EJ284" s="29">
        <f>F621</f>
        <v>608</v>
      </c>
      <c r="EK284" s="29">
        <f>F453</f>
        <v>440</v>
      </c>
      <c r="EL284" s="29">
        <f>F265</f>
        <v>252</v>
      </c>
      <c r="EM284" s="29">
        <f>F227</f>
        <v>214</v>
      </c>
      <c r="EN284" s="30">
        <f>F59</f>
        <v>46</v>
      </c>
      <c r="EO284" s="75">
        <f t="shared" si="128"/>
        <v>3247400</v>
      </c>
      <c r="EP284" s="41"/>
      <c r="EQ284" s="91" t="s">
        <v>177</v>
      </c>
      <c r="ER284" s="93" t="s">
        <v>400</v>
      </c>
      <c r="ES284" s="93" t="s">
        <v>561</v>
      </c>
      <c r="ET284" s="93" t="s">
        <v>485</v>
      </c>
      <c r="EU284" s="93" t="s">
        <v>101</v>
      </c>
      <c r="EV284" s="93" t="s">
        <v>212</v>
      </c>
      <c r="EW284" s="93" t="s">
        <v>275</v>
      </c>
      <c r="EX284" s="93" t="s">
        <v>339</v>
      </c>
      <c r="EY284" s="93" t="s">
        <v>86</v>
      </c>
      <c r="EZ284" s="93" t="s">
        <v>159</v>
      </c>
      <c r="FA284" s="93" t="s">
        <v>130</v>
      </c>
      <c r="FB284" s="92" t="s">
        <v>649</v>
      </c>
      <c r="FC284" s="94" t="s">
        <v>528</v>
      </c>
      <c r="FD284" s="95" t="s">
        <v>596</v>
      </c>
      <c r="FE284" s="93" t="s">
        <v>299</v>
      </c>
      <c r="FF284" s="93" t="s">
        <v>250</v>
      </c>
      <c r="FG284" s="93" t="s">
        <v>522</v>
      </c>
      <c r="FH284" s="93" t="s">
        <v>415</v>
      </c>
      <c r="FI284" s="93" t="s">
        <v>700</v>
      </c>
      <c r="FJ284" s="93" t="s">
        <v>514</v>
      </c>
      <c r="FK284" s="93" t="s">
        <v>376</v>
      </c>
      <c r="FL284" s="93" t="s">
        <v>435</v>
      </c>
      <c r="FM284" s="93" t="s">
        <v>467</v>
      </c>
      <c r="FN284" s="93" t="s">
        <v>248</v>
      </c>
      <c r="FO284" s="96" t="s">
        <v>349</v>
      </c>
      <c r="FP284" s="67"/>
    </row>
    <row r="285" spans="1:172" ht="12.75" x14ac:dyDescent="0.2">
      <c r="A285" s="41"/>
      <c r="B285" s="41"/>
      <c r="C285" s="41"/>
      <c r="D285" s="109" t="s">
        <v>479</v>
      </c>
      <c r="E285" s="110" t="s">
        <v>565</v>
      </c>
      <c r="F285" s="111">
        <f>B3+(272*B5)</f>
        <v>272</v>
      </c>
      <c r="G285" s="210"/>
      <c r="H285" s="211"/>
      <c r="I285" s="57"/>
      <c r="J285" s="28">
        <f>F463</f>
        <v>450</v>
      </c>
      <c r="K285" s="29">
        <f>F411</f>
        <v>398</v>
      </c>
      <c r="L285" s="29">
        <f>F454</f>
        <v>441</v>
      </c>
      <c r="M285" s="29">
        <f>F502</f>
        <v>489</v>
      </c>
      <c r="N285" s="29">
        <f>F420</f>
        <v>407</v>
      </c>
      <c r="O285" s="29">
        <f>F101</f>
        <v>88</v>
      </c>
      <c r="P285" s="29">
        <f>F19</f>
        <v>6</v>
      </c>
      <c r="Q285" s="29">
        <f>F67</f>
        <v>54</v>
      </c>
      <c r="R285" s="29">
        <f>F135</f>
        <v>122</v>
      </c>
      <c r="S285" s="29">
        <f>F53</f>
        <v>40</v>
      </c>
      <c r="T285" s="29">
        <f>F359</f>
        <v>346</v>
      </c>
      <c r="U285" s="29">
        <f>F282</f>
        <v>269</v>
      </c>
      <c r="V285" s="29">
        <f>F325</f>
        <v>312</v>
      </c>
      <c r="W285" s="29">
        <f>F368</f>
        <v>355</v>
      </c>
      <c r="X285" s="29">
        <f>F291</f>
        <v>278</v>
      </c>
      <c r="Y285" s="29">
        <f>F597</f>
        <v>584</v>
      </c>
      <c r="Z285" s="29">
        <f>F515</f>
        <v>502</v>
      </c>
      <c r="AA285" s="29">
        <f>F583</f>
        <v>570</v>
      </c>
      <c r="AB285" s="29">
        <f>F631</f>
        <v>618</v>
      </c>
      <c r="AC285" s="29">
        <f>F549</f>
        <v>536</v>
      </c>
      <c r="AD285" s="29">
        <f>F230</f>
        <v>217</v>
      </c>
      <c r="AE285" s="29">
        <f>F148</f>
        <v>135</v>
      </c>
      <c r="AF285" s="29">
        <f>F196</f>
        <v>183</v>
      </c>
      <c r="AG285" s="29">
        <f>F239</f>
        <v>226</v>
      </c>
      <c r="AH285" s="30">
        <f>F187</f>
        <v>174</v>
      </c>
      <c r="AI285" s="112">
        <f>J285^3+K285^3+L285^3+M285^3+N285^3+O285^3+P285^3+Q285^3+R285^3+S285^3+T285^3+U285^3+V285^3+W285^3+X285^3+Y285^3+Z285^3+AA285^3+AB285^3+AC285^3+AD285^3+AE285^3+AF285^3+AG285^3+AH285^3</f>
        <v>1521000000</v>
      </c>
      <c r="AJ285" s="41"/>
      <c r="AK285" s="113" t="s">
        <v>615</v>
      </c>
      <c r="AL285" s="114" t="s">
        <v>476</v>
      </c>
      <c r="AM285" s="114" t="s">
        <v>218</v>
      </c>
      <c r="AN285" s="114" t="s">
        <v>676</v>
      </c>
      <c r="AO285" s="114" t="s">
        <v>496</v>
      </c>
      <c r="AP285" s="114" t="s">
        <v>123</v>
      </c>
      <c r="AQ285" s="114" t="s">
        <v>620</v>
      </c>
      <c r="AR285" s="114" t="s">
        <v>471</v>
      </c>
      <c r="AS285" s="114" t="s">
        <v>209</v>
      </c>
      <c r="AT285" s="114" t="s">
        <v>611</v>
      </c>
      <c r="AU285" s="114" t="s">
        <v>559</v>
      </c>
      <c r="AV285" s="114" t="s">
        <v>678</v>
      </c>
      <c r="AW285" s="77" t="s">
        <v>617</v>
      </c>
      <c r="AX285" s="114" t="s">
        <v>188</v>
      </c>
      <c r="AY285" s="114" t="s">
        <v>224</v>
      </c>
      <c r="AZ285" s="114" t="s">
        <v>214</v>
      </c>
      <c r="BA285" s="114" t="s">
        <v>266</v>
      </c>
      <c r="BB285" s="114" t="s">
        <v>674</v>
      </c>
      <c r="BC285" s="114" t="s">
        <v>411</v>
      </c>
      <c r="BD285" s="114" t="s">
        <v>474</v>
      </c>
      <c r="BE285" s="114" t="s">
        <v>468</v>
      </c>
      <c r="BF285" s="114" t="s">
        <v>229</v>
      </c>
      <c r="BG285" s="114" t="s">
        <v>695</v>
      </c>
      <c r="BH285" s="114" t="s">
        <v>364</v>
      </c>
      <c r="BI285" s="115" t="s">
        <v>324</v>
      </c>
      <c r="BJ285" s="41"/>
      <c r="BK285" s="50"/>
      <c r="BL285" s="41"/>
      <c r="BM285" s="28">
        <f>F163</f>
        <v>150</v>
      </c>
      <c r="BN285" s="29">
        <f>F261</f>
        <v>248</v>
      </c>
      <c r="BO285" s="29">
        <f>F204</f>
        <v>191</v>
      </c>
      <c r="BP285" s="29">
        <f>F152</f>
        <v>139</v>
      </c>
      <c r="BQ285" s="29">
        <f>F220</f>
        <v>207</v>
      </c>
      <c r="BR285" s="29">
        <f>F551</f>
        <v>538</v>
      </c>
      <c r="BS285" s="29">
        <f>F619</f>
        <v>606</v>
      </c>
      <c r="BT285" s="29">
        <f>F567</f>
        <v>554</v>
      </c>
      <c r="BU285" s="29">
        <f>F535</f>
        <v>522</v>
      </c>
      <c r="BV285" s="29">
        <f>F603</f>
        <v>590</v>
      </c>
      <c r="BW285" s="29">
        <f>F309</f>
        <v>296</v>
      </c>
      <c r="BX285" s="29">
        <f>F382</f>
        <v>369</v>
      </c>
      <c r="BY285" s="29">
        <f>F325</f>
        <v>312</v>
      </c>
      <c r="BZ285" s="29">
        <f>F268</f>
        <v>255</v>
      </c>
      <c r="CA285" s="29">
        <f>F341</f>
        <v>328</v>
      </c>
      <c r="CB285" s="29">
        <f>F47</f>
        <v>34</v>
      </c>
      <c r="CC285" s="29">
        <f>F115</f>
        <v>102</v>
      </c>
      <c r="CD285" s="29">
        <f>F83</f>
        <v>70</v>
      </c>
      <c r="CE285" s="29">
        <f>F31</f>
        <v>18</v>
      </c>
      <c r="CF285" s="29">
        <f>F99</f>
        <v>86</v>
      </c>
      <c r="CG285" s="29">
        <f>F430</f>
        <v>417</v>
      </c>
      <c r="CH285" s="29">
        <f>F498</f>
        <v>485</v>
      </c>
      <c r="CI285" s="29">
        <f>F446</f>
        <v>433</v>
      </c>
      <c r="CJ285" s="29">
        <f>F389</f>
        <v>376</v>
      </c>
      <c r="CK285" s="30">
        <f>F487</f>
        <v>474</v>
      </c>
      <c r="CL285" s="112">
        <f>BM285^3+BN285^3+BO285^3+BP285^3+BQ285^3+BR285^3+BS285^3+BT285^3+BU285^3+BV285^3+BW285^3+BX285^3+BY285^3+BZ285^3+CA285^3+CB285^3+CC285^3+CD285^3+CE285^3+CF285^3+CG285^3+CH285^3+CI285^3+CJ285^3+CK285^3</f>
        <v>1521000000</v>
      </c>
      <c r="CM285" s="41"/>
      <c r="CN285" s="116" t="s">
        <v>250</v>
      </c>
      <c r="CO285" s="117" t="s">
        <v>442</v>
      </c>
      <c r="CP285" s="117" t="s">
        <v>560</v>
      </c>
      <c r="CQ285" s="117" t="s">
        <v>113</v>
      </c>
      <c r="CR285" s="117" t="s">
        <v>92</v>
      </c>
      <c r="CS285" s="117" t="s">
        <v>447</v>
      </c>
      <c r="CT285" s="117" t="s">
        <v>106</v>
      </c>
      <c r="CU285" s="117" t="s">
        <v>613</v>
      </c>
      <c r="CV285" s="117" t="s">
        <v>433</v>
      </c>
      <c r="CW285" s="117" t="s">
        <v>77</v>
      </c>
      <c r="CX285" s="117" t="s">
        <v>412</v>
      </c>
      <c r="CY285" s="117" t="s">
        <v>688</v>
      </c>
      <c r="CZ285" s="83" t="s">
        <v>617</v>
      </c>
      <c r="DA285" s="117" t="s">
        <v>325</v>
      </c>
      <c r="DB285" s="117" t="s">
        <v>87</v>
      </c>
      <c r="DC285" s="117" t="s">
        <v>98</v>
      </c>
      <c r="DD285" s="117" t="s">
        <v>584</v>
      </c>
      <c r="DE285" s="117" t="s">
        <v>195</v>
      </c>
      <c r="DF285" s="117" t="s">
        <v>431</v>
      </c>
      <c r="DG285" s="117" t="s">
        <v>72</v>
      </c>
      <c r="DH285" s="117" t="s">
        <v>624</v>
      </c>
      <c r="DI285" s="117" t="s">
        <v>371</v>
      </c>
      <c r="DJ285" s="117" t="s">
        <v>102</v>
      </c>
      <c r="DK285" s="117" t="s">
        <v>437</v>
      </c>
      <c r="DL285" s="118" t="s">
        <v>82</v>
      </c>
      <c r="DM285" s="67"/>
      <c r="DO285" s="57"/>
      <c r="DP285" s="28">
        <f>F395</f>
        <v>382</v>
      </c>
      <c r="DQ285" s="29">
        <f>F357</f>
        <v>344</v>
      </c>
      <c r="DR285" s="29">
        <f>F164</f>
        <v>151</v>
      </c>
      <c r="DS285" s="29">
        <f>F126</f>
        <v>113</v>
      </c>
      <c r="DT285" s="29">
        <f>F583</f>
        <v>570</v>
      </c>
      <c r="DU285" s="29">
        <f>F223</f>
        <v>210</v>
      </c>
      <c r="DV285" s="29">
        <f>F60</f>
        <v>47</v>
      </c>
      <c r="DW285" s="29">
        <f>F622</f>
        <v>609</v>
      </c>
      <c r="DX285" s="29">
        <f>F454</f>
        <v>441</v>
      </c>
      <c r="DY285" s="29">
        <f>F266</f>
        <v>253</v>
      </c>
      <c r="DZ285" s="29">
        <f>F556</f>
        <v>543</v>
      </c>
      <c r="EA285" s="29">
        <f>F488</f>
        <v>475</v>
      </c>
      <c r="EB285" s="29">
        <f>F325</f>
        <v>312</v>
      </c>
      <c r="EC285" s="29">
        <f>F162</f>
        <v>149</v>
      </c>
      <c r="ED285" s="29">
        <f>F94</f>
        <v>81</v>
      </c>
      <c r="EE285" s="29">
        <f>F384</f>
        <v>371</v>
      </c>
      <c r="EF285" s="29">
        <f>F196</f>
        <v>183</v>
      </c>
      <c r="EG285" s="29">
        <f>F28</f>
        <v>15</v>
      </c>
      <c r="EH285" s="29">
        <f>F590</f>
        <v>577</v>
      </c>
      <c r="EI285" s="29">
        <f>F427</f>
        <v>414</v>
      </c>
      <c r="EJ285" s="29">
        <f>F67</f>
        <v>54</v>
      </c>
      <c r="EK285" s="29">
        <f>F524</f>
        <v>511</v>
      </c>
      <c r="EL285" s="29">
        <f>F486</f>
        <v>473</v>
      </c>
      <c r="EM285" s="29">
        <f>F293</f>
        <v>280</v>
      </c>
      <c r="EN285" s="30">
        <f>F255</f>
        <v>242</v>
      </c>
      <c r="EO285" s="223">
        <f>DP285^3+DQ285^3+DR285^3+DS285^3+DT285^3+DU285^3+DV285^3+DW285^3+DX285^3+DY285^3+DZ285^3+EA285^3+EB285^3+EC285^3+ED285^3+EE285^3+EF285^3+EG285^3+EH285^3+EI285^3+EJ285^3+EK285^3+EL285^3+EM285^3+EN285^3</f>
        <v>1521000000</v>
      </c>
      <c r="EP285" s="41"/>
      <c r="EQ285" s="119" t="s">
        <v>403</v>
      </c>
      <c r="ER285" s="120" t="s">
        <v>669</v>
      </c>
      <c r="ES285" s="120" t="s">
        <v>245</v>
      </c>
      <c r="ET285" s="120" t="s">
        <v>96</v>
      </c>
      <c r="EU285" s="120" t="s">
        <v>674</v>
      </c>
      <c r="EV285" s="120" t="s">
        <v>344</v>
      </c>
      <c r="EW285" s="120" t="s">
        <v>74</v>
      </c>
      <c r="EX285" s="120" t="s">
        <v>147</v>
      </c>
      <c r="EY285" s="120" t="s">
        <v>218</v>
      </c>
      <c r="EZ285" s="120" t="s">
        <v>181</v>
      </c>
      <c r="FA285" s="120" t="s">
        <v>558</v>
      </c>
      <c r="FB285" s="120" t="s">
        <v>593</v>
      </c>
      <c r="FC285" s="92" t="s">
        <v>617</v>
      </c>
      <c r="FD285" s="120" t="s">
        <v>187</v>
      </c>
      <c r="FE285" s="120" t="s">
        <v>650</v>
      </c>
      <c r="FF285" s="120" t="s">
        <v>463</v>
      </c>
      <c r="FG285" s="120" t="s">
        <v>695</v>
      </c>
      <c r="FH285" s="120" t="s">
        <v>658</v>
      </c>
      <c r="FI285" s="120" t="s">
        <v>300</v>
      </c>
      <c r="FJ285" s="120" t="s">
        <v>685</v>
      </c>
      <c r="FK285" s="120" t="s">
        <v>471</v>
      </c>
      <c r="FL285" s="120" t="s">
        <v>509</v>
      </c>
      <c r="FM285" s="120" t="s">
        <v>543</v>
      </c>
      <c r="FN285" s="120" t="s">
        <v>125</v>
      </c>
      <c r="FO285" s="121" t="s">
        <v>428</v>
      </c>
      <c r="FP285" s="67"/>
    </row>
    <row r="286" spans="1:172" ht="12.75" x14ac:dyDescent="0.2">
      <c r="A286" s="41"/>
      <c r="B286" s="41"/>
      <c r="C286" s="41"/>
      <c r="D286" s="109" t="s">
        <v>137</v>
      </c>
      <c r="E286" s="110" t="s">
        <v>565</v>
      </c>
      <c r="F286" s="122">
        <f>B3+(273*B5)</f>
        <v>273</v>
      </c>
      <c r="G286" s="210"/>
      <c r="H286" s="211"/>
      <c r="I286" s="57"/>
      <c r="J286" s="28">
        <f>F452</f>
        <v>439</v>
      </c>
      <c r="K286" s="29">
        <f>F495</f>
        <v>482</v>
      </c>
      <c r="L286" s="29">
        <f>F413</f>
        <v>400</v>
      </c>
      <c r="M286" s="29">
        <f>F486</f>
        <v>473</v>
      </c>
      <c r="N286" s="29">
        <f>F404</f>
        <v>391</v>
      </c>
      <c r="O286" s="29">
        <f>F85</f>
        <v>72</v>
      </c>
      <c r="P286" s="29">
        <f>F128</f>
        <v>115</v>
      </c>
      <c r="Q286" s="29">
        <f>F51</f>
        <v>38</v>
      </c>
      <c r="R286" s="29">
        <f>F94</f>
        <v>81</v>
      </c>
      <c r="S286" s="29">
        <f>F17</f>
        <v>4</v>
      </c>
      <c r="T286" s="29">
        <f>F318</f>
        <v>305</v>
      </c>
      <c r="U286" s="29">
        <f>F366</f>
        <v>353</v>
      </c>
      <c r="V286" s="29">
        <f>F309</f>
        <v>296</v>
      </c>
      <c r="W286" s="29">
        <f>F357</f>
        <v>344</v>
      </c>
      <c r="X286" s="29">
        <f>F275</f>
        <v>262</v>
      </c>
      <c r="Y286" s="29">
        <f>F581</f>
        <v>568</v>
      </c>
      <c r="Z286" s="29">
        <f>F624</f>
        <v>611</v>
      </c>
      <c r="AA286" s="29">
        <f>F547</f>
        <v>534</v>
      </c>
      <c r="AB286" s="29">
        <f>F590</f>
        <v>577</v>
      </c>
      <c r="AC286" s="29">
        <f>F533</f>
        <v>520</v>
      </c>
      <c r="AD286" s="29">
        <f>F189</f>
        <v>176</v>
      </c>
      <c r="AE286" s="29">
        <f>F262</f>
        <v>249</v>
      </c>
      <c r="AF286" s="29">
        <f>F180</f>
        <v>167</v>
      </c>
      <c r="AG286" s="29">
        <f>F223</f>
        <v>210</v>
      </c>
      <c r="AH286" s="30">
        <f>F146</f>
        <v>133</v>
      </c>
      <c r="AI286" s="75">
        <f t="shared" ref="AI286:AI297" si="129">SUMSQ(J286:AH286)</f>
        <v>3247400</v>
      </c>
      <c r="AJ286" s="41"/>
      <c r="AK286" s="76" t="s">
        <v>690</v>
      </c>
      <c r="AL286" s="78" t="s">
        <v>446</v>
      </c>
      <c r="AM286" s="78" t="s">
        <v>641</v>
      </c>
      <c r="AN286" s="78" t="s">
        <v>543</v>
      </c>
      <c r="AO286" s="78" t="s">
        <v>99</v>
      </c>
      <c r="AP286" s="78" t="s">
        <v>332</v>
      </c>
      <c r="AQ286" s="78" t="s">
        <v>628</v>
      </c>
      <c r="AR286" s="78" t="s">
        <v>165</v>
      </c>
      <c r="AS286" s="78" t="s">
        <v>650</v>
      </c>
      <c r="AT286" s="78" t="s">
        <v>488</v>
      </c>
      <c r="AU286" s="78" t="s">
        <v>268</v>
      </c>
      <c r="AV286" s="80" t="s">
        <v>302</v>
      </c>
      <c r="AW286" s="79" t="s">
        <v>412</v>
      </c>
      <c r="AX286" s="77" t="s">
        <v>669</v>
      </c>
      <c r="AY286" s="78" t="s">
        <v>643</v>
      </c>
      <c r="AZ286" s="78" t="s">
        <v>461</v>
      </c>
      <c r="BA286" s="78" t="s">
        <v>542</v>
      </c>
      <c r="BB286" s="78" t="s">
        <v>336</v>
      </c>
      <c r="BC286" s="78" t="s">
        <v>300</v>
      </c>
      <c r="BD286" s="78" t="s">
        <v>686</v>
      </c>
      <c r="BE286" s="78" t="s">
        <v>116</v>
      </c>
      <c r="BF286" s="78" t="s">
        <v>373</v>
      </c>
      <c r="BG286" s="78" t="s">
        <v>537</v>
      </c>
      <c r="BH286" s="78" t="s">
        <v>344</v>
      </c>
      <c r="BI286" s="81" t="s">
        <v>699</v>
      </c>
      <c r="BJ286" s="41"/>
      <c r="BK286" s="50"/>
      <c r="BL286" s="41"/>
      <c r="BM286" s="28">
        <f>F254</f>
        <v>241</v>
      </c>
      <c r="BN286" s="29">
        <f>F138</f>
        <v>125</v>
      </c>
      <c r="BO286" s="29">
        <f>F170</f>
        <v>157</v>
      </c>
      <c r="BP286" s="29">
        <f>F236</f>
        <v>223</v>
      </c>
      <c r="BQ286" s="29">
        <f>F202</f>
        <v>189</v>
      </c>
      <c r="BR286" s="29">
        <f>F617</f>
        <v>604</v>
      </c>
      <c r="BS286" s="29">
        <f>F526</f>
        <v>513</v>
      </c>
      <c r="BT286" s="29">
        <f>F553</f>
        <v>540</v>
      </c>
      <c r="BU286" s="29">
        <f>F594</f>
        <v>581</v>
      </c>
      <c r="BV286" s="29">
        <f>F585</f>
        <v>572</v>
      </c>
      <c r="BW286" s="29">
        <f>F375</f>
        <v>362</v>
      </c>
      <c r="BX286" s="29">
        <f>F284</f>
        <v>271</v>
      </c>
      <c r="BY286" s="29">
        <f>F291</f>
        <v>278</v>
      </c>
      <c r="BZ286" s="29">
        <f>F357</f>
        <v>344</v>
      </c>
      <c r="CA286" s="29">
        <f>F318</f>
        <v>305</v>
      </c>
      <c r="CB286" s="29">
        <f>F133</f>
        <v>120</v>
      </c>
      <c r="CC286" s="29">
        <f>F22</f>
        <v>9</v>
      </c>
      <c r="CD286" s="29">
        <f>F49</f>
        <v>36</v>
      </c>
      <c r="CE286" s="29">
        <f>F90</f>
        <v>77</v>
      </c>
      <c r="CF286" s="29">
        <f>F81</f>
        <v>68</v>
      </c>
      <c r="CG286" s="29">
        <f>F496</f>
        <v>483</v>
      </c>
      <c r="CH286" s="29">
        <f>F405</f>
        <v>392</v>
      </c>
      <c r="CI286" s="29">
        <f>F437</f>
        <v>424</v>
      </c>
      <c r="CJ286" s="29">
        <f>F473</f>
        <v>460</v>
      </c>
      <c r="CK286" s="30">
        <f>F439</f>
        <v>426</v>
      </c>
      <c r="CL286" s="75">
        <f t="shared" ref="CL286:CL297" si="130">SUMSQ(BM286:CK286)</f>
        <v>3247400</v>
      </c>
      <c r="CM286" s="41"/>
      <c r="CN286" s="82" t="s">
        <v>528</v>
      </c>
      <c r="CO286" s="84" t="s">
        <v>127</v>
      </c>
      <c r="CP286" s="84" t="s">
        <v>228</v>
      </c>
      <c r="CQ286" s="84" t="s">
        <v>482</v>
      </c>
      <c r="CR286" s="84" t="s">
        <v>362</v>
      </c>
      <c r="CS286" s="84" t="s">
        <v>566</v>
      </c>
      <c r="CT286" s="84" t="s">
        <v>486</v>
      </c>
      <c r="CU286" s="84" t="s">
        <v>197</v>
      </c>
      <c r="CV286" s="84" t="s">
        <v>355</v>
      </c>
      <c r="CW286" s="84" t="s">
        <v>541</v>
      </c>
      <c r="CX286" s="84" t="s">
        <v>570</v>
      </c>
      <c r="CY286" s="86" t="s">
        <v>527</v>
      </c>
      <c r="CZ286" s="85" t="s">
        <v>224</v>
      </c>
      <c r="DA286" s="83" t="s">
        <v>669</v>
      </c>
      <c r="DB286" s="84" t="s">
        <v>268</v>
      </c>
      <c r="DC286" s="84" t="s">
        <v>134</v>
      </c>
      <c r="DD286" s="84" t="s">
        <v>348</v>
      </c>
      <c r="DE286" s="84" t="s">
        <v>211</v>
      </c>
      <c r="DF286" s="84" t="s">
        <v>639</v>
      </c>
      <c r="DG286" s="84" t="s">
        <v>540</v>
      </c>
      <c r="DH286" s="84" t="s">
        <v>354</v>
      </c>
      <c r="DI286" s="84" t="s">
        <v>608</v>
      </c>
      <c r="DJ286" s="84" t="s">
        <v>219</v>
      </c>
      <c r="DK286" s="84" t="s">
        <v>263</v>
      </c>
      <c r="DL286" s="87" t="s">
        <v>420</v>
      </c>
      <c r="DM286" s="67"/>
      <c r="DO286" s="57"/>
      <c r="DP286" s="28">
        <f>F591</f>
        <v>578</v>
      </c>
      <c r="DQ286" s="29">
        <f>F423</f>
        <v>410</v>
      </c>
      <c r="DR286" s="29">
        <f>F385</f>
        <v>372</v>
      </c>
      <c r="DS286" s="29">
        <f>F197</f>
        <v>184</v>
      </c>
      <c r="DT286" s="29">
        <f>F29</f>
        <v>16</v>
      </c>
      <c r="DU286" s="29">
        <f>F294</f>
        <v>281</v>
      </c>
      <c r="DV286" s="29">
        <f>F256</f>
        <v>243</v>
      </c>
      <c r="DW286" s="29">
        <f>F63</f>
        <v>50</v>
      </c>
      <c r="DX286" s="29">
        <f>F525</f>
        <v>512</v>
      </c>
      <c r="DY286" s="29">
        <f>F487</f>
        <v>474</v>
      </c>
      <c r="DZ286" s="29">
        <f>F127</f>
        <v>114</v>
      </c>
      <c r="EA286" s="29">
        <f>F584</f>
        <v>571</v>
      </c>
      <c r="EB286" s="29">
        <f>F396</f>
        <v>383</v>
      </c>
      <c r="EC286" s="29">
        <f>F353</f>
        <v>340</v>
      </c>
      <c r="ED286" s="29">
        <f>F165</f>
        <v>152</v>
      </c>
      <c r="EE286" s="29">
        <f>F455</f>
        <v>442</v>
      </c>
      <c r="EF286" s="29">
        <f>F267</f>
        <v>254</v>
      </c>
      <c r="EG286" s="29">
        <f>F224</f>
        <v>211</v>
      </c>
      <c r="EH286" s="29">
        <f>F61</f>
        <v>48</v>
      </c>
      <c r="EI286" s="29">
        <f>F618</f>
        <v>605</v>
      </c>
      <c r="EJ286" s="29">
        <f>F158</f>
        <v>145</v>
      </c>
      <c r="EK286" s="29">
        <f>F95</f>
        <v>82</v>
      </c>
      <c r="EL286" s="29">
        <f>F557</f>
        <v>544</v>
      </c>
      <c r="EM286" s="29">
        <f>F489</f>
        <v>476</v>
      </c>
      <c r="EN286" s="30">
        <f>F326</f>
        <v>313</v>
      </c>
      <c r="EO286" s="75">
        <f t="shared" ref="EO286:EO297" si="131">SUMSQ(DP286:EN286)</f>
        <v>3247400</v>
      </c>
      <c r="EP286" s="41"/>
      <c r="EQ286" s="91" t="s">
        <v>661</v>
      </c>
      <c r="ER286" s="93" t="s">
        <v>322</v>
      </c>
      <c r="ES286" s="93" t="s">
        <v>397</v>
      </c>
      <c r="ET286" s="93" t="s">
        <v>459</v>
      </c>
      <c r="EU286" s="93" t="s">
        <v>408</v>
      </c>
      <c r="EV286" s="93" t="s">
        <v>155</v>
      </c>
      <c r="EW286" s="93" t="s">
        <v>121</v>
      </c>
      <c r="EX286" s="93" t="s">
        <v>272</v>
      </c>
      <c r="EY286" s="93" t="s">
        <v>337</v>
      </c>
      <c r="EZ286" s="93" t="s">
        <v>82</v>
      </c>
      <c r="FA286" s="93" t="s">
        <v>618</v>
      </c>
      <c r="FB286" s="95" t="s">
        <v>262</v>
      </c>
      <c r="FC286" s="94" t="s">
        <v>295</v>
      </c>
      <c r="FD286" s="92" t="s">
        <v>358</v>
      </c>
      <c r="FE286" s="93" t="s">
        <v>402</v>
      </c>
      <c r="FF286" s="93" t="s">
        <v>582</v>
      </c>
      <c r="FG286" s="93" t="s">
        <v>372</v>
      </c>
      <c r="FH286" s="93" t="s">
        <v>636</v>
      </c>
      <c r="FI286" s="93" t="s">
        <v>494</v>
      </c>
      <c r="FJ286" s="93" t="s">
        <v>638</v>
      </c>
      <c r="FK286" s="93" t="s">
        <v>538</v>
      </c>
      <c r="FL286" s="93" t="s">
        <v>202</v>
      </c>
      <c r="FM286" s="93" t="s">
        <v>356</v>
      </c>
      <c r="FN286" s="93" t="s">
        <v>475</v>
      </c>
      <c r="FO286" s="96" t="s">
        <v>503</v>
      </c>
      <c r="FP286" s="67"/>
    </row>
    <row r="287" spans="1:172" x14ac:dyDescent="0.2">
      <c r="A287" s="41"/>
      <c r="B287" s="41"/>
      <c r="C287" s="41"/>
      <c r="D287" s="109" t="s">
        <v>303</v>
      </c>
      <c r="E287" s="110" t="s">
        <v>565</v>
      </c>
      <c r="F287" s="122">
        <f>B3+(274*B5)</f>
        <v>274</v>
      </c>
      <c r="G287" s="41"/>
      <c r="I287" s="57"/>
      <c r="J287" s="28">
        <f>F436</f>
        <v>423</v>
      </c>
      <c r="K287" s="29">
        <f>F479</f>
        <v>466</v>
      </c>
      <c r="L287" s="29">
        <f>F402</f>
        <v>389</v>
      </c>
      <c r="M287" s="29">
        <f>F445</f>
        <v>432</v>
      </c>
      <c r="N287" s="29">
        <f>F488</f>
        <v>475</v>
      </c>
      <c r="O287" s="29">
        <f>F44</f>
        <v>31</v>
      </c>
      <c r="P287" s="29">
        <f>F92</f>
        <v>79</v>
      </c>
      <c r="Q287" s="29">
        <f>F35</f>
        <v>22</v>
      </c>
      <c r="R287" s="29">
        <f>F78</f>
        <v>65</v>
      </c>
      <c r="S287" s="29">
        <f>F126</f>
        <v>113</v>
      </c>
      <c r="T287" s="29">
        <f>F307</f>
        <v>294</v>
      </c>
      <c r="U287" s="29">
        <f>F350</f>
        <v>337</v>
      </c>
      <c r="V287" s="29">
        <f>F268</f>
        <v>255</v>
      </c>
      <c r="W287" s="29">
        <f>F316</f>
        <v>303</v>
      </c>
      <c r="X287" s="29">
        <f>F384</f>
        <v>371</v>
      </c>
      <c r="Y287" s="29">
        <f>F540</f>
        <v>527</v>
      </c>
      <c r="Z287" s="29">
        <f>F608</f>
        <v>595</v>
      </c>
      <c r="AA287" s="29">
        <f>F531</f>
        <v>518</v>
      </c>
      <c r="AB287" s="29">
        <f>F574</f>
        <v>561</v>
      </c>
      <c r="AC287" s="29">
        <f>F622</f>
        <v>609</v>
      </c>
      <c r="AD287" s="29">
        <f>F173</f>
        <v>160</v>
      </c>
      <c r="AE287" s="29">
        <f>F221</f>
        <v>208</v>
      </c>
      <c r="AF287" s="29">
        <f>F139</f>
        <v>126</v>
      </c>
      <c r="AG287" s="29">
        <f>F212</f>
        <v>199</v>
      </c>
      <c r="AH287" s="30">
        <f>F255</f>
        <v>242</v>
      </c>
      <c r="AI287" s="75">
        <f t="shared" si="129"/>
        <v>3247400</v>
      </c>
      <c r="AJ287" s="41"/>
      <c r="AK287" s="76" t="s">
        <v>436</v>
      </c>
      <c r="AL287" s="78" t="s">
        <v>153</v>
      </c>
      <c r="AM287" s="78" t="s">
        <v>668</v>
      </c>
      <c r="AN287" s="78" t="s">
        <v>550</v>
      </c>
      <c r="AO287" s="78" t="s">
        <v>593</v>
      </c>
      <c r="AP287" s="78" t="s">
        <v>597</v>
      </c>
      <c r="AQ287" s="78" t="s">
        <v>410</v>
      </c>
      <c r="AR287" s="78" t="s">
        <v>141</v>
      </c>
      <c r="AS287" s="78" t="s">
        <v>644</v>
      </c>
      <c r="AT287" s="78" t="s">
        <v>96</v>
      </c>
      <c r="AU287" s="80" t="s">
        <v>673</v>
      </c>
      <c r="AV287" s="78" t="s">
        <v>578</v>
      </c>
      <c r="AW287" s="79" t="s">
        <v>325</v>
      </c>
      <c r="AX287" s="78" t="s">
        <v>154</v>
      </c>
      <c r="AY287" s="77" t="s">
        <v>463</v>
      </c>
      <c r="AZ287" s="78" t="s">
        <v>108</v>
      </c>
      <c r="BA287" s="78" t="s">
        <v>671</v>
      </c>
      <c r="BB287" s="78" t="s">
        <v>495</v>
      </c>
      <c r="BC287" s="78" t="s">
        <v>432</v>
      </c>
      <c r="BD287" s="78" t="s">
        <v>147</v>
      </c>
      <c r="BE287" s="78" t="s">
        <v>160</v>
      </c>
      <c r="BF287" s="78" t="s">
        <v>698</v>
      </c>
      <c r="BG287" s="78" t="s">
        <v>308</v>
      </c>
      <c r="BH287" s="78" t="s">
        <v>122</v>
      </c>
      <c r="BI287" s="81" t="s">
        <v>428</v>
      </c>
      <c r="BJ287" s="41"/>
      <c r="BK287" s="50"/>
      <c r="BL287" s="41"/>
      <c r="BM287" s="28">
        <f>F227</f>
        <v>214</v>
      </c>
      <c r="BN287" s="29">
        <f>F195</f>
        <v>182</v>
      </c>
      <c r="BO287" s="29">
        <f>F161</f>
        <v>148</v>
      </c>
      <c r="BP287" s="29">
        <f>F179</f>
        <v>166</v>
      </c>
      <c r="BQ287" s="29">
        <f>F238</f>
        <v>225</v>
      </c>
      <c r="BR287" s="29">
        <f>F610</f>
        <v>597</v>
      </c>
      <c r="BS287" s="29">
        <f>F578</f>
        <v>565</v>
      </c>
      <c r="BT287" s="29">
        <f>F519</f>
        <v>506</v>
      </c>
      <c r="BU287" s="29">
        <f>F542</f>
        <v>529</v>
      </c>
      <c r="BV287" s="29">
        <f>F626</f>
        <v>613</v>
      </c>
      <c r="BW287" s="29">
        <f>F343</f>
        <v>330</v>
      </c>
      <c r="BX287" s="29">
        <f>F316</f>
        <v>303</v>
      </c>
      <c r="BY287" s="29">
        <f>F282</f>
        <v>269</v>
      </c>
      <c r="BZ287" s="29">
        <f>F300</f>
        <v>287</v>
      </c>
      <c r="CA287" s="29">
        <f>F384</f>
        <v>371</v>
      </c>
      <c r="CB287" s="29">
        <f>F106</f>
        <v>93</v>
      </c>
      <c r="CC287" s="29">
        <f>F74</f>
        <v>61</v>
      </c>
      <c r="CD287" s="29">
        <f>F15</f>
        <v>2</v>
      </c>
      <c r="CE287" s="29">
        <f>F58</f>
        <v>45</v>
      </c>
      <c r="CF287" s="29">
        <f>F122</f>
        <v>109</v>
      </c>
      <c r="CG287" s="29">
        <f>F464</f>
        <v>451</v>
      </c>
      <c r="CH287" s="29">
        <f>F462</f>
        <v>449</v>
      </c>
      <c r="CI287" s="29">
        <f>F398</f>
        <v>385</v>
      </c>
      <c r="CJ287" s="29">
        <f>F421</f>
        <v>408</v>
      </c>
      <c r="CK287" s="30">
        <f>F505</f>
        <v>492</v>
      </c>
      <c r="CL287" s="75">
        <f t="shared" si="130"/>
        <v>3247400</v>
      </c>
      <c r="CM287" s="41"/>
      <c r="CN287" s="82" t="s">
        <v>248</v>
      </c>
      <c r="CO287" s="84" t="s">
        <v>159</v>
      </c>
      <c r="CP287" s="84" t="s">
        <v>400</v>
      </c>
      <c r="CQ287" s="84" t="s">
        <v>498</v>
      </c>
      <c r="CR287" s="84" t="s">
        <v>326</v>
      </c>
      <c r="CS287" s="84" t="s">
        <v>510</v>
      </c>
      <c r="CT287" s="84" t="s">
        <v>144</v>
      </c>
      <c r="CU287" s="84" t="s">
        <v>240</v>
      </c>
      <c r="CV287" s="84" t="s">
        <v>631</v>
      </c>
      <c r="CW287" s="84" t="s">
        <v>406</v>
      </c>
      <c r="CX287" s="86" t="s">
        <v>374</v>
      </c>
      <c r="CY287" s="84" t="s">
        <v>154</v>
      </c>
      <c r="CZ287" s="85" t="s">
        <v>678</v>
      </c>
      <c r="DA287" s="84" t="s">
        <v>589</v>
      </c>
      <c r="DB287" s="83" t="s">
        <v>463</v>
      </c>
      <c r="DC287" s="84" t="s">
        <v>508</v>
      </c>
      <c r="DD287" s="84" t="s">
        <v>140</v>
      </c>
      <c r="DE287" s="84" t="s">
        <v>612</v>
      </c>
      <c r="DF287" s="84" t="s">
        <v>380</v>
      </c>
      <c r="DG287" s="84" t="s">
        <v>231</v>
      </c>
      <c r="DH287" s="84" t="s">
        <v>0</v>
      </c>
      <c r="DI287" s="84" t="s">
        <v>149</v>
      </c>
      <c r="DJ287" s="84" t="s">
        <v>204</v>
      </c>
      <c r="DK287" s="84" t="s">
        <v>234</v>
      </c>
      <c r="DL287" s="87" t="s">
        <v>657</v>
      </c>
      <c r="DM287" s="67"/>
      <c r="DO287" s="57"/>
      <c r="DP287" s="28">
        <f>F62</f>
        <v>49</v>
      </c>
      <c r="DQ287" s="29">
        <f>F619</f>
        <v>606</v>
      </c>
      <c r="DR287" s="29">
        <f>F456</f>
        <v>443</v>
      </c>
      <c r="DS287" s="29">
        <f>F263</f>
        <v>250</v>
      </c>
      <c r="DT287" s="29">
        <f>F225</f>
        <v>212</v>
      </c>
      <c r="DU287" s="29">
        <f>F490</f>
        <v>477</v>
      </c>
      <c r="DV287" s="29">
        <f>F327</f>
        <v>314</v>
      </c>
      <c r="DW287" s="29">
        <f>F159</f>
        <v>146</v>
      </c>
      <c r="DX287" s="29">
        <f>F96</f>
        <v>83</v>
      </c>
      <c r="DY287" s="29">
        <f>F553</f>
        <v>540</v>
      </c>
      <c r="DZ287" s="29">
        <f>F193</f>
        <v>180</v>
      </c>
      <c r="EA287" s="29">
        <f>F30</f>
        <v>17</v>
      </c>
      <c r="EB287" s="29">
        <f>F592</f>
        <v>579</v>
      </c>
      <c r="EC287" s="29">
        <f>F424</f>
        <v>411</v>
      </c>
      <c r="ED287" s="29">
        <f>F386</f>
        <v>373</v>
      </c>
      <c r="EE287" s="29">
        <f>F526</f>
        <v>513</v>
      </c>
      <c r="EF287" s="29">
        <f>F483</f>
        <v>470</v>
      </c>
      <c r="EG287" s="29">
        <f>F295</f>
        <v>282</v>
      </c>
      <c r="EH287" s="29">
        <f>F257</f>
        <v>244</v>
      </c>
      <c r="EI287" s="29">
        <f>F64</f>
        <v>51</v>
      </c>
      <c r="EJ287" s="29">
        <f>F354</f>
        <v>341</v>
      </c>
      <c r="EK287" s="29">
        <f>F166</f>
        <v>153</v>
      </c>
      <c r="EL287" s="29">
        <f>F123</f>
        <v>110</v>
      </c>
      <c r="EM287" s="29">
        <f>F585</f>
        <v>572</v>
      </c>
      <c r="EN287" s="30">
        <f>F397</f>
        <v>384</v>
      </c>
      <c r="EO287" s="75">
        <f t="shared" si="131"/>
        <v>3247400</v>
      </c>
      <c r="EP287" s="41"/>
      <c r="EQ287" s="91" t="s">
        <v>682</v>
      </c>
      <c r="ER287" s="93" t="s">
        <v>106</v>
      </c>
      <c r="ES287" s="93" t="s">
        <v>675</v>
      </c>
      <c r="ET287" s="93" t="s">
        <v>586</v>
      </c>
      <c r="EU287" s="93" t="s">
        <v>367</v>
      </c>
      <c r="EV287" s="93" t="s">
        <v>278</v>
      </c>
      <c r="EW287" s="93" t="s">
        <v>342</v>
      </c>
      <c r="EX287" s="93" t="s">
        <v>90</v>
      </c>
      <c r="EY287" s="93" t="s">
        <v>143</v>
      </c>
      <c r="EZ287" s="93" t="s">
        <v>197</v>
      </c>
      <c r="FA287" s="95" t="s">
        <v>246</v>
      </c>
      <c r="FB287" s="93" t="s">
        <v>290</v>
      </c>
      <c r="FC287" s="94" t="s">
        <v>592</v>
      </c>
      <c r="FD287" s="93" t="s">
        <v>405</v>
      </c>
      <c r="FE287" s="92" t="s">
        <v>317</v>
      </c>
      <c r="FF287" s="93" t="s">
        <v>486</v>
      </c>
      <c r="FG287" s="93" t="s">
        <v>296</v>
      </c>
      <c r="FH287" s="93" t="s">
        <v>304</v>
      </c>
      <c r="FI287" s="93" t="s">
        <v>516</v>
      </c>
      <c r="FJ287" s="93" t="s">
        <v>139</v>
      </c>
      <c r="FK287" s="93" t="s">
        <v>426</v>
      </c>
      <c r="FL287" s="93" t="s">
        <v>419</v>
      </c>
      <c r="FM287" s="93" t="s">
        <v>507</v>
      </c>
      <c r="FN287" s="93" t="s">
        <v>541</v>
      </c>
      <c r="FO287" s="96" t="s">
        <v>258</v>
      </c>
      <c r="FP287" s="67"/>
    </row>
    <row r="288" spans="1:172" x14ac:dyDescent="0.2">
      <c r="A288" s="41"/>
      <c r="B288" s="41"/>
      <c r="C288" s="41"/>
      <c r="D288" s="109" t="s">
        <v>626</v>
      </c>
      <c r="E288" s="110" t="s">
        <v>565</v>
      </c>
      <c r="F288" s="111">
        <f>B3+(275*B5)</f>
        <v>275</v>
      </c>
      <c r="G288" s="41"/>
      <c r="I288" s="57"/>
      <c r="J288" s="28">
        <f>F274</f>
        <v>261</v>
      </c>
      <c r="K288" s="29">
        <f>F322</f>
        <v>309</v>
      </c>
      <c r="L288" s="29">
        <f>F365</f>
        <v>352</v>
      </c>
      <c r="M288" s="29">
        <f>F308</f>
        <v>295</v>
      </c>
      <c r="N288" s="29">
        <f>F356</f>
        <v>343</v>
      </c>
      <c r="O288" s="29">
        <f>F537</f>
        <v>524</v>
      </c>
      <c r="P288" s="29">
        <f>F580</f>
        <v>567</v>
      </c>
      <c r="Q288" s="29">
        <f>F623</f>
        <v>610</v>
      </c>
      <c r="R288" s="29">
        <f>F546</f>
        <v>533</v>
      </c>
      <c r="S288" s="29">
        <f>F589</f>
        <v>576</v>
      </c>
      <c r="T288" s="29">
        <f>F145</f>
        <v>132</v>
      </c>
      <c r="U288" s="29">
        <f>F188</f>
        <v>175</v>
      </c>
      <c r="V288" s="29">
        <f>F261</f>
        <v>248</v>
      </c>
      <c r="W288" s="29">
        <f>F179</f>
        <v>166</v>
      </c>
      <c r="X288" s="29">
        <f>F227</f>
        <v>214</v>
      </c>
      <c r="Y288" s="29">
        <f>F403</f>
        <v>390</v>
      </c>
      <c r="Z288" s="29">
        <f>F451</f>
        <v>438</v>
      </c>
      <c r="AA288" s="29">
        <f>F494</f>
        <v>481</v>
      </c>
      <c r="AB288" s="29">
        <f>F417</f>
        <v>404</v>
      </c>
      <c r="AC288" s="29">
        <f>F485</f>
        <v>472</v>
      </c>
      <c r="AD288" s="29">
        <f>F16</f>
        <v>3</v>
      </c>
      <c r="AE288" s="29">
        <f>F84</f>
        <v>71</v>
      </c>
      <c r="AF288" s="29">
        <f>F132</f>
        <v>119</v>
      </c>
      <c r="AG288" s="29">
        <f>F50</f>
        <v>37</v>
      </c>
      <c r="AH288" s="30">
        <f>F93</f>
        <v>80</v>
      </c>
      <c r="AI288" s="75">
        <f t="shared" si="129"/>
        <v>3247400</v>
      </c>
      <c r="AJ288" s="41"/>
      <c r="AK288" s="76" t="s">
        <v>249</v>
      </c>
      <c r="AL288" s="78" t="s">
        <v>634</v>
      </c>
      <c r="AM288" s="78" t="s">
        <v>416</v>
      </c>
      <c r="AN288" s="78" t="s">
        <v>281</v>
      </c>
      <c r="AO288" s="78" t="s">
        <v>514</v>
      </c>
      <c r="AP288" s="78" t="s">
        <v>454</v>
      </c>
      <c r="AQ288" s="78" t="s">
        <v>407</v>
      </c>
      <c r="AR288" s="78" t="s">
        <v>357</v>
      </c>
      <c r="AS288" s="78" t="s">
        <v>327</v>
      </c>
      <c r="AT288" s="80" t="s">
        <v>275</v>
      </c>
      <c r="AU288" s="78" t="s">
        <v>285</v>
      </c>
      <c r="AV288" s="78" t="s">
        <v>375</v>
      </c>
      <c r="AW288" s="79" t="s">
        <v>442</v>
      </c>
      <c r="AX288" s="78" t="s">
        <v>498</v>
      </c>
      <c r="AY288" s="78" t="s">
        <v>248</v>
      </c>
      <c r="AZ288" s="77" t="s">
        <v>484</v>
      </c>
      <c r="BA288" s="78" t="s">
        <v>280</v>
      </c>
      <c r="BB288" s="78" t="s">
        <v>694</v>
      </c>
      <c r="BC288" s="78" t="s">
        <v>169</v>
      </c>
      <c r="BD288" s="78" t="s">
        <v>130</v>
      </c>
      <c r="BE288" s="78" t="s">
        <v>630</v>
      </c>
      <c r="BF288" s="78" t="s">
        <v>232</v>
      </c>
      <c r="BG288" s="78" t="s">
        <v>190</v>
      </c>
      <c r="BH288" s="78" t="s">
        <v>555</v>
      </c>
      <c r="BI288" s="81" t="s">
        <v>561</v>
      </c>
      <c r="BJ288" s="41"/>
      <c r="BK288" s="50"/>
      <c r="BL288" s="41"/>
      <c r="BM288" s="28">
        <f>F516</f>
        <v>503</v>
      </c>
      <c r="BN288" s="29">
        <f>F600</f>
        <v>587</v>
      </c>
      <c r="BO288" s="29">
        <f>F618</f>
        <v>605</v>
      </c>
      <c r="BP288" s="29">
        <f>F584</f>
        <v>571</v>
      </c>
      <c r="BQ288" s="29">
        <f>F557</f>
        <v>544</v>
      </c>
      <c r="BR288" s="29">
        <f>F20</f>
        <v>7</v>
      </c>
      <c r="BS288" s="29">
        <f>F104</f>
        <v>91</v>
      </c>
      <c r="BT288" s="29">
        <f>F127</f>
        <v>114</v>
      </c>
      <c r="BU288" s="29">
        <f>F63</f>
        <v>50</v>
      </c>
      <c r="BV288" s="29">
        <f>F61</f>
        <v>48</v>
      </c>
      <c r="BW288" s="29">
        <f>F162</f>
        <v>149</v>
      </c>
      <c r="BX288" s="29">
        <f>F221</f>
        <v>208</v>
      </c>
      <c r="BY288" s="29">
        <f>F239</f>
        <v>226</v>
      </c>
      <c r="BZ288" s="29">
        <f>F205</f>
        <v>192</v>
      </c>
      <c r="CA288" s="29">
        <f>F173</f>
        <v>160</v>
      </c>
      <c r="CB288" s="29">
        <f>F403</f>
        <v>390</v>
      </c>
      <c r="CC288" s="29">
        <f>F467</f>
        <v>454</v>
      </c>
      <c r="CD288" s="29">
        <f>F510</f>
        <v>497</v>
      </c>
      <c r="CE288" s="29">
        <f>F451</f>
        <v>438</v>
      </c>
      <c r="CF288" s="29">
        <f>F419</f>
        <v>406</v>
      </c>
      <c r="CG288" s="29">
        <f>F274</f>
        <v>261</v>
      </c>
      <c r="CH288" s="29">
        <f>F358</f>
        <v>345</v>
      </c>
      <c r="CI288" s="29">
        <f>F381</f>
        <v>368</v>
      </c>
      <c r="CJ288" s="29">
        <f>F322</f>
        <v>309</v>
      </c>
      <c r="CK288" s="30">
        <f>F290</f>
        <v>277</v>
      </c>
      <c r="CL288" s="75">
        <f t="shared" si="130"/>
        <v>3247400</v>
      </c>
      <c r="CM288" s="41"/>
      <c r="CN288" s="82" t="s">
        <v>642</v>
      </c>
      <c r="CO288" s="84" t="s">
        <v>148</v>
      </c>
      <c r="CP288" s="84" t="s">
        <v>638</v>
      </c>
      <c r="CQ288" s="84" t="s">
        <v>262</v>
      </c>
      <c r="CR288" s="84" t="s">
        <v>356</v>
      </c>
      <c r="CS288" s="84" t="s">
        <v>117</v>
      </c>
      <c r="CT288" s="84" t="s">
        <v>489</v>
      </c>
      <c r="CU288" s="84" t="s">
        <v>618</v>
      </c>
      <c r="CV288" s="84" t="s">
        <v>272</v>
      </c>
      <c r="CW288" s="86" t="s">
        <v>494</v>
      </c>
      <c r="CX288" s="84" t="s">
        <v>187</v>
      </c>
      <c r="CY288" s="84" t="s">
        <v>698</v>
      </c>
      <c r="CZ288" s="85" t="s">
        <v>364</v>
      </c>
      <c r="DA288" s="84" t="s">
        <v>506</v>
      </c>
      <c r="DB288" s="84" t="s">
        <v>160</v>
      </c>
      <c r="DC288" s="83" t="s">
        <v>484</v>
      </c>
      <c r="DD288" s="84" t="s">
        <v>351</v>
      </c>
      <c r="DE288" s="84" t="s">
        <v>252</v>
      </c>
      <c r="DF288" s="84" t="s">
        <v>280</v>
      </c>
      <c r="DG288" s="84" t="s">
        <v>697</v>
      </c>
      <c r="DH288" s="84" t="s">
        <v>249</v>
      </c>
      <c r="DI288" s="84" t="s">
        <v>158</v>
      </c>
      <c r="DJ288" s="84" t="s">
        <v>478</v>
      </c>
      <c r="DK288" s="84" t="s">
        <v>634</v>
      </c>
      <c r="DL288" s="87" t="s">
        <v>424</v>
      </c>
      <c r="DM288" s="67"/>
      <c r="DO288" s="57"/>
      <c r="DP288" s="28">
        <f>F544</f>
        <v>531</v>
      </c>
      <c r="DQ288" s="29">
        <f>F506</f>
        <v>493</v>
      </c>
      <c r="DR288" s="29">
        <f>F313</f>
        <v>300</v>
      </c>
      <c r="DS288" s="29">
        <f>F150</f>
        <v>137</v>
      </c>
      <c r="DT288" s="29">
        <f>F112</f>
        <v>99</v>
      </c>
      <c r="DU288" s="29">
        <f>F377</f>
        <v>364</v>
      </c>
      <c r="DV288" s="29">
        <f>F209</f>
        <v>196</v>
      </c>
      <c r="DW288" s="29">
        <f>F21</f>
        <v>8</v>
      </c>
      <c r="DX288" s="29">
        <f>F603</f>
        <v>590</v>
      </c>
      <c r="DY288" s="29">
        <f>F415</f>
        <v>402</v>
      </c>
      <c r="DZ288" s="29">
        <f>F80</f>
        <v>67</v>
      </c>
      <c r="EA288" s="29">
        <f>F517</f>
        <v>504</v>
      </c>
      <c r="EB288" s="29">
        <f>F474</f>
        <v>461</v>
      </c>
      <c r="EC288" s="29">
        <f>F311</f>
        <v>298</v>
      </c>
      <c r="ED288" s="29">
        <f>F243</f>
        <v>230</v>
      </c>
      <c r="EE288" s="29">
        <f>F408</f>
        <v>395</v>
      </c>
      <c r="EF288" s="29">
        <f>F345</f>
        <v>332</v>
      </c>
      <c r="EG288" s="29">
        <f>F182</f>
        <v>169</v>
      </c>
      <c r="EH288" s="29">
        <f>F114</f>
        <v>101</v>
      </c>
      <c r="EI288" s="29">
        <f>F576</f>
        <v>563</v>
      </c>
      <c r="EJ288" s="29">
        <f>F216</f>
        <v>203</v>
      </c>
      <c r="EK288" s="29">
        <f>F48</f>
        <v>35</v>
      </c>
      <c r="EL288" s="29">
        <f>F635</f>
        <v>622</v>
      </c>
      <c r="EM288" s="29">
        <f>F447</f>
        <v>434</v>
      </c>
      <c r="EN288" s="30">
        <f>F279</f>
        <v>266</v>
      </c>
      <c r="EO288" s="75">
        <f t="shared" si="131"/>
        <v>3247400</v>
      </c>
      <c r="EP288" s="41"/>
      <c r="EQ288" s="91" t="s">
        <v>173</v>
      </c>
      <c r="ER288" s="93" t="s">
        <v>683</v>
      </c>
      <c r="ES288" s="93" t="s">
        <v>660</v>
      </c>
      <c r="ET288" s="93" t="s">
        <v>318</v>
      </c>
      <c r="EU288" s="93" t="s">
        <v>662</v>
      </c>
      <c r="EV288" s="93" t="s">
        <v>221</v>
      </c>
      <c r="EW288" s="93" t="s">
        <v>288</v>
      </c>
      <c r="EX288" s="93" t="s">
        <v>333</v>
      </c>
      <c r="EY288" s="93" t="s">
        <v>77</v>
      </c>
      <c r="EZ288" s="95" t="s">
        <v>150</v>
      </c>
      <c r="FA288" s="93" t="s">
        <v>97</v>
      </c>
      <c r="FB288" s="93" t="s">
        <v>647</v>
      </c>
      <c r="FC288" s="94" t="s">
        <v>519</v>
      </c>
      <c r="FD288" s="93" t="s">
        <v>259</v>
      </c>
      <c r="FE288" s="93" t="s">
        <v>307</v>
      </c>
      <c r="FF288" s="92" t="s">
        <v>352</v>
      </c>
      <c r="FG288" s="93" t="s">
        <v>244</v>
      </c>
      <c r="FH288" s="93" t="s">
        <v>549</v>
      </c>
      <c r="FI288" s="93" t="s">
        <v>368</v>
      </c>
      <c r="FJ288" s="93" t="s">
        <v>521</v>
      </c>
      <c r="FK288" s="93" t="s">
        <v>387</v>
      </c>
      <c r="FL288" s="93" t="s">
        <v>430</v>
      </c>
      <c r="FM288" s="93" t="s">
        <v>473</v>
      </c>
      <c r="FN288" s="93" t="s">
        <v>198</v>
      </c>
      <c r="FO288" s="96" t="s">
        <v>536</v>
      </c>
      <c r="FP288" s="67"/>
    </row>
    <row r="289" spans="1:172" x14ac:dyDescent="0.2">
      <c r="A289" s="41"/>
      <c r="B289" s="41"/>
      <c r="C289" s="41"/>
      <c r="D289" s="109" t="s">
        <v>477</v>
      </c>
      <c r="E289" s="110" t="s">
        <v>565</v>
      </c>
      <c r="F289" s="111">
        <f>B3+(276*B5)</f>
        <v>276</v>
      </c>
      <c r="G289" s="41"/>
      <c r="I289" s="57"/>
      <c r="J289" s="28">
        <f>F383</f>
        <v>370</v>
      </c>
      <c r="K289" s="29">
        <f>F306</f>
        <v>293</v>
      </c>
      <c r="L289" s="29">
        <f>F349</f>
        <v>336</v>
      </c>
      <c r="M289" s="29">
        <f>F272</f>
        <v>259</v>
      </c>
      <c r="N289" s="29">
        <f>F315</f>
        <v>302</v>
      </c>
      <c r="O289" s="29">
        <f>F621</f>
        <v>608</v>
      </c>
      <c r="P289" s="29">
        <f>F539</f>
        <v>526</v>
      </c>
      <c r="Q289" s="29">
        <f>F612</f>
        <v>599</v>
      </c>
      <c r="R289" s="29">
        <f>F530</f>
        <v>517</v>
      </c>
      <c r="S289" s="29">
        <f>F573</f>
        <v>560</v>
      </c>
      <c r="T289" s="29">
        <f>F254</f>
        <v>241</v>
      </c>
      <c r="U289" s="29">
        <f>F177</f>
        <v>164</v>
      </c>
      <c r="V289" s="29">
        <f>F220</f>
        <v>207</v>
      </c>
      <c r="W289" s="29">
        <f>F138</f>
        <v>125</v>
      </c>
      <c r="X289" s="29">
        <f>F211</f>
        <v>198</v>
      </c>
      <c r="Y289" s="29">
        <f>F492</f>
        <v>479</v>
      </c>
      <c r="Z289" s="29">
        <f>F435</f>
        <v>422</v>
      </c>
      <c r="AA289" s="29">
        <f>F478</f>
        <v>465</v>
      </c>
      <c r="AB289" s="29">
        <f>F401</f>
        <v>388</v>
      </c>
      <c r="AC289" s="29">
        <f>F444</f>
        <v>431</v>
      </c>
      <c r="AD289" s="29">
        <f>F125</f>
        <v>112</v>
      </c>
      <c r="AE289" s="29">
        <f>F43</f>
        <v>30</v>
      </c>
      <c r="AF289" s="29">
        <f>F91</f>
        <v>78</v>
      </c>
      <c r="AG289" s="29">
        <f>F34</f>
        <v>21</v>
      </c>
      <c r="AH289" s="30">
        <f>F82</f>
        <v>69</v>
      </c>
      <c r="AI289" s="75">
        <f t="shared" si="129"/>
        <v>3247400</v>
      </c>
      <c r="AJ289" s="41"/>
      <c r="AK289" s="76" t="s">
        <v>86</v>
      </c>
      <c r="AL289" s="78" t="s">
        <v>399</v>
      </c>
      <c r="AM289" s="78" t="s">
        <v>305</v>
      </c>
      <c r="AN289" s="78" t="s">
        <v>569</v>
      </c>
      <c r="AO289" s="78" t="s">
        <v>384</v>
      </c>
      <c r="AP289" s="78" t="s">
        <v>376</v>
      </c>
      <c r="AQ289" s="78" t="s">
        <v>79</v>
      </c>
      <c r="AR289" s="78" t="s">
        <v>500</v>
      </c>
      <c r="AS289" s="80" t="s">
        <v>520</v>
      </c>
      <c r="AT289" s="78" t="s">
        <v>107</v>
      </c>
      <c r="AU289" s="78" t="s">
        <v>528</v>
      </c>
      <c r="AV289" s="78" t="s">
        <v>309</v>
      </c>
      <c r="AW289" s="79" t="s">
        <v>92</v>
      </c>
      <c r="AX289" s="78" t="s">
        <v>127</v>
      </c>
      <c r="AY289" s="78" t="s">
        <v>547</v>
      </c>
      <c r="AZ289" s="78" t="s">
        <v>101</v>
      </c>
      <c r="BA289" s="77" t="s">
        <v>192</v>
      </c>
      <c r="BB289" s="78" t="s">
        <v>394</v>
      </c>
      <c r="BC289" s="78" t="s">
        <v>80</v>
      </c>
      <c r="BD289" s="78" t="s">
        <v>692</v>
      </c>
      <c r="BE289" s="78" t="s">
        <v>522</v>
      </c>
      <c r="BF289" s="78" t="s">
        <v>414</v>
      </c>
      <c r="BG289" s="78" t="s">
        <v>572</v>
      </c>
      <c r="BH289" s="78" t="s">
        <v>167</v>
      </c>
      <c r="BI289" s="81" t="s">
        <v>73</v>
      </c>
      <c r="BJ289" s="41"/>
      <c r="BK289" s="50"/>
      <c r="BL289" s="41"/>
      <c r="BM289" s="28">
        <f>F582</f>
        <v>569</v>
      </c>
      <c r="BN289" s="29">
        <f>F543</f>
        <v>530</v>
      </c>
      <c r="BO289" s="29">
        <f>F609</f>
        <v>596</v>
      </c>
      <c r="BP289" s="29">
        <f>F616</f>
        <v>603</v>
      </c>
      <c r="BQ289" s="29">
        <f>F525</f>
        <v>512</v>
      </c>
      <c r="BR289" s="29">
        <f>F86</f>
        <v>73</v>
      </c>
      <c r="BS289" s="29">
        <f>F52</f>
        <v>39</v>
      </c>
      <c r="BT289" s="29">
        <f>F88</f>
        <v>75</v>
      </c>
      <c r="BU289" s="29">
        <f>F120</f>
        <v>107</v>
      </c>
      <c r="BV289" s="29">
        <f>F29</f>
        <v>16</v>
      </c>
      <c r="BW289" s="29">
        <f>F198</f>
        <v>185</v>
      </c>
      <c r="BX289" s="29">
        <f>F164</f>
        <v>151</v>
      </c>
      <c r="BY289" s="29">
        <f>F230</f>
        <v>217</v>
      </c>
      <c r="BZ289" s="29">
        <f>F262</f>
        <v>249</v>
      </c>
      <c r="CA289" s="29">
        <f>F146</f>
        <v>133</v>
      </c>
      <c r="CB289" s="29">
        <f>F444</f>
        <v>431</v>
      </c>
      <c r="CC289" s="29">
        <f>F435</f>
        <v>422</v>
      </c>
      <c r="CD289" s="29">
        <f>F476</f>
        <v>463</v>
      </c>
      <c r="CE289" s="29">
        <f>F503</f>
        <v>490</v>
      </c>
      <c r="CF289" s="29">
        <f>F392</f>
        <v>379</v>
      </c>
      <c r="CG289" s="29">
        <f>F315</f>
        <v>302</v>
      </c>
      <c r="CH289" s="29">
        <f>F306</f>
        <v>293</v>
      </c>
      <c r="CI289" s="29">
        <f>F347</f>
        <v>334</v>
      </c>
      <c r="CJ289" s="29">
        <f>F374</f>
        <v>361</v>
      </c>
      <c r="CK289" s="30">
        <f>F283</f>
        <v>270</v>
      </c>
      <c r="CL289" s="75">
        <f t="shared" si="130"/>
        <v>3247400</v>
      </c>
      <c r="CM289" s="41"/>
      <c r="CN289" s="82" t="s">
        <v>239</v>
      </c>
      <c r="CO289" s="84" t="s">
        <v>655</v>
      </c>
      <c r="CP289" s="84" t="s">
        <v>370</v>
      </c>
      <c r="CQ289" s="84" t="s">
        <v>610</v>
      </c>
      <c r="CR289" s="84" t="s">
        <v>337</v>
      </c>
      <c r="CS289" s="84" t="s">
        <v>557</v>
      </c>
      <c r="CT289" s="84" t="s">
        <v>574</v>
      </c>
      <c r="CU289" s="84" t="s">
        <v>1</v>
      </c>
      <c r="CV289" s="86" t="s">
        <v>320</v>
      </c>
      <c r="CW289" s="84" t="s">
        <v>408</v>
      </c>
      <c r="CX289" s="84" t="s">
        <v>93</v>
      </c>
      <c r="CY289" s="84" t="s">
        <v>245</v>
      </c>
      <c r="CZ289" s="85" t="s">
        <v>468</v>
      </c>
      <c r="DA289" s="84" t="s">
        <v>373</v>
      </c>
      <c r="DB289" s="84" t="s">
        <v>699</v>
      </c>
      <c r="DC289" s="84" t="s">
        <v>692</v>
      </c>
      <c r="DD289" s="83" t="s">
        <v>192</v>
      </c>
      <c r="DE289" s="84" t="s">
        <v>217</v>
      </c>
      <c r="DF289" s="84" t="s">
        <v>404</v>
      </c>
      <c r="DG289" s="84" t="s">
        <v>237</v>
      </c>
      <c r="DH289" s="84" t="s">
        <v>384</v>
      </c>
      <c r="DI289" s="84" t="s">
        <v>399</v>
      </c>
      <c r="DJ289" s="84" t="s">
        <v>616</v>
      </c>
      <c r="DK289" s="84" t="s">
        <v>126</v>
      </c>
      <c r="DL289" s="87" t="s">
        <v>343</v>
      </c>
      <c r="DM289" s="67"/>
      <c r="DO289" s="57"/>
      <c r="DP289" s="28">
        <f>F115</f>
        <v>102</v>
      </c>
      <c r="DQ289" s="29">
        <f>F577</f>
        <v>564</v>
      </c>
      <c r="DR289" s="29">
        <f>F409</f>
        <v>396</v>
      </c>
      <c r="DS289" s="29">
        <f>F346</f>
        <v>333</v>
      </c>
      <c r="DT289" s="29">
        <f>F178</f>
        <v>165</v>
      </c>
      <c r="DU289" s="29">
        <f>F443</f>
        <v>430</v>
      </c>
      <c r="DV289" s="29">
        <f>F280</f>
        <v>267</v>
      </c>
      <c r="DW289" s="29">
        <f>F217</f>
        <v>204</v>
      </c>
      <c r="DX289" s="29">
        <f>F49</f>
        <v>36</v>
      </c>
      <c r="DY289" s="29">
        <f>F636</f>
        <v>623</v>
      </c>
      <c r="DZ289" s="29">
        <f>F151</f>
        <v>138</v>
      </c>
      <c r="EA289" s="29">
        <f>F108</f>
        <v>95</v>
      </c>
      <c r="EB289" s="29">
        <f>F545</f>
        <v>532</v>
      </c>
      <c r="EC289" s="29">
        <f>F507</f>
        <v>494</v>
      </c>
      <c r="ED289" s="29">
        <f>F314</f>
        <v>301</v>
      </c>
      <c r="EE289" s="29">
        <f>F604</f>
        <v>591</v>
      </c>
      <c r="EF289" s="29">
        <f>F416</f>
        <v>403</v>
      </c>
      <c r="EG289" s="29">
        <f>F373</f>
        <v>360</v>
      </c>
      <c r="EH289" s="29">
        <f>F210</f>
        <v>197</v>
      </c>
      <c r="EI289" s="29">
        <f>F22</f>
        <v>9</v>
      </c>
      <c r="EJ289" s="29">
        <f>F312</f>
        <v>299</v>
      </c>
      <c r="EK289" s="29">
        <f>F244</f>
        <v>231</v>
      </c>
      <c r="EL289" s="29">
        <f>F81</f>
        <v>68</v>
      </c>
      <c r="EM289" s="29">
        <f>F513</f>
        <v>500</v>
      </c>
      <c r="EN289" s="30">
        <f>F475</f>
        <v>462</v>
      </c>
      <c r="EO289" s="75">
        <f t="shared" si="131"/>
        <v>3247400</v>
      </c>
      <c r="EP289" s="41"/>
      <c r="EQ289" s="91" t="s">
        <v>584</v>
      </c>
      <c r="ER289" s="93" t="s">
        <v>381</v>
      </c>
      <c r="ES289" s="93" t="s">
        <v>604</v>
      </c>
      <c r="ET289" s="93" t="s">
        <v>490</v>
      </c>
      <c r="EU289" s="93" t="s">
        <v>599</v>
      </c>
      <c r="EV289" s="93" t="s">
        <v>338</v>
      </c>
      <c r="EW289" s="93" t="s">
        <v>85</v>
      </c>
      <c r="EX289" s="93" t="s">
        <v>163</v>
      </c>
      <c r="EY289" s="95" t="s">
        <v>211</v>
      </c>
      <c r="EZ289" s="93" t="s">
        <v>175</v>
      </c>
      <c r="FA289" s="93" t="s">
        <v>571</v>
      </c>
      <c r="FB289" s="93" t="s">
        <v>314</v>
      </c>
      <c r="FC289" s="94" t="s">
        <v>614</v>
      </c>
      <c r="FD289" s="93" t="s">
        <v>457</v>
      </c>
      <c r="FE289" s="93" t="s">
        <v>398</v>
      </c>
      <c r="FF289" s="93" t="s">
        <v>606</v>
      </c>
      <c r="FG289" s="92" t="s">
        <v>131</v>
      </c>
      <c r="FH289" s="93" t="s">
        <v>691</v>
      </c>
      <c r="FI289" s="93" t="s">
        <v>310</v>
      </c>
      <c r="FJ289" s="93" t="s">
        <v>348</v>
      </c>
      <c r="FK289" s="93" t="s">
        <v>242</v>
      </c>
      <c r="FL289" s="93" t="s">
        <v>254</v>
      </c>
      <c r="FM289" s="93" t="s">
        <v>540</v>
      </c>
      <c r="FN289" s="93" t="s">
        <v>391</v>
      </c>
      <c r="FO289" s="96" t="s">
        <v>100</v>
      </c>
      <c r="FP289" s="67"/>
    </row>
    <row r="290" spans="1:172" x14ac:dyDescent="0.2">
      <c r="A290" s="41"/>
      <c r="B290" s="41"/>
      <c r="C290" s="41"/>
      <c r="D290" s="109" t="s">
        <v>424</v>
      </c>
      <c r="E290" s="110" t="s">
        <v>565</v>
      </c>
      <c r="F290" s="122">
        <f>B3+(277*B5)</f>
        <v>277</v>
      </c>
      <c r="G290" s="41"/>
      <c r="I290" s="57"/>
      <c r="J290" s="28">
        <f>F347</f>
        <v>334</v>
      </c>
      <c r="K290" s="29">
        <f>F265</f>
        <v>252</v>
      </c>
      <c r="L290" s="29">
        <f>F333</f>
        <v>320</v>
      </c>
      <c r="M290" s="29">
        <f>F381</f>
        <v>368</v>
      </c>
      <c r="N290" s="29">
        <f>F299</f>
        <v>286</v>
      </c>
      <c r="O290" s="29">
        <f>F605</f>
        <v>592</v>
      </c>
      <c r="P290" s="29">
        <f>F523</f>
        <v>510</v>
      </c>
      <c r="Q290" s="29">
        <f>F571</f>
        <v>558</v>
      </c>
      <c r="R290" s="29">
        <f>F614</f>
        <v>601</v>
      </c>
      <c r="S290" s="29">
        <f>F562</f>
        <v>549</v>
      </c>
      <c r="T290" s="29">
        <f>F213</f>
        <v>200</v>
      </c>
      <c r="U290" s="29">
        <f>F161</f>
        <v>148</v>
      </c>
      <c r="V290" s="29">
        <f>F204</f>
        <v>191</v>
      </c>
      <c r="W290" s="29">
        <f>F252</f>
        <v>239</v>
      </c>
      <c r="X290" s="29">
        <f>F170</f>
        <v>157</v>
      </c>
      <c r="Y290" s="29">
        <f>F476</f>
        <v>463</v>
      </c>
      <c r="Z290" s="29">
        <f>F394</f>
        <v>381</v>
      </c>
      <c r="AA290" s="29">
        <f>F442</f>
        <v>429</v>
      </c>
      <c r="AB290" s="29">
        <f>F510</f>
        <v>497</v>
      </c>
      <c r="AC290" s="29">
        <f>F428</f>
        <v>415</v>
      </c>
      <c r="AD290" s="29">
        <f>F109</f>
        <v>96</v>
      </c>
      <c r="AE290" s="29">
        <f>F32</f>
        <v>19</v>
      </c>
      <c r="AF290" s="29">
        <f>F75</f>
        <v>62</v>
      </c>
      <c r="AG290" s="29">
        <f>F118</f>
        <v>105</v>
      </c>
      <c r="AH290" s="30">
        <f>F41</f>
        <v>28</v>
      </c>
      <c r="AI290" s="75">
        <f t="shared" si="129"/>
        <v>3247400</v>
      </c>
      <c r="AJ290" s="41"/>
      <c r="AK290" s="76" t="s">
        <v>616</v>
      </c>
      <c r="AL290" s="78" t="s">
        <v>467</v>
      </c>
      <c r="AM290" s="78" t="s">
        <v>223</v>
      </c>
      <c r="AN290" s="78" t="s">
        <v>478</v>
      </c>
      <c r="AO290" s="78" t="s">
        <v>112</v>
      </c>
      <c r="AP290" s="78" t="s">
        <v>448</v>
      </c>
      <c r="AQ290" s="78" t="s">
        <v>299</v>
      </c>
      <c r="AR290" s="80" t="s">
        <v>129</v>
      </c>
      <c r="AS290" s="78" t="s">
        <v>213</v>
      </c>
      <c r="AT290" s="78" t="s">
        <v>530</v>
      </c>
      <c r="AU290" s="78" t="s">
        <v>189</v>
      </c>
      <c r="AV290" s="78" t="s">
        <v>400</v>
      </c>
      <c r="AW290" s="79" t="s">
        <v>560</v>
      </c>
      <c r="AX290" s="78" t="s">
        <v>185</v>
      </c>
      <c r="AY290" s="78" t="s">
        <v>228</v>
      </c>
      <c r="AZ290" s="78" t="s">
        <v>217</v>
      </c>
      <c r="BA290" s="78" t="s">
        <v>700</v>
      </c>
      <c r="BB290" s="77" t="s">
        <v>297</v>
      </c>
      <c r="BC290" s="78" t="s">
        <v>252</v>
      </c>
      <c r="BD290" s="78" t="s">
        <v>445</v>
      </c>
      <c r="BE290" s="78" t="s">
        <v>95</v>
      </c>
      <c r="BF290" s="78" t="s">
        <v>212</v>
      </c>
      <c r="BG290" s="78" t="s">
        <v>487</v>
      </c>
      <c r="BH290" s="78" t="s">
        <v>453</v>
      </c>
      <c r="BI290" s="81" t="s">
        <v>619</v>
      </c>
      <c r="BJ290" s="41"/>
      <c r="BK290" s="50"/>
      <c r="BL290" s="41"/>
      <c r="BM290" s="28">
        <f>F559</f>
        <v>546</v>
      </c>
      <c r="BN290" s="29">
        <f>F632</f>
        <v>619</v>
      </c>
      <c r="BO290" s="29">
        <f>F575</f>
        <v>562</v>
      </c>
      <c r="BP290" s="29">
        <f>F518</f>
        <v>505</v>
      </c>
      <c r="BQ290" s="29">
        <f>F591</f>
        <v>578</v>
      </c>
      <c r="BR290" s="29">
        <f>F38</f>
        <v>25</v>
      </c>
      <c r="BS290" s="29">
        <f>F136</f>
        <v>123</v>
      </c>
      <c r="BT290" s="29">
        <f>F79</f>
        <v>66</v>
      </c>
      <c r="BU290" s="29">
        <f>F27</f>
        <v>14</v>
      </c>
      <c r="BV290" s="29">
        <f>F95</f>
        <v>82</v>
      </c>
      <c r="BW290" s="29">
        <f>F180</f>
        <v>167</v>
      </c>
      <c r="BX290" s="29">
        <f>F248</f>
        <v>235</v>
      </c>
      <c r="BY290" s="29">
        <f>F196</f>
        <v>183</v>
      </c>
      <c r="BZ290" s="29">
        <f>F139</f>
        <v>126</v>
      </c>
      <c r="CA290" s="29">
        <f>F237</f>
        <v>224</v>
      </c>
      <c r="CB290" s="29">
        <f>F426</f>
        <v>413</v>
      </c>
      <c r="CC290" s="29">
        <f>F494</f>
        <v>481</v>
      </c>
      <c r="CD290" s="29">
        <f>F442</f>
        <v>429</v>
      </c>
      <c r="CE290" s="29">
        <f>F410</f>
        <v>397</v>
      </c>
      <c r="CF290" s="29">
        <f>F478</f>
        <v>465</v>
      </c>
      <c r="CG290" s="29">
        <f>F297</f>
        <v>284</v>
      </c>
      <c r="CH290" s="29">
        <f>F365</f>
        <v>352</v>
      </c>
      <c r="CI290" s="29">
        <f>F333</f>
        <v>320</v>
      </c>
      <c r="CJ290" s="29">
        <f>F281</f>
        <v>268</v>
      </c>
      <c r="CK290" s="30">
        <f>F349</f>
        <v>336</v>
      </c>
      <c r="CL290" s="75">
        <f t="shared" si="130"/>
        <v>3247400</v>
      </c>
      <c r="CM290" s="41"/>
      <c r="CN290" s="82" t="s">
        <v>118</v>
      </c>
      <c r="CO290" s="84" t="s">
        <v>298</v>
      </c>
      <c r="CP290" s="84" t="s">
        <v>215</v>
      </c>
      <c r="CQ290" s="84" t="s">
        <v>600</v>
      </c>
      <c r="CR290" s="84" t="s">
        <v>661</v>
      </c>
      <c r="CS290" s="84" t="s">
        <v>291</v>
      </c>
      <c r="CT290" s="84" t="s">
        <v>525</v>
      </c>
      <c r="CU290" s="86" t="s">
        <v>554</v>
      </c>
      <c r="CV290" s="84" t="s">
        <v>587</v>
      </c>
      <c r="CW290" s="84" t="s">
        <v>202</v>
      </c>
      <c r="CX290" s="84" t="s">
        <v>537</v>
      </c>
      <c r="CY290" s="84" t="s">
        <v>286</v>
      </c>
      <c r="CZ290" s="85" t="s">
        <v>695</v>
      </c>
      <c r="DA290" s="84" t="s">
        <v>308</v>
      </c>
      <c r="DB290" s="84" t="s">
        <v>265</v>
      </c>
      <c r="DC290" s="84" t="s">
        <v>339</v>
      </c>
      <c r="DD290" s="84" t="s">
        <v>694</v>
      </c>
      <c r="DE290" s="83" t="s">
        <v>297</v>
      </c>
      <c r="DF290" s="84" t="s">
        <v>377</v>
      </c>
      <c r="DG290" s="84" t="s">
        <v>394</v>
      </c>
      <c r="DH290" s="84" t="s">
        <v>649</v>
      </c>
      <c r="DI290" s="84" t="s">
        <v>416</v>
      </c>
      <c r="DJ290" s="84" t="s">
        <v>223</v>
      </c>
      <c r="DK290" s="84" t="s">
        <v>545</v>
      </c>
      <c r="DL290" s="87" t="s">
        <v>305</v>
      </c>
      <c r="DM290" s="67"/>
      <c r="DO290" s="57"/>
      <c r="DP290" s="28">
        <f>F211</f>
        <v>198</v>
      </c>
      <c r="DQ290" s="29">
        <f>F18</f>
        <v>5</v>
      </c>
      <c r="DR290" s="29">
        <f>F605</f>
        <v>592</v>
      </c>
      <c r="DS290" s="29">
        <f>F417</f>
        <v>404</v>
      </c>
      <c r="DT290" s="29">
        <f>F374</f>
        <v>361</v>
      </c>
      <c r="DU290" s="29">
        <f>F514</f>
        <v>501</v>
      </c>
      <c r="DV290" s="29">
        <f>F476</f>
        <v>463</v>
      </c>
      <c r="DW290" s="29">
        <f>F308</f>
        <v>295</v>
      </c>
      <c r="DX290" s="29">
        <f>F245</f>
        <v>232</v>
      </c>
      <c r="DY290" s="29">
        <f>F82</f>
        <v>69</v>
      </c>
      <c r="DZ290" s="29">
        <f>F347</f>
        <v>334</v>
      </c>
      <c r="EA290" s="29">
        <f>F179</f>
        <v>166</v>
      </c>
      <c r="EB290" s="29">
        <f>F116</f>
        <v>103</v>
      </c>
      <c r="EC290" s="29">
        <f>F573</f>
        <v>560</v>
      </c>
      <c r="ED290" s="29">
        <f>F410</f>
        <v>397</v>
      </c>
      <c r="EE290" s="29">
        <f>F50</f>
        <v>37</v>
      </c>
      <c r="EF290" s="29">
        <f>F637</f>
        <v>624</v>
      </c>
      <c r="EG290" s="29">
        <f>F444</f>
        <v>431</v>
      </c>
      <c r="EH290" s="29">
        <f>F281</f>
        <v>268</v>
      </c>
      <c r="EI290" s="29">
        <f>F213</f>
        <v>200</v>
      </c>
      <c r="EJ290" s="29">
        <f>F503</f>
        <v>490</v>
      </c>
      <c r="EK290" s="29">
        <f>F315</f>
        <v>302</v>
      </c>
      <c r="EL290" s="29">
        <f>F152</f>
        <v>139</v>
      </c>
      <c r="EM290" s="29">
        <f>F109</f>
        <v>96</v>
      </c>
      <c r="EN290" s="30">
        <f>F546</f>
        <v>533</v>
      </c>
      <c r="EO290" s="75">
        <f t="shared" si="131"/>
        <v>3247400</v>
      </c>
      <c r="EP290" s="41"/>
      <c r="EQ290" s="91" t="s">
        <v>547</v>
      </c>
      <c r="ER290" s="93" t="s">
        <v>529</v>
      </c>
      <c r="ES290" s="93" t="s">
        <v>448</v>
      </c>
      <c r="ET290" s="93" t="s">
        <v>169</v>
      </c>
      <c r="EU290" s="93" t="s">
        <v>126</v>
      </c>
      <c r="EV290" s="93" t="s">
        <v>146</v>
      </c>
      <c r="EW290" s="93" t="s">
        <v>217</v>
      </c>
      <c r="EX290" s="95" t="s">
        <v>281</v>
      </c>
      <c r="EY290" s="93" t="s">
        <v>347</v>
      </c>
      <c r="EZ290" s="93" t="s">
        <v>73</v>
      </c>
      <c r="FA290" s="93" t="s">
        <v>616</v>
      </c>
      <c r="FB290" s="93" t="s">
        <v>498</v>
      </c>
      <c r="FC290" s="94" t="s">
        <v>652</v>
      </c>
      <c r="FD290" s="93" t="s">
        <v>107</v>
      </c>
      <c r="FE290" s="93" t="s">
        <v>377</v>
      </c>
      <c r="FF290" s="93" t="s">
        <v>555</v>
      </c>
      <c r="FG290" s="93" t="s">
        <v>562</v>
      </c>
      <c r="FH290" s="92" t="s">
        <v>692</v>
      </c>
      <c r="FI290" s="93" t="s">
        <v>545</v>
      </c>
      <c r="FJ290" s="93" t="s">
        <v>189</v>
      </c>
      <c r="FK290" s="93" t="s">
        <v>404</v>
      </c>
      <c r="FL290" s="93" t="s">
        <v>384</v>
      </c>
      <c r="FM290" s="93" t="s">
        <v>113</v>
      </c>
      <c r="FN290" s="93" t="s">
        <v>95</v>
      </c>
      <c r="FO290" s="96" t="s">
        <v>327</v>
      </c>
      <c r="FP290" s="67"/>
    </row>
    <row r="291" spans="1:172" x14ac:dyDescent="0.2">
      <c r="A291" s="41"/>
      <c r="B291" s="41"/>
      <c r="C291" s="41"/>
      <c r="D291" s="109" t="s">
        <v>224</v>
      </c>
      <c r="E291" s="110" t="s">
        <v>565</v>
      </c>
      <c r="F291" s="122">
        <f>B3+(278*B5)</f>
        <v>278</v>
      </c>
      <c r="G291" s="41"/>
      <c r="I291" s="57"/>
      <c r="J291" s="28">
        <f>F331</f>
        <v>318</v>
      </c>
      <c r="K291" s="29">
        <f>F374</f>
        <v>361</v>
      </c>
      <c r="L291" s="29">
        <f>F297</f>
        <v>284</v>
      </c>
      <c r="M291" s="29">
        <f>F340</f>
        <v>327</v>
      </c>
      <c r="N291" s="29">
        <f>F283</f>
        <v>270</v>
      </c>
      <c r="O291" s="29">
        <f>F564</f>
        <v>551</v>
      </c>
      <c r="P291" s="29">
        <f>F637</f>
        <v>624</v>
      </c>
      <c r="Q291" s="29">
        <f>F555</f>
        <v>542</v>
      </c>
      <c r="R291" s="29">
        <f>F598</f>
        <v>585</v>
      </c>
      <c r="S291" s="29">
        <f>F521</f>
        <v>508</v>
      </c>
      <c r="T291" s="29">
        <f>F202</f>
        <v>189</v>
      </c>
      <c r="U291" s="29">
        <f>F245</f>
        <v>232</v>
      </c>
      <c r="V291" s="29">
        <f>F163</f>
        <v>150</v>
      </c>
      <c r="W291" s="29">
        <f>F236</f>
        <v>223</v>
      </c>
      <c r="X291" s="29">
        <f>F154</f>
        <v>141</v>
      </c>
      <c r="Y291" s="29">
        <f>F460</f>
        <v>447</v>
      </c>
      <c r="Z291" s="29">
        <f>F503</f>
        <v>490</v>
      </c>
      <c r="AA291" s="29">
        <f>F426</f>
        <v>413</v>
      </c>
      <c r="AB291" s="29">
        <f>F469</f>
        <v>456</v>
      </c>
      <c r="AC291" s="29">
        <f>F392</f>
        <v>379</v>
      </c>
      <c r="AD291" s="29">
        <f>F68</f>
        <v>55</v>
      </c>
      <c r="AE291" s="29">
        <f>F116</f>
        <v>103</v>
      </c>
      <c r="AF291" s="29">
        <f>F59</f>
        <v>46</v>
      </c>
      <c r="AG291" s="29">
        <f>F107</f>
        <v>94</v>
      </c>
      <c r="AH291" s="30">
        <f>F25</f>
        <v>12</v>
      </c>
      <c r="AI291" s="75">
        <f t="shared" si="129"/>
        <v>3247400</v>
      </c>
      <c r="AJ291" s="41"/>
      <c r="AK291" s="76" t="s">
        <v>438</v>
      </c>
      <c r="AL291" s="78" t="s">
        <v>126</v>
      </c>
      <c r="AM291" s="78" t="s">
        <v>649</v>
      </c>
      <c r="AN291" s="78" t="s">
        <v>531</v>
      </c>
      <c r="AO291" s="78" t="s">
        <v>343</v>
      </c>
      <c r="AP291" s="78" t="s">
        <v>335</v>
      </c>
      <c r="AQ291" s="80" t="s">
        <v>562</v>
      </c>
      <c r="AR291" s="78" t="s">
        <v>485</v>
      </c>
      <c r="AS291" s="78" t="s">
        <v>174</v>
      </c>
      <c r="AT291" s="78" t="s">
        <v>191</v>
      </c>
      <c r="AU291" s="78" t="s">
        <v>362</v>
      </c>
      <c r="AV291" s="78" t="s">
        <v>347</v>
      </c>
      <c r="AW291" s="79" t="s">
        <v>250</v>
      </c>
      <c r="AX291" s="78" t="s">
        <v>482</v>
      </c>
      <c r="AY291" s="78" t="s">
        <v>413</v>
      </c>
      <c r="AZ291" s="78" t="s">
        <v>328</v>
      </c>
      <c r="BA291" s="78" t="s">
        <v>404</v>
      </c>
      <c r="BB291" s="78" t="s">
        <v>339</v>
      </c>
      <c r="BC291" s="77" t="s">
        <v>696</v>
      </c>
      <c r="BD291" s="78" t="s">
        <v>237</v>
      </c>
      <c r="BE291" s="78" t="s">
        <v>499</v>
      </c>
      <c r="BF291" s="78" t="s">
        <v>652</v>
      </c>
      <c r="BG291" s="78" t="s">
        <v>349</v>
      </c>
      <c r="BH291" s="78" t="s">
        <v>331</v>
      </c>
      <c r="BI291" s="81" t="s">
        <v>451</v>
      </c>
      <c r="BJ291" s="41"/>
      <c r="BK291" s="50"/>
      <c r="BL291" s="41"/>
      <c r="BM291" s="28">
        <f>F625</f>
        <v>612</v>
      </c>
      <c r="BN291" s="29">
        <f>F534</f>
        <v>521</v>
      </c>
      <c r="BO291" s="29">
        <f>F541</f>
        <v>528</v>
      </c>
      <c r="BP291" s="29">
        <f>F607</f>
        <v>594</v>
      </c>
      <c r="BQ291" s="29">
        <f>F568</f>
        <v>555</v>
      </c>
      <c r="BR291" s="29">
        <f>F129</f>
        <v>116</v>
      </c>
      <c r="BS291" s="29">
        <f>F13</f>
        <v>0</v>
      </c>
      <c r="BT291" s="29">
        <f>F45</f>
        <v>32</v>
      </c>
      <c r="BU291" s="29">
        <f>F111</f>
        <v>98</v>
      </c>
      <c r="BV291" s="29">
        <f>F77</f>
        <v>64</v>
      </c>
      <c r="BW291" s="29">
        <f>F246</f>
        <v>233</v>
      </c>
      <c r="BX291" s="29">
        <f>F155</f>
        <v>142</v>
      </c>
      <c r="BY291" s="29">
        <f>F187</f>
        <v>174</v>
      </c>
      <c r="BZ291" s="29">
        <f>F223</f>
        <v>210</v>
      </c>
      <c r="CA291" s="29">
        <f>F189</f>
        <v>176</v>
      </c>
      <c r="CB291" s="29">
        <f>F492</f>
        <v>479</v>
      </c>
      <c r="CC291" s="29">
        <f>F401</f>
        <v>388</v>
      </c>
      <c r="CD291" s="29">
        <f>F428</f>
        <v>415</v>
      </c>
      <c r="CE291" s="29">
        <f>F469</f>
        <v>456</v>
      </c>
      <c r="CF291" s="29">
        <f>F460</f>
        <v>447</v>
      </c>
      <c r="CG291" s="29">
        <f>F383</f>
        <v>370</v>
      </c>
      <c r="CH291" s="29">
        <f>F272</f>
        <v>259</v>
      </c>
      <c r="CI291" s="29">
        <f>F299</f>
        <v>286</v>
      </c>
      <c r="CJ291" s="29">
        <f>F340</f>
        <v>327</v>
      </c>
      <c r="CK291" s="30">
        <f>F331</f>
        <v>318</v>
      </c>
      <c r="CL291" s="75">
        <f t="shared" si="130"/>
        <v>3247400</v>
      </c>
      <c r="CM291" s="41"/>
      <c r="CN291" s="82" t="s">
        <v>76</v>
      </c>
      <c r="CO291" s="84" t="s">
        <v>321</v>
      </c>
      <c r="CP291" s="84" t="s">
        <v>588</v>
      </c>
      <c r="CQ291" s="84" t="s">
        <v>105</v>
      </c>
      <c r="CR291" s="84" t="s">
        <v>623</v>
      </c>
      <c r="CS291" s="84" t="s">
        <v>450</v>
      </c>
      <c r="CT291" s="86" t="s">
        <v>70</v>
      </c>
      <c r="CU291" s="84" t="s">
        <v>261</v>
      </c>
      <c r="CV291" s="84" t="s">
        <v>460</v>
      </c>
      <c r="CW291" s="84" t="s">
        <v>651</v>
      </c>
      <c r="CX291" s="84" t="s">
        <v>693</v>
      </c>
      <c r="CY291" s="84" t="s">
        <v>385</v>
      </c>
      <c r="CZ291" s="85" t="s">
        <v>324</v>
      </c>
      <c r="DA291" s="84" t="s">
        <v>344</v>
      </c>
      <c r="DB291" s="84" t="s">
        <v>116</v>
      </c>
      <c r="DC291" s="84" t="s">
        <v>101</v>
      </c>
      <c r="DD291" s="84" t="s">
        <v>80</v>
      </c>
      <c r="DE291" s="84" t="s">
        <v>445</v>
      </c>
      <c r="DF291" s="83" t="s">
        <v>696</v>
      </c>
      <c r="DG291" s="84" t="s">
        <v>328</v>
      </c>
      <c r="DH291" s="84" t="s">
        <v>86</v>
      </c>
      <c r="DI291" s="84" t="s">
        <v>569</v>
      </c>
      <c r="DJ291" s="84" t="s">
        <v>112</v>
      </c>
      <c r="DK291" s="84" t="s">
        <v>531</v>
      </c>
      <c r="DL291" s="87" t="s">
        <v>438</v>
      </c>
      <c r="DM291" s="67"/>
      <c r="DO291" s="57"/>
      <c r="DP291" s="28">
        <f>F282</f>
        <v>269</v>
      </c>
      <c r="DQ291" s="29">
        <f>F214</f>
        <v>201</v>
      </c>
      <c r="DR291" s="29">
        <f>F51</f>
        <v>38</v>
      </c>
      <c r="DS291" s="29">
        <f>F633</f>
        <v>620</v>
      </c>
      <c r="DT291" s="29">
        <f>F445</f>
        <v>432</v>
      </c>
      <c r="DU291" s="29">
        <f>F110</f>
        <v>97</v>
      </c>
      <c r="DV291" s="29">
        <f>F547</f>
        <v>534</v>
      </c>
      <c r="DW291" s="29">
        <f>F504</f>
        <v>491</v>
      </c>
      <c r="DX291" s="29">
        <f>F316</f>
        <v>303</v>
      </c>
      <c r="DY291" s="29">
        <f>F148</f>
        <v>135</v>
      </c>
      <c r="DZ291" s="29">
        <f>F413</f>
        <v>400</v>
      </c>
      <c r="EA291" s="29">
        <f>F375</f>
        <v>362</v>
      </c>
      <c r="EB291" s="29">
        <f>F212</f>
        <v>199</v>
      </c>
      <c r="EC291" s="29">
        <f>F19</f>
        <v>6</v>
      </c>
      <c r="ED291" s="29">
        <f>F606</f>
        <v>593</v>
      </c>
      <c r="EE291" s="29">
        <f>F246</f>
        <v>233</v>
      </c>
      <c r="EF291" s="29">
        <f>F78</f>
        <v>65</v>
      </c>
      <c r="EG291" s="29">
        <f>F515</f>
        <v>502</v>
      </c>
      <c r="EH291" s="29">
        <f>F477</f>
        <v>464</v>
      </c>
      <c r="EI291" s="29">
        <f>F309</f>
        <v>296</v>
      </c>
      <c r="EJ291" s="29">
        <f>F574</f>
        <v>561</v>
      </c>
      <c r="EK291" s="29">
        <f>F411</f>
        <v>398</v>
      </c>
      <c r="EL291" s="29">
        <f>F343</f>
        <v>330</v>
      </c>
      <c r="EM291" s="29">
        <f>F180</f>
        <v>167</v>
      </c>
      <c r="EN291" s="30">
        <f>F117</f>
        <v>104</v>
      </c>
      <c r="EO291" s="75">
        <f t="shared" si="131"/>
        <v>3247400</v>
      </c>
      <c r="EP291" s="41"/>
      <c r="EQ291" s="91" t="s">
        <v>678</v>
      </c>
      <c r="ER291" s="93" t="s">
        <v>184</v>
      </c>
      <c r="ES291" s="93" t="s">
        <v>165</v>
      </c>
      <c r="ET291" s="93" t="s">
        <v>663</v>
      </c>
      <c r="EU291" s="93" t="s">
        <v>550</v>
      </c>
      <c r="EV291" s="93" t="s">
        <v>271</v>
      </c>
      <c r="EW291" s="95" t="s">
        <v>336</v>
      </c>
      <c r="EX291" s="93" t="s">
        <v>81</v>
      </c>
      <c r="EY291" s="93" t="s">
        <v>154</v>
      </c>
      <c r="EZ291" s="93" t="s">
        <v>229</v>
      </c>
      <c r="FA291" s="93" t="s">
        <v>641</v>
      </c>
      <c r="FB291" s="93" t="s">
        <v>570</v>
      </c>
      <c r="FC291" s="94" t="s">
        <v>122</v>
      </c>
      <c r="FD291" s="93" t="s">
        <v>620</v>
      </c>
      <c r="FE291" s="93" t="s">
        <v>526</v>
      </c>
      <c r="FF291" s="93" t="s">
        <v>693</v>
      </c>
      <c r="FG291" s="93" t="s">
        <v>644</v>
      </c>
      <c r="FH291" s="93" t="s">
        <v>266</v>
      </c>
      <c r="FI291" s="92" t="s">
        <v>680</v>
      </c>
      <c r="FJ291" s="93" t="s">
        <v>412</v>
      </c>
      <c r="FK291" s="93" t="s">
        <v>432</v>
      </c>
      <c r="FL291" s="93" t="s">
        <v>476</v>
      </c>
      <c r="FM291" s="93" t="s">
        <v>374</v>
      </c>
      <c r="FN291" s="93" t="s">
        <v>537</v>
      </c>
      <c r="FO291" s="96" t="s">
        <v>388</v>
      </c>
      <c r="FP291" s="67"/>
    </row>
    <row r="292" spans="1:172" x14ac:dyDescent="0.2">
      <c r="A292" s="41"/>
      <c r="B292" s="41"/>
      <c r="C292" s="41"/>
      <c r="D292" s="109" t="s">
        <v>205</v>
      </c>
      <c r="E292" s="110" t="s">
        <v>565</v>
      </c>
      <c r="F292" s="111">
        <f>B3+(279*B5)</f>
        <v>279</v>
      </c>
      <c r="G292" s="41"/>
      <c r="I292" s="57"/>
      <c r="J292" s="28">
        <f>F290</f>
        <v>277</v>
      </c>
      <c r="K292" s="29">
        <f>F358</f>
        <v>345</v>
      </c>
      <c r="L292" s="29">
        <f>F281</f>
        <v>268</v>
      </c>
      <c r="M292" s="29">
        <f>F324</f>
        <v>311</v>
      </c>
      <c r="N292" s="29">
        <f>F372</f>
        <v>359</v>
      </c>
      <c r="O292" s="29">
        <f>F548</f>
        <v>535</v>
      </c>
      <c r="P292" s="29">
        <f>F596</f>
        <v>583</v>
      </c>
      <c r="Q292" s="29">
        <f>F514</f>
        <v>501</v>
      </c>
      <c r="R292" s="29">
        <f>F587</f>
        <v>574</v>
      </c>
      <c r="S292" s="29">
        <f>F630</f>
        <v>617</v>
      </c>
      <c r="T292" s="29">
        <f>F186</f>
        <v>173</v>
      </c>
      <c r="U292" s="29">
        <f>F229</f>
        <v>216</v>
      </c>
      <c r="V292" s="29">
        <f>F152</f>
        <v>139</v>
      </c>
      <c r="W292" s="29">
        <f>F195</f>
        <v>182</v>
      </c>
      <c r="X292" s="29">
        <f>F238</f>
        <v>225</v>
      </c>
      <c r="Y292" s="29">
        <f>F419</f>
        <v>406</v>
      </c>
      <c r="Z292" s="29">
        <f>F467</f>
        <v>454</v>
      </c>
      <c r="AA292" s="29">
        <f>F410</f>
        <v>397</v>
      </c>
      <c r="AB292" s="29">
        <f>F453</f>
        <v>440</v>
      </c>
      <c r="AC292" s="29">
        <f>F501</f>
        <v>488</v>
      </c>
      <c r="AD292" s="29">
        <f>F57</f>
        <v>44</v>
      </c>
      <c r="AE292" s="29">
        <f>F100</f>
        <v>87</v>
      </c>
      <c r="AF292" s="29">
        <f>F18</f>
        <v>5</v>
      </c>
      <c r="AG292" s="29">
        <f>F66</f>
        <v>53</v>
      </c>
      <c r="AH292" s="30">
        <f>F134</f>
        <v>121</v>
      </c>
      <c r="AI292" s="75">
        <f t="shared" si="129"/>
        <v>3247400</v>
      </c>
      <c r="AJ292" s="41"/>
      <c r="AK292" s="76" t="s">
        <v>424</v>
      </c>
      <c r="AL292" s="78" t="s">
        <v>158</v>
      </c>
      <c r="AM292" s="78" t="s">
        <v>545</v>
      </c>
      <c r="AN292" s="78" t="s">
        <v>177</v>
      </c>
      <c r="AO292" s="78" t="s">
        <v>594</v>
      </c>
      <c r="AP292" s="80" t="s">
        <v>238</v>
      </c>
      <c r="AQ292" s="78" t="s">
        <v>251</v>
      </c>
      <c r="AR292" s="78" t="s">
        <v>146</v>
      </c>
      <c r="AS292" s="78" t="s">
        <v>415</v>
      </c>
      <c r="AT292" s="78" t="s">
        <v>553</v>
      </c>
      <c r="AU292" s="78" t="s">
        <v>517</v>
      </c>
      <c r="AV292" s="78" t="s">
        <v>452</v>
      </c>
      <c r="AW292" s="79" t="s">
        <v>113</v>
      </c>
      <c r="AX292" s="78" t="s">
        <v>159</v>
      </c>
      <c r="AY292" s="78" t="s">
        <v>326</v>
      </c>
      <c r="AZ292" s="78" t="s">
        <v>697</v>
      </c>
      <c r="BA292" s="78" t="s">
        <v>351</v>
      </c>
      <c r="BB292" s="78" t="s">
        <v>377</v>
      </c>
      <c r="BC292" s="78" t="s">
        <v>435</v>
      </c>
      <c r="BD292" s="77" t="s">
        <v>152</v>
      </c>
      <c r="BE292" s="78" t="s">
        <v>128</v>
      </c>
      <c r="BF292" s="78" t="s">
        <v>409</v>
      </c>
      <c r="BG292" s="78" t="s">
        <v>529</v>
      </c>
      <c r="BH292" s="78" t="s">
        <v>596</v>
      </c>
      <c r="BI292" s="81" t="s">
        <v>289</v>
      </c>
      <c r="BJ292" s="41"/>
      <c r="BK292" s="50"/>
      <c r="BL292" s="41"/>
      <c r="BM292" s="28">
        <f>F593</f>
        <v>580</v>
      </c>
      <c r="BN292" s="29">
        <f>F566</f>
        <v>553</v>
      </c>
      <c r="BO292" s="29">
        <f>F532</f>
        <v>519</v>
      </c>
      <c r="BP292" s="29">
        <f>F550</f>
        <v>537</v>
      </c>
      <c r="BQ292" s="29">
        <f>F634</f>
        <v>621</v>
      </c>
      <c r="BR292" s="29">
        <f>F102</f>
        <v>89</v>
      </c>
      <c r="BS292" s="29">
        <f>F70</f>
        <v>57</v>
      </c>
      <c r="BT292" s="29">
        <f>F36</f>
        <v>23</v>
      </c>
      <c r="BU292" s="29">
        <f>F54</f>
        <v>41</v>
      </c>
      <c r="BV292" s="29">
        <f>F113</f>
        <v>100</v>
      </c>
      <c r="BW292" s="29">
        <f>F214</f>
        <v>201</v>
      </c>
      <c r="BX292" s="29">
        <f>F212</f>
        <v>199</v>
      </c>
      <c r="BY292" s="29">
        <f>F148</f>
        <v>135</v>
      </c>
      <c r="BZ292" s="29">
        <f>F171</f>
        <v>158</v>
      </c>
      <c r="CA292" s="29">
        <f>F255</f>
        <v>242</v>
      </c>
      <c r="CB292" s="29">
        <f>F485</f>
        <v>472</v>
      </c>
      <c r="CC292" s="29">
        <f>F453</f>
        <v>440</v>
      </c>
      <c r="CD292" s="29">
        <f>F394</f>
        <v>381</v>
      </c>
      <c r="CE292" s="29">
        <f>F417</f>
        <v>404</v>
      </c>
      <c r="CF292" s="29">
        <f>F501</f>
        <v>488</v>
      </c>
      <c r="CG292" s="29">
        <f>F356</f>
        <v>343</v>
      </c>
      <c r="CH292" s="29">
        <f>F324</f>
        <v>311</v>
      </c>
      <c r="CI292" s="29">
        <f>F265</f>
        <v>252</v>
      </c>
      <c r="CJ292" s="29">
        <f>F308</f>
        <v>295</v>
      </c>
      <c r="CK292" s="30">
        <f>F372</f>
        <v>359</v>
      </c>
      <c r="CL292" s="75">
        <f t="shared" si="130"/>
        <v>3247400</v>
      </c>
      <c r="CM292" s="41"/>
      <c r="CN292" s="82" t="s">
        <v>577</v>
      </c>
      <c r="CO292" s="84" t="s">
        <v>627</v>
      </c>
      <c r="CP292" s="84" t="s">
        <v>176</v>
      </c>
      <c r="CQ292" s="84" t="s">
        <v>273</v>
      </c>
      <c r="CR292" s="84" t="s">
        <v>203</v>
      </c>
      <c r="CS292" s="86" t="s">
        <v>609</v>
      </c>
      <c r="CT292" s="84" t="s">
        <v>369</v>
      </c>
      <c r="CU292" s="84" t="s">
        <v>422</v>
      </c>
      <c r="CV292" s="84" t="s">
        <v>523</v>
      </c>
      <c r="CW292" s="84" t="s">
        <v>142</v>
      </c>
      <c r="CX292" s="84" t="s">
        <v>184</v>
      </c>
      <c r="CY292" s="84" t="s">
        <v>122</v>
      </c>
      <c r="CZ292" s="85" t="s">
        <v>229</v>
      </c>
      <c r="DA292" s="84" t="s">
        <v>701</v>
      </c>
      <c r="DB292" s="84" t="s">
        <v>428</v>
      </c>
      <c r="DC292" s="84" t="s">
        <v>130</v>
      </c>
      <c r="DD292" s="84" t="s">
        <v>435</v>
      </c>
      <c r="DE292" s="84" t="s">
        <v>700</v>
      </c>
      <c r="DF292" s="84" t="s">
        <v>169</v>
      </c>
      <c r="DG292" s="83" t="s">
        <v>152</v>
      </c>
      <c r="DH292" s="84" t="s">
        <v>514</v>
      </c>
      <c r="DI292" s="84" t="s">
        <v>177</v>
      </c>
      <c r="DJ292" s="84" t="s">
        <v>467</v>
      </c>
      <c r="DK292" s="84" t="s">
        <v>281</v>
      </c>
      <c r="DL292" s="87" t="s">
        <v>594</v>
      </c>
      <c r="DM292" s="67"/>
      <c r="DO292" s="57"/>
      <c r="DP292" s="28">
        <f>F473</f>
        <v>460</v>
      </c>
      <c r="DQ292" s="29">
        <f>F310</f>
        <v>297</v>
      </c>
      <c r="DR292" s="29">
        <f>F247</f>
        <v>234</v>
      </c>
      <c r="DS292" s="29">
        <f>F79</f>
        <v>66</v>
      </c>
      <c r="DT292" s="29">
        <f>F516</f>
        <v>503</v>
      </c>
      <c r="DU292" s="29">
        <f>F181</f>
        <v>168</v>
      </c>
      <c r="DV292" s="29">
        <f>F113</f>
        <v>100</v>
      </c>
      <c r="DW292" s="29">
        <f>F575</f>
        <v>562</v>
      </c>
      <c r="DX292" s="29">
        <f>F412</f>
        <v>399</v>
      </c>
      <c r="DY292" s="29">
        <f>F344</f>
        <v>331</v>
      </c>
      <c r="DZ292" s="29">
        <f>F634</f>
        <v>621</v>
      </c>
      <c r="EA292" s="29">
        <f>F446</f>
        <v>433</v>
      </c>
      <c r="EB292" s="29">
        <f>F278</f>
        <v>265</v>
      </c>
      <c r="EC292" s="29">
        <f>F215</f>
        <v>202</v>
      </c>
      <c r="ED292" s="29">
        <f>F52</f>
        <v>39</v>
      </c>
      <c r="EE292" s="29">
        <f>F317</f>
        <v>304</v>
      </c>
      <c r="EF292" s="29">
        <f>F149</f>
        <v>136</v>
      </c>
      <c r="EG292" s="29">
        <f>F111</f>
        <v>98</v>
      </c>
      <c r="EH292" s="29">
        <f>F543</f>
        <v>530</v>
      </c>
      <c r="EI292" s="29">
        <f>F505</f>
        <v>492</v>
      </c>
      <c r="EJ292" s="29">
        <f>F20</f>
        <v>7</v>
      </c>
      <c r="EK292" s="29">
        <f>F607</f>
        <v>594</v>
      </c>
      <c r="EL292" s="29">
        <f>F414</f>
        <v>401</v>
      </c>
      <c r="EM292" s="29">
        <f>F376</f>
        <v>363</v>
      </c>
      <c r="EN292" s="30">
        <f>F208</f>
        <v>195</v>
      </c>
      <c r="EO292" s="75">
        <f t="shared" si="131"/>
        <v>3247400</v>
      </c>
      <c r="EP292" s="41"/>
      <c r="EQ292" s="91" t="s">
        <v>263</v>
      </c>
      <c r="ER292" s="93" t="s">
        <v>439</v>
      </c>
      <c r="ES292" s="93" t="s">
        <v>421</v>
      </c>
      <c r="ET292" s="93" t="s">
        <v>554</v>
      </c>
      <c r="EU292" s="93" t="s">
        <v>642</v>
      </c>
      <c r="EV292" s="95" t="s">
        <v>94</v>
      </c>
      <c r="EW292" s="93" t="s">
        <v>142</v>
      </c>
      <c r="EX292" s="93" t="s">
        <v>215</v>
      </c>
      <c r="EY292" s="93" t="s">
        <v>277</v>
      </c>
      <c r="EZ292" s="93" t="s">
        <v>341</v>
      </c>
      <c r="FA292" s="93" t="s">
        <v>203</v>
      </c>
      <c r="FB292" s="93" t="s">
        <v>102</v>
      </c>
      <c r="FC292" s="94" t="s">
        <v>243</v>
      </c>
      <c r="FD292" s="93" t="s">
        <v>518</v>
      </c>
      <c r="FE292" s="93" t="s">
        <v>574</v>
      </c>
      <c r="FF292" s="93" t="s">
        <v>323</v>
      </c>
      <c r="FG292" s="93" t="s">
        <v>654</v>
      </c>
      <c r="FH292" s="93" t="s">
        <v>460</v>
      </c>
      <c r="FI292" s="93" t="s">
        <v>655</v>
      </c>
      <c r="FJ292" s="92" t="s">
        <v>657</v>
      </c>
      <c r="FK292" s="93" t="s">
        <v>117</v>
      </c>
      <c r="FL292" s="93" t="s">
        <v>105</v>
      </c>
      <c r="FM292" s="93" t="s">
        <v>396</v>
      </c>
      <c r="FN292" s="93" t="s">
        <v>425</v>
      </c>
      <c r="FO292" s="96" t="s">
        <v>469</v>
      </c>
      <c r="FP292" s="67"/>
    </row>
    <row r="293" spans="1:172" x14ac:dyDescent="0.2">
      <c r="A293" s="41"/>
      <c r="B293" s="41"/>
      <c r="C293" s="41"/>
      <c r="D293" s="109" t="s">
        <v>125</v>
      </c>
      <c r="E293" s="110" t="s">
        <v>565</v>
      </c>
      <c r="F293" s="111">
        <f>B3+(280*B5)</f>
        <v>280</v>
      </c>
      <c r="G293" s="41"/>
      <c r="I293" s="57"/>
      <c r="J293" s="28">
        <f>F153</f>
        <v>140</v>
      </c>
      <c r="K293" s="29">
        <f>F201</f>
        <v>188</v>
      </c>
      <c r="L293" s="29">
        <f>F244</f>
        <v>231</v>
      </c>
      <c r="M293" s="29">
        <f>F167</f>
        <v>154</v>
      </c>
      <c r="N293" s="29">
        <f>F235</f>
        <v>222</v>
      </c>
      <c r="O293" s="29">
        <f>F391</f>
        <v>378</v>
      </c>
      <c r="P293" s="29">
        <f>F459</f>
        <v>446</v>
      </c>
      <c r="Q293" s="29">
        <f>F507</f>
        <v>494</v>
      </c>
      <c r="R293" s="29">
        <f>F425</f>
        <v>412</v>
      </c>
      <c r="S293" s="29">
        <f>F468</f>
        <v>455</v>
      </c>
      <c r="T293" s="29">
        <f>F24</f>
        <v>11</v>
      </c>
      <c r="U293" s="29">
        <f>F72</f>
        <v>59</v>
      </c>
      <c r="V293" s="29">
        <f>F115</f>
        <v>102</v>
      </c>
      <c r="W293" s="29">
        <f>F58</f>
        <v>45</v>
      </c>
      <c r="X293" s="29">
        <f>F106</f>
        <v>93</v>
      </c>
      <c r="Y293" s="29">
        <f>F287</f>
        <v>274</v>
      </c>
      <c r="Z293" s="29">
        <f>F330</f>
        <v>317</v>
      </c>
      <c r="AA293" s="29">
        <f>F373</f>
        <v>360</v>
      </c>
      <c r="AB293" s="29">
        <f>F296</f>
        <v>283</v>
      </c>
      <c r="AC293" s="29">
        <f>F339</f>
        <v>326</v>
      </c>
      <c r="AD293" s="29">
        <f>F520</f>
        <v>507</v>
      </c>
      <c r="AE293" s="29">
        <f>F563</f>
        <v>550</v>
      </c>
      <c r="AF293" s="29">
        <f>F636</f>
        <v>623</v>
      </c>
      <c r="AG293" s="29">
        <f>F554</f>
        <v>541</v>
      </c>
      <c r="AH293" s="30">
        <f>F602</f>
        <v>589</v>
      </c>
      <c r="AI293" s="75">
        <f t="shared" si="129"/>
        <v>3247400</v>
      </c>
      <c r="AJ293" s="41"/>
      <c r="AK293" s="76" t="s">
        <v>622</v>
      </c>
      <c r="AL293" s="78" t="s">
        <v>635</v>
      </c>
      <c r="AM293" s="78" t="s">
        <v>254</v>
      </c>
      <c r="AN293" s="78" t="s">
        <v>284</v>
      </c>
      <c r="AO293" s="80" t="s">
        <v>361</v>
      </c>
      <c r="AP293" s="78" t="s">
        <v>311</v>
      </c>
      <c r="AQ293" s="78" t="s">
        <v>625</v>
      </c>
      <c r="AR293" s="78" t="s">
        <v>457</v>
      </c>
      <c r="AS293" s="78" t="s">
        <v>353</v>
      </c>
      <c r="AT293" s="78" t="s">
        <v>378</v>
      </c>
      <c r="AU293" s="78" t="s">
        <v>270</v>
      </c>
      <c r="AV293" s="78" t="s">
        <v>164</v>
      </c>
      <c r="AW293" s="79" t="s">
        <v>584</v>
      </c>
      <c r="AX293" s="78" t="s">
        <v>380</v>
      </c>
      <c r="AY293" s="78" t="s">
        <v>508</v>
      </c>
      <c r="AZ293" s="78" t="s">
        <v>303</v>
      </c>
      <c r="BA293" s="78" t="s">
        <v>132</v>
      </c>
      <c r="BB293" s="78" t="s">
        <v>691</v>
      </c>
      <c r="BC293" s="78" t="s">
        <v>532</v>
      </c>
      <c r="BD293" s="78" t="s">
        <v>440</v>
      </c>
      <c r="BE293" s="77" t="s">
        <v>632</v>
      </c>
      <c r="BF293" s="78" t="s">
        <v>511</v>
      </c>
      <c r="BG293" s="78" t="s">
        <v>175</v>
      </c>
      <c r="BH293" s="78" t="s">
        <v>629</v>
      </c>
      <c r="BI293" s="81" t="s">
        <v>196</v>
      </c>
      <c r="BJ293" s="41"/>
      <c r="BK293" s="50"/>
      <c r="BL293" s="41"/>
      <c r="BM293" s="28">
        <f>F399</f>
        <v>386</v>
      </c>
      <c r="BN293" s="29">
        <f>F483</f>
        <v>470</v>
      </c>
      <c r="BO293" s="29">
        <f>F506</f>
        <v>493</v>
      </c>
      <c r="BP293" s="29">
        <f>F447</f>
        <v>434</v>
      </c>
      <c r="BQ293" s="29">
        <f>F415</f>
        <v>402</v>
      </c>
      <c r="BR293" s="29">
        <f>F287</f>
        <v>274</v>
      </c>
      <c r="BS293" s="29">
        <f>F346</f>
        <v>333</v>
      </c>
      <c r="BT293" s="29">
        <f>F364</f>
        <v>351</v>
      </c>
      <c r="BU293" s="29">
        <f>F330</f>
        <v>317</v>
      </c>
      <c r="BV293" s="29">
        <f>F298</f>
        <v>285</v>
      </c>
      <c r="BW293" s="29">
        <f>F28</f>
        <v>15</v>
      </c>
      <c r="BX293" s="29">
        <f>F92</f>
        <v>79</v>
      </c>
      <c r="BY293" s="29">
        <f>F135</f>
        <v>122</v>
      </c>
      <c r="BZ293" s="29">
        <f>F76</f>
        <v>63</v>
      </c>
      <c r="CA293" s="29">
        <f>F44</f>
        <v>31</v>
      </c>
      <c r="CB293" s="29">
        <f>F141</f>
        <v>128</v>
      </c>
      <c r="CC293" s="29">
        <f>F225</f>
        <v>212</v>
      </c>
      <c r="CD293" s="29">
        <f>F243</f>
        <v>230</v>
      </c>
      <c r="CE293" s="29">
        <f>F209</f>
        <v>196</v>
      </c>
      <c r="CF293" s="29">
        <f>F182</f>
        <v>169</v>
      </c>
      <c r="CG293" s="29">
        <f>F520</f>
        <v>507</v>
      </c>
      <c r="CH293" s="29">
        <f>F604</f>
        <v>591</v>
      </c>
      <c r="CI293" s="29">
        <f>F627</f>
        <v>614</v>
      </c>
      <c r="CJ293" s="29">
        <f>F563</f>
        <v>550</v>
      </c>
      <c r="CK293" s="30">
        <f>F561</f>
        <v>548</v>
      </c>
      <c r="CL293" s="75">
        <f t="shared" si="130"/>
        <v>3247400</v>
      </c>
      <c r="CM293" s="41"/>
      <c r="CN293" s="82" t="s">
        <v>551</v>
      </c>
      <c r="CO293" s="84" t="s">
        <v>296</v>
      </c>
      <c r="CP293" s="84" t="s">
        <v>683</v>
      </c>
      <c r="CQ293" s="84" t="s">
        <v>198</v>
      </c>
      <c r="CR293" s="86" t="s">
        <v>150</v>
      </c>
      <c r="CS293" s="84" t="s">
        <v>303</v>
      </c>
      <c r="CT293" s="84" t="s">
        <v>490</v>
      </c>
      <c r="CU293" s="84" t="s">
        <v>546</v>
      </c>
      <c r="CV293" s="84" t="s">
        <v>132</v>
      </c>
      <c r="CW293" s="84" t="s">
        <v>684</v>
      </c>
      <c r="CX293" s="84" t="s">
        <v>658</v>
      </c>
      <c r="CY293" s="84" t="s">
        <v>410</v>
      </c>
      <c r="CZ293" s="85" t="s">
        <v>209</v>
      </c>
      <c r="DA293" s="84" t="s">
        <v>293</v>
      </c>
      <c r="DB293" s="84" t="s">
        <v>597</v>
      </c>
      <c r="DC293" s="84" t="s">
        <v>505</v>
      </c>
      <c r="DD293" s="84" t="s">
        <v>367</v>
      </c>
      <c r="DE293" s="84" t="s">
        <v>307</v>
      </c>
      <c r="DF293" s="84" t="s">
        <v>288</v>
      </c>
      <c r="DG293" s="84" t="s">
        <v>549</v>
      </c>
      <c r="DH293" s="83" t="s">
        <v>632</v>
      </c>
      <c r="DI293" s="84" t="s">
        <v>606</v>
      </c>
      <c r="DJ293" s="84" t="s">
        <v>315</v>
      </c>
      <c r="DK293" s="84" t="s">
        <v>511</v>
      </c>
      <c r="DL293" s="87" t="s">
        <v>145</v>
      </c>
      <c r="DM293" s="67"/>
      <c r="DO293" s="57"/>
      <c r="DP293" s="28">
        <f>F360</f>
        <v>347</v>
      </c>
      <c r="DQ293" s="29">
        <f>F172</f>
        <v>159</v>
      </c>
      <c r="DR293" s="29">
        <f>F129</f>
        <v>116</v>
      </c>
      <c r="DS293" s="29">
        <f>F566</f>
        <v>553</v>
      </c>
      <c r="DT293" s="29">
        <f>F398</f>
        <v>385</v>
      </c>
      <c r="DU293" s="29">
        <f>F38</f>
        <v>25</v>
      </c>
      <c r="DV293" s="29">
        <f>F625</f>
        <v>612</v>
      </c>
      <c r="DW293" s="29">
        <f>F462</f>
        <v>449</v>
      </c>
      <c r="DX293" s="29">
        <f>F269</f>
        <v>256</v>
      </c>
      <c r="DY293" s="29">
        <f>F231</f>
        <v>218</v>
      </c>
      <c r="DZ293" s="29">
        <f>F496</f>
        <v>483</v>
      </c>
      <c r="EA293" s="29">
        <f>F328</f>
        <v>315</v>
      </c>
      <c r="EB293" s="29">
        <f>F140</f>
        <v>127</v>
      </c>
      <c r="EC293" s="29">
        <f>F102</f>
        <v>89</v>
      </c>
      <c r="ED293" s="29">
        <f>F559</f>
        <v>546</v>
      </c>
      <c r="EE293" s="29">
        <f>F199</f>
        <v>186</v>
      </c>
      <c r="EF293" s="29">
        <f>F36</f>
        <v>23</v>
      </c>
      <c r="EG293" s="29">
        <f>F593</f>
        <v>580</v>
      </c>
      <c r="EH293" s="29">
        <f>F430</f>
        <v>417</v>
      </c>
      <c r="EI293" s="29">
        <f>F367</f>
        <v>354</v>
      </c>
      <c r="EJ293" s="29">
        <f>F532</f>
        <v>519</v>
      </c>
      <c r="EK293" s="29">
        <f>F464</f>
        <v>451</v>
      </c>
      <c r="EL293" s="29">
        <f>F301</f>
        <v>288</v>
      </c>
      <c r="EM293" s="29">
        <f>F258</f>
        <v>245</v>
      </c>
      <c r="EN293" s="30">
        <f>F70</f>
        <v>57</v>
      </c>
      <c r="EO293" s="75">
        <f t="shared" si="131"/>
        <v>3247400</v>
      </c>
      <c r="EP293" s="41"/>
      <c r="EQ293" s="91" t="s">
        <v>544</v>
      </c>
      <c r="ER293" s="93" t="s">
        <v>556</v>
      </c>
      <c r="ES293" s="93" t="s">
        <v>450</v>
      </c>
      <c r="ET293" s="93" t="s">
        <v>627</v>
      </c>
      <c r="EU293" s="95" t="s">
        <v>204</v>
      </c>
      <c r="EV293" s="93" t="s">
        <v>291</v>
      </c>
      <c r="EW293" s="93" t="s">
        <v>76</v>
      </c>
      <c r="EX293" s="93" t="s">
        <v>149</v>
      </c>
      <c r="EY293" s="93" t="s">
        <v>225</v>
      </c>
      <c r="EZ293" s="93" t="s">
        <v>287</v>
      </c>
      <c r="FA293" s="93" t="s">
        <v>354</v>
      </c>
      <c r="FB293" s="93" t="s">
        <v>306</v>
      </c>
      <c r="FC293" s="94" t="s">
        <v>548</v>
      </c>
      <c r="FD293" s="93" t="s">
        <v>609</v>
      </c>
      <c r="FE293" s="93" t="s">
        <v>118</v>
      </c>
      <c r="FF293" s="93" t="s">
        <v>598</v>
      </c>
      <c r="FG293" s="93" t="s">
        <v>422</v>
      </c>
      <c r="FH293" s="93" t="s">
        <v>577</v>
      </c>
      <c r="FI293" s="93" t="s">
        <v>624</v>
      </c>
      <c r="FJ293" s="93" t="s">
        <v>264</v>
      </c>
      <c r="FK293" s="92" t="s">
        <v>176</v>
      </c>
      <c r="FL293" s="93" t="s">
        <v>0</v>
      </c>
      <c r="FM293" s="93" t="s">
        <v>535</v>
      </c>
      <c r="FN293" s="93" t="s">
        <v>386</v>
      </c>
      <c r="FO293" s="96" t="s">
        <v>369</v>
      </c>
      <c r="FP293" s="67"/>
    </row>
    <row r="294" spans="1:172" x14ac:dyDescent="0.2">
      <c r="A294" s="41"/>
      <c r="B294" s="41"/>
      <c r="C294" s="41"/>
      <c r="D294" s="109" t="s">
        <v>155</v>
      </c>
      <c r="E294" s="110" t="s">
        <v>565</v>
      </c>
      <c r="F294" s="111">
        <f>B3+(281*B5)</f>
        <v>281</v>
      </c>
      <c r="G294" s="41"/>
      <c r="I294" s="57"/>
      <c r="J294" s="28">
        <f>F242</f>
        <v>229</v>
      </c>
      <c r="K294" s="29">
        <f>F185</f>
        <v>172</v>
      </c>
      <c r="L294" s="29">
        <f>F228</f>
        <v>215</v>
      </c>
      <c r="M294" s="29">
        <f>F151</f>
        <v>138</v>
      </c>
      <c r="N294" s="29">
        <f>F194</f>
        <v>181</v>
      </c>
      <c r="O294" s="29">
        <f>F500</f>
        <v>487</v>
      </c>
      <c r="P294" s="29">
        <f>F418</f>
        <v>405</v>
      </c>
      <c r="Q294" s="29">
        <f>F466</f>
        <v>453</v>
      </c>
      <c r="R294" s="29">
        <f>F409</f>
        <v>396</v>
      </c>
      <c r="S294" s="29">
        <f>F457</f>
        <v>444</v>
      </c>
      <c r="T294" s="29">
        <f>F133</f>
        <v>120</v>
      </c>
      <c r="U294" s="29">
        <f>F56</f>
        <v>43</v>
      </c>
      <c r="V294" s="29">
        <f>F99</f>
        <v>86</v>
      </c>
      <c r="W294" s="29">
        <f>F22</f>
        <v>9</v>
      </c>
      <c r="X294" s="29">
        <f>F65</f>
        <v>52</v>
      </c>
      <c r="Y294" s="29">
        <f>F371</f>
        <v>358</v>
      </c>
      <c r="Z294" s="29">
        <f>F289</f>
        <v>276</v>
      </c>
      <c r="AA294" s="29">
        <f>F362</f>
        <v>349</v>
      </c>
      <c r="AB294" s="29">
        <f>F280</f>
        <v>267</v>
      </c>
      <c r="AC294" s="29">
        <f>F323</f>
        <v>310</v>
      </c>
      <c r="AD294" s="29">
        <f>F629</f>
        <v>616</v>
      </c>
      <c r="AE294" s="29">
        <f>F552</f>
        <v>539</v>
      </c>
      <c r="AF294" s="29">
        <f>F595</f>
        <v>582</v>
      </c>
      <c r="AG294" s="29">
        <f>F513</f>
        <v>500</v>
      </c>
      <c r="AH294" s="30">
        <f>F586</f>
        <v>573</v>
      </c>
      <c r="AI294" s="75">
        <f t="shared" si="129"/>
        <v>3247400</v>
      </c>
      <c r="AJ294" s="41"/>
      <c r="AK294" s="76" t="s">
        <v>91</v>
      </c>
      <c r="AL294" s="78" t="s">
        <v>183</v>
      </c>
      <c r="AM294" s="78" t="s">
        <v>653</v>
      </c>
      <c r="AN294" s="80" t="s">
        <v>571</v>
      </c>
      <c r="AO294" s="78" t="s">
        <v>313</v>
      </c>
      <c r="AP294" s="78" t="s">
        <v>294</v>
      </c>
      <c r="AQ294" s="78" t="s">
        <v>84</v>
      </c>
      <c r="AR294" s="78" t="s">
        <v>378</v>
      </c>
      <c r="AS294" s="78" t="s">
        <v>604</v>
      </c>
      <c r="AT294" s="78" t="s">
        <v>492</v>
      </c>
      <c r="AU294" s="78" t="s">
        <v>134</v>
      </c>
      <c r="AV294" s="78" t="s">
        <v>390</v>
      </c>
      <c r="AW294" s="79" t="s">
        <v>72</v>
      </c>
      <c r="AX294" s="78" t="s">
        <v>348</v>
      </c>
      <c r="AY294" s="78" t="s">
        <v>602</v>
      </c>
      <c r="AZ294" s="78" t="s">
        <v>563</v>
      </c>
      <c r="BA294" s="78" t="s">
        <v>477</v>
      </c>
      <c r="BB294" s="78" t="s">
        <v>179</v>
      </c>
      <c r="BC294" s="78" t="s">
        <v>85</v>
      </c>
      <c r="BD294" s="78" t="s">
        <v>670</v>
      </c>
      <c r="BE294" s="78" t="s">
        <v>645</v>
      </c>
      <c r="BF294" s="77" t="s">
        <v>256</v>
      </c>
      <c r="BG294" s="78" t="s">
        <v>567</v>
      </c>
      <c r="BH294" s="78" t="s">
        <v>391</v>
      </c>
      <c r="BI294" s="81" t="s">
        <v>78</v>
      </c>
      <c r="BJ294" s="41"/>
      <c r="BK294" s="50"/>
      <c r="BL294" s="41"/>
      <c r="BM294" s="28">
        <f>F440</f>
        <v>427</v>
      </c>
      <c r="BN294" s="29">
        <f>F431</f>
        <v>418</v>
      </c>
      <c r="BO294" s="29">
        <f>F472</f>
        <v>459</v>
      </c>
      <c r="BP294" s="29">
        <f>F499</f>
        <v>486</v>
      </c>
      <c r="BQ294" s="29">
        <f>F408</f>
        <v>395</v>
      </c>
      <c r="BR294" s="29">
        <f>F323</f>
        <v>310</v>
      </c>
      <c r="BS294" s="29">
        <f>F289</f>
        <v>276</v>
      </c>
      <c r="BT294" s="29">
        <f>F355</f>
        <v>342</v>
      </c>
      <c r="BU294" s="29">
        <f>F387</f>
        <v>374</v>
      </c>
      <c r="BV294" s="29">
        <f>F271</f>
        <v>258</v>
      </c>
      <c r="BW294" s="29">
        <f>F69</f>
        <v>56</v>
      </c>
      <c r="BX294" s="29">
        <f>F60</f>
        <v>47</v>
      </c>
      <c r="BY294" s="29">
        <f>F101</f>
        <v>88</v>
      </c>
      <c r="BZ294" s="29">
        <f>F128</f>
        <v>115</v>
      </c>
      <c r="CA294" s="29">
        <f>F17</f>
        <v>4</v>
      </c>
      <c r="CB294" s="29">
        <f>F207</f>
        <v>194</v>
      </c>
      <c r="CC294" s="29">
        <f>F168</f>
        <v>155</v>
      </c>
      <c r="CD294" s="29">
        <f>F234</f>
        <v>221</v>
      </c>
      <c r="CE294" s="29">
        <f>F241</f>
        <v>228</v>
      </c>
      <c r="CF294" s="29">
        <f>F150</f>
        <v>137</v>
      </c>
      <c r="CG294" s="29">
        <f>F586</f>
        <v>573</v>
      </c>
      <c r="CH294" s="29">
        <f>F552</f>
        <v>539</v>
      </c>
      <c r="CI294" s="29">
        <f>F588</f>
        <v>575</v>
      </c>
      <c r="CJ294" s="29">
        <f>F620</f>
        <v>607</v>
      </c>
      <c r="CK294" s="30">
        <f>F529</f>
        <v>516</v>
      </c>
      <c r="CL294" s="75">
        <f t="shared" si="130"/>
        <v>3247400</v>
      </c>
      <c r="CM294" s="41"/>
      <c r="CN294" s="82" t="s">
        <v>83</v>
      </c>
      <c r="CO294" s="84" t="s">
        <v>664</v>
      </c>
      <c r="CP294" s="84" t="s">
        <v>316</v>
      </c>
      <c r="CQ294" s="86" t="s">
        <v>483</v>
      </c>
      <c r="CR294" s="84" t="s">
        <v>352</v>
      </c>
      <c r="CS294" s="84" t="s">
        <v>670</v>
      </c>
      <c r="CT294" s="84" t="s">
        <v>477</v>
      </c>
      <c r="CU294" s="84" t="s">
        <v>222</v>
      </c>
      <c r="CV294" s="84" t="s">
        <v>360</v>
      </c>
      <c r="CW294" s="84" t="s">
        <v>455</v>
      </c>
      <c r="CX294" s="84" t="s">
        <v>573</v>
      </c>
      <c r="CY294" s="84" t="s">
        <v>74</v>
      </c>
      <c r="CZ294" s="85" t="s">
        <v>123</v>
      </c>
      <c r="DA294" s="84" t="s">
        <v>628</v>
      </c>
      <c r="DB294" s="84" t="s">
        <v>488</v>
      </c>
      <c r="DC294" s="84" t="s">
        <v>481</v>
      </c>
      <c r="DD294" s="84" t="s">
        <v>363</v>
      </c>
      <c r="DE294" s="84" t="s">
        <v>226</v>
      </c>
      <c r="DF294" s="84" t="s">
        <v>458</v>
      </c>
      <c r="DG294" s="84" t="s">
        <v>318</v>
      </c>
      <c r="DH294" s="84" t="s">
        <v>78</v>
      </c>
      <c r="DI294" s="83" t="s">
        <v>256</v>
      </c>
      <c r="DJ294" s="84" t="s">
        <v>456</v>
      </c>
      <c r="DK294" s="84" t="s">
        <v>648</v>
      </c>
      <c r="DL294" s="87" t="s">
        <v>585</v>
      </c>
      <c r="DM294" s="67"/>
      <c r="DO294" s="57"/>
      <c r="DP294" s="28">
        <f>F431</f>
        <v>418</v>
      </c>
      <c r="DQ294" s="29">
        <f>F363</f>
        <v>350</v>
      </c>
      <c r="DR294" s="29">
        <f>F200</f>
        <v>187</v>
      </c>
      <c r="DS294" s="29">
        <f>F37</f>
        <v>24</v>
      </c>
      <c r="DT294" s="29">
        <f>F594</f>
        <v>581</v>
      </c>
      <c r="DU294" s="29">
        <f>F259</f>
        <v>246</v>
      </c>
      <c r="DV294" s="29">
        <f>F71</f>
        <v>58</v>
      </c>
      <c r="DW294" s="29">
        <f>F528</f>
        <v>515</v>
      </c>
      <c r="DX294" s="29">
        <f>F465</f>
        <v>452</v>
      </c>
      <c r="DY294" s="29">
        <f>F302</f>
        <v>289</v>
      </c>
      <c r="DZ294" s="29">
        <f>F567</f>
        <v>554</v>
      </c>
      <c r="EA294" s="29">
        <f>F399</f>
        <v>386</v>
      </c>
      <c r="EB294" s="29">
        <f>F361</f>
        <v>348</v>
      </c>
      <c r="EC294" s="29">
        <f>F168</f>
        <v>155</v>
      </c>
      <c r="ED294" s="29">
        <f>F130</f>
        <v>117</v>
      </c>
      <c r="EE294" s="29">
        <f>F270</f>
        <v>257</v>
      </c>
      <c r="EF294" s="29">
        <f>F232</f>
        <v>219</v>
      </c>
      <c r="EG294" s="29">
        <f>F39</f>
        <v>26</v>
      </c>
      <c r="EH294" s="29">
        <f>F626</f>
        <v>613</v>
      </c>
      <c r="EI294" s="29">
        <f>F458</f>
        <v>445</v>
      </c>
      <c r="EJ294" s="29">
        <f>F98</f>
        <v>85</v>
      </c>
      <c r="EK294" s="29">
        <f>F560</f>
        <v>547</v>
      </c>
      <c r="EL294" s="29">
        <f>F497</f>
        <v>484</v>
      </c>
      <c r="EM294" s="29">
        <f>F329</f>
        <v>316</v>
      </c>
      <c r="EN294" s="30">
        <f>F141</f>
        <v>128</v>
      </c>
      <c r="EO294" s="75">
        <f t="shared" si="131"/>
        <v>3247400</v>
      </c>
      <c r="EP294" s="41"/>
      <c r="EQ294" s="91" t="s">
        <v>664</v>
      </c>
      <c r="ER294" s="93" t="s">
        <v>646</v>
      </c>
      <c r="ES294" s="93" t="s">
        <v>260</v>
      </c>
      <c r="ET294" s="95" t="s">
        <v>679</v>
      </c>
      <c r="EU294" s="93" t="s">
        <v>355</v>
      </c>
      <c r="EV294" s="93" t="s">
        <v>162</v>
      </c>
      <c r="EW294" s="93" t="s">
        <v>210</v>
      </c>
      <c r="EX294" s="93" t="s">
        <v>274</v>
      </c>
      <c r="EY294" s="93" t="s">
        <v>4</v>
      </c>
      <c r="EZ294" s="93" t="s">
        <v>89</v>
      </c>
      <c r="FA294" s="93" t="s">
        <v>613</v>
      </c>
      <c r="FB294" s="93" t="s">
        <v>551</v>
      </c>
      <c r="FC294" s="94" t="s">
        <v>199</v>
      </c>
      <c r="FD294" s="93" t="s">
        <v>363</v>
      </c>
      <c r="FE294" s="93" t="s">
        <v>350</v>
      </c>
      <c r="FF294" s="93" t="s">
        <v>109</v>
      </c>
      <c r="FG294" s="93" t="s">
        <v>401</v>
      </c>
      <c r="FH294" s="93" t="s">
        <v>319</v>
      </c>
      <c r="FI294" s="93" t="s">
        <v>406</v>
      </c>
      <c r="FJ294" s="93" t="s">
        <v>168</v>
      </c>
      <c r="FK294" s="93" t="s">
        <v>539</v>
      </c>
      <c r="FL294" s="92" t="s">
        <v>393</v>
      </c>
      <c r="FM294" s="93" t="s">
        <v>136</v>
      </c>
      <c r="FN294" s="93" t="s">
        <v>466</v>
      </c>
      <c r="FO294" s="96" t="s">
        <v>505</v>
      </c>
      <c r="FP294" s="67"/>
    </row>
    <row r="295" spans="1:172" x14ac:dyDescent="0.2">
      <c r="A295" s="41"/>
      <c r="B295" s="41"/>
      <c r="C295" s="41"/>
      <c r="D295" s="109" t="s">
        <v>304</v>
      </c>
      <c r="E295" s="110" t="s">
        <v>565</v>
      </c>
      <c r="F295" s="111">
        <f>B3+(282*B5)</f>
        <v>282</v>
      </c>
      <c r="G295" s="41"/>
      <c r="I295" s="57"/>
      <c r="J295" s="28">
        <f>F226</f>
        <v>213</v>
      </c>
      <c r="K295" s="29">
        <f>F144</f>
        <v>131</v>
      </c>
      <c r="L295" s="29">
        <f>F192</f>
        <v>179</v>
      </c>
      <c r="M295" s="29">
        <f>F260</f>
        <v>247</v>
      </c>
      <c r="N295" s="29">
        <f>F178</f>
        <v>165</v>
      </c>
      <c r="O295" s="29">
        <f>F484</f>
        <v>471</v>
      </c>
      <c r="P295" s="29">
        <f>F407</f>
        <v>394</v>
      </c>
      <c r="Q295" s="29">
        <f>F450</f>
        <v>437</v>
      </c>
      <c r="R295" s="29">
        <f>F493</f>
        <v>480</v>
      </c>
      <c r="S295" s="29">
        <f>F416</f>
        <v>403</v>
      </c>
      <c r="T295" s="29">
        <f>F97</f>
        <v>84</v>
      </c>
      <c r="U295" s="29">
        <f>F15</f>
        <v>2</v>
      </c>
      <c r="V295" s="29">
        <f>F83</f>
        <v>70</v>
      </c>
      <c r="W295" s="29">
        <f>F131</f>
        <v>118</v>
      </c>
      <c r="X295" s="29">
        <f>F49</f>
        <v>36</v>
      </c>
      <c r="Y295" s="29">
        <f>F355</f>
        <v>342</v>
      </c>
      <c r="Z295" s="29">
        <f>F273</f>
        <v>260</v>
      </c>
      <c r="AA295" s="29">
        <f>F321</f>
        <v>308</v>
      </c>
      <c r="AB295" s="29">
        <f>F364</f>
        <v>351</v>
      </c>
      <c r="AC295" s="29">
        <f>F312</f>
        <v>299</v>
      </c>
      <c r="AD295" s="29">
        <f>F588</f>
        <v>575</v>
      </c>
      <c r="AE295" s="29">
        <f>F536</f>
        <v>523</v>
      </c>
      <c r="AF295" s="29">
        <f>F579</f>
        <v>566</v>
      </c>
      <c r="AG295" s="29">
        <f>F627</f>
        <v>614</v>
      </c>
      <c r="AH295" s="30">
        <f>F545</f>
        <v>532</v>
      </c>
      <c r="AI295" s="75">
        <f t="shared" si="129"/>
        <v>3247400</v>
      </c>
      <c r="AJ295" s="41"/>
      <c r="AK295" s="76" t="s">
        <v>583</v>
      </c>
      <c r="AL295" s="78" t="s">
        <v>379</v>
      </c>
      <c r="AM295" s="80" t="s">
        <v>227</v>
      </c>
      <c r="AN295" s="78" t="s">
        <v>115</v>
      </c>
      <c r="AO295" s="78" t="s">
        <v>599</v>
      </c>
      <c r="AP295" s="78" t="s">
        <v>581</v>
      </c>
      <c r="AQ295" s="78" t="s">
        <v>533</v>
      </c>
      <c r="AR295" s="78" t="s">
        <v>236</v>
      </c>
      <c r="AS295" s="78" t="s">
        <v>216</v>
      </c>
      <c r="AT295" s="78" t="s">
        <v>131</v>
      </c>
      <c r="AU295" s="78" t="s">
        <v>292</v>
      </c>
      <c r="AV295" s="78" t="s">
        <v>612</v>
      </c>
      <c r="AW295" s="79" t="s">
        <v>195</v>
      </c>
      <c r="AX295" s="78" t="s">
        <v>470</v>
      </c>
      <c r="AY295" s="78" t="s">
        <v>211</v>
      </c>
      <c r="AZ295" s="78" t="s">
        <v>222</v>
      </c>
      <c r="BA295" s="78" t="s">
        <v>681</v>
      </c>
      <c r="BB295" s="78" t="s">
        <v>417</v>
      </c>
      <c r="BC295" s="78" t="s">
        <v>546</v>
      </c>
      <c r="BD295" s="78" t="s">
        <v>242</v>
      </c>
      <c r="BE295" s="78" t="s">
        <v>456</v>
      </c>
      <c r="BF295" s="78" t="s">
        <v>104</v>
      </c>
      <c r="BG295" s="77" t="s">
        <v>659</v>
      </c>
      <c r="BH295" s="78" t="s">
        <v>315</v>
      </c>
      <c r="BI295" s="81" t="s">
        <v>614</v>
      </c>
      <c r="BJ295" s="41"/>
      <c r="BK295" s="50"/>
      <c r="BL295" s="41"/>
      <c r="BM295" s="28">
        <f>F422</f>
        <v>409</v>
      </c>
      <c r="BN295" s="29">
        <f>F490</f>
        <v>477</v>
      </c>
      <c r="BO295" s="29">
        <f>F458</f>
        <v>445</v>
      </c>
      <c r="BP295" s="29">
        <f>F406</f>
        <v>393</v>
      </c>
      <c r="BQ295" s="29">
        <f>F474</f>
        <v>461</v>
      </c>
      <c r="BR295" s="29">
        <f>F305</f>
        <v>292</v>
      </c>
      <c r="BS295" s="29">
        <f>F373</f>
        <v>360</v>
      </c>
      <c r="BT295" s="29">
        <f>F321</f>
        <v>308</v>
      </c>
      <c r="BU295" s="29">
        <f>F264</f>
        <v>251</v>
      </c>
      <c r="BV295" s="29">
        <f>F362</f>
        <v>349</v>
      </c>
      <c r="BW295" s="29">
        <f>F51</f>
        <v>38</v>
      </c>
      <c r="BX295" s="29">
        <f>F119</f>
        <v>106</v>
      </c>
      <c r="BY295" s="29">
        <f>F67</f>
        <v>54</v>
      </c>
      <c r="BZ295" s="29">
        <f>F35</f>
        <v>22</v>
      </c>
      <c r="CA295" s="29">
        <f>F103</f>
        <v>90</v>
      </c>
      <c r="CB295" s="29">
        <f>F184</f>
        <v>171</v>
      </c>
      <c r="CC295" s="29">
        <f>F257</f>
        <v>244</v>
      </c>
      <c r="CD295" s="29">
        <f>F200</f>
        <v>187</v>
      </c>
      <c r="CE295" s="29">
        <f>F143</f>
        <v>130</v>
      </c>
      <c r="CF295" s="29">
        <f>F216</f>
        <v>203</v>
      </c>
      <c r="CG295" s="29">
        <f>F538</f>
        <v>525</v>
      </c>
      <c r="CH295" s="29">
        <f>F636</f>
        <v>623</v>
      </c>
      <c r="CI295" s="29">
        <f>F579</f>
        <v>566</v>
      </c>
      <c r="CJ295" s="29">
        <f>F527</f>
        <v>514</v>
      </c>
      <c r="CK295" s="30">
        <f>F595</f>
        <v>582</v>
      </c>
      <c r="CL295" s="75">
        <f t="shared" si="130"/>
        <v>3247400</v>
      </c>
      <c r="CM295" s="41"/>
      <c r="CN295" s="82" t="s">
        <v>365</v>
      </c>
      <c r="CO295" s="84" t="s">
        <v>278</v>
      </c>
      <c r="CP295" s="86" t="s">
        <v>168</v>
      </c>
      <c r="CQ295" s="84" t="s">
        <v>672</v>
      </c>
      <c r="CR295" s="84" t="s">
        <v>519</v>
      </c>
      <c r="CS295" s="84" t="s">
        <v>312</v>
      </c>
      <c r="CT295" s="84" t="s">
        <v>691</v>
      </c>
      <c r="CU295" s="84" t="s">
        <v>417</v>
      </c>
      <c r="CV295" s="84" t="s">
        <v>513</v>
      </c>
      <c r="CW295" s="84" t="s">
        <v>179</v>
      </c>
      <c r="CX295" s="84" t="s">
        <v>165</v>
      </c>
      <c r="CY295" s="84" t="s">
        <v>579</v>
      </c>
      <c r="CZ295" s="85" t="s">
        <v>471</v>
      </c>
      <c r="DA295" s="84" t="s">
        <v>141</v>
      </c>
      <c r="DB295" s="84" t="s">
        <v>590</v>
      </c>
      <c r="DC295" s="84" t="s">
        <v>345</v>
      </c>
      <c r="DD295" s="84" t="s">
        <v>516</v>
      </c>
      <c r="DE295" s="84" t="s">
        <v>260</v>
      </c>
      <c r="DF295" s="84" t="s">
        <v>186</v>
      </c>
      <c r="DG295" s="84" t="s">
        <v>387</v>
      </c>
      <c r="DH295" s="84" t="s">
        <v>491</v>
      </c>
      <c r="DI295" s="84" t="s">
        <v>175</v>
      </c>
      <c r="DJ295" s="83" t="s">
        <v>659</v>
      </c>
      <c r="DK295" s="84" t="s">
        <v>135</v>
      </c>
      <c r="DL295" s="87" t="s">
        <v>567</v>
      </c>
      <c r="DM295" s="67"/>
      <c r="DO295" s="57"/>
      <c r="DP295" s="28">
        <f>F627</f>
        <v>614</v>
      </c>
      <c r="DQ295" s="29">
        <f>F459</f>
        <v>446</v>
      </c>
      <c r="DR295" s="29">
        <f>F271</f>
        <v>258</v>
      </c>
      <c r="DS295" s="29">
        <f>F228</f>
        <v>215</v>
      </c>
      <c r="DT295" s="29">
        <f>F40</f>
        <v>27</v>
      </c>
      <c r="DU295" s="29">
        <f>F330</f>
        <v>317</v>
      </c>
      <c r="DV295" s="29">
        <f>F142</f>
        <v>129</v>
      </c>
      <c r="DW295" s="29">
        <f>F99</f>
        <v>86</v>
      </c>
      <c r="DX295" s="29">
        <f>F561</f>
        <v>548</v>
      </c>
      <c r="DY295" s="29">
        <f>F493</f>
        <v>480</v>
      </c>
      <c r="DZ295" s="29">
        <f>F33</f>
        <v>20</v>
      </c>
      <c r="EA295" s="29">
        <f>F595</f>
        <v>582</v>
      </c>
      <c r="EB295" s="29">
        <f>F432</f>
        <v>419</v>
      </c>
      <c r="EC295" s="29">
        <f>F364</f>
        <v>351</v>
      </c>
      <c r="ED295" s="29">
        <f>F201</f>
        <v>188</v>
      </c>
      <c r="EE295" s="29">
        <f>F466</f>
        <v>453</v>
      </c>
      <c r="EF295" s="29">
        <f>F298</f>
        <v>285</v>
      </c>
      <c r="EG295" s="29">
        <f>F260</f>
        <v>247</v>
      </c>
      <c r="EH295" s="29">
        <f>F72</f>
        <v>59</v>
      </c>
      <c r="EI295" s="29">
        <f>F529</f>
        <v>516</v>
      </c>
      <c r="EJ295" s="29">
        <f>F169</f>
        <v>156</v>
      </c>
      <c r="EK295" s="29">
        <f>F131</f>
        <v>118</v>
      </c>
      <c r="EL295" s="29">
        <f>F563</f>
        <v>550</v>
      </c>
      <c r="EM295" s="29">
        <f>F400</f>
        <v>387</v>
      </c>
      <c r="EN295" s="30">
        <f>F362</f>
        <v>349</v>
      </c>
      <c r="EO295" s="75">
        <f t="shared" si="131"/>
        <v>3247400</v>
      </c>
      <c r="EP295" s="41"/>
      <c r="EQ295" s="91" t="s">
        <v>315</v>
      </c>
      <c r="ER295" s="93" t="s">
        <v>625</v>
      </c>
      <c r="ES295" s="95" t="s">
        <v>455</v>
      </c>
      <c r="ET295" s="93" t="s">
        <v>653</v>
      </c>
      <c r="EU295" s="93" t="s">
        <v>580</v>
      </c>
      <c r="EV295" s="93" t="s">
        <v>132</v>
      </c>
      <c r="EW295" s="93" t="s">
        <v>346</v>
      </c>
      <c r="EX295" s="93" t="s">
        <v>72</v>
      </c>
      <c r="EY295" s="93" t="s">
        <v>145</v>
      </c>
      <c r="EZ295" s="93" t="s">
        <v>216</v>
      </c>
      <c r="FA295" s="93" t="s">
        <v>255</v>
      </c>
      <c r="FB295" s="93" t="s">
        <v>567</v>
      </c>
      <c r="FC295" s="94" t="s">
        <v>418</v>
      </c>
      <c r="FD295" s="93" t="s">
        <v>546</v>
      </c>
      <c r="FE295" s="93" t="s">
        <v>635</v>
      </c>
      <c r="FF295" s="93" t="s">
        <v>378</v>
      </c>
      <c r="FG295" s="93" t="s">
        <v>684</v>
      </c>
      <c r="FH295" s="93" t="s">
        <v>115</v>
      </c>
      <c r="FI295" s="93" t="s">
        <v>164</v>
      </c>
      <c r="FJ295" s="93" t="s">
        <v>585</v>
      </c>
      <c r="FK295" s="93" t="s">
        <v>194</v>
      </c>
      <c r="FL295" s="93" t="s">
        <v>470</v>
      </c>
      <c r="FM295" s="92" t="s">
        <v>511</v>
      </c>
      <c r="FN295" s="93" t="s">
        <v>171</v>
      </c>
      <c r="FO295" s="96" t="s">
        <v>179</v>
      </c>
      <c r="FP295" s="67"/>
    </row>
    <row r="296" spans="1:172" x14ac:dyDescent="0.2">
      <c r="A296" s="41"/>
      <c r="B296" s="41"/>
      <c r="C296" s="41"/>
      <c r="D296" s="109" t="s">
        <v>532</v>
      </c>
      <c r="E296" s="110" t="s">
        <v>565</v>
      </c>
      <c r="F296" s="122">
        <f>B3+(283*B5)</f>
        <v>283</v>
      </c>
      <c r="G296" s="41"/>
      <c r="I296" s="57"/>
      <c r="J296" s="28">
        <f>F210</f>
        <v>197</v>
      </c>
      <c r="K296" s="29">
        <f>F253</f>
        <v>240</v>
      </c>
      <c r="L296" s="29">
        <f>F176</f>
        <v>163</v>
      </c>
      <c r="M296" s="29">
        <f>F219</f>
        <v>206</v>
      </c>
      <c r="N296" s="29">
        <f>F142</f>
        <v>129</v>
      </c>
      <c r="O296" s="29">
        <f>F443</f>
        <v>430</v>
      </c>
      <c r="P296" s="29">
        <f>F491</f>
        <v>478</v>
      </c>
      <c r="Q296" s="29">
        <f>F434</f>
        <v>421</v>
      </c>
      <c r="R296" s="29">
        <f>F482</f>
        <v>469</v>
      </c>
      <c r="S296" s="29">
        <f>F400</f>
        <v>387</v>
      </c>
      <c r="T296" s="29">
        <f>F81</f>
        <v>68</v>
      </c>
      <c r="U296" s="29">
        <f>F124</f>
        <v>111</v>
      </c>
      <c r="V296" s="29">
        <f>F47</f>
        <v>34</v>
      </c>
      <c r="W296" s="29">
        <f>F90</f>
        <v>77</v>
      </c>
      <c r="X296" s="29">
        <f>F33</f>
        <v>20</v>
      </c>
      <c r="Y296" s="29">
        <f>F314</f>
        <v>301</v>
      </c>
      <c r="Z296" s="29">
        <f>F387</f>
        <v>374</v>
      </c>
      <c r="AA296" s="29">
        <f>F305</f>
        <v>292</v>
      </c>
      <c r="AB296" s="29">
        <f>F348</f>
        <v>335</v>
      </c>
      <c r="AC296" s="29">
        <f>F271</f>
        <v>258</v>
      </c>
      <c r="AD296" s="29">
        <f>F577</f>
        <v>564</v>
      </c>
      <c r="AE296" s="29">
        <f>F620</f>
        <v>607</v>
      </c>
      <c r="AF296" s="29">
        <f>F538</f>
        <v>525</v>
      </c>
      <c r="AG296" s="29">
        <f>F611</f>
        <v>598</v>
      </c>
      <c r="AH296" s="30">
        <f>F529</f>
        <v>516</v>
      </c>
      <c r="AI296" s="75">
        <f t="shared" si="129"/>
        <v>3247400</v>
      </c>
      <c r="AJ296" s="41"/>
      <c r="AK296" s="76" t="s">
        <v>310</v>
      </c>
      <c r="AL296" s="80" t="s">
        <v>575</v>
      </c>
      <c r="AM296" s="78" t="s">
        <v>605</v>
      </c>
      <c r="AN296" s="78" t="s">
        <v>133</v>
      </c>
      <c r="AO296" s="78" t="s">
        <v>346</v>
      </c>
      <c r="AP296" s="78" t="s">
        <v>338</v>
      </c>
      <c r="AQ296" s="78" t="s">
        <v>193</v>
      </c>
      <c r="AR296" s="78" t="s">
        <v>656</v>
      </c>
      <c r="AS296" s="78" t="s">
        <v>564</v>
      </c>
      <c r="AT296" s="78" t="s">
        <v>171</v>
      </c>
      <c r="AU296" s="78" t="s">
        <v>540</v>
      </c>
      <c r="AV296" s="78" t="s">
        <v>334</v>
      </c>
      <c r="AW296" s="79" t="s">
        <v>98</v>
      </c>
      <c r="AX296" s="78" t="s">
        <v>639</v>
      </c>
      <c r="AY296" s="78" t="s">
        <v>255</v>
      </c>
      <c r="AZ296" s="78" t="s">
        <v>398</v>
      </c>
      <c r="BA296" s="78" t="s">
        <v>360</v>
      </c>
      <c r="BB296" s="78" t="s">
        <v>312</v>
      </c>
      <c r="BC296" s="78" t="s">
        <v>677</v>
      </c>
      <c r="BD296" s="78" t="s">
        <v>455</v>
      </c>
      <c r="BE296" s="78" t="s">
        <v>381</v>
      </c>
      <c r="BF296" s="78" t="s">
        <v>648</v>
      </c>
      <c r="BG296" s="78" t="s">
        <v>491</v>
      </c>
      <c r="BH296" s="77" t="s">
        <v>241</v>
      </c>
      <c r="BI296" s="81" t="s">
        <v>585</v>
      </c>
      <c r="BJ296" s="41"/>
      <c r="BK296" s="50"/>
      <c r="BL296" s="41"/>
      <c r="BM296" s="28">
        <f>F508</f>
        <v>495</v>
      </c>
      <c r="BN296" s="29">
        <f>F397</f>
        <v>384</v>
      </c>
      <c r="BO296" s="29">
        <f>F424</f>
        <v>411</v>
      </c>
      <c r="BP296" s="29">
        <f>F465</f>
        <v>452</v>
      </c>
      <c r="BQ296" s="29">
        <f>F456</f>
        <v>443</v>
      </c>
      <c r="BR296" s="29">
        <f>F371</f>
        <v>358</v>
      </c>
      <c r="BS296" s="29">
        <f>F280</f>
        <v>267</v>
      </c>
      <c r="BT296" s="29">
        <f>F312</f>
        <v>299</v>
      </c>
      <c r="BU296" s="29">
        <f>F348</f>
        <v>335</v>
      </c>
      <c r="BV296" s="29">
        <f>F314</f>
        <v>301</v>
      </c>
      <c r="BW296" s="29">
        <f>F117</f>
        <v>104</v>
      </c>
      <c r="BX296" s="29">
        <f>F26</f>
        <v>13</v>
      </c>
      <c r="BY296" s="29">
        <f>F53</f>
        <v>40</v>
      </c>
      <c r="BZ296" s="29">
        <f>F94</f>
        <v>81</v>
      </c>
      <c r="CA296" s="29">
        <f>F85</f>
        <v>72</v>
      </c>
      <c r="CB296" s="29">
        <f>F250</f>
        <v>237</v>
      </c>
      <c r="CC296" s="29">
        <f>F159</f>
        <v>146</v>
      </c>
      <c r="CD296" s="29">
        <f>F166</f>
        <v>153</v>
      </c>
      <c r="CE296" s="29">
        <f>F232</f>
        <v>219</v>
      </c>
      <c r="CF296" s="29">
        <f>F193</f>
        <v>180</v>
      </c>
      <c r="CG296" s="29">
        <f>F629</f>
        <v>616</v>
      </c>
      <c r="CH296" s="29">
        <f>F513</f>
        <v>500</v>
      </c>
      <c r="CI296" s="29">
        <f>F545</f>
        <v>532</v>
      </c>
      <c r="CJ296" s="29">
        <f>F611</f>
        <v>598</v>
      </c>
      <c r="CK296" s="30">
        <f>F577</f>
        <v>564</v>
      </c>
      <c r="CL296" s="75">
        <f t="shared" si="130"/>
        <v>3247400</v>
      </c>
      <c r="CM296" s="41"/>
      <c r="CN296" s="82" t="s">
        <v>235</v>
      </c>
      <c r="CO296" s="86" t="s">
        <v>258</v>
      </c>
      <c r="CP296" s="84" t="s">
        <v>405</v>
      </c>
      <c r="CQ296" s="84" t="s">
        <v>4</v>
      </c>
      <c r="CR296" s="84" t="s">
        <v>675</v>
      </c>
      <c r="CS296" s="84" t="s">
        <v>563</v>
      </c>
      <c r="CT296" s="84" t="s">
        <v>85</v>
      </c>
      <c r="CU296" s="84" t="s">
        <v>242</v>
      </c>
      <c r="CV296" s="84" t="s">
        <v>677</v>
      </c>
      <c r="CW296" s="84" t="s">
        <v>398</v>
      </c>
      <c r="CX296" s="84" t="s">
        <v>388</v>
      </c>
      <c r="CY296" s="84" t="s">
        <v>233</v>
      </c>
      <c r="CZ296" s="85" t="s">
        <v>611</v>
      </c>
      <c r="DA296" s="84" t="s">
        <v>650</v>
      </c>
      <c r="DB296" s="84" t="s">
        <v>332</v>
      </c>
      <c r="DC296" s="84" t="s">
        <v>200</v>
      </c>
      <c r="DD296" s="84" t="s">
        <v>90</v>
      </c>
      <c r="DE296" s="84" t="s">
        <v>419</v>
      </c>
      <c r="DF296" s="84" t="s">
        <v>401</v>
      </c>
      <c r="DG296" s="84" t="s">
        <v>246</v>
      </c>
      <c r="DH296" s="84" t="s">
        <v>645</v>
      </c>
      <c r="DI296" s="84" t="s">
        <v>391</v>
      </c>
      <c r="DJ296" s="84" t="s">
        <v>614</v>
      </c>
      <c r="DK296" s="83" t="s">
        <v>241</v>
      </c>
      <c r="DL296" s="87" t="s">
        <v>381</v>
      </c>
      <c r="DM296" s="67"/>
      <c r="DO296" s="57"/>
      <c r="DP296" s="28">
        <f>F68</f>
        <v>55</v>
      </c>
      <c r="DQ296" s="29">
        <f>F530</f>
        <v>517</v>
      </c>
      <c r="DR296" s="29">
        <f>F467</f>
        <v>454</v>
      </c>
      <c r="DS296" s="29">
        <f>F299</f>
        <v>286</v>
      </c>
      <c r="DT296" s="29">
        <f>F261</f>
        <v>248</v>
      </c>
      <c r="DU296" s="29">
        <f>F401</f>
        <v>388</v>
      </c>
      <c r="DV296" s="29">
        <f>F358</f>
        <v>345</v>
      </c>
      <c r="DW296" s="29">
        <f>F170</f>
        <v>157</v>
      </c>
      <c r="DX296" s="29">
        <f>F132</f>
        <v>119</v>
      </c>
      <c r="DY296" s="29">
        <f>F564</f>
        <v>551</v>
      </c>
      <c r="DZ296" s="29">
        <f>F229</f>
        <v>216</v>
      </c>
      <c r="EA296" s="29">
        <f>F41</f>
        <v>28</v>
      </c>
      <c r="EB296" s="29">
        <f>F623</f>
        <v>610</v>
      </c>
      <c r="EC296" s="29">
        <f>F460</f>
        <v>447</v>
      </c>
      <c r="ED296" s="29">
        <f>F272</f>
        <v>259</v>
      </c>
      <c r="EE296" s="29">
        <f>F562</f>
        <v>549</v>
      </c>
      <c r="EF296" s="29">
        <f>F494</f>
        <v>481</v>
      </c>
      <c r="EG296" s="29">
        <f>F331</f>
        <v>318</v>
      </c>
      <c r="EH296" s="29">
        <f>F138</f>
        <v>125</v>
      </c>
      <c r="EI296" s="29">
        <f>F100</f>
        <v>87</v>
      </c>
      <c r="EJ296" s="29">
        <f>F365</f>
        <v>352</v>
      </c>
      <c r="EK296" s="29">
        <f>F202</f>
        <v>189</v>
      </c>
      <c r="EL296" s="29">
        <f>F34</f>
        <v>21</v>
      </c>
      <c r="EM296" s="29">
        <f>F596</f>
        <v>583</v>
      </c>
      <c r="EN296" s="30">
        <f>F428</f>
        <v>415</v>
      </c>
      <c r="EO296" s="75">
        <f t="shared" si="131"/>
        <v>3247400</v>
      </c>
      <c r="EP296" s="41"/>
      <c r="EQ296" s="91" t="s">
        <v>499</v>
      </c>
      <c r="ER296" s="95" t="s">
        <v>520</v>
      </c>
      <c r="ES296" s="93" t="s">
        <v>351</v>
      </c>
      <c r="ET296" s="93" t="s">
        <v>112</v>
      </c>
      <c r="EU296" s="93" t="s">
        <v>442</v>
      </c>
      <c r="EV296" s="93" t="s">
        <v>80</v>
      </c>
      <c r="EW296" s="93" t="s">
        <v>158</v>
      </c>
      <c r="EX296" s="93" t="s">
        <v>228</v>
      </c>
      <c r="EY296" s="93" t="s">
        <v>190</v>
      </c>
      <c r="EZ296" s="93" t="s">
        <v>335</v>
      </c>
      <c r="FA296" s="93" t="s">
        <v>452</v>
      </c>
      <c r="FB296" s="93" t="s">
        <v>619</v>
      </c>
      <c r="FC296" s="94" t="s">
        <v>357</v>
      </c>
      <c r="FD296" s="93" t="s">
        <v>328</v>
      </c>
      <c r="FE296" s="93" t="s">
        <v>569</v>
      </c>
      <c r="FF296" s="93" t="s">
        <v>530</v>
      </c>
      <c r="FG296" s="93" t="s">
        <v>694</v>
      </c>
      <c r="FH296" s="93" t="s">
        <v>438</v>
      </c>
      <c r="FI296" s="93" t="s">
        <v>127</v>
      </c>
      <c r="FJ296" s="93" t="s">
        <v>409</v>
      </c>
      <c r="FK296" s="93" t="s">
        <v>416</v>
      </c>
      <c r="FL296" s="93" t="s">
        <v>362</v>
      </c>
      <c r="FM296" s="93" t="s">
        <v>167</v>
      </c>
      <c r="FN296" s="92" t="s">
        <v>251</v>
      </c>
      <c r="FO296" s="96" t="s">
        <v>445</v>
      </c>
      <c r="FP296" s="67"/>
    </row>
    <row r="297" spans="1:172" ht="12.75" thickBot="1" x14ac:dyDescent="0.25">
      <c r="A297" s="41"/>
      <c r="B297" s="41"/>
      <c r="C297" s="41"/>
      <c r="D297" s="109" t="s">
        <v>649</v>
      </c>
      <c r="E297" s="110" t="s">
        <v>565</v>
      </c>
      <c r="F297" s="122">
        <f>B3+(284*B5)</f>
        <v>284</v>
      </c>
      <c r="G297" s="41"/>
      <c r="I297" s="57"/>
      <c r="J297" s="31">
        <f>F169</f>
        <v>156</v>
      </c>
      <c r="K297" s="32">
        <f>F217</f>
        <v>204</v>
      </c>
      <c r="L297" s="32">
        <f>F160</f>
        <v>147</v>
      </c>
      <c r="M297" s="32">
        <f>F203</f>
        <v>190</v>
      </c>
      <c r="N297" s="32">
        <f>F251</f>
        <v>238</v>
      </c>
      <c r="O297" s="32">
        <f>F432</f>
        <v>419</v>
      </c>
      <c r="P297" s="32">
        <f>F475</f>
        <v>462</v>
      </c>
      <c r="Q297" s="32">
        <f>F393</f>
        <v>380</v>
      </c>
      <c r="R297" s="32">
        <f>F441</f>
        <v>428</v>
      </c>
      <c r="S297" s="32">
        <f>F509</f>
        <v>496</v>
      </c>
      <c r="T297" s="32">
        <f>F40</f>
        <v>27</v>
      </c>
      <c r="U297" s="32">
        <f>F108</f>
        <v>95</v>
      </c>
      <c r="V297" s="32">
        <f>F31</f>
        <v>18</v>
      </c>
      <c r="W297" s="32">
        <f>F74</f>
        <v>61</v>
      </c>
      <c r="X297" s="32">
        <f>F122</f>
        <v>109</v>
      </c>
      <c r="Y297" s="32">
        <f>F298</f>
        <v>285</v>
      </c>
      <c r="Z297" s="32">
        <f>F346</f>
        <v>333</v>
      </c>
      <c r="AA297" s="32">
        <f>F264</f>
        <v>251</v>
      </c>
      <c r="AB297" s="32">
        <f>F337</f>
        <v>324</v>
      </c>
      <c r="AC297" s="32">
        <f>F380</f>
        <v>367</v>
      </c>
      <c r="AD297" s="32">
        <f>F561</f>
        <v>548</v>
      </c>
      <c r="AE297" s="32">
        <f>F604</f>
        <v>591</v>
      </c>
      <c r="AF297" s="32">
        <f>F527</f>
        <v>514</v>
      </c>
      <c r="AG297" s="32">
        <f>F570</f>
        <v>557</v>
      </c>
      <c r="AH297" s="33">
        <f>F613</f>
        <v>600</v>
      </c>
      <c r="AI297" s="75">
        <f t="shared" si="129"/>
        <v>3247400</v>
      </c>
      <c r="AJ297" s="41"/>
      <c r="AK297" s="123" t="s">
        <v>194</v>
      </c>
      <c r="AL297" s="124" t="s">
        <v>163</v>
      </c>
      <c r="AM297" s="124" t="s">
        <v>247</v>
      </c>
      <c r="AN297" s="124" t="s">
        <v>637</v>
      </c>
      <c r="AO297" s="124" t="s">
        <v>595</v>
      </c>
      <c r="AP297" s="124" t="s">
        <v>418</v>
      </c>
      <c r="AQ297" s="124" t="s">
        <v>100</v>
      </c>
      <c r="AR297" s="124" t="s">
        <v>151</v>
      </c>
      <c r="AS297" s="124" t="s">
        <v>253</v>
      </c>
      <c r="AT297" s="124" t="s">
        <v>640</v>
      </c>
      <c r="AU297" s="124" t="s">
        <v>580</v>
      </c>
      <c r="AV297" s="124" t="s">
        <v>314</v>
      </c>
      <c r="AW297" s="125" t="s">
        <v>431</v>
      </c>
      <c r="AX297" s="124" t="s">
        <v>140</v>
      </c>
      <c r="AY297" s="124" t="s">
        <v>231</v>
      </c>
      <c r="AZ297" s="124" t="s">
        <v>684</v>
      </c>
      <c r="BA297" s="124" t="s">
        <v>490</v>
      </c>
      <c r="BB297" s="124" t="s">
        <v>513</v>
      </c>
      <c r="BC297" s="124" t="s">
        <v>111</v>
      </c>
      <c r="BD297" s="124" t="s">
        <v>157</v>
      </c>
      <c r="BE297" s="124" t="s">
        <v>145</v>
      </c>
      <c r="BF297" s="124" t="s">
        <v>606</v>
      </c>
      <c r="BG297" s="124" t="s">
        <v>135</v>
      </c>
      <c r="BH297" s="124" t="s">
        <v>591</v>
      </c>
      <c r="BI297" s="126" t="s">
        <v>434</v>
      </c>
      <c r="BJ297" s="41"/>
      <c r="BK297" s="50"/>
      <c r="BL297" s="41"/>
      <c r="BM297" s="31">
        <f>F481</f>
        <v>468</v>
      </c>
      <c r="BN297" s="32">
        <f>F449</f>
        <v>436</v>
      </c>
      <c r="BO297" s="32">
        <f>F390</f>
        <v>377</v>
      </c>
      <c r="BP297" s="32">
        <f>F433</f>
        <v>420</v>
      </c>
      <c r="BQ297" s="32">
        <f>F497</f>
        <v>484</v>
      </c>
      <c r="BR297" s="32">
        <f>F339</f>
        <v>326</v>
      </c>
      <c r="BS297" s="32">
        <f>F337</f>
        <v>324</v>
      </c>
      <c r="BT297" s="32">
        <f>F273</f>
        <v>260</v>
      </c>
      <c r="BU297" s="32">
        <f>F296</f>
        <v>283</v>
      </c>
      <c r="BV297" s="32">
        <f>F380</f>
        <v>367</v>
      </c>
      <c r="BW297" s="32">
        <f>F110</f>
        <v>97</v>
      </c>
      <c r="BX297" s="32">
        <f>F78</f>
        <v>65</v>
      </c>
      <c r="BY297" s="32">
        <f>F19</f>
        <v>6</v>
      </c>
      <c r="BZ297" s="32">
        <f>F42</f>
        <v>29</v>
      </c>
      <c r="CA297" s="32">
        <f>F126</f>
        <v>113</v>
      </c>
      <c r="CB297" s="32">
        <f>F218</f>
        <v>205</v>
      </c>
      <c r="CC297" s="32">
        <f>F191</f>
        <v>178</v>
      </c>
      <c r="CD297" s="32">
        <f>F157</f>
        <v>144</v>
      </c>
      <c r="CE297" s="32">
        <f>F175</f>
        <v>162</v>
      </c>
      <c r="CF297" s="32">
        <f>F259</f>
        <v>246</v>
      </c>
      <c r="CG297" s="32">
        <f>F602</f>
        <v>589</v>
      </c>
      <c r="CH297" s="32">
        <f>F570</f>
        <v>557</v>
      </c>
      <c r="CI297" s="32">
        <f>F536</f>
        <v>523</v>
      </c>
      <c r="CJ297" s="32">
        <f>F554</f>
        <v>541</v>
      </c>
      <c r="CK297" s="33">
        <f>F613</f>
        <v>600</v>
      </c>
      <c r="CL297" s="75">
        <f t="shared" si="130"/>
        <v>3247400</v>
      </c>
      <c r="CM297" s="41"/>
      <c r="CN297" s="127" t="s">
        <v>687</v>
      </c>
      <c r="CO297" s="128" t="s">
        <v>444</v>
      </c>
      <c r="CP297" s="128" t="s">
        <v>220</v>
      </c>
      <c r="CQ297" s="128" t="s">
        <v>103</v>
      </c>
      <c r="CR297" s="128" t="s">
        <v>136</v>
      </c>
      <c r="CS297" s="128" t="s">
        <v>440</v>
      </c>
      <c r="CT297" s="128" t="s">
        <v>111</v>
      </c>
      <c r="CU297" s="128" t="s">
        <v>681</v>
      </c>
      <c r="CV297" s="128" t="s">
        <v>532</v>
      </c>
      <c r="CW297" s="128" t="s">
        <v>157</v>
      </c>
      <c r="CX297" s="128" t="s">
        <v>271</v>
      </c>
      <c r="CY297" s="128" t="s">
        <v>644</v>
      </c>
      <c r="CZ297" s="129" t="s">
        <v>620</v>
      </c>
      <c r="DA297" s="128" t="s">
        <v>449</v>
      </c>
      <c r="DB297" s="128" t="s">
        <v>96</v>
      </c>
      <c r="DC297" s="128" t="s">
        <v>114</v>
      </c>
      <c r="DD297" s="128" t="s">
        <v>427</v>
      </c>
      <c r="DE297" s="128" t="s">
        <v>443</v>
      </c>
      <c r="DF297" s="128" t="s">
        <v>138</v>
      </c>
      <c r="DG297" s="128" t="s">
        <v>162</v>
      </c>
      <c r="DH297" s="128" t="s">
        <v>196</v>
      </c>
      <c r="DI297" s="128" t="s">
        <v>591</v>
      </c>
      <c r="DJ297" s="128" t="s">
        <v>104</v>
      </c>
      <c r="DK297" s="128" t="s">
        <v>629</v>
      </c>
      <c r="DL297" s="130" t="s">
        <v>434</v>
      </c>
      <c r="DM297" s="67"/>
      <c r="DO297" s="57"/>
      <c r="DP297" s="31">
        <f>F139</f>
        <v>126</v>
      </c>
      <c r="DQ297" s="32">
        <f>F101</f>
        <v>88</v>
      </c>
      <c r="DR297" s="32">
        <f>F558</f>
        <v>545</v>
      </c>
      <c r="DS297" s="32">
        <f>F495</f>
        <v>482</v>
      </c>
      <c r="DT297" s="32">
        <f>F332</f>
        <v>319</v>
      </c>
      <c r="DU297" s="32">
        <f>F597</f>
        <v>584</v>
      </c>
      <c r="DV297" s="32">
        <f>F429</f>
        <v>416</v>
      </c>
      <c r="DW297" s="32">
        <f>F366</f>
        <v>353</v>
      </c>
      <c r="DX297" s="32">
        <f>F198</f>
        <v>185</v>
      </c>
      <c r="DY297" s="32">
        <f>F35</f>
        <v>22</v>
      </c>
      <c r="DZ297" s="32">
        <f>F300</f>
        <v>287</v>
      </c>
      <c r="EA297" s="32">
        <f>F262</f>
        <v>249</v>
      </c>
      <c r="EB297" s="32">
        <f>F69</f>
        <v>56</v>
      </c>
      <c r="EC297" s="32">
        <f>F531</f>
        <v>518</v>
      </c>
      <c r="ED297" s="32">
        <f>F463</f>
        <v>450</v>
      </c>
      <c r="EE297" s="32">
        <f>F128</f>
        <v>115</v>
      </c>
      <c r="EF297" s="32">
        <f>F565</f>
        <v>552</v>
      </c>
      <c r="EG297" s="32">
        <f>F402</f>
        <v>389</v>
      </c>
      <c r="EH297" s="32">
        <f>F359</f>
        <v>346</v>
      </c>
      <c r="EI297" s="32">
        <f>F171</f>
        <v>158</v>
      </c>
      <c r="EJ297" s="32">
        <f>F461</f>
        <v>448</v>
      </c>
      <c r="EK297" s="32">
        <f>F268</f>
        <v>255</v>
      </c>
      <c r="EL297" s="32">
        <f>F230</f>
        <v>217</v>
      </c>
      <c r="EM297" s="32">
        <f>F42</f>
        <v>29</v>
      </c>
      <c r="EN297" s="33">
        <f>F624</f>
        <v>611</v>
      </c>
      <c r="EO297" s="75">
        <f t="shared" si="131"/>
        <v>3247400</v>
      </c>
      <c r="EP297" s="41"/>
      <c r="EQ297" s="134" t="s">
        <v>308</v>
      </c>
      <c r="ER297" s="135" t="s">
        <v>123</v>
      </c>
      <c r="ES297" s="135" t="s">
        <v>666</v>
      </c>
      <c r="ET297" s="135" t="s">
        <v>446</v>
      </c>
      <c r="EU297" s="135" t="s">
        <v>665</v>
      </c>
      <c r="EV297" s="135" t="s">
        <v>214</v>
      </c>
      <c r="EW297" s="135" t="s">
        <v>267</v>
      </c>
      <c r="EX297" s="135" t="s">
        <v>302</v>
      </c>
      <c r="EY297" s="135" t="s">
        <v>93</v>
      </c>
      <c r="EZ297" s="135" t="s">
        <v>141</v>
      </c>
      <c r="FA297" s="135" t="s">
        <v>589</v>
      </c>
      <c r="FB297" s="135" t="s">
        <v>373</v>
      </c>
      <c r="FC297" s="136" t="s">
        <v>573</v>
      </c>
      <c r="FD297" s="135" t="s">
        <v>495</v>
      </c>
      <c r="FE297" s="135" t="s">
        <v>615</v>
      </c>
      <c r="FF297" s="135" t="s">
        <v>628</v>
      </c>
      <c r="FG297" s="135" t="s">
        <v>172</v>
      </c>
      <c r="FH297" s="135" t="s">
        <v>668</v>
      </c>
      <c r="FI297" s="135" t="s">
        <v>559</v>
      </c>
      <c r="FJ297" s="135" t="s">
        <v>701</v>
      </c>
      <c r="FK297" s="135" t="s">
        <v>395</v>
      </c>
      <c r="FL297" s="135" t="s">
        <v>325</v>
      </c>
      <c r="FM297" s="135" t="s">
        <v>468</v>
      </c>
      <c r="FN297" s="135" t="s">
        <v>449</v>
      </c>
      <c r="FO297" s="137" t="s">
        <v>542</v>
      </c>
      <c r="FP297" s="67"/>
    </row>
    <row r="298" spans="1:172" x14ac:dyDescent="0.2">
      <c r="A298" s="41"/>
      <c r="B298" s="41"/>
      <c r="C298" s="41"/>
      <c r="D298" s="109" t="s">
        <v>684</v>
      </c>
      <c r="E298" s="110" t="s">
        <v>565</v>
      </c>
      <c r="F298" s="111">
        <f>B3+(285*B5)</f>
        <v>285</v>
      </c>
      <c r="G298" s="41"/>
      <c r="I298" s="57"/>
      <c r="J298" s="138">
        <f>SUM(J273:J297)</f>
        <v>7800</v>
      </c>
      <c r="K298" s="139">
        <f t="shared" ref="K298:U298" si="132">SUM(K273:K297)</f>
        <v>7800</v>
      </c>
      <c r="L298" s="139">
        <f t="shared" si="132"/>
        <v>7800</v>
      </c>
      <c r="M298" s="139">
        <f t="shared" si="132"/>
        <v>7800</v>
      </c>
      <c r="N298" s="139">
        <f t="shared" si="132"/>
        <v>7800</v>
      </c>
      <c r="O298" s="139">
        <f t="shared" si="132"/>
        <v>7800</v>
      </c>
      <c r="P298" s="139">
        <f t="shared" si="132"/>
        <v>7800</v>
      </c>
      <c r="Q298" s="139">
        <f t="shared" si="132"/>
        <v>7800</v>
      </c>
      <c r="R298" s="139">
        <f t="shared" si="132"/>
        <v>7800</v>
      </c>
      <c r="S298" s="139">
        <f t="shared" si="132"/>
        <v>7800</v>
      </c>
      <c r="T298" s="139">
        <f t="shared" si="132"/>
        <v>7800</v>
      </c>
      <c r="U298" s="139">
        <f t="shared" si="132"/>
        <v>7800</v>
      </c>
      <c r="V298" s="139">
        <f>SUMSQ(V273:V297)</f>
        <v>3247400</v>
      </c>
      <c r="W298" s="139">
        <f t="shared" ref="W298:AH298" si="133">SUM(W273:W297)</f>
        <v>7800</v>
      </c>
      <c r="X298" s="139">
        <f t="shared" si="133"/>
        <v>7800</v>
      </c>
      <c r="Y298" s="139">
        <f t="shared" si="133"/>
        <v>7800</v>
      </c>
      <c r="Z298" s="139">
        <f t="shared" si="133"/>
        <v>7800</v>
      </c>
      <c r="AA298" s="139">
        <f t="shared" si="133"/>
        <v>7800</v>
      </c>
      <c r="AB298" s="139">
        <f t="shared" si="133"/>
        <v>7800</v>
      </c>
      <c r="AC298" s="139">
        <f t="shared" si="133"/>
        <v>7800</v>
      </c>
      <c r="AD298" s="139">
        <f t="shared" si="133"/>
        <v>7800</v>
      </c>
      <c r="AE298" s="139">
        <f t="shared" si="133"/>
        <v>7800</v>
      </c>
      <c r="AF298" s="139">
        <f t="shared" si="133"/>
        <v>7800</v>
      </c>
      <c r="AG298" s="139">
        <f t="shared" si="133"/>
        <v>7800</v>
      </c>
      <c r="AH298" s="139">
        <f t="shared" si="133"/>
        <v>7800</v>
      </c>
      <c r="AI298" s="140">
        <f>J273^3+K274^3+L275^3+M276^3+N277^3+O278^3+P279^3+Q280^3+R281^3+S282^3+T283^3+U284^3+V285^3+W286^3+X287^3+Y288^3+Z289^3+AA290^3+AB291^3+AC292^3+AD293^3+AE294^3+AF295^3+AG296^3+AH297^3</f>
        <v>1521000000</v>
      </c>
      <c r="AJ298" s="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  <c r="BA298" s="141"/>
      <c r="BB298" s="141"/>
      <c r="BC298" s="141"/>
      <c r="BD298" s="141"/>
      <c r="BE298" s="141"/>
      <c r="BF298" s="141"/>
      <c r="BG298" s="141"/>
      <c r="BH298" s="141"/>
      <c r="BI298" s="141"/>
      <c r="BJ298" s="41"/>
      <c r="BK298" s="50"/>
      <c r="BL298" s="41"/>
      <c r="BM298" s="138">
        <f>SUM(BM273:BM297)</f>
        <v>7800</v>
      </c>
      <c r="BN298" s="139">
        <f t="shared" ref="BN298:BX298" si="134">SUM(BN273:BN297)</f>
        <v>7800</v>
      </c>
      <c r="BO298" s="139">
        <f t="shared" si="134"/>
        <v>7800</v>
      </c>
      <c r="BP298" s="139">
        <f t="shared" si="134"/>
        <v>7800</v>
      </c>
      <c r="BQ298" s="139">
        <f t="shared" si="134"/>
        <v>7800</v>
      </c>
      <c r="BR298" s="139">
        <f t="shared" si="134"/>
        <v>7800</v>
      </c>
      <c r="BS298" s="139">
        <f t="shared" si="134"/>
        <v>7800</v>
      </c>
      <c r="BT298" s="139">
        <f t="shared" si="134"/>
        <v>7800</v>
      </c>
      <c r="BU298" s="139">
        <f t="shared" si="134"/>
        <v>7800</v>
      </c>
      <c r="BV298" s="139">
        <f t="shared" si="134"/>
        <v>7800</v>
      </c>
      <c r="BW298" s="139">
        <f t="shared" si="134"/>
        <v>7800</v>
      </c>
      <c r="BX298" s="139">
        <f t="shared" si="134"/>
        <v>7800</v>
      </c>
      <c r="BY298" s="139">
        <f>SUMSQ(BY273:BY297)</f>
        <v>3247400</v>
      </c>
      <c r="BZ298" s="139">
        <f t="shared" ref="BZ298:CK298" si="135">SUM(BZ273:BZ297)</f>
        <v>7800</v>
      </c>
      <c r="CA298" s="139">
        <f t="shared" si="135"/>
        <v>7800</v>
      </c>
      <c r="CB298" s="139">
        <f t="shared" si="135"/>
        <v>7800</v>
      </c>
      <c r="CC298" s="139">
        <f t="shared" si="135"/>
        <v>7800</v>
      </c>
      <c r="CD298" s="139">
        <f t="shared" si="135"/>
        <v>7800</v>
      </c>
      <c r="CE298" s="139">
        <f t="shared" si="135"/>
        <v>7800</v>
      </c>
      <c r="CF298" s="139">
        <f t="shared" si="135"/>
        <v>7800</v>
      </c>
      <c r="CG298" s="139">
        <f t="shared" si="135"/>
        <v>7800</v>
      </c>
      <c r="CH298" s="139">
        <f t="shared" si="135"/>
        <v>7800</v>
      </c>
      <c r="CI298" s="139">
        <f t="shared" si="135"/>
        <v>7800</v>
      </c>
      <c r="CJ298" s="139">
        <f t="shared" si="135"/>
        <v>7800</v>
      </c>
      <c r="CK298" s="139">
        <f t="shared" si="135"/>
        <v>7800</v>
      </c>
      <c r="CL298" s="140">
        <f>BM273^3+BN274^3+BO275^3+BP276^3+BQ277^3+BR278^3+BS279^3+BT280^3+BU281^3+BV282^3+BW283^3+BX284^3+BY285^3+BZ286^3+CA287^3+CB288^3+CC289^3+CD290^3+CE291^3+CF292^3+CG293^3+CH294^3+CI295^3+CJ296^3+CK297^3</f>
        <v>1521000000</v>
      </c>
      <c r="CM298" s="41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2"/>
      <c r="DE298" s="142"/>
      <c r="DF298" s="142"/>
      <c r="DG298" s="142"/>
      <c r="DH298" s="142"/>
      <c r="DI298" s="142"/>
      <c r="DJ298" s="142"/>
      <c r="DK298" s="142"/>
      <c r="DL298" s="142"/>
      <c r="DM298" s="67"/>
      <c r="DO298" s="57"/>
      <c r="DP298" s="138">
        <f>SUMSQ(DP273,DQ273,DR273,DS273,DT273,DP274,DQ274,DR274,DS274,DT274,DP275,DQ275,DR275,DS275,DT275,DP276,DQ276,DR276,DS276,DT276,DP277,DQ277,DR277,DS277,DT277)</f>
        <v>3247400</v>
      </c>
      <c r="DQ298" s="139">
        <f>SUMSQ(DP278,DQ278,DR278,DS278,DT278,DP279,DQ279,DR279,DS279,DT279,DT280,DS280,DR280,DQ280,DP280,DP281,DQ281,DR281,DS281,DT281,DT282,DS282,DR282,DQ282,DP282)</f>
        <v>3247400</v>
      </c>
      <c r="DR298" s="139">
        <f>SUMSQ(DP283,DQ283,DR283,DS283,DT283,DP284,DQ284,DR284,DS284,DT284,DP285,DQ285,DR285,DS285,DT285,DP286,DQ286,DR286,DS286,DT286,DT287,DS287,DR287,DQ287,DP287)</f>
        <v>3247400</v>
      </c>
      <c r="DS298" s="139">
        <f>SUMSQ(DP288,DQ288,DR288,DS288,DT288,DP289,DQ289,DR289,DS289,DT289,DP290,DQ290,DR290,DS290,DT290,DP291,DQ291,DR291,DS291,DT291,DP292,DQ292,DR292,DS292,DT292)</f>
        <v>3247400</v>
      </c>
      <c r="DT298" s="139">
        <f>SUMSQ(DP293,DQ293,DR293,DS293,DT293,DP294,DQ294,DR294,DS294,DT294,DP295,DQ295,DR295,DS295,DT295,DP296,DQ296,DR296,DS296,DT296,DP297,DQ297,DR297,DS297,DT297)</f>
        <v>3247400</v>
      </c>
      <c r="DU298" s="139">
        <f>SUMSQ(DU273,DV273,DW273,DX273,DY273,DU274,DV274,DW274,DX274,DY274,DU275,DV275,DW275,DX275,DY275,DU276,DV276,DW276,DX276,DY276,DU277,DV277,DW277,DX277,DY277)</f>
        <v>3247400</v>
      </c>
      <c r="DV298" s="139">
        <f>SUMSQ(DU278,DV278,DW278,DX278,DY278,DU279,DV279,DW279,DX279,DY279,DY280,DX280,DW280,DV280,DU280,DU281,DV281,DW281,DX281,DY281,DY282,DX282,DW282,DV282,DU282)</f>
        <v>3247400</v>
      </c>
      <c r="DW298" s="139">
        <f>SUMSQ(DU283,DV283,DW283,DX283,DY283,DU284,DV284,DW284,DX284,DY284,DU285,DV285,DW285,DX285,DY285,DU286,DV286,DW286,DX286,DY286,DY287,DX287,DW287,DV287,DU287)</f>
        <v>3247400</v>
      </c>
      <c r="DX298" s="139">
        <f>SUMSQ(DU288,DV288,DW288,DX288,DY288,DU289,DV289,DW289,DX289,DY289,DU290,DV290,DW290,DX290,DY290,DU291,DV291,DW291,DX291,DY291,DU292,DV292,DW292,DX292,DY292)</f>
        <v>3247400</v>
      </c>
      <c r="DY298" s="139">
        <f>SUMSQ(DU293,DV293,DW293,DX293,DY293,DU294,DV294,DW294,DX294,DY294,DU295,DV295,DW295,DX295,DY295,DU296,DV296,DW296,DX296,DY296,DU297,DV297,DW297,DX297,DY297)</f>
        <v>3247400</v>
      </c>
      <c r="DZ298" s="139">
        <f>SUMSQ(DZ273,EA273,EB273,EC273,ED273,DZ274,EA274,EB274,EC274,ED274,DZ275,EA275,EB275,EC275,ED275,DZ276,EA276,EB276,EC276,ED276,DZ277,EA277,EB277,EC277,ED277)</f>
        <v>3247400</v>
      </c>
      <c r="EA298" s="139">
        <f>SUMSQ(DZ278,EA278,EB278,EC278,ED278,DZ279,EA279,EB279,EC279,ED279,ED280,EC280,EB280,EA280,DZ280,DZ281,EA281,EB281,EC281,ED281,ED282,EC282,EB282,EA282,DZ282)</f>
        <v>3247400</v>
      </c>
      <c r="EB298" s="139">
        <f>DZ283^3+EA283^3+EB283^3+EC283^3+ED283^3+DZ284^3+EA284^3+EB284^3+EC284^3+ED284^3+DZ285^3+EA285^3+EB285^3+EC285^3+ED285^3+DZ286^3+EA286^3+EB286^3+EC286^3+ED286^3+DZ287^3+EA287^3+EB287^3+EC287^3+ED287^3</f>
        <v>1521000000</v>
      </c>
      <c r="EC298" s="139">
        <f>SUMSQ(DZ288,EA288,EB288,EC288,ED288,DZ289,EA289,EB289,EC289,ED289,DZ290,EA290,EB290,EC290,ED290,DZ291,EA291,EB291,EC291,ED291,DZ292,EA292,EB292,EC292,ED292)</f>
        <v>3247400</v>
      </c>
      <c r="ED298" s="139">
        <f>SUMSQ(DZ293,EA293,EB293,EC293,ED293,DZ294,EA294,EB294,EC294,ED294,DZ295,EA295,EB295,EC295,ED295,DZ296,EA296,EB296,EC296,ED296,DZ297,EA297,EB297,EC297,ED297)</f>
        <v>3247400</v>
      </c>
      <c r="EE298" s="139">
        <f>SUMSQ(EE273,EF273,EG273,EH273,EI273,EE274,EF274,EG274,EH274,EI274,EE275,EF275,EG275,EH275,EI275,EE276,EF276,EG276,EH276,EI276,EE277,EF277,EG277,EH277,EI277)</f>
        <v>3247400</v>
      </c>
      <c r="EF298" s="139">
        <f>SUMSQ(EE278,EF278,EG278,EH278,EI278,EE279,EF279,EG279,EH279,EI279,EI280,EH280,EG280,EF280,EE280,EE281,EF281,EG281,EH281,EI281,EI282,EH282,EG282,EF282,EE282)</f>
        <v>3247400</v>
      </c>
      <c r="EG298" s="139">
        <f>SUMSQ(EE283,EF283,EG283,EH283,EI283,EE284,EF284,EG284,EH284,EI284,EE285,EF285,EG285,EH285,EI285,EE286,EF286,EG286,EH286,EI286,EI287,EH287,EG287,EF287,EE287)</f>
        <v>3247400</v>
      </c>
      <c r="EH298" s="139">
        <f>SUMSQ(EE288,EF288,EG288,EH288,EI288,EE289,EF289,EG289,EH289,EI289,EE290,EF290,EG290,EH290,EI290,EE291,EF291,EG291,EH291,EI291,EE292,EF292,EG292,EH292,EI292)</f>
        <v>3247400</v>
      </c>
      <c r="EI298" s="139">
        <f>SUMSQ(EE293,EF293,EG293,EH293,EI293,EE294,EF294,EG294,EH294,EI294,EE295,EF295,EG295,EH295,EI295,EE296,EF296,EG296,EH296,EI296,EE297,EF297,EG297,EH297,EI297)</f>
        <v>3247400</v>
      </c>
      <c r="EJ298" s="139">
        <f>SUMSQ(EJ273,EK273,EL273,EM273,EN273,EJ274,EK274,EL274,EM274,EN274,EJ275,EK275,EL275,EM275,EN275,EJ276,EK276,EL276,EM276,EN276,EJ277,EK277,EL277,EM277,EN277)</f>
        <v>3247400</v>
      </c>
      <c r="EK298" s="139">
        <f>SUMSQ(EJ278,EK278,EL278,EM278,EN278,EJ279,EK279,EL279,EM279,EN279,EN280,EM280,EL280,EK280,EJ280,EJ281,EK281,EL281,EM281,EN281,EN282,EM282,EL282,EK282,EJ282)</f>
        <v>3247400</v>
      </c>
      <c r="EL298" s="139">
        <f>SUMSQ(EJ283,EK283,EL283,EM283,EN283,EJ284,EK284,EL284,EM284,EN284,EJ285,EK285,EL285,EM285,EN285,EJ286,EK286,EL286,EM286,EN286,EN287,EM287,EL287,EK287,EJ287)</f>
        <v>3247400</v>
      </c>
      <c r="EM298" s="139">
        <f>SUMSQ(EJ288,EK288,EL288,EM288,EN288,EJ289,EK289,EL289,EM289,EN289,EJ290,EK290,EL290,EM290,EN290,EJ291,EK291,EL291,EM291,EN291,EJ292,EK292,EL292,EM292,EN292)</f>
        <v>3247400</v>
      </c>
      <c r="EN298" s="139">
        <f>SUMSQ(EJ293,EK293,EL293,EM293,EN293,EJ294,EK294,EL294,EM294,EN294,EJ295,EK295,EL295,EM295,EN295,EJ296,EK296,EL296,EM296,EN296,EJ297,EK297,EL297,EM297,EN297)</f>
        <v>3247400</v>
      </c>
      <c r="EO298" s="231">
        <f>DP273^3+DQ274^3+DR275^3+DS276^3+DT277^3+DU278^3+DV279^3+DW280^3+DX281^3+DY282^3+DZ283^3+EA284^3+EB285^3+EC286^3+ED287^3+EE288^3+EF289^3+EG290^3+EH291^3+EI292^3+EJ293^3+EK294^3+EL295^3+EM296^3+EN297^3</f>
        <v>1521000000</v>
      </c>
      <c r="EP298" s="41"/>
      <c r="EQ298" s="141"/>
      <c r="ER298" s="141"/>
      <c r="ES298" s="141"/>
      <c r="ET298" s="141"/>
      <c r="EU298" s="141"/>
      <c r="EV298" s="141"/>
      <c r="EW298" s="141"/>
      <c r="EX298" s="141"/>
      <c r="EY298" s="141"/>
      <c r="EZ298" s="141"/>
      <c r="FA298" s="141"/>
      <c r="FB298" s="141"/>
      <c r="FC298" s="141"/>
      <c r="FD298" s="141"/>
      <c r="FE298" s="141"/>
      <c r="FF298" s="141"/>
      <c r="FG298" s="141"/>
      <c r="FH298" s="141"/>
      <c r="FI298" s="141"/>
      <c r="FJ298" s="141"/>
      <c r="FK298" s="141"/>
      <c r="FL298" s="141"/>
      <c r="FM298" s="141"/>
      <c r="FN298" s="141"/>
      <c r="FO298" s="141"/>
      <c r="FP298" s="67"/>
    </row>
    <row r="299" spans="1:172" ht="12.75" thickBot="1" x14ac:dyDescent="0.25">
      <c r="A299" s="41"/>
      <c r="B299" s="41"/>
      <c r="C299" s="41"/>
      <c r="D299" s="109" t="s">
        <v>112</v>
      </c>
      <c r="E299" s="110" t="s">
        <v>565</v>
      </c>
      <c r="F299" s="111">
        <f>B3+(286*B5)</f>
        <v>286</v>
      </c>
      <c r="G299" s="41"/>
      <c r="I299" s="57"/>
      <c r="J299" s="143">
        <f t="shared" ref="J299:U299" si="136">SUMSQ(J273:J297)</f>
        <v>3247400</v>
      </c>
      <c r="K299" s="144">
        <f t="shared" si="136"/>
        <v>3247400</v>
      </c>
      <c r="L299" s="144">
        <f t="shared" si="136"/>
        <v>3247400</v>
      </c>
      <c r="M299" s="144">
        <f t="shared" si="136"/>
        <v>3247400</v>
      </c>
      <c r="N299" s="144">
        <f t="shared" si="136"/>
        <v>3247400</v>
      </c>
      <c r="O299" s="144">
        <f t="shared" si="136"/>
        <v>3247400</v>
      </c>
      <c r="P299" s="144">
        <f t="shared" si="136"/>
        <v>3247400</v>
      </c>
      <c r="Q299" s="144">
        <f t="shared" si="136"/>
        <v>3247400</v>
      </c>
      <c r="R299" s="144">
        <f t="shared" si="136"/>
        <v>3247400</v>
      </c>
      <c r="S299" s="144">
        <f t="shared" si="136"/>
        <v>3247400</v>
      </c>
      <c r="T299" s="144">
        <f t="shared" si="136"/>
        <v>3247400</v>
      </c>
      <c r="U299" s="144">
        <f t="shared" si="136"/>
        <v>3247400</v>
      </c>
      <c r="V299" s="145">
        <f>V273^3+V274^3+V275^3+V276^3+V277^3+V278^3+V279^3+V280^3+V281^3+V282^3+V283^3+V284^3+V285^3+V286^3+V287^3+V288^3+V289^3+V290^3+V291^3+V292^3+V293^3+V294^3+V295^3+V296^3+V297^3</f>
        <v>1521000000</v>
      </c>
      <c r="W299" s="144">
        <f t="shared" ref="W299:AH299" si="137">SUMSQ(W273:W297)</f>
        <v>3247400</v>
      </c>
      <c r="X299" s="144">
        <f t="shared" si="137"/>
        <v>3247400</v>
      </c>
      <c r="Y299" s="144">
        <f t="shared" si="137"/>
        <v>3247400</v>
      </c>
      <c r="Z299" s="144">
        <f t="shared" si="137"/>
        <v>3247400</v>
      </c>
      <c r="AA299" s="144">
        <f t="shared" si="137"/>
        <v>3247400</v>
      </c>
      <c r="AB299" s="144">
        <f t="shared" si="137"/>
        <v>3247400</v>
      </c>
      <c r="AC299" s="144">
        <f t="shared" si="137"/>
        <v>3247400</v>
      </c>
      <c r="AD299" s="144">
        <f t="shared" si="137"/>
        <v>3247400</v>
      </c>
      <c r="AE299" s="144">
        <f t="shared" si="137"/>
        <v>3247400</v>
      </c>
      <c r="AF299" s="144">
        <f t="shared" si="137"/>
        <v>3247400</v>
      </c>
      <c r="AG299" s="144">
        <f t="shared" si="137"/>
        <v>3247400</v>
      </c>
      <c r="AH299" s="144">
        <f t="shared" si="137"/>
        <v>3247400</v>
      </c>
      <c r="AI299" s="146">
        <f>J297^3+K296^3+L295^3+M294^3+N293^3+O292^3+P291^3+Q290^3+R289^3+S288^3+T287^3+U286^3+V285^3+W284^3+X283^3+Y282^3+Z281^3+AA280^3+AB279^3+AC278^3+AD277^3+AE276^3+AF275^3+AG274^3+AH273^3</f>
        <v>1521000000</v>
      </c>
      <c r="AJ299" s="41"/>
      <c r="AK299" s="147" t="s">
        <v>679</v>
      </c>
      <c r="AL299" s="147" t="s">
        <v>319</v>
      </c>
      <c r="AM299" s="147" t="s">
        <v>210</v>
      </c>
      <c r="AN299" s="147" t="s">
        <v>539</v>
      </c>
      <c r="AO299" s="147" t="s">
        <v>350</v>
      </c>
      <c r="AP299" s="147" t="s">
        <v>654</v>
      </c>
      <c r="AQ299" s="147" t="s">
        <v>94</v>
      </c>
      <c r="AR299" s="147" t="s">
        <v>469</v>
      </c>
      <c r="AS299" s="147" t="s">
        <v>518</v>
      </c>
      <c r="AT299" s="147" t="s">
        <v>421</v>
      </c>
      <c r="AU299" s="147" t="s">
        <v>181</v>
      </c>
      <c r="AV299" s="147" t="s">
        <v>125</v>
      </c>
      <c r="AW299" s="147" t="s">
        <v>617</v>
      </c>
      <c r="AX299" s="147" t="s">
        <v>669</v>
      </c>
      <c r="AY299" s="147" t="s">
        <v>463</v>
      </c>
      <c r="AZ299" s="147" t="s">
        <v>484</v>
      </c>
      <c r="BA299" s="147" t="s">
        <v>192</v>
      </c>
      <c r="BB299" s="147" t="s">
        <v>297</v>
      </c>
      <c r="BC299" s="147" t="s">
        <v>696</v>
      </c>
      <c r="BD299" s="147" t="s">
        <v>152</v>
      </c>
      <c r="BE299" s="147" t="s">
        <v>632</v>
      </c>
      <c r="BF299" s="147" t="s">
        <v>256</v>
      </c>
      <c r="BG299" s="147" t="s">
        <v>659</v>
      </c>
      <c r="BH299" s="147" t="s">
        <v>241</v>
      </c>
      <c r="BI299" s="147" t="s">
        <v>434</v>
      </c>
      <c r="BJ299" s="41"/>
      <c r="BK299" s="50"/>
      <c r="BL299" s="41"/>
      <c r="BM299" s="143">
        <f>SUMSQ(BM273:BM297)</f>
        <v>3247400</v>
      </c>
      <c r="BN299" s="144">
        <f t="shared" ref="BN299:BX299" si="138">SUMSQ(BN273:BN297)</f>
        <v>3247400</v>
      </c>
      <c r="BO299" s="144">
        <f t="shared" si="138"/>
        <v>3247400</v>
      </c>
      <c r="BP299" s="144">
        <f t="shared" si="138"/>
        <v>3247400</v>
      </c>
      <c r="BQ299" s="144">
        <f t="shared" si="138"/>
        <v>3247400</v>
      </c>
      <c r="BR299" s="144">
        <f t="shared" si="138"/>
        <v>3247400</v>
      </c>
      <c r="BS299" s="144">
        <f t="shared" si="138"/>
        <v>3247400</v>
      </c>
      <c r="BT299" s="144">
        <f t="shared" si="138"/>
        <v>3247400</v>
      </c>
      <c r="BU299" s="144">
        <f t="shared" si="138"/>
        <v>3247400</v>
      </c>
      <c r="BV299" s="144">
        <f t="shared" si="138"/>
        <v>3247400</v>
      </c>
      <c r="BW299" s="144">
        <f t="shared" si="138"/>
        <v>3247400</v>
      </c>
      <c r="BX299" s="144">
        <f t="shared" si="138"/>
        <v>3247400</v>
      </c>
      <c r="BY299" s="145">
        <f>BY273^3+BY274^3+BY275^3+BY276^3+BY277^3+BY278^3+BY279^3+BY280^3+BY281^3+BY282^3+BY283^3+BY284^3+BY285^3+BY286^3+BY287^3+BY288^3+BY289^3+BY290^3+BY291^3+BY292^3+BY293^3+BY294^3+BY295^3+BY296^3+BY297^3</f>
        <v>1521000000</v>
      </c>
      <c r="BZ299" s="144">
        <f t="shared" ref="BZ299:CK299" si="139">SUMSQ(BZ273:BZ297)</f>
        <v>3247400</v>
      </c>
      <c r="CA299" s="144">
        <f t="shared" si="139"/>
        <v>3247400</v>
      </c>
      <c r="CB299" s="144">
        <f t="shared" si="139"/>
        <v>3247400</v>
      </c>
      <c r="CC299" s="144">
        <f t="shared" si="139"/>
        <v>3247400</v>
      </c>
      <c r="CD299" s="144">
        <f t="shared" si="139"/>
        <v>3247400</v>
      </c>
      <c r="CE299" s="144">
        <f t="shared" si="139"/>
        <v>3247400</v>
      </c>
      <c r="CF299" s="144">
        <f t="shared" si="139"/>
        <v>3247400</v>
      </c>
      <c r="CG299" s="144">
        <f t="shared" si="139"/>
        <v>3247400</v>
      </c>
      <c r="CH299" s="144">
        <f t="shared" si="139"/>
        <v>3247400</v>
      </c>
      <c r="CI299" s="144">
        <f t="shared" si="139"/>
        <v>3247400</v>
      </c>
      <c r="CJ299" s="144">
        <f t="shared" si="139"/>
        <v>3247400</v>
      </c>
      <c r="CK299" s="144">
        <f t="shared" si="139"/>
        <v>3247400</v>
      </c>
      <c r="CL299" s="146">
        <f>BM297^3+BN296^3+BO295^3+BP294^3+BQ293^3+BR292^3+BS291^3+BT290^3+BU289^3+BV288^3+BW287^3+BX286^3+BY285^3+BZ284^3+CA283^3+CB282^3+CC281^3+CD280^3+CE279^3+CF278^3+CG277^3+CH276^3+CI275^3+CJ274^3+CK273^3</f>
        <v>1521000000</v>
      </c>
      <c r="CM299" s="41"/>
      <c r="CN299" s="93" t="s">
        <v>679</v>
      </c>
      <c r="CO299" s="93" t="s">
        <v>319</v>
      </c>
      <c r="CP299" s="93" t="s">
        <v>210</v>
      </c>
      <c r="CQ299" s="93" t="s">
        <v>539</v>
      </c>
      <c r="CR299" s="93" t="s">
        <v>350</v>
      </c>
      <c r="CS299" s="93" t="s">
        <v>654</v>
      </c>
      <c r="CT299" s="93" t="s">
        <v>94</v>
      </c>
      <c r="CU299" s="93" t="s">
        <v>469</v>
      </c>
      <c r="CV299" s="93" t="s">
        <v>518</v>
      </c>
      <c r="CW299" s="93" t="s">
        <v>421</v>
      </c>
      <c r="CX299" s="93" t="s">
        <v>181</v>
      </c>
      <c r="CY299" s="93" t="s">
        <v>125</v>
      </c>
      <c r="CZ299" s="93" t="s">
        <v>617</v>
      </c>
      <c r="DA299" s="93" t="s">
        <v>669</v>
      </c>
      <c r="DB299" s="93" t="s">
        <v>463</v>
      </c>
      <c r="DC299" s="93" t="s">
        <v>484</v>
      </c>
      <c r="DD299" s="93" t="s">
        <v>192</v>
      </c>
      <c r="DE299" s="93" t="s">
        <v>297</v>
      </c>
      <c r="DF299" s="93" t="s">
        <v>696</v>
      </c>
      <c r="DG299" s="93" t="s">
        <v>152</v>
      </c>
      <c r="DH299" s="93" t="s">
        <v>632</v>
      </c>
      <c r="DI299" s="93" t="s">
        <v>256</v>
      </c>
      <c r="DJ299" s="93" t="s">
        <v>659</v>
      </c>
      <c r="DK299" s="93" t="s">
        <v>241</v>
      </c>
      <c r="DL299" s="93" t="s">
        <v>434</v>
      </c>
      <c r="DM299" s="67"/>
      <c r="DO299" s="57"/>
      <c r="DP299" s="143">
        <f>SUMSQ(DP273:DP297)</f>
        <v>3247400</v>
      </c>
      <c r="DQ299" s="144">
        <f t="shared" ref="DQ299:EA299" si="140">SUMSQ(DQ273:DQ297)</f>
        <v>3247400</v>
      </c>
      <c r="DR299" s="144">
        <f t="shared" si="140"/>
        <v>3247400</v>
      </c>
      <c r="DS299" s="144">
        <f t="shared" si="140"/>
        <v>3247400</v>
      </c>
      <c r="DT299" s="144">
        <f t="shared" si="140"/>
        <v>3247400</v>
      </c>
      <c r="DU299" s="144">
        <f t="shared" si="140"/>
        <v>3247400</v>
      </c>
      <c r="DV299" s="144">
        <f t="shared" si="140"/>
        <v>3247400</v>
      </c>
      <c r="DW299" s="144">
        <f t="shared" si="140"/>
        <v>3247400</v>
      </c>
      <c r="DX299" s="144">
        <f t="shared" si="140"/>
        <v>3247400</v>
      </c>
      <c r="DY299" s="144">
        <f t="shared" si="140"/>
        <v>3247400</v>
      </c>
      <c r="DZ299" s="144">
        <f t="shared" si="140"/>
        <v>3247400</v>
      </c>
      <c r="EA299" s="144">
        <f t="shared" si="140"/>
        <v>3247400</v>
      </c>
      <c r="EB299" s="148">
        <f>EB273^3+EB274^3+EB275^3+EB276^3+EB277^3+EB278^3+EB279^3+EB280^3+EB281^3+EB282^3+EB283^3+EB284^3+EB285^3+EB286^3+EB287^3+EB288^3+EB289^3+EB290^3+EB291^3+EB292^3+EB293^3+EB294^3+EB295^3+EB296^3+EB297^3</f>
        <v>1521000000</v>
      </c>
      <c r="EC299" s="144">
        <f t="shared" ref="EC299:EN299" si="141">SUMSQ(EC273:EC297)</f>
        <v>3247400</v>
      </c>
      <c r="ED299" s="144">
        <f t="shared" si="141"/>
        <v>3247400</v>
      </c>
      <c r="EE299" s="144">
        <f t="shared" si="141"/>
        <v>3247400</v>
      </c>
      <c r="EF299" s="144">
        <f t="shared" si="141"/>
        <v>3247400</v>
      </c>
      <c r="EG299" s="144">
        <f t="shared" si="141"/>
        <v>3247400</v>
      </c>
      <c r="EH299" s="144">
        <f t="shared" si="141"/>
        <v>3247400</v>
      </c>
      <c r="EI299" s="144">
        <f t="shared" si="141"/>
        <v>3247400</v>
      </c>
      <c r="EJ299" s="144">
        <f t="shared" si="141"/>
        <v>3247400</v>
      </c>
      <c r="EK299" s="144">
        <f t="shared" si="141"/>
        <v>3247400</v>
      </c>
      <c r="EL299" s="144">
        <f t="shared" si="141"/>
        <v>3247400</v>
      </c>
      <c r="EM299" s="144">
        <f t="shared" si="141"/>
        <v>3247400</v>
      </c>
      <c r="EN299" s="144">
        <f t="shared" si="141"/>
        <v>3247400</v>
      </c>
      <c r="EO299" s="233">
        <f>DP297^3+DQ296^3+DR295^3+DS294^3+DT293^3+DU292^3+DV291^3+DW290^3+DX289^3+DY288^3+DZ287^3+EA286^3+EB285^3+EC284^3+ED283^3+EE282^3+EF281^3+EG280^3+EH279^3+EI278^3+EJ277^3+EK276^3+EL275^3+EM274^3+EN273^3</f>
        <v>1521000000</v>
      </c>
      <c r="EP299" s="41"/>
      <c r="EQ299" s="93" t="s">
        <v>233</v>
      </c>
      <c r="ER299" s="93" t="s">
        <v>523</v>
      </c>
      <c r="ES299" s="93" t="s">
        <v>667</v>
      </c>
      <c r="ET299" s="93" t="s">
        <v>639</v>
      </c>
      <c r="EU299" s="93" t="s">
        <v>453</v>
      </c>
      <c r="EV299" s="93" t="s">
        <v>285</v>
      </c>
      <c r="EW299" s="93" t="s">
        <v>160</v>
      </c>
      <c r="EX299" s="93" t="s">
        <v>182</v>
      </c>
      <c r="EY299" s="93" t="s">
        <v>226</v>
      </c>
      <c r="EZ299" s="93" t="s">
        <v>91</v>
      </c>
      <c r="FA299" s="93" t="s">
        <v>513</v>
      </c>
      <c r="FB299" s="93" t="s">
        <v>649</v>
      </c>
      <c r="FC299" s="93" t="s">
        <v>617</v>
      </c>
      <c r="FD299" s="93" t="s">
        <v>358</v>
      </c>
      <c r="FE299" s="93" t="s">
        <v>317</v>
      </c>
      <c r="FF299" s="93" t="s">
        <v>352</v>
      </c>
      <c r="FG299" s="93" t="s">
        <v>131</v>
      </c>
      <c r="FH299" s="93" t="s">
        <v>692</v>
      </c>
      <c r="FI299" s="93" t="s">
        <v>680</v>
      </c>
      <c r="FJ299" s="93" t="s">
        <v>657</v>
      </c>
      <c r="FK299" s="93" t="s">
        <v>176</v>
      </c>
      <c r="FL299" s="93" t="s">
        <v>393</v>
      </c>
      <c r="FM299" s="93" t="s">
        <v>511</v>
      </c>
      <c r="FN299" s="93" t="s">
        <v>251</v>
      </c>
      <c r="FO299" s="93" t="s">
        <v>542</v>
      </c>
      <c r="FP299" s="67"/>
    </row>
    <row r="300" spans="1:172" ht="12.75" thickBot="1" x14ac:dyDescent="0.25">
      <c r="A300" s="41"/>
      <c r="B300" s="41"/>
      <c r="C300" s="41"/>
      <c r="D300" s="109" t="s">
        <v>589</v>
      </c>
      <c r="E300" s="110" t="s">
        <v>565</v>
      </c>
      <c r="F300" s="111">
        <f>B3+(287*B5)</f>
        <v>287</v>
      </c>
      <c r="G300" s="41"/>
      <c r="I300" s="149"/>
      <c r="J300" s="150"/>
      <c r="K300" s="150"/>
      <c r="L300" s="150"/>
      <c r="M300" s="150"/>
      <c r="N300" s="150"/>
      <c r="O300" s="150"/>
      <c r="P300" s="150"/>
      <c r="Q300" s="150"/>
      <c r="R300" s="150"/>
      <c r="S300" s="150"/>
      <c r="T300" s="150"/>
      <c r="U300" s="150"/>
      <c r="V300" s="150"/>
      <c r="W300" s="150"/>
      <c r="X300" s="150"/>
      <c r="Y300" s="150"/>
      <c r="Z300" s="150"/>
      <c r="AA300" s="150"/>
      <c r="AB300" s="150"/>
      <c r="AC300" s="150"/>
      <c r="AD300" s="150"/>
      <c r="AE300" s="150"/>
      <c r="AF300" s="150"/>
      <c r="AG300" s="150"/>
      <c r="AH300" s="150"/>
      <c r="AI300" s="150"/>
      <c r="AJ300" s="150"/>
      <c r="AK300" s="151" t="s">
        <v>194</v>
      </c>
      <c r="AL300" s="151" t="s">
        <v>575</v>
      </c>
      <c r="AM300" s="151" t="s">
        <v>227</v>
      </c>
      <c r="AN300" s="151" t="s">
        <v>571</v>
      </c>
      <c r="AO300" s="151" t="s">
        <v>361</v>
      </c>
      <c r="AP300" s="151" t="s">
        <v>238</v>
      </c>
      <c r="AQ300" s="151" t="s">
        <v>562</v>
      </c>
      <c r="AR300" s="151" t="s">
        <v>129</v>
      </c>
      <c r="AS300" s="151" t="s">
        <v>520</v>
      </c>
      <c r="AT300" s="151" t="s">
        <v>275</v>
      </c>
      <c r="AU300" s="151" t="s">
        <v>673</v>
      </c>
      <c r="AV300" s="151" t="s">
        <v>302</v>
      </c>
      <c r="AW300" s="151" t="s">
        <v>617</v>
      </c>
      <c r="AX300" s="151" t="s">
        <v>527</v>
      </c>
      <c r="AY300" s="151" t="s">
        <v>374</v>
      </c>
      <c r="AZ300" s="151" t="s">
        <v>494</v>
      </c>
      <c r="BA300" s="151" t="s">
        <v>320</v>
      </c>
      <c r="BB300" s="151" t="s">
        <v>554</v>
      </c>
      <c r="BC300" s="151" t="s">
        <v>70</v>
      </c>
      <c r="BD300" s="151" t="s">
        <v>609</v>
      </c>
      <c r="BE300" s="151" t="s">
        <v>150</v>
      </c>
      <c r="BF300" s="151" t="s">
        <v>483</v>
      </c>
      <c r="BG300" s="151" t="s">
        <v>168</v>
      </c>
      <c r="BH300" s="151" t="s">
        <v>258</v>
      </c>
      <c r="BI300" s="151" t="s">
        <v>687</v>
      </c>
      <c r="BJ300" s="150"/>
      <c r="BK300" s="50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35" t="s">
        <v>687</v>
      </c>
      <c r="CO300" s="135" t="s">
        <v>258</v>
      </c>
      <c r="CP300" s="135" t="s">
        <v>168</v>
      </c>
      <c r="CQ300" s="135" t="s">
        <v>483</v>
      </c>
      <c r="CR300" s="135" t="s">
        <v>150</v>
      </c>
      <c r="CS300" s="135" t="s">
        <v>609</v>
      </c>
      <c r="CT300" s="135" t="s">
        <v>70</v>
      </c>
      <c r="CU300" s="135" t="s">
        <v>554</v>
      </c>
      <c r="CV300" s="135" t="s">
        <v>320</v>
      </c>
      <c r="CW300" s="135" t="s">
        <v>494</v>
      </c>
      <c r="CX300" s="135" t="s">
        <v>374</v>
      </c>
      <c r="CY300" s="135" t="s">
        <v>527</v>
      </c>
      <c r="CZ300" s="135" t="s">
        <v>617</v>
      </c>
      <c r="DA300" s="135" t="s">
        <v>302</v>
      </c>
      <c r="DB300" s="135" t="s">
        <v>673</v>
      </c>
      <c r="DC300" s="135" t="s">
        <v>275</v>
      </c>
      <c r="DD300" s="135" t="s">
        <v>520</v>
      </c>
      <c r="DE300" s="135" t="s">
        <v>129</v>
      </c>
      <c r="DF300" s="135" t="s">
        <v>562</v>
      </c>
      <c r="DG300" s="135" t="s">
        <v>238</v>
      </c>
      <c r="DH300" s="135" t="s">
        <v>361</v>
      </c>
      <c r="DI300" s="135" t="s">
        <v>571</v>
      </c>
      <c r="DJ300" s="135" t="s">
        <v>227</v>
      </c>
      <c r="DK300" s="135" t="s">
        <v>575</v>
      </c>
      <c r="DL300" s="135" t="s">
        <v>194</v>
      </c>
      <c r="DM300" s="152"/>
      <c r="DO300" s="149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  <c r="EC300" s="150"/>
      <c r="ED300" s="150"/>
      <c r="EE300" s="150"/>
      <c r="EF300" s="150"/>
      <c r="EG300" s="150"/>
      <c r="EH300" s="150"/>
      <c r="EI300" s="150"/>
      <c r="EJ300" s="150"/>
      <c r="EK300" s="150"/>
      <c r="EL300" s="150"/>
      <c r="EM300" s="150"/>
      <c r="EN300" s="150"/>
      <c r="EO300" s="150"/>
      <c r="EP300" s="150"/>
      <c r="EQ300" s="135" t="s">
        <v>308</v>
      </c>
      <c r="ER300" s="135" t="s">
        <v>520</v>
      </c>
      <c r="ES300" s="135" t="s">
        <v>455</v>
      </c>
      <c r="ET300" s="135" t="s">
        <v>679</v>
      </c>
      <c r="EU300" s="135" t="s">
        <v>204</v>
      </c>
      <c r="EV300" s="135" t="s">
        <v>94</v>
      </c>
      <c r="EW300" s="135" t="s">
        <v>336</v>
      </c>
      <c r="EX300" s="135" t="s">
        <v>281</v>
      </c>
      <c r="EY300" s="135" t="s">
        <v>211</v>
      </c>
      <c r="EZ300" s="135" t="s">
        <v>150</v>
      </c>
      <c r="FA300" s="135" t="s">
        <v>246</v>
      </c>
      <c r="FB300" s="135" t="s">
        <v>262</v>
      </c>
      <c r="FC300" s="135" t="s">
        <v>617</v>
      </c>
      <c r="FD300" s="135" t="s">
        <v>596</v>
      </c>
      <c r="FE300" s="135" t="s">
        <v>492</v>
      </c>
      <c r="FF300" s="135" t="s">
        <v>361</v>
      </c>
      <c r="FG300" s="135" t="s">
        <v>552</v>
      </c>
      <c r="FH300" s="135" t="s">
        <v>120</v>
      </c>
      <c r="FI300" s="135" t="s">
        <v>590</v>
      </c>
      <c r="FJ300" s="135" t="s">
        <v>696</v>
      </c>
      <c r="FK300" s="135" t="s">
        <v>185</v>
      </c>
      <c r="FL300" s="135" t="s">
        <v>434</v>
      </c>
      <c r="FM300" s="135" t="s">
        <v>383</v>
      </c>
      <c r="FN300" s="135" t="s">
        <v>320</v>
      </c>
      <c r="FO300" s="135" t="s">
        <v>512</v>
      </c>
      <c r="FP300" s="152"/>
    </row>
    <row r="301" spans="1:172" ht="12.75" thickBot="1" x14ac:dyDescent="0.25">
      <c r="A301" s="41"/>
      <c r="B301" s="41"/>
      <c r="C301" s="41"/>
      <c r="D301" s="109" t="s">
        <v>535</v>
      </c>
      <c r="E301" s="110" t="s">
        <v>565</v>
      </c>
      <c r="F301" s="111">
        <f>B3+(288*B5)</f>
        <v>288</v>
      </c>
      <c r="G301" s="41"/>
      <c r="H301" s="42" t="s">
        <v>3</v>
      </c>
      <c r="I301" s="42" t="s">
        <v>3</v>
      </c>
      <c r="BL301" s="42" t="s">
        <v>3</v>
      </c>
      <c r="DN301" s="42" t="s">
        <v>3</v>
      </c>
      <c r="DO301" s="155"/>
      <c r="DP301" s="155"/>
      <c r="DQ301" s="155"/>
      <c r="DR301" s="155"/>
      <c r="DS301" s="155"/>
      <c r="DT301" s="155"/>
      <c r="DU301" s="155"/>
      <c r="DV301" s="155"/>
      <c r="DW301" s="155"/>
      <c r="DX301" s="155"/>
      <c r="DY301" s="155"/>
      <c r="DZ301" s="155"/>
      <c r="EA301" s="155"/>
      <c r="EB301" s="155"/>
      <c r="EC301" s="155"/>
      <c r="ED301" s="155"/>
      <c r="EE301" s="155"/>
      <c r="EF301" s="155"/>
      <c r="EG301" s="155"/>
      <c r="EH301" s="155"/>
      <c r="EI301" s="155"/>
      <c r="EJ301" s="155"/>
      <c r="EK301" s="155"/>
      <c r="EL301" s="155"/>
      <c r="EM301" s="155"/>
      <c r="EN301" s="155"/>
      <c r="EO301" s="155"/>
      <c r="EP301" s="155"/>
      <c r="EQ301" s="155"/>
      <c r="ER301" s="155"/>
      <c r="ES301" s="155"/>
      <c r="ET301" s="155"/>
      <c r="EU301" s="155"/>
      <c r="EV301" s="155"/>
      <c r="EW301" s="155"/>
      <c r="EX301" s="155"/>
      <c r="EY301" s="155"/>
      <c r="EZ301" s="155"/>
      <c r="FA301" s="155"/>
      <c r="FB301" s="155"/>
      <c r="FC301" s="155"/>
      <c r="FD301" s="155"/>
      <c r="FE301" s="155"/>
      <c r="FF301" s="155"/>
      <c r="FG301" s="155"/>
      <c r="FH301" s="155"/>
      <c r="FI301" s="155"/>
      <c r="FJ301" s="155"/>
      <c r="FK301" s="155"/>
      <c r="FL301" s="155"/>
      <c r="FM301" s="155"/>
      <c r="FN301" s="155"/>
      <c r="FO301" s="155"/>
      <c r="FP301" s="155"/>
    </row>
    <row r="302" spans="1:172" ht="12.75" thickBot="1" x14ac:dyDescent="0.25">
      <c r="A302" s="41"/>
      <c r="B302" s="41"/>
      <c r="C302" s="41"/>
      <c r="D302" s="109" t="s">
        <v>89</v>
      </c>
      <c r="E302" s="110" t="s">
        <v>565</v>
      </c>
      <c r="F302" s="111">
        <f>B3+(289*B5)</f>
        <v>289</v>
      </c>
      <c r="G302" s="41"/>
      <c r="I302" s="46"/>
      <c r="J302" s="47" t="s">
        <v>3</v>
      </c>
      <c r="K302" s="47" t="s">
        <v>3</v>
      </c>
      <c r="L302" s="47"/>
      <c r="M302" s="47"/>
      <c r="N302" s="47"/>
      <c r="O302" s="47"/>
      <c r="P302" s="47"/>
      <c r="Q302" s="47"/>
      <c r="R302" s="47"/>
      <c r="S302" s="47"/>
      <c r="T302" s="47"/>
      <c r="U302" s="48"/>
      <c r="V302" s="49" t="s">
        <v>759</v>
      </c>
      <c r="W302" s="47"/>
      <c r="X302" s="47"/>
      <c r="Y302" s="47"/>
      <c r="Z302" s="52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9"/>
      <c r="AW302" s="49" t="s">
        <v>760</v>
      </c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50"/>
      <c r="BL302" s="47" t="s">
        <v>3</v>
      </c>
      <c r="BM302" s="47" t="s">
        <v>3</v>
      </c>
      <c r="BN302" s="47" t="s">
        <v>3</v>
      </c>
      <c r="BO302" s="47"/>
      <c r="BP302" s="47"/>
      <c r="BQ302" s="47"/>
      <c r="BR302" s="47"/>
      <c r="BS302" s="47"/>
      <c r="BT302" s="47"/>
      <c r="BU302" s="47"/>
      <c r="BV302" s="47"/>
      <c r="BW302" s="47"/>
      <c r="BX302" s="48"/>
      <c r="BY302" s="49" t="s">
        <v>761</v>
      </c>
      <c r="BZ302" s="47"/>
      <c r="CA302" s="47"/>
      <c r="CB302" s="47"/>
      <c r="CC302" s="52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9"/>
      <c r="CZ302" s="49" t="s">
        <v>762</v>
      </c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51"/>
      <c r="DO302" s="46" t="s">
        <v>3</v>
      </c>
      <c r="DP302" s="47" t="s">
        <v>3</v>
      </c>
      <c r="DQ302" s="47" t="s">
        <v>3</v>
      </c>
      <c r="DR302" s="47"/>
      <c r="DS302" s="47"/>
      <c r="DT302" s="47"/>
      <c r="DU302" s="47"/>
      <c r="DV302" s="47"/>
      <c r="DW302" s="47"/>
      <c r="DX302" s="47"/>
      <c r="DY302" s="47"/>
      <c r="DZ302" s="47"/>
      <c r="EA302" s="48"/>
      <c r="EB302" s="49" t="s">
        <v>763</v>
      </c>
      <c r="EC302" s="47"/>
      <c r="ED302" s="47"/>
      <c r="EE302" s="47"/>
      <c r="EF302" s="52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9"/>
      <c r="FC302" s="49" t="s">
        <v>764</v>
      </c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51"/>
    </row>
    <row r="303" spans="1:172" x14ac:dyDescent="0.2">
      <c r="A303" s="41"/>
      <c r="B303" s="41"/>
      <c r="C303" s="41"/>
      <c r="D303" s="109" t="s">
        <v>178</v>
      </c>
      <c r="E303" s="110" t="s">
        <v>565</v>
      </c>
      <c r="F303" s="111">
        <f>B3+(290*B5)</f>
        <v>290</v>
      </c>
      <c r="G303" s="41"/>
      <c r="I303" s="57"/>
      <c r="J303" s="25">
        <f>F30</f>
        <v>17</v>
      </c>
      <c r="K303" s="26">
        <f>F86</f>
        <v>73</v>
      </c>
      <c r="L303" s="26">
        <f>F117</f>
        <v>104</v>
      </c>
      <c r="M303" s="26">
        <f>F43</f>
        <v>30</v>
      </c>
      <c r="N303" s="26">
        <f>F99</f>
        <v>86</v>
      </c>
      <c r="O303" s="26">
        <f>F264</f>
        <v>251</v>
      </c>
      <c r="P303" s="26">
        <f>F320</f>
        <v>307</v>
      </c>
      <c r="Q303" s="26">
        <f>F376</f>
        <v>363</v>
      </c>
      <c r="R303" s="26">
        <f>F307</f>
        <v>294</v>
      </c>
      <c r="S303" s="26">
        <f>F358</f>
        <v>345</v>
      </c>
      <c r="T303" s="26">
        <f>F523</f>
        <v>510</v>
      </c>
      <c r="U303" s="26">
        <f>F579</f>
        <v>566</v>
      </c>
      <c r="V303" s="26">
        <f>F635</f>
        <v>622</v>
      </c>
      <c r="W303" s="26">
        <f>F541</f>
        <v>528</v>
      </c>
      <c r="X303" s="26">
        <f>F597</f>
        <v>584</v>
      </c>
      <c r="Y303" s="26">
        <f>F162</f>
        <v>149</v>
      </c>
      <c r="Z303" s="26">
        <f>F188</f>
        <v>175</v>
      </c>
      <c r="AA303" s="26">
        <f>F244</f>
        <v>231</v>
      </c>
      <c r="AB303" s="26">
        <f>F175</f>
        <v>162</v>
      </c>
      <c r="AC303" s="26">
        <f>F231</f>
        <v>218</v>
      </c>
      <c r="AD303" s="26">
        <f>F396</f>
        <v>383</v>
      </c>
      <c r="AE303" s="26">
        <f>F452</f>
        <v>439</v>
      </c>
      <c r="AF303" s="26">
        <f>F503</f>
        <v>490</v>
      </c>
      <c r="AG303" s="26">
        <f>F434</f>
        <v>421</v>
      </c>
      <c r="AH303" s="27">
        <f>F465</f>
        <v>452</v>
      </c>
      <c r="AI303" s="58">
        <f t="shared" ref="AI303:AI314" si="142">SUMSQ(J303:AH303)</f>
        <v>3247400</v>
      </c>
      <c r="AJ303" s="41"/>
      <c r="AK303" s="63" t="s">
        <v>290</v>
      </c>
      <c r="AL303" s="64" t="s">
        <v>557</v>
      </c>
      <c r="AM303" s="64" t="s">
        <v>388</v>
      </c>
      <c r="AN303" s="64" t="s">
        <v>414</v>
      </c>
      <c r="AO303" s="64" t="s">
        <v>72</v>
      </c>
      <c r="AP303" s="64" t="s">
        <v>513</v>
      </c>
      <c r="AQ303" s="64" t="s">
        <v>359</v>
      </c>
      <c r="AR303" s="64" t="s">
        <v>425</v>
      </c>
      <c r="AS303" s="64" t="s">
        <v>673</v>
      </c>
      <c r="AT303" s="64" t="s">
        <v>158</v>
      </c>
      <c r="AU303" s="64" t="s">
        <v>299</v>
      </c>
      <c r="AV303" s="64" t="s">
        <v>659</v>
      </c>
      <c r="AW303" s="65" t="s">
        <v>473</v>
      </c>
      <c r="AX303" s="64" t="s">
        <v>588</v>
      </c>
      <c r="AY303" s="64" t="s">
        <v>214</v>
      </c>
      <c r="AZ303" s="64" t="s">
        <v>187</v>
      </c>
      <c r="BA303" s="64" t="s">
        <v>375</v>
      </c>
      <c r="BB303" s="64" t="s">
        <v>254</v>
      </c>
      <c r="BC303" s="64" t="s">
        <v>138</v>
      </c>
      <c r="BD303" s="64" t="s">
        <v>287</v>
      </c>
      <c r="BE303" s="64" t="s">
        <v>295</v>
      </c>
      <c r="BF303" s="64" t="s">
        <v>690</v>
      </c>
      <c r="BG303" s="64" t="s">
        <v>404</v>
      </c>
      <c r="BH303" s="64" t="s">
        <v>656</v>
      </c>
      <c r="BI303" s="66" t="s">
        <v>4</v>
      </c>
      <c r="BJ303" s="41"/>
      <c r="BK303" s="50"/>
      <c r="BL303" s="41"/>
      <c r="BM303" s="25">
        <f>F30</f>
        <v>17</v>
      </c>
      <c r="BN303" s="26">
        <f>F93</f>
        <v>80</v>
      </c>
      <c r="BO303" s="26">
        <f>F124</f>
        <v>111</v>
      </c>
      <c r="BP303" s="26">
        <f>F86</f>
        <v>73</v>
      </c>
      <c r="BQ303" s="26">
        <f>F42</f>
        <v>29</v>
      </c>
      <c r="BR303" s="26">
        <f>F412</f>
        <v>399</v>
      </c>
      <c r="BS303" s="26">
        <f>F475</f>
        <v>462</v>
      </c>
      <c r="BT303" s="26">
        <f>F506</f>
        <v>493</v>
      </c>
      <c r="BU303" s="26">
        <f>F438</f>
        <v>425</v>
      </c>
      <c r="BV303" s="26">
        <f>F419</f>
        <v>406</v>
      </c>
      <c r="BW303" s="26">
        <f>F521</f>
        <v>508</v>
      </c>
      <c r="BX303" s="26">
        <f>F609</f>
        <v>596</v>
      </c>
      <c r="BY303" s="26">
        <f>F615</f>
        <v>602</v>
      </c>
      <c r="BZ303" s="26">
        <f>F577</f>
        <v>564</v>
      </c>
      <c r="CA303" s="26">
        <f>F553</f>
        <v>540</v>
      </c>
      <c r="CB303" s="26">
        <f>F264</f>
        <v>251</v>
      </c>
      <c r="CC303" s="26">
        <f>F357</f>
        <v>344</v>
      </c>
      <c r="CD303" s="26">
        <f>F383</f>
        <v>370</v>
      </c>
      <c r="CE303" s="26">
        <f>F320</f>
        <v>307</v>
      </c>
      <c r="CF303" s="26">
        <f>F301</f>
        <v>288</v>
      </c>
      <c r="CG303" s="26">
        <f>F148</f>
        <v>135</v>
      </c>
      <c r="CH303" s="26">
        <f>F216</f>
        <v>203</v>
      </c>
      <c r="CI303" s="26">
        <f>F247</f>
        <v>234</v>
      </c>
      <c r="CJ303" s="26">
        <f>F204</f>
        <v>191</v>
      </c>
      <c r="CK303" s="27">
        <f>F185</f>
        <v>172</v>
      </c>
      <c r="CL303" s="58">
        <f t="shared" ref="CL303:CL314" si="143">SUMSQ(BM303:CK303)</f>
        <v>3247400</v>
      </c>
      <c r="CM303" s="41"/>
      <c r="CN303" s="63" t="s">
        <v>290</v>
      </c>
      <c r="CO303" s="64" t="s">
        <v>561</v>
      </c>
      <c r="CP303" s="64" t="s">
        <v>334</v>
      </c>
      <c r="CQ303" s="64" t="s">
        <v>557</v>
      </c>
      <c r="CR303" s="64" t="s">
        <v>449</v>
      </c>
      <c r="CS303" s="64" t="s">
        <v>277</v>
      </c>
      <c r="CT303" s="64" t="s">
        <v>100</v>
      </c>
      <c r="CU303" s="64" t="s">
        <v>683</v>
      </c>
      <c r="CV303" s="64" t="s">
        <v>633</v>
      </c>
      <c r="CW303" s="64" t="s">
        <v>697</v>
      </c>
      <c r="CX303" s="64" t="s">
        <v>191</v>
      </c>
      <c r="CY303" s="64" t="s">
        <v>370</v>
      </c>
      <c r="CZ303" s="65" t="s">
        <v>124</v>
      </c>
      <c r="DA303" s="64" t="s">
        <v>381</v>
      </c>
      <c r="DB303" s="64" t="s">
        <v>197</v>
      </c>
      <c r="DC303" s="64" t="s">
        <v>513</v>
      </c>
      <c r="DD303" s="64" t="s">
        <v>669</v>
      </c>
      <c r="DE303" s="64" t="s">
        <v>86</v>
      </c>
      <c r="DF303" s="64" t="s">
        <v>359</v>
      </c>
      <c r="DG303" s="64" t="s">
        <v>535</v>
      </c>
      <c r="DH303" s="64" t="s">
        <v>229</v>
      </c>
      <c r="DI303" s="64" t="s">
        <v>387</v>
      </c>
      <c r="DJ303" s="64" t="s">
        <v>421</v>
      </c>
      <c r="DK303" s="64" t="s">
        <v>560</v>
      </c>
      <c r="DL303" s="66" t="s">
        <v>183</v>
      </c>
      <c r="DM303" s="67"/>
      <c r="DO303" s="57"/>
      <c r="DP303" s="68">
        <f>F18</f>
        <v>5</v>
      </c>
      <c r="DQ303" s="69">
        <f>F516</f>
        <v>503</v>
      </c>
      <c r="DR303" s="69">
        <f>F409</f>
        <v>396</v>
      </c>
      <c r="DS303" s="69">
        <f>F282</f>
        <v>269</v>
      </c>
      <c r="DT303" s="69">
        <f>F150</f>
        <v>137</v>
      </c>
      <c r="DU303" s="69">
        <f>F74</f>
        <v>61</v>
      </c>
      <c r="DV303" s="69">
        <f>F572</f>
        <v>559</v>
      </c>
      <c r="DW303" s="69">
        <f>F440</f>
        <v>427</v>
      </c>
      <c r="DX303" s="69">
        <f>F333</f>
        <v>320</v>
      </c>
      <c r="DY303" s="69">
        <f>F206</f>
        <v>193</v>
      </c>
      <c r="DZ303" s="69">
        <f>F130</f>
        <v>117</v>
      </c>
      <c r="EA303" s="69">
        <f>F623</f>
        <v>610</v>
      </c>
      <c r="EB303" s="69">
        <f>F496</f>
        <v>483</v>
      </c>
      <c r="EC303" s="69">
        <f>F364</f>
        <v>351</v>
      </c>
      <c r="ED303" s="69">
        <f>F262</f>
        <v>249</v>
      </c>
      <c r="EE303" s="69">
        <f>F61</f>
        <v>48</v>
      </c>
      <c r="EF303" s="69">
        <f>F554</f>
        <v>541</v>
      </c>
      <c r="EG303" s="69">
        <f>F427</f>
        <v>414</v>
      </c>
      <c r="EH303" s="69">
        <f>F295</f>
        <v>282</v>
      </c>
      <c r="EI303" s="69">
        <f>F163</f>
        <v>150</v>
      </c>
      <c r="EJ303" s="69">
        <f>F92</f>
        <v>79</v>
      </c>
      <c r="EK303" s="69">
        <f>F610</f>
        <v>597</v>
      </c>
      <c r="EL303" s="69">
        <f>F478</f>
        <v>465</v>
      </c>
      <c r="EM303" s="69">
        <f>F351</f>
        <v>338</v>
      </c>
      <c r="EN303" s="70">
        <f>F219</f>
        <v>206</v>
      </c>
      <c r="EO303" s="58">
        <f t="shared" ref="EO303:EO314" si="144">SUMSQ(DP303:EN303)</f>
        <v>3247400</v>
      </c>
      <c r="EP303" s="41"/>
      <c r="EQ303" s="71" t="s">
        <v>529</v>
      </c>
      <c r="ER303" s="72" t="s">
        <v>642</v>
      </c>
      <c r="ES303" s="72" t="s">
        <v>604</v>
      </c>
      <c r="ET303" s="72" t="s">
        <v>678</v>
      </c>
      <c r="EU303" s="72" t="s">
        <v>318</v>
      </c>
      <c r="EV303" s="72" t="s">
        <v>140</v>
      </c>
      <c r="EW303" s="72" t="s">
        <v>276</v>
      </c>
      <c r="EX303" s="72" t="s">
        <v>83</v>
      </c>
      <c r="EY303" s="72" t="s">
        <v>223</v>
      </c>
      <c r="EZ303" s="72" t="s">
        <v>182</v>
      </c>
      <c r="FA303" s="72" t="s">
        <v>350</v>
      </c>
      <c r="FB303" s="72" t="s">
        <v>357</v>
      </c>
      <c r="FC303" s="73" t="s">
        <v>354</v>
      </c>
      <c r="FD303" s="72" t="s">
        <v>546</v>
      </c>
      <c r="FE303" s="72" t="s">
        <v>373</v>
      </c>
      <c r="FF303" s="72" t="s">
        <v>494</v>
      </c>
      <c r="FG303" s="72" t="s">
        <v>629</v>
      </c>
      <c r="FH303" s="72" t="s">
        <v>685</v>
      </c>
      <c r="FI303" s="72" t="s">
        <v>304</v>
      </c>
      <c r="FJ303" s="72" t="s">
        <v>250</v>
      </c>
      <c r="FK303" s="72" t="s">
        <v>410</v>
      </c>
      <c r="FL303" s="72" t="s">
        <v>510</v>
      </c>
      <c r="FM303" s="72" t="s">
        <v>394</v>
      </c>
      <c r="FN303" s="72" t="s">
        <v>465</v>
      </c>
      <c r="FO303" s="74" t="s">
        <v>133</v>
      </c>
      <c r="FP303" s="67"/>
    </row>
    <row r="304" spans="1:172" x14ac:dyDescent="0.2">
      <c r="A304" s="41"/>
      <c r="B304" s="41"/>
      <c r="C304" s="41"/>
      <c r="D304" s="109" t="s">
        <v>502</v>
      </c>
      <c r="E304" s="110" t="s">
        <v>565</v>
      </c>
      <c r="F304" s="111">
        <f>B3+(291*B5)</f>
        <v>291</v>
      </c>
      <c r="G304" s="41"/>
      <c r="I304" s="57"/>
      <c r="J304" s="28">
        <f>F118</f>
        <v>105</v>
      </c>
      <c r="K304" s="29">
        <f>F49</f>
        <v>36</v>
      </c>
      <c r="L304" s="29">
        <f>F105</f>
        <v>92</v>
      </c>
      <c r="M304" s="29">
        <f>F36</f>
        <v>23</v>
      </c>
      <c r="N304" s="29">
        <f>F67</f>
        <v>54</v>
      </c>
      <c r="O304" s="29">
        <f>F382</f>
        <v>369</v>
      </c>
      <c r="P304" s="29">
        <f>F308</f>
        <v>295</v>
      </c>
      <c r="Q304" s="29">
        <f>F339</f>
        <v>326</v>
      </c>
      <c r="R304" s="29">
        <f>F270</f>
        <v>257</v>
      </c>
      <c r="S304" s="29">
        <f>F326</f>
        <v>313</v>
      </c>
      <c r="T304" s="29">
        <f>F616</f>
        <v>603</v>
      </c>
      <c r="U304" s="29">
        <f>F547</f>
        <v>534</v>
      </c>
      <c r="V304" s="29">
        <f>F598</f>
        <v>585</v>
      </c>
      <c r="W304" s="29">
        <f>F529</f>
        <v>516</v>
      </c>
      <c r="X304" s="29">
        <f>F585</f>
        <v>572</v>
      </c>
      <c r="Y304" s="29">
        <f>F250</f>
        <v>237</v>
      </c>
      <c r="Z304" s="29">
        <f>F181</f>
        <v>168</v>
      </c>
      <c r="AA304" s="29">
        <f>F237</f>
        <v>224</v>
      </c>
      <c r="AB304" s="29">
        <f>F138</f>
        <v>125</v>
      </c>
      <c r="AC304" s="29">
        <f>F194</f>
        <v>181</v>
      </c>
      <c r="AD304" s="29">
        <f>F509</f>
        <v>496</v>
      </c>
      <c r="AE304" s="29">
        <f>F415</f>
        <v>402</v>
      </c>
      <c r="AF304" s="29">
        <f>F471</f>
        <v>458</v>
      </c>
      <c r="AG304" s="29">
        <f>F402</f>
        <v>389</v>
      </c>
      <c r="AH304" s="30">
        <f>F453</f>
        <v>440</v>
      </c>
      <c r="AI304" s="75">
        <f t="shared" si="142"/>
        <v>3247400</v>
      </c>
      <c r="AJ304" s="41"/>
      <c r="AK304" s="82" t="s">
        <v>453</v>
      </c>
      <c r="AL304" s="83" t="s">
        <v>211</v>
      </c>
      <c r="AM304" s="84" t="s">
        <v>166</v>
      </c>
      <c r="AN304" s="84" t="s">
        <v>422</v>
      </c>
      <c r="AO304" s="84" t="s">
        <v>471</v>
      </c>
      <c r="AP304" s="84" t="s">
        <v>688</v>
      </c>
      <c r="AQ304" s="84" t="s">
        <v>281</v>
      </c>
      <c r="AR304" s="84" t="s">
        <v>440</v>
      </c>
      <c r="AS304" s="84" t="s">
        <v>109</v>
      </c>
      <c r="AT304" s="84" t="s">
        <v>503</v>
      </c>
      <c r="AU304" s="84" t="s">
        <v>610</v>
      </c>
      <c r="AV304" s="84" t="s">
        <v>336</v>
      </c>
      <c r="AW304" s="85" t="s">
        <v>174</v>
      </c>
      <c r="AX304" s="84" t="s">
        <v>585</v>
      </c>
      <c r="AY304" s="84" t="s">
        <v>541</v>
      </c>
      <c r="AZ304" s="84" t="s">
        <v>200</v>
      </c>
      <c r="BA304" s="84" t="s">
        <v>94</v>
      </c>
      <c r="BB304" s="84" t="s">
        <v>265</v>
      </c>
      <c r="BC304" s="84" t="s">
        <v>127</v>
      </c>
      <c r="BD304" s="84" t="s">
        <v>313</v>
      </c>
      <c r="BE304" s="84" t="s">
        <v>640</v>
      </c>
      <c r="BF304" s="84" t="s">
        <v>150</v>
      </c>
      <c r="BG304" s="84" t="s">
        <v>170</v>
      </c>
      <c r="BH304" s="86" t="s">
        <v>668</v>
      </c>
      <c r="BI304" s="87" t="s">
        <v>435</v>
      </c>
      <c r="BJ304" s="41"/>
      <c r="BK304" s="50"/>
      <c r="BL304" s="41"/>
      <c r="BM304" s="28">
        <f>F67</f>
        <v>54</v>
      </c>
      <c r="BN304" s="29">
        <f>F49</f>
        <v>36</v>
      </c>
      <c r="BO304" s="29">
        <f>F111</f>
        <v>98</v>
      </c>
      <c r="BP304" s="29">
        <f>F130</f>
        <v>117</v>
      </c>
      <c r="BQ304" s="29">
        <f>F18</f>
        <v>5</v>
      </c>
      <c r="BR304" s="29">
        <f>F444</f>
        <v>431</v>
      </c>
      <c r="BS304" s="29">
        <f>F431</f>
        <v>418</v>
      </c>
      <c r="BT304" s="29">
        <f>F463</f>
        <v>450</v>
      </c>
      <c r="BU304" s="29">
        <f>F512</f>
        <v>499</v>
      </c>
      <c r="BV304" s="29">
        <f>F400</f>
        <v>387</v>
      </c>
      <c r="BW304" s="29">
        <f>F578</f>
        <v>565</v>
      </c>
      <c r="BX304" s="29">
        <f>F540</f>
        <v>527</v>
      </c>
      <c r="BY304" s="29">
        <f>F602</f>
        <v>589</v>
      </c>
      <c r="BZ304" s="29">
        <f>F621</f>
        <v>608</v>
      </c>
      <c r="CA304" s="29">
        <f>F534</f>
        <v>521</v>
      </c>
      <c r="CB304" s="29">
        <f>F326</f>
        <v>313</v>
      </c>
      <c r="CC304" s="29">
        <f>F308</f>
        <v>295</v>
      </c>
      <c r="CD304" s="29">
        <f>F345</f>
        <v>332</v>
      </c>
      <c r="CE304" s="29">
        <f>F364</f>
        <v>351</v>
      </c>
      <c r="CF304" s="29">
        <f>F282</f>
        <v>269</v>
      </c>
      <c r="CG304" s="29">
        <f>F210</f>
        <v>197</v>
      </c>
      <c r="CH304" s="29">
        <f>F172</f>
        <v>159</v>
      </c>
      <c r="CI304" s="29">
        <f>F229</f>
        <v>216</v>
      </c>
      <c r="CJ304" s="29">
        <f>F248</f>
        <v>235</v>
      </c>
      <c r="CK304" s="30">
        <f>F141</f>
        <v>128</v>
      </c>
      <c r="CL304" s="75">
        <f t="shared" si="143"/>
        <v>3247400</v>
      </c>
      <c r="CM304" s="41"/>
      <c r="CN304" s="82" t="s">
        <v>471</v>
      </c>
      <c r="CO304" s="83" t="s">
        <v>211</v>
      </c>
      <c r="CP304" s="84" t="s">
        <v>460</v>
      </c>
      <c r="CQ304" s="84" t="s">
        <v>350</v>
      </c>
      <c r="CR304" s="84" t="s">
        <v>529</v>
      </c>
      <c r="CS304" s="84" t="s">
        <v>692</v>
      </c>
      <c r="CT304" s="84" t="s">
        <v>664</v>
      </c>
      <c r="CU304" s="84" t="s">
        <v>615</v>
      </c>
      <c r="CV304" s="84" t="s">
        <v>340</v>
      </c>
      <c r="CW304" s="84" t="s">
        <v>171</v>
      </c>
      <c r="CX304" s="84" t="s">
        <v>144</v>
      </c>
      <c r="CY304" s="84" t="s">
        <v>108</v>
      </c>
      <c r="CZ304" s="85" t="s">
        <v>196</v>
      </c>
      <c r="DA304" s="84" t="s">
        <v>376</v>
      </c>
      <c r="DB304" s="84" t="s">
        <v>321</v>
      </c>
      <c r="DC304" s="84" t="s">
        <v>503</v>
      </c>
      <c r="DD304" s="84" t="s">
        <v>281</v>
      </c>
      <c r="DE304" s="84" t="s">
        <v>244</v>
      </c>
      <c r="DF304" s="84" t="s">
        <v>546</v>
      </c>
      <c r="DG304" s="84" t="s">
        <v>678</v>
      </c>
      <c r="DH304" s="84" t="s">
        <v>310</v>
      </c>
      <c r="DI304" s="84" t="s">
        <v>556</v>
      </c>
      <c r="DJ304" s="84" t="s">
        <v>452</v>
      </c>
      <c r="DK304" s="86" t="s">
        <v>286</v>
      </c>
      <c r="DL304" s="87" t="s">
        <v>505</v>
      </c>
      <c r="DM304" s="67"/>
      <c r="DO304" s="57"/>
      <c r="DP304" s="88">
        <f>F183</f>
        <v>170</v>
      </c>
      <c r="DQ304" s="89">
        <f>F56</f>
        <v>43</v>
      </c>
      <c r="DR304" s="89">
        <f>F549</f>
        <v>536</v>
      </c>
      <c r="DS304" s="89">
        <f>F422</f>
        <v>409</v>
      </c>
      <c r="DT304" s="89">
        <f>F290</f>
        <v>277</v>
      </c>
      <c r="DU304" s="89">
        <f>F214</f>
        <v>201</v>
      </c>
      <c r="DV304" s="89">
        <f>F112</f>
        <v>99</v>
      </c>
      <c r="DW304" s="89">
        <f>F605</f>
        <v>592</v>
      </c>
      <c r="DX304" s="89">
        <f>F473</f>
        <v>460</v>
      </c>
      <c r="DY304" s="89">
        <f>F346</f>
        <v>333</v>
      </c>
      <c r="DZ304" s="89">
        <f>F145</f>
        <v>132</v>
      </c>
      <c r="EA304" s="89">
        <f>F13</f>
        <v>0</v>
      </c>
      <c r="EB304" s="89">
        <f>F536</f>
        <v>523</v>
      </c>
      <c r="EC304" s="89">
        <f>F404</f>
        <v>391</v>
      </c>
      <c r="ED304" s="89">
        <f>F277</f>
        <v>264</v>
      </c>
      <c r="EE304" s="89">
        <f>F201</f>
        <v>188</v>
      </c>
      <c r="EF304" s="89">
        <f>F69</f>
        <v>56</v>
      </c>
      <c r="EG304" s="89">
        <f>F567</f>
        <v>554</v>
      </c>
      <c r="EH304" s="89">
        <f>F460</f>
        <v>447</v>
      </c>
      <c r="EI304" s="89">
        <f>F328</f>
        <v>315</v>
      </c>
      <c r="EJ304" s="89">
        <f>F257</f>
        <v>244</v>
      </c>
      <c r="EK304" s="89">
        <f>F125</f>
        <v>112</v>
      </c>
      <c r="EL304" s="89">
        <f>F618</f>
        <v>605</v>
      </c>
      <c r="EM304" s="89">
        <f>F491</f>
        <v>478</v>
      </c>
      <c r="EN304" s="90">
        <f>F384</f>
        <v>371</v>
      </c>
      <c r="EO304" s="75">
        <f t="shared" si="144"/>
        <v>3247400</v>
      </c>
      <c r="EP304" s="41"/>
      <c r="EQ304" s="91" t="s">
        <v>504</v>
      </c>
      <c r="ER304" s="92" t="s">
        <v>390</v>
      </c>
      <c r="ES304" s="93" t="s">
        <v>474</v>
      </c>
      <c r="ET304" s="93" t="s">
        <v>365</v>
      </c>
      <c r="EU304" s="93" t="s">
        <v>424</v>
      </c>
      <c r="EV304" s="93" t="s">
        <v>184</v>
      </c>
      <c r="EW304" s="93" t="s">
        <v>662</v>
      </c>
      <c r="EX304" s="93" t="s">
        <v>448</v>
      </c>
      <c r="EY304" s="93" t="s">
        <v>263</v>
      </c>
      <c r="EZ304" s="93" t="s">
        <v>490</v>
      </c>
      <c r="FA304" s="93" t="s">
        <v>285</v>
      </c>
      <c r="FB304" s="93" t="s">
        <v>70</v>
      </c>
      <c r="FC304" s="94" t="s">
        <v>104</v>
      </c>
      <c r="FD304" s="93" t="s">
        <v>99</v>
      </c>
      <c r="FE304" s="93" t="s">
        <v>156</v>
      </c>
      <c r="FF304" s="93" t="s">
        <v>635</v>
      </c>
      <c r="FG304" s="93" t="s">
        <v>573</v>
      </c>
      <c r="FH304" s="93" t="s">
        <v>613</v>
      </c>
      <c r="FI304" s="93" t="s">
        <v>328</v>
      </c>
      <c r="FJ304" s="93" t="s">
        <v>306</v>
      </c>
      <c r="FK304" s="93" t="s">
        <v>516</v>
      </c>
      <c r="FL304" s="93" t="s">
        <v>522</v>
      </c>
      <c r="FM304" s="93" t="s">
        <v>638</v>
      </c>
      <c r="FN304" s="95" t="s">
        <v>193</v>
      </c>
      <c r="FO304" s="96" t="s">
        <v>463</v>
      </c>
      <c r="FP304" s="67"/>
    </row>
    <row r="305" spans="1:172" x14ac:dyDescent="0.2">
      <c r="A305" s="41"/>
      <c r="B305" s="41"/>
      <c r="C305" s="41"/>
      <c r="D305" s="109" t="s">
        <v>312</v>
      </c>
      <c r="E305" s="110" t="s">
        <v>565</v>
      </c>
      <c r="F305" s="122">
        <f>B3+(292*B5)</f>
        <v>292</v>
      </c>
      <c r="G305" s="41"/>
      <c r="I305" s="57"/>
      <c r="J305" s="28">
        <f>F111</f>
        <v>98</v>
      </c>
      <c r="K305" s="29">
        <f>F17</f>
        <v>4</v>
      </c>
      <c r="L305" s="29">
        <f>F68</f>
        <v>55</v>
      </c>
      <c r="M305" s="29">
        <f>F124</f>
        <v>111</v>
      </c>
      <c r="N305" s="29">
        <f>F55</f>
        <v>42</v>
      </c>
      <c r="O305" s="29">
        <f>F345</f>
        <v>332</v>
      </c>
      <c r="P305" s="29">
        <f>F276</f>
        <v>263</v>
      </c>
      <c r="Q305" s="29">
        <f>F332</f>
        <v>319</v>
      </c>
      <c r="R305" s="29">
        <f>F383</f>
        <v>370</v>
      </c>
      <c r="S305" s="29">
        <f>F289</f>
        <v>276</v>
      </c>
      <c r="T305" s="29">
        <f>F604</f>
        <v>591</v>
      </c>
      <c r="U305" s="29">
        <f>F535</f>
        <v>522</v>
      </c>
      <c r="V305" s="29">
        <f>F566</f>
        <v>553</v>
      </c>
      <c r="W305" s="29">
        <f>F622</f>
        <v>609</v>
      </c>
      <c r="X305" s="29">
        <f>F548</f>
        <v>535</v>
      </c>
      <c r="Y305" s="29">
        <f>F213</f>
        <v>200</v>
      </c>
      <c r="Z305" s="29">
        <f>F144</f>
        <v>131</v>
      </c>
      <c r="AA305" s="29">
        <f>F200</f>
        <v>187</v>
      </c>
      <c r="AB305" s="29">
        <f>F256</f>
        <v>243</v>
      </c>
      <c r="AC305" s="29">
        <f>F187</f>
        <v>174</v>
      </c>
      <c r="AD305" s="29">
        <f>F477</f>
        <v>464</v>
      </c>
      <c r="AE305" s="29">
        <f>F403</f>
        <v>390</v>
      </c>
      <c r="AF305" s="29">
        <f>F459</f>
        <v>446</v>
      </c>
      <c r="AG305" s="29">
        <f>F490</f>
        <v>477</v>
      </c>
      <c r="AH305" s="30">
        <f>F421</f>
        <v>408</v>
      </c>
      <c r="AI305" s="75">
        <f t="shared" si="142"/>
        <v>3247400</v>
      </c>
      <c r="AJ305" s="41"/>
      <c r="AK305" s="82" t="s">
        <v>460</v>
      </c>
      <c r="AL305" s="84" t="s">
        <v>488</v>
      </c>
      <c r="AM305" s="83" t="s">
        <v>499</v>
      </c>
      <c r="AN305" s="84" t="s">
        <v>334</v>
      </c>
      <c r="AO305" s="84" t="s">
        <v>230</v>
      </c>
      <c r="AP305" s="84" t="s">
        <v>244</v>
      </c>
      <c r="AQ305" s="84" t="s">
        <v>382</v>
      </c>
      <c r="AR305" s="84" t="s">
        <v>665</v>
      </c>
      <c r="AS305" s="84" t="s">
        <v>86</v>
      </c>
      <c r="AT305" s="84" t="s">
        <v>477</v>
      </c>
      <c r="AU305" s="84" t="s">
        <v>606</v>
      </c>
      <c r="AV305" s="84" t="s">
        <v>433</v>
      </c>
      <c r="AW305" s="85" t="s">
        <v>627</v>
      </c>
      <c r="AX305" s="84" t="s">
        <v>147</v>
      </c>
      <c r="AY305" s="84" t="s">
        <v>238</v>
      </c>
      <c r="AZ305" s="84" t="s">
        <v>189</v>
      </c>
      <c r="BA305" s="84" t="s">
        <v>379</v>
      </c>
      <c r="BB305" s="84" t="s">
        <v>260</v>
      </c>
      <c r="BC305" s="84" t="s">
        <v>121</v>
      </c>
      <c r="BD305" s="84" t="s">
        <v>324</v>
      </c>
      <c r="BE305" s="84" t="s">
        <v>680</v>
      </c>
      <c r="BF305" s="84" t="s">
        <v>484</v>
      </c>
      <c r="BG305" s="86" t="s">
        <v>625</v>
      </c>
      <c r="BH305" s="84" t="s">
        <v>278</v>
      </c>
      <c r="BI305" s="87" t="s">
        <v>234</v>
      </c>
      <c r="BJ305" s="41"/>
      <c r="BK305" s="50"/>
      <c r="BL305" s="41"/>
      <c r="BM305" s="28">
        <f>F61</f>
        <v>48</v>
      </c>
      <c r="BN305" s="29">
        <f>F117</f>
        <v>104</v>
      </c>
      <c r="BO305" s="29">
        <f>F68</f>
        <v>55</v>
      </c>
      <c r="BP305" s="29">
        <f>F24</f>
        <v>11</v>
      </c>
      <c r="BQ305" s="29">
        <f>F105</f>
        <v>92</v>
      </c>
      <c r="BR305" s="29">
        <f>F413</f>
        <v>400</v>
      </c>
      <c r="BS305" s="29">
        <f>F494</f>
        <v>481</v>
      </c>
      <c r="BT305" s="29">
        <f>F450</f>
        <v>437</v>
      </c>
      <c r="BU305" s="29">
        <f>F406</f>
        <v>393</v>
      </c>
      <c r="BV305" s="29">
        <f>F487</f>
        <v>474</v>
      </c>
      <c r="BW305" s="29">
        <f>F552</f>
        <v>539</v>
      </c>
      <c r="BX305" s="29">
        <f>F628</f>
        <v>615</v>
      </c>
      <c r="BY305" s="29">
        <f>F584</f>
        <v>571</v>
      </c>
      <c r="BZ305" s="29">
        <f>F515</f>
        <v>502</v>
      </c>
      <c r="CA305" s="29">
        <f>F596</f>
        <v>583</v>
      </c>
      <c r="CB305" s="29">
        <f>F295</f>
        <v>282</v>
      </c>
      <c r="CC305" s="29">
        <f>F376</f>
        <v>363</v>
      </c>
      <c r="CD305" s="29">
        <f>F332</f>
        <v>319</v>
      </c>
      <c r="CE305" s="29">
        <f>F283</f>
        <v>270</v>
      </c>
      <c r="CF305" s="29">
        <f>F339</f>
        <v>326</v>
      </c>
      <c r="CG305" s="29">
        <f>F179</f>
        <v>166</v>
      </c>
      <c r="CH305" s="29">
        <f>F260</f>
        <v>247</v>
      </c>
      <c r="CI305" s="29">
        <f>F191</f>
        <v>178</v>
      </c>
      <c r="CJ305" s="29">
        <f>F147</f>
        <v>134</v>
      </c>
      <c r="CK305" s="30">
        <f>F223</f>
        <v>210</v>
      </c>
      <c r="CL305" s="75">
        <f t="shared" si="143"/>
        <v>3247400</v>
      </c>
      <c r="CM305" s="41"/>
      <c r="CN305" s="82" t="s">
        <v>494</v>
      </c>
      <c r="CO305" s="84" t="s">
        <v>388</v>
      </c>
      <c r="CP305" s="83" t="s">
        <v>499</v>
      </c>
      <c r="CQ305" s="84" t="s">
        <v>270</v>
      </c>
      <c r="CR305" s="84" t="s">
        <v>166</v>
      </c>
      <c r="CS305" s="84" t="s">
        <v>641</v>
      </c>
      <c r="CT305" s="84" t="s">
        <v>694</v>
      </c>
      <c r="CU305" s="84" t="s">
        <v>236</v>
      </c>
      <c r="CV305" s="84" t="s">
        <v>672</v>
      </c>
      <c r="CW305" s="84" t="s">
        <v>82</v>
      </c>
      <c r="CX305" s="84" t="s">
        <v>256</v>
      </c>
      <c r="CY305" s="84" t="s">
        <v>257</v>
      </c>
      <c r="CZ305" s="85" t="s">
        <v>262</v>
      </c>
      <c r="DA305" s="84" t="s">
        <v>266</v>
      </c>
      <c r="DB305" s="84" t="s">
        <v>251</v>
      </c>
      <c r="DC305" s="84" t="s">
        <v>304</v>
      </c>
      <c r="DD305" s="84" t="s">
        <v>425</v>
      </c>
      <c r="DE305" s="84" t="s">
        <v>665</v>
      </c>
      <c r="DF305" s="84" t="s">
        <v>343</v>
      </c>
      <c r="DG305" s="84" t="s">
        <v>440</v>
      </c>
      <c r="DH305" s="84" t="s">
        <v>498</v>
      </c>
      <c r="DI305" s="84" t="s">
        <v>115</v>
      </c>
      <c r="DJ305" s="86" t="s">
        <v>427</v>
      </c>
      <c r="DK305" s="84" t="s">
        <v>493</v>
      </c>
      <c r="DL305" s="87" t="s">
        <v>344</v>
      </c>
      <c r="DM305" s="67"/>
      <c r="DO305" s="57"/>
      <c r="DP305" s="88">
        <f>F323</f>
        <v>310</v>
      </c>
      <c r="DQ305" s="89">
        <f>F196</f>
        <v>183</v>
      </c>
      <c r="DR305" s="89">
        <f>F64</f>
        <v>51</v>
      </c>
      <c r="DS305" s="89">
        <f>F587</f>
        <v>574</v>
      </c>
      <c r="DT305" s="89">
        <f>F455</f>
        <v>442</v>
      </c>
      <c r="DU305" s="89">
        <f>F379</f>
        <v>366</v>
      </c>
      <c r="DV305" s="89">
        <f>F252</f>
        <v>239</v>
      </c>
      <c r="DW305" s="89">
        <f>F120</f>
        <v>107</v>
      </c>
      <c r="DX305" s="89">
        <f>F613</f>
        <v>600</v>
      </c>
      <c r="DY305" s="89">
        <f>F511</f>
        <v>498</v>
      </c>
      <c r="DZ305" s="89">
        <f>F310</f>
        <v>297</v>
      </c>
      <c r="EA305" s="89">
        <f>F178</f>
        <v>165</v>
      </c>
      <c r="EB305" s="89">
        <f>F51</f>
        <v>38</v>
      </c>
      <c r="EC305" s="89">
        <f>F544</f>
        <v>531</v>
      </c>
      <c r="ED305" s="89">
        <f>F417</f>
        <v>404</v>
      </c>
      <c r="EE305" s="89">
        <f>F341</f>
        <v>328</v>
      </c>
      <c r="EF305" s="89">
        <f>F234</f>
        <v>221</v>
      </c>
      <c r="EG305" s="89">
        <f>F107</f>
        <v>94</v>
      </c>
      <c r="EH305" s="89">
        <f>F600</f>
        <v>587</v>
      </c>
      <c r="EI305" s="89">
        <f>F468</f>
        <v>455</v>
      </c>
      <c r="EJ305" s="89">
        <f>F272</f>
        <v>259</v>
      </c>
      <c r="EK305" s="89">
        <f>F140</f>
        <v>127</v>
      </c>
      <c r="EL305" s="89">
        <f>F33</f>
        <v>20</v>
      </c>
      <c r="EM305" s="89">
        <f>F531</f>
        <v>518</v>
      </c>
      <c r="EN305" s="90">
        <f>F399</f>
        <v>386</v>
      </c>
      <c r="EO305" s="75">
        <f t="shared" si="144"/>
        <v>3247400</v>
      </c>
      <c r="EP305" s="41"/>
      <c r="EQ305" s="91" t="s">
        <v>670</v>
      </c>
      <c r="ER305" s="93" t="s">
        <v>695</v>
      </c>
      <c r="ES305" s="92" t="s">
        <v>139</v>
      </c>
      <c r="ET305" s="93" t="s">
        <v>415</v>
      </c>
      <c r="EU305" s="93" t="s">
        <v>582</v>
      </c>
      <c r="EV305" s="93" t="s">
        <v>383</v>
      </c>
      <c r="EW305" s="93" t="s">
        <v>185</v>
      </c>
      <c r="EX305" s="93" t="s">
        <v>320</v>
      </c>
      <c r="EY305" s="93" t="s">
        <v>434</v>
      </c>
      <c r="EZ305" s="93" t="s">
        <v>512</v>
      </c>
      <c r="FA305" s="93" t="s">
        <v>439</v>
      </c>
      <c r="FB305" s="93" t="s">
        <v>599</v>
      </c>
      <c r="FC305" s="94" t="s">
        <v>165</v>
      </c>
      <c r="FD305" s="93" t="s">
        <v>173</v>
      </c>
      <c r="FE305" s="93" t="s">
        <v>169</v>
      </c>
      <c r="FF305" s="93" t="s">
        <v>87</v>
      </c>
      <c r="FG305" s="93" t="s">
        <v>226</v>
      </c>
      <c r="FH305" s="93" t="s">
        <v>331</v>
      </c>
      <c r="FI305" s="93" t="s">
        <v>148</v>
      </c>
      <c r="FJ305" s="93" t="s">
        <v>279</v>
      </c>
      <c r="FK305" s="93" t="s">
        <v>569</v>
      </c>
      <c r="FL305" s="93" t="s">
        <v>548</v>
      </c>
      <c r="FM305" s="95" t="s">
        <v>255</v>
      </c>
      <c r="FN305" s="93" t="s">
        <v>495</v>
      </c>
      <c r="FO305" s="96" t="s">
        <v>551</v>
      </c>
      <c r="FP305" s="67"/>
    </row>
    <row r="306" spans="1:172" x14ac:dyDescent="0.2">
      <c r="A306" s="41"/>
      <c r="B306" s="41"/>
      <c r="C306" s="41"/>
      <c r="D306" s="109" t="s">
        <v>399</v>
      </c>
      <c r="E306" s="110" t="s">
        <v>565</v>
      </c>
      <c r="F306" s="122">
        <f>B3+(293*B5)</f>
        <v>293</v>
      </c>
      <c r="G306" s="41"/>
      <c r="I306" s="57"/>
      <c r="J306" s="28">
        <f>F74</f>
        <v>61</v>
      </c>
      <c r="K306" s="29">
        <f>F130</f>
        <v>117</v>
      </c>
      <c r="L306" s="29">
        <f>F61</f>
        <v>48</v>
      </c>
      <c r="M306" s="29">
        <f>F92</f>
        <v>79</v>
      </c>
      <c r="N306" s="29">
        <f>F18</f>
        <v>5</v>
      </c>
      <c r="O306" s="29">
        <f>F333</f>
        <v>320</v>
      </c>
      <c r="P306" s="29">
        <f>F364</f>
        <v>351</v>
      </c>
      <c r="Q306" s="29">
        <f>F295</f>
        <v>282</v>
      </c>
      <c r="R306" s="29">
        <f>F351</f>
        <v>338</v>
      </c>
      <c r="S306" s="29">
        <f>F282</f>
        <v>269</v>
      </c>
      <c r="T306" s="29">
        <f>F572</f>
        <v>559</v>
      </c>
      <c r="U306" s="29">
        <f>F623</f>
        <v>610</v>
      </c>
      <c r="V306" s="29">
        <f>F554</f>
        <v>541</v>
      </c>
      <c r="W306" s="29">
        <f>F610</f>
        <v>597</v>
      </c>
      <c r="X306" s="29">
        <f>F516</f>
        <v>503</v>
      </c>
      <c r="Y306" s="29">
        <f>F206</f>
        <v>193</v>
      </c>
      <c r="Z306" s="29">
        <f>F262</f>
        <v>249</v>
      </c>
      <c r="AA306" s="29">
        <f>F163</f>
        <v>150</v>
      </c>
      <c r="AB306" s="29">
        <f>F219</f>
        <v>206</v>
      </c>
      <c r="AC306" s="29">
        <f>F150</f>
        <v>137</v>
      </c>
      <c r="AD306" s="29">
        <f>F440</f>
        <v>427</v>
      </c>
      <c r="AE306" s="29">
        <f>F496</f>
        <v>483</v>
      </c>
      <c r="AF306" s="29">
        <f>F427</f>
        <v>414</v>
      </c>
      <c r="AG306" s="29">
        <f>F478</f>
        <v>465</v>
      </c>
      <c r="AH306" s="30">
        <f>F409</f>
        <v>396</v>
      </c>
      <c r="AI306" s="75">
        <f t="shared" si="142"/>
        <v>3247400</v>
      </c>
      <c r="AJ306" s="41"/>
      <c r="AK306" s="82" t="s">
        <v>140</v>
      </c>
      <c r="AL306" s="84" t="s">
        <v>350</v>
      </c>
      <c r="AM306" s="84" t="s">
        <v>494</v>
      </c>
      <c r="AN306" s="83" t="s">
        <v>410</v>
      </c>
      <c r="AO306" s="84" t="s">
        <v>529</v>
      </c>
      <c r="AP306" s="84" t="s">
        <v>223</v>
      </c>
      <c r="AQ306" s="84" t="s">
        <v>546</v>
      </c>
      <c r="AR306" s="84" t="s">
        <v>304</v>
      </c>
      <c r="AS306" s="84" t="s">
        <v>465</v>
      </c>
      <c r="AT306" s="84" t="s">
        <v>678</v>
      </c>
      <c r="AU306" s="84" t="s">
        <v>276</v>
      </c>
      <c r="AV306" s="84" t="s">
        <v>357</v>
      </c>
      <c r="AW306" s="85" t="s">
        <v>629</v>
      </c>
      <c r="AX306" s="84" t="s">
        <v>510</v>
      </c>
      <c r="AY306" s="84" t="s">
        <v>642</v>
      </c>
      <c r="AZ306" s="84" t="s">
        <v>182</v>
      </c>
      <c r="BA306" s="84" t="s">
        <v>373</v>
      </c>
      <c r="BB306" s="84" t="s">
        <v>250</v>
      </c>
      <c r="BC306" s="84" t="s">
        <v>133</v>
      </c>
      <c r="BD306" s="84" t="s">
        <v>318</v>
      </c>
      <c r="BE306" s="84" t="s">
        <v>83</v>
      </c>
      <c r="BF306" s="86" t="s">
        <v>354</v>
      </c>
      <c r="BG306" s="84" t="s">
        <v>685</v>
      </c>
      <c r="BH306" s="84" t="s">
        <v>394</v>
      </c>
      <c r="BI306" s="87" t="s">
        <v>604</v>
      </c>
      <c r="BJ306" s="41"/>
      <c r="BK306" s="50"/>
      <c r="BL306" s="41"/>
      <c r="BM306" s="28">
        <f>F118</f>
        <v>105</v>
      </c>
      <c r="BN306" s="29">
        <f>F36</f>
        <v>23</v>
      </c>
      <c r="BO306" s="29">
        <f>F55</f>
        <v>42</v>
      </c>
      <c r="BP306" s="29">
        <f>F92</f>
        <v>79</v>
      </c>
      <c r="BQ306" s="29">
        <f>F74</f>
        <v>61</v>
      </c>
      <c r="BR306" s="29">
        <f>F500</f>
        <v>487</v>
      </c>
      <c r="BS306" s="29">
        <f>F388</f>
        <v>375</v>
      </c>
      <c r="BT306" s="29">
        <f>F437</f>
        <v>424</v>
      </c>
      <c r="BU306" s="29">
        <f>F469</f>
        <v>456</v>
      </c>
      <c r="BV306" s="29">
        <f>F456</f>
        <v>443</v>
      </c>
      <c r="BW306" s="29">
        <f>F634</f>
        <v>621</v>
      </c>
      <c r="BX306" s="29">
        <f>F527</f>
        <v>514</v>
      </c>
      <c r="BY306" s="29">
        <f>F546</f>
        <v>533</v>
      </c>
      <c r="BZ306" s="29">
        <f>F603</f>
        <v>590</v>
      </c>
      <c r="CA306" s="29">
        <f>F565</f>
        <v>552</v>
      </c>
      <c r="CB306" s="29">
        <f>F382</f>
        <v>369</v>
      </c>
      <c r="CC306" s="29">
        <f>F270</f>
        <v>257</v>
      </c>
      <c r="CD306" s="29">
        <f>F289</f>
        <v>276</v>
      </c>
      <c r="CE306" s="29">
        <f>F351</f>
        <v>338</v>
      </c>
      <c r="CF306" s="29">
        <f>F333</f>
        <v>320</v>
      </c>
      <c r="CG306" s="29">
        <f>F241</f>
        <v>228</v>
      </c>
      <c r="CH306" s="29">
        <f>F154</f>
        <v>141</v>
      </c>
      <c r="CI306" s="29">
        <f>F173</f>
        <v>160</v>
      </c>
      <c r="CJ306" s="29">
        <f>F235</f>
        <v>222</v>
      </c>
      <c r="CK306" s="30">
        <f>F197</f>
        <v>184</v>
      </c>
      <c r="CL306" s="75">
        <f t="shared" si="143"/>
        <v>3247400</v>
      </c>
      <c r="CM306" s="41"/>
      <c r="CN306" s="82" t="s">
        <v>453</v>
      </c>
      <c r="CO306" s="84" t="s">
        <v>422</v>
      </c>
      <c r="CP306" s="84" t="s">
        <v>230</v>
      </c>
      <c r="CQ306" s="83" t="s">
        <v>410</v>
      </c>
      <c r="CR306" s="84" t="s">
        <v>140</v>
      </c>
      <c r="CS306" s="84" t="s">
        <v>294</v>
      </c>
      <c r="CT306" s="84" t="s">
        <v>568</v>
      </c>
      <c r="CU306" s="84" t="s">
        <v>219</v>
      </c>
      <c r="CV306" s="84" t="s">
        <v>696</v>
      </c>
      <c r="CW306" s="84" t="s">
        <v>675</v>
      </c>
      <c r="CX306" s="84" t="s">
        <v>203</v>
      </c>
      <c r="CY306" s="84" t="s">
        <v>135</v>
      </c>
      <c r="CZ306" s="85" t="s">
        <v>327</v>
      </c>
      <c r="DA306" s="84" t="s">
        <v>77</v>
      </c>
      <c r="DB306" s="84" t="s">
        <v>172</v>
      </c>
      <c r="DC306" s="84" t="s">
        <v>688</v>
      </c>
      <c r="DD306" s="84" t="s">
        <v>109</v>
      </c>
      <c r="DE306" s="84" t="s">
        <v>477</v>
      </c>
      <c r="DF306" s="84" t="s">
        <v>465</v>
      </c>
      <c r="DG306" s="84" t="s">
        <v>223</v>
      </c>
      <c r="DH306" s="84" t="s">
        <v>458</v>
      </c>
      <c r="DI306" s="86" t="s">
        <v>413</v>
      </c>
      <c r="DJ306" s="84" t="s">
        <v>160</v>
      </c>
      <c r="DK306" s="84" t="s">
        <v>361</v>
      </c>
      <c r="DL306" s="87" t="s">
        <v>459</v>
      </c>
      <c r="DM306" s="67"/>
      <c r="DO306" s="57"/>
      <c r="DP306" s="88">
        <f>F463</f>
        <v>450</v>
      </c>
      <c r="DQ306" s="89">
        <f>F361</f>
        <v>348</v>
      </c>
      <c r="DR306" s="89">
        <f>F229</f>
        <v>216</v>
      </c>
      <c r="DS306" s="89">
        <f>F102</f>
        <v>89</v>
      </c>
      <c r="DT306" s="89">
        <f>F595</f>
        <v>582</v>
      </c>
      <c r="DU306" s="89">
        <f>F394</f>
        <v>381</v>
      </c>
      <c r="DV306" s="89">
        <f>F267</f>
        <v>254</v>
      </c>
      <c r="DW306" s="89">
        <f>F160</f>
        <v>147</v>
      </c>
      <c r="DX306" s="89">
        <f>F28</f>
        <v>15</v>
      </c>
      <c r="DY306" s="89">
        <f>F526</f>
        <v>513</v>
      </c>
      <c r="DZ306" s="89">
        <f>F450</f>
        <v>437</v>
      </c>
      <c r="EA306" s="89">
        <f>F318</f>
        <v>305</v>
      </c>
      <c r="EB306" s="89">
        <f>F191</f>
        <v>178</v>
      </c>
      <c r="EC306" s="89">
        <f>F84</f>
        <v>71</v>
      </c>
      <c r="ED306" s="89">
        <f>F582</f>
        <v>569</v>
      </c>
      <c r="EE306" s="89">
        <f>F506</f>
        <v>493</v>
      </c>
      <c r="EF306" s="89">
        <f>F374</f>
        <v>361</v>
      </c>
      <c r="EG306" s="89">
        <f>F247</f>
        <v>234</v>
      </c>
      <c r="EH306" s="89">
        <f>F115</f>
        <v>102</v>
      </c>
      <c r="EI306" s="89">
        <f>F633</f>
        <v>620</v>
      </c>
      <c r="EJ306" s="89">
        <f>F437</f>
        <v>424</v>
      </c>
      <c r="EK306" s="89">
        <f>F305</f>
        <v>292</v>
      </c>
      <c r="EL306" s="89">
        <f>F173</f>
        <v>160</v>
      </c>
      <c r="EM306" s="89">
        <f>F46</f>
        <v>33</v>
      </c>
      <c r="EN306" s="90">
        <f>F539</f>
        <v>526</v>
      </c>
      <c r="EO306" s="75">
        <f t="shared" si="144"/>
        <v>3247400</v>
      </c>
      <c r="EP306" s="41"/>
      <c r="EQ306" s="91" t="s">
        <v>615</v>
      </c>
      <c r="ER306" s="93" t="s">
        <v>199</v>
      </c>
      <c r="ES306" s="93" t="s">
        <v>452</v>
      </c>
      <c r="ET306" s="92" t="s">
        <v>609</v>
      </c>
      <c r="EU306" s="93" t="s">
        <v>567</v>
      </c>
      <c r="EV306" s="93" t="s">
        <v>700</v>
      </c>
      <c r="EW306" s="93" t="s">
        <v>372</v>
      </c>
      <c r="EX306" s="93" t="s">
        <v>247</v>
      </c>
      <c r="EY306" s="93" t="s">
        <v>658</v>
      </c>
      <c r="EZ306" s="93" t="s">
        <v>486</v>
      </c>
      <c r="FA306" s="93" t="s">
        <v>236</v>
      </c>
      <c r="FB306" s="93" t="s">
        <v>268</v>
      </c>
      <c r="FC306" s="94" t="s">
        <v>427</v>
      </c>
      <c r="FD306" s="93" t="s">
        <v>232</v>
      </c>
      <c r="FE306" s="93" t="s">
        <v>239</v>
      </c>
      <c r="FF306" s="93" t="s">
        <v>683</v>
      </c>
      <c r="FG306" s="93" t="s">
        <v>126</v>
      </c>
      <c r="FH306" s="93" t="s">
        <v>421</v>
      </c>
      <c r="FI306" s="93" t="s">
        <v>584</v>
      </c>
      <c r="FJ306" s="93" t="s">
        <v>663</v>
      </c>
      <c r="FK306" s="93" t="s">
        <v>219</v>
      </c>
      <c r="FL306" s="95" t="s">
        <v>312</v>
      </c>
      <c r="FM306" s="93" t="s">
        <v>160</v>
      </c>
      <c r="FN306" s="93" t="s">
        <v>269</v>
      </c>
      <c r="FO306" s="96" t="s">
        <v>79</v>
      </c>
      <c r="FP306" s="67"/>
    </row>
    <row r="307" spans="1:172" x14ac:dyDescent="0.2">
      <c r="A307" s="41"/>
      <c r="B307" s="41"/>
      <c r="C307" s="41"/>
      <c r="D307" s="109" t="s">
        <v>673</v>
      </c>
      <c r="E307" s="110" t="s">
        <v>565</v>
      </c>
      <c r="F307" s="111">
        <f>B3+(294*B5)</f>
        <v>294</v>
      </c>
      <c r="G307" s="41"/>
      <c r="I307" s="57"/>
      <c r="J307" s="28">
        <f>F42</f>
        <v>29</v>
      </c>
      <c r="K307" s="29">
        <f>F93</f>
        <v>80</v>
      </c>
      <c r="L307" s="29">
        <f>F24</f>
        <v>11</v>
      </c>
      <c r="M307" s="29">
        <f>F80</f>
        <v>67</v>
      </c>
      <c r="N307" s="29">
        <f>F136</f>
        <v>123</v>
      </c>
      <c r="O307" s="29">
        <f>F301</f>
        <v>288</v>
      </c>
      <c r="P307" s="29">
        <f>F357</f>
        <v>344</v>
      </c>
      <c r="Q307" s="29">
        <f>F283</f>
        <v>270</v>
      </c>
      <c r="R307" s="29">
        <f>F314</f>
        <v>301</v>
      </c>
      <c r="S307" s="29">
        <f>F370</f>
        <v>357</v>
      </c>
      <c r="T307" s="29">
        <f>F560</f>
        <v>547</v>
      </c>
      <c r="U307" s="29">
        <f>F591</f>
        <v>578</v>
      </c>
      <c r="V307" s="29">
        <f>F522</f>
        <v>509</v>
      </c>
      <c r="W307" s="29">
        <f>F573</f>
        <v>560</v>
      </c>
      <c r="X307" s="29">
        <f>F629</f>
        <v>616</v>
      </c>
      <c r="Y307" s="29">
        <f>F169</f>
        <v>156</v>
      </c>
      <c r="Z307" s="29">
        <f>F225</f>
        <v>212</v>
      </c>
      <c r="AA307" s="29">
        <f>F156</f>
        <v>143</v>
      </c>
      <c r="AB307" s="29">
        <f>F212</f>
        <v>199</v>
      </c>
      <c r="AC307" s="29">
        <f>F238</f>
        <v>225</v>
      </c>
      <c r="AD307" s="29">
        <f>F428</f>
        <v>415</v>
      </c>
      <c r="AE307" s="29">
        <f>F484</f>
        <v>471</v>
      </c>
      <c r="AF307" s="29">
        <f>F390</f>
        <v>377</v>
      </c>
      <c r="AG307" s="29">
        <f>F446</f>
        <v>433</v>
      </c>
      <c r="AH307" s="30">
        <f>F502</f>
        <v>489</v>
      </c>
      <c r="AI307" s="75">
        <f t="shared" si="142"/>
        <v>3247400</v>
      </c>
      <c r="AJ307" s="41"/>
      <c r="AK307" s="82" t="s">
        <v>449</v>
      </c>
      <c r="AL307" s="84" t="s">
        <v>561</v>
      </c>
      <c r="AM307" s="84" t="s">
        <v>270</v>
      </c>
      <c r="AN307" s="84" t="s">
        <v>97</v>
      </c>
      <c r="AO307" s="83" t="s">
        <v>525</v>
      </c>
      <c r="AP307" s="84" t="s">
        <v>535</v>
      </c>
      <c r="AQ307" s="84" t="s">
        <v>669</v>
      </c>
      <c r="AR307" s="84" t="s">
        <v>343</v>
      </c>
      <c r="AS307" s="84" t="s">
        <v>398</v>
      </c>
      <c r="AT307" s="84" t="s">
        <v>180</v>
      </c>
      <c r="AU307" s="84" t="s">
        <v>393</v>
      </c>
      <c r="AV307" s="84" t="s">
        <v>661</v>
      </c>
      <c r="AW307" s="85" t="s">
        <v>75</v>
      </c>
      <c r="AX307" s="84" t="s">
        <v>107</v>
      </c>
      <c r="AY307" s="84" t="s">
        <v>645</v>
      </c>
      <c r="AZ307" s="84" t="s">
        <v>194</v>
      </c>
      <c r="BA307" s="84" t="s">
        <v>367</v>
      </c>
      <c r="BB307" s="84" t="s">
        <v>161</v>
      </c>
      <c r="BC307" s="84" t="s">
        <v>122</v>
      </c>
      <c r="BD307" s="84" t="s">
        <v>326</v>
      </c>
      <c r="BE307" s="86" t="s">
        <v>445</v>
      </c>
      <c r="BF307" s="84" t="s">
        <v>581</v>
      </c>
      <c r="BG307" s="84" t="s">
        <v>220</v>
      </c>
      <c r="BH307" s="84" t="s">
        <v>102</v>
      </c>
      <c r="BI307" s="87" t="s">
        <v>676</v>
      </c>
      <c r="BJ307" s="41"/>
      <c r="BK307" s="50"/>
      <c r="BL307" s="41"/>
      <c r="BM307" s="28">
        <f>F99</f>
        <v>86</v>
      </c>
      <c r="BN307" s="29">
        <f>F80</f>
        <v>67</v>
      </c>
      <c r="BO307" s="29">
        <f>F17</f>
        <v>4</v>
      </c>
      <c r="BP307" s="29">
        <f>F43</f>
        <v>30</v>
      </c>
      <c r="BQ307" s="29">
        <f>F136</f>
        <v>123</v>
      </c>
      <c r="BR307" s="29">
        <f>F481</f>
        <v>468</v>
      </c>
      <c r="BS307" s="29">
        <f>F462</f>
        <v>449</v>
      </c>
      <c r="BT307" s="29">
        <f>F394</f>
        <v>381</v>
      </c>
      <c r="BU307" s="29">
        <f>F425</f>
        <v>412</v>
      </c>
      <c r="BV307" s="29">
        <f>F488</f>
        <v>475</v>
      </c>
      <c r="BW307" s="29">
        <f>F590</f>
        <v>577</v>
      </c>
      <c r="BX307" s="29">
        <f>F571</f>
        <v>558</v>
      </c>
      <c r="BY307" s="29">
        <f>F528</f>
        <v>515</v>
      </c>
      <c r="BZ307" s="29">
        <f>F559</f>
        <v>546</v>
      </c>
      <c r="CA307" s="29">
        <f>F627</f>
        <v>614</v>
      </c>
      <c r="CB307" s="29">
        <f>F358</f>
        <v>345</v>
      </c>
      <c r="CC307" s="29">
        <f>F314</f>
        <v>301</v>
      </c>
      <c r="CD307" s="29">
        <f>F276</f>
        <v>263</v>
      </c>
      <c r="CE307" s="29">
        <f>F307</f>
        <v>294</v>
      </c>
      <c r="CF307" s="29">
        <f>F370</f>
        <v>357</v>
      </c>
      <c r="CG307" s="29">
        <f>F222</f>
        <v>209</v>
      </c>
      <c r="CH307" s="29">
        <f>F198</f>
        <v>185</v>
      </c>
      <c r="CI307" s="29">
        <f>F160</f>
        <v>147</v>
      </c>
      <c r="CJ307" s="29">
        <f>F166</f>
        <v>153</v>
      </c>
      <c r="CK307" s="30">
        <f>F254</f>
        <v>241</v>
      </c>
      <c r="CL307" s="75">
        <f t="shared" si="143"/>
        <v>3247400</v>
      </c>
      <c r="CM307" s="41"/>
      <c r="CN307" s="82" t="s">
        <v>72</v>
      </c>
      <c r="CO307" s="84" t="s">
        <v>97</v>
      </c>
      <c r="CP307" s="84" t="s">
        <v>488</v>
      </c>
      <c r="CQ307" s="84" t="s">
        <v>414</v>
      </c>
      <c r="CR307" s="83" t="s">
        <v>525</v>
      </c>
      <c r="CS307" s="84" t="s">
        <v>687</v>
      </c>
      <c r="CT307" s="84" t="s">
        <v>149</v>
      </c>
      <c r="CU307" s="84" t="s">
        <v>700</v>
      </c>
      <c r="CV307" s="84" t="s">
        <v>353</v>
      </c>
      <c r="CW307" s="84" t="s">
        <v>593</v>
      </c>
      <c r="CX307" s="84" t="s">
        <v>300</v>
      </c>
      <c r="CY307" s="84" t="s">
        <v>129</v>
      </c>
      <c r="CZ307" s="85" t="s">
        <v>274</v>
      </c>
      <c r="DA307" s="84" t="s">
        <v>118</v>
      </c>
      <c r="DB307" s="84" t="s">
        <v>315</v>
      </c>
      <c r="DC307" s="84" t="s">
        <v>158</v>
      </c>
      <c r="DD307" s="84" t="s">
        <v>398</v>
      </c>
      <c r="DE307" s="84" t="s">
        <v>382</v>
      </c>
      <c r="DF307" s="84" t="s">
        <v>673</v>
      </c>
      <c r="DG307" s="84" t="s">
        <v>180</v>
      </c>
      <c r="DH307" s="86" t="s">
        <v>524</v>
      </c>
      <c r="DI307" s="84" t="s">
        <v>93</v>
      </c>
      <c r="DJ307" s="84" t="s">
        <v>247</v>
      </c>
      <c r="DK307" s="84" t="s">
        <v>419</v>
      </c>
      <c r="DL307" s="87" t="s">
        <v>528</v>
      </c>
      <c r="DM307" s="67"/>
      <c r="DO307" s="57"/>
      <c r="DP307" s="88">
        <f>F628</f>
        <v>615</v>
      </c>
      <c r="DQ307" s="89">
        <f>F501</f>
        <v>488</v>
      </c>
      <c r="DR307" s="89">
        <f>F369</f>
        <v>356</v>
      </c>
      <c r="DS307" s="89">
        <f>F242</f>
        <v>229</v>
      </c>
      <c r="DT307" s="89">
        <f>F135</f>
        <v>122</v>
      </c>
      <c r="DU307" s="89">
        <f>F559</f>
        <v>546</v>
      </c>
      <c r="DV307" s="89">
        <f>F432</f>
        <v>419</v>
      </c>
      <c r="DW307" s="89">
        <f>F300</f>
        <v>287</v>
      </c>
      <c r="DX307" s="89">
        <f>F168</f>
        <v>155</v>
      </c>
      <c r="DY307" s="89">
        <f>F41</f>
        <v>28</v>
      </c>
      <c r="DZ307" s="89">
        <f>F590</f>
        <v>577</v>
      </c>
      <c r="EA307" s="89">
        <f>F483</f>
        <v>470</v>
      </c>
      <c r="EB307" s="89">
        <f>F356</f>
        <v>343</v>
      </c>
      <c r="EC307" s="89">
        <f>F224</f>
        <v>211</v>
      </c>
      <c r="ED307" s="89">
        <f>F97</f>
        <v>84</v>
      </c>
      <c r="EE307" s="89">
        <f>F521</f>
        <v>508</v>
      </c>
      <c r="EF307" s="89">
        <f>F389</f>
        <v>376</v>
      </c>
      <c r="EG307" s="89">
        <f>F287</f>
        <v>274</v>
      </c>
      <c r="EH307" s="89">
        <f>F155</f>
        <v>142</v>
      </c>
      <c r="EI307" s="89">
        <f>F23</f>
        <v>10</v>
      </c>
      <c r="EJ307" s="89">
        <f>F577</f>
        <v>564</v>
      </c>
      <c r="EK307" s="89">
        <f>F445</f>
        <v>432</v>
      </c>
      <c r="EL307" s="89">
        <f>F313</f>
        <v>300</v>
      </c>
      <c r="EM307" s="89">
        <f>F211</f>
        <v>198</v>
      </c>
      <c r="EN307" s="90">
        <f>F79</f>
        <v>66</v>
      </c>
      <c r="EO307" s="75">
        <f t="shared" si="144"/>
        <v>3247400</v>
      </c>
      <c r="EP307" s="41"/>
      <c r="EQ307" s="91" t="s">
        <v>257</v>
      </c>
      <c r="ER307" s="93" t="s">
        <v>152</v>
      </c>
      <c r="ES307" s="93" t="s">
        <v>282</v>
      </c>
      <c r="ET307" s="93" t="s">
        <v>91</v>
      </c>
      <c r="EU307" s="92" t="s">
        <v>209</v>
      </c>
      <c r="EV307" s="93" t="s">
        <v>118</v>
      </c>
      <c r="EW307" s="93" t="s">
        <v>418</v>
      </c>
      <c r="EX307" s="93" t="s">
        <v>589</v>
      </c>
      <c r="EY307" s="93" t="s">
        <v>363</v>
      </c>
      <c r="EZ307" s="93" t="s">
        <v>619</v>
      </c>
      <c r="FA307" s="93" t="s">
        <v>300</v>
      </c>
      <c r="FB307" s="93" t="s">
        <v>296</v>
      </c>
      <c r="FC307" s="94" t="s">
        <v>514</v>
      </c>
      <c r="FD307" s="93" t="s">
        <v>636</v>
      </c>
      <c r="FE307" s="93" t="s">
        <v>292</v>
      </c>
      <c r="FF307" s="93" t="s">
        <v>191</v>
      </c>
      <c r="FG307" s="93" t="s">
        <v>437</v>
      </c>
      <c r="FH307" s="93" t="s">
        <v>303</v>
      </c>
      <c r="FI307" s="93" t="s">
        <v>385</v>
      </c>
      <c r="FJ307" s="93" t="s">
        <v>472</v>
      </c>
      <c r="FK307" s="95" t="s">
        <v>381</v>
      </c>
      <c r="FL307" s="93" t="s">
        <v>550</v>
      </c>
      <c r="FM307" s="93" t="s">
        <v>660</v>
      </c>
      <c r="FN307" s="93" t="s">
        <v>547</v>
      </c>
      <c r="FO307" s="96" t="s">
        <v>554</v>
      </c>
      <c r="FP307" s="67"/>
    </row>
    <row r="308" spans="1:172" x14ac:dyDescent="0.2">
      <c r="A308" s="41"/>
      <c r="B308" s="41"/>
      <c r="C308" s="41"/>
      <c r="D308" s="109" t="s">
        <v>281</v>
      </c>
      <c r="E308" s="110" t="s">
        <v>565</v>
      </c>
      <c r="F308" s="111">
        <f>B3+(295*B5)</f>
        <v>295</v>
      </c>
      <c r="G308" s="41"/>
      <c r="I308" s="57"/>
      <c r="J308" s="28">
        <f>F537</f>
        <v>524</v>
      </c>
      <c r="K308" s="29">
        <f>F563</f>
        <v>550</v>
      </c>
      <c r="L308" s="29">
        <f>F619</f>
        <v>606</v>
      </c>
      <c r="M308" s="29">
        <f>F550</f>
        <v>537</v>
      </c>
      <c r="N308" s="29">
        <f>F606</f>
        <v>593</v>
      </c>
      <c r="O308" s="29">
        <f>F146</f>
        <v>133</v>
      </c>
      <c r="P308" s="29">
        <f>F202</f>
        <v>189</v>
      </c>
      <c r="Q308" s="29">
        <f>F253</f>
        <v>240</v>
      </c>
      <c r="R308" s="29">
        <f>F184</f>
        <v>171</v>
      </c>
      <c r="S308" s="29">
        <f>F215</f>
        <v>202</v>
      </c>
      <c r="T308" s="29">
        <f>F405</f>
        <v>392</v>
      </c>
      <c r="U308" s="29">
        <f>F461</f>
        <v>448</v>
      </c>
      <c r="V308" s="29">
        <f>F492</f>
        <v>479</v>
      </c>
      <c r="W308" s="29">
        <f>F418</f>
        <v>405</v>
      </c>
      <c r="X308" s="29">
        <f>F474</f>
        <v>461</v>
      </c>
      <c r="Y308" s="29">
        <f>F14</f>
        <v>1</v>
      </c>
      <c r="Z308" s="29">
        <f>F70</f>
        <v>57</v>
      </c>
      <c r="AA308" s="29">
        <f>F126</f>
        <v>113</v>
      </c>
      <c r="AB308" s="29">
        <f>F57</f>
        <v>44</v>
      </c>
      <c r="AC308" s="29">
        <f>F108</f>
        <v>95</v>
      </c>
      <c r="AD308" s="29">
        <f>F273</f>
        <v>260</v>
      </c>
      <c r="AE308" s="29">
        <f>F329</f>
        <v>316</v>
      </c>
      <c r="AF308" s="29">
        <f>F385</f>
        <v>372</v>
      </c>
      <c r="AG308" s="29">
        <f>F291</f>
        <v>278</v>
      </c>
      <c r="AH308" s="30">
        <f>F347</f>
        <v>334</v>
      </c>
      <c r="AI308" s="75">
        <f t="shared" si="142"/>
        <v>3247400</v>
      </c>
      <c r="AJ308" s="41"/>
      <c r="AK308" s="82" t="s">
        <v>454</v>
      </c>
      <c r="AL308" s="84" t="s">
        <v>511</v>
      </c>
      <c r="AM308" s="84" t="s">
        <v>106</v>
      </c>
      <c r="AN308" s="84" t="s">
        <v>273</v>
      </c>
      <c r="AO308" s="84" t="s">
        <v>526</v>
      </c>
      <c r="AP308" s="83" t="s">
        <v>699</v>
      </c>
      <c r="AQ308" s="84" t="s">
        <v>362</v>
      </c>
      <c r="AR308" s="84" t="s">
        <v>575</v>
      </c>
      <c r="AS308" s="84" t="s">
        <v>345</v>
      </c>
      <c r="AT308" s="84" t="s">
        <v>518</v>
      </c>
      <c r="AU308" s="84" t="s">
        <v>608</v>
      </c>
      <c r="AV308" s="84" t="s">
        <v>395</v>
      </c>
      <c r="AW308" s="85" t="s">
        <v>101</v>
      </c>
      <c r="AX308" s="84" t="s">
        <v>84</v>
      </c>
      <c r="AY308" s="84" t="s">
        <v>519</v>
      </c>
      <c r="AZ308" s="84" t="s">
        <v>201</v>
      </c>
      <c r="BA308" s="84" t="s">
        <v>369</v>
      </c>
      <c r="BB308" s="84" t="s">
        <v>96</v>
      </c>
      <c r="BC308" s="84" t="s">
        <v>128</v>
      </c>
      <c r="BD308" s="86" t="s">
        <v>314</v>
      </c>
      <c r="BE308" s="84" t="s">
        <v>681</v>
      </c>
      <c r="BF308" s="84" t="s">
        <v>466</v>
      </c>
      <c r="BG308" s="84" t="s">
        <v>397</v>
      </c>
      <c r="BH308" s="84" t="s">
        <v>224</v>
      </c>
      <c r="BI308" s="87" t="s">
        <v>616</v>
      </c>
      <c r="BJ308" s="41"/>
      <c r="BK308" s="50"/>
      <c r="BL308" s="41"/>
      <c r="BM308" s="28">
        <f>F273</f>
        <v>260</v>
      </c>
      <c r="BN308" s="29">
        <f>F341</f>
        <v>328</v>
      </c>
      <c r="BO308" s="29">
        <f>F372</f>
        <v>359</v>
      </c>
      <c r="BP308" s="29">
        <f>F329</f>
        <v>316</v>
      </c>
      <c r="BQ308" s="29">
        <f>F310</f>
        <v>297</v>
      </c>
      <c r="BR308" s="29">
        <f>F146</f>
        <v>133</v>
      </c>
      <c r="BS308" s="29">
        <f>F234</f>
        <v>221</v>
      </c>
      <c r="BT308" s="29">
        <f>F240</f>
        <v>227</v>
      </c>
      <c r="BU308" s="29">
        <f>F202</f>
        <v>189</v>
      </c>
      <c r="BV308" s="29">
        <f>F178</f>
        <v>165</v>
      </c>
      <c r="BW308" s="29">
        <f>F389</f>
        <v>376</v>
      </c>
      <c r="BX308" s="29">
        <f>F482</f>
        <v>469</v>
      </c>
      <c r="BY308" s="29">
        <f>F508</f>
        <v>495</v>
      </c>
      <c r="BZ308" s="29">
        <f>F445</f>
        <v>432</v>
      </c>
      <c r="CA308" s="29">
        <f>F426</f>
        <v>413</v>
      </c>
      <c r="CB308" s="29">
        <f>F530</f>
        <v>517</v>
      </c>
      <c r="CC308" s="29">
        <f>F593</f>
        <v>580</v>
      </c>
      <c r="CD308" s="29">
        <f>F624</f>
        <v>611</v>
      </c>
      <c r="CE308" s="29">
        <f>F586</f>
        <v>573</v>
      </c>
      <c r="CF308" s="29">
        <f>F542</f>
        <v>529</v>
      </c>
      <c r="CG308" s="29">
        <f>F37</f>
        <v>24</v>
      </c>
      <c r="CH308" s="29">
        <f>F100</f>
        <v>87</v>
      </c>
      <c r="CI308" s="29">
        <f>F131</f>
        <v>118</v>
      </c>
      <c r="CJ308" s="29">
        <f>F63</f>
        <v>50</v>
      </c>
      <c r="CK308" s="30">
        <f>F44</f>
        <v>31</v>
      </c>
      <c r="CL308" s="75">
        <f t="shared" si="143"/>
        <v>3247400</v>
      </c>
      <c r="CM308" s="41"/>
      <c r="CN308" s="82" t="s">
        <v>681</v>
      </c>
      <c r="CO308" s="84" t="s">
        <v>87</v>
      </c>
      <c r="CP308" s="84" t="s">
        <v>594</v>
      </c>
      <c r="CQ308" s="84" t="s">
        <v>466</v>
      </c>
      <c r="CR308" s="84" t="s">
        <v>439</v>
      </c>
      <c r="CS308" s="83" t="s">
        <v>699</v>
      </c>
      <c r="CT308" s="84" t="s">
        <v>226</v>
      </c>
      <c r="CU308" s="84" t="s">
        <v>480</v>
      </c>
      <c r="CV308" s="84" t="s">
        <v>362</v>
      </c>
      <c r="CW308" s="84" t="s">
        <v>599</v>
      </c>
      <c r="CX308" s="84" t="s">
        <v>437</v>
      </c>
      <c r="CY308" s="84" t="s">
        <v>564</v>
      </c>
      <c r="CZ308" s="85" t="s">
        <v>235</v>
      </c>
      <c r="DA308" s="84" t="s">
        <v>550</v>
      </c>
      <c r="DB308" s="84" t="s">
        <v>339</v>
      </c>
      <c r="DC308" s="84" t="s">
        <v>520</v>
      </c>
      <c r="DD308" s="84" t="s">
        <v>577</v>
      </c>
      <c r="DE308" s="84" t="s">
        <v>542</v>
      </c>
      <c r="DF308" s="84" t="s">
        <v>78</v>
      </c>
      <c r="DG308" s="86" t="s">
        <v>631</v>
      </c>
      <c r="DH308" s="84" t="s">
        <v>679</v>
      </c>
      <c r="DI308" s="84" t="s">
        <v>409</v>
      </c>
      <c r="DJ308" s="84" t="s">
        <v>470</v>
      </c>
      <c r="DK308" s="84" t="s">
        <v>272</v>
      </c>
      <c r="DL308" s="87" t="s">
        <v>597</v>
      </c>
      <c r="DM308" s="67"/>
      <c r="DO308" s="57"/>
      <c r="DP308" s="88">
        <f>F220</f>
        <v>207</v>
      </c>
      <c r="DQ308" s="89">
        <f>F88</f>
        <v>75</v>
      </c>
      <c r="DR308" s="89">
        <f>F611</f>
        <v>598</v>
      </c>
      <c r="DS308" s="89">
        <f>F479</f>
        <v>466</v>
      </c>
      <c r="DT308" s="89">
        <f>F352</f>
        <v>339</v>
      </c>
      <c r="DU308" s="89">
        <f>F151</f>
        <v>138</v>
      </c>
      <c r="DV308" s="89">
        <f>F19</f>
        <v>6</v>
      </c>
      <c r="DW308" s="89">
        <f>F517</f>
        <v>504</v>
      </c>
      <c r="DX308" s="89">
        <f>F410</f>
        <v>397</v>
      </c>
      <c r="DY308" s="89">
        <f>F278</f>
        <v>265</v>
      </c>
      <c r="DZ308" s="89">
        <f>F207</f>
        <v>194</v>
      </c>
      <c r="EA308" s="89">
        <f>F75</f>
        <v>62</v>
      </c>
      <c r="EB308" s="89">
        <f>F568</f>
        <v>555</v>
      </c>
      <c r="EC308" s="89">
        <f>F441</f>
        <v>428</v>
      </c>
      <c r="ED308" s="89">
        <f>F334</f>
        <v>321</v>
      </c>
      <c r="EE308" s="89">
        <f>F258</f>
        <v>245</v>
      </c>
      <c r="EF308" s="89">
        <f>F131</f>
        <v>118</v>
      </c>
      <c r="EG308" s="89">
        <f>F624</f>
        <v>611</v>
      </c>
      <c r="EH308" s="89">
        <f>F497</f>
        <v>484</v>
      </c>
      <c r="EI308" s="89">
        <f>F365</f>
        <v>352</v>
      </c>
      <c r="EJ308" s="89">
        <f>F164</f>
        <v>151</v>
      </c>
      <c r="EK308" s="89">
        <f>F62</f>
        <v>49</v>
      </c>
      <c r="EL308" s="89">
        <f>F555</f>
        <v>542</v>
      </c>
      <c r="EM308" s="89">
        <f>F423</f>
        <v>410</v>
      </c>
      <c r="EN308" s="90">
        <f>F296</f>
        <v>283</v>
      </c>
      <c r="EO308" s="75">
        <f t="shared" si="144"/>
        <v>3247400</v>
      </c>
      <c r="EP308" s="41"/>
      <c r="EQ308" s="91" t="s">
        <v>92</v>
      </c>
      <c r="ER308" s="93" t="s">
        <v>1</v>
      </c>
      <c r="ES308" s="93" t="s">
        <v>241</v>
      </c>
      <c r="ET308" s="93" t="s">
        <v>153</v>
      </c>
      <c r="EU308" s="93" t="s">
        <v>283</v>
      </c>
      <c r="EV308" s="92" t="s">
        <v>571</v>
      </c>
      <c r="EW308" s="93" t="s">
        <v>620</v>
      </c>
      <c r="EX308" s="93" t="s">
        <v>647</v>
      </c>
      <c r="EY308" s="93" t="s">
        <v>377</v>
      </c>
      <c r="EZ308" s="93" t="s">
        <v>243</v>
      </c>
      <c r="FA308" s="93" t="s">
        <v>481</v>
      </c>
      <c r="FB308" s="93" t="s">
        <v>487</v>
      </c>
      <c r="FC308" s="94" t="s">
        <v>623</v>
      </c>
      <c r="FD308" s="93" t="s">
        <v>253</v>
      </c>
      <c r="FE308" s="93" t="s">
        <v>497</v>
      </c>
      <c r="FF308" s="93" t="s">
        <v>386</v>
      </c>
      <c r="FG308" s="93" t="s">
        <v>470</v>
      </c>
      <c r="FH308" s="93" t="s">
        <v>542</v>
      </c>
      <c r="FI308" s="93" t="s">
        <v>136</v>
      </c>
      <c r="FJ308" s="95" t="s">
        <v>416</v>
      </c>
      <c r="FK308" s="93" t="s">
        <v>245</v>
      </c>
      <c r="FL308" s="93" t="s">
        <v>682</v>
      </c>
      <c r="FM308" s="93" t="s">
        <v>485</v>
      </c>
      <c r="FN308" s="93" t="s">
        <v>322</v>
      </c>
      <c r="FO308" s="96" t="s">
        <v>532</v>
      </c>
      <c r="FP308" s="67"/>
    </row>
    <row r="309" spans="1:172" x14ac:dyDescent="0.2">
      <c r="A309" s="41"/>
      <c r="B309" s="41"/>
      <c r="C309" s="41"/>
      <c r="D309" s="109" t="s">
        <v>412</v>
      </c>
      <c r="E309" s="110" t="s">
        <v>565</v>
      </c>
      <c r="F309" s="122">
        <f>B3+(296*B5)</f>
        <v>296</v>
      </c>
      <c r="G309" s="41"/>
      <c r="I309" s="57"/>
      <c r="J309" s="28">
        <f>F625</f>
        <v>612</v>
      </c>
      <c r="K309" s="29">
        <f>F556</f>
        <v>543</v>
      </c>
      <c r="L309" s="29">
        <f>F612</f>
        <v>599</v>
      </c>
      <c r="M309" s="29">
        <f>F513</f>
        <v>500</v>
      </c>
      <c r="N309" s="29">
        <f>F569</f>
        <v>556</v>
      </c>
      <c r="O309" s="29">
        <f>F259</f>
        <v>246</v>
      </c>
      <c r="P309" s="29">
        <f>F165</f>
        <v>152</v>
      </c>
      <c r="Q309" s="29">
        <f>F221</f>
        <v>208</v>
      </c>
      <c r="R309" s="29">
        <f>F152</f>
        <v>139</v>
      </c>
      <c r="S309" s="29">
        <f>F203</f>
        <v>190</v>
      </c>
      <c r="T309" s="29">
        <f>F493</f>
        <v>480</v>
      </c>
      <c r="U309" s="29">
        <f>F424</f>
        <v>411</v>
      </c>
      <c r="V309" s="29">
        <f>F480</f>
        <v>467</v>
      </c>
      <c r="W309" s="29">
        <f>F411</f>
        <v>398</v>
      </c>
      <c r="X309" s="29">
        <f>F442</f>
        <v>429</v>
      </c>
      <c r="Y309" s="29">
        <f>F132</f>
        <v>119</v>
      </c>
      <c r="Z309" s="29">
        <f>F58</f>
        <v>45</v>
      </c>
      <c r="AA309" s="29">
        <f>F89</f>
        <v>76</v>
      </c>
      <c r="AB309" s="29">
        <f>F20</f>
        <v>7</v>
      </c>
      <c r="AC309" s="29">
        <f>F76</f>
        <v>63</v>
      </c>
      <c r="AD309" s="29">
        <f>F366</f>
        <v>353</v>
      </c>
      <c r="AE309" s="29">
        <f>F297</f>
        <v>284</v>
      </c>
      <c r="AF309" s="29">
        <f>F348</f>
        <v>335</v>
      </c>
      <c r="AG309" s="29">
        <f>F279</f>
        <v>266</v>
      </c>
      <c r="AH309" s="30">
        <f>F335</f>
        <v>322</v>
      </c>
      <c r="AI309" s="75">
        <f t="shared" si="142"/>
        <v>3247400</v>
      </c>
      <c r="AJ309" s="41"/>
      <c r="AK309" s="82" t="s">
        <v>76</v>
      </c>
      <c r="AL309" s="84" t="s">
        <v>558</v>
      </c>
      <c r="AM309" s="84" t="s">
        <v>500</v>
      </c>
      <c r="AN309" s="84" t="s">
        <v>391</v>
      </c>
      <c r="AO309" s="84" t="s">
        <v>301</v>
      </c>
      <c r="AP309" s="84" t="s">
        <v>162</v>
      </c>
      <c r="AQ309" s="83" t="s">
        <v>402</v>
      </c>
      <c r="AR309" s="84" t="s">
        <v>698</v>
      </c>
      <c r="AS309" s="84" t="s">
        <v>113</v>
      </c>
      <c r="AT309" s="84" t="s">
        <v>637</v>
      </c>
      <c r="AU309" s="84" t="s">
        <v>216</v>
      </c>
      <c r="AV309" s="84" t="s">
        <v>405</v>
      </c>
      <c r="AW309" s="85" t="s">
        <v>603</v>
      </c>
      <c r="AX309" s="84" t="s">
        <v>476</v>
      </c>
      <c r="AY309" s="84" t="s">
        <v>297</v>
      </c>
      <c r="AZ309" s="84" t="s">
        <v>190</v>
      </c>
      <c r="BA309" s="84" t="s">
        <v>380</v>
      </c>
      <c r="BB309" s="84" t="s">
        <v>2</v>
      </c>
      <c r="BC309" s="86" t="s">
        <v>117</v>
      </c>
      <c r="BD309" s="84" t="s">
        <v>293</v>
      </c>
      <c r="BE309" s="84" t="s">
        <v>302</v>
      </c>
      <c r="BF309" s="84" t="s">
        <v>649</v>
      </c>
      <c r="BG309" s="84" t="s">
        <v>677</v>
      </c>
      <c r="BH309" s="84" t="s">
        <v>536</v>
      </c>
      <c r="BI309" s="87" t="s">
        <v>515</v>
      </c>
      <c r="BJ309" s="41"/>
      <c r="BK309" s="50"/>
      <c r="BL309" s="41"/>
      <c r="BM309" s="28">
        <f>F335</f>
        <v>322</v>
      </c>
      <c r="BN309" s="29">
        <f>F297</f>
        <v>284</v>
      </c>
      <c r="BO309" s="29">
        <f>F354</f>
        <v>341</v>
      </c>
      <c r="BP309" s="29">
        <f>F373</f>
        <v>360</v>
      </c>
      <c r="BQ309" s="29">
        <f>F266</f>
        <v>253</v>
      </c>
      <c r="BR309" s="29">
        <f>F203</f>
        <v>190</v>
      </c>
      <c r="BS309" s="29">
        <f>F165</f>
        <v>152</v>
      </c>
      <c r="BT309" s="29">
        <f>F227</f>
        <v>214</v>
      </c>
      <c r="BU309" s="29">
        <f>F246</f>
        <v>233</v>
      </c>
      <c r="BV309" s="29">
        <f>F159</f>
        <v>146</v>
      </c>
      <c r="BW309" s="29">
        <f>F451</f>
        <v>438</v>
      </c>
      <c r="BX309" s="29">
        <f>F433</f>
        <v>420</v>
      </c>
      <c r="BY309" s="29">
        <f>F470</f>
        <v>457</v>
      </c>
      <c r="BZ309" s="29">
        <f>F489</f>
        <v>476</v>
      </c>
      <c r="CA309" s="29">
        <f>F407</f>
        <v>394</v>
      </c>
      <c r="CB309" s="29">
        <f>F567</f>
        <v>554</v>
      </c>
      <c r="CC309" s="29">
        <f>F549</f>
        <v>536</v>
      </c>
      <c r="CD309" s="29">
        <f>F611</f>
        <v>598</v>
      </c>
      <c r="CE309" s="29">
        <f>F630</f>
        <v>617</v>
      </c>
      <c r="CF309" s="29">
        <f>F518</f>
        <v>505</v>
      </c>
      <c r="CG309" s="29">
        <f>F69</f>
        <v>56</v>
      </c>
      <c r="CH309" s="29">
        <f>F56</f>
        <v>43</v>
      </c>
      <c r="CI309" s="29">
        <f>F88</f>
        <v>75</v>
      </c>
      <c r="CJ309" s="29">
        <f>F137</f>
        <v>124</v>
      </c>
      <c r="CK309" s="30">
        <f>F25</f>
        <v>12</v>
      </c>
      <c r="CL309" s="75">
        <f t="shared" si="143"/>
        <v>3247400</v>
      </c>
      <c r="CM309" s="41"/>
      <c r="CN309" s="82" t="s">
        <v>515</v>
      </c>
      <c r="CO309" s="84" t="s">
        <v>649</v>
      </c>
      <c r="CP309" s="84" t="s">
        <v>426</v>
      </c>
      <c r="CQ309" s="84" t="s">
        <v>691</v>
      </c>
      <c r="CR309" s="84" t="s">
        <v>181</v>
      </c>
      <c r="CS309" s="84" t="s">
        <v>637</v>
      </c>
      <c r="CT309" s="83" t="s">
        <v>402</v>
      </c>
      <c r="CU309" s="84" t="s">
        <v>248</v>
      </c>
      <c r="CV309" s="84" t="s">
        <v>693</v>
      </c>
      <c r="CW309" s="84" t="s">
        <v>90</v>
      </c>
      <c r="CX309" s="84" t="s">
        <v>280</v>
      </c>
      <c r="CY309" s="84" t="s">
        <v>103</v>
      </c>
      <c r="CZ309" s="85" t="s">
        <v>462</v>
      </c>
      <c r="DA309" s="84" t="s">
        <v>475</v>
      </c>
      <c r="DB309" s="84" t="s">
        <v>533</v>
      </c>
      <c r="DC309" s="84" t="s">
        <v>613</v>
      </c>
      <c r="DD309" s="84" t="s">
        <v>474</v>
      </c>
      <c r="DE309" s="84" t="s">
        <v>241</v>
      </c>
      <c r="DF309" s="86" t="s">
        <v>553</v>
      </c>
      <c r="DG309" s="84" t="s">
        <v>600</v>
      </c>
      <c r="DH309" s="84" t="s">
        <v>573</v>
      </c>
      <c r="DI309" s="84" t="s">
        <v>390</v>
      </c>
      <c r="DJ309" s="84" t="s">
        <v>1</v>
      </c>
      <c r="DK309" s="84" t="s">
        <v>689</v>
      </c>
      <c r="DL309" s="87" t="s">
        <v>451</v>
      </c>
      <c r="DM309" s="67"/>
      <c r="DO309" s="57"/>
      <c r="DP309" s="88">
        <f>F385</f>
        <v>372</v>
      </c>
      <c r="DQ309" s="89">
        <f>F253</f>
        <v>240</v>
      </c>
      <c r="DR309" s="89">
        <f>F126</f>
        <v>113</v>
      </c>
      <c r="DS309" s="89">
        <f>F619</f>
        <v>606</v>
      </c>
      <c r="DT309" s="89">
        <f>F492</f>
        <v>479</v>
      </c>
      <c r="DU309" s="89">
        <f>F291</f>
        <v>278</v>
      </c>
      <c r="DV309" s="89">
        <f>F184</f>
        <v>171</v>
      </c>
      <c r="DW309" s="89">
        <f>F57</f>
        <v>44</v>
      </c>
      <c r="DX309" s="89">
        <f>F550</f>
        <v>537</v>
      </c>
      <c r="DY309" s="89">
        <f>F418</f>
        <v>405</v>
      </c>
      <c r="DZ309" s="89">
        <f>F347</f>
        <v>334</v>
      </c>
      <c r="EA309" s="89">
        <f>F215</f>
        <v>202</v>
      </c>
      <c r="EB309" s="89">
        <f>F108</f>
        <v>95</v>
      </c>
      <c r="EC309" s="89">
        <f>F606</f>
        <v>593</v>
      </c>
      <c r="ED309" s="89">
        <f>F474</f>
        <v>461</v>
      </c>
      <c r="EE309" s="89">
        <f>F273</f>
        <v>260</v>
      </c>
      <c r="EF309" s="89">
        <f>F146</f>
        <v>133</v>
      </c>
      <c r="EG309" s="89">
        <f>F14</f>
        <v>1</v>
      </c>
      <c r="EH309" s="89">
        <f>F537</f>
        <v>524</v>
      </c>
      <c r="EI309" s="89">
        <f>F405</f>
        <v>392</v>
      </c>
      <c r="EJ309" s="89">
        <f>F329</f>
        <v>316</v>
      </c>
      <c r="EK309" s="89">
        <f>F202</f>
        <v>189</v>
      </c>
      <c r="EL309" s="89">
        <f>F70</f>
        <v>57</v>
      </c>
      <c r="EM309" s="89">
        <f>F563</f>
        <v>550</v>
      </c>
      <c r="EN309" s="90">
        <f>F461</f>
        <v>448</v>
      </c>
      <c r="EO309" s="75">
        <f t="shared" si="144"/>
        <v>3247400</v>
      </c>
      <c r="EP309" s="41"/>
      <c r="EQ309" s="91" t="s">
        <v>397</v>
      </c>
      <c r="ER309" s="93" t="s">
        <v>575</v>
      </c>
      <c r="ES309" s="93" t="s">
        <v>96</v>
      </c>
      <c r="ET309" s="93" t="s">
        <v>106</v>
      </c>
      <c r="EU309" s="93" t="s">
        <v>101</v>
      </c>
      <c r="EV309" s="93" t="s">
        <v>224</v>
      </c>
      <c r="EW309" s="92" t="s">
        <v>345</v>
      </c>
      <c r="EX309" s="93" t="s">
        <v>128</v>
      </c>
      <c r="EY309" s="93" t="s">
        <v>273</v>
      </c>
      <c r="EZ309" s="93" t="s">
        <v>84</v>
      </c>
      <c r="FA309" s="93" t="s">
        <v>616</v>
      </c>
      <c r="FB309" s="93" t="s">
        <v>518</v>
      </c>
      <c r="FC309" s="94" t="s">
        <v>314</v>
      </c>
      <c r="FD309" s="93" t="s">
        <v>526</v>
      </c>
      <c r="FE309" s="93" t="s">
        <v>519</v>
      </c>
      <c r="FF309" s="93" t="s">
        <v>681</v>
      </c>
      <c r="FG309" s="93" t="s">
        <v>699</v>
      </c>
      <c r="FH309" s="93" t="s">
        <v>201</v>
      </c>
      <c r="FI309" s="95" t="s">
        <v>454</v>
      </c>
      <c r="FJ309" s="93" t="s">
        <v>608</v>
      </c>
      <c r="FK309" s="93" t="s">
        <v>466</v>
      </c>
      <c r="FL309" s="93" t="s">
        <v>362</v>
      </c>
      <c r="FM309" s="93" t="s">
        <v>369</v>
      </c>
      <c r="FN309" s="93" t="s">
        <v>511</v>
      </c>
      <c r="FO309" s="96" t="s">
        <v>395</v>
      </c>
      <c r="FP309" s="67"/>
    </row>
    <row r="310" spans="1:172" x14ac:dyDescent="0.2">
      <c r="A310" s="41"/>
      <c r="B310" s="41"/>
      <c r="C310" s="41"/>
      <c r="D310" s="109" t="s">
        <v>439</v>
      </c>
      <c r="E310" s="110" t="s">
        <v>565</v>
      </c>
      <c r="F310" s="122">
        <f>B3+(297*B5)</f>
        <v>297</v>
      </c>
      <c r="G310" s="41"/>
      <c r="I310" s="57"/>
      <c r="J310" s="28">
        <f>F588</f>
        <v>575</v>
      </c>
      <c r="K310" s="29">
        <f>F519</f>
        <v>506</v>
      </c>
      <c r="L310" s="29">
        <f>F575</f>
        <v>562</v>
      </c>
      <c r="M310" s="29">
        <f>F631</f>
        <v>618</v>
      </c>
      <c r="N310" s="29">
        <f>F562</f>
        <v>549</v>
      </c>
      <c r="O310" s="29">
        <f>F227</f>
        <v>214</v>
      </c>
      <c r="P310" s="29">
        <f>F153</f>
        <v>140</v>
      </c>
      <c r="Q310" s="29">
        <f>F209</f>
        <v>196</v>
      </c>
      <c r="R310" s="29">
        <f>F240</f>
        <v>227</v>
      </c>
      <c r="S310" s="29">
        <f>F171</f>
        <v>158</v>
      </c>
      <c r="T310" s="29">
        <f>F486</f>
        <v>473</v>
      </c>
      <c r="U310" s="29">
        <f>F392</f>
        <v>379</v>
      </c>
      <c r="V310" s="29">
        <f>F443</f>
        <v>430</v>
      </c>
      <c r="W310" s="29">
        <f>F499</f>
        <v>486</v>
      </c>
      <c r="X310" s="29">
        <f>F430</f>
        <v>417</v>
      </c>
      <c r="Y310" s="29">
        <f>F95</f>
        <v>82</v>
      </c>
      <c r="Z310" s="29">
        <f>F26</f>
        <v>13</v>
      </c>
      <c r="AA310" s="29">
        <f>F82</f>
        <v>69</v>
      </c>
      <c r="AB310" s="29">
        <f>F133</f>
        <v>120</v>
      </c>
      <c r="AC310" s="29">
        <f>F39</f>
        <v>26</v>
      </c>
      <c r="AD310" s="29">
        <f>F354</f>
        <v>341</v>
      </c>
      <c r="AE310" s="29">
        <f>F285</f>
        <v>272</v>
      </c>
      <c r="AF310" s="29">
        <f>F316</f>
        <v>303</v>
      </c>
      <c r="AG310" s="29">
        <f>F372</f>
        <v>359</v>
      </c>
      <c r="AH310" s="30">
        <f>F298</f>
        <v>285</v>
      </c>
      <c r="AI310" s="75">
        <f t="shared" si="142"/>
        <v>3247400</v>
      </c>
      <c r="AJ310" s="41"/>
      <c r="AK310" s="82" t="s">
        <v>456</v>
      </c>
      <c r="AL310" s="84" t="s">
        <v>240</v>
      </c>
      <c r="AM310" s="84" t="s">
        <v>215</v>
      </c>
      <c r="AN310" s="84" t="s">
        <v>411</v>
      </c>
      <c r="AO310" s="84" t="s">
        <v>530</v>
      </c>
      <c r="AP310" s="84" t="s">
        <v>248</v>
      </c>
      <c r="AQ310" s="84" t="s">
        <v>622</v>
      </c>
      <c r="AR310" s="83" t="s">
        <v>288</v>
      </c>
      <c r="AS310" s="84" t="s">
        <v>480</v>
      </c>
      <c r="AT310" s="84" t="s">
        <v>701</v>
      </c>
      <c r="AU310" s="84" t="s">
        <v>543</v>
      </c>
      <c r="AV310" s="84" t="s">
        <v>237</v>
      </c>
      <c r="AW310" s="85" t="s">
        <v>338</v>
      </c>
      <c r="AX310" s="84" t="s">
        <v>483</v>
      </c>
      <c r="AY310" s="84" t="s">
        <v>624</v>
      </c>
      <c r="AZ310" s="84" t="s">
        <v>202</v>
      </c>
      <c r="BA310" s="84" t="s">
        <v>233</v>
      </c>
      <c r="BB310" s="86" t="s">
        <v>73</v>
      </c>
      <c r="BC310" s="84" t="s">
        <v>134</v>
      </c>
      <c r="BD310" s="84" t="s">
        <v>319</v>
      </c>
      <c r="BE310" s="84" t="s">
        <v>426</v>
      </c>
      <c r="BF310" s="84" t="s">
        <v>479</v>
      </c>
      <c r="BG310" s="84" t="s">
        <v>154</v>
      </c>
      <c r="BH310" s="84" t="s">
        <v>594</v>
      </c>
      <c r="BI310" s="87" t="s">
        <v>684</v>
      </c>
      <c r="BJ310" s="41"/>
      <c r="BK310" s="50"/>
      <c r="BL310" s="41"/>
      <c r="BM310" s="28">
        <f>F304</f>
        <v>291</v>
      </c>
      <c r="BN310" s="29">
        <f>F385</f>
        <v>372</v>
      </c>
      <c r="BO310" s="29">
        <f>F316</f>
        <v>303</v>
      </c>
      <c r="BP310" s="29">
        <f>F272</f>
        <v>259</v>
      </c>
      <c r="BQ310" s="29">
        <f>F348</f>
        <v>335</v>
      </c>
      <c r="BR310" s="29">
        <f>F177</f>
        <v>164</v>
      </c>
      <c r="BS310" s="29">
        <f>F253</f>
        <v>240</v>
      </c>
      <c r="BT310" s="29">
        <f>F209</f>
        <v>196</v>
      </c>
      <c r="BU310" s="29">
        <f>F140</f>
        <v>127</v>
      </c>
      <c r="BV310" s="29">
        <f>F221</f>
        <v>208</v>
      </c>
      <c r="BW310" s="29">
        <f>F420</f>
        <v>407</v>
      </c>
      <c r="BX310" s="29">
        <f>F501</f>
        <v>488</v>
      </c>
      <c r="BY310" s="29">
        <f>F457</f>
        <v>444</v>
      </c>
      <c r="BZ310" s="29">
        <f>F408</f>
        <v>395</v>
      </c>
      <c r="CA310" s="29">
        <f>F464</f>
        <v>451</v>
      </c>
      <c r="CB310" s="29">
        <f>F561</f>
        <v>548</v>
      </c>
      <c r="CC310" s="29">
        <f>F617</f>
        <v>604</v>
      </c>
      <c r="CD310" s="29">
        <f>F568</f>
        <v>555</v>
      </c>
      <c r="CE310" s="29">
        <f>F524</f>
        <v>511</v>
      </c>
      <c r="CF310" s="29">
        <f>F605</f>
        <v>592</v>
      </c>
      <c r="CG310" s="29">
        <f>F38</f>
        <v>25</v>
      </c>
      <c r="CH310" s="29">
        <f>F119</f>
        <v>106</v>
      </c>
      <c r="CI310" s="29">
        <f>F75</f>
        <v>62</v>
      </c>
      <c r="CJ310" s="29">
        <f>F31</f>
        <v>18</v>
      </c>
      <c r="CK310" s="30">
        <f>F112</f>
        <v>99</v>
      </c>
      <c r="CL310" s="75">
        <f t="shared" si="143"/>
        <v>3247400</v>
      </c>
      <c r="CM310" s="41"/>
      <c r="CN310" s="82" t="s">
        <v>502</v>
      </c>
      <c r="CO310" s="84" t="s">
        <v>397</v>
      </c>
      <c r="CP310" s="84" t="s">
        <v>154</v>
      </c>
      <c r="CQ310" s="84" t="s">
        <v>569</v>
      </c>
      <c r="CR310" s="84" t="s">
        <v>677</v>
      </c>
      <c r="CS310" s="84" t="s">
        <v>309</v>
      </c>
      <c r="CT310" s="84" t="s">
        <v>575</v>
      </c>
      <c r="CU310" s="83" t="s">
        <v>288</v>
      </c>
      <c r="CV310" s="84" t="s">
        <v>548</v>
      </c>
      <c r="CW310" s="84" t="s">
        <v>698</v>
      </c>
      <c r="CX310" s="84" t="s">
        <v>496</v>
      </c>
      <c r="CY310" s="84" t="s">
        <v>152</v>
      </c>
      <c r="CZ310" s="85" t="s">
        <v>492</v>
      </c>
      <c r="DA310" s="84" t="s">
        <v>352</v>
      </c>
      <c r="DB310" s="84" t="s">
        <v>0</v>
      </c>
      <c r="DC310" s="84" t="s">
        <v>145</v>
      </c>
      <c r="DD310" s="84" t="s">
        <v>566</v>
      </c>
      <c r="DE310" s="86" t="s">
        <v>623</v>
      </c>
      <c r="DF310" s="84" t="s">
        <v>509</v>
      </c>
      <c r="DG310" s="84" t="s">
        <v>448</v>
      </c>
      <c r="DH310" s="84" t="s">
        <v>291</v>
      </c>
      <c r="DI310" s="84" t="s">
        <v>579</v>
      </c>
      <c r="DJ310" s="84" t="s">
        <v>487</v>
      </c>
      <c r="DK310" s="84" t="s">
        <v>431</v>
      </c>
      <c r="DL310" s="87" t="s">
        <v>662</v>
      </c>
      <c r="DM310" s="67"/>
      <c r="DO310" s="57"/>
      <c r="DP310" s="88">
        <f>F400</f>
        <v>387</v>
      </c>
      <c r="DQ310" s="89">
        <f>F268</f>
        <v>255</v>
      </c>
      <c r="DR310" s="89">
        <f>F141</f>
        <v>128</v>
      </c>
      <c r="DS310" s="89">
        <f>F34</f>
        <v>21</v>
      </c>
      <c r="DT310" s="89">
        <f>F532</f>
        <v>519</v>
      </c>
      <c r="DU310" s="89">
        <f>F456</f>
        <v>443</v>
      </c>
      <c r="DV310" s="89">
        <f>F324</f>
        <v>311</v>
      </c>
      <c r="DW310" s="89">
        <f>F197</f>
        <v>184</v>
      </c>
      <c r="DX310" s="89">
        <f>F65</f>
        <v>52</v>
      </c>
      <c r="DY310" s="89">
        <f>F583</f>
        <v>570</v>
      </c>
      <c r="DZ310" s="89">
        <f>F512</f>
        <v>499</v>
      </c>
      <c r="EA310" s="89">
        <f>F380</f>
        <v>367</v>
      </c>
      <c r="EB310" s="89">
        <f>F248</f>
        <v>235</v>
      </c>
      <c r="EC310" s="89">
        <f>F121</f>
        <v>108</v>
      </c>
      <c r="ED310" s="89">
        <f>F614</f>
        <v>601</v>
      </c>
      <c r="EE310" s="89">
        <f>F413</f>
        <v>400</v>
      </c>
      <c r="EF310" s="89">
        <f>F311</f>
        <v>298</v>
      </c>
      <c r="EG310" s="89">
        <f>F179</f>
        <v>166</v>
      </c>
      <c r="EH310" s="89">
        <f>F52</f>
        <v>39</v>
      </c>
      <c r="EI310" s="89">
        <f>F545</f>
        <v>532</v>
      </c>
      <c r="EJ310" s="89">
        <f>F469</f>
        <v>456</v>
      </c>
      <c r="EK310" s="89">
        <f>F342</f>
        <v>329</v>
      </c>
      <c r="EL310" s="89">
        <f>F235</f>
        <v>222</v>
      </c>
      <c r="EM310" s="89">
        <f>F103</f>
        <v>90</v>
      </c>
      <c r="EN310" s="90">
        <f>F601</f>
        <v>588</v>
      </c>
      <c r="EO310" s="75">
        <f t="shared" si="144"/>
        <v>3247400</v>
      </c>
      <c r="EP310" s="41"/>
      <c r="EQ310" s="91" t="s">
        <v>171</v>
      </c>
      <c r="ER310" s="93" t="s">
        <v>325</v>
      </c>
      <c r="ES310" s="93" t="s">
        <v>505</v>
      </c>
      <c r="ET310" s="93" t="s">
        <v>167</v>
      </c>
      <c r="EU310" s="93" t="s">
        <v>176</v>
      </c>
      <c r="EV310" s="93" t="s">
        <v>675</v>
      </c>
      <c r="EW310" s="93" t="s">
        <v>177</v>
      </c>
      <c r="EX310" s="92" t="s">
        <v>459</v>
      </c>
      <c r="EY310" s="93" t="s">
        <v>602</v>
      </c>
      <c r="EZ310" s="93" t="s">
        <v>674</v>
      </c>
      <c r="FA310" s="93" t="s">
        <v>340</v>
      </c>
      <c r="FB310" s="93" t="s">
        <v>157</v>
      </c>
      <c r="FC310" s="94" t="s">
        <v>286</v>
      </c>
      <c r="FD310" s="93" t="s">
        <v>71</v>
      </c>
      <c r="FE310" s="93" t="s">
        <v>213</v>
      </c>
      <c r="FF310" s="93" t="s">
        <v>641</v>
      </c>
      <c r="FG310" s="93" t="s">
        <v>259</v>
      </c>
      <c r="FH310" s="95" t="s">
        <v>498</v>
      </c>
      <c r="FI310" s="93" t="s">
        <v>574</v>
      </c>
      <c r="FJ310" s="93" t="s">
        <v>614</v>
      </c>
      <c r="FK310" s="93" t="s">
        <v>696</v>
      </c>
      <c r="FL310" s="93" t="s">
        <v>120</v>
      </c>
      <c r="FM310" s="93" t="s">
        <v>361</v>
      </c>
      <c r="FN310" s="93" t="s">
        <v>590</v>
      </c>
      <c r="FO310" s="96" t="s">
        <v>552</v>
      </c>
      <c r="FP310" s="67"/>
    </row>
    <row r="311" spans="1:172" x14ac:dyDescent="0.2">
      <c r="A311" s="41"/>
      <c r="B311" s="41"/>
      <c r="C311" s="41"/>
      <c r="D311" s="109" t="s">
        <v>259</v>
      </c>
      <c r="E311" s="110" t="s">
        <v>565</v>
      </c>
      <c r="F311" s="111">
        <f>B3+(298*B5)</f>
        <v>298</v>
      </c>
      <c r="G311" s="41"/>
      <c r="I311" s="57"/>
      <c r="J311" s="28">
        <f>F581</f>
        <v>568</v>
      </c>
      <c r="K311" s="29">
        <f>F637</f>
        <v>624</v>
      </c>
      <c r="L311" s="29">
        <f>F538</f>
        <v>525</v>
      </c>
      <c r="M311" s="29">
        <f>F594</f>
        <v>581</v>
      </c>
      <c r="N311" s="29">
        <f>F525</f>
        <v>512</v>
      </c>
      <c r="O311" s="29">
        <f>F190</f>
        <v>177</v>
      </c>
      <c r="P311" s="29">
        <f>F246</f>
        <v>233</v>
      </c>
      <c r="Q311" s="29">
        <f>F177</f>
        <v>164</v>
      </c>
      <c r="R311" s="29">
        <f>F228</f>
        <v>215</v>
      </c>
      <c r="S311" s="29">
        <f>F159</f>
        <v>146</v>
      </c>
      <c r="T311" s="29">
        <f>F449</f>
        <v>436</v>
      </c>
      <c r="U311" s="29">
        <f>F505</f>
        <v>492</v>
      </c>
      <c r="V311" s="29">
        <f>F436</f>
        <v>423</v>
      </c>
      <c r="W311" s="29">
        <f>F467</f>
        <v>454</v>
      </c>
      <c r="X311" s="29">
        <f>F393</f>
        <v>380</v>
      </c>
      <c r="Y311" s="29">
        <f>F83</f>
        <v>70</v>
      </c>
      <c r="Z311" s="29">
        <f>F114</f>
        <v>101</v>
      </c>
      <c r="AA311" s="29">
        <f>F45</f>
        <v>32</v>
      </c>
      <c r="AB311" s="29">
        <f>F101</f>
        <v>88</v>
      </c>
      <c r="AC311" s="29">
        <f>F32</f>
        <v>19</v>
      </c>
      <c r="AD311" s="29">
        <f>F322</f>
        <v>309</v>
      </c>
      <c r="AE311" s="29">
        <f>F373</f>
        <v>360</v>
      </c>
      <c r="AF311" s="29">
        <f>F304</f>
        <v>291</v>
      </c>
      <c r="AG311" s="29">
        <f>F360</f>
        <v>347</v>
      </c>
      <c r="AH311" s="30">
        <f>F266</f>
        <v>253</v>
      </c>
      <c r="AI311" s="75">
        <f t="shared" si="142"/>
        <v>3247400</v>
      </c>
      <c r="AJ311" s="41"/>
      <c r="AK311" s="82" t="s">
        <v>461</v>
      </c>
      <c r="AL311" s="84" t="s">
        <v>562</v>
      </c>
      <c r="AM311" s="84" t="s">
        <v>491</v>
      </c>
      <c r="AN311" s="84" t="s">
        <v>355</v>
      </c>
      <c r="AO311" s="84" t="s">
        <v>337</v>
      </c>
      <c r="AP311" s="84" t="s">
        <v>441</v>
      </c>
      <c r="AQ311" s="84" t="s">
        <v>693</v>
      </c>
      <c r="AR311" s="84" t="s">
        <v>309</v>
      </c>
      <c r="AS311" s="83" t="s">
        <v>653</v>
      </c>
      <c r="AT311" s="84" t="s">
        <v>90</v>
      </c>
      <c r="AU311" s="84" t="s">
        <v>444</v>
      </c>
      <c r="AV311" s="84" t="s">
        <v>657</v>
      </c>
      <c r="AW311" s="85" t="s">
        <v>436</v>
      </c>
      <c r="AX311" s="84" t="s">
        <v>351</v>
      </c>
      <c r="AY311" s="84" t="s">
        <v>151</v>
      </c>
      <c r="AZ311" s="84" t="s">
        <v>195</v>
      </c>
      <c r="BA311" s="86" t="s">
        <v>368</v>
      </c>
      <c r="BB311" s="84" t="s">
        <v>261</v>
      </c>
      <c r="BC311" s="84" t="s">
        <v>123</v>
      </c>
      <c r="BD311" s="84" t="s">
        <v>212</v>
      </c>
      <c r="BE311" s="84" t="s">
        <v>634</v>
      </c>
      <c r="BF311" s="84" t="s">
        <v>691</v>
      </c>
      <c r="BG311" s="84" t="s">
        <v>502</v>
      </c>
      <c r="BH311" s="84" t="s">
        <v>544</v>
      </c>
      <c r="BI311" s="87" t="s">
        <v>181</v>
      </c>
      <c r="BJ311" s="41"/>
      <c r="BK311" s="50"/>
      <c r="BL311" s="41"/>
      <c r="BM311" s="28">
        <f>F366</f>
        <v>353</v>
      </c>
      <c r="BN311" s="29">
        <f>F279</f>
        <v>266</v>
      </c>
      <c r="BO311" s="29">
        <f>F298</f>
        <v>285</v>
      </c>
      <c r="BP311" s="29">
        <f>F360</f>
        <v>347</v>
      </c>
      <c r="BQ311" s="29">
        <f>F322</f>
        <v>309</v>
      </c>
      <c r="BR311" s="29">
        <f>F259</f>
        <v>246</v>
      </c>
      <c r="BS311" s="29">
        <f>F152</f>
        <v>139</v>
      </c>
      <c r="BT311" s="29">
        <f>F171</f>
        <v>158</v>
      </c>
      <c r="BU311" s="29">
        <f>F228</f>
        <v>215</v>
      </c>
      <c r="BV311" s="29">
        <f>F190</f>
        <v>177</v>
      </c>
      <c r="BW311" s="29">
        <f>F507</f>
        <v>494</v>
      </c>
      <c r="BX311" s="29">
        <f>F395</f>
        <v>382</v>
      </c>
      <c r="BY311" s="29">
        <f>F414</f>
        <v>401</v>
      </c>
      <c r="BZ311" s="29">
        <f>F476</f>
        <v>463</v>
      </c>
      <c r="CA311" s="29">
        <f>F458</f>
        <v>445</v>
      </c>
      <c r="CB311" s="29">
        <f>F618</f>
        <v>605</v>
      </c>
      <c r="CC311" s="29">
        <f>F536</f>
        <v>523</v>
      </c>
      <c r="CD311" s="29">
        <f>F555</f>
        <v>542</v>
      </c>
      <c r="CE311" s="29">
        <f>F592</f>
        <v>579</v>
      </c>
      <c r="CF311" s="29">
        <f>F574</f>
        <v>561</v>
      </c>
      <c r="CG311" s="29">
        <f>F125</f>
        <v>112</v>
      </c>
      <c r="CH311" s="29">
        <f>F13</f>
        <v>0</v>
      </c>
      <c r="CI311" s="29">
        <f>F62</f>
        <v>49</v>
      </c>
      <c r="CJ311" s="29">
        <f>F94</f>
        <v>81</v>
      </c>
      <c r="CK311" s="30">
        <f>F81</f>
        <v>68</v>
      </c>
      <c r="CL311" s="75">
        <f t="shared" si="143"/>
        <v>3247400</v>
      </c>
      <c r="CM311" s="41"/>
      <c r="CN311" s="82" t="s">
        <v>302</v>
      </c>
      <c r="CO311" s="84" t="s">
        <v>536</v>
      </c>
      <c r="CP311" s="84" t="s">
        <v>684</v>
      </c>
      <c r="CQ311" s="84" t="s">
        <v>544</v>
      </c>
      <c r="CR311" s="84" t="s">
        <v>634</v>
      </c>
      <c r="CS311" s="84" t="s">
        <v>162</v>
      </c>
      <c r="CT311" s="84" t="s">
        <v>113</v>
      </c>
      <c r="CU311" s="84" t="s">
        <v>701</v>
      </c>
      <c r="CV311" s="83" t="s">
        <v>653</v>
      </c>
      <c r="CW311" s="84" t="s">
        <v>441</v>
      </c>
      <c r="CX311" s="84" t="s">
        <v>457</v>
      </c>
      <c r="CY311" s="84" t="s">
        <v>403</v>
      </c>
      <c r="CZ311" s="85" t="s">
        <v>396</v>
      </c>
      <c r="DA311" s="84" t="s">
        <v>217</v>
      </c>
      <c r="DB311" s="84" t="s">
        <v>168</v>
      </c>
      <c r="DC311" s="84" t="s">
        <v>638</v>
      </c>
      <c r="DD311" s="86" t="s">
        <v>104</v>
      </c>
      <c r="DE311" s="84" t="s">
        <v>485</v>
      </c>
      <c r="DF311" s="84" t="s">
        <v>592</v>
      </c>
      <c r="DG311" s="84" t="s">
        <v>432</v>
      </c>
      <c r="DH311" s="84" t="s">
        <v>522</v>
      </c>
      <c r="DI311" s="84" t="s">
        <v>70</v>
      </c>
      <c r="DJ311" s="84" t="s">
        <v>682</v>
      </c>
      <c r="DK311" s="84" t="s">
        <v>650</v>
      </c>
      <c r="DL311" s="87" t="s">
        <v>540</v>
      </c>
      <c r="DM311" s="67"/>
      <c r="DO311" s="57"/>
      <c r="DP311" s="88">
        <f>F540</f>
        <v>527</v>
      </c>
      <c r="DQ311" s="89">
        <f>F433</f>
        <v>420</v>
      </c>
      <c r="DR311" s="89">
        <f>F306</f>
        <v>293</v>
      </c>
      <c r="DS311" s="89">
        <f>F174</f>
        <v>161</v>
      </c>
      <c r="DT311" s="89">
        <f>F47</f>
        <v>34</v>
      </c>
      <c r="DU311" s="89">
        <f>F596</f>
        <v>583</v>
      </c>
      <c r="DV311" s="89">
        <f>F464</f>
        <v>451</v>
      </c>
      <c r="DW311" s="89">
        <f>F362</f>
        <v>349</v>
      </c>
      <c r="DX311" s="89">
        <f>F230</f>
        <v>217</v>
      </c>
      <c r="DY311" s="89">
        <f>F98</f>
        <v>85</v>
      </c>
      <c r="DZ311" s="89">
        <f>F527</f>
        <v>514</v>
      </c>
      <c r="EA311" s="89">
        <f>F395</f>
        <v>382</v>
      </c>
      <c r="EB311" s="89">
        <f>F263</f>
        <v>250</v>
      </c>
      <c r="EC311" s="89">
        <f>F161</f>
        <v>148</v>
      </c>
      <c r="ED311" s="89">
        <f>F29</f>
        <v>16</v>
      </c>
      <c r="EE311" s="89">
        <f>F578</f>
        <v>565</v>
      </c>
      <c r="EF311" s="89">
        <f>F451</f>
        <v>438</v>
      </c>
      <c r="EG311" s="89">
        <f>F319</f>
        <v>306</v>
      </c>
      <c r="EH311" s="89">
        <f>F192</f>
        <v>179</v>
      </c>
      <c r="EI311" s="89">
        <f>F85</f>
        <v>72</v>
      </c>
      <c r="EJ311" s="89">
        <f>F634</f>
        <v>621</v>
      </c>
      <c r="EK311" s="89">
        <f>F507</f>
        <v>494</v>
      </c>
      <c r="EL311" s="89">
        <f>F375</f>
        <v>362</v>
      </c>
      <c r="EM311" s="89">
        <f>F243</f>
        <v>230</v>
      </c>
      <c r="EN311" s="90">
        <f>F116</f>
        <v>103</v>
      </c>
      <c r="EO311" s="75">
        <f t="shared" si="144"/>
        <v>3247400</v>
      </c>
      <c r="EP311" s="41"/>
      <c r="EQ311" s="91" t="s">
        <v>108</v>
      </c>
      <c r="ER311" s="93" t="s">
        <v>103</v>
      </c>
      <c r="ES311" s="93" t="s">
        <v>399</v>
      </c>
      <c r="ET311" s="93" t="s">
        <v>576</v>
      </c>
      <c r="EU311" s="93" t="s">
        <v>98</v>
      </c>
      <c r="EV311" s="93" t="s">
        <v>251</v>
      </c>
      <c r="EW311" s="93" t="s">
        <v>0</v>
      </c>
      <c r="EX311" s="93" t="s">
        <v>179</v>
      </c>
      <c r="EY311" s="92" t="s">
        <v>468</v>
      </c>
      <c r="EZ311" s="93" t="s">
        <v>539</v>
      </c>
      <c r="FA311" s="93" t="s">
        <v>135</v>
      </c>
      <c r="FB311" s="93" t="s">
        <v>403</v>
      </c>
      <c r="FC311" s="94" t="s">
        <v>586</v>
      </c>
      <c r="FD311" s="93" t="s">
        <v>400</v>
      </c>
      <c r="FE311" s="93" t="s">
        <v>408</v>
      </c>
      <c r="FF311" s="93" t="s">
        <v>144</v>
      </c>
      <c r="FG311" s="95" t="s">
        <v>280</v>
      </c>
      <c r="FH311" s="93" t="s">
        <v>88</v>
      </c>
      <c r="FI311" s="93" t="s">
        <v>227</v>
      </c>
      <c r="FJ311" s="93" t="s">
        <v>332</v>
      </c>
      <c r="FK311" s="93" t="s">
        <v>203</v>
      </c>
      <c r="FL311" s="93" t="s">
        <v>457</v>
      </c>
      <c r="FM311" s="93" t="s">
        <v>570</v>
      </c>
      <c r="FN311" s="93" t="s">
        <v>307</v>
      </c>
      <c r="FO311" s="96" t="s">
        <v>652</v>
      </c>
      <c r="FP311" s="67"/>
    </row>
    <row r="312" spans="1:172" x14ac:dyDescent="0.2">
      <c r="A312" s="41"/>
      <c r="B312" s="41"/>
      <c r="C312" s="41"/>
      <c r="D312" s="109" t="s">
        <v>242</v>
      </c>
      <c r="E312" s="110" t="s">
        <v>565</v>
      </c>
      <c r="F312" s="122">
        <f>B3+(299*B5)</f>
        <v>299</v>
      </c>
      <c r="G312" s="41" t="s">
        <v>3</v>
      </c>
      <c r="I312" s="57"/>
      <c r="J312" s="28">
        <f>F544</f>
        <v>531</v>
      </c>
      <c r="K312" s="29">
        <f>F600</f>
        <v>587</v>
      </c>
      <c r="L312" s="29">
        <f>F531</f>
        <v>518</v>
      </c>
      <c r="M312" s="29">
        <f>F587</f>
        <v>574</v>
      </c>
      <c r="N312" s="29">
        <f>F613</f>
        <v>600</v>
      </c>
      <c r="O312" s="29">
        <f>F178</f>
        <v>165</v>
      </c>
      <c r="P312" s="29">
        <f>F234</f>
        <v>221</v>
      </c>
      <c r="Q312" s="29">
        <f>F140</f>
        <v>127</v>
      </c>
      <c r="R312" s="29">
        <f>F196</f>
        <v>183</v>
      </c>
      <c r="S312" s="29">
        <f>F252</f>
        <v>239</v>
      </c>
      <c r="T312" s="29">
        <f>F417</f>
        <v>404</v>
      </c>
      <c r="U312" s="29">
        <f>F468</f>
        <v>455</v>
      </c>
      <c r="V312" s="29">
        <f>F399</f>
        <v>386</v>
      </c>
      <c r="W312" s="29">
        <f>F455</f>
        <v>442</v>
      </c>
      <c r="X312" s="29">
        <f>F511</f>
        <v>498</v>
      </c>
      <c r="Y312" s="29">
        <f>F51</f>
        <v>38</v>
      </c>
      <c r="Z312" s="29">
        <f>F107</f>
        <v>94</v>
      </c>
      <c r="AA312" s="29">
        <f>F33</f>
        <v>20</v>
      </c>
      <c r="AB312" s="29">
        <f>F64</f>
        <v>51</v>
      </c>
      <c r="AC312" s="29">
        <f>F120</f>
        <v>107</v>
      </c>
      <c r="AD312" s="29">
        <f>F310</f>
        <v>297</v>
      </c>
      <c r="AE312" s="29">
        <f>F341</f>
        <v>328</v>
      </c>
      <c r="AF312" s="29">
        <f>F272</f>
        <v>259</v>
      </c>
      <c r="AG312" s="29">
        <f>F323</f>
        <v>310</v>
      </c>
      <c r="AH312" s="30">
        <f>F379</f>
        <v>366</v>
      </c>
      <c r="AI312" s="75">
        <f t="shared" si="142"/>
        <v>3247400</v>
      </c>
      <c r="AJ312" s="41"/>
      <c r="AK312" s="82" t="s">
        <v>173</v>
      </c>
      <c r="AL312" s="84" t="s">
        <v>148</v>
      </c>
      <c r="AM312" s="84" t="s">
        <v>495</v>
      </c>
      <c r="AN312" s="84" t="s">
        <v>415</v>
      </c>
      <c r="AO312" s="84" t="s">
        <v>434</v>
      </c>
      <c r="AP312" s="84" t="s">
        <v>599</v>
      </c>
      <c r="AQ312" s="84" t="s">
        <v>226</v>
      </c>
      <c r="AR312" s="84" t="s">
        <v>548</v>
      </c>
      <c r="AS312" s="84" t="s">
        <v>695</v>
      </c>
      <c r="AT312" s="83" t="s">
        <v>185</v>
      </c>
      <c r="AU312" s="84" t="s">
        <v>169</v>
      </c>
      <c r="AV312" s="84" t="s">
        <v>279</v>
      </c>
      <c r="AW312" s="85" t="s">
        <v>551</v>
      </c>
      <c r="AX312" s="84" t="s">
        <v>582</v>
      </c>
      <c r="AY312" s="84" t="s">
        <v>512</v>
      </c>
      <c r="AZ312" s="86" t="s">
        <v>165</v>
      </c>
      <c r="BA312" s="84" t="s">
        <v>331</v>
      </c>
      <c r="BB312" s="84" t="s">
        <v>255</v>
      </c>
      <c r="BC312" s="84" t="s">
        <v>139</v>
      </c>
      <c r="BD312" s="84" t="s">
        <v>320</v>
      </c>
      <c r="BE312" s="84" t="s">
        <v>439</v>
      </c>
      <c r="BF312" s="84" t="s">
        <v>87</v>
      </c>
      <c r="BG312" s="84" t="s">
        <v>569</v>
      </c>
      <c r="BH312" s="84" t="s">
        <v>670</v>
      </c>
      <c r="BI312" s="87" t="s">
        <v>383</v>
      </c>
      <c r="BJ312" s="41"/>
      <c r="BK312" s="50"/>
      <c r="BL312" s="41"/>
      <c r="BM312" s="28">
        <f>F347</f>
        <v>334</v>
      </c>
      <c r="BN312" s="29">
        <f>F323</f>
        <v>310</v>
      </c>
      <c r="BO312" s="29">
        <f>F285</f>
        <v>272</v>
      </c>
      <c r="BP312" s="29">
        <f>F291</f>
        <v>278</v>
      </c>
      <c r="BQ312" s="29">
        <f>F379</f>
        <v>366</v>
      </c>
      <c r="BR312" s="29">
        <f>F215</f>
        <v>202</v>
      </c>
      <c r="BS312" s="29">
        <f>F196</f>
        <v>183</v>
      </c>
      <c r="BT312" s="29">
        <f>F153</f>
        <v>140</v>
      </c>
      <c r="BU312" s="29">
        <f>F184</f>
        <v>171</v>
      </c>
      <c r="BV312" s="29">
        <f>F252</f>
        <v>239</v>
      </c>
      <c r="BW312" s="29">
        <f>F483</f>
        <v>470</v>
      </c>
      <c r="BX312" s="29">
        <f>F439</f>
        <v>426</v>
      </c>
      <c r="BY312" s="29">
        <f>F401</f>
        <v>388</v>
      </c>
      <c r="BZ312" s="29">
        <f>F432</f>
        <v>419</v>
      </c>
      <c r="CA312" s="29">
        <f>F495</f>
        <v>482</v>
      </c>
      <c r="CB312" s="29">
        <f>F599</f>
        <v>586</v>
      </c>
      <c r="CC312" s="29">
        <f>F580</f>
        <v>567</v>
      </c>
      <c r="CD312" s="29">
        <f>F517</f>
        <v>504</v>
      </c>
      <c r="CE312" s="29">
        <f>F543</f>
        <v>530</v>
      </c>
      <c r="CF312" s="29">
        <f>F636</f>
        <v>623</v>
      </c>
      <c r="CG312" s="29">
        <f>F106</f>
        <v>93</v>
      </c>
      <c r="CH312" s="29">
        <f>F87</f>
        <v>74</v>
      </c>
      <c r="CI312" s="29">
        <f>F19</f>
        <v>6</v>
      </c>
      <c r="CJ312" s="29">
        <f>F50</f>
        <v>37</v>
      </c>
      <c r="CK312" s="30">
        <f>F113</f>
        <v>100</v>
      </c>
      <c r="CL312" s="75">
        <f t="shared" si="143"/>
        <v>3247400</v>
      </c>
      <c r="CM312" s="41"/>
      <c r="CN312" s="82" t="s">
        <v>616</v>
      </c>
      <c r="CO312" s="84" t="s">
        <v>670</v>
      </c>
      <c r="CP312" s="84" t="s">
        <v>479</v>
      </c>
      <c r="CQ312" s="84" t="s">
        <v>224</v>
      </c>
      <c r="CR312" s="84" t="s">
        <v>383</v>
      </c>
      <c r="CS312" s="84" t="s">
        <v>518</v>
      </c>
      <c r="CT312" s="84" t="s">
        <v>695</v>
      </c>
      <c r="CU312" s="84" t="s">
        <v>622</v>
      </c>
      <c r="CV312" s="84" t="s">
        <v>345</v>
      </c>
      <c r="CW312" s="83" t="s">
        <v>185</v>
      </c>
      <c r="CX312" s="84" t="s">
        <v>296</v>
      </c>
      <c r="CY312" s="84" t="s">
        <v>420</v>
      </c>
      <c r="CZ312" s="85" t="s">
        <v>80</v>
      </c>
      <c r="DA312" s="84" t="s">
        <v>418</v>
      </c>
      <c r="DB312" s="84" t="s">
        <v>446</v>
      </c>
      <c r="DC312" s="86" t="s">
        <v>392</v>
      </c>
      <c r="DD312" s="84" t="s">
        <v>407</v>
      </c>
      <c r="DE312" s="84" t="s">
        <v>647</v>
      </c>
      <c r="DF312" s="84" t="s">
        <v>655</v>
      </c>
      <c r="DG312" s="84" t="s">
        <v>175</v>
      </c>
      <c r="DH312" s="84" t="s">
        <v>508</v>
      </c>
      <c r="DI312" s="84" t="s">
        <v>667</v>
      </c>
      <c r="DJ312" s="84" t="s">
        <v>620</v>
      </c>
      <c r="DK312" s="84" t="s">
        <v>555</v>
      </c>
      <c r="DL312" s="87" t="s">
        <v>142</v>
      </c>
      <c r="DM312" s="67"/>
      <c r="DO312" s="57"/>
      <c r="DP312" s="88">
        <f>F80</f>
        <v>67</v>
      </c>
      <c r="DQ312" s="89">
        <f>F573</f>
        <v>560</v>
      </c>
      <c r="DR312" s="89">
        <f>F446</f>
        <v>433</v>
      </c>
      <c r="DS312" s="89">
        <f>F314</f>
        <v>301</v>
      </c>
      <c r="DT312" s="89">
        <f>F212</f>
        <v>199</v>
      </c>
      <c r="DU312" s="89">
        <f>F136</f>
        <v>123</v>
      </c>
      <c r="DV312" s="89">
        <f>F629</f>
        <v>616</v>
      </c>
      <c r="DW312" s="89">
        <f>F502</f>
        <v>489</v>
      </c>
      <c r="DX312" s="89">
        <f>F370</f>
        <v>357</v>
      </c>
      <c r="DY312" s="89">
        <f>F238</f>
        <v>225</v>
      </c>
      <c r="DZ312" s="89">
        <f>F42</f>
        <v>29</v>
      </c>
      <c r="EA312" s="89">
        <f>F560</f>
        <v>547</v>
      </c>
      <c r="EB312" s="89">
        <f>F428</f>
        <v>415</v>
      </c>
      <c r="EC312" s="89">
        <f>F301</f>
        <v>288</v>
      </c>
      <c r="ED312" s="89">
        <f>F169</f>
        <v>156</v>
      </c>
      <c r="EE312" s="89">
        <f>F93</f>
        <v>80</v>
      </c>
      <c r="EF312" s="89">
        <f>F591</f>
        <v>578</v>
      </c>
      <c r="EG312" s="89">
        <f>F484</f>
        <v>471</v>
      </c>
      <c r="EH312" s="89">
        <f>F357</f>
        <v>344</v>
      </c>
      <c r="EI312" s="89">
        <f>F225</f>
        <v>212</v>
      </c>
      <c r="EJ312" s="89">
        <f>F24</f>
        <v>11</v>
      </c>
      <c r="EK312" s="89">
        <f>F522</f>
        <v>509</v>
      </c>
      <c r="EL312" s="89">
        <f>F390</f>
        <v>377</v>
      </c>
      <c r="EM312" s="89">
        <f>F283</f>
        <v>270</v>
      </c>
      <c r="EN312" s="90">
        <f>F156</f>
        <v>143</v>
      </c>
      <c r="EO312" s="75">
        <f t="shared" si="144"/>
        <v>3247400</v>
      </c>
      <c r="EP312" s="41"/>
      <c r="EQ312" s="91" t="s">
        <v>97</v>
      </c>
      <c r="ER312" s="93" t="s">
        <v>107</v>
      </c>
      <c r="ES312" s="93" t="s">
        <v>102</v>
      </c>
      <c r="ET312" s="93" t="s">
        <v>398</v>
      </c>
      <c r="EU312" s="93" t="s">
        <v>122</v>
      </c>
      <c r="EV312" s="93" t="s">
        <v>525</v>
      </c>
      <c r="EW312" s="93" t="s">
        <v>645</v>
      </c>
      <c r="EX312" s="93" t="s">
        <v>676</v>
      </c>
      <c r="EY312" s="93" t="s">
        <v>180</v>
      </c>
      <c r="EZ312" s="92" t="s">
        <v>326</v>
      </c>
      <c r="FA312" s="93" t="s">
        <v>449</v>
      </c>
      <c r="FB312" s="93" t="s">
        <v>393</v>
      </c>
      <c r="FC312" s="94" t="s">
        <v>445</v>
      </c>
      <c r="FD312" s="93" t="s">
        <v>535</v>
      </c>
      <c r="FE312" s="93" t="s">
        <v>194</v>
      </c>
      <c r="FF312" s="95" t="s">
        <v>561</v>
      </c>
      <c r="FG312" s="93" t="s">
        <v>661</v>
      </c>
      <c r="FH312" s="93" t="s">
        <v>581</v>
      </c>
      <c r="FI312" s="93" t="s">
        <v>669</v>
      </c>
      <c r="FJ312" s="93" t="s">
        <v>367</v>
      </c>
      <c r="FK312" s="93" t="s">
        <v>270</v>
      </c>
      <c r="FL312" s="93" t="s">
        <v>75</v>
      </c>
      <c r="FM312" s="93" t="s">
        <v>220</v>
      </c>
      <c r="FN312" s="93" t="s">
        <v>343</v>
      </c>
      <c r="FO312" s="96" t="s">
        <v>161</v>
      </c>
      <c r="FP312" s="67"/>
    </row>
    <row r="313" spans="1:172" x14ac:dyDescent="0.2">
      <c r="A313" s="41"/>
      <c r="B313" s="41"/>
      <c r="C313" s="41"/>
      <c r="D313" s="109" t="s">
        <v>660</v>
      </c>
      <c r="E313" s="110" t="s">
        <v>565</v>
      </c>
      <c r="F313" s="111">
        <f>B3+(300*B5)</f>
        <v>300</v>
      </c>
      <c r="G313" s="41"/>
      <c r="I313" s="57"/>
      <c r="J313" s="28">
        <f>F389</f>
        <v>376</v>
      </c>
      <c r="K313" s="29">
        <f>F445</f>
        <v>432</v>
      </c>
      <c r="L313" s="29">
        <f>F501</f>
        <v>488</v>
      </c>
      <c r="M313" s="29">
        <f>F432</f>
        <v>419</v>
      </c>
      <c r="N313" s="29">
        <f>F483</f>
        <v>470</v>
      </c>
      <c r="O313" s="29">
        <f>F23</f>
        <v>10</v>
      </c>
      <c r="P313" s="29">
        <f>F79</f>
        <v>66</v>
      </c>
      <c r="Q313" s="29">
        <f>F135</f>
        <v>122</v>
      </c>
      <c r="R313" s="29">
        <f>F41</f>
        <v>28</v>
      </c>
      <c r="S313" s="29">
        <f>F97</f>
        <v>84</v>
      </c>
      <c r="T313" s="29">
        <f>F287</f>
        <v>274</v>
      </c>
      <c r="U313" s="29">
        <f>F313</f>
        <v>300</v>
      </c>
      <c r="V313" s="29">
        <f>F369</f>
        <v>356</v>
      </c>
      <c r="W313" s="29">
        <f>F300</f>
        <v>287</v>
      </c>
      <c r="X313" s="29">
        <f>F356</f>
        <v>343</v>
      </c>
      <c r="Y313" s="29">
        <f>F521</f>
        <v>508</v>
      </c>
      <c r="Z313" s="29">
        <f>F577</f>
        <v>564</v>
      </c>
      <c r="AA313" s="29">
        <f>F628</f>
        <v>615</v>
      </c>
      <c r="AB313" s="29">
        <f>F559</f>
        <v>546</v>
      </c>
      <c r="AC313" s="29">
        <f>F590</f>
        <v>577</v>
      </c>
      <c r="AD313" s="29">
        <f>F155</f>
        <v>142</v>
      </c>
      <c r="AE313" s="29">
        <f>F211</f>
        <v>198</v>
      </c>
      <c r="AF313" s="29">
        <f>F242</f>
        <v>229</v>
      </c>
      <c r="AG313" s="29">
        <f>F168</f>
        <v>155</v>
      </c>
      <c r="AH313" s="30">
        <f>F224</f>
        <v>211</v>
      </c>
      <c r="AI313" s="75">
        <f t="shared" si="142"/>
        <v>3247400</v>
      </c>
      <c r="AJ313" s="41"/>
      <c r="AK313" s="82" t="s">
        <v>437</v>
      </c>
      <c r="AL313" s="84" t="s">
        <v>550</v>
      </c>
      <c r="AM313" s="84" t="s">
        <v>152</v>
      </c>
      <c r="AN313" s="84" t="s">
        <v>418</v>
      </c>
      <c r="AO313" s="84" t="s">
        <v>296</v>
      </c>
      <c r="AP313" s="84" t="s">
        <v>472</v>
      </c>
      <c r="AQ313" s="84" t="s">
        <v>554</v>
      </c>
      <c r="AR313" s="84" t="s">
        <v>209</v>
      </c>
      <c r="AS313" s="84" t="s">
        <v>619</v>
      </c>
      <c r="AT313" s="84" t="s">
        <v>292</v>
      </c>
      <c r="AU313" s="83" t="s">
        <v>303</v>
      </c>
      <c r="AV313" s="84" t="s">
        <v>660</v>
      </c>
      <c r="AW313" s="85" t="s">
        <v>282</v>
      </c>
      <c r="AX313" s="84" t="s">
        <v>589</v>
      </c>
      <c r="AY313" s="86" t="s">
        <v>514</v>
      </c>
      <c r="AZ313" s="84" t="s">
        <v>191</v>
      </c>
      <c r="BA313" s="84" t="s">
        <v>381</v>
      </c>
      <c r="BB313" s="84" t="s">
        <v>257</v>
      </c>
      <c r="BC313" s="84" t="s">
        <v>118</v>
      </c>
      <c r="BD313" s="84" t="s">
        <v>300</v>
      </c>
      <c r="BE313" s="84" t="s">
        <v>385</v>
      </c>
      <c r="BF313" s="84" t="s">
        <v>547</v>
      </c>
      <c r="BG313" s="84" t="s">
        <v>91</v>
      </c>
      <c r="BH313" s="84" t="s">
        <v>363</v>
      </c>
      <c r="BI313" s="87" t="s">
        <v>636</v>
      </c>
      <c r="BJ313" s="41"/>
      <c r="BK313" s="50"/>
      <c r="BL313" s="41"/>
      <c r="BM313" s="28">
        <f>F139</f>
        <v>126</v>
      </c>
      <c r="BN313" s="29">
        <f>F232</f>
        <v>219</v>
      </c>
      <c r="BO313" s="29">
        <f>F258</f>
        <v>245</v>
      </c>
      <c r="BP313" s="29">
        <f>F195</f>
        <v>182</v>
      </c>
      <c r="BQ313" s="29">
        <f>F176</f>
        <v>163</v>
      </c>
      <c r="BR313" s="29">
        <f>F523</f>
        <v>510</v>
      </c>
      <c r="BS313" s="29">
        <f>F591</f>
        <v>578</v>
      </c>
      <c r="BT313" s="29">
        <f>F622</f>
        <v>609</v>
      </c>
      <c r="BU313" s="29">
        <f>F579</f>
        <v>566</v>
      </c>
      <c r="BV313" s="29">
        <f>F560</f>
        <v>547</v>
      </c>
      <c r="BW313" s="29">
        <f>F287</f>
        <v>274</v>
      </c>
      <c r="BX313" s="29">
        <f>F350</f>
        <v>337</v>
      </c>
      <c r="BY313" s="29">
        <f>F381</f>
        <v>368</v>
      </c>
      <c r="BZ313" s="29">
        <f>F313</f>
        <v>300</v>
      </c>
      <c r="CA313" s="29">
        <f>F294</f>
        <v>281</v>
      </c>
      <c r="CB313" s="29">
        <f>F21</f>
        <v>8</v>
      </c>
      <c r="CC313" s="29">
        <f>F109</f>
        <v>96</v>
      </c>
      <c r="CD313" s="29">
        <f>F115</f>
        <v>102</v>
      </c>
      <c r="CE313" s="29">
        <f>F77</f>
        <v>64</v>
      </c>
      <c r="CF313" s="29">
        <f>F53</f>
        <v>40</v>
      </c>
      <c r="CG313" s="29">
        <f>F405</f>
        <v>392</v>
      </c>
      <c r="CH313" s="29">
        <f>F468</f>
        <v>455</v>
      </c>
      <c r="CI313" s="29">
        <f>F499</f>
        <v>486</v>
      </c>
      <c r="CJ313" s="29">
        <f>F461</f>
        <v>448</v>
      </c>
      <c r="CK313" s="30">
        <f>F417</f>
        <v>404</v>
      </c>
      <c r="CL313" s="75">
        <f t="shared" si="143"/>
        <v>3247400</v>
      </c>
      <c r="CM313" s="41"/>
      <c r="CN313" s="82" t="s">
        <v>308</v>
      </c>
      <c r="CO313" s="84" t="s">
        <v>401</v>
      </c>
      <c r="CP313" s="84" t="s">
        <v>386</v>
      </c>
      <c r="CQ313" s="84" t="s">
        <v>159</v>
      </c>
      <c r="CR313" s="84" t="s">
        <v>605</v>
      </c>
      <c r="CS313" s="84" t="s">
        <v>299</v>
      </c>
      <c r="CT313" s="84" t="s">
        <v>661</v>
      </c>
      <c r="CU313" s="84" t="s">
        <v>147</v>
      </c>
      <c r="CV313" s="84" t="s">
        <v>659</v>
      </c>
      <c r="CW313" s="84" t="s">
        <v>393</v>
      </c>
      <c r="CX313" s="83" t="s">
        <v>303</v>
      </c>
      <c r="CY313" s="84" t="s">
        <v>578</v>
      </c>
      <c r="CZ313" s="85" t="s">
        <v>478</v>
      </c>
      <c r="DA313" s="84" t="s">
        <v>660</v>
      </c>
      <c r="DB313" s="86" t="s">
        <v>155</v>
      </c>
      <c r="DC313" s="84" t="s">
        <v>333</v>
      </c>
      <c r="DD313" s="84" t="s">
        <v>95</v>
      </c>
      <c r="DE313" s="84" t="s">
        <v>584</v>
      </c>
      <c r="DF313" s="84" t="s">
        <v>651</v>
      </c>
      <c r="DG313" s="84" t="s">
        <v>611</v>
      </c>
      <c r="DH313" s="84" t="s">
        <v>608</v>
      </c>
      <c r="DI313" s="84" t="s">
        <v>279</v>
      </c>
      <c r="DJ313" s="84" t="s">
        <v>483</v>
      </c>
      <c r="DK313" s="84" t="s">
        <v>395</v>
      </c>
      <c r="DL313" s="87" t="s">
        <v>169</v>
      </c>
      <c r="DM313" s="67"/>
      <c r="DO313" s="57"/>
      <c r="DP313" s="88">
        <f>F297</f>
        <v>284</v>
      </c>
      <c r="DQ313" s="89">
        <f>F165</f>
        <v>152</v>
      </c>
      <c r="DR313" s="89">
        <f>F58</f>
        <v>45</v>
      </c>
      <c r="DS313" s="89">
        <f>F556</f>
        <v>543</v>
      </c>
      <c r="DT313" s="89">
        <f>F424</f>
        <v>411</v>
      </c>
      <c r="DU313" s="89">
        <f>F348</f>
        <v>335</v>
      </c>
      <c r="DV313" s="89">
        <f>F221</f>
        <v>208</v>
      </c>
      <c r="DW313" s="89">
        <f>F89</f>
        <v>76</v>
      </c>
      <c r="DX313" s="89">
        <f>F612</f>
        <v>599</v>
      </c>
      <c r="DY313" s="89">
        <f>F480</f>
        <v>467</v>
      </c>
      <c r="DZ313" s="89">
        <f>F279</f>
        <v>266</v>
      </c>
      <c r="EA313" s="89">
        <f>F152</f>
        <v>139</v>
      </c>
      <c r="EB313" s="89">
        <f>F20</f>
        <v>7</v>
      </c>
      <c r="EC313" s="89">
        <f>F513</f>
        <v>500</v>
      </c>
      <c r="ED313" s="89">
        <f>F411</f>
        <v>398</v>
      </c>
      <c r="EE313" s="89">
        <f>F335</f>
        <v>322</v>
      </c>
      <c r="EF313" s="89">
        <f>F203</f>
        <v>190</v>
      </c>
      <c r="EG313" s="89">
        <f>F76</f>
        <v>63</v>
      </c>
      <c r="EH313" s="89">
        <f>F569</f>
        <v>556</v>
      </c>
      <c r="EI313" s="89">
        <f>F442</f>
        <v>429</v>
      </c>
      <c r="EJ313" s="89">
        <f>F366</f>
        <v>353</v>
      </c>
      <c r="EK313" s="89">
        <f>F259</f>
        <v>246</v>
      </c>
      <c r="EL313" s="89">
        <f>F132</f>
        <v>119</v>
      </c>
      <c r="EM313" s="89">
        <f>F625</f>
        <v>612</v>
      </c>
      <c r="EN313" s="90">
        <f>F493</f>
        <v>480</v>
      </c>
      <c r="EO313" s="75">
        <f t="shared" si="144"/>
        <v>3247400</v>
      </c>
      <c r="EP313" s="41"/>
      <c r="EQ313" s="91" t="s">
        <v>649</v>
      </c>
      <c r="ER313" s="93" t="s">
        <v>402</v>
      </c>
      <c r="ES313" s="93" t="s">
        <v>380</v>
      </c>
      <c r="ET313" s="93" t="s">
        <v>558</v>
      </c>
      <c r="EU313" s="93" t="s">
        <v>405</v>
      </c>
      <c r="EV313" s="93" t="s">
        <v>677</v>
      </c>
      <c r="EW313" s="93" t="s">
        <v>698</v>
      </c>
      <c r="EX313" s="93" t="s">
        <v>2</v>
      </c>
      <c r="EY313" s="93" t="s">
        <v>500</v>
      </c>
      <c r="EZ313" s="93" t="s">
        <v>603</v>
      </c>
      <c r="FA313" s="92" t="s">
        <v>536</v>
      </c>
      <c r="FB313" s="93" t="s">
        <v>113</v>
      </c>
      <c r="FC313" s="94" t="s">
        <v>117</v>
      </c>
      <c r="FD313" s="93" t="s">
        <v>391</v>
      </c>
      <c r="FE313" s="95" t="s">
        <v>476</v>
      </c>
      <c r="FF313" s="93" t="s">
        <v>515</v>
      </c>
      <c r="FG313" s="93" t="s">
        <v>637</v>
      </c>
      <c r="FH313" s="93" t="s">
        <v>293</v>
      </c>
      <c r="FI313" s="93" t="s">
        <v>301</v>
      </c>
      <c r="FJ313" s="93" t="s">
        <v>297</v>
      </c>
      <c r="FK313" s="93" t="s">
        <v>302</v>
      </c>
      <c r="FL313" s="93" t="s">
        <v>162</v>
      </c>
      <c r="FM313" s="93" t="s">
        <v>190</v>
      </c>
      <c r="FN313" s="93" t="s">
        <v>76</v>
      </c>
      <c r="FO313" s="96" t="s">
        <v>216</v>
      </c>
      <c r="FP313" s="67"/>
    </row>
    <row r="314" spans="1:172" x14ac:dyDescent="0.2">
      <c r="A314" s="41"/>
      <c r="B314" s="41"/>
      <c r="C314" s="41"/>
      <c r="D314" s="109" t="s">
        <v>398</v>
      </c>
      <c r="E314" s="110" t="s">
        <v>565</v>
      </c>
      <c r="F314" s="111">
        <f>B3+(301*B5)</f>
        <v>301</v>
      </c>
      <c r="G314" s="41"/>
      <c r="I314" s="57"/>
      <c r="J314" s="28">
        <f>F507</f>
        <v>494</v>
      </c>
      <c r="K314" s="29">
        <f>F433</f>
        <v>420</v>
      </c>
      <c r="L314" s="29">
        <f>F464</f>
        <v>451</v>
      </c>
      <c r="M314" s="29">
        <f>F395</f>
        <v>382</v>
      </c>
      <c r="N314" s="29">
        <f>F451</f>
        <v>438</v>
      </c>
      <c r="O314" s="29">
        <f>F116</f>
        <v>103</v>
      </c>
      <c r="P314" s="29">
        <f>F47</f>
        <v>34</v>
      </c>
      <c r="Q314" s="29">
        <f>F98</f>
        <v>85</v>
      </c>
      <c r="R314" s="29">
        <f>F29</f>
        <v>16</v>
      </c>
      <c r="S314" s="29">
        <f>F85</f>
        <v>72</v>
      </c>
      <c r="T314" s="29">
        <f>F375</f>
        <v>362</v>
      </c>
      <c r="U314" s="29">
        <f>F306</f>
        <v>293</v>
      </c>
      <c r="V314" s="29">
        <f>F362</f>
        <v>349</v>
      </c>
      <c r="W314" s="29">
        <f>F263</f>
        <v>250</v>
      </c>
      <c r="X314" s="29">
        <f>F319</f>
        <v>306</v>
      </c>
      <c r="Y314" s="29">
        <f>F634</f>
        <v>621</v>
      </c>
      <c r="Z314" s="29">
        <f>F540</f>
        <v>527</v>
      </c>
      <c r="AA314" s="29">
        <f>F596</f>
        <v>583</v>
      </c>
      <c r="AB314" s="29">
        <f>F527</f>
        <v>514</v>
      </c>
      <c r="AC314" s="29">
        <f>F578</f>
        <v>565</v>
      </c>
      <c r="AD314" s="29">
        <f>F243</f>
        <v>230</v>
      </c>
      <c r="AE314" s="29">
        <f>F174</f>
        <v>161</v>
      </c>
      <c r="AF314" s="29">
        <f>F230</f>
        <v>217</v>
      </c>
      <c r="AG314" s="29">
        <f>F161</f>
        <v>148</v>
      </c>
      <c r="AH314" s="30">
        <f>F192</f>
        <v>179</v>
      </c>
      <c r="AI314" s="75">
        <f t="shared" si="142"/>
        <v>3247400</v>
      </c>
      <c r="AJ314" s="41"/>
      <c r="AK314" s="82" t="s">
        <v>457</v>
      </c>
      <c r="AL314" s="84" t="s">
        <v>103</v>
      </c>
      <c r="AM314" s="84" t="s">
        <v>0</v>
      </c>
      <c r="AN314" s="84" t="s">
        <v>403</v>
      </c>
      <c r="AO314" s="84" t="s">
        <v>280</v>
      </c>
      <c r="AP314" s="84" t="s">
        <v>652</v>
      </c>
      <c r="AQ314" s="84" t="s">
        <v>98</v>
      </c>
      <c r="AR314" s="84" t="s">
        <v>539</v>
      </c>
      <c r="AS314" s="84" t="s">
        <v>408</v>
      </c>
      <c r="AT314" s="84" t="s">
        <v>332</v>
      </c>
      <c r="AU314" s="84" t="s">
        <v>570</v>
      </c>
      <c r="AV314" s="83" t="s">
        <v>399</v>
      </c>
      <c r="AW314" s="85" t="s">
        <v>179</v>
      </c>
      <c r="AX314" s="86" t="s">
        <v>586</v>
      </c>
      <c r="AY314" s="84" t="s">
        <v>88</v>
      </c>
      <c r="AZ314" s="84" t="s">
        <v>203</v>
      </c>
      <c r="BA314" s="84" t="s">
        <v>108</v>
      </c>
      <c r="BB314" s="84" t="s">
        <v>251</v>
      </c>
      <c r="BC314" s="84" t="s">
        <v>135</v>
      </c>
      <c r="BD314" s="84" t="s">
        <v>144</v>
      </c>
      <c r="BE314" s="84" t="s">
        <v>307</v>
      </c>
      <c r="BF314" s="84" t="s">
        <v>576</v>
      </c>
      <c r="BG314" s="84" t="s">
        <v>468</v>
      </c>
      <c r="BH314" s="84" t="s">
        <v>400</v>
      </c>
      <c r="BI314" s="87" t="s">
        <v>227</v>
      </c>
      <c r="BJ314" s="41"/>
      <c r="BK314" s="50"/>
      <c r="BL314" s="41"/>
      <c r="BM314" s="28">
        <f>F201</f>
        <v>188</v>
      </c>
      <c r="BN314" s="29">
        <f>F183</f>
        <v>170</v>
      </c>
      <c r="BO314" s="29">
        <f>F220</f>
        <v>207</v>
      </c>
      <c r="BP314" s="29">
        <f>F239</f>
        <v>226</v>
      </c>
      <c r="BQ314" s="29">
        <f>F157</f>
        <v>144</v>
      </c>
      <c r="BR314" s="29">
        <f>F585</f>
        <v>572</v>
      </c>
      <c r="BS314" s="29">
        <f>F547</f>
        <v>534</v>
      </c>
      <c r="BT314" s="29">
        <f>F604</f>
        <v>591</v>
      </c>
      <c r="BU314" s="29">
        <f>F623</f>
        <v>610</v>
      </c>
      <c r="BV314" s="29">
        <f>F516</f>
        <v>503</v>
      </c>
      <c r="BW314" s="29">
        <f>F319</f>
        <v>306</v>
      </c>
      <c r="BX314" s="29">
        <f>F306</f>
        <v>293</v>
      </c>
      <c r="BY314" s="29">
        <f>F338</f>
        <v>325</v>
      </c>
      <c r="BZ314" s="29">
        <f>F387</f>
        <v>374</v>
      </c>
      <c r="CA314" s="29">
        <f>F275</f>
        <v>262</v>
      </c>
      <c r="CB314" s="29">
        <f>F78</f>
        <v>65</v>
      </c>
      <c r="CC314" s="29">
        <f>F40</f>
        <v>27</v>
      </c>
      <c r="CD314" s="29">
        <f>F102</f>
        <v>89</v>
      </c>
      <c r="CE314" s="29">
        <f>F121</f>
        <v>108</v>
      </c>
      <c r="CF314" s="29">
        <f>F34</f>
        <v>21</v>
      </c>
      <c r="CG314" s="29">
        <f>F442</f>
        <v>429</v>
      </c>
      <c r="CH314" s="29">
        <f>F424</f>
        <v>411</v>
      </c>
      <c r="CI314" s="29">
        <f>F486</f>
        <v>473</v>
      </c>
      <c r="CJ314" s="29">
        <f>F505</f>
        <v>492</v>
      </c>
      <c r="CK314" s="30">
        <f>F393</f>
        <v>380</v>
      </c>
      <c r="CL314" s="75">
        <f t="shared" si="143"/>
        <v>3247400</v>
      </c>
      <c r="CM314" s="41"/>
      <c r="CN314" s="82" t="s">
        <v>635</v>
      </c>
      <c r="CO314" s="84" t="s">
        <v>504</v>
      </c>
      <c r="CP314" s="84" t="s">
        <v>92</v>
      </c>
      <c r="CQ314" s="84" t="s">
        <v>364</v>
      </c>
      <c r="CR314" s="84" t="s">
        <v>443</v>
      </c>
      <c r="CS314" s="84" t="s">
        <v>541</v>
      </c>
      <c r="CT314" s="84" t="s">
        <v>336</v>
      </c>
      <c r="CU314" s="84" t="s">
        <v>606</v>
      </c>
      <c r="CV314" s="84" t="s">
        <v>357</v>
      </c>
      <c r="CW314" s="84" t="s">
        <v>642</v>
      </c>
      <c r="CX314" s="84" t="s">
        <v>88</v>
      </c>
      <c r="CY314" s="83" t="s">
        <v>399</v>
      </c>
      <c r="CZ314" s="85" t="s">
        <v>607</v>
      </c>
      <c r="DA314" s="86" t="s">
        <v>360</v>
      </c>
      <c r="DB314" s="84" t="s">
        <v>643</v>
      </c>
      <c r="DC314" s="84" t="s">
        <v>644</v>
      </c>
      <c r="DD314" s="84" t="s">
        <v>580</v>
      </c>
      <c r="DE314" s="84" t="s">
        <v>609</v>
      </c>
      <c r="DF314" s="84" t="s">
        <v>71</v>
      </c>
      <c r="DG314" s="84" t="s">
        <v>167</v>
      </c>
      <c r="DH314" s="84" t="s">
        <v>297</v>
      </c>
      <c r="DI314" s="84" t="s">
        <v>405</v>
      </c>
      <c r="DJ314" s="84" t="s">
        <v>543</v>
      </c>
      <c r="DK314" s="84" t="s">
        <v>657</v>
      </c>
      <c r="DL314" s="87" t="s">
        <v>151</v>
      </c>
      <c r="DM314" s="67"/>
      <c r="DO314" s="57"/>
      <c r="DP314" s="88">
        <f>F462</f>
        <v>449</v>
      </c>
      <c r="DQ314" s="89">
        <f>F330</f>
        <v>317</v>
      </c>
      <c r="DR314" s="89">
        <f>F198</f>
        <v>185</v>
      </c>
      <c r="DS314" s="89">
        <f>F71</f>
        <v>58</v>
      </c>
      <c r="DT314" s="89">
        <f>F564</f>
        <v>551</v>
      </c>
      <c r="DU314" s="89">
        <f>F488</f>
        <v>475</v>
      </c>
      <c r="DV314" s="89">
        <f>F386</f>
        <v>373</v>
      </c>
      <c r="DW314" s="89">
        <f>F254</f>
        <v>241</v>
      </c>
      <c r="DX314" s="89">
        <f>F127</f>
        <v>114</v>
      </c>
      <c r="DY314" s="89">
        <f>F620</f>
        <v>607</v>
      </c>
      <c r="DZ314" s="89">
        <f>F419</f>
        <v>406</v>
      </c>
      <c r="EA314" s="89">
        <f>F292</f>
        <v>279</v>
      </c>
      <c r="EB314" s="89">
        <f>F185</f>
        <v>172</v>
      </c>
      <c r="EC314" s="89">
        <f>F53</f>
        <v>40</v>
      </c>
      <c r="ED314" s="89">
        <f>F551</f>
        <v>538</v>
      </c>
      <c r="EE314" s="89">
        <f>F475</f>
        <v>462</v>
      </c>
      <c r="EF314" s="89">
        <f>F343</f>
        <v>330</v>
      </c>
      <c r="EG314" s="89">
        <f>F216</f>
        <v>203</v>
      </c>
      <c r="EH314" s="89">
        <f>F109</f>
        <v>96</v>
      </c>
      <c r="EI314" s="89">
        <f>F607</f>
        <v>594</v>
      </c>
      <c r="EJ314" s="89">
        <f>F406</f>
        <v>393</v>
      </c>
      <c r="EK314" s="89">
        <f>F274</f>
        <v>261</v>
      </c>
      <c r="EL314" s="89">
        <f>F147</f>
        <v>134</v>
      </c>
      <c r="EM314" s="89">
        <f>F15</f>
        <v>2</v>
      </c>
      <c r="EN314" s="90">
        <f>F533</f>
        <v>520</v>
      </c>
      <c r="EO314" s="75">
        <f t="shared" si="144"/>
        <v>3247400</v>
      </c>
      <c r="EP314" s="41"/>
      <c r="EQ314" s="91" t="s">
        <v>149</v>
      </c>
      <c r="ER314" s="93" t="s">
        <v>132</v>
      </c>
      <c r="ES314" s="93" t="s">
        <v>93</v>
      </c>
      <c r="ET314" s="93" t="s">
        <v>210</v>
      </c>
      <c r="EU314" s="93" t="s">
        <v>335</v>
      </c>
      <c r="EV314" s="93" t="s">
        <v>593</v>
      </c>
      <c r="EW314" s="93" t="s">
        <v>317</v>
      </c>
      <c r="EX314" s="93" t="s">
        <v>528</v>
      </c>
      <c r="EY314" s="93" t="s">
        <v>618</v>
      </c>
      <c r="EZ314" s="93" t="s">
        <v>648</v>
      </c>
      <c r="FA314" s="93" t="s">
        <v>697</v>
      </c>
      <c r="FB314" s="92" t="s">
        <v>205</v>
      </c>
      <c r="FC314" s="94" t="s">
        <v>183</v>
      </c>
      <c r="FD314" s="95" t="s">
        <v>611</v>
      </c>
      <c r="FE314" s="93" t="s">
        <v>447</v>
      </c>
      <c r="FF314" s="93" t="s">
        <v>100</v>
      </c>
      <c r="FG314" s="93" t="s">
        <v>374</v>
      </c>
      <c r="FH314" s="93" t="s">
        <v>387</v>
      </c>
      <c r="FI314" s="93" t="s">
        <v>95</v>
      </c>
      <c r="FJ314" s="93" t="s">
        <v>105</v>
      </c>
      <c r="FK314" s="93" t="s">
        <v>672</v>
      </c>
      <c r="FL314" s="93" t="s">
        <v>249</v>
      </c>
      <c r="FM314" s="93" t="s">
        <v>493</v>
      </c>
      <c r="FN314" s="93" t="s">
        <v>612</v>
      </c>
      <c r="FO314" s="96" t="s">
        <v>686</v>
      </c>
      <c r="FP314" s="67"/>
    </row>
    <row r="315" spans="1:172" x14ac:dyDescent="0.2">
      <c r="A315" s="41"/>
      <c r="B315" s="41"/>
      <c r="C315" s="41"/>
      <c r="D315" s="109" t="s">
        <v>384</v>
      </c>
      <c r="E315" s="110" t="s">
        <v>565</v>
      </c>
      <c r="F315" s="122">
        <f>B3+(302*B5)</f>
        <v>302</v>
      </c>
      <c r="G315" s="41"/>
      <c r="I315" s="57"/>
      <c r="J315" s="28">
        <f>F470</f>
        <v>457</v>
      </c>
      <c r="K315" s="29">
        <f>F401</f>
        <v>388</v>
      </c>
      <c r="L315" s="29">
        <f>F457</f>
        <v>444</v>
      </c>
      <c r="M315" s="29">
        <f>F508</f>
        <v>495</v>
      </c>
      <c r="N315" s="29">
        <f>F414</f>
        <v>401</v>
      </c>
      <c r="O315" s="29">
        <f>F104</f>
        <v>91</v>
      </c>
      <c r="P315" s="29">
        <f>F35</f>
        <v>22</v>
      </c>
      <c r="Q315" s="29">
        <f>F66</f>
        <v>53</v>
      </c>
      <c r="R315" s="29">
        <f>F122</f>
        <v>109</v>
      </c>
      <c r="S315" s="29">
        <f>F48</f>
        <v>35</v>
      </c>
      <c r="T315" s="29">
        <f>F338</f>
        <v>325</v>
      </c>
      <c r="U315" s="29">
        <f>F269</f>
        <v>256</v>
      </c>
      <c r="V315" s="29">
        <f>F325</f>
        <v>312</v>
      </c>
      <c r="W315" s="29">
        <f>F381</f>
        <v>368</v>
      </c>
      <c r="X315" s="29">
        <f>F312</f>
        <v>299</v>
      </c>
      <c r="Y315" s="29">
        <f>F602</f>
        <v>589</v>
      </c>
      <c r="Z315" s="29">
        <f>F528</f>
        <v>515</v>
      </c>
      <c r="AA315" s="29">
        <f>F584</f>
        <v>571</v>
      </c>
      <c r="AB315" s="29">
        <f>F615</f>
        <v>602</v>
      </c>
      <c r="AC315" s="29">
        <f>F546</f>
        <v>533</v>
      </c>
      <c r="AD315" s="29">
        <f>F236</f>
        <v>223</v>
      </c>
      <c r="AE315" s="29">
        <f>F142</f>
        <v>129</v>
      </c>
      <c r="AF315" s="29">
        <f>F193</f>
        <v>180</v>
      </c>
      <c r="AG315" s="29">
        <f>F249</f>
        <v>236</v>
      </c>
      <c r="AH315" s="30">
        <f>F180</f>
        <v>167</v>
      </c>
      <c r="AI315" s="112">
        <f>J315^3+K315^3+L315^3+M315^3+N315^3+O315^3+P315^3+Q315^3+R315^3+S315^3+T315^3+U315^3+V315^3+W315^3+X315^3+Y315^3+Z315^3+AA315^3+AB315^3+AC315^3+AD315^3+AE315^3+AF315^3+AG315^3+AH315^3</f>
        <v>1521000000</v>
      </c>
      <c r="AJ315" s="41"/>
      <c r="AK315" s="116" t="s">
        <v>462</v>
      </c>
      <c r="AL315" s="117" t="s">
        <v>80</v>
      </c>
      <c r="AM315" s="117" t="s">
        <v>492</v>
      </c>
      <c r="AN315" s="117" t="s">
        <v>235</v>
      </c>
      <c r="AO315" s="117" t="s">
        <v>396</v>
      </c>
      <c r="AP315" s="117" t="s">
        <v>489</v>
      </c>
      <c r="AQ315" s="117" t="s">
        <v>141</v>
      </c>
      <c r="AR315" s="117" t="s">
        <v>596</v>
      </c>
      <c r="AS315" s="117" t="s">
        <v>231</v>
      </c>
      <c r="AT315" s="117" t="s">
        <v>430</v>
      </c>
      <c r="AU315" s="117" t="s">
        <v>607</v>
      </c>
      <c r="AV315" s="117" t="s">
        <v>225</v>
      </c>
      <c r="AW315" s="83" t="s">
        <v>617</v>
      </c>
      <c r="AX315" s="117" t="s">
        <v>478</v>
      </c>
      <c r="AY315" s="117" t="s">
        <v>242</v>
      </c>
      <c r="AZ315" s="117" t="s">
        <v>196</v>
      </c>
      <c r="BA315" s="117" t="s">
        <v>274</v>
      </c>
      <c r="BB315" s="117" t="s">
        <v>262</v>
      </c>
      <c r="BC315" s="117" t="s">
        <v>124</v>
      </c>
      <c r="BD315" s="117" t="s">
        <v>327</v>
      </c>
      <c r="BE315" s="117" t="s">
        <v>482</v>
      </c>
      <c r="BF315" s="117" t="s">
        <v>346</v>
      </c>
      <c r="BG315" s="117" t="s">
        <v>246</v>
      </c>
      <c r="BH315" s="117" t="s">
        <v>621</v>
      </c>
      <c r="BI315" s="118" t="s">
        <v>537</v>
      </c>
      <c r="BJ315" s="41"/>
      <c r="BK315" s="50"/>
      <c r="BL315" s="41"/>
      <c r="BM315" s="28">
        <f>F170</f>
        <v>157</v>
      </c>
      <c r="BN315" s="29">
        <f>F251</f>
        <v>238</v>
      </c>
      <c r="BO315" s="29">
        <f>F207</f>
        <v>194</v>
      </c>
      <c r="BP315" s="29">
        <f>F158</f>
        <v>145</v>
      </c>
      <c r="BQ315" s="29">
        <f>F214</f>
        <v>201</v>
      </c>
      <c r="BR315" s="29">
        <f>F554</f>
        <v>541</v>
      </c>
      <c r="BS315" s="29">
        <f>F635</f>
        <v>622</v>
      </c>
      <c r="BT315" s="29">
        <f>F566</f>
        <v>553</v>
      </c>
      <c r="BU315" s="29">
        <f>F522</f>
        <v>509</v>
      </c>
      <c r="BV315" s="29">
        <f>F598</f>
        <v>585</v>
      </c>
      <c r="BW315" s="29">
        <f>F288</f>
        <v>275</v>
      </c>
      <c r="BX315" s="29">
        <f>F369</f>
        <v>356</v>
      </c>
      <c r="BY315" s="29">
        <f>F325</f>
        <v>312</v>
      </c>
      <c r="BZ315" s="29">
        <f>F281</f>
        <v>268</v>
      </c>
      <c r="CA315" s="29">
        <f>F362</f>
        <v>349</v>
      </c>
      <c r="CB315" s="29">
        <f>F52</f>
        <v>39</v>
      </c>
      <c r="CC315" s="29">
        <f>F128</f>
        <v>115</v>
      </c>
      <c r="CD315" s="29">
        <f>F84</f>
        <v>71</v>
      </c>
      <c r="CE315" s="29">
        <f>F15</f>
        <v>2</v>
      </c>
      <c r="CF315" s="29">
        <f>F96</f>
        <v>83</v>
      </c>
      <c r="CG315" s="29">
        <f>F436</f>
        <v>423</v>
      </c>
      <c r="CH315" s="29">
        <f>F492</f>
        <v>479</v>
      </c>
      <c r="CI315" s="29">
        <f>F443</f>
        <v>430</v>
      </c>
      <c r="CJ315" s="29">
        <f>F399</f>
        <v>386</v>
      </c>
      <c r="CK315" s="30">
        <f>F480</f>
        <v>467</v>
      </c>
      <c r="CL315" s="112">
        <f>BM315^3+BN315^3+BO315^3+BP315^3+BQ315^3+BR315^3+BS315^3+BT315^3+BU315^3+BV315^3+BW315^3+BX315^3+BY315^3+BZ315^3+CA315^3+CB315^3+CC315^3+CD315^3+CE315^3+CF315^3+CG315^3+CH315^3+CI315^3+CJ315^3+CK315^3</f>
        <v>1521000000</v>
      </c>
      <c r="CM315" s="41"/>
      <c r="CN315" s="116" t="s">
        <v>228</v>
      </c>
      <c r="CO315" s="117" t="s">
        <v>595</v>
      </c>
      <c r="CP315" s="117" t="s">
        <v>481</v>
      </c>
      <c r="CQ315" s="117" t="s">
        <v>538</v>
      </c>
      <c r="CR315" s="117" t="s">
        <v>184</v>
      </c>
      <c r="CS315" s="117" t="s">
        <v>629</v>
      </c>
      <c r="CT315" s="117" t="s">
        <v>473</v>
      </c>
      <c r="CU315" s="117" t="s">
        <v>627</v>
      </c>
      <c r="CV315" s="117" t="s">
        <v>75</v>
      </c>
      <c r="CW315" s="117" t="s">
        <v>174</v>
      </c>
      <c r="CX315" s="117" t="s">
        <v>626</v>
      </c>
      <c r="CY315" s="117" t="s">
        <v>282</v>
      </c>
      <c r="CZ315" s="83" t="s">
        <v>617</v>
      </c>
      <c r="DA315" s="117" t="s">
        <v>545</v>
      </c>
      <c r="DB315" s="117" t="s">
        <v>179</v>
      </c>
      <c r="DC315" s="117" t="s">
        <v>574</v>
      </c>
      <c r="DD315" s="117" t="s">
        <v>628</v>
      </c>
      <c r="DE315" s="117" t="s">
        <v>232</v>
      </c>
      <c r="DF315" s="117" t="s">
        <v>612</v>
      </c>
      <c r="DG315" s="117" t="s">
        <v>143</v>
      </c>
      <c r="DH315" s="117" t="s">
        <v>436</v>
      </c>
      <c r="DI315" s="117" t="s">
        <v>101</v>
      </c>
      <c r="DJ315" s="117" t="s">
        <v>338</v>
      </c>
      <c r="DK315" s="117" t="s">
        <v>551</v>
      </c>
      <c r="DL315" s="118" t="s">
        <v>603</v>
      </c>
      <c r="DM315" s="67"/>
      <c r="DO315" s="57"/>
      <c r="DP315" s="88">
        <f>F602</f>
        <v>589</v>
      </c>
      <c r="DQ315" s="89">
        <f>F470</f>
        <v>457</v>
      </c>
      <c r="DR315" s="89">
        <f>F338</f>
        <v>325</v>
      </c>
      <c r="DS315" s="89">
        <f>F236</f>
        <v>223</v>
      </c>
      <c r="DT315" s="89">
        <f>F104</f>
        <v>91</v>
      </c>
      <c r="DU315" s="89">
        <f>F528</f>
        <v>515</v>
      </c>
      <c r="DV315" s="89">
        <f>F401</f>
        <v>388</v>
      </c>
      <c r="DW315" s="89">
        <f>F269</f>
        <v>256</v>
      </c>
      <c r="DX315" s="89">
        <f>F142</f>
        <v>129</v>
      </c>
      <c r="DY315" s="89">
        <f>F35</f>
        <v>22</v>
      </c>
      <c r="DZ315" s="89">
        <f>F584</f>
        <v>571</v>
      </c>
      <c r="EA315" s="89">
        <f>F457</f>
        <v>444</v>
      </c>
      <c r="EB315" s="89">
        <f>F325</f>
        <v>312</v>
      </c>
      <c r="EC315" s="89">
        <f>F193</f>
        <v>180</v>
      </c>
      <c r="ED315" s="89">
        <f>F66</f>
        <v>53</v>
      </c>
      <c r="EE315" s="89">
        <f>F615</f>
        <v>602</v>
      </c>
      <c r="EF315" s="89">
        <f>F508</f>
        <v>495</v>
      </c>
      <c r="EG315" s="89">
        <f>F381</f>
        <v>368</v>
      </c>
      <c r="EH315" s="89">
        <f>F249</f>
        <v>236</v>
      </c>
      <c r="EI315" s="89">
        <f>F122</f>
        <v>109</v>
      </c>
      <c r="EJ315" s="89">
        <f>F546</f>
        <v>533</v>
      </c>
      <c r="EK315" s="89">
        <f>F414</f>
        <v>401</v>
      </c>
      <c r="EL315" s="89">
        <f>F312</f>
        <v>299</v>
      </c>
      <c r="EM315" s="89">
        <f>F180</f>
        <v>167</v>
      </c>
      <c r="EN315" s="90">
        <f>F48</f>
        <v>35</v>
      </c>
      <c r="EO315" s="112">
        <f>EN315^3+EM315^3+EL315^3+EK315^3+EJ315^3+EI315^3+EH315^3+EG315^3+EF315^3+EE315^3+ED315^3+EC315^3+EB315^3+EA315^3+DZ315^3+DY315^3+DX315^3+DW315^3+DV315^3+DU315^3+DT315^3+DS315^3+DR315^3+DQ315^3+DP315^3</f>
        <v>1521000000</v>
      </c>
      <c r="EP315" s="41"/>
      <c r="EQ315" s="119" t="s">
        <v>196</v>
      </c>
      <c r="ER315" s="120" t="s">
        <v>462</v>
      </c>
      <c r="ES315" s="120" t="s">
        <v>607</v>
      </c>
      <c r="ET315" s="120" t="s">
        <v>482</v>
      </c>
      <c r="EU315" s="120" t="s">
        <v>489</v>
      </c>
      <c r="EV315" s="120" t="s">
        <v>274</v>
      </c>
      <c r="EW315" s="120" t="s">
        <v>80</v>
      </c>
      <c r="EX315" s="120" t="s">
        <v>225</v>
      </c>
      <c r="EY315" s="120" t="s">
        <v>346</v>
      </c>
      <c r="EZ315" s="120" t="s">
        <v>141</v>
      </c>
      <c r="FA315" s="120" t="s">
        <v>262</v>
      </c>
      <c r="FB315" s="120" t="s">
        <v>492</v>
      </c>
      <c r="FC315" s="92" t="s">
        <v>617</v>
      </c>
      <c r="FD315" s="120" t="s">
        <v>246</v>
      </c>
      <c r="FE315" s="120" t="s">
        <v>596</v>
      </c>
      <c r="FF315" s="120" t="s">
        <v>124</v>
      </c>
      <c r="FG315" s="120" t="s">
        <v>235</v>
      </c>
      <c r="FH315" s="120" t="s">
        <v>478</v>
      </c>
      <c r="FI315" s="120" t="s">
        <v>621</v>
      </c>
      <c r="FJ315" s="120" t="s">
        <v>231</v>
      </c>
      <c r="FK315" s="120" t="s">
        <v>327</v>
      </c>
      <c r="FL315" s="120" t="s">
        <v>396</v>
      </c>
      <c r="FM315" s="120" t="s">
        <v>242</v>
      </c>
      <c r="FN315" s="120" t="s">
        <v>537</v>
      </c>
      <c r="FO315" s="121" t="s">
        <v>430</v>
      </c>
      <c r="FP315" s="67"/>
    </row>
    <row r="316" spans="1:172" x14ac:dyDescent="0.2">
      <c r="A316" s="41"/>
      <c r="B316" s="41"/>
      <c r="C316" s="41"/>
      <c r="D316" s="109" t="s">
        <v>154</v>
      </c>
      <c r="E316" s="110" t="s">
        <v>565</v>
      </c>
      <c r="F316" s="122">
        <f>B3+(303*B5)</f>
        <v>303</v>
      </c>
      <c r="G316" s="41"/>
      <c r="I316" s="57"/>
      <c r="J316" s="28">
        <f>F458</f>
        <v>445</v>
      </c>
      <c r="K316" s="29">
        <f>F489</f>
        <v>476</v>
      </c>
      <c r="L316" s="29">
        <f>F420</f>
        <v>407</v>
      </c>
      <c r="M316" s="29">
        <f>F476</f>
        <v>463</v>
      </c>
      <c r="N316" s="29">
        <f>F407</f>
        <v>394</v>
      </c>
      <c r="O316" s="29">
        <f>F72</f>
        <v>59</v>
      </c>
      <c r="P316" s="29">
        <f>F123</f>
        <v>110</v>
      </c>
      <c r="Q316" s="29">
        <f>F54</f>
        <v>41</v>
      </c>
      <c r="R316" s="29">
        <f>F110</f>
        <v>97</v>
      </c>
      <c r="S316" s="29">
        <f>F16</f>
        <v>3</v>
      </c>
      <c r="T316" s="29">
        <f>F331</f>
        <v>318</v>
      </c>
      <c r="U316" s="29">
        <f>F387</f>
        <v>374</v>
      </c>
      <c r="V316" s="29">
        <f>F288</f>
        <v>275</v>
      </c>
      <c r="W316" s="29">
        <f>F344</f>
        <v>331</v>
      </c>
      <c r="X316" s="29">
        <f>F275</f>
        <v>262</v>
      </c>
      <c r="Y316" s="29">
        <f>F565</f>
        <v>552</v>
      </c>
      <c r="Z316" s="29">
        <f>F621</f>
        <v>608</v>
      </c>
      <c r="AA316" s="29">
        <f>F552</f>
        <v>539</v>
      </c>
      <c r="AB316" s="29">
        <f>F603</f>
        <v>590</v>
      </c>
      <c r="AC316" s="29">
        <f>F534</f>
        <v>521</v>
      </c>
      <c r="AD316" s="29">
        <f>F199</f>
        <v>186</v>
      </c>
      <c r="AE316" s="29">
        <f>F255</f>
        <v>242</v>
      </c>
      <c r="AF316" s="29">
        <f>F186</f>
        <v>173</v>
      </c>
      <c r="AG316" s="29">
        <f>F217</f>
        <v>204</v>
      </c>
      <c r="AH316" s="30">
        <f>F143</f>
        <v>130</v>
      </c>
      <c r="AI316" s="75">
        <f t="shared" ref="AI316:AI327" si="145">SUMSQ(J316:AH316)</f>
        <v>3247400</v>
      </c>
      <c r="AJ316" s="41"/>
      <c r="AK316" s="82" t="s">
        <v>168</v>
      </c>
      <c r="AL316" s="84" t="s">
        <v>475</v>
      </c>
      <c r="AM316" s="84" t="s">
        <v>496</v>
      </c>
      <c r="AN316" s="84" t="s">
        <v>217</v>
      </c>
      <c r="AO316" s="84" t="s">
        <v>533</v>
      </c>
      <c r="AP316" s="84" t="s">
        <v>164</v>
      </c>
      <c r="AQ316" s="84" t="s">
        <v>507</v>
      </c>
      <c r="AR316" s="84" t="s">
        <v>523</v>
      </c>
      <c r="AS316" s="84" t="s">
        <v>271</v>
      </c>
      <c r="AT316" s="84" t="s">
        <v>630</v>
      </c>
      <c r="AU316" s="84" t="s">
        <v>438</v>
      </c>
      <c r="AV316" s="86" t="s">
        <v>360</v>
      </c>
      <c r="AW316" s="85" t="s">
        <v>626</v>
      </c>
      <c r="AX316" s="83" t="s">
        <v>341</v>
      </c>
      <c r="AY316" s="84" t="s">
        <v>643</v>
      </c>
      <c r="AZ316" s="84" t="s">
        <v>172</v>
      </c>
      <c r="BA316" s="84" t="s">
        <v>376</v>
      </c>
      <c r="BB316" s="84" t="s">
        <v>256</v>
      </c>
      <c r="BC316" s="84" t="s">
        <v>77</v>
      </c>
      <c r="BD316" s="84" t="s">
        <v>321</v>
      </c>
      <c r="BE316" s="84" t="s">
        <v>598</v>
      </c>
      <c r="BF316" s="84" t="s">
        <v>428</v>
      </c>
      <c r="BG316" s="84" t="s">
        <v>517</v>
      </c>
      <c r="BH316" s="84" t="s">
        <v>163</v>
      </c>
      <c r="BI316" s="87" t="s">
        <v>186</v>
      </c>
      <c r="BJ316" s="41"/>
      <c r="BK316" s="50"/>
      <c r="BL316" s="41"/>
      <c r="BM316" s="28">
        <f>F257</f>
        <v>244</v>
      </c>
      <c r="BN316" s="29">
        <f>F145</f>
        <v>132</v>
      </c>
      <c r="BO316" s="29">
        <f>F164</f>
        <v>151</v>
      </c>
      <c r="BP316" s="29">
        <f>F226</f>
        <v>213</v>
      </c>
      <c r="BQ316" s="29">
        <f>F208</f>
        <v>195</v>
      </c>
      <c r="BR316" s="29">
        <f>F616</f>
        <v>603</v>
      </c>
      <c r="BS316" s="29">
        <f>F529</f>
        <v>516</v>
      </c>
      <c r="BT316" s="29">
        <f>F548</f>
        <v>535</v>
      </c>
      <c r="BU316" s="29">
        <f>F610</f>
        <v>597</v>
      </c>
      <c r="BV316" s="29">
        <f>F572</f>
        <v>559</v>
      </c>
      <c r="BW316" s="29">
        <f>F375</f>
        <v>362</v>
      </c>
      <c r="BX316" s="29">
        <f>F263</f>
        <v>250</v>
      </c>
      <c r="BY316" s="29">
        <f>F312</f>
        <v>299</v>
      </c>
      <c r="BZ316" s="29">
        <f>F344</f>
        <v>331</v>
      </c>
      <c r="CA316" s="29">
        <f>F331</f>
        <v>318</v>
      </c>
      <c r="CB316" s="29">
        <f>F134</f>
        <v>121</v>
      </c>
      <c r="CC316" s="29">
        <f>F27</f>
        <v>14</v>
      </c>
      <c r="CD316" s="29">
        <f>F46</f>
        <v>33</v>
      </c>
      <c r="CE316" s="29">
        <f>F103</f>
        <v>90</v>
      </c>
      <c r="CF316" s="29">
        <f>F65</f>
        <v>52</v>
      </c>
      <c r="CG316" s="29">
        <f>F493</f>
        <v>480</v>
      </c>
      <c r="CH316" s="29">
        <f>F411</f>
        <v>398</v>
      </c>
      <c r="CI316" s="29">
        <f>F430</f>
        <v>417</v>
      </c>
      <c r="CJ316" s="29">
        <f>F467</f>
        <v>454</v>
      </c>
      <c r="CK316" s="30">
        <f>F449</f>
        <v>436</v>
      </c>
      <c r="CL316" s="75">
        <f t="shared" ref="CL316:CL327" si="146">SUMSQ(BM316:CK316)</f>
        <v>3247400</v>
      </c>
      <c r="CM316" s="41"/>
      <c r="CN316" s="82" t="s">
        <v>516</v>
      </c>
      <c r="CO316" s="84" t="s">
        <v>285</v>
      </c>
      <c r="CP316" s="84" t="s">
        <v>245</v>
      </c>
      <c r="CQ316" s="84" t="s">
        <v>583</v>
      </c>
      <c r="CR316" s="84" t="s">
        <v>469</v>
      </c>
      <c r="CS316" s="84" t="s">
        <v>610</v>
      </c>
      <c r="CT316" s="84" t="s">
        <v>585</v>
      </c>
      <c r="CU316" s="84" t="s">
        <v>238</v>
      </c>
      <c r="CV316" s="84" t="s">
        <v>510</v>
      </c>
      <c r="CW316" s="84" t="s">
        <v>276</v>
      </c>
      <c r="CX316" s="84" t="s">
        <v>570</v>
      </c>
      <c r="CY316" s="86" t="s">
        <v>586</v>
      </c>
      <c r="CZ316" s="85" t="s">
        <v>242</v>
      </c>
      <c r="DA316" s="83" t="s">
        <v>341</v>
      </c>
      <c r="DB316" s="84" t="s">
        <v>438</v>
      </c>
      <c r="DC316" s="84" t="s">
        <v>289</v>
      </c>
      <c r="DD316" s="84" t="s">
        <v>587</v>
      </c>
      <c r="DE316" s="84" t="s">
        <v>269</v>
      </c>
      <c r="DF316" s="84" t="s">
        <v>590</v>
      </c>
      <c r="DG316" s="84" t="s">
        <v>602</v>
      </c>
      <c r="DH316" s="84" t="s">
        <v>216</v>
      </c>
      <c r="DI316" s="84" t="s">
        <v>476</v>
      </c>
      <c r="DJ316" s="84" t="s">
        <v>624</v>
      </c>
      <c r="DK316" s="84" t="s">
        <v>351</v>
      </c>
      <c r="DL316" s="87" t="s">
        <v>444</v>
      </c>
      <c r="DM316" s="67"/>
      <c r="DO316" s="57"/>
      <c r="DP316" s="88">
        <f>F117</f>
        <v>104</v>
      </c>
      <c r="DQ316" s="89">
        <f>F635</f>
        <v>622</v>
      </c>
      <c r="DR316" s="89">
        <f>F503</f>
        <v>490</v>
      </c>
      <c r="DS316" s="89">
        <f>F376</f>
        <v>363</v>
      </c>
      <c r="DT316" s="89">
        <f>F244</f>
        <v>231</v>
      </c>
      <c r="DU316" s="89">
        <f>F43</f>
        <v>30</v>
      </c>
      <c r="DV316" s="89">
        <f>F541</f>
        <v>528</v>
      </c>
      <c r="DW316" s="89">
        <f>F434</f>
        <v>421</v>
      </c>
      <c r="DX316" s="89">
        <f>F307</f>
        <v>294</v>
      </c>
      <c r="DY316" s="89">
        <f>F175</f>
        <v>162</v>
      </c>
      <c r="DZ316" s="89">
        <f>F99</f>
        <v>86</v>
      </c>
      <c r="EA316" s="89">
        <f>F597</f>
        <v>584</v>
      </c>
      <c r="EB316" s="89">
        <f>F465</f>
        <v>452</v>
      </c>
      <c r="EC316" s="89">
        <f>F358</f>
        <v>345</v>
      </c>
      <c r="ED316" s="89">
        <f>F231</f>
        <v>218</v>
      </c>
      <c r="EE316" s="89">
        <f>F30</f>
        <v>17</v>
      </c>
      <c r="EF316" s="89">
        <f>F523</f>
        <v>510</v>
      </c>
      <c r="EG316" s="89">
        <f>F396</f>
        <v>383</v>
      </c>
      <c r="EH316" s="89">
        <f>F264</f>
        <v>251</v>
      </c>
      <c r="EI316" s="89">
        <f>F162</f>
        <v>149</v>
      </c>
      <c r="EJ316" s="89">
        <f>F86</f>
        <v>73</v>
      </c>
      <c r="EK316" s="89">
        <f>F579</f>
        <v>566</v>
      </c>
      <c r="EL316" s="89">
        <f>F452</f>
        <v>439</v>
      </c>
      <c r="EM316" s="89">
        <f>F320</f>
        <v>307</v>
      </c>
      <c r="EN316" s="90">
        <f>F188</f>
        <v>175</v>
      </c>
      <c r="EO316" s="75">
        <f t="shared" ref="EO316:EO327" si="147">SUMSQ(DP316:EN316)</f>
        <v>3247400</v>
      </c>
      <c r="EP316" s="41"/>
      <c r="EQ316" s="91" t="s">
        <v>388</v>
      </c>
      <c r="ER316" s="93" t="s">
        <v>473</v>
      </c>
      <c r="ES316" s="93" t="s">
        <v>404</v>
      </c>
      <c r="ET316" s="93" t="s">
        <v>425</v>
      </c>
      <c r="EU316" s="93" t="s">
        <v>254</v>
      </c>
      <c r="EV316" s="93" t="s">
        <v>414</v>
      </c>
      <c r="EW316" s="93" t="s">
        <v>588</v>
      </c>
      <c r="EX316" s="93" t="s">
        <v>656</v>
      </c>
      <c r="EY316" s="93" t="s">
        <v>673</v>
      </c>
      <c r="EZ316" s="93" t="s">
        <v>138</v>
      </c>
      <c r="FA316" s="93" t="s">
        <v>72</v>
      </c>
      <c r="FB316" s="95" t="s">
        <v>214</v>
      </c>
      <c r="FC316" s="94" t="s">
        <v>4</v>
      </c>
      <c r="FD316" s="92" t="s">
        <v>158</v>
      </c>
      <c r="FE316" s="93" t="s">
        <v>287</v>
      </c>
      <c r="FF316" s="93" t="s">
        <v>290</v>
      </c>
      <c r="FG316" s="93" t="s">
        <v>299</v>
      </c>
      <c r="FH316" s="93" t="s">
        <v>295</v>
      </c>
      <c r="FI316" s="93" t="s">
        <v>513</v>
      </c>
      <c r="FJ316" s="93" t="s">
        <v>187</v>
      </c>
      <c r="FK316" s="93" t="s">
        <v>557</v>
      </c>
      <c r="FL316" s="93" t="s">
        <v>659</v>
      </c>
      <c r="FM316" s="93" t="s">
        <v>690</v>
      </c>
      <c r="FN316" s="93" t="s">
        <v>359</v>
      </c>
      <c r="FO316" s="96" t="s">
        <v>375</v>
      </c>
      <c r="FP316" s="67"/>
    </row>
    <row r="317" spans="1:172" x14ac:dyDescent="0.2">
      <c r="A317" s="41"/>
      <c r="B317" s="41"/>
      <c r="C317" s="41"/>
      <c r="D317" s="109" t="s">
        <v>323</v>
      </c>
      <c r="E317" s="110" t="s">
        <v>565</v>
      </c>
      <c r="F317" s="111">
        <f>B3+(304*B5)</f>
        <v>304</v>
      </c>
      <c r="G317" s="41"/>
      <c r="I317" s="57"/>
      <c r="J317" s="28">
        <f>F426</f>
        <v>413</v>
      </c>
      <c r="K317" s="29">
        <f>F482</f>
        <v>469</v>
      </c>
      <c r="L317" s="29">
        <f>F408</f>
        <v>395</v>
      </c>
      <c r="M317" s="29">
        <f>F439</f>
        <v>426</v>
      </c>
      <c r="N317" s="29">
        <f>F495</f>
        <v>482</v>
      </c>
      <c r="O317" s="29">
        <f>F60</f>
        <v>47</v>
      </c>
      <c r="P317" s="29">
        <f>F91</f>
        <v>78</v>
      </c>
      <c r="Q317" s="29">
        <f>F22</f>
        <v>9</v>
      </c>
      <c r="R317" s="29">
        <f>F73</f>
        <v>60</v>
      </c>
      <c r="S317" s="29">
        <f>F129</f>
        <v>116</v>
      </c>
      <c r="T317" s="29">
        <f>F294</f>
        <v>281</v>
      </c>
      <c r="U317" s="29">
        <f>F350</f>
        <v>337</v>
      </c>
      <c r="V317" s="29">
        <f>F281</f>
        <v>268</v>
      </c>
      <c r="W317" s="29">
        <f>F337</f>
        <v>324</v>
      </c>
      <c r="X317" s="29">
        <f>F363</f>
        <v>350</v>
      </c>
      <c r="Y317" s="29">
        <f>F553</f>
        <v>540</v>
      </c>
      <c r="Z317" s="29">
        <f>F609</f>
        <v>596</v>
      </c>
      <c r="AA317" s="29">
        <f>F515</f>
        <v>502</v>
      </c>
      <c r="AB317" s="29">
        <f>F571</f>
        <v>558</v>
      </c>
      <c r="AC317" s="29">
        <f>F627</f>
        <v>614</v>
      </c>
      <c r="AD317" s="29">
        <f>F167</f>
        <v>154</v>
      </c>
      <c r="AE317" s="29">
        <f>F218</f>
        <v>205</v>
      </c>
      <c r="AF317" s="29">
        <f>F149</f>
        <v>136</v>
      </c>
      <c r="AG317" s="29">
        <f>F205</f>
        <v>192</v>
      </c>
      <c r="AH317" s="30">
        <f>F261</f>
        <v>248</v>
      </c>
      <c r="AI317" s="75">
        <f t="shared" si="145"/>
        <v>3247400</v>
      </c>
      <c r="AJ317" s="41"/>
      <c r="AK317" s="82" t="s">
        <v>339</v>
      </c>
      <c r="AL317" s="84" t="s">
        <v>564</v>
      </c>
      <c r="AM317" s="84" t="s">
        <v>352</v>
      </c>
      <c r="AN317" s="84" t="s">
        <v>420</v>
      </c>
      <c r="AO317" s="84" t="s">
        <v>446</v>
      </c>
      <c r="AP317" s="84" t="s">
        <v>74</v>
      </c>
      <c r="AQ317" s="84" t="s">
        <v>572</v>
      </c>
      <c r="AR317" s="84" t="s">
        <v>348</v>
      </c>
      <c r="AS317" s="84" t="s">
        <v>389</v>
      </c>
      <c r="AT317" s="84" t="s">
        <v>450</v>
      </c>
      <c r="AU317" s="86" t="s">
        <v>155</v>
      </c>
      <c r="AV317" s="84" t="s">
        <v>578</v>
      </c>
      <c r="AW317" s="85" t="s">
        <v>545</v>
      </c>
      <c r="AX317" s="84" t="s">
        <v>111</v>
      </c>
      <c r="AY317" s="83" t="s">
        <v>646</v>
      </c>
      <c r="AZ317" s="84" t="s">
        <v>197</v>
      </c>
      <c r="BA317" s="84" t="s">
        <v>370</v>
      </c>
      <c r="BB317" s="84" t="s">
        <v>266</v>
      </c>
      <c r="BC317" s="84" t="s">
        <v>129</v>
      </c>
      <c r="BD317" s="84" t="s">
        <v>315</v>
      </c>
      <c r="BE317" s="84" t="s">
        <v>284</v>
      </c>
      <c r="BF317" s="84" t="s">
        <v>114</v>
      </c>
      <c r="BG317" s="84" t="s">
        <v>654</v>
      </c>
      <c r="BH317" s="84" t="s">
        <v>506</v>
      </c>
      <c r="BI317" s="87" t="s">
        <v>442</v>
      </c>
      <c r="BJ317" s="41"/>
      <c r="BK317" s="50"/>
      <c r="BL317" s="41"/>
      <c r="BM317" s="28">
        <f>F233</f>
        <v>220</v>
      </c>
      <c r="BN317" s="29">
        <f>F189</f>
        <v>176</v>
      </c>
      <c r="BO317" s="29">
        <f>F151</f>
        <v>138</v>
      </c>
      <c r="BP317" s="29">
        <f>F182</f>
        <v>169</v>
      </c>
      <c r="BQ317" s="29">
        <f>F245</f>
        <v>232</v>
      </c>
      <c r="BR317" s="29">
        <f>F597</f>
        <v>584</v>
      </c>
      <c r="BS317" s="29">
        <f>F573</f>
        <v>560</v>
      </c>
      <c r="BT317" s="29">
        <f>F535</f>
        <v>522</v>
      </c>
      <c r="BU317" s="29">
        <f>F541</f>
        <v>528</v>
      </c>
      <c r="BV317" s="29">
        <f>F629</f>
        <v>616</v>
      </c>
      <c r="BW317" s="29">
        <f>F356</f>
        <v>343</v>
      </c>
      <c r="BX317" s="29">
        <f>F337</f>
        <v>324</v>
      </c>
      <c r="BY317" s="29">
        <f>F269</f>
        <v>256</v>
      </c>
      <c r="BZ317" s="29">
        <f>F300</f>
        <v>287</v>
      </c>
      <c r="CA317" s="29">
        <f>F363</f>
        <v>350</v>
      </c>
      <c r="CB317" s="29">
        <f>F90</f>
        <v>77</v>
      </c>
      <c r="CC317" s="29">
        <f>F71</f>
        <v>58</v>
      </c>
      <c r="CD317" s="29">
        <f>F28</f>
        <v>15</v>
      </c>
      <c r="CE317" s="29">
        <f>F59</f>
        <v>46</v>
      </c>
      <c r="CF317" s="29">
        <f>F127</f>
        <v>114</v>
      </c>
      <c r="CG317" s="29">
        <f>F474</f>
        <v>461</v>
      </c>
      <c r="CH317" s="29">
        <f>F455</f>
        <v>442</v>
      </c>
      <c r="CI317" s="29">
        <f>F392</f>
        <v>379</v>
      </c>
      <c r="CJ317" s="29">
        <f>F418</f>
        <v>405</v>
      </c>
      <c r="CK317" s="30">
        <f>F511</f>
        <v>498</v>
      </c>
      <c r="CL317" s="75">
        <f t="shared" si="146"/>
        <v>3247400</v>
      </c>
      <c r="CM317" s="41"/>
      <c r="CN317" s="82" t="s">
        <v>429</v>
      </c>
      <c r="CO317" s="84" t="s">
        <v>116</v>
      </c>
      <c r="CP317" s="84" t="s">
        <v>571</v>
      </c>
      <c r="CQ317" s="84" t="s">
        <v>549</v>
      </c>
      <c r="CR317" s="84" t="s">
        <v>347</v>
      </c>
      <c r="CS317" s="84" t="s">
        <v>214</v>
      </c>
      <c r="CT317" s="84" t="s">
        <v>107</v>
      </c>
      <c r="CU317" s="84" t="s">
        <v>433</v>
      </c>
      <c r="CV317" s="84" t="s">
        <v>588</v>
      </c>
      <c r="CW317" s="84" t="s">
        <v>645</v>
      </c>
      <c r="CX317" s="86" t="s">
        <v>514</v>
      </c>
      <c r="CY317" s="84" t="s">
        <v>111</v>
      </c>
      <c r="CZ317" s="85" t="s">
        <v>225</v>
      </c>
      <c r="DA317" s="84" t="s">
        <v>589</v>
      </c>
      <c r="DB317" s="83" t="s">
        <v>646</v>
      </c>
      <c r="DC317" s="84" t="s">
        <v>639</v>
      </c>
      <c r="DD317" s="84" t="s">
        <v>210</v>
      </c>
      <c r="DE317" s="84" t="s">
        <v>658</v>
      </c>
      <c r="DF317" s="84" t="s">
        <v>349</v>
      </c>
      <c r="DG317" s="84" t="s">
        <v>618</v>
      </c>
      <c r="DH317" s="84" t="s">
        <v>519</v>
      </c>
      <c r="DI317" s="84" t="s">
        <v>582</v>
      </c>
      <c r="DJ317" s="84" t="s">
        <v>237</v>
      </c>
      <c r="DK317" s="84" t="s">
        <v>84</v>
      </c>
      <c r="DL317" s="87" t="s">
        <v>512</v>
      </c>
      <c r="DM317" s="67"/>
      <c r="DO317" s="57"/>
      <c r="DP317" s="88">
        <f>F157</f>
        <v>144</v>
      </c>
      <c r="DQ317" s="89">
        <f>F25</f>
        <v>12</v>
      </c>
      <c r="DR317" s="89">
        <f>F518</f>
        <v>505</v>
      </c>
      <c r="DS317" s="89">
        <f>F391</f>
        <v>378</v>
      </c>
      <c r="DT317" s="89">
        <f>F284</f>
        <v>271</v>
      </c>
      <c r="DU317" s="89">
        <f>F208</f>
        <v>195</v>
      </c>
      <c r="DV317" s="89">
        <f>F81</f>
        <v>68</v>
      </c>
      <c r="DW317" s="89">
        <f>F574</f>
        <v>561</v>
      </c>
      <c r="DX317" s="89">
        <f>F447</f>
        <v>434</v>
      </c>
      <c r="DY317" s="89">
        <f>F315</f>
        <v>302</v>
      </c>
      <c r="DZ317" s="89">
        <f>F239</f>
        <v>226</v>
      </c>
      <c r="EA317" s="89">
        <f>F137</f>
        <v>124</v>
      </c>
      <c r="EB317" s="89">
        <f>F630</f>
        <v>617</v>
      </c>
      <c r="EC317" s="89">
        <f>F498</f>
        <v>485</v>
      </c>
      <c r="ED317" s="89">
        <f>F371</f>
        <v>358</v>
      </c>
      <c r="EE317" s="89">
        <f>F170</f>
        <v>157</v>
      </c>
      <c r="EF317" s="89">
        <f>F38</f>
        <v>25</v>
      </c>
      <c r="EG317" s="89">
        <f>F561</f>
        <v>548</v>
      </c>
      <c r="EH317" s="89">
        <f>F429</f>
        <v>416</v>
      </c>
      <c r="EI317" s="89">
        <f>F302</f>
        <v>289</v>
      </c>
      <c r="EJ317" s="89">
        <f>F226</f>
        <v>213</v>
      </c>
      <c r="EK317" s="89">
        <f>F94</f>
        <v>81</v>
      </c>
      <c r="EL317" s="89">
        <f>F592</f>
        <v>579</v>
      </c>
      <c r="EM317" s="89">
        <f>F485</f>
        <v>472</v>
      </c>
      <c r="EN317" s="90">
        <f>F353</f>
        <v>340</v>
      </c>
      <c r="EO317" s="75">
        <f t="shared" si="147"/>
        <v>3247400</v>
      </c>
      <c r="EP317" s="41"/>
      <c r="EQ317" s="91" t="s">
        <v>443</v>
      </c>
      <c r="ER317" s="93" t="s">
        <v>451</v>
      </c>
      <c r="ES317" s="93" t="s">
        <v>600</v>
      </c>
      <c r="ET317" s="93" t="s">
        <v>311</v>
      </c>
      <c r="EU317" s="93" t="s">
        <v>527</v>
      </c>
      <c r="EV317" s="93" t="s">
        <v>469</v>
      </c>
      <c r="EW317" s="93" t="s">
        <v>540</v>
      </c>
      <c r="EX317" s="93" t="s">
        <v>432</v>
      </c>
      <c r="EY317" s="93" t="s">
        <v>198</v>
      </c>
      <c r="EZ317" s="93" t="s">
        <v>384</v>
      </c>
      <c r="FA317" s="95" t="s">
        <v>364</v>
      </c>
      <c r="FB317" s="93" t="s">
        <v>689</v>
      </c>
      <c r="FC317" s="94" t="s">
        <v>553</v>
      </c>
      <c r="FD317" s="93" t="s">
        <v>371</v>
      </c>
      <c r="FE317" s="92" t="s">
        <v>563</v>
      </c>
      <c r="FF317" s="93" t="s">
        <v>228</v>
      </c>
      <c r="FG317" s="93" t="s">
        <v>291</v>
      </c>
      <c r="FH317" s="93" t="s">
        <v>145</v>
      </c>
      <c r="FI317" s="93" t="s">
        <v>267</v>
      </c>
      <c r="FJ317" s="93" t="s">
        <v>89</v>
      </c>
      <c r="FK317" s="93" t="s">
        <v>583</v>
      </c>
      <c r="FL317" s="93" t="s">
        <v>650</v>
      </c>
      <c r="FM317" s="93" t="s">
        <v>592</v>
      </c>
      <c r="FN317" s="93" t="s">
        <v>130</v>
      </c>
      <c r="FO317" s="96" t="s">
        <v>358</v>
      </c>
      <c r="FP317" s="67"/>
    </row>
    <row r="318" spans="1:172" x14ac:dyDescent="0.2">
      <c r="A318" s="41"/>
      <c r="B318" s="41"/>
      <c r="C318" s="41"/>
      <c r="D318" s="109" t="s">
        <v>268</v>
      </c>
      <c r="E318" s="110" t="s">
        <v>565</v>
      </c>
      <c r="F318" s="111">
        <f>B3+(305*B5)</f>
        <v>305</v>
      </c>
      <c r="G318" s="41"/>
      <c r="I318" s="57"/>
      <c r="J318" s="28">
        <f>F271</f>
        <v>258</v>
      </c>
      <c r="K318" s="29">
        <f>F327</f>
        <v>314</v>
      </c>
      <c r="L318" s="29">
        <f>F378</f>
        <v>365</v>
      </c>
      <c r="M318" s="29">
        <f>F309</f>
        <v>296</v>
      </c>
      <c r="N318" s="29">
        <f>F340</f>
        <v>327</v>
      </c>
      <c r="O318" s="29">
        <f>F530</f>
        <v>517</v>
      </c>
      <c r="P318" s="29">
        <f>F586</f>
        <v>573</v>
      </c>
      <c r="Q318" s="29">
        <f>F617</f>
        <v>604</v>
      </c>
      <c r="R318" s="29">
        <f>F543</f>
        <v>530</v>
      </c>
      <c r="S318" s="29">
        <f>F599</f>
        <v>586</v>
      </c>
      <c r="T318" s="29">
        <f>F139</f>
        <v>126</v>
      </c>
      <c r="U318" s="29">
        <f>F195</f>
        <v>182</v>
      </c>
      <c r="V318" s="29">
        <f>F251</f>
        <v>238</v>
      </c>
      <c r="W318" s="29">
        <f>F182</f>
        <v>169</v>
      </c>
      <c r="X318" s="29">
        <f>F233</f>
        <v>220</v>
      </c>
      <c r="Y318" s="29">
        <f>F398</f>
        <v>385</v>
      </c>
      <c r="Z318" s="29">
        <f>F454</f>
        <v>441</v>
      </c>
      <c r="AA318" s="29">
        <f>F510</f>
        <v>497</v>
      </c>
      <c r="AB318" s="29">
        <f>F416</f>
        <v>403</v>
      </c>
      <c r="AC318" s="29">
        <f>F472</f>
        <v>459</v>
      </c>
      <c r="AD318" s="29">
        <f>F37</f>
        <v>24</v>
      </c>
      <c r="AE318" s="29">
        <f>F63</f>
        <v>50</v>
      </c>
      <c r="AF318" s="29">
        <f>F119</f>
        <v>106</v>
      </c>
      <c r="AG318" s="29">
        <f>F50</f>
        <v>37</v>
      </c>
      <c r="AH318" s="30">
        <f>F106</f>
        <v>93</v>
      </c>
      <c r="AI318" s="75">
        <f t="shared" si="145"/>
        <v>3247400</v>
      </c>
      <c r="AJ318" s="41"/>
      <c r="AK318" s="82" t="s">
        <v>455</v>
      </c>
      <c r="AL318" s="84" t="s">
        <v>342</v>
      </c>
      <c r="AM318" s="84" t="s">
        <v>110</v>
      </c>
      <c r="AN318" s="84" t="s">
        <v>412</v>
      </c>
      <c r="AO318" s="84" t="s">
        <v>531</v>
      </c>
      <c r="AP318" s="84" t="s">
        <v>520</v>
      </c>
      <c r="AQ318" s="84" t="s">
        <v>78</v>
      </c>
      <c r="AR318" s="84" t="s">
        <v>566</v>
      </c>
      <c r="AS318" s="84" t="s">
        <v>655</v>
      </c>
      <c r="AT318" s="86" t="s">
        <v>392</v>
      </c>
      <c r="AU318" s="84" t="s">
        <v>308</v>
      </c>
      <c r="AV318" s="84" t="s">
        <v>159</v>
      </c>
      <c r="AW318" s="85" t="s">
        <v>595</v>
      </c>
      <c r="AX318" s="84" t="s">
        <v>549</v>
      </c>
      <c r="AY318" s="84" t="s">
        <v>429</v>
      </c>
      <c r="AZ318" s="83" t="s">
        <v>204</v>
      </c>
      <c r="BA318" s="84" t="s">
        <v>218</v>
      </c>
      <c r="BB318" s="84" t="s">
        <v>252</v>
      </c>
      <c r="BC318" s="84" t="s">
        <v>131</v>
      </c>
      <c r="BD318" s="84" t="s">
        <v>316</v>
      </c>
      <c r="BE318" s="84" t="s">
        <v>679</v>
      </c>
      <c r="BF318" s="84" t="s">
        <v>272</v>
      </c>
      <c r="BG318" s="84" t="s">
        <v>579</v>
      </c>
      <c r="BH318" s="84" t="s">
        <v>555</v>
      </c>
      <c r="BI318" s="87" t="s">
        <v>508</v>
      </c>
      <c r="BJ318" s="41"/>
      <c r="BK318" s="50"/>
      <c r="BL318" s="41"/>
      <c r="BM318" s="28">
        <f>F537</f>
        <v>524</v>
      </c>
      <c r="BN318" s="29">
        <f>F600</f>
        <v>587</v>
      </c>
      <c r="BO318" s="29">
        <f>F631</f>
        <v>618</v>
      </c>
      <c r="BP318" s="29">
        <f>F563</f>
        <v>550</v>
      </c>
      <c r="BQ318" s="29">
        <f>F544</f>
        <v>531</v>
      </c>
      <c r="BR318" s="29">
        <f>F14</f>
        <v>1</v>
      </c>
      <c r="BS318" s="29">
        <f>F107</f>
        <v>94</v>
      </c>
      <c r="BT318" s="29">
        <f>F133</f>
        <v>120</v>
      </c>
      <c r="BU318" s="29">
        <f>F70</f>
        <v>57</v>
      </c>
      <c r="BV318" s="29">
        <f>F51</f>
        <v>38</v>
      </c>
      <c r="BW318" s="29">
        <f>F155</f>
        <v>142</v>
      </c>
      <c r="BX318" s="29">
        <f>F218</f>
        <v>205</v>
      </c>
      <c r="BY318" s="29">
        <f>F249</f>
        <v>236</v>
      </c>
      <c r="BZ318" s="29">
        <f>F211</f>
        <v>198</v>
      </c>
      <c r="CA318" s="29">
        <f>F167</f>
        <v>154</v>
      </c>
      <c r="CB318" s="29">
        <f>F398</f>
        <v>385</v>
      </c>
      <c r="CC318" s="29">
        <f>F466</f>
        <v>453</v>
      </c>
      <c r="CD318" s="29">
        <f>F497</f>
        <v>484</v>
      </c>
      <c r="CE318" s="29">
        <f>F454</f>
        <v>441</v>
      </c>
      <c r="CF318" s="29">
        <f>F435</f>
        <v>422</v>
      </c>
      <c r="CG318" s="29">
        <f>F271</f>
        <v>258</v>
      </c>
      <c r="CH318" s="29">
        <f>F359</f>
        <v>346</v>
      </c>
      <c r="CI318" s="29">
        <f>F365</f>
        <v>352</v>
      </c>
      <c r="CJ318" s="29">
        <f>F327</f>
        <v>314</v>
      </c>
      <c r="CK318" s="30">
        <f>F303</f>
        <v>290</v>
      </c>
      <c r="CL318" s="75">
        <f t="shared" si="146"/>
        <v>3247400</v>
      </c>
      <c r="CM318" s="41"/>
      <c r="CN318" s="82" t="s">
        <v>454</v>
      </c>
      <c r="CO318" s="84" t="s">
        <v>148</v>
      </c>
      <c r="CP318" s="84" t="s">
        <v>411</v>
      </c>
      <c r="CQ318" s="84" t="s">
        <v>511</v>
      </c>
      <c r="CR318" s="84" t="s">
        <v>173</v>
      </c>
      <c r="CS318" s="84" t="s">
        <v>201</v>
      </c>
      <c r="CT318" s="84" t="s">
        <v>331</v>
      </c>
      <c r="CU318" s="84" t="s">
        <v>134</v>
      </c>
      <c r="CV318" s="84" t="s">
        <v>369</v>
      </c>
      <c r="CW318" s="86" t="s">
        <v>165</v>
      </c>
      <c r="CX318" s="84" t="s">
        <v>385</v>
      </c>
      <c r="CY318" s="84" t="s">
        <v>114</v>
      </c>
      <c r="CZ318" s="85" t="s">
        <v>621</v>
      </c>
      <c r="DA318" s="84" t="s">
        <v>547</v>
      </c>
      <c r="DB318" s="84" t="s">
        <v>284</v>
      </c>
      <c r="DC318" s="83" t="s">
        <v>204</v>
      </c>
      <c r="DD318" s="84" t="s">
        <v>378</v>
      </c>
      <c r="DE318" s="84" t="s">
        <v>136</v>
      </c>
      <c r="DF318" s="84" t="s">
        <v>218</v>
      </c>
      <c r="DG318" s="84" t="s">
        <v>192</v>
      </c>
      <c r="DH318" s="84" t="s">
        <v>455</v>
      </c>
      <c r="DI318" s="84" t="s">
        <v>559</v>
      </c>
      <c r="DJ318" s="84" t="s">
        <v>416</v>
      </c>
      <c r="DK318" s="84" t="s">
        <v>342</v>
      </c>
      <c r="DL318" s="87" t="s">
        <v>178</v>
      </c>
      <c r="DM318" s="67"/>
      <c r="DO318" s="57"/>
      <c r="DP318" s="88">
        <f>F494</f>
        <v>481</v>
      </c>
      <c r="DQ318" s="89">
        <f>F367</f>
        <v>354</v>
      </c>
      <c r="DR318" s="89">
        <f>F260</f>
        <v>247</v>
      </c>
      <c r="DS318" s="89">
        <f>F128</f>
        <v>115</v>
      </c>
      <c r="DT318" s="89">
        <f>F626</f>
        <v>613</v>
      </c>
      <c r="DU318" s="89">
        <f>F425</f>
        <v>412</v>
      </c>
      <c r="DV318" s="89">
        <f>F293</f>
        <v>280</v>
      </c>
      <c r="DW318" s="89">
        <f>F166</f>
        <v>153</v>
      </c>
      <c r="DX318" s="89">
        <f>F59</f>
        <v>46</v>
      </c>
      <c r="DY318" s="89">
        <f>F557</f>
        <v>544</v>
      </c>
      <c r="DZ318" s="89">
        <f>F481</f>
        <v>468</v>
      </c>
      <c r="EA318" s="89">
        <f>F349</f>
        <v>336</v>
      </c>
      <c r="EB318" s="89">
        <f>F222</f>
        <v>209</v>
      </c>
      <c r="EC318" s="89">
        <f>F90</f>
        <v>77</v>
      </c>
      <c r="ED318" s="89">
        <f>F608</f>
        <v>595</v>
      </c>
      <c r="EE318" s="89">
        <f>F412</f>
        <v>399</v>
      </c>
      <c r="EF318" s="89">
        <f>F280</f>
        <v>267</v>
      </c>
      <c r="EG318" s="89">
        <f>F148</f>
        <v>135</v>
      </c>
      <c r="EH318" s="89">
        <f>F21</f>
        <v>8</v>
      </c>
      <c r="EI318" s="89">
        <f>F514</f>
        <v>501</v>
      </c>
      <c r="EJ318" s="89">
        <f>F438</f>
        <v>425</v>
      </c>
      <c r="EK318" s="89">
        <f>F336</f>
        <v>323</v>
      </c>
      <c r="EL318" s="89">
        <f>F204</f>
        <v>191</v>
      </c>
      <c r="EM318" s="89">
        <f>F77</f>
        <v>64</v>
      </c>
      <c r="EN318" s="90">
        <f>F570</f>
        <v>557</v>
      </c>
      <c r="EO318" s="75">
        <f t="shared" si="147"/>
        <v>3247400</v>
      </c>
      <c r="EP318" s="41"/>
      <c r="EQ318" s="91" t="s">
        <v>694</v>
      </c>
      <c r="ER318" s="93" t="s">
        <v>264</v>
      </c>
      <c r="ES318" s="93" t="s">
        <v>115</v>
      </c>
      <c r="ET318" s="93" t="s">
        <v>628</v>
      </c>
      <c r="EU318" s="93" t="s">
        <v>406</v>
      </c>
      <c r="EV318" s="93" t="s">
        <v>353</v>
      </c>
      <c r="EW318" s="93" t="s">
        <v>125</v>
      </c>
      <c r="EX318" s="93" t="s">
        <v>419</v>
      </c>
      <c r="EY318" s="93" t="s">
        <v>349</v>
      </c>
      <c r="EZ318" s="95" t="s">
        <v>356</v>
      </c>
      <c r="FA318" s="93" t="s">
        <v>687</v>
      </c>
      <c r="FB318" s="93" t="s">
        <v>305</v>
      </c>
      <c r="FC318" s="94" t="s">
        <v>524</v>
      </c>
      <c r="FD318" s="93" t="s">
        <v>639</v>
      </c>
      <c r="FE318" s="93" t="s">
        <v>671</v>
      </c>
      <c r="FF318" s="92" t="s">
        <v>277</v>
      </c>
      <c r="FG318" s="93" t="s">
        <v>85</v>
      </c>
      <c r="FH318" s="93" t="s">
        <v>229</v>
      </c>
      <c r="FI318" s="93" t="s">
        <v>333</v>
      </c>
      <c r="FJ318" s="93" t="s">
        <v>146</v>
      </c>
      <c r="FK318" s="93" t="s">
        <v>633</v>
      </c>
      <c r="FL318" s="93" t="s">
        <v>366</v>
      </c>
      <c r="FM318" s="93" t="s">
        <v>560</v>
      </c>
      <c r="FN318" s="93" t="s">
        <v>651</v>
      </c>
      <c r="FO318" s="96" t="s">
        <v>591</v>
      </c>
      <c r="FP318" s="67"/>
    </row>
    <row r="319" spans="1:172" x14ac:dyDescent="0.2">
      <c r="A319" s="41"/>
      <c r="B319" s="41"/>
      <c r="C319" s="41"/>
      <c r="D319" s="109" t="s">
        <v>88</v>
      </c>
      <c r="E319" s="110" t="s">
        <v>565</v>
      </c>
      <c r="F319" s="111">
        <f>B3+(306*B5)</f>
        <v>306</v>
      </c>
      <c r="G319" s="41"/>
      <c r="I319" s="57"/>
      <c r="J319" s="28">
        <f>F384</f>
        <v>371</v>
      </c>
      <c r="K319" s="29">
        <f>F290</f>
        <v>277</v>
      </c>
      <c r="L319" s="29">
        <f>F346</f>
        <v>333</v>
      </c>
      <c r="M319" s="29">
        <f>F277</f>
        <v>264</v>
      </c>
      <c r="N319" s="29">
        <f>F328</f>
        <v>315</v>
      </c>
      <c r="O319" s="29">
        <f>F618</f>
        <v>605</v>
      </c>
      <c r="P319" s="29">
        <f>F549</f>
        <v>536</v>
      </c>
      <c r="Q319" s="29">
        <f>F605</f>
        <v>592</v>
      </c>
      <c r="R319" s="29">
        <f>F536</f>
        <v>523</v>
      </c>
      <c r="S319" s="29">
        <f>F567</f>
        <v>554</v>
      </c>
      <c r="T319" s="29">
        <f>F257</f>
        <v>244</v>
      </c>
      <c r="U319" s="29">
        <f>F183</f>
        <v>170</v>
      </c>
      <c r="V319" s="29">
        <f>F214</f>
        <v>201</v>
      </c>
      <c r="W319" s="29">
        <f>F145</f>
        <v>132</v>
      </c>
      <c r="X319" s="29">
        <f>F201</f>
        <v>188</v>
      </c>
      <c r="Y319" s="29">
        <f>F491</f>
        <v>478</v>
      </c>
      <c r="Z319" s="29">
        <f>F422</f>
        <v>409</v>
      </c>
      <c r="AA319" s="29">
        <f>F473</f>
        <v>460</v>
      </c>
      <c r="AB319" s="29">
        <f>F404</f>
        <v>391</v>
      </c>
      <c r="AC319" s="29">
        <f>F460</f>
        <v>447</v>
      </c>
      <c r="AD319" s="29">
        <f>F125</f>
        <v>112</v>
      </c>
      <c r="AE319" s="29">
        <f>F56</f>
        <v>43</v>
      </c>
      <c r="AF319" s="29">
        <f>F112</f>
        <v>99</v>
      </c>
      <c r="AG319" s="29">
        <f>F13</f>
        <v>0</v>
      </c>
      <c r="AH319" s="30">
        <f>F69</f>
        <v>56</v>
      </c>
      <c r="AI319" s="75">
        <f t="shared" si="145"/>
        <v>3247400</v>
      </c>
      <c r="AJ319" s="41"/>
      <c r="AK319" s="82" t="s">
        <v>463</v>
      </c>
      <c r="AL319" s="84" t="s">
        <v>424</v>
      </c>
      <c r="AM319" s="84" t="s">
        <v>490</v>
      </c>
      <c r="AN319" s="84" t="s">
        <v>156</v>
      </c>
      <c r="AO319" s="84" t="s">
        <v>306</v>
      </c>
      <c r="AP319" s="84" t="s">
        <v>638</v>
      </c>
      <c r="AQ319" s="84" t="s">
        <v>474</v>
      </c>
      <c r="AR319" s="84" t="s">
        <v>448</v>
      </c>
      <c r="AS319" s="86" t="s">
        <v>104</v>
      </c>
      <c r="AT319" s="84" t="s">
        <v>613</v>
      </c>
      <c r="AU319" s="84" t="s">
        <v>516</v>
      </c>
      <c r="AV319" s="84" t="s">
        <v>504</v>
      </c>
      <c r="AW319" s="85" t="s">
        <v>184</v>
      </c>
      <c r="AX319" s="84" t="s">
        <v>285</v>
      </c>
      <c r="AY319" s="84" t="s">
        <v>635</v>
      </c>
      <c r="AZ319" s="84" t="s">
        <v>193</v>
      </c>
      <c r="BA319" s="83" t="s">
        <v>365</v>
      </c>
      <c r="BB319" s="84" t="s">
        <v>263</v>
      </c>
      <c r="BC319" s="84" t="s">
        <v>99</v>
      </c>
      <c r="BD319" s="84" t="s">
        <v>328</v>
      </c>
      <c r="BE319" s="84" t="s">
        <v>522</v>
      </c>
      <c r="BF319" s="84" t="s">
        <v>390</v>
      </c>
      <c r="BG319" s="84" t="s">
        <v>662</v>
      </c>
      <c r="BH319" s="84" t="s">
        <v>70</v>
      </c>
      <c r="BI319" s="87" t="s">
        <v>573</v>
      </c>
      <c r="BJ319" s="41"/>
      <c r="BK319" s="50"/>
      <c r="BL319" s="41"/>
      <c r="BM319" s="28">
        <f>F569</f>
        <v>556</v>
      </c>
      <c r="BN319" s="29">
        <f>F556</f>
        <v>543</v>
      </c>
      <c r="BO319" s="29">
        <f>F588</f>
        <v>575</v>
      </c>
      <c r="BP319" s="29">
        <f>F637</f>
        <v>624</v>
      </c>
      <c r="BQ319" s="29">
        <f>F525</f>
        <v>512</v>
      </c>
      <c r="BR319" s="29">
        <f>F76</f>
        <v>63</v>
      </c>
      <c r="BS319" s="29">
        <f>F58</f>
        <v>45</v>
      </c>
      <c r="BT319" s="29">
        <f>F95</f>
        <v>82</v>
      </c>
      <c r="BU319" s="29">
        <f>F114</f>
        <v>101</v>
      </c>
      <c r="BV319" s="29">
        <f>F32</f>
        <v>19</v>
      </c>
      <c r="BW319" s="29">
        <f>F192</f>
        <v>179</v>
      </c>
      <c r="BX319" s="29">
        <f>F174</f>
        <v>161</v>
      </c>
      <c r="BY319" s="29">
        <f>F236</f>
        <v>223</v>
      </c>
      <c r="BZ319" s="29">
        <f>F255</f>
        <v>242</v>
      </c>
      <c r="CA319" s="29">
        <f>F143</f>
        <v>130</v>
      </c>
      <c r="CB319" s="29">
        <f>F460</f>
        <v>447</v>
      </c>
      <c r="CC319" s="29">
        <f>F422</f>
        <v>409</v>
      </c>
      <c r="CD319" s="29">
        <f>F479</f>
        <v>466</v>
      </c>
      <c r="CE319" s="29">
        <f>F498</f>
        <v>485</v>
      </c>
      <c r="CF319" s="29">
        <f>F391</f>
        <v>378</v>
      </c>
      <c r="CG319" s="29">
        <f>F328</f>
        <v>315</v>
      </c>
      <c r="CH319" s="29">
        <f>F290</f>
        <v>277</v>
      </c>
      <c r="CI319" s="29">
        <f>F352</f>
        <v>339</v>
      </c>
      <c r="CJ319" s="29">
        <f>F371</f>
        <v>358</v>
      </c>
      <c r="CK319" s="30">
        <f>F284</f>
        <v>271</v>
      </c>
      <c r="CL319" s="75">
        <f t="shared" si="146"/>
        <v>3247400</v>
      </c>
      <c r="CM319" s="41"/>
      <c r="CN319" s="82" t="s">
        <v>301</v>
      </c>
      <c r="CO319" s="84" t="s">
        <v>558</v>
      </c>
      <c r="CP319" s="84" t="s">
        <v>456</v>
      </c>
      <c r="CQ319" s="84" t="s">
        <v>562</v>
      </c>
      <c r="CR319" s="84" t="s">
        <v>337</v>
      </c>
      <c r="CS319" s="84" t="s">
        <v>293</v>
      </c>
      <c r="CT319" s="84" t="s">
        <v>380</v>
      </c>
      <c r="CU319" s="84" t="s">
        <v>202</v>
      </c>
      <c r="CV319" s="86" t="s">
        <v>368</v>
      </c>
      <c r="CW319" s="84" t="s">
        <v>212</v>
      </c>
      <c r="CX319" s="84" t="s">
        <v>227</v>
      </c>
      <c r="CY319" s="84" t="s">
        <v>576</v>
      </c>
      <c r="CZ319" s="85" t="s">
        <v>482</v>
      </c>
      <c r="DA319" s="84" t="s">
        <v>428</v>
      </c>
      <c r="DB319" s="84" t="s">
        <v>186</v>
      </c>
      <c r="DC319" s="84" t="s">
        <v>328</v>
      </c>
      <c r="DD319" s="83" t="s">
        <v>365</v>
      </c>
      <c r="DE319" s="84" t="s">
        <v>153</v>
      </c>
      <c r="DF319" s="84" t="s">
        <v>371</v>
      </c>
      <c r="DG319" s="84" t="s">
        <v>311</v>
      </c>
      <c r="DH319" s="84" t="s">
        <v>306</v>
      </c>
      <c r="DI319" s="84" t="s">
        <v>424</v>
      </c>
      <c r="DJ319" s="84" t="s">
        <v>283</v>
      </c>
      <c r="DK319" s="84" t="s">
        <v>563</v>
      </c>
      <c r="DL319" s="87" t="s">
        <v>527</v>
      </c>
      <c r="DM319" s="67"/>
      <c r="DO319" s="57"/>
      <c r="DP319" s="88">
        <f>F534</f>
        <v>521</v>
      </c>
      <c r="DQ319" s="89">
        <f>F407</f>
        <v>394</v>
      </c>
      <c r="DR319" s="89">
        <f>F275</f>
        <v>262</v>
      </c>
      <c r="DS319" s="89">
        <f>F143</f>
        <v>130</v>
      </c>
      <c r="DT319" s="89">
        <f>F16</f>
        <v>3</v>
      </c>
      <c r="DU319" s="89">
        <f>F565</f>
        <v>552</v>
      </c>
      <c r="DV319" s="89">
        <f>F458</f>
        <v>445</v>
      </c>
      <c r="DW319" s="89">
        <f>F331</f>
        <v>318</v>
      </c>
      <c r="DX319" s="89">
        <f>F199</f>
        <v>186</v>
      </c>
      <c r="DY319" s="89">
        <f>F72</f>
        <v>59</v>
      </c>
      <c r="DZ319" s="89">
        <f>F621</f>
        <v>608</v>
      </c>
      <c r="EA319" s="89">
        <f>F489</f>
        <v>476</v>
      </c>
      <c r="EB319" s="89">
        <f>F387</f>
        <v>374</v>
      </c>
      <c r="EC319" s="89">
        <f>F255</f>
        <v>242</v>
      </c>
      <c r="ED319" s="89">
        <f>F123</f>
        <v>110</v>
      </c>
      <c r="EE319" s="89">
        <f>F552</f>
        <v>539</v>
      </c>
      <c r="EF319" s="89">
        <f>F420</f>
        <v>407</v>
      </c>
      <c r="EG319" s="89">
        <f>F288</f>
        <v>275</v>
      </c>
      <c r="EH319" s="89">
        <f>F186</f>
        <v>173</v>
      </c>
      <c r="EI319" s="89">
        <f>F54</f>
        <v>41</v>
      </c>
      <c r="EJ319" s="89">
        <f>F603</f>
        <v>590</v>
      </c>
      <c r="EK319" s="89">
        <f>F476</f>
        <v>463</v>
      </c>
      <c r="EL319" s="89">
        <f>F344</f>
        <v>331</v>
      </c>
      <c r="EM319" s="89">
        <f>F217</f>
        <v>204</v>
      </c>
      <c r="EN319" s="90">
        <f>F110</f>
        <v>97</v>
      </c>
      <c r="EO319" s="75">
        <f t="shared" si="147"/>
        <v>3247400</v>
      </c>
      <c r="EP319" s="41"/>
      <c r="EQ319" s="91" t="s">
        <v>321</v>
      </c>
      <c r="ER319" s="93" t="s">
        <v>533</v>
      </c>
      <c r="ES319" s="93" t="s">
        <v>643</v>
      </c>
      <c r="ET319" s="93" t="s">
        <v>186</v>
      </c>
      <c r="EU319" s="93" t="s">
        <v>630</v>
      </c>
      <c r="EV319" s="93" t="s">
        <v>172</v>
      </c>
      <c r="EW319" s="93" t="s">
        <v>168</v>
      </c>
      <c r="EX319" s="93" t="s">
        <v>438</v>
      </c>
      <c r="EY319" s="95" t="s">
        <v>598</v>
      </c>
      <c r="EZ319" s="93" t="s">
        <v>164</v>
      </c>
      <c r="FA319" s="93" t="s">
        <v>376</v>
      </c>
      <c r="FB319" s="93" t="s">
        <v>475</v>
      </c>
      <c r="FC319" s="94" t="s">
        <v>360</v>
      </c>
      <c r="FD319" s="93" t="s">
        <v>428</v>
      </c>
      <c r="FE319" s="93" t="s">
        <v>507</v>
      </c>
      <c r="FF319" s="93" t="s">
        <v>256</v>
      </c>
      <c r="FG319" s="92" t="s">
        <v>496</v>
      </c>
      <c r="FH319" s="93" t="s">
        <v>626</v>
      </c>
      <c r="FI319" s="93" t="s">
        <v>517</v>
      </c>
      <c r="FJ319" s="93" t="s">
        <v>523</v>
      </c>
      <c r="FK319" s="93" t="s">
        <v>77</v>
      </c>
      <c r="FL319" s="93" t="s">
        <v>217</v>
      </c>
      <c r="FM319" s="93" t="s">
        <v>341</v>
      </c>
      <c r="FN319" s="93" t="s">
        <v>163</v>
      </c>
      <c r="FO319" s="96" t="s">
        <v>271</v>
      </c>
      <c r="FP319" s="67"/>
    </row>
    <row r="320" spans="1:172" x14ac:dyDescent="0.2">
      <c r="A320" s="41"/>
      <c r="B320" s="41"/>
      <c r="C320" s="41"/>
      <c r="D320" s="109" t="s">
        <v>359</v>
      </c>
      <c r="E320" s="110" t="s">
        <v>565</v>
      </c>
      <c r="F320" s="111">
        <f>B3+(307*B5)</f>
        <v>307</v>
      </c>
      <c r="G320" s="41"/>
      <c r="I320" s="57"/>
      <c r="J320" s="28">
        <f>F352</f>
        <v>339</v>
      </c>
      <c r="K320" s="29">
        <f>F278</f>
        <v>265</v>
      </c>
      <c r="L320" s="29">
        <f>F334</f>
        <v>321</v>
      </c>
      <c r="M320" s="29">
        <f>F365</f>
        <v>352</v>
      </c>
      <c r="N320" s="29">
        <f>F296</f>
        <v>283</v>
      </c>
      <c r="O320" s="29">
        <f>F611</f>
        <v>598</v>
      </c>
      <c r="P320" s="29">
        <f>F517</f>
        <v>504</v>
      </c>
      <c r="Q320" s="29">
        <f>F568</f>
        <v>555</v>
      </c>
      <c r="R320" s="29">
        <f>F624</f>
        <v>611</v>
      </c>
      <c r="S320" s="29">
        <f>F555</f>
        <v>542</v>
      </c>
      <c r="T320" s="29">
        <f>F220</f>
        <v>207</v>
      </c>
      <c r="U320" s="29">
        <f>F151</f>
        <v>138</v>
      </c>
      <c r="V320" s="29">
        <f>F207</f>
        <v>194</v>
      </c>
      <c r="W320" s="29">
        <f>F258</f>
        <v>245</v>
      </c>
      <c r="X320" s="29">
        <f>F164</f>
        <v>151</v>
      </c>
      <c r="Y320" s="29">
        <f>F479</f>
        <v>466</v>
      </c>
      <c r="Z320" s="29">
        <f>F410</f>
        <v>397</v>
      </c>
      <c r="AA320" s="29">
        <f>F441</f>
        <v>428</v>
      </c>
      <c r="AB320" s="29">
        <f>F497</f>
        <v>484</v>
      </c>
      <c r="AC320" s="29">
        <f>F423</f>
        <v>410</v>
      </c>
      <c r="AD320" s="29">
        <f>F88</f>
        <v>75</v>
      </c>
      <c r="AE320" s="29">
        <f>F19</f>
        <v>6</v>
      </c>
      <c r="AF320" s="29">
        <f>F75</f>
        <v>62</v>
      </c>
      <c r="AG320" s="29">
        <f>F131</f>
        <v>118</v>
      </c>
      <c r="AH320" s="30">
        <f>F62</f>
        <v>49</v>
      </c>
      <c r="AI320" s="75">
        <f t="shared" si="145"/>
        <v>3247400</v>
      </c>
      <c r="AJ320" s="41"/>
      <c r="AK320" s="82" t="s">
        <v>283</v>
      </c>
      <c r="AL320" s="84" t="s">
        <v>243</v>
      </c>
      <c r="AM320" s="84" t="s">
        <v>497</v>
      </c>
      <c r="AN320" s="84" t="s">
        <v>416</v>
      </c>
      <c r="AO320" s="84" t="s">
        <v>532</v>
      </c>
      <c r="AP320" s="84" t="s">
        <v>241</v>
      </c>
      <c r="AQ320" s="84" t="s">
        <v>647</v>
      </c>
      <c r="AR320" s="86" t="s">
        <v>623</v>
      </c>
      <c r="AS320" s="84" t="s">
        <v>542</v>
      </c>
      <c r="AT320" s="84" t="s">
        <v>485</v>
      </c>
      <c r="AU320" s="84" t="s">
        <v>92</v>
      </c>
      <c r="AV320" s="84" t="s">
        <v>571</v>
      </c>
      <c r="AW320" s="85" t="s">
        <v>481</v>
      </c>
      <c r="AX320" s="84" t="s">
        <v>386</v>
      </c>
      <c r="AY320" s="84" t="s">
        <v>245</v>
      </c>
      <c r="AZ320" s="84" t="s">
        <v>153</v>
      </c>
      <c r="BA320" s="84" t="s">
        <v>377</v>
      </c>
      <c r="BB320" s="83" t="s">
        <v>253</v>
      </c>
      <c r="BC320" s="84" t="s">
        <v>136</v>
      </c>
      <c r="BD320" s="84" t="s">
        <v>322</v>
      </c>
      <c r="BE320" s="84" t="s">
        <v>1</v>
      </c>
      <c r="BF320" s="84" t="s">
        <v>620</v>
      </c>
      <c r="BG320" s="84" t="s">
        <v>487</v>
      </c>
      <c r="BH320" s="84" t="s">
        <v>470</v>
      </c>
      <c r="BI320" s="87" t="s">
        <v>682</v>
      </c>
      <c r="BJ320" s="41"/>
      <c r="BK320" s="50"/>
      <c r="BL320" s="41"/>
      <c r="BM320" s="28">
        <f>F538</f>
        <v>525</v>
      </c>
      <c r="BN320" s="29">
        <f>F619</f>
        <v>606</v>
      </c>
      <c r="BO320" s="29">
        <f>F575</f>
        <v>562</v>
      </c>
      <c r="BP320" s="29">
        <f>F531</f>
        <v>518</v>
      </c>
      <c r="BQ320" s="29">
        <f>F612</f>
        <v>599</v>
      </c>
      <c r="BR320" s="29">
        <f>F45</f>
        <v>32</v>
      </c>
      <c r="BS320" s="29">
        <f>F126</f>
        <v>113</v>
      </c>
      <c r="BT320" s="29">
        <f>F82</f>
        <v>69</v>
      </c>
      <c r="BU320" s="29">
        <f>F33</f>
        <v>20</v>
      </c>
      <c r="BV320" s="29">
        <f>F89</f>
        <v>76</v>
      </c>
      <c r="BW320" s="29">
        <f>F186</f>
        <v>173</v>
      </c>
      <c r="BX320" s="29">
        <f>F242</f>
        <v>229</v>
      </c>
      <c r="BY320" s="29">
        <f>F193</f>
        <v>180</v>
      </c>
      <c r="BZ320" s="29">
        <f>F149</f>
        <v>136</v>
      </c>
      <c r="CA320" s="29">
        <f>F230</f>
        <v>217</v>
      </c>
      <c r="CB320" s="29">
        <f>F429</f>
        <v>416</v>
      </c>
      <c r="CC320" s="29">
        <f>F510</f>
        <v>497</v>
      </c>
      <c r="CD320" s="29">
        <f>F441</f>
        <v>428</v>
      </c>
      <c r="CE320" s="29">
        <f>F397</f>
        <v>384</v>
      </c>
      <c r="CF320" s="29">
        <f>F473</f>
        <v>460</v>
      </c>
      <c r="CG320" s="29">
        <f>F302</f>
        <v>289</v>
      </c>
      <c r="CH320" s="29">
        <f>F378</f>
        <v>365</v>
      </c>
      <c r="CI320" s="29">
        <f>F334</f>
        <v>321</v>
      </c>
      <c r="CJ320" s="29">
        <f>F265</f>
        <v>252</v>
      </c>
      <c r="CK320" s="30">
        <f>F346</f>
        <v>333</v>
      </c>
      <c r="CL320" s="75">
        <f t="shared" si="146"/>
        <v>3247400</v>
      </c>
      <c r="CM320" s="41"/>
      <c r="CN320" s="82" t="s">
        <v>491</v>
      </c>
      <c r="CO320" s="84" t="s">
        <v>106</v>
      </c>
      <c r="CP320" s="84" t="s">
        <v>215</v>
      </c>
      <c r="CQ320" s="84" t="s">
        <v>495</v>
      </c>
      <c r="CR320" s="84" t="s">
        <v>500</v>
      </c>
      <c r="CS320" s="84" t="s">
        <v>261</v>
      </c>
      <c r="CT320" s="84" t="s">
        <v>96</v>
      </c>
      <c r="CU320" s="86" t="s">
        <v>73</v>
      </c>
      <c r="CV320" s="84" t="s">
        <v>255</v>
      </c>
      <c r="CW320" s="84" t="s">
        <v>2</v>
      </c>
      <c r="CX320" s="84" t="s">
        <v>517</v>
      </c>
      <c r="CY320" s="84" t="s">
        <v>91</v>
      </c>
      <c r="CZ320" s="85" t="s">
        <v>246</v>
      </c>
      <c r="DA320" s="84" t="s">
        <v>654</v>
      </c>
      <c r="DB320" s="84" t="s">
        <v>468</v>
      </c>
      <c r="DC320" s="84" t="s">
        <v>267</v>
      </c>
      <c r="DD320" s="84" t="s">
        <v>252</v>
      </c>
      <c r="DE320" s="83" t="s">
        <v>253</v>
      </c>
      <c r="DF320" s="84" t="s">
        <v>258</v>
      </c>
      <c r="DG320" s="84" t="s">
        <v>263</v>
      </c>
      <c r="DH320" s="84" t="s">
        <v>89</v>
      </c>
      <c r="DI320" s="84" t="s">
        <v>110</v>
      </c>
      <c r="DJ320" s="84" t="s">
        <v>497</v>
      </c>
      <c r="DK320" s="84" t="s">
        <v>467</v>
      </c>
      <c r="DL320" s="87" t="s">
        <v>490</v>
      </c>
      <c r="DM320" s="67"/>
      <c r="DO320" s="57"/>
      <c r="DP320" s="88">
        <f>F49</f>
        <v>36</v>
      </c>
      <c r="DQ320" s="89">
        <f>F547</f>
        <v>534</v>
      </c>
      <c r="DR320" s="89">
        <f>F415</f>
        <v>402</v>
      </c>
      <c r="DS320" s="89">
        <f>F308</f>
        <v>295</v>
      </c>
      <c r="DT320" s="89">
        <f>F181</f>
        <v>168</v>
      </c>
      <c r="DU320" s="89">
        <f>F105</f>
        <v>92</v>
      </c>
      <c r="DV320" s="89">
        <f>F598</f>
        <v>585</v>
      </c>
      <c r="DW320" s="89">
        <f>F471</f>
        <v>458</v>
      </c>
      <c r="DX320" s="89">
        <f>F339</f>
        <v>326</v>
      </c>
      <c r="DY320" s="89">
        <f>F237</f>
        <v>224</v>
      </c>
      <c r="DZ320" s="89">
        <f>F36</f>
        <v>23</v>
      </c>
      <c r="EA320" s="89">
        <f>F529</f>
        <v>516</v>
      </c>
      <c r="EB320" s="89">
        <f>F402</f>
        <v>389</v>
      </c>
      <c r="EC320" s="89">
        <f>F270</f>
        <v>257</v>
      </c>
      <c r="ED320" s="89">
        <f>F138</f>
        <v>125</v>
      </c>
      <c r="EE320" s="89">
        <f>F67</f>
        <v>54</v>
      </c>
      <c r="EF320" s="89">
        <f>F585</f>
        <v>572</v>
      </c>
      <c r="EG320" s="89">
        <f>F453</f>
        <v>440</v>
      </c>
      <c r="EH320" s="89">
        <f>F326</f>
        <v>313</v>
      </c>
      <c r="EI320" s="89">
        <f>F194</f>
        <v>181</v>
      </c>
      <c r="EJ320" s="89">
        <f>F118</f>
        <v>105</v>
      </c>
      <c r="EK320" s="89">
        <f>F616</f>
        <v>603</v>
      </c>
      <c r="EL320" s="89">
        <f>F509</f>
        <v>496</v>
      </c>
      <c r="EM320" s="89">
        <f>F382</f>
        <v>369</v>
      </c>
      <c r="EN320" s="90">
        <f>F250</f>
        <v>237</v>
      </c>
      <c r="EO320" s="75">
        <f t="shared" si="147"/>
        <v>3247400</v>
      </c>
      <c r="EP320" s="41"/>
      <c r="EQ320" s="91" t="s">
        <v>211</v>
      </c>
      <c r="ER320" s="93" t="s">
        <v>336</v>
      </c>
      <c r="ES320" s="93" t="s">
        <v>150</v>
      </c>
      <c r="ET320" s="93" t="s">
        <v>281</v>
      </c>
      <c r="EU320" s="93" t="s">
        <v>94</v>
      </c>
      <c r="EV320" s="93" t="s">
        <v>166</v>
      </c>
      <c r="EW320" s="93" t="s">
        <v>174</v>
      </c>
      <c r="EX320" s="95" t="s">
        <v>170</v>
      </c>
      <c r="EY320" s="93" t="s">
        <v>440</v>
      </c>
      <c r="EZ320" s="93" t="s">
        <v>265</v>
      </c>
      <c r="FA320" s="93" t="s">
        <v>422</v>
      </c>
      <c r="FB320" s="93" t="s">
        <v>585</v>
      </c>
      <c r="FC320" s="94" t="s">
        <v>668</v>
      </c>
      <c r="FD320" s="93" t="s">
        <v>109</v>
      </c>
      <c r="FE320" s="93" t="s">
        <v>127</v>
      </c>
      <c r="FF320" s="93" t="s">
        <v>471</v>
      </c>
      <c r="FG320" s="93" t="s">
        <v>541</v>
      </c>
      <c r="FH320" s="92" t="s">
        <v>435</v>
      </c>
      <c r="FI320" s="93" t="s">
        <v>503</v>
      </c>
      <c r="FJ320" s="93" t="s">
        <v>313</v>
      </c>
      <c r="FK320" s="93" t="s">
        <v>453</v>
      </c>
      <c r="FL320" s="93" t="s">
        <v>610</v>
      </c>
      <c r="FM320" s="93" t="s">
        <v>640</v>
      </c>
      <c r="FN320" s="93" t="s">
        <v>688</v>
      </c>
      <c r="FO320" s="96" t="s">
        <v>200</v>
      </c>
      <c r="FP320" s="67"/>
    </row>
    <row r="321" spans="1:173" x14ac:dyDescent="0.2">
      <c r="A321" s="41"/>
      <c r="B321" s="41"/>
      <c r="C321" s="41"/>
      <c r="D321" s="109" t="s">
        <v>417</v>
      </c>
      <c r="E321" s="110" t="s">
        <v>565</v>
      </c>
      <c r="F321" s="111">
        <f>B3+(308*B5)</f>
        <v>308</v>
      </c>
      <c r="G321" s="41"/>
      <c r="I321" s="57"/>
      <c r="J321" s="28">
        <f>F315</f>
        <v>302</v>
      </c>
      <c r="K321" s="29">
        <f>F371</f>
        <v>358</v>
      </c>
      <c r="L321" s="29">
        <f>F302</f>
        <v>289</v>
      </c>
      <c r="M321" s="29">
        <f>F353</f>
        <v>340</v>
      </c>
      <c r="N321" s="29">
        <f>F284</f>
        <v>271</v>
      </c>
      <c r="O321" s="29">
        <f>F574</f>
        <v>561</v>
      </c>
      <c r="P321" s="29">
        <f>F630</f>
        <v>617</v>
      </c>
      <c r="Q321" s="29">
        <f>F561</f>
        <v>548</v>
      </c>
      <c r="R321" s="29">
        <f>F592</f>
        <v>579</v>
      </c>
      <c r="S321" s="29">
        <f>F518</f>
        <v>505</v>
      </c>
      <c r="T321" s="29">
        <f>F208</f>
        <v>195</v>
      </c>
      <c r="U321" s="29">
        <f>F239</f>
        <v>226</v>
      </c>
      <c r="V321" s="29">
        <f>F170</f>
        <v>157</v>
      </c>
      <c r="W321" s="29">
        <f>F226</f>
        <v>213</v>
      </c>
      <c r="X321" s="29">
        <f>F157</f>
        <v>144</v>
      </c>
      <c r="Y321" s="29">
        <f>F447</f>
        <v>434</v>
      </c>
      <c r="Z321" s="29">
        <f>F498</f>
        <v>485</v>
      </c>
      <c r="AA321" s="29">
        <f>F429</f>
        <v>416</v>
      </c>
      <c r="AB321" s="29">
        <f>F485</f>
        <v>472</v>
      </c>
      <c r="AC321" s="29">
        <f>F391</f>
        <v>378</v>
      </c>
      <c r="AD321" s="29">
        <f>F81</f>
        <v>68</v>
      </c>
      <c r="AE321" s="29">
        <f>F137</f>
        <v>124</v>
      </c>
      <c r="AF321" s="29">
        <f>F38</f>
        <v>25</v>
      </c>
      <c r="AG321" s="29">
        <f>F94</f>
        <v>81</v>
      </c>
      <c r="AH321" s="30">
        <f>F25</f>
        <v>12</v>
      </c>
      <c r="AI321" s="75">
        <f t="shared" si="145"/>
        <v>3247400</v>
      </c>
      <c r="AJ321" s="41"/>
      <c r="AK321" s="82" t="s">
        <v>384</v>
      </c>
      <c r="AL321" s="84" t="s">
        <v>563</v>
      </c>
      <c r="AM321" s="84" t="s">
        <v>89</v>
      </c>
      <c r="AN321" s="84" t="s">
        <v>358</v>
      </c>
      <c r="AO321" s="84" t="s">
        <v>527</v>
      </c>
      <c r="AP321" s="84" t="s">
        <v>432</v>
      </c>
      <c r="AQ321" s="86" t="s">
        <v>553</v>
      </c>
      <c r="AR321" s="84" t="s">
        <v>145</v>
      </c>
      <c r="AS321" s="84" t="s">
        <v>592</v>
      </c>
      <c r="AT321" s="84" t="s">
        <v>600</v>
      </c>
      <c r="AU321" s="84" t="s">
        <v>469</v>
      </c>
      <c r="AV321" s="84" t="s">
        <v>364</v>
      </c>
      <c r="AW321" s="85" t="s">
        <v>228</v>
      </c>
      <c r="AX321" s="84" t="s">
        <v>583</v>
      </c>
      <c r="AY321" s="84" t="s">
        <v>443</v>
      </c>
      <c r="AZ321" s="84" t="s">
        <v>198</v>
      </c>
      <c r="BA321" s="84" t="s">
        <v>371</v>
      </c>
      <c r="BB321" s="84" t="s">
        <v>267</v>
      </c>
      <c r="BC321" s="83" t="s">
        <v>130</v>
      </c>
      <c r="BD321" s="84" t="s">
        <v>311</v>
      </c>
      <c r="BE321" s="84" t="s">
        <v>540</v>
      </c>
      <c r="BF321" s="84" t="s">
        <v>689</v>
      </c>
      <c r="BG321" s="84" t="s">
        <v>291</v>
      </c>
      <c r="BH321" s="84" t="s">
        <v>650</v>
      </c>
      <c r="BI321" s="87" t="s">
        <v>451</v>
      </c>
      <c r="BJ321" s="41"/>
      <c r="BK321" s="50"/>
      <c r="BL321" s="41"/>
      <c r="BM321" s="28">
        <f>F625</f>
        <v>612</v>
      </c>
      <c r="BN321" s="29">
        <f>F513</f>
        <v>500</v>
      </c>
      <c r="BO321" s="29">
        <f>F562</f>
        <v>549</v>
      </c>
      <c r="BP321" s="29">
        <f>F594</f>
        <v>581</v>
      </c>
      <c r="BQ321" s="29">
        <f>F581</f>
        <v>568</v>
      </c>
      <c r="BR321" s="29">
        <f>F132</f>
        <v>119</v>
      </c>
      <c r="BS321" s="29">
        <f>F20</f>
        <v>7</v>
      </c>
      <c r="BT321" s="29">
        <f>F39</f>
        <v>26</v>
      </c>
      <c r="BU321" s="29">
        <f>F101</f>
        <v>88</v>
      </c>
      <c r="BV321" s="29">
        <f>F83</f>
        <v>70</v>
      </c>
      <c r="BW321" s="29">
        <f>F243</f>
        <v>230</v>
      </c>
      <c r="BX321" s="29">
        <f>F161</f>
        <v>148</v>
      </c>
      <c r="BY321" s="29">
        <f>F180</f>
        <v>167</v>
      </c>
      <c r="BZ321" s="29">
        <f>F217</f>
        <v>204</v>
      </c>
      <c r="CA321" s="29">
        <f>F199</f>
        <v>186</v>
      </c>
      <c r="CB321" s="29">
        <f>F491</f>
        <v>478</v>
      </c>
      <c r="CC321" s="29">
        <f>F404</f>
        <v>391</v>
      </c>
      <c r="CD321" s="29">
        <f>F423</f>
        <v>410</v>
      </c>
      <c r="CE321" s="29">
        <f>F485</f>
        <v>472</v>
      </c>
      <c r="CF321" s="29">
        <f>F447</f>
        <v>434</v>
      </c>
      <c r="CG321" s="29">
        <f>F384</f>
        <v>371</v>
      </c>
      <c r="CH321" s="29">
        <f>F277</f>
        <v>264</v>
      </c>
      <c r="CI321" s="29">
        <f>F296</f>
        <v>283</v>
      </c>
      <c r="CJ321" s="29">
        <f>F353</f>
        <v>340</v>
      </c>
      <c r="CK321" s="30">
        <f>F315</f>
        <v>302</v>
      </c>
      <c r="CL321" s="75">
        <f t="shared" si="146"/>
        <v>3247400</v>
      </c>
      <c r="CM321" s="41"/>
      <c r="CN321" s="82" t="s">
        <v>76</v>
      </c>
      <c r="CO321" s="84" t="s">
        <v>391</v>
      </c>
      <c r="CP321" s="84" t="s">
        <v>530</v>
      </c>
      <c r="CQ321" s="84" t="s">
        <v>355</v>
      </c>
      <c r="CR321" s="84" t="s">
        <v>461</v>
      </c>
      <c r="CS321" s="84" t="s">
        <v>190</v>
      </c>
      <c r="CT321" s="86" t="s">
        <v>117</v>
      </c>
      <c r="CU321" s="84" t="s">
        <v>319</v>
      </c>
      <c r="CV321" s="84" t="s">
        <v>123</v>
      </c>
      <c r="CW321" s="84" t="s">
        <v>195</v>
      </c>
      <c r="CX321" s="84" t="s">
        <v>307</v>
      </c>
      <c r="CY321" s="84" t="s">
        <v>400</v>
      </c>
      <c r="CZ321" s="85" t="s">
        <v>537</v>
      </c>
      <c r="DA321" s="84" t="s">
        <v>163</v>
      </c>
      <c r="DB321" s="84" t="s">
        <v>598</v>
      </c>
      <c r="DC321" s="84" t="s">
        <v>193</v>
      </c>
      <c r="DD321" s="84" t="s">
        <v>99</v>
      </c>
      <c r="DE321" s="84" t="s">
        <v>322</v>
      </c>
      <c r="DF321" s="83" t="s">
        <v>130</v>
      </c>
      <c r="DG321" s="84" t="s">
        <v>198</v>
      </c>
      <c r="DH321" s="84" t="s">
        <v>463</v>
      </c>
      <c r="DI321" s="84" t="s">
        <v>156</v>
      </c>
      <c r="DJ321" s="84" t="s">
        <v>532</v>
      </c>
      <c r="DK321" s="84" t="s">
        <v>358</v>
      </c>
      <c r="DL321" s="87" t="s">
        <v>384</v>
      </c>
      <c r="DM321" s="67"/>
      <c r="DO321" s="57"/>
      <c r="DP321" s="88">
        <f>F189</f>
        <v>176</v>
      </c>
      <c r="DQ321" s="89">
        <f>F87</f>
        <v>74</v>
      </c>
      <c r="DR321" s="89">
        <f>F580</f>
        <v>567</v>
      </c>
      <c r="DS321" s="89">
        <f>F448</f>
        <v>435</v>
      </c>
      <c r="DT321" s="89">
        <f>F321</f>
        <v>308</v>
      </c>
      <c r="DU321" s="89">
        <f>F245</f>
        <v>232</v>
      </c>
      <c r="DV321" s="89">
        <f>F113</f>
        <v>100</v>
      </c>
      <c r="DW321" s="89">
        <f>F636</f>
        <v>623</v>
      </c>
      <c r="DX321" s="89">
        <f>F504</f>
        <v>491</v>
      </c>
      <c r="DY321" s="89">
        <f>F377</f>
        <v>364</v>
      </c>
      <c r="DZ321" s="89">
        <f>F176</f>
        <v>163</v>
      </c>
      <c r="EA321" s="89">
        <f>F44</f>
        <v>31</v>
      </c>
      <c r="EB321" s="89">
        <f>F542</f>
        <v>529</v>
      </c>
      <c r="EC321" s="89">
        <f>F435</f>
        <v>422</v>
      </c>
      <c r="ED321" s="89">
        <f>F303</f>
        <v>290</v>
      </c>
      <c r="EE321" s="89">
        <f>F232</f>
        <v>219</v>
      </c>
      <c r="EF321" s="89">
        <f>F100</f>
        <v>87</v>
      </c>
      <c r="EG321" s="89">
        <f>F593</f>
        <v>580</v>
      </c>
      <c r="EH321" s="89">
        <f>F466</f>
        <v>453</v>
      </c>
      <c r="EI321" s="89">
        <f>F359</f>
        <v>346</v>
      </c>
      <c r="EJ321" s="89">
        <f>F158</f>
        <v>145</v>
      </c>
      <c r="EK321" s="89">
        <f>F31</f>
        <v>18</v>
      </c>
      <c r="EL321" s="89">
        <f>F524</f>
        <v>511</v>
      </c>
      <c r="EM321" s="89">
        <f>F397</f>
        <v>384</v>
      </c>
      <c r="EN321" s="90">
        <f>F265</f>
        <v>252</v>
      </c>
      <c r="EO321" s="75">
        <f t="shared" si="147"/>
        <v>3247400</v>
      </c>
      <c r="EP321" s="41"/>
      <c r="EQ321" s="91" t="s">
        <v>116</v>
      </c>
      <c r="ER321" s="93" t="s">
        <v>667</v>
      </c>
      <c r="ES321" s="93" t="s">
        <v>407</v>
      </c>
      <c r="ET321" s="93" t="s">
        <v>119</v>
      </c>
      <c r="EU321" s="93" t="s">
        <v>417</v>
      </c>
      <c r="EV321" s="93" t="s">
        <v>347</v>
      </c>
      <c r="EW321" s="95" t="s">
        <v>142</v>
      </c>
      <c r="EX321" s="93" t="s">
        <v>175</v>
      </c>
      <c r="EY321" s="93" t="s">
        <v>81</v>
      </c>
      <c r="EZ321" s="93" t="s">
        <v>221</v>
      </c>
      <c r="FA321" s="93" t="s">
        <v>605</v>
      </c>
      <c r="FB321" s="93" t="s">
        <v>597</v>
      </c>
      <c r="FC321" s="94" t="s">
        <v>631</v>
      </c>
      <c r="FD321" s="93" t="s">
        <v>192</v>
      </c>
      <c r="FE321" s="93" t="s">
        <v>178</v>
      </c>
      <c r="FF321" s="93" t="s">
        <v>401</v>
      </c>
      <c r="FG321" s="93" t="s">
        <v>409</v>
      </c>
      <c r="FH321" s="93" t="s">
        <v>577</v>
      </c>
      <c r="FI321" s="92" t="s">
        <v>378</v>
      </c>
      <c r="FJ321" s="93" t="s">
        <v>559</v>
      </c>
      <c r="FK321" s="93" t="s">
        <v>538</v>
      </c>
      <c r="FL321" s="93" t="s">
        <v>431</v>
      </c>
      <c r="FM321" s="93" t="s">
        <v>509</v>
      </c>
      <c r="FN321" s="93" t="s">
        <v>258</v>
      </c>
      <c r="FO321" s="96" t="s">
        <v>467</v>
      </c>
      <c r="FP321" s="67"/>
    </row>
    <row r="322" spans="1:173" x14ac:dyDescent="0.2">
      <c r="A322" s="41"/>
      <c r="B322" s="41"/>
      <c r="C322" s="41"/>
      <c r="D322" s="109" t="s">
        <v>634</v>
      </c>
      <c r="E322" s="110" t="s">
        <v>565</v>
      </c>
      <c r="F322" s="111">
        <f>B3+(309*B5)</f>
        <v>309</v>
      </c>
      <c r="G322" s="41"/>
      <c r="I322" s="57"/>
      <c r="J322" s="28">
        <f>F303</f>
        <v>290</v>
      </c>
      <c r="K322" s="29">
        <f>F359</f>
        <v>346</v>
      </c>
      <c r="L322" s="29">
        <f>F265</f>
        <v>252</v>
      </c>
      <c r="M322" s="29">
        <f>F321</f>
        <v>308</v>
      </c>
      <c r="N322" s="29">
        <f>F377</f>
        <v>364</v>
      </c>
      <c r="O322" s="29">
        <f>F542</f>
        <v>529</v>
      </c>
      <c r="P322" s="29">
        <f>F593</f>
        <v>580</v>
      </c>
      <c r="Q322" s="29">
        <f>F524</f>
        <v>511</v>
      </c>
      <c r="R322" s="29">
        <f>F580</f>
        <v>567</v>
      </c>
      <c r="S322" s="29">
        <f>F636</f>
        <v>623</v>
      </c>
      <c r="T322" s="29">
        <f>F176</f>
        <v>163</v>
      </c>
      <c r="U322" s="29">
        <f>F232</f>
        <v>219</v>
      </c>
      <c r="V322" s="29">
        <f>F158</f>
        <v>145</v>
      </c>
      <c r="W322" s="29">
        <f>F189</f>
        <v>176</v>
      </c>
      <c r="X322" s="29">
        <f>F245</f>
        <v>232</v>
      </c>
      <c r="Y322" s="29">
        <f>F435</f>
        <v>422</v>
      </c>
      <c r="Z322" s="29">
        <f>F466</f>
        <v>453</v>
      </c>
      <c r="AA322" s="29">
        <f>F397</f>
        <v>384</v>
      </c>
      <c r="AB322" s="29">
        <f>F448</f>
        <v>435</v>
      </c>
      <c r="AC322" s="29">
        <f>F504</f>
        <v>491</v>
      </c>
      <c r="AD322" s="29">
        <f>F44</f>
        <v>31</v>
      </c>
      <c r="AE322" s="29">
        <f>F100</f>
        <v>87</v>
      </c>
      <c r="AF322" s="29">
        <f>F31</f>
        <v>18</v>
      </c>
      <c r="AG322" s="29">
        <f>F87</f>
        <v>74</v>
      </c>
      <c r="AH322" s="30">
        <f>F113</f>
        <v>100</v>
      </c>
      <c r="AI322" s="75">
        <f t="shared" si="145"/>
        <v>3247400</v>
      </c>
      <c r="AJ322" s="41"/>
      <c r="AK322" s="82" t="s">
        <v>178</v>
      </c>
      <c r="AL322" s="84" t="s">
        <v>559</v>
      </c>
      <c r="AM322" s="84" t="s">
        <v>467</v>
      </c>
      <c r="AN322" s="84" t="s">
        <v>417</v>
      </c>
      <c r="AO322" s="84" t="s">
        <v>221</v>
      </c>
      <c r="AP322" s="86" t="s">
        <v>631</v>
      </c>
      <c r="AQ322" s="84" t="s">
        <v>577</v>
      </c>
      <c r="AR322" s="84" t="s">
        <v>509</v>
      </c>
      <c r="AS322" s="84" t="s">
        <v>407</v>
      </c>
      <c r="AT322" s="84" t="s">
        <v>175</v>
      </c>
      <c r="AU322" s="84" t="s">
        <v>605</v>
      </c>
      <c r="AV322" s="84" t="s">
        <v>401</v>
      </c>
      <c r="AW322" s="85" t="s">
        <v>538</v>
      </c>
      <c r="AX322" s="84" t="s">
        <v>116</v>
      </c>
      <c r="AY322" s="84" t="s">
        <v>347</v>
      </c>
      <c r="AZ322" s="84" t="s">
        <v>192</v>
      </c>
      <c r="BA322" s="84" t="s">
        <v>378</v>
      </c>
      <c r="BB322" s="84" t="s">
        <v>258</v>
      </c>
      <c r="BC322" s="84" t="s">
        <v>119</v>
      </c>
      <c r="BD322" s="83" t="s">
        <v>81</v>
      </c>
      <c r="BE322" s="84" t="s">
        <v>597</v>
      </c>
      <c r="BF322" s="84" t="s">
        <v>409</v>
      </c>
      <c r="BG322" s="84" t="s">
        <v>431</v>
      </c>
      <c r="BH322" s="84" t="s">
        <v>667</v>
      </c>
      <c r="BI322" s="87" t="s">
        <v>142</v>
      </c>
      <c r="BJ322" s="41"/>
      <c r="BK322" s="50"/>
      <c r="BL322" s="41"/>
      <c r="BM322" s="28">
        <f>F606</f>
        <v>593</v>
      </c>
      <c r="BN322" s="29">
        <f>F587</f>
        <v>574</v>
      </c>
      <c r="BO322" s="29">
        <f>F519</f>
        <v>506</v>
      </c>
      <c r="BP322" s="29">
        <f>F550</f>
        <v>537</v>
      </c>
      <c r="BQ322" s="29">
        <f>F613</f>
        <v>600</v>
      </c>
      <c r="BR322" s="29">
        <f>F108</f>
        <v>95</v>
      </c>
      <c r="BS322" s="29">
        <f>F64</f>
        <v>51</v>
      </c>
      <c r="BT322" s="29">
        <f>F26</f>
        <v>13</v>
      </c>
      <c r="BU322" s="29">
        <f>F57</f>
        <v>44</v>
      </c>
      <c r="BV322" s="29">
        <f>F120</f>
        <v>107</v>
      </c>
      <c r="BW322" s="29">
        <f>F224</f>
        <v>211</v>
      </c>
      <c r="BX322" s="29">
        <f>F205</f>
        <v>192</v>
      </c>
      <c r="BY322" s="29">
        <f>F142</f>
        <v>129</v>
      </c>
      <c r="BZ322" s="29">
        <f>F168</f>
        <v>155</v>
      </c>
      <c r="CA322" s="29">
        <f>F261</f>
        <v>248</v>
      </c>
      <c r="CB322" s="29">
        <f>F472</f>
        <v>459</v>
      </c>
      <c r="CC322" s="29">
        <f>F448</f>
        <v>435</v>
      </c>
      <c r="CD322" s="29">
        <f>F410</f>
        <v>397</v>
      </c>
      <c r="CE322" s="29">
        <f>F416</f>
        <v>403</v>
      </c>
      <c r="CF322" s="29">
        <f>F504</f>
        <v>491</v>
      </c>
      <c r="CG322" s="29">
        <f>F340</f>
        <v>327</v>
      </c>
      <c r="CH322" s="29">
        <f>F321</f>
        <v>308</v>
      </c>
      <c r="CI322" s="29">
        <f>F278</f>
        <v>265</v>
      </c>
      <c r="CJ322" s="29">
        <f>F309</f>
        <v>296</v>
      </c>
      <c r="CK322" s="30">
        <f>F377</f>
        <v>364</v>
      </c>
      <c r="CL322" s="75">
        <f t="shared" si="146"/>
        <v>3247400</v>
      </c>
      <c r="CM322" s="41"/>
      <c r="CN322" s="82" t="s">
        <v>526</v>
      </c>
      <c r="CO322" s="84" t="s">
        <v>415</v>
      </c>
      <c r="CP322" s="84" t="s">
        <v>240</v>
      </c>
      <c r="CQ322" s="84" t="s">
        <v>273</v>
      </c>
      <c r="CR322" s="84" t="s">
        <v>434</v>
      </c>
      <c r="CS322" s="86" t="s">
        <v>314</v>
      </c>
      <c r="CT322" s="84" t="s">
        <v>139</v>
      </c>
      <c r="CU322" s="84" t="s">
        <v>233</v>
      </c>
      <c r="CV322" s="84" t="s">
        <v>128</v>
      </c>
      <c r="CW322" s="84" t="s">
        <v>320</v>
      </c>
      <c r="CX322" s="84" t="s">
        <v>636</v>
      </c>
      <c r="CY322" s="84" t="s">
        <v>506</v>
      </c>
      <c r="CZ322" s="85" t="s">
        <v>346</v>
      </c>
      <c r="DA322" s="84" t="s">
        <v>363</v>
      </c>
      <c r="DB322" s="84" t="s">
        <v>442</v>
      </c>
      <c r="DC322" s="84" t="s">
        <v>316</v>
      </c>
      <c r="DD322" s="84" t="s">
        <v>119</v>
      </c>
      <c r="DE322" s="84" t="s">
        <v>377</v>
      </c>
      <c r="DF322" s="84" t="s">
        <v>131</v>
      </c>
      <c r="DG322" s="83" t="s">
        <v>81</v>
      </c>
      <c r="DH322" s="84" t="s">
        <v>531</v>
      </c>
      <c r="DI322" s="84" t="s">
        <v>417</v>
      </c>
      <c r="DJ322" s="84" t="s">
        <v>243</v>
      </c>
      <c r="DK322" s="84" t="s">
        <v>412</v>
      </c>
      <c r="DL322" s="87" t="s">
        <v>221</v>
      </c>
      <c r="DM322" s="67"/>
      <c r="DO322" s="57"/>
      <c r="DP322" s="88">
        <f>F354</f>
        <v>341</v>
      </c>
      <c r="DQ322" s="89">
        <f>F227</f>
        <v>214</v>
      </c>
      <c r="DR322" s="89">
        <f>F95</f>
        <v>82</v>
      </c>
      <c r="DS322" s="89">
        <f>F588</f>
        <v>575</v>
      </c>
      <c r="DT322" s="89">
        <f>F486</f>
        <v>473</v>
      </c>
      <c r="DU322" s="89">
        <f>F285</f>
        <v>272</v>
      </c>
      <c r="DV322" s="89">
        <f>F153</f>
        <v>140</v>
      </c>
      <c r="DW322" s="89">
        <f>F26</f>
        <v>13</v>
      </c>
      <c r="DX322" s="89">
        <f>F519</f>
        <v>506</v>
      </c>
      <c r="DY322" s="89">
        <f>F392</f>
        <v>379</v>
      </c>
      <c r="DZ322" s="89">
        <f>F316</f>
        <v>303</v>
      </c>
      <c r="EA322" s="89">
        <f>F209</f>
        <v>196</v>
      </c>
      <c r="EB322" s="89">
        <f>F82</f>
        <v>69</v>
      </c>
      <c r="EC322" s="89">
        <f>F575</f>
        <v>562</v>
      </c>
      <c r="ED322" s="89">
        <f>F443</f>
        <v>430</v>
      </c>
      <c r="EE322" s="89">
        <f>F372</f>
        <v>359</v>
      </c>
      <c r="EF322" s="89">
        <f>F240</f>
        <v>227</v>
      </c>
      <c r="EG322" s="89">
        <f>F133</f>
        <v>120</v>
      </c>
      <c r="EH322" s="89">
        <f>F631</f>
        <v>618</v>
      </c>
      <c r="EI322" s="89">
        <f>F499</f>
        <v>486</v>
      </c>
      <c r="EJ322" s="89">
        <f>F298</f>
        <v>285</v>
      </c>
      <c r="EK322" s="89">
        <f>F171</f>
        <v>158</v>
      </c>
      <c r="EL322" s="89">
        <f>F39</f>
        <v>26</v>
      </c>
      <c r="EM322" s="89">
        <f>F562</f>
        <v>549</v>
      </c>
      <c r="EN322" s="90">
        <f>F430</f>
        <v>417</v>
      </c>
      <c r="EO322" s="75">
        <f t="shared" si="147"/>
        <v>3247400</v>
      </c>
      <c r="EP322" s="41"/>
      <c r="EQ322" s="91" t="s">
        <v>426</v>
      </c>
      <c r="ER322" s="93" t="s">
        <v>248</v>
      </c>
      <c r="ES322" s="93" t="s">
        <v>202</v>
      </c>
      <c r="ET322" s="93" t="s">
        <v>456</v>
      </c>
      <c r="EU322" s="93" t="s">
        <v>543</v>
      </c>
      <c r="EV322" s="95" t="s">
        <v>479</v>
      </c>
      <c r="EW322" s="93" t="s">
        <v>622</v>
      </c>
      <c r="EX322" s="93" t="s">
        <v>233</v>
      </c>
      <c r="EY322" s="93" t="s">
        <v>240</v>
      </c>
      <c r="EZ322" s="93" t="s">
        <v>237</v>
      </c>
      <c r="FA322" s="93" t="s">
        <v>154</v>
      </c>
      <c r="FB322" s="93" t="s">
        <v>288</v>
      </c>
      <c r="FC322" s="94" t="s">
        <v>73</v>
      </c>
      <c r="FD322" s="93" t="s">
        <v>215</v>
      </c>
      <c r="FE322" s="93" t="s">
        <v>338</v>
      </c>
      <c r="FF322" s="93" t="s">
        <v>594</v>
      </c>
      <c r="FG322" s="93" t="s">
        <v>480</v>
      </c>
      <c r="FH322" s="93" t="s">
        <v>134</v>
      </c>
      <c r="FI322" s="93" t="s">
        <v>411</v>
      </c>
      <c r="FJ322" s="92" t="s">
        <v>483</v>
      </c>
      <c r="FK322" s="93" t="s">
        <v>684</v>
      </c>
      <c r="FL322" s="93" t="s">
        <v>701</v>
      </c>
      <c r="FM322" s="93" t="s">
        <v>319</v>
      </c>
      <c r="FN322" s="93" t="s">
        <v>530</v>
      </c>
      <c r="FO322" s="96" t="s">
        <v>624</v>
      </c>
      <c r="FP322" s="67"/>
    </row>
    <row r="323" spans="1:173" x14ac:dyDescent="0.2">
      <c r="A323" s="41"/>
      <c r="B323" s="41"/>
      <c r="C323" s="41"/>
      <c r="D323" s="109" t="s">
        <v>670</v>
      </c>
      <c r="E323" s="110" t="s">
        <v>565</v>
      </c>
      <c r="F323" s="111">
        <f>B3+(310*B5)</f>
        <v>310</v>
      </c>
      <c r="G323" s="41"/>
      <c r="I323" s="57"/>
      <c r="J323" s="28">
        <f>F148</f>
        <v>135</v>
      </c>
      <c r="K323" s="29">
        <f>F204</f>
        <v>191</v>
      </c>
      <c r="L323" s="29">
        <f>F260</f>
        <v>247</v>
      </c>
      <c r="M323" s="29">
        <f>F166</f>
        <v>153</v>
      </c>
      <c r="N323" s="29">
        <f>F222</f>
        <v>209</v>
      </c>
      <c r="O323" s="29">
        <f>F412</f>
        <v>399</v>
      </c>
      <c r="P323" s="29">
        <f>F438</f>
        <v>425</v>
      </c>
      <c r="Q323" s="29">
        <f>F494</f>
        <v>481</v>
      </c>
      <c r="R323" s="29">
        <f>F425</f>
        <v>412</v>
      </c>
      <c r="S323" s="29">
        <f>F481</f>
        <v>468</v>
      </c>
      <c r="T323" s="29">
        <f>F21</f>
        <v>8</v>
      </c>
      <c r="U323" s="29">
        <f>F77</f>
        <v>64</v>
      </c>
      <c r="V323" s="29">
        <f>F128</f>
        <v>115</v>
      </c>
      <c r="W323" s="29">
        <f>F59</f>
        <v>46</v>
      </c>
      <c r="X323" s="29">
        <f>F90</f>
        <v>77</v>
      </c>
      <c r="Y323" s="29">
        <f>F280</f>
        <v>267</v>
      </c>
      <c r="Z323" s="29">
        <f>F336</f>
        <v>323</v>
      </c>
      <c r="AA323" s="29">
        <f>F367</f>
        <v>354</v>
      </c>
      <c r="AB323" s="29">
        <f>F293</f>
        <v>280</v>
      </c>
      <c r="AC323" s="29">
        <f>F349</f>
        <v>336</v>
      </c>
      <c r="AD323" s="29">
        <f>F514</f>
        <v>501</v>
      </c>
      <c r="AE323" s="29">
        <f>F570</f>
        <v>557</v>
      </c>
      <c r="AF323" s="29">
        <f>F626</f>
        <v>613</v>
      </c>
      <c r="AG323" s="29">
        <f>F557</f>
        <v>544</v>
      </c>
      <c r="AH323" s="30">
        <f>F608</f>
        <v>595</v>
      </c>
      <c r="AI323" s="75">
        <f t="shared" si="145"/>
        <v>3247400</v>
      </c>
      <c r="AJ323" s="41"/>
      <c r="AK323" s="82" t="s">
        <v>229</v>
      </c>
      <c r="AL323" s="84" t="s">
        <v>560</v>
      </c>
      <c r="AM323" s="84" t="s">
        <v>115</v>
      </c>
      <c r="AN323" s="84" t="s">
        <v>419</v>
      </c>
      <c r="AO323" s="86" t="s">
        <v>524</v>
      </c>
      <c r="AP323" s="84" t="s">
        <v>277</v>
      </c>
      <c r="AQ323" s="84" t="s">
        <v>633</v>
      </c>
      <c r="AR323" s="84" t="s">
        <v>694</v>
      </c>
      <c r="AS323" s="84" t="s">
        <v>353</v>
      </c>
      <c r="AT323" s="84" t="s">
        <v>687</v>
      </c>
      <c r="AU323" s="84" t="s">
        <v>333</v>
      </c>
      <c r="AV323" s="84" t="s">
        <v>651</v>
      </c>
      <c r="AW323" s="85" t="s">
        <v>628</v>
      </c>
      <c r="AX323" s="84" t="s">
        <v>349</v>
      </c>
      <c r="AY323" s="84" t="s">
        <v>639</v>
      </c>
      <c r="AZ323" s="84" t="s">
        <v>85</v>
      </c>
      <c r="BA323" s="84" t="s">
        <v>366</v>
      </c>
      <c r="BB323" s="84" t="s">
        <v>264</v>
      </c>
      <c r="BC323" s="84" t="s">
        <v>125</v>
      </c>
      <c r="BD323" s="84" t="s">
        <v>305</v>
      </c>
      <c r="BE323" s="83" t="s">
        <v>146</v>
      </c>
      <c r="BF323" s="84" t="s">
        <v>591</v>
      </c>
      <c r="BG323" s="84" t="s">
        <v>406</v>
      </c>
      <c r="BH323" s="84" t="s">
        <v>356</v>
      </c>
      <c r="BI323" s="87" t="s">
        <v>671</v>
      </c>
      <c r="BJ323" s="41"/>
      <c r="BK323" s="50"/>
      <c r="BL323" s="41"/>
      <c r="BM323" s="28">
        <f>F396</f>
        <v>383</v>
      </c>
      <c r="BN323" s="29">
        <f>F484</f>
        <v>471</v>
      </c>
      <c r="BO323" s="29">
        <f>F490</f>
        <v>477</v>
      </c>
      <c r="BP323" s="29">
        <f>F452</f>
        <v>439</v>
      </c>
      <c r="BQ323" s="29">
        <f>F428</f>
        <v>415</v>
      </c>
      <c r="BR323" s="29">
        <f>F280</f>
        <v>267</v>
      </c>
      <c r="BS323" s="29">
        <f>F343</f>
        <v>330</v>
      </c>
      <c r="BT323" s="29">
        <f>F374</f>
        <v>361</v>
      </c>
      <c r="BU323" s="29">
        <f>F336</f>
        <v>323</v>
      </c>
      <c r="BV323" s="29">
        <f>F292</f>
        <v>279</v>
      </c>
      <c r="BW323" s="29">
        <f>F23</f>
        <v>10</v>
      </c>
      <c r="BX323" s="29">
        <f>F91</f>
        <v>78</v>
      </c>
      <c r="BY323" s="29">
        <f>F122</f>
        <v>109</v>
      </c>
      <c r="BZ323" s="29">
        <f>F79</f>
        <v>66</v>
      </c>
      <c r="CA323" s="29">
        <f>F60</f>
        <v>47</v>
      </c>
      <c r="CB323" s="29">
        <f>F162</f>
        <v>149</v>
      </c>
      <c r="CC323" s="29">
        <f>F225</f>
        <v>212</v>
      </c>
      <c r="CD323" s="29">
        <f>F256</f>
        <v>243</v>
      </c>
      <c r="CE323" s="29">
        <f>F188</f>
        <v>175</v>
      </c>
      <c r="CF323" s="29">
        <f>F169</f>
        <v>156</v>
      </c>
      <c r="CG323" s="29">
        <f>F514</f>
        <v>501</v>
      </c>
      <c r="CH323" s="29">
        <f>F607</f>
        <v>594</v>
      </c>
      <c r="CI323" s="29">
        <f>F633</f>
        <v>620</v>
      </c>
      <c r="CJ323" s="29">
        <f>F570</f>
        <v>557</v>
      </c>
      <c r="CK323" s="30">
        <f>F551</f>
        <v>538</v>
      </c>
      <c r="CL323" s="75">
        <f t="shared" si="146"/>
        <v>3247400</v>
      </c>
      <c r="CM323" s="41"/>
      <c r="CN323" s="82" t="s">
        <v>295</v>
      </c>
      <c r="CO323" s="84" t="s">
        <v>581</v>
      </c>
      <c r="CP323" s="84" t="s">
        <v>278</v>
      </c>
      <c r="CQ323" s="84" t="s">
        <v>690</v>
      </c>
      <c r="CR323" s="86" t="s">
        <v>445</v>
      </c>
      <c r="CS323" s="84" t="s">
        <v>85</v>
      </c>
      <c r="CT323" s="84" t="s">
        <v>374</v>
      </c>
      <c r="CU323" s="84" t="s">
        <v>126</v>
      </c>
      <c r="CV323" s="84" t="s">
        <v>366</v>
      </c>
      <c r="CW323" s="84" t="s">
        <v>205</v>
      </c>
      <c r="CX323" s="84" t="s">
        <v>472</v>
      </c>
      <c r="CY323" s="84" t="s">
        <v>572</v>
      </c>
      <c r="CZ323" s="85" t="s">
        <v>231</v>
      </c>
      <c r="DA323" s="84" t="s">
        <v>554</v>
      </c>
      <c r="DB323" s="84" t="s">
        <v>74</v>
      </c>
      <c r="DC323" s="84" t="s">
        <v>187</v>
      </c>
      <c r="DD323" s="84" t="s">
        <v>367</v>
      </c>
      <c r="DE323" s="84" t="s">
        <v>121</v>
      </c>
      <c r="DF323" s="84" t="s">
        <v>375</v>
      </c>
      <c r="DG323" s="84" t="s">
        <v>194</v>
      </c>
      <c r="DH323" s="83" t="s">
        <v>146</v>
      </c>
      <c r="DI323" s="84" t="s">
        <v>105</v>
      </c>
      <c r="DJ323" s="84" t="s">
        <v>663</v>
      </c>
      <c r="DK323" s="84" t="s">
        <v>591</v>
      </c>
      <c r="DL323" s="87" t="s">
        <v>447</v>
      </c>
      <c r="DM323" s="67"/>
      <c r="DO323" s="57"/>
      <c r="DP323" s="88">
        <f>F571</f>
        <v>558</v>
      </c>
      <c r="DQ323" s="89">
        <f>F439</f>
        <v>426</v>
      </c>
      <c r="DR323" s="89">
        <f>F337</f>
        <v>324</v>
      </c>
      <c r="DS323" s="89">
        <f>F205</f>
        <v>192</v>
      </c>
      <c r="DT323" s="89">
        <f>F73</f>
        <v>60</v>
      </c>
      <c r="DU323" s="89">
        <f>F627</f>
        <v>614</v>
      </c>
      <c r="DV323" s="89">
        <f>F495</f>
        <v>482</v>
      </c>
      <c r="DW323" s="89">
        <f>F363</f>
        <v>350</v>
      </c>
      <c r="DX323" s="89">
        <f>F261</f>
        <v>248</v>
      </c>
      <c r="DY323" s="89">
        <f>F129</f>
        <v>116</v>
      </c>
      <c r="DZ323" s="89">
        <f>F553</f>
        <v>540</v>
      </c>
      <c r="EA323" s="89">
        <f>F426</f>
        <v>413</v>
      </c>
      <c r="EB323" s="89">
        <f>F294</f>
        <v>281</v>
      </c>
      <c r="EC323" s="89">
        <f>F167</f>
        <v>154</v>
      </c>
      <c r="ED323" s="89">
        <f>F60</f>
        <v>47</v>
      </c>
      <c r="EE323" s="89">
        <f>F609</f>
        <v>596</v>
      </c>
      <c r="EF323" s="89">
        <f>F482</f>
        <v>469</v>
      </c>
      <c r="EG323" s="89">
        <f>F350</f>
        <v>337</v>
      </c>
      <c r="EH323" s="89">
        <f>F218</f>
        <v>205</v>
      </c>
      <c r="EI323" s="89">
        <f>F91</f>
        <v>78</v>
      </c>
      <c r="EJ323" s="89">
        <f>F515</f>
        <v>502</v>
      </c>
      <c r="EK323" s="89">
        <f>F408</f>
        <v>395</v>
      </c>
      <c r="EL323" s="89">
        <f>F281</f>
        <v>268</v>
      </c>
      <c r="EM323" s="89">
        <f>F149</f>
        <v>136</v>
      </c>
      <c r="EN323" s="90">
        <f>F22</f>
        <v>9</v>
      </c>
      <c r="EO323" s="75">
        <f t="shared" si="147"/>
        <v>3247400</v>
      </c>
      <c r="EP323" s="41"/>
      <c r="EQ323" s="91" t="s">
        <v>129</v>
      </c>
      <c r="ER323" s="93" t="s">
        <v>420</v>
      </c>
      <c r="ES323" s="93" t="s">
        <v>111</v>
      </c>
      <c r="ET323" s="93" t="s">
        <v>506</v>
      </c>
      <c r="EU323" s="95" t="s">
        <v>389</v>
      </c>
      <c r="EV323" s="93" t="s">
        <v>315</v>
      </c>
      <c r="EW323" s="93" t="s">
        <v>446</v>
      </c>
      <c r="EX323" s="93" t="s">
        <v>646</v>
      </c>
      <c r="EY323" s="93" t="s">
        <v>442</v>
      </c>
      <c r="EZ323" s="93" t="s">
        <v>450</v>
      </c>
      <c r="FA323" s="93" t="s">
        <v>197</v>
      </c>
      <c r="FB323" s="93" t="s">
        <v>339</v>
      </c>
      <c r="FC323" s="94" t="s">
        <v>155</v>
      </c>
      <c r="FD323" s="93" t="s">
        <v>284</v>
      </c>
      <c r="FE323" s="93" t="s">
        <v>74</v>
      </c>
      <c r="FF323" s="93" t="s">
        <v>370</v>
      </c>
      <c r="FG323" s="93" t="s">
        <v>564</v>
      </c>
      <c r="FH323" s="93" t="s">
        <v>578</v>
      </c>
      <c r="FI323" s="93" t="s">
        <v>114</v>
      </c>
      <c r="FJ323" s="93" t="s">
        <v>572</v>
      </c>
      <c r="FK323" s="92" t="s">
        <v>266</v>
      </c>
      <c r="FL323" s="93" t="s">
        <v>352</v>
      </c>
      <c r="FM323" s="93" t="s">
        <v>545</v>
      </c>
      <c r="FN323" s="93" t="s">
        <v>654</v>
      </c>
      <c r="FO323" s="96" t="s">
        <v>348</v>
      </c>
      <c r="FP323" s="67"/>
    </row>
    <row r="324" spans="1:173" x14ac:dyDescent="0.2">
      <c r="A324" s="41"/>
      <c r="B324" s="41"/>
      <c r="C324" s="41"/>
      <c r="D324" s="109" t="s">
        <v>177</v>
      </c>
      <c r="E324" s="110" t="s">
        <v>565</v>
      </c>
      <c r="F324" s="111">
        <f>B3+(311*B5)</f>
        <v>311</v>
      </c>
      <c r="G324" s="41"/>
      <c r="I324" s="57"/>
      <c r="J324" s="28">
        <f>F241</f>
        <v>228</v>
      </c>
      <c r="K324" s="29">
        <f>F172</f>
        <v>159</v>
      </c>
      <c r="L324" s="29">
        <f>F223</f>
        <v>210</v>
      </c>
      <c r="M324" s="29">
        <f>F154</f>
        <v>141</v>
      </c>
      <c r="N324" s="29">
        <f>F210</f>
        <v>197</v>
      </c>
      <c r="O324" s="29">
        <f>F500</f>
        <v>487</v>
      </c>
      <c r="P324" s="29">
        <f>F431</f>
        <v>418</v>
      </c>
      <c r="Q324" s="29">
        <f>F487</f>
        <v>474</v>
      </c>
      <c r="R324" s="29">
        <f>F388</f>
        <v>375</v>
      </c>
      <c r="S324" s="29">
        <f>F444</f>
        <v>431</v>
      </c>
      <c r="T324" s="29">
        <f>F134</f>
        <v>121</v>
      </c>
      <c r="U324" s="29">
        <f>F40</f>
        <v>27</v>
      </c>
      <c r="V324" s="29">
        <f>F96</f>
        <v>83</v>
      </c>
      <c r="W324" s="29">
        <f>F27</f>
        <v>14</v>
      </c>
      <c r="X324" s="29">
        <f>F78</f>
        <v>65</v>
      </c>
      <c r="Y324" s="29">
        <f>F368</f>
        <v>355</v>
      </c>
      <c r="Z324" s="29">
        <f>F299</f>
        <v>286</v>
      </c>
      <c r="AA324" s="29">
        <f>F355</f>
        <v>342</v>
      </c>
      <c r="AB324" s="29">
        <f>F286</f>
        <v>273</v>
      </c>
      <c r="AC324" s="29">
        <f>F317</f>
        <v>304</v>
      </c>
      <c r="AD324" s="29">
        <f>F632</f>
        <v>619</v>
      </c>
      <c r="AE324" s="29">
        <f>F558</f>
        <v>545</v>
      </c>
      <c r="AF324" s="29">
        <f>F589</f>
        <v>576</v>
      </c>
      <c r="AG324" s="29">
        <f>F520</f>
        <v>507</v>
      </c>
      <c r="AH324" s="30">
        <f>F576</f>
        <v>563</v>
      </c>
      <c r="AI324" s="75">
        <f t="shared" si="145"/>
        <v>3247400</v>
      </c>
      <c r="AJ324" s="41"/>
      <c r="AK324" s="82" t="s">
        <v>458</v>
      </c>
      <c r="AL324" s="84" t="s">
        <v>556</v>
      </c>
      <c r="AM324" s="84" t="s">
        <v>344</v>
      </c>
      <c r="AN324" s="86" t="s">
        <v>413</v>
      </c>
      <c r="AO324" s="84" t="s">
        <v>310</v>
      </c>
      <c r="AP324" s="84" t="s">
        <v>294</v>
      </c>
      <c r="AQ324" s="84" t="s">
        <v>664</v>
      </c>
      <c r="AR324" s="84" t="s">
        <v>82</v>
      </c>
      <c r="AS324" s="84" t="s">
        <v>568</v>
      </c>
      <c r="AT324" s="84" t="s">
        <v>692</v>
      </c>
      <c r="AU324" s="84" t="s">
        <v>289</v>
      </c>
      <c r="AV324" s="84" t="s">
        <v>580</v>
      </c>
      <c r="AW324" s="85" t="s">
        <v>143</v>
      </c>
      <c r="AX324" s="84" t="s">
        <v>587</v>
      </c>
      <c r="AY324" s="84" t="s">
        <v>644</v>
      </c>
      <c r="AZ324" s="84" t="s">
        <v>188</v>
      </c>
      <c r="BA324" s="84" t="s">
        <v>112</v>
      </c>
      <c r="BB324" s="84" t="s">
        <v>222</v>
      </c>
      <c r="BC324" s="84" t="s">
        <v>137</v>
      </c>
      <c r="BD324" s="84" t="s">
        <v>323</v>
      </c>
      <c r="BE324" s="84" t="s">
        <v>298</v>
      </c>
      <c r="BF324" s="83" t="s">
        <v>666</v>
      </c>
      <c r="BG324" s="84" t="s">
        <v>275</v>
      </c>
      <c r="BH324" s="84" t="s">
        <v>632</v>
      </c>
      <c r="BI324" s="87" t="s">
        <v>521</v>
      </c>
      <c r="BJ324" s="41"/>
      <c r="BK324" s="50"/>
      <c r="BL324" s="41"/>
      <c r="BM324" s="28">
        <f>F453</f>
        <v>440</v>
      </c>
      <c r="BN324" s="29">
        <f>F415</f>
        <v>402</v>
      </c>
      <c r="BO324" s="29">
        <f>F477</f>
        <v>464</v>
      </c>
      <c r="BP324" s="29">
        <f>F496</f>
        <v>483</v>
      </c>
      <c r="BQ324" s="29">
        <f>F409</f>
        <v>396</v>
      </c>
      <c r="BR324" s="29">
        <f>F317</f>
        <v>304</v>
      </c>
      <c r="BS324" s="29">
        <f>F299</f>
        <v>286</v>
      </c>
      <c r="BT324" s="29">
        <f>F361</f>
        <v>348</v>
      </c>
      <c r="BU324" s="29">
        <f>F380</f>
        <v>367</v>
      </c>
      <c r="BV324" s="29">
        <f>F268</f>
        <v>255</v>
      </c>
      <c r="BW324" s="29">
        <f>F85</f>
        <v>72</v>
      </c>
      <c r="BX324" s="29">
        <f>F47</f>
        <v>34</v>
      </c>
      <c r="BY324" s="29">
        <f>F104</f>
        <v>91</v>
      </c>
      <c r="BZ324" s="29">
        <f>F123</f>
        <v>110</v>
      </c>
      <c r="CA324" s="29">
        <f>F16</f>
        <v>3</v>
      </c>
      <c r="CB324" s="29">
        <f>F194</f>
        <v>181</v>
      </c>
      <c r="CC324" s="29">
        <f>F181</f>
        <v>168</v>
      </c>
      <c r="CD324" s="29">
        <f>F213</f>
        <v>200</v>
      </c>
      <c r="CE324" s="29">
        <f>F262</f>
        <v>249</v>
      </c>
      <c r="CF324" s="29">
        <f>F150</f>
        <v>137</v>
      </c>
      <c r="CG324" s="29">
        <f>F576</f>
        <v>563</v>
      </c>
      <c r="CH324" s="29">
        <f>F558</f>
        <v>545</v>
      </c>
      <c r="CI324" s="29">
        <f>F595</f>
        <v>582</v>
      </c>
      <c r="CJ324" s="29">
        <f>F614</f>
        <v>601</v>
      </c>
      <c r="CK324" s="30">
        <f>F532</f>
        <v>519</v>
      </c>
      <c r="CL324" s="75">
        <f t="shared" si="146"/>
        <v>3247400</v>
      </c>
      <c r="CM324" s="41"/>
      <c r="CN324" s="82" t="s">
        <v>435</v>
      </c>
      <c r="CO324" s="84" t="s">
        <v>150</v>
      </c>
      <c r="CP324" s="84" t="s">
        <v>680</v>
      </c>
      <c r="CQ324" s="86" t="s">
        <v>354</v>
      </c>
      <c r="CR324" s="84" t="s">
        <v>604</v>
      </c>
      <c r="CS324" s="84" t="s">
        <v>323</v>
      </c>
      <c r="CT324" s="84" t="s">
        <v>112</v>
      </c>
      <c r="CU324" s="84" t="s">
        <v>199</v>
      </c>
      <c r="CV324" s="84" t="s">
        <v>157</v>
      </c>
      <c r="CW324" s="84" t="s">
        <v>325</v>
      </c>
      <c r="CX324" s="84" t="s">
        <v>332</v>
      </c>
      <c r="CY324" s="84" t="s">
        <v>98</v>
      </c>
      <c r="CZ324" s="85" t="s">
        <v>489</v>
      </c>
      <c r="DA324" s="84" t="s">
        <v>507</v>
      </c>
      <c r="DB324" s="84" t="s">
        <v>630</v>
      </c>
      <c r="DC324" s="84" t="s">
        <v>313</v>
      </c>
      <c r="DD324" s="84" t="s">
        <v>94</v>
      </c>
      <c r="DE324" s="84" t="s">
        <v>189</v>
      </c>
      <c r="DF324" s="84" t="s">
        <v>373</v>
      </c>
      <c r="DG324" s="84" t="s">
        <v>318</v>
      </c>
      <c r="DH324" s="84" t="s">
        <v>521</v>
      </c>
      <c r="DI324" s="83" t="s">
        <v>666</v>
      </c>
      <c r="DJ324" s="84" t="s">
        <v>567</v>
      </c>
      <c r="DK324" s="84" t="s">
        <v>213</v>
      </c>
      <c r="DL324" s="87" t="s">
        <v>176</v>
      </c>
      <c r="DM324" s="67"/>
      <c r="DO324" s="57"/>
      <c r="DP324" s="88">
        <f>F111</f>
        <v>98</v>
      </c>
      <c r="DQ324" s="89">
        <f>F604</f>
        <v>591</v>
      </c>
      <c r="DR324" s="89">
        <f>F477</f>
        <v>464</v>
      </c>
      <c r="DS324" s="89">
        <f>F345</f>
        <v>332</v>
      </c>
      <c r="DT324" s="89">
        <f>F213</f>
        <v>200</v>
      </c>
      <c r="DU324" s="89">
        <f>F17</f>
        <v>4</v>
      </c>
      <c r="DV324" s="89">
        <f>F535</f>
        <v>522</v>
      </c>
      <c r="DW324" s="89">
        <f>F403</f>
        <v>390</v>
      </c>
      <c r="DX324" s="89">
        <f>F276</f>
        <v>263</v>
      </c>
      <c r="DY324" s="89">
        <f>F144</f>
        <v>131</v>
      </c>
      <c r="DZ324" s="89">
        <f>F68</f>
        <v>55</v>
      </c>
      <c r="EA324" s="89">
        <f>F566</f>
        <v>553</v>
      </c>
      <c r="EB324" s="89">
        <f>F459</f>
        <v>446</v>
      </c>
      <c r="EC324" s="89">
        <f>F332</f>
        <v>319</v>
      </c>
      <c r="ED324" s="89">
        <f>F200</f>
        <v>187</v>
      </c>
      <c r="EE324" s="89">
        <f>F124</f>
        <v>111</v>
      </c>
      <c r="EF324" s="89">
        <f>F622</f>
        <v>609</v>
      </c>
      <c r="EG324" s="89">
        <f>F490</f>
        <v>477</v>
      </c>
      <c r="EH324" s="89">
        <f>F383</f>
        <v>370</v>
      </c>
      <c r="EI324" s="89">
        <f>F256</f>
        <v>243</v>
      </c>
      <c r="EJ324" s="89">
        <f>F55</f>
        <v>42</v>
      </c>
      <c r="EK324" s="89">
        <f>F548</f>
        <v>535</v>
      </c>
      <c r="EL324" s="89">
        <f>F421</f>
        <v>408</v>
      </c>
      <c r="EM324" s="89">
        <f>F289</f>
        <v>276</v>
      </c>
      <c r="EN324" s="90">
        <f>F187</f>
        <v>174</v>
      </c>
      <c r="EO324" s="75">
        <f t="shared" si="147"/>
        <v>3247400</v>
      </c>
      <c r="EP324" s="41"/>
      <c r="EQ324" s="91" t="s">
        <v>460</v>
      </c>
      <c r="ER324" s="93" t="s">
        <v>606</v>
      </c>
      <c r="ES324" s="93" t="s">
        <v>680</v>
      </c>
      <c r="ET324" s="95" t="s">
        <v>244</v>
      </c>
      <c r="EU324" s="93" t="s">
        <v>189</v>
      </c>
      <c r="EV324" s="93" t="s">
        <v>488</v>
      </c>
      <c r="EW324" s="93" t="s">
        <v>433</v>
      </c>
      <c r="EX324" s="93" t="s">
        <v>484</v>
      </c>
      <c r="EY324" s="93" t="s">
        <v>382</v>
      </c>
      <c r="EZ324" s="93" t="s">
        <v>379</v>
      </c>
      <c r="FA324" s="93" t="s">
        <v>499</v>
      </c>
      <c r="FB324" s="93" t="s">
        <v>627</v>
      </c>
      <c r="FC324" s="94" t="s">
        <v>625</v>
      </c>
      <c r="FD324" s="93" t="s">
        <v>665</v>
      </c>
      <c r="FE324" s="93" t="s">
        <v>260</v>
      </c>
      <c r="FF324" s="93" t="s">
        <v>334</v>
      </c>
      <c r="FG324" s="93" t="s">
        <v>147</v>
      </c>
      <c r="FH324" s="93" t="s">
        <v>278</v>
      </c>
      <c r="FI324" s="93" t="s">
        <v>86</v>
      </c>
      <c r="FJ324" s="93" t="s">
        <v>121</v>
      </c>
      <c r="FK324" s="93" t="s">
        <v>230</v>
      </c>
      <c r="FL324" s="92" t="s">
        <v>238</v>
      </c>
      <c r="FM324" s="93" t="s">
        <v>234</v>
      </c>
      <c r="FN324" s="93" t="s">
        <v>477</v>
      </c>
      <c r="FO324" s="96" t="s">
        <v>324</v>
      </c>
      <c r="FP324" s="67"/>
    </row>
    <row r="325" spans="1:173" x14ac:dyDescent="0.2">
      <c r="A325" s="41"/>
      <c r="B325" s="41"/>
      <c r="C325" s="41"/>
      <c r="D325" s="109" t="s">
        <v>617</v>
      </c>
      <c r="E325" s="110" t="s">
        <v>565</v>
      </c>
      <c r="F325" s="111">
        <f>B3+(312*B5)</f>
        <v>312</v>
      </c>
      <c r="G325" s="41"/>
      <c r="I325" s="57"/>
      <c r="J325" s="28">
        <f>F229</f>
        <v>216</v>
      </c>
      <c r="K325" s="29">
        <f>F160</f>
        <v>147</v>
      </c>
      <c r="L325" s="29">
        <f>F191</f>
        <v>178</v>
      </c>
      <c r="M325" s="29">
        <f>F247</f>
        <v>234</v>
      </c>
      <c r="N325" s="29">
        <f>F173</f>
        <v>160</v>
      </c>
      <c r="O325" s="29">
        <f>F463</f>
        <v>450</v>
      </c>
      <c r="P325" s="29">
        <f>F394</f>
        <v>381</v>
      </c>
      <c r="Q325" s="29">
        <f>F450</f>
        <v>437</v>
      </c>
      <c r="R325" s="29">
        <f>F506</f>
        <v>493</v>
      </c>
      <c r="S325" s="29">
        <f>F437</f>
        <v>424</v>
      </c>
      <c r="T325" s="29">
        <f>F102</f>
        <v>89</v>
      </c>
      <c r="U325" s="29">
        <f>F28</f>
        <v>15</v>
      </c>
      <c r="V325" s="29">
        <f>F84</f>
        <v>71</v>
      </c>
      <c r="W325" s="29">
        <f>F115</f>
        <v>102</v>
      </c>
      <c r="X325" s="29">
        <f>F46</f>
        <v>33</v>
      </c>
      <c r="Y325" s="29">
        <f>F361</f>
        <v>348</v>
      </c>
      <c r="Z325" s="29">
        <f>F267</f>
        <v>254</v>
      </c>
      <c r="AA325" s="29">
        <f>F318</f>
        <v>305</v>
      </c>
      <c r="AB325" s="29">
        <f>F374</f>
        <v>361</v>
      </c>
      <c r="AC325" s="29">
        <f>F305</f>
        <v>292</v>
      </c>
      <c r="AD325" s="29">
        <f>F595</f>
        <v>582</v>
      </c>
      <c r="AE325" s="29">
        <f>F526</f>
        <v>513</v>
      </c>
      <c r="AF325" s="29">
        <f>F582</f>
        <v>569</v>
      </c>
      <c r="AG325" s="29">
        <f>F633</f>
        <v>620</v>
      </c>
      <c r="AH325" s="30">
        <f>F539</f>
        <v>526</v>
      </c>
      <c r="AI325" s="75">
        <f t="shared" si="145"/>
        <v>3247400</v>
      </c>
      <c r="AJ325" s="41"/>
      <c r="AK325" s="82" t="s">
        <v>452</v>
      </c>
      <c r="AL325" s="84" t="s">
        <v>247</v>
      </c>
      <c r="AM325" s="86" t="s">
        <v>427</v>
      </c>
      <c r="AN325" s="84" t="s">
        <v>421</v>
      </c>
      <c r="AO325" s="84" t="s">
        <v>160</v>
      </c>
      <c r="AP325" s="84" t="s">
        <v>615</v>
      </c>
      <c r="AQ325" s="84" t="s">
        <v>700</v>
      </c>
      <c r="AR325" s="84" t="s">
        <v>236</v>
      </c>
      <c r="AS325" s="84" t="s">
        <v>683</v>
      </c>
      <c r="AT325" s="84" t="s">
        <v>219</v>
      </c>
      <c r="AU325" s="84" t="s">
        <v>609</v>
      </c>
      <c r="AV325" s="84" t="s">
        <v>658</v>
      </c>
      <c r="AW325" s="85" t="s">
        <v>232</v>
      </c>
      <c r="AX325" s="84" t="s">
        <v>584</v>
      </c>
      <c r="AY325" s="84" t="s">
        <v>269</v>
      </c>
      <c r="AZ325" s="84" t="s">
        <v>199</v>
      </c>
      <c r="BA325" s="84" t="s">
        <v>372</v>
      </c>
      <c r="BB325" s="84" t="s">
        <v>268</v>
      </c>
      <c r="BC325" s="84" t="s">
        <v>126</v>
      </c>
      <c r="BD325" s="84" t="s">
        <v>312</v>
      </c>
      <c r="BE325" s="84" t="s">
        <v>567</v>
      </c>
      <c r="BF325" s="84" t="s">
        <v>486</v>
      </c>
      <c r="BG325" s="83" t="s">
        <v>239</v>
      </c>
      <c r="BH325" s="84" t="s">
        <v>663</v>
      </c>
      <c r="BI325" s="87" t="s">
        <v>79</v>
      </c>
      <c r="BJ325" s="41"/>
      <c r="BK325" s="50"/>
      <c r="BL325" s="41"/>
      <c r="BM325" s="28">
        <f>F427</f>
        <v>414</v>
      </c>
      <c r="BN325" s="29">
        <f>F503</f>
        <v>490</v>
      </c>
      <c r="BO325" s="29">
        <f>F459</f>
        <v>446</v>
      </c>
      <c r="BP325" s="29">
        <f>F390</f>
        <v>377</v>
      </c>
      <c r="BQ325" s="29">
        <f>F471</f>
        <v>458</v>
      </c>
      <c r="BR325" s="29">
        <f>F311</f>
        <v>298</v>
      </c>
      <c r="BS325" s="29">
        <f>F367</f>
        <v>354</v>
      </c>
      <c r="BT325" s="29">
        <f>F318</f>
        <v>305</v>
      </c>
      <c r="BU325" s="29">
        <f>F274</f>
        <v>261</v>
      </c>
      <c r="BV325" s="29">
        <f>F355</f>
        <v>342</v>
      </c>
      <c r="BW325" s="29">
        <f>F54</f>
        <v>41</v>
      </c>
      <c r="BX325" s="29">
        <f>F135</f>
        <v>122</v>
      </c>
      <c r="BY325" s="29">
        <f>F66</f>
        <v>53</v>
      </c>
      <c r="BZ325" s="29">
        <f>F22</f>
        <v>9</v>
      </c>
      <c r="CA325" s="29">
        <f>F98</f>
        <v>85</v>
      </c>
      <c r="CB325" s="29">
        <f>F163</f>
        <v>150</v>
      </c>
      <c r="CC325" s="29">
        <f>F244</f>
        <v>231</v>
      </c>
      <c r="CD325" s="29">
        <f>F200</f>
        <v>187</v>
      </c>
      <c r="CE325" s="29">
        <f>F156</f>
        <v>143</v>
      </c>
      <c r="CF325" s="29">
        <f>F237</f>
        <v>224</v>
      </c>
      <c r="CG325" s="29">
        <f>F545</f>
        <v>532</v>
      </c>
      <c r="CH325" s="29">
        <f>F626</f>
        <v>613</v>
      </c>
      <c r="CI325" s="29">
        <f>F582</f>
        <v>569</v>
      </c>
      <c r="CJ325" s="29">
        <f>F533</f>
        <v>520</v>
      </c>
      <c r="CK325" s="30">
        <f>F589</f>
        <v>576</v>
      </c>
      <c r="CL325" s="75">
        <f t="shared" si="146"/>
        <v>3247400</v>
      </c>
      <c r="CM325" s="41"/>
      <c r="CN325" s="82" t="s">
        <v>685</v>
      </c>
      <c r="CO325" s="84" t="s">
        <v>404</v>
      </c>
      <c r="CP325" s="86" t="s">
        <v>625</v>
      </c>
      <c r="CQ325" s="84" t="s">
        <v>220</v>
      </c>
      <c r="CR325" s="84" t="s">
        <v>170</v>
      </c>
      <c r="CS325" s="84" t="s">
        <v>259</v>
      </c>
      <c r="CT325" s="84" t="s">
        <v>264</v>
      </c>
      <c r="CU325" s="84" t="s">
        <v>268</v>
      </c>
      <c r="CV325" s="84" t="s">
        <v>249</v>
      </c>
      <c r="CW325" s="84" t="s">
        <v>222</v>
      </c>
      <c r="CX325" s="84" t="s">
        <v>523</v>
      </c>
      <c r="CY325" s="84" t="s">
        <v>209</v>
      </c>
      <c r="CZ325" s="85" t="s">
        <v>596</v>
      </c>
      <c r="DA325" s="84" t="s">
        <v>348</v>
      </c>
      <c r="DB325" s="84" t="s">
        <v>539</v>
      </c>
      <c r="DC325" s="84" t="s">
        <v>250</v>
      </c>
      <c r="DD325" s="84" t="s">
        <v>254</v>
      </c>
      <c r="DE325" s="84" t="s">
        <v>260</v>
      </c>
      <c r="DF325" s="84" t="s">
        <v>161</v>
      </c>
      <c r="DG325" s="84" t="s">
        <v>265</v>
      </c>
      <c r="DH325" s="84" t="s">
        <v>614</v>
      </c>
      <c r="DI325" s="84" t="s">
        <v>406</v>
      </c>
      <c r="DJ325" s="83" t="s">
        <v>239</v>
      </c>
      <c r="DK325" s="84" t="s">
        <v>686</v>
      </c>
      <c r="DL325" s="87" t="s">
        <v>275</v>
      </c>
      <c r="DM325" s="67"/>
      <c r="DO325" s="57"/>
      <c r="DP325" s="88">
        <f>F251</f>
        <v>238</v>
      </c>
      <c r="DQ325" s="89">
        <f>F119</f>
        <v>106</v>
      </c>
      <c r="DR325" s="89">
        <f>F617</f>
        <v>604</v>
      </c>
      <c r="DS325" s="89">
        <f>F510</f>
        <v>497</v>
      </c>
      <c r="DT325" s="89">
        <f>F378</f>
        <v>365</v>
      </c>
      <c r="DU325" s="89">
        <f>F182</f>
        <v>169</v>
      </c>
      <c r="DV325" s="89">
        <f>F50</f>
        <v>37</v>
      </c>
      <c r="DW325" s="89">
        <f>F543</f>
        <v>530</v>
      </c>
      <c r="DX325" s="89">
        <f>F416</f>
        <v>403</v>
      </c>
      <c r="DY325" s="89">
        <f>F309</f>
        <v>296</v>
      </c>
      <c r="DZ325" s="89">
        <f>F233</f>
        <v>220</v>
      </c>
      <c r="EA325" s="89">
        <f>F106</f>
        <v>93</v>
      </c>
      <c r="EB325" s="89">
        <f>F599</f>
        <v>586</v>
      </c>
      <c r="EC325" s="89">
        <f>F472</f>
        <v>459</v>
      </c>
      <c r="ED325" s="89">
        <f>F340</f>
        <v>327</v>
      </c>
      <c r="EE325" s="89">
        <f>F139</f>
        <v>126</v>
      </c>
      <c r="EF325" s="89">
        <f>F37</f>
        <v>24</v>
      </c>
      <c r="EG325" s="89">
        <f>F530</f>
        <v>517</v>
      </c>
      <c r="EH325" s="89">
        <f>F398</f>
        <v>385</v>
      </c>
      <c r="EI325" s="89">
        <f>F271</f>
        <v>258</v>
      </c>
      <c r="EJ325" s="89">
        <f>F195</f>
        <v>182</v>
      </c>
      <c r="EK325" s="89">
        <f>F63</f>
        <v>50</v>
      </c>
      <c r="EL325" s="89">
        <f>F586</f>
        <v>573</v>
      </c>
      <c r="EM325" s="89">
        <f>F454</f>
        <v>441</v>
      </c>
      <c r="EN325" s="90">
        <f>F327</f>
        <v>314</v>
      </c>
      <c r="EO325" s="75">
        <f t="shared" si="147"/>
        <v>3247400</v>
      </c>
      <c r="EP325" s="41"/>
      <c r="EQ325" s="91" t="s">
        <v>595</v>
      </c>
      <c r="ER325" s="93" t="s">
        <v>579</v>
      </c>
      <c r="ES325" s="95" t="s">
        <v>566</v>
      </c>
      <c r="ET325" s="93" t="s">
        <v>252</v>
      </c>
      <c r="EU325" s="93" t="s">
        <v>110</v>
      </c>
      <c r="EV325" s="93" t="s">
        <v>549</v>
      </c>
      <c r="EW325" s="93" t="s">
        <v>555</v>
      </c>
      <c r="EX325" s="93" t="s">
        <v>655</v>
      </c>
      <c r="EY325" s="93" t="s">
        <v>131</v>
      </c>
      <c r="EZ325" s="93" t="s">
        <v>412</v>
      </c>
      <c r="FA325" s="93" t="s">
        <v>429</v>
      </c>
      <c r="FB325" s="93" t="s">
        <v>508</v>
      </c>
      <c r="FC325" s="94" t="s">
        <v>392</v>
      </c>
      <c r="FD325" s="93" t="s">
        <v>316</v>
      </c>
      <c r="FE325" s="93" t="s">
        <v>531</v>
      </c>
      <c r="FF325" s="93" t="s">
        <v>308</v>
      </c>
      <c r="FG325" s="93" t="s">
        <v>679</v>
      </c>
      <c r="FH325" s="93" t="s">
        <v>520</v>
      </c>
      <c r="FI325" s="93" t="s">
        <v>204</v>
      </c>
      <c r="FJ325" s="93" t="s">
        <v>455</v>
      </c>
      <c r="FK325" s="93" t="s">
        <v>159</v>
      </c>
      <c r="FL325" s="93" t="s">
        <v>272</v>
      </c>
      <c r="FM325" s="92" t="s">
        <v>78</v>
      </c>
      <c r="FN325" s="93" t="s">
        <v>218</v>
      </c>
      <c r="FO325" s="96" t="s">
        <v>342</v>
      </c>
      <c r="FP325" s="67"/>
    </row>
    <row r="326" spans="1:173" x14ac:dyDescent="0.2">
      <c r="A326" s="41"/>
      <c r="B326" s="41"/>
      <c r="C326" s="41"/>
      <c r="D326" s="109" t="s">
        <v>503</v>
      </c>
      <c r="E326" s="110" t="s">
        <v>565</v>
      </c>
      <c r="F326" s="111">
        <f>B3+(313*B5)</f>
        <v>313</v>
      </c>
      <c r="G326" s="41"/>
      <c r="I326" s="57"/>
      <c r="J326" s="28">
        <f>F197</f>
        <v>184</v>
      </c>
      <c r="K326" s="29">
        <f>F248</f>
        <v>235</v>
      </c>
      <c r="L326" s="29">
        <f>F179</f>
        <v>166</v>
      </c>
      <c r="M326" s="29">
        <f>F235</f>
        <v>222</v>
      </c>
      <c r="N326" s="29">
        <f>F141</f>
        <v>128</v>
      </c>
      <c r="O326" s="29">
        <f>F456</f>
        <v>443</v>
      </c>
      <c r="P326" s="29">
        <f>F512</f>
        <v>499</v>
      </c>
      <c r="Q326" s="29">
        <f>F413</f>
        <v>400</v>
      </c>
      <c r="R326" s="29">
        <f>F469</f>
        <v>456</v>
      </c>
      <c r="S326" s="29">
        <f>F400</f>
        <v>387</v>
      </c>
      <c r="T326" s="29">
        <f>F65</f>
        <v>52</v>
      </c>
      <c r="U326" s="29">
        <f>F121</f>
        <v>108</v>
      </c>
      <c r="V326" s="29">
        <f>F52</f>
        <v>39</v>
      </c>
      <c r="W326" s="29">
        <f>F103</f>
        <v>90</v>
      </c>
      <c r="X326" s="29">
        <f>F34</f>
        <v>21</v>
      </c>
      <c r="Y326" s="29">
        <f>F324</f>
        <v>311</v>
      </c>
      <c r="Z326" s="29">
        <f>F380</f>
        <v>367</v>
      </c>
      <c r="AA326" s="29">
        <f>F311</f>
        <v>298</v>
      </c>
      <c r="AB326" s="29">
        <f>F342</f>
        <v>329</v>
      </c>
      <c r="AC326" s="29">
        <f>F268</f>
        <v>255</v>
      </c>
      <c r="AD326" s="29">
        <f>F583</f>
        <v>570</v>
      </c>
      <c r="AE326" s="29">
        <f>F614</f>
        <v>601</v>
      </c>
      <c r="AF326" s="29">
        <f>F545</f>
        <v>532</v>
      </c>
      <c r="AG326" s="29">
        <f>F601</f>
        <v>588</v>
      </c>
      <c r="AH326" s="30">
        <f>F532</f>
        <v>519</v>
      </c>
      <c r="AI326" s="75">
        <f t="shared" si="145"/>
        <v>3247400</v>
      </c>
      <c r="AJ326" s="41"/>
      <c r="AK326" s="82" t="s">
        <v>459</v>
      </c>
      <c r="AL326" s="86" t="s">
        <v>286</v>
      </c>
      <c r="AM326" s="84" t="s">
        <v>498</v>
      </c>
      <c r="AN326" s="84" t="s">
        <v>361</v>
      </c>
      <c r="AO326" s="84" t="s">
        <v>505</v>
      </c>
      <c r="AP326" s="84" t="s">
        <v>675</v>
      </c>
      <c r="AQ326" s="84" t="s">
        <v>340</v>
      </c>
      <c r="AR326" s="84" t="s">
        <v>641</v>
      </c>
      <c r="AS326" s="84" t="s">
        <v>696</v>
      </c>
      <c r="AT326" s="84" t="s">
        <v>171</v>
      </c>
      <c r="AU326" s="84" t="s">
        <v>602</v>
      </c>
      <c r="AV326" s="84" t="s">
        <v>71</v>
      </c>
      <c r="AW326" s="85" t="s">
        <v>574</v>
      </c>
      <c r="AX326" s="84" t="s">
        <v>590</v>
      </c>
      <c r="AY326" s="84" t="s">
        <v>167</v>
      </c>
      <c r="AZ326" s="84" t="s">
        <v>177</v>
      </c>
      <c r="BA326" s="84" t="s">
        <v>157</v>
      </c>
      <c r="BB326" s="84" t="s">
        <v>259</v>
      </c>
      <c r="BC326" s="84" t="s">
        <v>120</v>
      </c>
      <c r="BD326" s="84" t="s">
        <v>325</v>
      </c>
      <c r="BE326" s="84" t="s">
        <v>674</v>
      </c>
      <c r="BF326" s="84" t="s">
        <v>213</v>
      </c>
      <c r="BG326" s="84" t="s">
        <v>614</v>
      </c>
      <c r="BH326" s="83" t="s">
        <v>552</v>
      </c>
      <c r="BI326" s="87" t="s">
        <v>176</v>
      </c>
      <c r="BJ326" s="41"/>
      <c r="BK326" s="50"/>
      <c r="BL326" s="41"/>
      <c r="BM326" s="28">
        <f>F509</f>
        <v>496</v>
      </c>
      <c r="BN326" s="29">
        <f>F402</f>
        <v>389</v>
      </c>
      <c r="BO326" s="29">
        <f>F421</f>
        <v>408</v>
      </c>
      <c r="BP326" s="29">
        <f>F478</f>
        <v>465</v>
      </c>
      <c r="BQ326" s="29">
        <f>F440</f>
        <v>427</v>
      </c>
      <c r="BR326" s="29">
        <f>F368</f>
        <v>355</v>
      </c>
      <c r="BS326" s="29">
        <f>F286</f>
        <v>273</v>
      </c>
      <c r="BT326" s="29">
        <f>F305</f>
        <v>292</v>
      </c>
      <c r="BU326" s="29">
        <f>F342</f>
        <v>329</v>
      </c>
      <c r="BV326" s="29">
        <f>F324</f>
        <v>311</v>
      </c>
      <c r="BW326" s="29">
        <f>F116</f>
        <v>103</v>
      </c>
      <c r="BX326" s="29">
        <f>F29</f>
        <v>16</v>
      </c>
      <c r="BY326" s="29">
        <f>F48</f>
        <v>35</v>
      </c>
      <c r="BZ326" s="29">
        <f>F110</f>
        <v>97</v>
      </c>
      <c r="CA326" s="29">
        <f>F72</f>
        <v>59</v>
      </c>
      <c r="CB326" s="29">
        <f>F250</f>
        <v>237</v>
      </c>
      <c r="CC326" s="29">
        <f>F138</f>
        <v>125</v>
      </c>
      <c r="CD326" s="29">
        <f>F187</f>
        <v>174</v>
      </c>
      <c r="CE326" s="29">
        <f>F219</f>
        <v>206</v>
      </c>
      <c r="CF326" s="29">
        <f>F206</f>
        <v>193</v>
      </c>
      <c r="CG326" s="29">
        <f>F632</f>
        <v>619</v>
      </c>
      <c r="CH326" s="29">
        <f>F520</f>
        <v>507</v>
      </c>
      <c r="CI326" s="29">
        <f>F539</f>
        <v>526</v>
      </c>
      <c r="CJ326" s="29">
        <f>F601</f>
        <v>588</v>
      </c>
      <c r="CK326" s="30">
        <f>F583</f>
        <v>570</v>
      </c>
      <c r="CL326" s="75">
        <f t="shared" si="146"/>
        <v>3247400</v>
      </c>
      <c r="CM326" s="41"/>
      <c r="CN326" s="82" t="s">
        <v>640</v>
      </c>
      <c r="CO326" s="86" t="s">
        <v>668</v>
      </c>
      <c r="CP326" s="84" t="s">
        <v>234</v>
      </c>
      <c r="CQ326" s="84" t="s">
        <v>394</v>
      </c>
      <c r="CR326" s="84" t="s">
        <v>83</v>
      </c>
      <c r="CS326" s="84" t="s">
        <v>188</v>
      </c>
      <c r="CT326" s="84" t="s">
        <v>137</v>
      </c>
      <c r="CU326" s="84" t="s">
        <v>312</v>
      </c>
      <c r="CV326" s="84" t="s">
        <v>120</v>
      </c>
      <c r="CW326" s="84" t="s">
        <v>177</v>
      </c>
      <c r="CX326" s="84" t="s">
        <v>652</v>
      </c>
      <c r="CY326" s="84" t="s">
        <v>408</v>
      </c>
      <c r="CZ326" s="85" t="s">
        <v>430</v>
      </c>
      <c r="DA326" s="84" t="s">
        <v>271</v>
      </c>
      <c r="DB326" s="84" t="s">
        <v>164</v>
      </c>
      <c r="DC326" s="84" t="s">
        <v>200</v>
      </c>
      <c r="DD326" s="84" t="s">
        <v>127</v>
      </c>
      <c r="DE326" s="84" t="s">
        <v>324</v>
      </c>
      <c r="DF326" s="84" t="s">
        <v>133</v>
      </c>
      <c r="DG326" s="84" t="s">
        <v>182</v>
      </c>
      <c r="DH326" s="84" t="s">
        <v>298</v>
      </c>
      <c r="DI326" s="84" t="s">
        <v>632</v>
      </c>
      <c r="DJ326" s="84" t="s">
        <v>79</v>
      </c>
      <c r="DK326" s="83" t="s">
        <v>552</v>
      </c>
      <c r="DL326" s="87" t="s">
        <v>674</v>
      </c>
      <c r="DM326" s="67"/>
      <c r="DO326" s="57"/>
      <c r="DP326" s="88">
        <f>F266</f>
        <v>253</v>
      </c>
      <c r="DQ326" s="89">
        <f>F159</f>
        <v>146</v>
      </c>
      <c r="DR326" s="89">
        <f>F32</f>
        <v>19</v>
      </c>
      <c r="DS326" s="89">
        <f>F525</f>
        <v>512</v>
      </c>
      <c r="DT326" s="89">
        <f>F393</f>
        <v>380</v>
      </c>
      <c r="DU326" s="89">
        <f>F322</f>
        <v>309</v>
      </c>
      <c r="DV326" s="89">
        <f>F190</f>
        <v>177</v>
      </c>
      <c r="DW326" s="89">
        <f>F83</f>
        <v>70</v>
      </c>
      <c r="DX326" s="89">
        <f>F581</f>
        <v>568</v>
      </c>
      <c r="DY326" s="89">
        <f>F449</f>
        <v>436</v>
      </c>
      <c r="DZ326" s="89">
        <f>F373</f>
        <v>360</v>
      </c>
      <c r="EA326" s="89">
        <f>F246</f>
        <v>233</v>
      </c>
      <c r="EB326" s="89">
        <f>F114</f>
        <v>101</v>
      </c>
      <c r="EC326" s="89">
        <f>F637</f>
        <v>624</v>
      </c>
      <c r="ED326" s="89">
        <f>F505</f>
        <v>492</v>
      </c>
      <c r="EE326" s="89">
        <f>F304</f>
        <v>291</v>
      </c>
      <c r="EF326" s="89">
        <f>F177</f>
        <v>164</v>
      </c>
      <c r="EG326" s="89">
        <f>F45</f>
        <v>32</v>
      </c>
      <c r="EH326" s="89">
        <f>F538</f>
        <v>525</v>
      </c>
      <c r="EI326" s="89">
        <f>F436</f>
        <v>423</v>
      </c>
      <c r="EJ326" s="89">
        <f>F360</f>
        <v>347</v>
      </c>
      <c r="EK326" s="89">
        <f>F228</f>
        <v>215</v>
      </c>
      <c r="EL326" s="89">
        <f>F101</f>
        <v>88</v>
      </c>
      <c r="EM326" s="89">
        <f>F594</f>
        <v>581</v>
      </c>
      <c r="EN326" s="90">
        <f>F467</f>
        <v>454</v>
      </c>
      <c r="EO326" s="75">
        <f t="shared" si="147"/>
        <v>3247400</v>
      </c>
      <c r="EP326" s="41"/>
      <c r="EQ326" s="91" t="s">
        <v>181</v>
      </c>
      <c r="ER326" s="95" t="s">
        <v>90</v>
      </c>
      <c r="ES326" s="93" t="s">
        <v>212</v>
      </c>
      <c r="ET326" s="93" t="s">
        <v>337</v>
      </c>
      <c r="EU326" s="93" t="s">
        <v>151</v>
      </c>
      <c r="EV326" s="93" t="s">
        <v>634</v>
      </c>
      <c r="EW326" s="93" t="s">
        <v>441</v>
      </c>
      <c r="EX326" s="93" t="s">
        <v>195</v>
      </c>
      <c r="EY326" s="93" t="s">
        <v>461</v>
      </c>
      <c r="EZ326" s="93" t="s">
        <v>444</v>
      </c>
      <c r="FA326" s="93" t="s">
        <v>691</v>
      </c>
      <c r="FB326" s="93" t="s">
        <v>693</v>
      </c>
      <c r="FC326" s="94" t="s">
        <v>368</v>
      </c>
      <c r="FD326" s="93" t="s">
        <v>562</v>
      </c>
      <c r="FE326" s="93" t="s">
        <v>657</v>
      </c>
      <c r="FF326" s="93" t="s">
        <v>502</v>
      </c>
      <c r="FG326" s="93" t="s">
        <v>309</v>
      </c>
      <c r="FH326" s="93" t="s">
        <v>261</v>
      </c>
      <c r="FI326" s="93" t="s">
        <v>491</v>
      </c>
      <c r="FJ326" s="93" t="s">
        <v>436</v>
      </c>
      <c r="FK326" s="93" t="s">
        <v>544</v>
      </c>
      <c r="FL326" s="93" t="s">
        <v>653</v>
      </c>
      <c r="FM326" s="93" t="s">
        <v>123</v>
      </c>
      <c r="FN326" s="92" t="s">
        <v>355</v>
      </c>
      <c r="FO326" s="96" t="s">
        <v>351</v>
      </c>
      <c r="FP326" s="67"/>
    </row>
    <row r="327" spans="1:173" ht="12.75" thickBot="1" x14ac:dyDescent="0.25">
      <c r="A327" s="41"/>
      <c r="B327" s="41"/>
      <c r="C327" s="41"/>
      <c r="D327" s="109" t="s">
        <v>342</v>
      </c>
      <c r="E327" s="110" t="s">
        <v>565</v>
      </c>
      <c r="F327" s="111">
        <f>B3+(314*B5)</f>
        <v>314</v>
      </c>
      <c r="G327" s="41"/>
      <c r="I327" s="57"/>
      <c r="J327" s="31">
        <f>F185</f>
        <v>172</v>
      </c>
      <c r="K327" s="32">
        <f>F216</f>
        <v>203</v>
      </c>
      <c r="L327" s="32">
        <f>F147</f>
        <v>134</v>
      </c>
      <c r="M327" s="32">
        <f>F198</f>
        <v>185</v>
      </c>
      <c r="N327" s="32">
        <f>F254</f>
        <v>241</v>
      </c>
      <c r="O327" s="32">
        <f>F419</f>
        <v>406</v>
      </c>
      <c r="P327" s="32">
        <f>F475</f>
        <v>462</v>
      </c>
      <c r="Q327" s="32">
        <f>F406</f>
        <v>393</v>
      </c>
      <c r="R327" s="32">
        <f>F462</f>
        <v>449</v>
      </c>
      <c r="S327" s="32">
        <f>F488</f>
        <v>475</v>
      </c>
      <c r="T327" s="32">
        <f>F53</f>
        <v>40</v>
      </c>
      <c r="U327" s="32">
        <f>F109</f>
        <v>96</v>
      </c>
      <c r="V327" s="32">
        <f>F15</f>
        <v>2</v>
      </c>
      <c r="W327" s="32">
        <f>F71</f>
        <v>58</v>
      </c>
      <c r="X327" s="32">
        <f>F127</f>
        <v>114</v>
      </c>
      <c r="Y327" s="32">
        <f>F292</f>
        <v>279</v>
      </c>
      <c r="Z327" s="32">
        <f>F343</f>
        <v>330</v>
      </c>
      <c r="AA327" s="32">
        <f>F274</f>
        <v>261</v>
      </c>
      <c r="AB327" s="32">
        <f>F330</f>
        <v>317</v>
      </c>
      <c r="AC327" s="32">
        <f>F386</f>
        <v>373</v>
      </c>
      <c r="AD327" s="32">
        <f>F551</f>
        <v>538</v>
      </c>
      <c r="AE327" s="32">
        <f>F607</f>
        <v>594</v>
      </c>
      <c r="AF327" s="32">
        <f>F533</f>
        <v>520</v>
      </c>
      <c r="AG327" s="32">
        <f>F564</f>
        <v>551</v>
      </c>
      <c r="AH327" s="33">
        <f>F620</f>
        <v>607</v>
      </c>
      <c r="AI327" s="75">
        <f t="shared" si="145"/>
        <v>3247400</v>
      </c>
      <c r="AJ327" s="41"/>
      <c r="AK327" s="127" t="s">
        <v>183</v>
      </c>
      <c r="AL327" s="128" t="s">
        <v>387</v>
      </c>
      <c r="AM327" s="128" t="s">
        <v>493</v>
      </c>
      <c r="AN327" s="128" t="s">
        <v>93</v>
      </c>
      <c r="AO327" s="128" t="s">
        <v>528</v>
      </c>
      <c r="AP327" s="128" t="s">
        <v>697</v>
      </c>
      <c r="AQ327" s="128" t="s">
        <v>100</v>
      </c>
      <c r="AR327" s="128" t="s">
        <v>672</v>
      </c>
      <c r="AS327" s="128" t="s">
        <v>149</v>
      </c>
      <c r="AT327" s="128" t="s">
        <v>593</v>
      </c>
      <c r="AU327" s="128" t="s">
        <v>611</v>
      </c>
      <c r="AV327" s="128" t="s">
        <v>95</v>
      </c>
      <c r="AW327" s="129" t="s">
        <v>612</v>
      </c>
      <c r="AX327" s="128" t="s">
        <v>210</v>
      </c>
      <c r="AY327" s="128" t="s">
        <v>618</v>
      </c>
      <c r="AZ327" s="128" t="s">
        <v>205</v>
      </c>
      <c r="BA327" s="128" t="s">
        <v>374</v>
      </c>
      <c r="BB327" s="128" t="s">
        <v>249</v>
      </c>
      <c r="BC327" s="128" t="s">
        <v>132</v>
      </c>
      <c r="BD327" s="128" t="s">
        <v>317</v>
      </c>
      <c r="BE327" s="128" t="s">
        <v>447</v>
      </c>
      <c r="BF327" s="128" t="s">
        <v>105</v>
      </c>
      <c r="BG327" s="128" t="s">
        <v>686</v>
      </c>
      <c r="BH327" s="128" t="s">
        <v>335</v>
      </c>
      <c r="BI327" s="130" t="s">
        <v>648</v>
      </c>
      <c r="BJ327" s="41"/>
      <c r="BK327" s="50"/>
      <c r="BL327" s="41"/>
      <c r="BM327" s="31">
        <f>F465</f>
        <v>452</v>
      </c>
      <c r="BN327" s="32">
        <f>F446</f>
        <v>433</v>
      </c>
      <c r="BO327" s="32">
        <f>F403</f>
        <v>390</v>
      </c>
      <c r="BP327" s="32">
        <f>F434</f>
        <v>421</v>
      </c>
      <c r="BQ327" s="32">
        <f>F502</f>
        <v>489</v>
      </c>
      <c r="BR327" s="32">
        <f>F349</f>
        <v>336</v>
      </c>
      <c r="BS327" s="32">
        <f>F330</f>
        <v>317</v>
      </c>
      <c r="BT327" s="32">
        <f>F267</f>
        <v>254</v>
      </c>
      <c r="BU327" s="32">
        <f>F293</f>
        <v>280</v>
      </c>
      <c r="BV327" s="32">
        <f>F386</f>
        <v>373</v>
      </c>
      <c r="BW327" s="32">
        <f>F97</f>
        <v>84</v>
      </c>
      <c r="BX327" s="32">
        <f>F73</f>
        <v>60</v>
      </c>
      <c r="BY327" s="32">
        <f>F35</f>
        <v>22</v>
      </c>
      <c r="BZ327" s="32">
        <f>F41</f>
        <v>28</v>
      </c>
      <c r="CA327" s="32">
        <f>F129</f>
        <v>116</v>
      </c>
      <c r="CB327" s="32">
        <f>F231</f>
        <v>218</v>
      </c>
      <c r="CC327" s="32">
        <f>F212</f>
        <v>199</v>
      </c>
      <c r="CD327" s="32">
        <f>F144</f>
        <v>131</v>
      </c>
      <c r="CE327" s="32">
        <f>F175</f>
        <v>162</v>
      </c>
      <c r="CF327" s="32">
        <f>F238</f>
        <v>225</v>
      </c>
      <c r="CG327" s="32">
        <f>F608</f>
        <v>595</v>
      </c>
      <c r="CH327" s="32">
        <f>F564</f>
        <v>551</v>
      </c>
      <c r="CI327" s="32">
        <f>F526</f>
        <v>513</v>
      </c>
      <c r="CJ327" s="32">
        <f>F557</f>
        <v>544</v>
      </c>
      <c r="CK327" s="33">
        <f>F620</f>
        <v>607</v>
      </c>
      <c r="CL327" s="75">
        <f t="shared" si="146"/>
        <v>3247400</v>
      </c>
      <c r="CM327" s="41"/>
      <c r="CN327" s="127" t="s">
        <v>0</v>
      </c>
      <c r="CO327" s="128" t="s">
        <v>102</v>
      </c>
      <c r="CP327" s="128" t="s">
        <v>484</v>
      </c>
      <c r="CQ327" s="128" t="s">
        <v>656</v>
      </c>
      <c r="CR327" s="128" t="s">
        <v>676</v>
      </c>
      <c r="CS327" s="128" t="s">
        <v>305</v>
      </c>
      <c r="CT327" s="128" t="s">
        <v>132</v>
      </c>
      <c r="CU327" s="128" t="s">
        <v>372</v>
      </c>
      <c r="CV327" s="128" t="s">
        <v>125</v>
      </c>
      <c r="CW327" s="128" t="s">
        <v>317</v>
      </c>
      <c r="CX327" s="128" t="s">
        <v>292</v>
      </c>
      <c r="CY327" s="128" t="s">
        <v>389</v>
      </c>
      <c r="CZ327" s="129" t="s">
        <v>141</v>
      </c>
      <c r="DA327" s="128" t="s">
        <v>619</v>
      </c>
      <c r="DB327" s="128" t="s">
        <v>450</v>
      </c>
      <c r="DC327" s="128" t="s">
        <v>287</v>
      </c>
      <c r="DD327" s="128" t="s">
        <v>122</v>
      </c>
      <c r="DE327" s="128" t="s">
        <v>379</v>
      </c>
      <c r="DF327" s="128" t="s">
        <v>138</v>
      </c>
      <c r="DG327" s="128" t="s">
        <v>326</v>
      </c>
      <c r="DH327" s="128" t="s">
        <v>671</v>
      </c>
      <c r="DI327" s="128" t="s">
        <v>335</v>
      </c>
      <c r="DJ327" s="128" t="s">
        <v>486</v>
      </c>
      <c r="DK327" s="128" t="s">
        <v>356</v>
      </c>
      <c r="DL327" s="130" t="s">
        <v>648</v>
      </c>
      <c r="DM327" s="67"/>
      <c r="DO327" s="57"/>
      <c r="DP327" s="131">
        <f>F431</f>
        <v>418</v>
      </c>
      <c r="DQ327" s="132">
        <f>F299</f>
        <v>286</v>
      </c>
      <c r="DR327" s="132">
        <f>F172</f>
        <v>159</v>
      </c>
      <c r="DS327" s="132">
        <f>F40</f>
        <v>27</v>
      </c>
      <c r="DT327" s="132">
        <f>F558</f>
        <v>545</v>
      </c>
      <c r="DU327" s="132">
        <f>F487</f>
        <v>474</v>
      </c>
      <c r="DV327" s="132">
        <f>F355</f>
        <v>342</v>
      </c>
      <c r="DW327" s="132">
        <f>F223</f>
        <v>210</v>
      </c>
      <c r="DX327" s="132">
        <f>F96</f>
        <v>83</v>
      </c>
      <c r="DY327" s="132">
        <f>F589</f>
        <v>576</v>
      </c>
      <c r="DZ327" s="132">
        <f>F388</f>
        <v>375</v>
      </c>
      <c r="EA327" s="132">
        <f>F286</f>
        <v>273</v>
      </c>
      <c r="EB327" s="132">
        <f>F154</f>
        <v>141</v>
      </c>
      <c r="EC327" s="132">
        <f>F27</f>
        <v>14</v>
      </c>
      <c r="ED327" s="132">
        <f>F520</f>
        <v>507</v>
      </c>
      <c r="EE327" s="132">
        <f>F444</f>
        <v>431</v>
      </c>
      <c r="EF327" s="132">
        <f>F317</f>
        <v>304</v>
      </c>
      <c r="EG327" s="132">
        <f>F210</f>
        <v>197</v>
      </c>
      <c r="EH327" s="132">
        <f>F78</f>
        <v>65</v>
      </c>
      <c r="EI327" s="132">
        <f>F576</f>
        <v>563</v>
      </c>
      <c r="EJ327" s="132">
        <f>F500</f>
        <v>487</v>
      </c>
      <c r="EK327" s="132">
        <f>F368</f>
        <v>355</v>
      </c>
      <c r="EL327" s="132">
        <f>F241</f>
        <v>228</v>
      </c>
      <c r="EM327" s="132">
        <f>F134</f>
        <v>121</v>
      </c>
      <c r="EN327" s="133">
        <f>F632</f>
        <v>619</v>
      </c>
      <c r="EO327" s="75">
        <f t="shared" si="147"/>
        <v>3247400</v>
      </c>
      <c r="EP327" s="41"/>
      <c r="EQ327" s="134" t="s">
        <v>664</v>
      </c>
      <c r="ER327" s="135" t="s">
        <v>112</v>
      </c>
      <c r="ES327" s="135" t="s">
        <v>556</v>
      </c>
      <c r="ET327" s="135" t="s">
        <v>580</v>
      </c>
      <c r="EU327" s="135" t="s">
        <v>666</v>
      </c>
      <c r="EV327" s="135" t="s">
        <v>82</v>
      </c>
      <c r="EW327" s="135" t="s">
        <v>222</v>
      </c>
      <c r="EX327" s="135" t="s">
        <v>344</v>
      </c>
      <c r="EY327" s="135" t="s">
        <v>143</v>
      </c>
      <c r="EZ327" s="135" t="s">
        <v>275</v>
      </c>
      <c r="FA327" s="135" t="s">
        <v>568</v>
      </c>
      <c r="FB327" s="135" t="s">
        <v>137</v>
      </c>
      <c r="FC327" s="136" t="s">
        <v>413</v>
      </c>
      <c r="FD327" s="135" t="s">
        <v>587</v>
      </c>
      <c r="FE327" s="135" t="s">
        <v>632</v>
      </c>
      <c r="FF327" s="135" t="s">
        <v>692</v>
      </c>
      <c r="FG327" s="135" t="s">
        <v>323</v>
      </c>
      <c r="FH327" s="135" t="s">
        <v>310</v>
      </c>
      <c r="FI327" s="135" t="s">
        <v>644</v>
      </c>
      <c r="FJ327" s="135" t="s">
        <v>521</v>
      </c>
      <c r="FK327" s="135" t="s">
        <v>294</v>
      </c>
      <c r="FL327" s="135" t="s">
        <v>188</v>
      </c>
      <c r="FM327" s="135" t="s">
        <v>458</v>
      </c>
      <c r="FN327" s="135" t="s">
        <v>289</v>
      </c>
      <c r="FO327" s="137" t="s">
        <v>298</v>
      </c>
      <c r="FP327" s="67"/>
    </row>
    <row r="328" spans="1:173" x14ac:dyDescent="0.2">
      <c r="A328" s="41"/>
      <c r="B328" s="41"/>
      <c r="C328" s="41"/>
      <c r="D328" s="109" t="s">
        <v>306</v>
      </c>
      <c r="E328" s="110" t="s">
        <v>565</v>
      </c>
      <c r="F328" s="111">
        <f>B3+(315*B5)</f>
        <v>315</v>
      </c>
      <c r="G328" s="41"/>
      <c r="I328" s="57"/>
      <c r="J328" s="138">
        <f>SUM(J303:J327)</f>
        <v>7800</v>
      </c>
      <c r="K328" s="139">
        <f t="shared" ref="K328:U328" si="148">SUM(K303:K327)</f>
        <v>7800</v>
      </c>
      <c r="L328" s="139">
        <f t="shared" si="148"/>
        <v>7800</v>
      </c>
      <c r="M328" s="139">
        <f t="shared" si="148"/>
        <v>7800</v>
      </c>
      <c r="N328" s="139">
        <f t="shared" si="148"/>
        <v>7800</v>
      </c>
      <c r="O328" s="139">
        <f t="shared" si="148"/>
        <v>7800</v>
      </c>
      <c r="P328" s="139">
        <f t="shared" si="148"/>
        <v>7800</v>
      </c>
      <c r="Q328" s="139">
        <f t="shared" si="148"/>
        <v>7800</v>
      </c>
      <c r="R328" s="139">
        <f t="shared" si="148"/>
        <v>7800</v>
      </c>
      <c r="S328" s="139">
        <f t="shared" si="148"/>
        <v>7800</v>
      </c>
      <c r="T328" s="139">
        <f t="shared" si="148"/>
        <v>7800</v>
      </c>
      <c r="U328" s="139">
        <f t="shared" si="148"/>
        <v>7800</v>
      </c>
      <c r="V328" s="139">
        <f>SUMSQ(V303:V327)</f>
        <v>3247400</v>
      </c>
      <c r="W328" s="139">
        <f t="shared" ref="W328:AH328" si="149">SUM(W303:W327)</f>
        <v>7800</v>
      </c>
      <c r="X328" s="139">
        <f t="shared" si="149"/>
        <v>7800</v>
      </c>
      <c r="Y328" s="139">
        <f t="shared" si="149"/>
        <v>7800</v>
      </c>
      <c r="Z328" s="139">
        <f t="shared" si="149"/>
        <v>7800</v>
      </c>
      <c r="AA328" s="139">
        <f t="shared" si="149"/>
        <v>7800</v>
      </c>
      <c r="AB328" s="139">
        <f t="shared" si="149"/>
        <v>7800</v>
      </c>
      <c r="AC328" s="139">
        <f t="shared" si="149"/>
        <v>7800</v>
      </c>
      <c r="AD328" s="139">
        <f t="shared" si="149"/>
        <v>7800</v>
      </c>
      <c r="AE328" s="139">
        <f t="shared" si="149"/>
        <v>7800</v>
      </c>
      <c r="AF328" s="139">
        <f t="shared" si="149"/>
        <v>7800</v>
      </c>
      <c r="AG328" s="139">
        <f t="shared" si="149"/>
        <v>7800</v>
      </c>
      <c r="AH328" s="139">
        <f t="shared" si="149"/>
        <v>7800</v>
      </c>
      <c r="AI328" s="140">
        <f>J303^3+K304^3+L305^3+M306^3+N307^3+O308^3+P309^3+Q310^3+R311^3+S312^3+T313^3+U314^3+V315^3+W316^3+X317^3+Y318^3+Z319^3+AA320^3+AB321^3+AC322^3+AD323^3+AE324^3+AF325^3+AG326^3+AH327^3</f>
        <v>1521000000</v>
      </c>
      <c r="AJ328" s="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141"/>
      <c r="AX328" s="141"/>
      <c r="AY328" s="141"/>
      <c r="AZ328" s="141"/>
      <c r="BA328" s="141"/>
      <c r="BB328" s="141"/>
      <c r="BC328" s="141"/>
      <c r="BD328" s="141"/>
      <c r="BE328" s="141"/>
      <c r="BF328" s="141"/>
      <c r="BG328" s="141"/>
      <c r="BH328" s="141"/>
      <c r="BI328" s="141"/>
      <c r="BJ328" s="41"/>
      <c r="BK328" s="50"/>
      <c r="BL328" s="41"/>
      <c r="BM328" s="138">
        <f>SUM(BM303:BM327)</f>
        <v>7800</v>
      </c>
      <c r="BN328" s="139">
        <f t="shared" ref="BN328:BX328" si="150">SUM(BN303:BN327)</f>
        <v>7800</v>
      </c>
      <c r="BO328" s="139">
        <f t="shared" si="150"/>
        <v>7800</v>
      </c>
      <c r="BP328" s="139">
        <f t="shared" si="150"/>
        <v>7800</v>
      </c>
      <c r="BQ328" s="139">
        <f t="shared" si="150"/>
        <v>7800</v>
      </c>
      <c r="BR328" s="139">
        <f t="shared" si="150"/>
        <v>7800</v>
      </c>
      <c r="BS328" s="139">
        <f t="shared" si="150"/>
        <v>7800</v>
      </c>
      <c r="BT328" s="139">
        <f t="shared" si="150"/>
        <v>7800</v>
      </c>
      <c r="BU328" s="139">
        <f t="shared" si="150"/>
        <v>7800</v>
      </c>
      <c r="BV328" s="139">
        <f t="shared" si="150"/>
        <v>7800</v>
      </c>
      <c r="BW328" s="139">
        <f t="shared" si="150"/>
        <v>7800</v>
      </c>
      <c r="BX328" s="139">
        <f t="shared" si="150"/>
        <v>7800</v>
      </c>
      <c r="BY328" s="139">
        <f>SUMSQ(BY303:BY327)</f>
        <v>3247400</v>
      </c>
      <c r="BZ328" s="139">
        <f t="shared" ref="BZ328:CK328" si="151">SUM(BZ303:BZ327)</f>
        <v>7800</v>
      </c>
      <c r="CA328" s="139">
        <f t="shared" si="151"/>
        <v>7800</v>
      </c>
      <c r="CB328" s="139">
        <f t="shared" si="151"/>
        <v>7800</v>
      </c>
      <c r="CC328" s="139">
        <f t="shared" si="151"/>
        <v>7800</v>
      </c>
      <c r="CD328" s="139">
        <f t="shared" si="151"/>
        <v>7800</v>
      </c>
      <c r="CE328" s="139">
        <f t="shared" si="151"/>
        <v>7800</v>
      </c>
      <c r="CF328" s="139">
        <f t="shared" si="151"/>
        <v>7800</v>
      </c>
      <c r="CG328" s="139">
        <f t="shared" si="151"/>
        <v>7800</v>
      </c>
      <c r="CH328" s="139">
        <f t="shared" si="151"/>
        <v>7800</v>
      </c>
      <c r="CI328" s="139">
        <f t="shared" si="151"/>
        <v>7800</v>
      </c>
      <c r="CJ328" s="139">
        <f t="shared" si="151"/>
        <v>7800</v>
      </c>
      <c r="CK328" s="139">
        <f t="shared" si="151"/>
        <v>7800</v>
      </c>
      <c r="CL328" s="140">
        <f>BM303^3+BN304^3+BO305^3+BP306^3+BQ307^3+BR308^3+BS309^3+BT310^3+BU311^3+BV312^3+BW313^3+BX314^3+BY315^3+BZ316^3+CA317^3+CB318^3+CC319^3+CD320^3+CE321^3+CF322^3+CG323^3+CH324^3+CI325^3+CJ326^3+CK327^3</f>
        <v>1521000000</v>
      </c>
      <c r="CM328" s="41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2"/>
      <c r="DE328" s="142"/>
      <c r="DF328" s="142"/>
      <c r="DG328" s="142"/>
      <c r="DH328" s="142"/>
      <c r="DI328" s="142"/>
      <c r="DJ328" s="142"/>
      <c r="DK328" s="142"/>
      <c r="DL328" s="142"/>
      <c r="DM328" s="67"/>
      <c r="DO328" s="57"/>
      <c r="DP328" s="138">
        <f>SUMSQ(DP303,DQ303,DR303,DS303,DT303,DP304,DQ304,DR304,DS304,DT304,DP305,DQ305,DR305,DS305,DT305,DP306,DQ306,DR306,DS306,DT306,DP307,DQ307,DR307,DS307,DT307)</f>
        <v>3247400</v>
      </c>
      <c r="DQ328" s="139">
        <f>SUMSQ(DP308,DQ308,DR308,DS308,DT308,DP309,DQ309,DR309,DS309,DT309,DP310,DQ310,DR310,DS310,DT310,DP311,DQ311,DR311,DS311,DT311,DP312,DQ312,DR312,DS312,DT312)</f>
        <v>3247400</v>
      </c>
      <c r="DR328" s="139">
        <f>SUMSQ(DP313,DQ313,DR313,DS313,DT313,DP314,DQ314,DR314,DS314,DT314,DP315,DQ315,DR315,DS315,DT315,DP316,DQ316,DR316,DS316,DT316,DP317,DQ317,DR317,DS317,DT317)</f>
        <v>3247400</v>
      </c>
      <c r="DS328" s="139">
        <f>SUMSQ(DP318,DQ318,DR318,DS318,DT318,DP319,DQ319,DR319,DS319,DT319,DP320,DQ320,DR320,DS320,DT320,DP321,DQ321,DR321,DS321,DT321,DP322,DQ322,DR322,DS322,DT322)</f>
        <v>3247400</v>
      </c>
      <c r="DT328" s="139">
        <f>SUMSQ(DP323,DQ323,DR323,DS323,DT323,DP324,DQ324,DR324,DS324,DT324,DP325,DQ325,DR325,DS325,DT325,DP326,DQ326,DR326,DS326,DT326,DP327,DQ327,DR327,DS327,DT327)</f>
        <v>3247400</v>
      </c>
      <c r="DU328" s="139">
        <f>SUMSQ(DU303,DV303,DW303,DX303,DY303,DU304,DV304,DW304,DX304,DY304,DU305,DV305,DW305,DX305,DY305,DU306,DV306,DW306,DX306,DY306,DU307,DV307,DW307,DX307,DY307)</f>
        <v>3247400</v>
      </c>
      <c r="DV328" s="139">
        <f>SUMSQ(DU308,DV308,DW308,DX308,DY308,DU309,DV309,DW309,DX309,DY309,DU310,DV310,DW310,DX310,DY310,DU311,DV311,DW311,DX311,DY311,DU312,DV312,DW312,DX312,DY312)</f>
        <v>3247400</v>
      </c>
      <c r="DW328" s="139">
        <f>SUMSQ(DU313,DV313,DW313,DX313,DY313,DU314,DV314,DW314,DX314,DY314,DU315,DV315,DW315,DX315,DY315,DU316,DV316,DW316,DX316,DY316,DU317,DV317,DW317,DX317,DY317)</f>
        <v>3247400</v>
      </c>
      <c r="DX328" s="139">
        <f>SUMSQ(DU318,DV318,DW318,DX318,DY318,DU319,DV319,DW319,DX319,DY319,DU320,DV320,DW320,DX320,DY320,DU321,DV321,DW321,DX321,DY321,DU322,DV322,DW322,DX322,DY322)</f>
        <v>3247400</v>
      </c>
      <c r="DY328" s="139">
        <f>SUMSQ(DU323,DV323,DW323,DX323,DY323,DU324,DV324,DW324,DX324,DY324,DU325,DV325,DW325,DX325,DY325,DU326,DV326,DW326,DX326,DY326,DU327,DV327,DW327,DX327,DY327)</f>
        <v>3247400</v>
      </c>
      <c r="DZ328" s="139">
        <f>SUMSQ(DZ303,EA303,EB303,EC303,ED303,DZ304,EA304,EB304,EC304,ED304,DZ305,EA305,EB305,EC305,ED305,DZ306,EA306,EB306,EC306,ED306,DZ307,EA307,EB307,EC307,ED307)</f>
        <v>3247400</v>
      </c>
      <c r="EA328" s="139">
        <f>SUMSQ(DZ308,EA308,EB308,EC308,ED308,DZ309,EA309,EB309,EC309,ED309,DZ310,EA310,EB310,EC310,ED310,DZ311,EA311,EB311,EC311,ED311,DZ312,EA312,EB312,EC312,ED312)</f>
        <v>3247400</v>
      </c>
      <c r="EB328" s="139">
        <f>DZ313^3+EA313^3+EB313^3+EC313^3+ED313^3+DZ314^3+EA314^3+EB314^3+EC314^3+ED314^3+DZ315^3+EA315^3+EB315^3+EC315^3+ED315^3+DZ316^3+EA316^3+EB316^3+EC316^3+ED316^3+DZ317^3+EA317^3+EB317^3+EC317^3+ED317^3</f>
        <v>1521000000</v>
      </c>
      <c r="EC328" s="139">
        <f>SUMSQ(DZ318,EA318,EB318,EC318,ED318,DZ319,EA319,EB319,EC319,ED319,DZ320,EA320,EB320,EC320,ED320,DZ321,EA321,EB321,EC321,ED321,DZ322,EA322,EB322,EC322,ED322)</f>
        <v>3247400</v>
      </c>
      <c r="ED328" s="139">
        <f>SUMSQ(DZ323,EA323,EB323,EC323,ED323,DZ324,EA324,EB324,EC324,ED324,DZ325,EA325,EB325,EC325,ED325,DZ326,EA326,EB326,EC326,ED326,DZ327,EA327,EB327,EC327,ED327)</f>
        <v>3247400</v>
      </c>
      <c r="EE328" s="139">
        <f>SUMSQ(EE303,EF303,EG303,EH303,EI303,EE304,EF304,EG304,EH304,EI304,EE305,EF305,EG305,EH305,EI305,EE306,EF306,EG306,EH306,EI306,EE307,EF307,EG307,EH307,EI307)</f>
        <v>3247400</v>
      </c>
      <c r="EF328" s="139">
        <f>SUMSQ(EE308,EF308,EG308,EH308,EI308,EE309,EF309,EG309,EH309,EI309,EE310,EF310,EG310,EH310,EI310,EE311,EF311,EG311,EH311,EI311,EE312,EF312,EG312,EH312,EI312)</f>
        <v>3247400</v>
      </c>
      <c r="EG328" s="139">
        <f>SUMSQ(EE313,EF313,EG313,EH313,EI313,EE314,EF314,EG314,EH314,EI314,EE315,EF315,EG315,EH315,EI315,EE316,EF316,EG316,EH316,EI316,EE317,EF317,EG317,EH317,EI317)</f>
        <v>3247400</v>
      </c>
      <c r="EH328" s="139">
        <f>SUMSQ(EE318,EF318,EG318,EH318,EI318,EE319,EF319,EG319,EH319,EI319,EE320,EF320,EG320,EH320,EI320,EE321,EF321,EG321,EH321,EI321,EE322,EF322,EG322,EH322,EI322)</f>
        <v>3247400</v>
      </c>
      <c r="EI328" s="139">
        <f>SUMSQ(EE323,EF323,EG323,EH323,EI323,EE324,EF324,EG324,EH324,EI324,EE325,EF325,EG325,EH325,EI325,EE326,EF326,EG326,EH326,EI326,EE327,EF327,EG327,EH327,EI327)</f>
        <v>3247400</v>
      </c>
      <c r="EJ328" s="139">
        <f>SUMSQ(EJ303,EK303,EL303,EM303,EN303,EJ304,EK304,EL304,EM304,EN304,EJ305,EK305,EL305,EM305,EN305,EJ306,EK306,EL306,EM306,EN306,EJ307,EK307,EL307,EM307,EN307)</f>
        <v>3247400</v>
      </c>
      <c r="EK328" s="139">
        <f>SUMSQ(EJ308,EK308,EL308,EM308,EN308,EJ309,EK309,EL309,EM309,EN309,EJ310,EK310,EL310,EM310,EN310,EJ311,EK311,EL311,EM311,EN311,EJ312,EK312,EL312,EM312,EN312)</f>
        <v>3247400</v>
      </c>
      <c r="EL328" s="139">
        <f>SUMSQ(EJ313,EK313,EL313,EM313,EN313,EJ314,EK314,EL314,EM314,EN314,EJ315,EK315,EL315,EM315,EN315,EJ316,EK316,EL316,EM316,EN316,EJ317,EK317,EL317,EM317,EN317)</f>
        <v>3247400</v>
      </c>
      <c r="EM328" s="139">
        <f>SUMSQ(EJ318,EK318,EL318,EM318,EN318,EJ319,EK319,EL319,EM319,EN319,EJ320,EK320,EL320,EM320,EN320,EJ321,EK321,EL321,EM321,EN321,EJ322,EK322,EL322,EM322,EN322)</f>
        <v>3247400</v>
      </c>
      <c r="EN328" s="139">
        <f>SUMSQ(EJ323,EK323,EL323,EM323,EN323,EJ324,EK324,EL324,EM324,EN324,EJ325,EK325,EL325,EM325,EN325,EJ326,EK326,EL326,EM326,EN326,EJ327,EK327,EL327,EM327,EN327)</f>
        <v>3247400</v>
      </c>
      <c r="EO328" s="140">
        <f>EN327^3+EM326^3+EL325^3+EK324^3+EJ323^3+EI322^3+EH321^3+EG320^3+EF319^3+EE318^3+ED317^3+EC316^3+EB315^3+EA314^3+DZ313^3+DY312^3+DX311^3+DW310^3+DV309^3+DU308^3+DT307^3+DS306^3+DR305^3+DQ304^3+DP303^3</f>
        <v>1521000000</v>
      </c>
      <c r="EP328" s="41"/>
      <c r="EQ328" s="141"/>
      <c r="ER328" s="141"/>
      <c r="ES328" s="141"/>
      <c r="ET328" s="141"/>
      <c r="EU328" s="141"/>
      <c r="EV328" s="141"/>
      <c r="EW328" s="141"/>
      <c r="EX328" s="141"/>
      <c r="EY328" s="141"/>
      <c r="EZ328" s="141"/>
      <c r="FA328" s="141"/>
      <c r="FB328" s="141"/>
      <c r="FC328" s="141"/>
      <c r="FD328" s="141"/>
      <c r="FE328" s="141"/>
      <c r="FF328" s="141"/>
      <c r="FG328" s="141"/>
      <c r="FH328" s="141"/>
      <c r="FI328" s="141"/>
      <c r="FJ328" s="141"/>
      <c r="FK328" s="141"/>
      <c r="FL328" s="141"/>
      <c r="FM328" s="141"/>
      <c r="FN328" s="141"/>
      <c r="FO328" s="141"/>
      <c r="FP328" s="67"/>
    </row>
    <row r="329" spans="1:173" ht="12.75" thickBot="1" x14ac:dyDescent="0.25">
      <c r="A329" s="41"/>
      <c r="B329" s="41"/>
      <c r="C329" s="41"/>
      <c r="D329" s="109" t="s">
        <v>466</v>
      </c>
      <c r="E329" s="110" t="s">
        <v>565</v>
      </c>
      <c r="F329" s="111">
        <f>B3+(316*B5)</f>
        <v>316</v>
      </c>
      <c r="G329" s="41"/>
      <c r="I329" s="57"/>
      <c r="J329" s="143">
        <f t="shared" ref="J329:U329" si="152">SUMSQ(J303:J327)</f>
        <v>3247400</v>
      </c>
      <c r="K329" s="144">
        <f t="shared" si="152"/>
        <v>3247400</v>
      </c>
      <c r="L329" s="144">
        <f t="shared" si="152"/>
        <v>3247400</v>
      </c>
      <c r="M329" s="144">
        <f t="shared" si="152"/>
        <v>3247400</v>
      </c>
      <c r="N329" s="144">
        <f t="shared" si="152"/>
        <v>3247400</v>
      </c>
      <c r="O329" s="144">
        <f t="shared" si="152"/>
        <v>3247400</v>
      </c>
      <c r="P329" s="144">
        <f t="shared" si="152"/>
        <v>3247400</v>
      </c>
      <c r="Q329" s="144">
        <f t="shared" si="152"/>
        <v>3247400</v>
      </c>
      <c r="R329" s="144">
        <f t="shared" si="152"/>
        <v>3247400</v>
      </c>
      <c r="S329" s="144">
        <f t="shared" si="152"/>
        <v>3247400</v>
      </c>
      <c r="T329" s="144">
        <f t="shared" si="152"/>
        <v>3247400</v>
      </c>
      <c r="U329" s="144">
        <f t="shared" si="152"/>
        <v>3247400</v>
      </c>
      <c r="V329" s="145">
        <f>V303^3+V304^3+V305^3+V306^3+V307^3+V308^3+V309^3+V310^3+V311^3+V312^3+V313^3+V314^3+V315^3+V316^3+V317^3+V318^3+V319^3+V320^3+V321^3+V322^3+V323^3+V324^3+V325^3+V326^3+V327^3</f>
        <v>1521000000</v>
      </c>
      <c r="W329" s="144">
        <f t="shared" ref="W329:AH329" si="153">SUMSQ(W303:W327)</f>
        <v>3247400</v>
      </c>
      <c r="X329" s="144">
        <f t="shared" si="153"/>
        <v>3247400</v>
      </c>
      <c r="Y329" s="144">
        <f t="shared" si="153"/>
        <v>3247400</v>
      </c>
      <c r="Z329" s="144">
        <f t="shared" si="153"/>
        <v>3247400</v>
      </c>
      <c r="AA329" s="144">
        <f t="shared" si="153"/>
        <v>3247400</v>
      </c>
      <c r="AB329" s="144">
        <f t="shared" si="153"/>
        <v>3247400</v>
      </c>
      <c r="AC329" s="144">
        <f t="shared" si="153"/>
        <v>3247400</v>
      </c>
      <c r="AD329" s="144">
        <f t="shared" si="153"/>
        <v>3247400</v>
      </c>
      <c r="AE329" s="144">
        <f t="shared" si="153"/>
        <v>3247400</v>
      </c>
      <c r="AF329" s="144">
        <f t="shared" si="153"/>
        <v>3247400</v>
      </c>
      <c r="AG329" s="144">
        <f t="shared" si="153"/>
        <v>3247400</v>
      </c>
      <c r="AH329" s="144">
        <f t="shared" si="153"/>
        <v>3247400</v>
      </c>
      <c r="AI329" s="146">
        <f>J327^3+K326^3+L325^3+M324^3+N323^3+O322^3+P321^3+Q320^3+R319^3+S318^3+T317^3+U316^3+V315^3+W314^3+X313^3+Y312^3+Z311^3+AA310^3+AB309^3+AC308^3+AD307^3+AE306^3+AF305^3+AG304^3+AH303^3</f>
        <v>1521000000</v>
      </c>
      <c r="AJ329" s="41"/>
      <c r="AK329" s="147" t="s">
        <v>290</v>
      </c>
      <c r="AL329" s="147" t="s">
        <v>211</v>
      </c>
      <c r="AM329" s="147" t="s">
        <v>499</v>
      </c>
      <c r="AN329" s="147" t="s">
        <v>410</v>
      </c>
      <c r="AO329" s="147" t="s">
        <v>525</v>
      </c>
      <c r="AP329" s="147" t="s">
        <v>699</v>
      </c>
      <c r="AQ329" s="147" t="s">
        <v>402</v>
      </c>
      <c r="AR329" s="147" t="s">
        <v>288</v>
      </c>
      <c r="AS329" s="147" t="s">
        <v>653</v>
      </c>
      <c r="AT329" s="147" t="s">
        <v>185</v>
      </c>
      <c r="AU329" s="147" t="s">
        <v>303</v>
      </c>
      <c r="AV329" s="147" t="s">
        <v>399</v>
      </c>
      <c r="AW329" s="147" t="s">
        <v>617</v>
      </c>
      <c r="AX329" s="147" t="s">
        <v>341</v>
      </c>
      <c r="AY329" s="147" t="s">
        <v>646</v>
      </c>
      <c r="AZ329" s="147" t="s">
        <v>204</v>
      </c>
      <c r="BA329" s="147" t="s">
        <v>365</v>
      </c>
      <c r="BB329" s="147" t="s">
        <v>253</v>
      </c>
      <c r="BC329" s="147" t="s">
        <v>130</v>
      </c>
      <c r="BD329" s="147" t="s">
        <v>81</v>
      </c>
      <c r="BE329" s="147" t="s">
        <v>146</v>
      </c>
      <c r="BF329" s="147" t="s">
        <v>666</v>
      </c>
      <c r="BG329" s="147" t="s">
        <v>239</v>
      </c>
      <c r="BH329" s="147" t="s">
        <v>552</v>
      </c>
      <c r="BI329" s="147" t="s">
        <v>648</v>
      </c>
      <c r="BJ329" s="41"/>
      <c r="BK329" s="50"/>
      <c r="BL329" s="41"/>
      <c r="BM329" s="143">
        <f>SUMSQ(BM303:BM327)</f>
        <v>3247400</v>
      </c>
      <c r="BN329" s="144">
        <f t="shared" ref="BN329:BX329" si="154">SUMSQ(BN303:BN327)</f>
        <v>3247400</v>
      </c>
      <c r="BO329" s="144">
        <f t="shared" si="154"/>
        <v>3247400</v>
      </c>
      <c r="BP329" s="144">
        <f t="shared" si="154"/>
        <v>3247400</v>
      </c>
      <c r="BQ329" s="144">
        <f t="shared" si="154"/>
        <v>3247400</v>
      </c>
      <c r="BR329" s="144">
        <f t="shared" si="154"/>
        <v>3247400</v>
      </c>
      <c r="BS329" s="144">
        <f t="shared" si="154"/>
        <v>3247400</v>
      </c>
      <c r="BT329" s="144">
        <f t="shared" si="154"/>
        <v>3247400</v>
      </c>
      <c r="BU329" s="144">
        <f t="shared" si="154"/>
        <v>3247400</v>
      </c>
      <c r="BV329" s="144">
        <f t="shared" si="154"/>
        <v>3247400</v>
      </c>
      <c r="BW329" s="144">
        <f t="shared" si="154"/>
        <v>3247400</v>
      </c>
      <c r="BX329" s="144">
        <f t="shared" si="154"/>
        <v>3247400</v>
      </c>
      <c r="BY329" s="145">
        <f>BY303^3+BY304^3+BY305^3+BY306^3+BY307^3+BY308^3+BY309^3+BY310^3+BY311^3+BY312^3+BY313^3+BY314^3+BY315^3+BY316^3+BY317^3+BY318^3+BY319^3+BY320^3+BY321^3+BY322^3+BY323^3+BY324^3+BY325^3+BY326^3+BY327^3</f>
        <v>1521000000</v>
      </c>
      <c r="BZ329" s="144">
        <f t="shared" ref="BZ329:CK329" si="155">SUMSQ(BZ303:BZ327)</f>
        <v>3247400</v>
      </c>
      <c r="CA329" s="144">
        <f t="shared" si="155"/>
        <v>3247400</v>
      </c>
      <c r="CB329" s="144">
        <f t="shared" si="155"/>
        <v>3247400</v>
      </c>
      <c r="CC329" s="144">
        <f t="shared" si="155"/>
        <v>3247400</v>
      </c>
      <c r="CD329" s="144">
        <f t="shared" si="155"/>
        <v>3247400</v>
      </c>
      <c r="CE329" s="144">
        <f t="shared" si="155"/>
        <v>3247400</v>
      </c>
      <c r="CF329" s="144">
        <f t="shared" si="155"/>
        <v>3247400</v>
      </c>
      <c r="CG329" s="144">
        <f t="shared" si="155"/>
        <v>3247400</v>
      </c>
      <c r="CH329" s="144">
        <f t="shared" si="155"/>
        <v>3247400</v>
      </c>
      <c r="CI329" s="144">
        <f t="shared" si="155"/>
        <v>3247400</v>
      </c>
      <c r="CJ329" s="144">
        <f t="shared" si="155"/>
        <v>3247400</v>
      </c>
      <c r="CK329" s="144">
        <f t="shared" si="155"/>
        <v>3247400</v>
      </c>
      <c r="CL329" s="146">
        <f>BM327^3+BN326^3+BO325^3+BP324^3+BQ323^3+BR322^3+BS321^3+BT320^3+BU319^3+BV318^3+BW317^3+BX316^3+BY315^3+BZ314^3+CA313^3+CB312^3+CC311^3+CD310^3+CE309^3+CF308^3+CG307^3+CH306^3+CI305^3+CJ304^3+CK303^3</f>
        <v>1521000000</v>
      </c>
      <c r="CM329" s="41"/>
      <c r="CN329" s="93" t="s">
        <v>290</v>
      </c>
      <c r="CO329" s="93" t="s">
        <v>211</v>
      </c>
      <c r="CP329" s="93" t="s">
        <v>499</v>
      </c>
      <c r="CQ329" s="93" t="s">
        <v>410</v>
      </c>
      <c r="CR329" s="93" t="s">
        <v>525</v>
      </c>
      <c r="CS329" s="93" t="s">
        <v>699</v>
      </c>
      <c r="CT329" s="93" t="s">
        <v>402</v>
      </c>
      <c r="CU329" s="93" t="s">
        <v>288</v>
      </c>
      <c r="CV329" s="93" t="s">
        <v>653</v>
      </c>
      <c r="CW329" s="93" t="s">
        <v>185</v>
      </c>
      <c r="CX329" s="93" t="s">
        <v>303</v>
      </c>
      <c r="CY329" s="93" t="s">
        <v>399</v>
      </c>
      <c r="CZ329" s="93" t="s">
        <v>617</v>
      </c>
      <c r="DA329" s="93" t="s">
        <v>341</v>
      </c>
      <c r="DB329" s="93" t="s">
        <v>646</v>
      </c>
      <c r="DC329" s="93" t="s">
        <v>204</v>
      </c>
      <c r="DD329" s="93" t="s">
        <v>365</v>
      </c>
      <c r="DE329" s="93" t="s">
        <v>253</v>
      </c>
      <c r="DF329" s="93" t="s">
        <v>130</v>
      </c>
      <c r="DG329" s="93" t="s">
        <v>81</v>
      </c>
      <c r="DH329" s="93" t="s">
        <v>146</v>
      </c>
      <c r="DI329" s="93" t="s">
        <v>666</v>
      </c>
      <c r="DJ329" s="93" t="s">
        <v>239</v>
      </c>
      <c r="DK329" s="93" t="s">
        <v>552</v>
      </c>
      <c r="DL329" s="93" t="s">
        <v>648</v>
      </c>
      <c r="DM329" s="67"/>
      <c r="DO329" s="57"/>
      <c r="DP329" s="143">
        <f>SUMSQ(DP303:DP327)</f>
        <v>3247400</v>
      </c>
      <c r="DQ329" s="144">
        <f t="shared" ref="DQ329:EN329" si="156">SUMSQ(DQ303:DQ327)</f>
        <v>3247400</v>
      </c>
      <c r="DR329" s="144">
        <f t="shared" si="156"/>
        <v>3247400</v>
      </c>
      <c r="DS329" s="144">
        <f t="shared" si="156"/>
        <v>3247400</v>
      </c>
      <c r="DT329" s="144">
        <f t="shared" si="156"/>
        <v>3247400</v>
      </c>
      <c r="DU329" s="144">
        <f t="shared" si="156"/>
        <v>3247400</v>
      </c>
      <c r="DV329" s="144">
        <f t="shared" si="156"/>
        <v>3247400</v>
      </c>
      <c r="DW329" s="144">
        <f t="shared" si="156"/>
        <v>3247400</v>
      </c>
      <c r="DX329" s="144">
        <f t="shared" si="156"/>
        <v>3247400</v>
      </c>
      <c r="DY329" s="144">
        <f t="shared" si="156"/>
        <v>3247400</v>
      </c>
      <c r="DZ329" s="144">
        <f t="shared" si="156"/>
        <v>3247400</v>
      </c>
      <c r="EA329" s="144">
        <f t="shared" si="156"/>
        <v>3247400</v>
      </c>
      <c r="EB329" s="148">
        <f>EB303^3+EB304^3+EB305^3+EB306^3+EB307^3+EB308^3+EB309^3+EB310^3+EB311^3+EB312^3+EB313^3+EB314^3+EB315^3+EB316^3+EB317^3+EB318^3+EB319^3+EB320^3+EB321^3+EB322^3+EB323^3+EB324^3+EB325^3+EB326^3+EB327^3</f>
        <v>1521000000</v>
      </c>
      <c r="EC329" s="144">
        <f t="shared" si="156"/>
        <v>3247400</v>
      </c>
      <c r="ED329" s="144">
        <f t="shared" si="156"/>
        <v>3247400</v>
      </c>
      <c r="EE329" s="144">
        <f t="shared" si="156"/>
        <v>3247400</v>
      </c>
      <c r="EF329" s="144">
        <f t="shared" si="156"/>
        <v>3247400</v>
      </c>
      <c r="EG329" s="144">
        <f t="shared" si="156"/>
        <v>3247400</v>
      </c>
      <c r="EH329" s="144">
        <f t="shared" si="156"/>
        <v>3247400</v>
      </c>
      <c r="EI329" s="144">
        <f t="shared" si="156"/>
        <v>3247400</v>
      </c>
      <c r="EJ329" s="144">
        <f t="shared" si="156"/>
        <v>3247400</v>
      </c>
      <c r="EK329" s="144">
        <f t="shared" si="156"/>
        <v>3247400</v>
      </c>
      <c r="EL329" s="144">
        <f t="shared" si="156"/>
        <v>3247400</v>
      </c>
      <c r="EM329" s="144">
        <f t="shared" si="156"/>
        <v>3247400</v>
      </c>
      <c r="EN329" s="144">
        <f t="shared" si="156"/>
        <v>3247400</v>
      </c>
      <c r="EO329" s="146">
        <f>EN303^3+EM304^3+EL305^3+EK306^3+EJ307^3+EI308^3+EH309^3+EG310^3+EF311^3+EE312^3+ED313^3+EC314^3+EB315^3+EA316^3+DZ317^3+DY318^3+DX319^3+DW320^3+DV321^3+DU322^3+DT323^3+DS324^3+DR325^3+DQ326^3+DP327^3</f>
        <v>1521000000</v>
      </c>
      <c r="EP329" s="41" t="s">
        <v>3</v>
      </c>
      <c r="EQ329" s="93" t="s">
        <v>529</v>
      </c>
      <c r="ER329" s="93" t="s">
        <v>390</v>
      </c>
      <c r="ES329" s="93" t="s">
        <v>139</v>
      </c>
      <c r="ET329" s="93" t="s">
        <v>609</v>
      </c>
      <c r="EU329" s="93" t="s">
        <v>209</v>
      </c>
      <c r="EV329" s="93" t="s">
        <v>571</v>
      </c>
      <c r="EW329" s="93" t="s">
        <v>345</v>
      </c>
      <c r="EX329" s="93" t="s">
        <v>459</v>
      </c>
      <c r="EY329" s="93" t="s">
        <v>468</v>
      </c>
      <c r="EZ329" s="93" t="s">
        <v>326</v>
      </c>
      <c r="FA329" s="93" t="s">
        <v>536</v>
      </c>
      <c r="FB329" s="93" t="s">
        <v>205</v>
      </c>
      <c r="FC329" s="93" t="s">
        <v>617</v>
      </c>
      <c r="FD329" s="93" t="s">
        <v>158</v>
      </c>
      <c r="FE329" s="93" t="s">
        <v>563</v>
      </c>
      <c r="FF329" s="93" t="s">
        <v>277</v>
      </c>
      <c r="FG329" s="93" t="s">
        <v>496</v>
      </c>
      <c r="FH329" s="93" t="s">
        <v>435</v>
      </c>
      <c r="FI329" s="93" t="s">
        <v>378</v>
      </c>
      <c r="FJ329" s="93" t="s">
        <v>483</v>
      </c>
      <c r="FK329" s="93" t="s">
        <v>266</v>
      </c>
      <c r="FL329" s="93" t="s">
        <v>238</v>
      </c>
      <c r="FM329" s="93" t="s">
        <v>78</v>
      </c>
      <c r="FN329" s="93" t="s">
        <v>355</v>
      </c>
      <c r="FO329" s="93" t="s">
        <v>298</v>
      </c>
      <c r="FP329" s="67"/>
    </row>
    <row r="330" spans="1:173" ht="12.75" thickBot="1" x14ac:dyDescent="0.25">
      <c r="A330" s="41"/>
      <c r="B330" s="41"/>
      <c r="C330" s="41"/>
      <c r="D330" s="109" t="s">
        <v>132</v>
      </c>
      <c r="E330" s="110" t="s">
        <v>565</v>
      </c>
      <c r="F330" s="111">
        <f>B3+(317*B5)</f>
        <v>317</v>
      </c>
      <c r="G330" s="41"/>
      <c r="I330" s="149"/>
      <c r="J330" s="150"/>
      <c r="K330" s="150"/>
      <c r="L330" s="150"/>
      <c r="M330" s="150"/>
      <c r="N330" s="150"/>
      <c r="O330" s="150"/>
      <c r="P330" s="150"/>
      <c r="Q330" s="150"/>
      <c r="R330" s="150"/>
      <c r="S330" s="150"/>
      <c r="T330" s="150"/>
      <c r="U330" s="150"/>
      <c r="V330" s="150"/>
      <c r="W330" s="150"/>
      <c r="X330" s="150"/>
      <c r="Y330" s="150"/>
      <c r="Z330" s="150"/>
      <c r="AA330" s="150"/>
      <c r="AB330" s="150"/>
      <c r="AC330" s="150"/>
      <c r="AD330" s="150"/>
      <c r="AE330" s="150"/>
      <c r="AF330" s="150"/>
      <c r="AG330" s="150"/>
      <c r="AH330" s="150"/>
      <c r="AI330" s="150"/>
      <c r="AJ330" s="150"/>
      <c r="AK330" s="151" t="s">
        <v>183</v>
      </c>
      <c r="AL330" s="151" t="s">
        <v>286</v>
      </c>
      <c r="AM330" s="151" t="s">
        <v>427</v>
      </c>
      <c r="AN330" s="151" t="s">
        <v>413</v>
      </c>
      <c r="AO330" s="151" t="s">
        <v>524</v>
      </c>
      <c r="AP330" s="151" t="s">
        <v>631</v>
      </c>
      <c r="AQ330" s="151" t="s">
        <v>553</v>
      </c>
      <c r="AR330" s="151" t="s">
        <v>623</v>
      </c>
      <c r="AS330" s="151" t="s">
        <v>104</v>
      </c>
      <c r="AT330" s="151" t="s">
        <v>392</v>
      </c>
      <c r="AU330" s="151" t="s">
        <v>155</v>
      </c>
      <c r="AV330" s="151" t="s">
        <v>360</v>
      </c>
      <c r="AW330" s="151" t="s">
        <v>617</v>
      </c>
      <c r="AX330" s="151" t="s">
        <v>765</v>
      </c>
      <c r="AY330" s="151" t="s">
        <v>514</v>
      </c>
      <c r="AZ330" s="151" t="s">
        <v>165</v>
      </c>
      <c r="BA330" s="151" t="s">
        <v>368</v>
      </c>
      <c r="BB330" s="151" t="s">
        <v>73</v>
      </c>
      <c r="BC330" s="151" t="s">
        <v>117</v>
      </c>
      <c r="BD330" s="151" t="s">
        <v>314</v>
      </c>
      <c r="BE330" s="151" t="s">
        <v>445</v>
      </c>
      <c r="BF330" s="151" t="s">
        <v>354</v>
      </c>
      <c r="BG330" s="151" t="s">
        <v>625</v>
      </c>
      <c r="BH330" s="151" t="s">
        <v>668</v>
      </c>
      <c r="BI330" s="151" t="s">
        <v>4</v>
      </c>
      <c r="BJ330" s="150"/>
      <c r="BK330" s="50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35" t="s">
        <v>0</v>
      </c>
      <c r="CO330" s="135" t="s">
        <v>668</v>
      </c>
      <c r="CP330" s="135" t="s">
        <v>625</v>
      </c>
      <c r="CQ330" s="135" t="s">
        <v>354</v>
      </c>
      <c r="CR330" s="135" t="s">
        <v>445</v>
      </c>
      <c r="CS330" s="135" t="s">
        <v>314</v>
      </c>
      <c r="CT330" s="135" t="s">
        <v>117</v>
      </c>
      <c r="CU330" s="135" t="s">
        <v>73</v>
      </c>
      <c r="CV330" s="135" t="s">
        <v>368</v>
      </c>
      <c r="CW330" s="135" t="s">
        <v>165</v>
      </c>
      <c r="CX330" s="135" t="s">
        <v>514</v>
      </c>
      <c r="CY330" s="135" t="s">
        <v>586</v>
      </c>
      <c r="CZ330" s="135" t="s">
        <v>617</v>
      </c>
      <c r="DA330" s="135" t="s">
        <v>360</v>
      </c>
      <c r="DB330" s="135" t="s">
        <v>155</v>
      </c>
      <c r="DC330" s="135" t="s">
        <v>392</v>
      </c>
      <c r="DD330" s="135" t="s">
        <v>104</v>
      </c>
      <c r="DE330" s="135" t="s">
        <v>623</v>
      </c>
      <c r="DF330" s="135" t="s">
        <v>553</v>
      </c>
      <c r="DG330" s="135" t="s">
        <v>631</v>
      </c>
      <c r="DH330" s="135" t="s">
        <v>524</v>
      </c>
      <c r="DI330" s="135" t="s">
        <v>413</v>
      </c>
      <c r="DJ330" s="135" t="s">
        <v>427</v>
      </c>
      <c r="DK330" s="135" t="s">
        <v>286</v>
      </c>
      <c r="DL330" s="135" t="s">
        <v>183</v>
      </c>
      <c r="DM330" s="152"/>
      <c r="DO330" s="149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205"/>
      <c r="EA330" s="205"/>
      <c r="EB330" s="205"/>
      <c r="EC330" s="205"/>
      <c r="ED330" s="205"/>
      <c r="EE330" s="150"/>
      <c r="EF330" s="150"/>
      <c r="EG330" s="150"/>
      <c r="EH330" s="150"/>
      <c r="EI330" s="150"/>
      <c r="EJ330" s="150"/>
      <c r="EK330" s="150"/>
      <c r="EL330" s="150"/>
      <c r="EM330" s="150"/>
      <c r="EN330" s="150"/>
      <c r="EO330" s="150"/>
      <c r="EP330" s="150"/>
      <c r="EQ330" s="135" t="s">
        <v>664</v>
      </c>
      <c r="ER330" s="135" t="s">
        <v>90</v>
      </c>
      <c r="ES330" s="135" t="s">
        <v>566</v>
      </c>
      <c r="ET330" s="135" t="s">
        <v>244</v>
      </c>
      <c r="EU330" s="135" t="s">
        <v>389</v>
      </c>
      <c r="EV330" s="135" t="s">
        <v>479</v>
      </c>
      <c r="EW330" s="135" t="s">
        <v>142</v>
      </c>
      <c r="EX330" s="135" t="s">
        <v>170</v>
      </c>
      <c r="EY330" s="135" t="s">
        <v>598</v>
      </c>
      <c r="EZ330" s="135" t="s">
        <v>356</v>
      </c>
      <c r="FA330" s="135" t="s">
        <v>364</v>
      </c>
      <c r="FB330" s="135" t="s">
        <v>214</v>
      </c>
      <c r="FC330" s="135" t="s">
        <v>617</v>
      </c>
      <c r="FD330" s="135" t="s">
        <v>611</v>
      </c>
      <c r="FE330" s="135" t="s">
        <v>476</v>
      </c>
      <c r="FF330" s="135" t="s">
        <v>561</v>
      </c>
      <c r="FG330" s="135" t="s">
        <v>280</v>
      </c>
      <c r="FH330" s="135" t="s">
        <v>498</v>
      </c>
      <c r="FI330" s="135" t="s">
        <v>454</v>
      </c>
      <c r="FJ330" s="135" t="s">
        <v>416</v>
      </c>
      <c r="FK330" s="135" t="s">
        <v>381</v>
      </c>
      <c r="FL330" s="135" t="s">
        <v>312</v>
      </c>
      <c r="FM330" s="135" t="s">
        <v>255</v>
      </c>
      <c r="FN330" s="135" t="s">
        <v>193</v>
      </c>
      <c r="FO330" s="135" t="s">
        <v>133</v>
      </c>
      <c r="FP330" s="152"/>
    </row>
    <row r="331" spans="1:173" ht="12.75" thickBot="1" x14ac:dyDescent="0.25">
      <c r="A331" s="41"/>
      <c r="B331" s="41"/>
      <c r="C331" s="41"/>
      <c r="D331" s="109" t="s">
        <v>438</v>
      </c>
      <c r="E331" s="110" t="s">
        <v>565</v>
      </c>
      <c r="F331" s="111">
        <f>B3+(318*B5)</f>
        <v>318</v>
      </c>
      <c r="G331" s="41"/>
      <c r="DO331" s="192"/>
      <c r="DP331" s="192"/>
      <c r="DQ331" s="192"/>
      <c r="DR331" s="192"/>
      <c r="DS331" s="192"/>
      <c r="DT331" s="192"/>
      <c r="DU331" s="192"/>
      <c r="DV331" s="192"/>
      <c r="DW331" s="192"/>
      <c r="DX331" s="192"/>
      <c r="DY331" s="192"/>
      <c r="DZ331" s="192"/>
      <c r="EA331" s="192"/>
      <c r="EB331" s="192"/>
      <c r="EC331" s="192"/>
      <c r="ED331" s="192"/>
      <c r="EE331" s="192"/>
      <c r="EF331" s="192"/>
      <c r="EG331" s="192"/>
      <c r="EH331" s="192"/>
      <c r="EI331" s="192"/>
      <c r="EJ331" s="192"/>
      <c r="EK331" s="192"/>
      <c r="EL331" s="192"/>
      <c r="EM331" s="192"/>
      <c r="EN331" s="192"/>
      <c r="EO331" s="192"/>
      <c r="EP331" s="192"/>
      <c r="FP331" s="192"/>
    </row>
    <row r="332" spans="1:173" ht="12.75" thickBot="1" x14ac:dyDescent="0.25">
      <c r="A332" s="41"/>
      <c r="B332" s="41"/>
      <c r="C332" s="41"/>
      <c r="D332" s="109" t="s">
        <v>665</v>
      </c>
      <c r="E332" s="110" t="s">
        <v>565</v>
      </c>
      <c r="F332" s="111">
        <f>B3+(319*B5)</f>
        <v>319</v>
      </c>
      <c r="G332" s="41"/>
      <c r="I332" s="46"/>
      <c r="J332" s="47" t="s">
        <v>3</v>
      </c>
      <c r="K332" s="47" t="s">
        <v>3</v>
      </c>
      <c r="L332" s="47"/>
      <c r="M332" s="47"/>
      <c r="N332" s="47"/>
      <c r="O332" s="47"/>
      <c r="P332" s="47"/>
      <c r="Q332" s="47"/>
      <c r="R332" s="47"/>
      <c r="S332" s="47"/>
      <c r="T332" s="47"/>
      <c r="U332" s="48"/>
      <c r="V332" s="49" t="s">
        <v>766</v>
      </c>
      <c r="W332" s="47"/>
      <c r="X332" s="47"/>
      <c r="Y332" s="47"/>
      <c r="Z332" s="52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 t="s">
        <v>3</v>
      </c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9"/>
      <c r="AW332" s="49" t="s">
        <v>767</v>
      </c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50"/>
      <c r="BL332" s="47" t="s">
        <v>3</v>
      </c>
      <c r="BM332" s="47" t="s">
        <v>3</v>
      </c>
      <c r="BN332" s="47" t="s">
        <v>3</v>
      </c>
      <c r="BO332" s="47"/>
      <c r="BP332" s="47"/>
      <c r="BQ332" s="47"/>
      <c r="BR332" s="47"/>
      <c r="BS332" s="47"/>
      <c r="BT332" s="47"/>
      <c r="BU332" s="47"/>
      <c r="BV332" s="47"/>
      <c r="BW332" s="47"/>
      <c r="BX332" s="48"/>
      <c r="BY332" s="49" t="s">
        <v>768</v>
      </c>
      <c r="BZ332" s="47"/>
      <c r="CA332" s="47"/>
      <c r="CB332" s="47"/>
      <c r="CC332" s="52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9"/>
      <c r="CZ332" s="49" t="s">
        <v>769</v>
      </c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51"/>
      <c r="DO332" s="46" t="s">
        <v>3</v>
      </c>
      <c r="DP332" s="47" t="s">
        <v>3</v>
      </c>
      <c r="DQ332" s="47" t="s">
        <v>3</v>
      </c>
      <c r="DR332" s="47"/>
      <c r="DS332" s="47"/>
      <c r="DT332" s="47"/>
      <c r="DU332" s="47"/>
      <c r="DV332" s="47"/>
      <c r="DW332" s="47"/>
      <c r="DX332" s="47"/>
      <c r="DY332" s="47"/>
      <c r="DZ332" s="47"/>
      <c r="EA332" s="48"/>
      <c r="EB332" s="49" t="s">
        <v>770</v>
      </c>
      <c r="EC332" s="47"/>
      <c r="ED332" s="47"/>
      <c r="EE332" s="47"/>
      <c r="EF332" s="52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9"/>
      <c r="FC332" s="49" t="s">
        <v>771</v>
      </c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51"/>
      <c r="FQ332" s="42" t="s">
        <v>3</v>
      </c>
    </row>
    <row r="333" spans="1:173" x14ac:dyDescent="0.2">
      <c r="A333" s="41"/>
      <c r="B333" s="41"/>
      <c r="C333" s="41"/>
      <c r="D333" s="109" t="s">
        <v>223</v>
      </c>
      <c r="E333" s="110" t="s">
        <v>565</v>
      </c>
      <c r="F333" s="111">
        <f>B3+(320*B5)</f>
        <v>320</v>
      </c>
      <c r="G333" s="41"/>
      <c r="I333" s="57"/>
      <c r="J333" s="25">
        <f>F37</f>
        <v>24</v>
      </c>
      <c r="K333" s="26">
        <f>F70</f>
        <v>57</v>
      </c>
      <c r="L333" s="26">
        <f>F128</f>
        <v>115</v>
      </c>
      <c r="M333" s="26">
        <f>F41</f>
        <v>28</v>
      </c>
      <c r="N333" s="26">
        <f>F99</f>
        <v>86</v>
      </c>
      <c r="O333" s="26">
        <f>F280</f>
        <v>267</v>
      </c>
      <c r="P333" s="26">
        <f>F313</f>
        <v>300</v>
      </c>
      <c r="Q333" s="26">
        <f>F376</f>
        <v>363</v>
      </c>
      <c r="R333" s="26">
        <f>F309</f>
        <v>296</v>
      </c>
      <c r="S333" s="26">
        <f>F347</f>
        <v>334</v>
      </c>
      <c r="T333" s="26">
        <f>F523</f>
        <v>510</v>
      </c>
      <c r="U333" s="26">
        <f>F586</f>
        <v>573</v>
      </c>
      <c r="V333" s="26">
        <f>F619</f>
        <v>606</v>
      </c>
      <c r="W333" s="26">
        <f>F557</f>
        <v>544</v>
      </c>
      <c r="X333" s="26">
        <f>F590</f>
        <v>577</v>
      </c>
      <c r="Y333" s="26">
        <f>F146</f>
        <v>133</v>
      </c>
      <c r="Z333" s="26">
        <f>F204</f>
        <v>191</v>
      </c>
      <c r="AA333" s="26">
        <f>F242</f>
        <v>229</v>
      </c>
      <c r="AB333" s="26">
        <f>F175</f>
        <v>162</v>
      </c>
      <c r="AC333" s="26">
        <f>F233</f>
        <v>220</v>
      </c>
      <c r="AD333" s="26">
        <f>F389</f>
        <v>376</v>
      </c>
      <c r="AE333" s="26">
        <f>F452</f>
        <v>439</v>
      </c>
      <c r="AF333" s="26">
        <f>F510</f>
        <v>497</v>
      </c>
      <c r="AG333" s="26">
        <f>F418</f>
        <v>405</v>
      </c>
      <c r="AH333" s="27">
        <f>F481</f>
        <v>468</v>
      </c>
      <c r="AI333" s="58">
        <f t="shared" ref="AI333:AI344" si="157">SUMSQ(J333:AH333)</f>
        <v>3247400</v>
      </c>
      <c r="AJ333" s="41"/>
      <c r="AK333" s="63" t="s">
        <v>679</v>
      </c>
      <c r="AL333" s="64" t="s">
        <v>369</v>
      </c>
      <c r="AM333" s="64" t="s">
        <v>628</v>
      </c>
      <c r="AN333" s="64" t="s">
        <v>619</v>
      </c>
      <c r="AO333" s="64" t="s">
        <v>72</v>
      </c>
      <c r="AP333" s="64" t="s">
        <v>85</v>
      </c>
      <c r="AQ333" s="64" t="s">
        <v>660</v>
      </c>
      <c r="AR333" s="64" t="s">
        <v>425</v>
      </c>
      <c r="AS333" s="64" t="s">
        <v>412</v>
      </c>
      <c r="AT333" s="64" t="s">
        <v>616</v>
      </c>
      <c r="AU333" s="64" t="s">
        <v>299</v>
      </c>
      <c r="AV333" s="64" t="s">
        <v>78</v>
      </c>
      <c r="AW333" s="65" t="s">
        <v>106</v>
      </c>
      <c r="AX333" s="64" t="s">
        <v>356</v>
      </c>
      <c r="AY333" s="64" t="s">
        <v>300</v>
      </c>
      <c r="AZ333" s="64" t="s">
        <v>699</v>
      </c>
      <c r="BA333" s="64" t="s">
        <v>560</v>
      </c>
      <c r="BB333" s="64" t="s">
        <v>91</v>
      </c>
      <c r="BC333" s="64" t="s">
        <v>138</v>
      </c>
      <c r="BD333" s="64" t="s">
        <v>429</v>
      </c>
      <c r="BE333" s="64" t="s">
        <v>437</v>
      </c>
      <c r="BF333" s="64" t="s">
        <v>690</v>
      </c>
      <c r="BG333" s="64" t="s">
        <v>252</v>
      </c>
      <c r="BH333" s="64" t="s">
        <v>84</v>
      </c>
      <c r="BI333" s="66" t="s">
        <v>687</v>
      </c>
      <c r="BJ333" s="41"/>
      <c r="BK333" s="50"/>
      <c r="BL333" s="41"/>
      <c r="BM333" s="25">
        <f>F37</f>
        <v>24</v>
      </c>
      <c r="BN333" s="26">
        <f>F91</f>
        <v>78</v>
      </c>
      <c r="BO333" s="26">
        <f>F124</f>
        <v>111</v>
      </c>
      <c r="BP333" s="26">
        <f>F70</f>
        <v>57</v>
      </c>
      <c r="BQ333" s="26">
        <f>F53</f>
        <v>40</v>
      </c>
      <c r="BR333" s="26">
        <f>F396</f>
        <v>383</v>
      </c>
      <c r="BS333" s="26">
        <f>F475</f>
        <v>462</v>
      </c>
      <c r="BT333" s="26">
        <f>F508</f>
        <v>495</v>
      </c>
      <c r="BU333" s="26">
        <f>F454</f>
        <v>441</v>
      </c>
      <c r="BV333" s="26">
        <f>F417</f>
        <v>404</v>
      </c>
      <c r="BW333" s="26">
        <f>F514</f>
        <v>501</v>
      </c>
      <c r="BX333" s="26">
        <f>F593</f>
        <v>580</v>
      </c>
      <c r="BY333" s="26">
        <f>F631</f>
        <v>618</v>
      </c>
      <c r="BZ333" s="26">
        <f>F577</f>
        <v>564</v>
      </c>
      <c r="CA333" s="26">
        <f>F560</f>
        <v>547</v>
      </c>
      <c r="CB333" s="26">
        <f>F280</f>
        <v>267</v>
      </c>
      <c r="CC333" s="26">
        <f>F359</f>
        <v>346</v>
      </c>
      <c r="CD333" s="26">
        <f>F372</f>
        <v>359</v>
      </c>
      <c r="CE333" s="26">
        <f>F313</f>
        <v>300</v>
      </c>
      <c r="CF333" s="26">
        <f>F301</f>
        <v>288</v>
      </c>
      <c r="CG333" s="26">
        <f>F148</f>
        <v>135</v>
      </c>
      <c r="CH333" s="26">
        <f>F232</f>
        <v>219</v>
      </c>
      <c r="CI333" s="26">
        <f>F240</f>
        <v>227</v>
      </c>
      <c r="CJ333" s="26">
        <f>F211</f>
        <v>198</v>
      </c>
      <c r="CK333" s="27">
        <f>F169</f>
        <v>156</v>
      </c>
      <c r="CL333" s="58">
        <f t="shared" ref="CL333:CL344" si="158">SUMSQ(BM333:CK333)</f>
        <v>3247400</v>
      </c>
      <c r="CM333" s="41"/>
      <c r="CN333" s="63" t="s">
        <v>679</v>
      </c>
      <c r="CO333" s="64" t="s">
        <v>572</v>
      </c>
      <c r="CP333" s="64" t="s">
        <v>334</v>
      </c>
      <c r="CQ333" s="64" t="s">
        <v>369</v>
      </c>
      <c r="CR333" s="64" t="s">
        <v>611</v>
      </c>
      <c r="CS333" s="64" t="s">
        <v>295</v>
      </c>
      <c r="CT333" s="64" t="s">
        <v>100</v>
      </c>
      <c r="CU333" s="64" t="s">
        <v>235</v>
      </c>
      <c r="CV333" s="64" t="s">
        <v>218</v>
      </c>
      <c r="CW333" s="64" t="s">
        <v>169</v>
      </c>
      <c r="CX333" s="64" t="s">
        <v>146</v>
      </c>
      <c r="CY333" s="64" t="s">
        <v>577</v>
      </c>
      <c r="CZ333" s="65" t="s">
        <v>411</v>
      </c>
      <c r="DA333" s="64" t="s">
        <v>381</v>
      </c>
      <c r="DB333" s="64" t="s">
        <v>393</v>
      </c>
      <c r="DC333" s="64" t="s">
        <v>85</v>
      </c>
      <c r="DD333" s="64" t="s">
        <v>559</v>
      </c>
      <c r="DE333" s="64" t="s">
        <v>594</v>
      </c>
      <c r="DF333" s="64" t="s">
        <v>660</v>
      </c>
      <c r="DG333" s="64" t="s">
        <v>535</v>
      </c>
      <c r="DH333" s="64" t="s">
        <v>229</v>
      </c>
      <c r="DI333" s="64" t="s">
        <v>401</v>
      </c>
      <c r="DJ333" s="64" t="s">
        <v>480</v>
      </c>
      <c r="DK333" s="64" t="s">
        <v>547</v>
      </c>
      <c r="DL333" s="66" t="s">
        <v>194</v>
      </c>
      <c r="DM333" s="67"/>
      <c r="DO333" s="57"/>
      <c r="DP333" s="25">
        <f>F32</f>
        <v>19</v>
      </c>
      <c r="DQ333" s="26">
        <f>F534</f>
        <v>521</v>
      </c>
      <c r="DR333" s="26">
        <f>F391</f>
        <v>378</v>
      </c>
      <c r="DS333" s="26">
        <f>F268</f>
        <v>255</v>
      </c>
      <c r="DT333" s="26">
        <f>F150</f>
        <v>137</v>
      </c>
      <c r="DU333" s="26">
        <f>F76</f>
        <v>63</v>
      </c>
      <c r="DV333" s="26">
        <f>F578</f>
        <v>565</v>
      </c>
      <c r="DW333" s="26">
        <f>F460</f>
        <v>447</v>
      </c>
      <c r="DX333" s="26">
        <f>F317</f>
        <v>304</v>
      </c>
      <c r="DY333" s="26">
        <f>F194</f>
        <v>181</v>
      </c>
      <c r="DZ333" s="26">
        <f>F120</f>
        <v>107</v>
      </c>
      <c r="EA333" s="26">
        <f>F627</f>
        <v>614</v>
      </c>
      <c r="EB333" s="26">
        <f>F504</f>
        <v>491</v>
      </c>
      <c r="EC333" s="26">
        <f>F386</f>
        <v>373</v>
      </c>
      <c r="ED333" s="26">
        <f>F238</f>
        <v>225</v>
      </c>
      <c r="EE333" s="26">
        <f>F39</f>
        <v>26</v>
      </c>
      <c r="EF333" s="26">
        <f>F546</f>
        <v>533</v>
      </c>
      <c r="EG333" s="26">
        <f>F423</f>
        <v>410</v>
      </c>
      <c r="EH333" s="26">
        <f>F305</f>
        <v>292</v>
      </c>
      <c r="EI333" s="26">
        <f>F187</f>
        <v>174</v>
      </c>
      <c r="EJ333" s="26">
        <f>F108</f>
        <v>95</v>
      </c>
      <c r="EK333" s="26">
        <f>F590</f>
        <v>577</v>
      </c>
      <c r="EL333" s="26">
        <f>F472</f>
        <v>459</v>
      </c>
      <c r="EM333" s="26">
        <f>F349</f>
        <v>336</v>
      </c>
      <c r="EN333" s="27">
        <f>F231</f>
        <v>218</v>
      </c>
      <c r="EO333" s="58">
        <f t="shared" ref="EO333:EO344" si="159">SUMSQ(DP333:EN333)</f>
        <v>3247400</v>
      </c>
      <c r="EP333" s="41"/>
      <c r="EQ333" s="71" t="s">
        <v>212</v>
      </c>
      <c r="ER333" s="72" t="s">
        <v>321</v>
      </c>
      <c r="ES333" s="72" t="s">
        <v>311</v>
      </c>
      <c r="ET333" s="72" t="s">
        <v>325</v>
      </c>
      <c r="EU333" s="72" t="s">
        <v>318</v>
      </c>
      <c r="EV333" s="72" t="s">
        <v>293</v>
      </c>
      <c r="EW333" s="72" t="s">
        <v>144</v>
      </c>
      <c r="EX333" s="72" t="s">
        <v>209</v>
      </c>
      <c r="EY333" s="72" t="s">
        <v>323</v>
      </c>
      <c r="EZ333" s="72" t="s">
        <v>313</v>
      </c>
      <c r="FA333" s="72" t="s">
        <v>320</v>
      </c>
      <c r="FB333" s="72" t="s">
        <v>315</v>
      </c>
      <c r="FC333" s="73" t="s">
        <v>81</v>
      </c>
      <c r="FD333" s="72" t="s">
        <v>317</v>
      </c>
      <c r="FE333" s="72" t="s">
        <v>326</v>
      </c>
      <c r="FF333" s="72" t="s">
        <v>319</v>
      </c>
      <c r="FG333" s="72" t="s">
        <v>327</v>
      </c>
      <c r="FH333" s="72" t="s">
        <v>322</v>
      </c>
      <c r="FI333" s="72" t="s">
        <v>312</v>
      </c>
      <c r="FJ333" s="72" t="s">
        <v>324</v>
      </c>
      <c r="FK333" s="72" t="s">
        <v>314</v>
      </c>
      <c r="FL333" s="72" t="s">
        <v>300</v>
      </c>
      <c r="FM333" s="72" t="s">
        <v>316</v>
      </c>
      <c r="FN333" s="72" t="s">
        <v>305</v>
      </c>
      <c r="FO333" s="74" t="s">
        <v>287</v>
      </c>
      <c r="FP333" s="67"/>
    </row>
    <row r="334" spans="1:173" x14ac:dyDescent="0.2">
      <c r="A334" s="41"/>
      <c r="B334" s="41"/>
      <c r="C334" s="41"/>
      <c r="D334" s="109" t="s">
        <v>497</v>
      </c>
      <c r="E334" s="110" t="s">
        <v>565</v>
      </c>
      <c r="F334" s="111">
        <f>B3+(321*B5)</f>
        <v>321</v>
      </c>
      <c r="G334" s="41"/>
      <c r="I334" s="57"/>
      <c r="J334" s="28">
        <f>F116</f>
        <v>103</v>
      </c>
      <c r="K334" s="29">
        <f>F49</f>
        <v>36</v>
      </c>
      <c r="L334" s="29">
        <f>F112</f>
        <v>99</v>
      </c>
      <c r="M334" s="29">
        <f>F20</f>
        <v>7</v>
      </c>
      <c r="N334" s="29">
        <f>F78</f>
        <v>65</v>
      </c>
      <c r="O334" s="29">
        <f>F384</f>
        <v>371</v>
      </c>
      <c r="P334" s="29">
        <f>F297</f>
        <v>284</v>
      </c>
      <c r="Q334" s="29">
        <f>F355</f>
        <v>342</v>
      </c>
      <c r="R334" s="29">
        <f>F263</f>
        <v>250</v>
      </c>
      <c r="S334" s="29">
        <f>F326</f>
        <v>313</v>
      </c>
      <c r="T334" s="29">
        <f>F632</f>
        <v>619</v>
      </c>
      <c r="U334" s="29">
        <f>F540</f>
        <v>527</v>
      </c>
      <c r="V334" s="29">
        <f>F598</f>
        <v>585</v>
      </c>
      <c r="W334" s="29">
        <f>F536</f>
        <v>523</v>
      </c>
      <c r="X334" s="29">
        <f>F569</f>
        <v>556</v>
      </c>
      <c r="Y334" s="29">
        <f>F250</f>
        <v>237</v>
      </c>
      <c r="Z334" s="29">
        <f>F183</f>
        <v>170</v>
      </c>
      <c r="AA334" s="29">
        <f>F221</f>
        <v>208</v>
      </c>
      <c r="AB334" s="29">
        <f>F154</f>
        <v>141</v>
      </c>
      <c r="AC334" s="29">
        <f>F192</f>
        <v>179</v>
      </c>
      <c r="AD334" s="29">
        <f>F493</f>
        <v>480</v>
      </c>
      <c r="AE334" s="29">
        <f>F431</f>
        <v>418</v>
      </c>
      <c r="AF334" s="29">
        <f>F464</f>
        <v>451</v>
      </c>
      <c r="AG334" s="29">
        <f>F402</f>
        <v>389</v>
      </c>
      <c r="AH334" s="30">
        <f>F460</f>
        <v>447</v>
      </c>
      <c r="AI334" s="75">
        <f t="shared" si="157"/>
        <v>3247400</v>
      </c>
      <c r="AJ334" s="41"/>
      <c r="AK334" s="82" t="s">
        <v>652</v>
      </c>
      <c r="AL334" s="83" t="s">
        <v>211</v>
      </c>
      <c r="AM334" s="84" t="s">
        <v>662</v>
      </c>
      <c r="AN334" s="84" t="s">
        <v>117</v>
      </c>
      <c r="AO334" s="84" t="s">
        <v>644</v>
      </c>
      <c r="AP334" s="84" t="s">
        <v>463</v>
      </c>
      <c r="AQ334" s="84" t="s">
        <v>649</v>
      </c>
      <c r="AR334" s="84" t="s">
        <v>222</v>
      </c>
      <c r="AS334" s="84" t="s">
        <v>586</v>
      </c>
      <c r="AT334" s="84" t="s">
        <v>503</v>
      </c>
      <c r="AU334" s="84" t="s">
        <v>298</v>
      </c>
      <c r="AV334" s="84" t="s">
        <v>108</v>
      </c>
      <c r="AW334" s="85" t="s">
        <v>174</v>
      </c>
      <c r="AX334" s="84" t="s">
        <v>104</v>
      </c>
      <c r="AY334" s="84" t="s">
        <v>301</v>
      </c>
      <c r="AZ334" s="84" t="s">
        <v>200</v>
      </c>
      <c r="BA334" s="84" t="s">
        <v>504</v>
      </c>
      <c r="BB334" s="84" t="s">
        <v>698</v>
      </c>
      <c r="BC334" s="84" t="s">
        <v>413</v>
      </c>
      <c r="BD334" s="84" t="s">
        <v>227</v>
      </c>
      <c r="BE334" s="84" t="s">
        <v>216</v>
      </c>
      <c r="BF334" s="84" t="s">
        <v>664</v>
      </c>
      <c r="BG334" s="84" t="s">
        <v>0</v>
      </c>
      <c r="BH334" s="86" t="s">
        <v>668</v>
      </c>
      <c r="BI334" s="87" t="s">
        <v>328</v>
      </c>
      <c r="BJ334" s="41"/>
      <c r="BK334" s="50"/>
      <c r="BL334" s="41"/>
      <c r="BM334" s="28">
        <f>F78</f>
        <v>65</v>
      </c>
      <c r="BN334" s="29">
        <f>F49</f>
        <v>36</v>
      </c>
      <c r="BO334" s="29">
        <f>F95</f>
        <v>82</v>
      </c>
      <c r="BP334" s="29">
        <f>F137</f>
        <v>124</v>
      </c>
      <c r="BQ334" s="29">
        <f>F16</f>
        <v>3</v>
      </c>
      <c r="BR334" s="29">
        <f>F442</f>
        <v>429</v>
      </c>
      <c r="BS334" s="29">
        <f>F433</f>
        <v>420</v>
      </c>
      <c r="BT334" s="29">
        <f>F479</f>
        <v>466</v>
      </c>
      <c r="BU334" s="29">
        <f>F496</f>
        <v>483</v>
      </c>
      <c r="BV334" s="29">
        <f>F400</f>
        <v>387</v>
      </c>
      <c r="BW334" s="29">
        <f>F585</f>
        <v>572</v>
      </c>
      <c r="BX334" s="29">
        <f>F556</f>
        <v>543</v>
      </c>
      <c r="BY334" s="29">
        <f>F602</f>
        <v>589</v>
      </c>
      <c r="BZ334" s="29">
        <f>F614</f>
        <v>601</v>
      </c>
      <c r="CA334" s="29">
        <f>F518</f>
        <v>505</v>
      </c>
      <c r="CB334" s="29">
        <f>F326</f>
        <v>313</v>
      </c>
      <c r="CC334" s="29">
        <f>F297</f>
        <v>284</v>
      </c>
      <c r="CD334" s="29">
        <f>F338</f>
        <v>325</v>
      </c>
      <c r="CE334" s="29">
        <f>F380</f>
        <v>367</v>
      </c>
      <c r="CF334" s="29">
        <f>F284</f>
        <v>271</v>
      </c>
      <c r="CG334" s="29">
        <f>F194</f>
        <v>181</v>
      </c>
      <c r="CH334" s="29">
        <f>F165</f>
        <v>152</v>
      </c>
      <c r="CI334" s="29">
        <f>F236</f>
        <v>223</v>
      </c>
      <c r="CJ334" s="29">
        <f>F248</f>
        <v>235</v>
      </c>
      <c r="CK334" s="30">
        <f>F157</f>
        <v>144</v>
      </c>
      <c r="CL334" s="75">
        <f t="shared" si="158"/>
        <v>3247400</v>
      </c>
      <c r="CM334" s="41"/>
      <c r="CN334" s="82" t="s">
        <v>644</v>
      </c>
      <c r="CO334" s="83" t="s">
        <v>211</v>
      </c>
      <c r="CP334" s="84" t="s">
        <v>202</v>
      </c>
      <c r="CQ334" s="84" t="s">
        <v>689</v>
      </c>
      <c r="CR334" s="84" t="s">
        <v>630</v>
      </c>
      <c r="CS334" s="84" t="s">
        <v>297</v>
      </c>
      <c r="CT334" s="84" t="s">
        <v>103</v>
      </c>
      <c r="CU334" s="84" t="s">
        <v>153</v>
      </c>
      <c r="CV334" s="84" t="s">
        <v>354</v>
      </c>
      <c r="CW334" s="84" t="s">
        <v>171</v>
      </c>
      <c r="CX334" s="84" t="s">
        <v>541</v>
      </c>
      <c r="CY334" s="84" t="s">
        <v>558</v>
      </c>
      <c r="CZ334" s="85" t="s">
        <v>196</v>
      </c>
      <c r="DA334" s="84" t="s">
        <v>213</v>
      </c>
      <c r="DB334" s="84" t="s">
        <v>600</v>
      </c>
      <c r="DC334" s="84" t="s">
        <v>503</v>
      </c>
      <c r="DD334" s="84" t="s">
        <v>649</v>
      </c>
      <c r="DE334" s="84" t="s">
        <v>607</v>
      </c>
      <c r="DF334" s="84" t="s">
        <v>157</v>
      </c>
      <c r="DG334" s="84" t="s">
        <v>527</v>
      </c>
      <c r="DH334" s="84" t="s">
        <v>313</v>
      </c>
      <c r="DI334" s="84" t="s">
        <v>402</v>
      </c>
      <c r="DJ334" s="84" t="s">
        <v>482</v>
      </c>
      <c r="DK334" s="86" t="s">
        <v>286</v>
      </c>
      <c r="DL334" s="87" t="s">
        <v>443</v>
      </c>
      <c r="DM334" s="67"/>
      <c r="DO334" s="57"/>
      <c r="DP334" s="28">
        <f>F167</f>
        <v>154</v>
      </c>
      <c r="DQ334" s="29">
        <f>F44</f>
        <v>31</v>
      </c>
      <c r="DR334" s="29">
        <f>F551</f>
        <v>538</v>
      </c>
      <c r="DS334" s="29">
        <f>F428</f>
        <v>415</v>
      </c>
      <c r="DT334" s="29">
        <f>F310</f>
        <v>297</v>
      </c>
      <c r="DU334" s="29">
        <f>F236</f>
        <v>223</v>
      </c>
      <c r="DV334" s="29">
        <f>F88</f>
        <v>75</v>
      </c>
      <c r="DW334" s="29">
        <f>F595</f>
        <v>582</v>
      </c>
      <c r="DX334" s="29">
        <f>F477</f>
        <v>464</v>
      </c>
      <c r="DY334" s="29">
        <f>F354</f>
        <v>341</v>
      </c>
      <c r="DZ334" s="29">
        <f>F155</f>
        <v>142</v>
      </c>
      <c r="EA334" s="29">
        <f>F37</f>
        <v>24</v>
      </c>
      <c r="EB334" s="29">
        <f>F514</f>
        <v>501</v>
      </c>
      <c r="EC334" s="29">
        <f>F396</f>
        <v>383</v>
      </c>
      <c r="ED334" s="29">
        <f>F273</f>
        <v>260</v>
      </c>
      <c r="EE334" s="29">
        <f>F199</f>
        <v>186</v>
      </c>
      <c r="EF334" s="29">
        <f>F81</f>
        <v>68</v>
      </c>
      <c r="EG334" s="29">
        <f>F583</f>
        <v>570</v>
      </c>
      <c r="EH334" s="29">
        <f>F440</f>
        <v>427</v>
      </c>
      <c r="EI334" s="29">
        <f>F322</f>
        <v>309</v>
      </c>
      <c r="EJ334" s="29">
        <f>F243</f>
        <v>230</v>
      </c>
      <c r="EK334" s="29">
        <f>F125</f>
        <v>112</v>
      </c>
      <c r="EL334" s="29">
        <f>F632</f>
        <v>619</v>
      </c>
      <c r="EM334" s="29">
        <f>F509</f>
        <v>496</v>
      </c>
      <c r="EN334" s="30">
        <f>F366</f>
        <v>353</v>
      </c>
      <c r="EO334" s="75">
        <f t="shared" si="159"/>
        <v>3247400</v>
      </c>
      <c r="EP334" s="41"/>
      <c r="EQ334" s="91" t="s">
        <v>284</v>
      </c>
      <c r="ER334" s="92" t="s">
        <v>597</v>
      </c>
      <c r="ES334" s="93" t="s">
        <v>447</v>
      </c>
      <c r="ET334" s="93" t="s">
        <v>445</v>
      </c>
      <c r="EU334" s="93" t="s">
        <v>439</v>
      </c>
      <c r="EV334" s="93" t="s">
        <v>482</v>
      </c>
      <c r="EW334" s="93" t="s">
        <v>1</v>
      </c>
      <c r="EX334" s="93" t="s">
        <v>567</v>
      </c>
      <c r="EY334" s="93" t="s">
        <v>680</v>
      </c>
      <c r="EZ334" s="93" t="s">
        <v>426</v>
      </c>
      <c r="FA334" s="93" t="s">
        <v>385</v>
      </c>
      <c r="FB334" s="93" t="s">
        <v>679</v>
      </c>
      <c r="FC334" s="94" t="s">
        <v>146</v>
      </c>
      <c r="FD334" s="93" t="s">
        <v>295</v>
      </c>
      <c r="FE334" s="93" t="s">
        <v>681</v>
      </c>
      <c r="FF334" s="93" t="s">
        <v>598</v>
      </c>
      <c r="FG334" s="93" t="s">
        <v>540</v>
      </c>
      <c r="FH334" s="93" t="s">
        <v>674</v>
      </c>
      <c r="FI334" s="93" t="s">
        <v>83</v>
      </c>
      <c r="FJ334" s="93" t="s">
        <v>634</v>
      </c>
      <c r="FK334" s="93" t="s">
        <v>307</v>
      </c>
      <c r="FL334" s="93" t="s">
        <v>522</v>
      </c>
      <c r="FM334" s="93" t="s">
        <v>298</v>
      </c>
      <c r="FN334" s="95" t="s">
        <v>640</v>
      </c>
      <c r="FO334" s="96" t="s">
        <v>302</v>
      </c>
      <c r="FP334" s="67"/>
    </row>
    <row r="335" spans="1:173" x14ac:dyDescent="0.2">
      <c r="A335" s="41"/>
      <c r="B335" s="41"/>
      <c r="C335" s="41"/>
      <c r="D335" s="109" t="s">
        <v>515</v>
      </c>
      <c r="E335" s="110" t="s">
        <v>565</v>
      </c>
      <c r="F335" s="111">
        <f>B3+(322*B5)</f>
        <v>322</v>
      </c>
      <c r="G335" s="41"/>
      <c r="I335" s="57"/>
      <c r="J335" s="28">
        <f>F95</f>
        <v>82</v>
      </c>
      <c r="K335" s="29">
        <f>F28</f>
        <v>15</v>
      </c>
      <c r="L335" s="29">
        <f>F66</f>
        <v>53</v>
      </c>
      <c r="M335" s="29">
        <f>F124</f>
        <v>111</v>
      </c>
      <c r="N335" s="29">
        <f>F62</f>
        <v>49</v>
      </c>
      <c r="O335" s="29">
        <f>F338</f>
        <v>325</v>
      </c>
      <c r="P335" s="29">
        <f>F276</f>
        <v>263</v>
      </c>
      <c r="Q335" s="29">
        <f>F334</f>
        <v>321</v>
      </c>
      <c r="R335" s="29">
        <f>F372</f>
        <v>359</v>
      </c>
      <c r="S335" s="29">
        <f>F305</f>
        <v>292</v>
      </c>
      <c r="T335" s="29">
        <f>F611</f>
        <v>598</v>
      </c>
      <c r="U335" s="29">
        <f>F519</f>
        <v>506</v>
      </c>
      <c r="V335" s="29">
        <f>F582</f>
        <v>569</v>
      </c>
      <c r="W335" s="29">
        <f>F615</f>
        <v>602</v>
      </c>
      <c r="X335" s="29">
        <f>F548</f>
        <v>535</v>
      </c>
      <c r="Y335" s="29">
        <f>F229</f>
        <v>216</v>
      </c>
      <c r="Z335" s="29">
        <f>F142</f>
        <v>129</v>
      </c>
      <c r="AA335" s="29">
        <f>F200</f>
        <v>187</v>
      </c>
      <c r="AB335" s="29">
        <f>F258</f>
        <v>245</v>
      </c>
      <c r="AC335" s="29">
        <f>F171</f>
        <v>158</v>
      </c>
      <c r="AD335" s="29">
        <f>F477</f>
        <v>464</v>
      </c>
      <c r="AE335" s="29">
        <f>F410</f>
        <v>397</v>
      </c>
      <c r="AF335" s="29">
        <f>F443</f>
        <v>430</v>
      </c>
      <c r="AG335" s="29">
        <f>F506</f>
        <v>493</v>
      </c>
      <c r="AH335" s="30">
        <f>F414</f>
        <v>401</v>
      </c>
      <c r="AI335" s="75">
        <f t="shared" si="157"/>
        <v>3247400</v>
      </c>
      <c r="AJ335" s="41"/>
      <c r="AK335" s="82" t="s">
        <v>202</v>
      </c>
      <c r="AL335" s="84" t="s">
        <v>658</v>
      </c>
      <c r="AM335" s="83" t="s">
        <v>596</v>
      </c>
      <c r="AN335" s="84" t="s">
        <v>334</v>
      </c>
      <c r="AO335" s="84" t="s">
        <v>682</v>
      </c>
      <c r="AP335" s="84" t="s">
        <v>607</v>
      </c>
      <c r="AQ335" s="84" t="s">
        <v>382</v>
      </c>
      <c r="AR335" s="84" t="s">
        <v>497</v>
      </c>
      <c r="AS335" s="84" t="s">
        <v>594</v>
      </c>
      <c r="AT335" s="84" t="s">
        <v>312</v>
      </c>
      <c r="AU335" s="84" t="s">
        <v>241</v>
      </c>
      <c r="AV335" s="84" t="s">
        <v>240</v>
      </c>
      <c r="AW335" s="85" t="s">
        <v>239</v>
      </c>
      <c r="AX335" s="84" t="s">
        <v>124</v>
      </c>
      <c r="AY335" s="84" t="s">
        <v>238</v>
      </c>
      <c r="AZ335" s="84" t="s">
        <v>452</v>
      </c>
      <c r="BA335" s="84" t="s">
        <v>346</v>
      </c>
      <c r="BB335" s="84" t="s">
        <v>260</v>
      </c>
      <c r="BC335" s="84" t="s">
        <v>386</v>
      </c>
      <c r="BD335" s="84" t="s">
        <v>701</v>
      </c>
      <c r="BE335" s="84" t="s">
        <v>680</v>
      </c>
      <c r="BF335" s="84" t="s">
        <v>377</v>
      </c>
      <c r="BG335" s="86" t="s">
        <v>338</v>
      </c>
      <c r="BH335" s="84" t="s">
        <v>683</v>
      </c>
      <c r="BI335" s="87" t="s">
        <v>396</v>
      </c>
      <c r="BJ335" s="41"/>
      <c r="BK335" s="50"/>
      <c r="BL335" s="41"/>
      <c r="BM335" s="28">
        <f>F45</f>
        <v>32</v>
      </c>
      <c r="BN335" s="29">
        <f>F128</f>
        <v>115</v>
      </c>
      <c r="BO335" s="29">
        <f>F66</f>
        <v>53</v>
      </c>
      <c r="BP335" s="29">
        <f>F24</f>
        <v>11</v>
      </c>
      <c r="BQ335" s="29">
        <f>F112</f>
        <v>99</v>
      </c>
      <c r="BR335" s="29">
        <f>F429</f>
        <v>416</v>
      </c>
      <c r="BS335" s="29">
        <f>F492</f>
        <v>479</v>
      </c>
      <c r="BT335" s="29">
        <f>F450</f>
        <v>437</v>
      </c>
      <c r="BU335" s="29">
        <f>F408</f>
        <v>395</v>
      </c>
      <c r="BV335" s="29">
        <f>F471</f>
        <v>458</v>
      </c>
      <c r="BW335" s="29">
        <f>F552</f>
        <v>539</v>
      </c>
      <c r="BX335" s="29">
        <f>F635</f>
        <v>622</v>
      </c>
      <c r="BY335" s="29">
        <f>F568</f>
        <v>555</v>
      </c>
      <c r="BZ335" s="29">
        <f>F531</f>
        <v>518</v>
      </c>
      <c r="CA335" s="29">
        <f>F589</f>
        <v>576</v>
      </c>
      <c r="CB335" s="29">
        <f>F288</f>
        <v>275</v>
      </c>
      <c r="CC335" s="29">
        <f>F376</f>
        <v>363</v>
      </c>
      <c r="CD335" s="29">
        <f>F334</f>
        <v>321</v>
      </c>
      <c r="CE335" s="29">
        <f>F272</f>
        <v>259</v>
      </c>
      <c r="CF335" s="29">
        <f>F355</f>
        <v>342</v>
      </c>
      <c r="CG335" s="29">
        <f>F186</f>
        <v>173</v>
      </c>
      <c r="CH335" s="29">
        <f>F244</f>
        <v>231</v>
      </c>
      <c r="CI335" s="29">
        <f>F207</f>
        <v>194</v>
      </c>
      <c r="CJ335" s="29">
        <f>F140</f>
        <v>127</v>
      </c>
      <c r="CK335" s="30">
        <f>F223</f>
        <v>210</v>
      </c>
      <c r="CL335" s="75">
        <f t="shared" si="158"/>
        <v>3247400</v>
      </c>
      <c r="CM335" s="41"/>
      <c r="CN335" s="82" t="s">
        <v>261</v>
      </c>
      <c r="CO335" s="84" t="s">
        <v>628</v>
      </c>
      <c r="CP335" s="83" t="s">
        <v>596</v>
      </c>
      <c r="CQ335" s="84" t="s">
        <v>270</v>
      </c>
      <c r="CR335" s="84" t="s">
        <v>662</v>
      </c>
      <c r="CS335" s="84" t="s">
        <v>267</v>
      </c>
      <c r="CT335" s="84" t="s">
        <v>101</v>
      </c>
      <c r="CU335" s="84" t="s">
        <v>236</v>
      </c>
      <c r="CV335" s="84" t="s">
        <v>352</v>
      </c>
      <c r="CW335" s="84" t="s">
        <v>170</v>
      </c>
      <c r="CX335" s="84" t="s">
        <v>256</v>
      </c>
      <c r="CY335" s="84" t="s">
        <v>473</v>
      </c>
      <c r="CZ335" s="85" t="s">
        <v>623</v>
      </c>
      <c r="DA335" s="84" t="s">
        <v>495</v>
      </c>
      <c r="DB335" s="84" t="s">
        <v>275</v>
      </c>
      <c r="DC335" s="84" t="s">
        <v>626</v>
      </c>
      <c r="DD335" s="84" t="s">
        <v>425</v>
      </c>
      <c r="DE335" s="84" t="s">
        <v>497</v>
      </c>
      <c r="DF335" s="84" t="s">
        <v>569</v>
      </c>
      <c r="DG335" s="84" t="s">
        <v>222</v>
      </c>
      <c r="DH335" s="84" t="s">
        <v>517</v>
      </c>
      <c r="DI335" s="84" t="s">
        <v>254</v>
      </c>
      <c r="DJ335" s="86" t="s">
        <v>481</v>
      </c>
      <c r="DK335" s="84" t="s">
        <v>548</v>
      </c>
      <c r="DL335" s="87" t="s">
        <v>344</v>
      </c>
      <c r="DM335" s="67"/>
      <c r="DO335" s="57"/>
      <c r="DP335" s="28">
        <f>F327</f>
        <v>314</v>
      </c>
      <c r="DQ335" s="29">
        <f>F204</f>
        <v>191</v>
      </c>
      <c r="DR335" s="29">
        <f>F86</f>
        <v>73</v>
      </c>
      <c r="DS335" s="29">
        <f>F563</f>
        <v>550</v>
      </c>
      <c r="DT335" s="29">
        <f>F445</f>
        <v>432</v>
      </c>
      <c r="DU335" s="29">
        <f>F371</f>
        <v>358</v>
      </c>
      <c r="DV335" s="29">
        <f>F248</f>
        <v>235</v>
      </c>
      <c r="DW335" s="29">
        <f>F130</f>
        <v>117</v>
      </c>
      <c r="DX335" s="29">
        <f>F637</f>
        <v>624</v>
      </c>
      <c r="DY335" s="29">
        <f>F489</f>
        <v>476</v>
      </c>
      <c r="DZ335" s="29">
        <f>F290</f>
        <v>277</v>
      </c>
      <c r="EA335" s="29">
        <f>F172</f>
        <v>159</v>
      </c>
      <c r="EB335" s="29">
        <f>F49</f>
        <v>36</v>
      </c>
      <c r="EC335" s="29">
        <f>F556</f>
        <v>543</v>
      </c>
      <c r="ED335" s="29">
        <f>F433</f>
        <v>420</v>
      </c>
      <c r="EE335" s="29">
        <f>F359</f>
        <v>346</v>
      </c>
      <c r="EF335" s="29">
        <f>F216</f>
        <v>203</v>
      </c>
      <c r="EG335" s="29">
        <f>F93</f>
        <v>80</v>
      </c>
      <c r="EH335" s="29">
        <f>F600</f>
        <v>587</v>
      </c>
      <c r="EI335" s="29">
        <f>F482</f>
        <v>469</v>
      </c>
      <c r="EJ335" s="29">
        <f>F278</f>
        <v>265</v>
      </c>
      <c r="EK335" s="29">
        <f>F160</f>
        <v>147</v>
      </c>
      <c r="EL335" s="29">
        <f>F17</f>
        <v>4</v>
      </c>
      <c r="EM335" s="29">
        <f>F519</f>
        <v>506</v>
      </c>
      <c r="EN335" s="30">
        <f>F401</f>
        <v>388</v>
      </c>
      <c r="EO335" s="75">
        <f t="shared" si="159"/>
        <v>3247400</v>
      </c>
      <c r="EP335" s="41"/>
      <c r="EQ335" s="91" t="s">
        <v>342</v>
      </c>
      <c r="ER335" s="93" t="s">
        <v>560</v>
      </c>
      <c r="ES335" s="92" t="s">
        <v>557</v>
      </c>
      <c r="ET335" s="93" t="s">
        <v>511</v>
      </c>
      <c r="EU335" s="93" t="s">
        <v>550</v>
      </c>
      <c r="EV335" s="93" t="s">
        <v>563</v>
      </c>
      <c r="EW335" s="93" t="s">
        <v>286</v>
      </c>
      <c r="EX335" s="93" t="s">
        <v>350</v>
      </c>
      <c r="EY335" s="93" t="s">
        <v>562</v>
      </c>
      <c r="EZ335" s="93" t="s">
        <v>475</v>
      </c>
      <c r="FA335" s="93" t="s">
        <v>424</v>
      </c>
      <c r="FB335" s="93" t="s">
        <v>556</v>
      </c>
      <c r="FC335" s="94" t="s">
        <v>211</v>
      </c>
      <c r="FD335" s="93" t="s">
        <v>558</v>
      </c>
      <c r="FE335" s="93" t="s">
        <v>103</v>
      </c>
      <c r="FF335" s="93" t="s">
        <v>559</v>
      </c>
      <c r="FG335" s="93" t="s">
        <v>387</v>
      </c>
      <c r="FH335" s="93" t="s">
        <v>561</v>
      </c>
      <c r="FI335" s="93" t="s">
        <v>148</v>
      </c>
      <c r="FJ335" s="93" t="s">
        <v>564</v>
      </c>
      <c r="FK335" s="93" t="s">
        <v>243</v>
      </c>
      <c r="FL335" s="93" t="s">
        <v>247</v>
      </c>
      <c r="FM335" s="95" t="s">
        <v>488</v>
      </c>
      <c r="FN335" s="93" t="s">
        <v>240</v>
      </c>
      <c r="FO335" s="96" t="s">
        <v>80</v>
      </c>
      <c r="FP335" s="67"/>
    </row>
    <row r="336" spans="1:173" x14ac:dyDescent="0.2">
      <c r="A336" s="41"/>
      <c r="B336" s="41"/>
      <c r="C336" s="41"/>
      <c r="D336" s="109" t="s">
        <v>366</v>
      </c>
      <c r="E336" s="110" t="s">
        <v>565</v>
      </c>
      <c r="F336" s="111">
        <f>B3+(323*B5)</f>
        <v>323</v>
      </c>
      <c r="G336" s="41"/>
      <c r="I336" s="57"/>
      <c r="J336" s="28">
        <f>F74</f>
        <v>61</v>
      </c>
      <c r="K336" s="29">
        <f>F137</f>
        <v>124</v>
      </c>
      <c r="L336" s="29">
        <f>F45</f>
        <v>32</v>
      </c>
      <c r="M336" s="29">
        <f>F103</f>
        <v>90</v>
      </c>
      <c r="N336" s="29">
        <f>F16</f>
        <v>3</v>
      </c>
      <c r="O336" s="29">
        <f>F322</f>
        <v>309</v>
      </c>
      <c r="P336" s="29">
        <f>F380</f>
        <v>367</v>
      </c>
      <c r="Q336" s="29">
        <f>F288</f>
        <v>275</v>
      </c>
      <c r="R336" s="29">
        <f>F351</f>
        <v>338</v>
      </c>
      <c r="S336" s="29">
        <f>F284</f>
        <v>271</v>
      </c>
      <c r="T336" s="29">
        <f>F565</f>
        <v>552</v>
      </c>
      <c r="U336" s="29">
        <f>F623</f>
        <v>610</v>
      </c>
      <c r="V336" s="29">
        <f>F561</f>
        <v>548</v>
      </c>
      <c r="W336" s="29">
        <f>F594</f>
        <v>581</v>
      </c>
      <c r="X336" s="29">
        <f>F532</f>
        <v>519</v>
      </c>
      <c r="Y336" s="29">
        <f>F208</f>
        <v>195</v>
      </c>
      <c r="Z336" s="29">
        <f>F246</f>
        <v>233</v>
      </c>
      <c r="AA336" s="29">
        <f>F179</f>
        <v>166</v>
      </c>
      <c r="AB336" s="29">
        <f>F217</f>
        <v>204</v>
      </c>
      <c r="AC336" s="29">
        <f>F150</f>
        <v>137</v>
      </c>
      <c r="AD336" s="29">
        <f>F456</f>
        <v>443</v>
      </c>
      <c r="AE336" s="29">
        <f>F489</f>
        <v>476</v>
      </c>
      <c r="AF336" s="29">
        <f>F427</f>
        <v>414</v>
      </c>
      <c r="AG336" s="29">
        <f>F485</f>
        <v>472</v>
      </c>
      <c r="AH336" s="30">
        <f>F393</f>
        <v>380</v>
      </c>
      <c r="AI336" s="75">
        <f t="shared" si="157"/>
        <v>3247400</v>
      </c>
      <c r="AJ336" s="41"/>
      <c r="AK336" s="82" t="s">
        <v>140</v>
      </c>
      <c r="AL336" s="84" t="s">
        <v>689</v>
      </c>
      <c r="AM336" s="84" t="s">
        <v>261</v>
      </c>
      <c r="AN336" s="83" t="s">
        <v>590</v>
      </c>
      <c r="AO336" s="84" t="s">
        <v>630</v>
      </c>
      <c r="AP336" s="84" t="s">
        <v>634</v>
      </c>
      <c r="AQ336" s="84" t="s">
        <v>157</v>
      </c>
      <c r="AR336" s="84" t="s">
        <v>626</v>
      </c>
      <c r="AS336" s="84" t="s">
        <v>465</v>
      </c>
      <c r="AT336" s="84" t="s">
        <v>527</v>
      </c>
      <c r="AU336" s="84" t="s">
        <v>172</v>
      </c>
      <c r="AV336" s="84" t="s">
        <v>357</v>
      </c>
      <c r="AW336" s="85" t="s">
        <v>145</v>
      </c>
      <c r="AX336" s="84" t="s">
        <v>355</v>
      </c>
      <c r="AY336" s="84" t="s">
        <v>176</v>
      </c>
      <c r="AZ336" s="84" t="s">
        <v>469</v>
      </c>
      <c r="BA336" s="84" t="s">
        <v>693</v>
      </c>
      <c r="BB336" s="84" t="s">
        <v>498</v>
      </c>
      <c r="BC336" s="84" t="s">
        <v>163</v>
      </c>
      <c r="BD336" s="84" t="s">
        <v>318</v>
      </c>
      <c r="BE336" s="84" t="s">
        <v>675</v>
      </c>
      <c r="BF336" s="86" t="s">
        <v>475</v>
      </c>
      <c r="BG336" s="84" t="s">
        <v>685</v>
      </c>
      <c r="BH336" s="84" t="s">
        <v>130</v>
      </c>
      <c r="BI336" s="87" t="s">
        <v>151</v>
      </c>
      <c r="BJ336" s="41"/>
      <c r="BK336" s="50"/>
      <c r="BL336" s="41"/>
      <c r="BM336" s="28">
        <f>F116</f>
        <v>103</v>
      </c>
      <c r="BN336" s="29">
        <f>F20</f>
        <v>7</v>
      </c>
      <c r="BO336" s="29">
        <f>F62</f>
        <v>49</v>
      </c>
      <c r="BP336" s="29">
        <f>F103</f>
        <v>90</v>
      </c>
      <c r="BQ336" s="29">
        <f>F74</f>
        <v>61</v>
      </c>
      <c r="BR336" s="29">
        <f>F500</f>
        <v>487</v>
      </c>
      <c r="BS336" s="29">
        <f>F404</f>
        <v>391</v>
      </c>
      <c r="BT336" s="29">
        <f>F421</f>
        <v>408</v>
      </c>
      <c r="BU336" s="29">
        <f>F467</f>
        <v>454</v>
      </c>
      <c r="BV336" s="29">
        <f>F458</f>
        <v>445</v>
      </c>
      <c r="BW336" s="29">
        <f>F618</f>
        <v>605</v>
      </c>
      <c r="BX336" s="29">
        <f>F527</f>
        <v>514</v>
      </c>
      <c r="BY336" s="29">
        <f>F539</f>
        <v>526</v>
      </c>
      <c r="BZ336" s="29">
        <f>F610</f>
        <v>597</v>
      </c>
      <c r="CA336" s="29">
        <f>F581</f>
        <v>568</v>
      </c>
      <c r="CB336" s="29">
        <f>F384</f>
        <v>371</v>
      </c>
      <c r="CC336" s="29">
        <f>F263</f>
        <v>250</v>
      </c>
      <c r="CD336" s="29">
        <f>F305</f>
        <v>292</v>
      </c>
      <c r="CE336" s="29">
        <f>F351</f>
        <v>338</v>
      </c>
      <c r="CF336" s="29">
        <f>F322</f>
        <v>309</v>
      </c>
      <c r="CG336" s="29">
        <f>F257</f>
        <v>244</v>
      </c>
      <c r="CH336" s="29">
        <f>F161</f>
        <v>148</v>
      </c>
      <c r="CI336" s="29">
        <f>F173</f>
        <v>160</v>
      </c>
      <c r="CJ336" s="29">
        <f>F219</f>
        <v>206</v>
      </c>
      <c r="CK336" s="30">
        <f>F190</f>
        <v>177</v>
      </c>
      <c r="CL336" s="75">
        <f t="shared" si="158"/>
        <v>3247400</v>
      </c>
      <c r="CM336" s="41"/>
      <c r="CN336" s="82" t="s">
        <v>652</v>
      </c>
      <c r="CO336" s="84" t="s">
        <v>117</v>
      </c>
      <c r="CP336" s="84" t="s">
        <v>682</v>
      </c>
      <c r="CQ336" s="83" t="s">
        <v>590</v>
      </c>
      <c r="CR336" s="84" t="s">
        <v>140</v>
      </c>
      <c r="CS336" s="84" t="s">
        <v>294</v>
      </c>
      <c r="CT336" s="84" t="s">
        <v>99</v>
      </c>
      <c r="CU336" s="84" t="s">
        <v>234</v>
      </c>
      <c r="CV336" s="84" t="s">
        <v>351</v>
      </c>
      <c r="CW336" s="84" t="s">
        <v>168</v>
      </c>
      <c r="CX336" s="84" t="s">
        <v>638</v>
      </c>
      <c r="CY336" s="84" t="s">
        <v>135</v>
      </c>
      <c r="CZ336" s="85" t="s">
        <v>79</v>
      </c>
      <c r="DA336" s="84" t="s">
        <v>510</v>
      </c>
      <c r="DB336" s="84" t="s">
        <v>461</v>
      </c>
      <c r="DC336" s="84" t="s">
        <v>463</v>
      </c>
      <c r="DD336" s="84" t="s">
        <v>586</v>
      </c>
      <c r="DE336" s="84" t="s">
        <v>312</v>
      </c>
      <c r="DF336" s="84" t="s">
        <v>465</v>
      </c>
      <c r="DG336" s="84" t="s">
        <v>634</v>
      </c>
      <c r="DH336" s="84" t="s">
        <v>516</v>
      </c>
      <c r="DI336" s="86" t="s">
        <v>400</v>
      </c>
      <c r="DJ336" s="84" t="s">
        <v>160</v>
      </c>
      <c r="DK336" s="84" t="s">
        <v>133</v>
      </c>
      <c r="DL336" s="87" t="s">
        <v>441</v>
      </c>
      <c r="DM336" s="67"/>
      <c r="DO336" s="57"/>
      <c r="DP336" s="28">
        <f>F487</f>
        <v>474</v>
      </c>
      <c r="DQ336" s="29">
        <f>F339</f>
        <v>326</v>
      </c>
      <c r="DR336" s="29">
        <f>F221</f>
        <v>208</v>
      </c>
      <c r="DS336" s="29">
        <f>F98</f>
        <v>85</v>
      </c>
      <c r="DT336" s="29">
        <f>F605</f>
        <v>592</v>
      </c>
      <c r="DU336" s="29">
        <f>F406</f>
        <v>393</v>
      </c>
      <c r="DV336" s="29">
        <f>F283</f>
        <v>270</v>
      </c>
      <c r="DW336" s="29">
        <f>F140</f>
        <v>127</v>
      </c>
      <c r="DX336" s="29">
        <f>F22</f>
        <v>9</v>
      </c>
      <c r="DY336" s="29">
        <f>F524</f>
        <v>511</v>
      </c>
      <c r="DZ336" s="29">
        <f>F450</f>
        <v>437</v>
      </c>
      <c r="EA336" s="29">
        <f>F332</f>
        <v>319</v>
      </c>
      <c r="EB336" s="29">
        <f>F209</f>
        <v>196</v>
      </c>
      <c r="EC336" s="29">
        <f>F66</f>
        <v>53</v>
      </c>
      <c r="ED336" s="29">
        <f>F568</f>
        <v>555</v>
      </c>
      <c r="EE336" s="29">
        <f>F494</f>
        <v>481</v>
      </c>
      <c r="EF336" s="29">
        <f>F376</f>
        <v>363</v>
      </c>
      <c r="EG336" s="29">
        <f>F253</f>
        <v>240</v>
      </c>
      <c r="EH336" s="29">
        <f>F135</f>
        <v>122</v>
      </c>
      <c r="EI336" s="29">
        <f>F617</f>
        <v>604</v>
      </c>
      <c r="EJ336" s="29">
        <f>F413</f>
        <v>400</v>
      </c>
      <c r="EK336" s="29">
        <f>F295</f>
        <v>282</v>
      </c>
      <c r="EL336" s="29">
        <f>F177</f>
        <v>164</v>
      </c>
      <c r="EM336" s="29">
        <f>F54</f>
        <v>41</v>
      </c>
      <c r="EN336" s="30">
        <f>F561</f>
        <v>548</v>
      </c>
      <c r="EO336" s="75">
        <f t="shared" si="159"/>
        <v>3247400</v>
      </c>
      <c r="EP336" s="41"/>
      <c r="EQ336" s="91" t="s">
        <v>82</v>
      </c>
      <c r="ER336" s="93" t="s">
        <v>440</v>
      </c>
      <c r="ES336" s="93" t="s">
        <v>698</v>
      </c>
      <c r="ET336" s="92" t="s">
        <v>539</v>
      </c>
      <c r="EU336" s="93" t="s">
        <v>448</v>
      </c>
      <c r="EV336" s="93" t="s">
        <v>672</v>
      </c>
      <c r="EW336" s="93" t="s">
        <v>343</v>
      </c>
      <c r="EX336" s="93" t="s">
        <v>548</v>
      </c>
      <c r="EY336" s="93" t="s">
        <v>348</v>
      </c>
      <c r="EZ336" s="93" t="s">
        <v>509</v>
      </c>
      <c r="FA336" s="93" t="s">
        <v>236</v>
      </c>
      <c r="FB336" s="93" t="s">
        <v>665</v>
      </c>
      <c r="FC336" s="94" t="s">
        <v>288</v>
      </c>
      <c r="FD336" s="93" t="s">
        <v>596</v>
      </c>
      <c r="FE336" s="93" t="s">
        <v>623</v>
      </c>
      <c r="FF336" s="93" t="s">
        <v>694</v>
      </c>
      <c r="FG336" s="93" t="s">
        <v>425</v>
      </c>
      <c r="FH336" s="93" t="s">
        <v>575</v>
      </c>
      <c r="FI336" s="93" t="s">
        <v>209</v>
      </c>
      <c r="FJ336" s="93" t="s">
        <v>566</v>
      </c>
      <c r="FK336" s="93" t="s">
        <v>641</v>
      </c>
      <c r="FL336" s="95" t="s">
        <v>304</v>
      </c>
      <c r="FM336" s="93" t="s">
        <v>309</v>
      </c>
      <c r="FN336" s="93" t="s">
        <v>523</v>
      </c>
      <c r="FO336" s="96" t="s">
        <v>145</v>
      </c>
      <c r="FP336" s="67"/>
    </row>
    <row r="337" spans="1:173" x14ac:dyDescent="0.2">
      <c r="A337" s="41"/>
      <c r="B337" s="41"/>
      <c r="C337" s="41"/>
      <c r="D337" s="109" t="s">
        <v>111</v>
      </c>
      <c r="E337" s="110" t="s">
        <v>565</v>
      </c>
      <c r="F337" s="111">
        <f>B3+(324*B5)</f>
        <v>324</v>
      </c>
      <c r="G337" s="41"/>
      <c r="I337" s="57"/>
      <c r="J337" s="28">
        <f>F53</f>
        <v>40</v>
      </c>
      <c r="K337" s="29">
        <f>F91</f>
        <v>78</v>
      </c>
      <c r="L337" s="29">
        <f>F24</f>
        <v>11</v>
      </c>
      <c r="M337" s="29">
        <f>F87</f>
        <v>74</v>
      </c>
      <c r="N337" s="29">
        <f>F120</f>
        <v>107</v>
      </c>
      <c r="O337" s="29">
        <f>F301</f>
        <v>288</v>
      </c>
      <c r="P337" s="29">
        <f>F359</f>
        <v>346</v>
      </c>
      <c r="Q337" s="29">
        <f>F272</f>
        <v>259</v>
      </c>
      <c r="R337" s="29">
        <f>F330</f>
        <v>317</v>
      </c>
      <c r="S337" s="29">
        <f>F363</f>
        <v>350</v>
      </c>
      <c r="T337" s="29">
        <f>F544</f>
        <v>531</v>
      </c>
      <c r="U337" s="29">
        <f>F607</f>
        <v>594</v>
      </c>
      <c r="V337" s="29">
        <f>F515</f>
        <v>502</v>
      </c>
      <c r="W337" s="29">
        <f>F573</f>
        <v>560</v>
      </c>
      <c r="X337" s="29">
        <f>F636</f>
        <v>623</v>
      </c>
      <c r="Y337" s="29">
        <f>F167</f>
        <v>154</v>
      </c>
      <c r="Z337" s="29">
        <f>F225</f>
        <v>212</v>
      </c>
      <c r="AA337" s="29">
        <f>F158</f>
        <v>145</v>
      </c>
      <c r="AB337" s="29">
        <f>F196</f>
        <v>183</v>
      </c>
      <c r="AC337" s="29">
        <f>F254</f>
        <v>241</v>
      </c>
      <c r="AD337" s="29">
        <f>F435</f>
        <v>422</v>
      </c>
      <c r="AE337" s="29">
        <f>F468</f>
        <v>455</v>
      </c>
      <c r="AF337" s="29">
        <f>F406</f>
        <v>393</v>
      </c>
      <c r="AG337" s="29">
        <f>F439</f>
        <v>426</v>
      </c>
      <c r="AH337" s="30">
        <f>F502</f>
        <v>489</v>
      </c>
      <c r="AI337" s="75">
        <f t="shared" si="157"/>
        <v>3247400</v>
      </c>
      <c r="AJ337" s="41"/>
      <c r="AK337" s="82" t="s">
        <v>611</v>
      </c>
      <c r="AL337" s="84" t="s">
        <v>572</v>
      </c>
      <c r="AM337" s="84" t="s">
        <v>270</v>
      </c>
      <c r="AN337" s="84" t="s">
        <v>667</v>
      </c>
      <c r="AO337" s="83" t="s">
        <v>320</v>
      </c>
      <c r="AP337" s="84" t="s">
        <v>535</v>
      </c>
      <c r="AQ337" s="84" t="s">
        <v>559</v>
      </c>
      <c r="AR337" s="84" t="s">
        <v>569</v>
      </c>
      <c r="AS337" s="84" t="s">
        <v>132</v>
      </c>
      <c r="AT337" s="84" t="s">
        <v>646</v>
      </c>
      <c r="AU337" s="84" t="s">
        <v>173</v>
      </c>
      <c r="AV337" s="84" t="s">
        <v>105</v>
      </c>
      <c r="AW337" s="85" t="s">
        <v>266</v>
      </c>
      <c r="AX337" s="84" t="s">
        <v>107</v>
      </c>
      <c r="AY337" s="84" t="s">
        <v>175</v>
      </c>
      <c r="AZ337" s="84" t="s">
        <v>284</v>
      </c>
      <c r="BA337" s="84" t="s">
        <v>367</v>
      </c>
      <c r="BB337" s="84" t="s">
        <v>538</v>
      </c>
      <c r="BC337" s="84" t="s">
        <v>695</v>
      </c>
      <c r="BD337" s="84" t="s">
        <v>528</v>
      </c>
      <c r="BE337" s="86" t="s">
        <v>192</v>
      </c>
      <c r="BF337" s="84" t="s">
        <v>279</v>
      </c>
      <c r="BG337" s="84" t="s">
        <v>672</v>
      </c>
      <c r="BH337" s="84" t="s">
        <v>420</v>
      </c>
      <c r="BI337" s="87" t="s">
        <v>676</v>
      </c>
      <c r="BJ337" s="41"/>
      <c r="BK337" s="50"/>
      <c r="BL337" s="41"/>
      <c r="BM337" s="28">
        <f>F99</f>
        <v>86</v>
      </c>
      <c r="BN337" s="29">
        <f>F87</f>
        <v>74</v>
      </c>
      <c r="BO337" s="29">
        <f>F28</f>
        <v>15</v>
      </c>
      <c r="BP337" s="29">
        <f>F41</f>
        <v>28</v>
      </c>
      <c r="BQ337" s="29">
        <f>F120</f>
        <v>107</v>
      </c>
      <c r="BR337" s="29">
        <f>F483</f>
        <v>470</v>
      </c>
      <c r="BS337" s="29">
        <f>F446</f>
        <v>433</v>
      </c>
      <c r="BT337" s="29">
        <f>F392</f>
        <v>379</v>
      </c>
      <c r="BU337" s="29">
        <f>F425</f>
        <v>412</v>
      </c>
      <c r="BV337" s="29">
        <f>F504</f>
        <v>491</v>
      </c>
      <c r="BW337" s="29">
        <f>F606</f>
        <v>593</v>
      </c>
      <c r="BX337" s="29">
        <f>F564</f>
        <v>551</v>
      </c>
      <c r="BY337" s="29">
        <f>F535</f>
        <v>522</v>
      </c>
      <c r="BZ337" s="29">
        <f>F543</f>
        <v>530</v>
      </c>
      <c r="CA337" s="29">
        <f>F627</f>
        <v>614</v>
      </c>
      <c r="CB337" s="29">
        <f>F347</f>
        <v>334</v>
      </c>
      <c r="CC337" s="29">
        <f>F330</f>
        <v>317</v>
      </c>
      <c r="CD337" s="29">
        <f>F276</f>
        <v>263</v>
      </c>
      <c r="CE337" s="29">
        <f>F309</f>
        <v>296</v>
      </c>
      <c r="CF337" s="29">
        <f>F363</f>
        <v>350</v>
      </c>
      <c r="CG337" s="29">
        <f>F215</f>
        <v>202</v>
      </c>
      <c r="CH337" s="29">
        <f>F198</f>
        <v>185</v>
      </c>
      <c r="CI337" s="29">
        <f>F144</f>
        <v>131</v>
      </c>
      <c r="CJ337" s="29">
        <f>F182</f>
        <v>169</v>
      </c>
      <c r="CK337" s="30">
        <f>F261</f>
        <v>248</v>
      </c>
      <c r="CL337" s="75">
        <f t="shared" si="158"/>
        <v>3247400</v>
      </c>
      <c r="CM337" s="41"/>
      <c r="CN337" s="82" t="s">
        <v>72</v>
      </c>
      <c r="CO337" s="84" t="s">
        <v>667</v>
      </c>
      <c r="CP337" s="84" t="s">
        <v>658</v>
      </c>
      <c r="CQ337" s="84" t="s">
        <v>619</v>
      </c>
      <c r="CR337" s="83" t="s">
        <v>320</v>
      </c>
      <c r="CS337" s="84" t="s">
        <v>296</v>
      </c>
      <c r="CT337" s="84" t="s">
        <v>102</v>
      </c>
      <c r="CU337" s="84" t="s">
        <v>237</v>
      </c>
      <c r="CV337" s="84" t="s">
        <v>353</v>
      </c>
      <c r="CW337" s="84" t="s">
        <v>81</v>
      </c>
      <c r="CX337" s="84" t="s">
        <v>526</v>
      </c>
      <c r="CY337" s="84" t="s">
        <v>335</v>
      </c>
      <c r="CZ337" s="85" t="s">
        <v>433</v>
      </c>
      <c r="DA337" s="84" t="s">
        <v>655</v>
      </c>
      <c r="DB337" s="84" t="s">
        <v>315</v>
      </c>
      <c r="DC337" s="84" t="s">
        <v>616</v>
      </c>
      <c r="DD337" s="84" t="s">
        <v>132</v>
      </c>
      <c r="DE337" s="84" t="s">
        <v>382</v>
      </c>
      <c r="DF337" s="84" t="s">
        <v>412</v>
      </c>
      <c r="DG337" s="84" t="s">
        <v>646</v>
      </c>
      <c r="DH337" s="86" t="s">
        <v>518</v>
      </c>
      <c r="DI337" s="84" t="s">
        <v>93</v>
      </c>
      <c r="DJ337" s="84" t="s">
        <v>379</v>
      </c>
      <c r="DK337" s="84" t="s">
        <v>549</v>
      </c>
      <c r="DL337" s="87" t="s">
        <v>442</v>
      </c>
      <c r="DM337" s="67"/>
      <c r="DO337" s="57"/>
      <c r="DP337" s="28">
        <f>F622</f>
        <v>609</v>
      </c>
      <c r="DQ337" s="29">
        <f>F499</f>
        <v>486</v>
      </c>
      <c r="DR337" s="29">
        <f>F381</f>
        <v>368</v>
      </c>
      <c r="DS337" s="29">
        <f>F258</f>
        <v>245</v>
      </c>
      <c r="DT337" s="29">
        <f>F115</f>
        <v>102</v>
      </c>
      <c r="DU337" s="29">
        <f>F541</f>
        <v>528</v>
      </c>
      <c r="DV337" s="29">
        <f>F418</f>
        <v>405</v>
      </c>
      <c r="DW337" s="29">
        <f>F300</f>
        <v>287</v>
      </c>
      <c r="DX337" s="29">
        <f>F182</f>
        <v>169</v>
      </c>
      <c r="DY337" s="29">
        <f>F59</f>
        <v>46</v>
      </c>
      <c r="DZ337" s="29">
        <f>F610</f>
        <v>597</v>
      </c>
      <c r="EA337" s="29">
        <f>F467</f>
        <v>454</v>
      </c>
      <c r="EB337" s="29">
        <f>F344</f>
        <v>331</v>
      </c>
      <c r="EC337" s="29">
        <f>F226</f>
        <v>213</v>
      </c>
      <c r="ED337" s="29">
        <f>F103</f>
        <v>90</v>
      </c>
      <c r="EE337" s="29">
        <f>F529</f>
        <v>516</v>
      </c>
      <c r="EF337" s="29">
        <f>F411</f>
        <v>398</v>
      </c>
      <c r="EG337" s="29">
        <f>F263</f>
        <v>250</v>
      </c>
      <c r="EH337" s="29">
        <f>F145</f>
        <v>132</v>
      </c>
      <c r="EI337" s="29">
        <f>F27</f>
        <v>14</v>
      </c>
      <c r="EJ337" s="29">
        <f>F573</f>
        <v>560</v>
      </c>
      <c r="EK337" s="29">
        <f>F455</f>
        <v>442</v>
      </c>
      <c r="EL337" s="29">
        <f>F337</f>
        <v>324</v>
      </c>
      <c r="EM337" s="29">
        <f>F189</f>
        <v>176</v>
      </c>
      <c r="EN337" s="30">
        <f>F71</f>
        <v>58</v>
      </c>
      <c r="EO337" s="75">
        <f t="shared" si="159"/>
        <v>3247400</v>
      </c>
      <c r="EP337" s="41"/>
      <c r="EQ337" s="91" t="s">
        <v>147</v>
      </c>
      <c r="ER337" s="93" t="s">
        <v>483</v>
      </c>
      <c r="ES337" s="93" t="s">
        <v>478</v>
      </c>
      <c r="ET337" s="93" t="s">
        <v>386</v>
      </c>
      <c r="EU337" s="92" t="s">
        <v>584</v>
      </c>
      <c r="EV337" s="93" t="s">
        <v>588</v>
      </c>
      <c r="EW337" s="93" t="s">
        <v>84</v>
      </c>
      <c r="EX337" s="93" t="s">
        <v>589</v>
      </c>
      <c r="EY337" s="93" t="s">
        <v>549</v>
      </c>
      <c r="EZ337" s="93" t="s">
        <v>349</v>
      </c>
      <c r="FA337" s="93" t="s">
        <v>510</v>
      </c>
      <c r="FB337" s="93" t="s">
        <v>351</v>
      </c>
      <c r="FC337" s="94" t="s">
        <v>341</v>
      </c>
      <c r="FD337" s="93" t="s">
        <v>583</v>
      </c>
      <c r="FE337" s="93" t="s">
        <v>590</v>
      </c>
      <c r="FF337" s="93" t="s">
        <v>585</v>
      </c>
      <c r="FG337" s="93" t="s">
        <v>476</v>
      </c>
      <c r="FH337" s="93" t="s">
        <v>586</v>
      </c>
      <c r="FI337" s="93" t="s">
        <v>285</v>
      </c>
      <c r="FJ337" s="93" t="s">
        <v>587</v>
      </c>
      <c r="FK337" s="95" t="s">
        <v>107</v>
      </c>
      <c r="FL337" s="93" t="s">
        <v>582</v>
      </c>
      <c r="FM337" s="93" t="s">
        <v>111</v>
      </c>
      <c r="FN337" s="93" t="s">
        <v>116</v>
      </c>
      <c r="FO337" s="96" t="s">
        <v>210</v>
      </c>
      <c r="FP337" s="67"/>
    </row>
    <row r="338" spans="1:173" x14ac:dyDescent="0.2">
      <c r="A338" s="41"/>
      <c r="B338" s="41"/>
      <c r="C338" s="41"/>
      <c r="D338" s="109" t="s">
        <v>607</v>
      </c>
      <c r="E338" s="110" t="s">
        <v>565</v>
      </c>
      <c r="F338" s="111">
        <f>B3+(325*B5)</f>
        <v>325</v>
      </c>
      <c r="G338" s="41"/>
      <c r="I338" s="57"/>
      <c r="J338" s="28">
        <f>F521</f>
        <v>508</v>
      </c>
      <c r="K338" s="29">
        <f>F579</f>
        <v>566</v>
      </c>
      <c r="L338" s="29">
        <f>F617</f>
        <v>604</v>
      </c>
      <c r="M338" s="29">
        <f>F550</f>
        <v>537</v>
      </c>
      <c r="N338" s="29">
        <f>F608</f>
        <v>595</v>
      </c>
      <c r="O338" s="29">
        <f>F139</f>
        <v>126</v>
      </c>
      <c r="P338" s="29">
        <f>F202</f>
        <v>189</v>
      </c>
      <c r="Q338" s="29">
        <f>F260</f>
        <v>247</v>
      </c>
      <c r="R338" s="29">
        <f>F168</f>
        <v>155</v>
      </c>
      <c r="S338" s="29">
        <f>F231</f>
        <v>218</v>
      </c>
      <c r="T338" s="29">
        <f>F412</f>
        <v>399</v>
      </c>
      <c r="U338" s="29">
        <f>F445</f>
        <v>432</v>
      </c>
      <c r="V338" s="29">
        <f>F503</f>
        <v>490</v>
      </c>
      <c r="W338" s="29">
        <f>F416</f>
        <v>403</v>
      </c>
      <c r="X338" s="29">
        <f>F474</f>
        <v>461</v>
      </c>
      <c r="Y338" s="29">
        <f>F30</f>
        <v>17</v>
      </c>
      <c r="Z338" s="29">
        <f>F63</f>
        <v>50</v>
      </c>
      <c r="AA338" s="29">
        <f>F126</f>
        <v>113</v>
      </c>
      <c r="AB338" s="29">
        <f>F59</f>
        <v>46</v>
      </c>
      <c r="AC338" s="29">
        <f>F97</f>
        <v>84</v>
      </c>
      <c r="AD338" s="29">
        <f>F273</f>
        <v>260</v>
      </c>
      <c r="AE338" s="29">
        <f>F336</f>
        <v>323</v>
      </c>
      <c r="AF338" s="29">
        <f>F369</f>
        <v>356</v>
      </c>
      <c r="AG338" s="29">
        <f>F307</f>
        <v>294</v>
      </c>
      <c r="AH338" s="30">
        <f>F340</f>
        <v>327</v>
      </c>
      <c r="AI338" s="75">
        <f t="shared" si="157"/>
        <v>3247400</v>
      </c>
      <c r="AJ338" s="41"/>
      <c r="AK338" s="82" t="s">
        <v>191</v>
      </c>
      <c r="AL338" s="84" t="s">
        <v>659</v>
      </c>
      <c r="AM338" s="84" t="s">
        <v>566</v>
      </c>
      <c r="AN338" s="84" t="s">
        <v>273</v>
      </c>
      <c r="AO338" s="84" t="s">
        <v>671</v>
      </c>
      <c r="AP338" s="83" t="s">
        <v>308</v>
      </c>
      <c r="AQ338" s="84" t="s">
        <v>362</v>
      </c>
      <c r="AR338" s="84" t="s">
        <v>115</v>
      </c>
      <c r="AS338" s="84" t="s">
        <v>363</v>
      </c>
      <c r="AT338" s="84" t="s">
        <v>287</v>
      </c>
      <c r="AU338" s="84" t="s">
        <v>277</v>
      </c>
      <c r="AV338" s="84" t="s">
        <v>550</v>
      </c>
      <c r="AW338" s="85" t="s">
        <v>404</v>
      </c>
      <c r="AX338" s="84" t="s">
        <v>131</v>
      </c>
      <c r="AY338" s="84" t="s">
        <v>519</v>
      </c>
      <c r="AZ338" s="84" t="s">
        <v>290</v>
      </c>
      <c r="BA338" s="84" t="s">
        <v>272</v>
      </c>
      <c r="BB338" s="84" t="s">
        <v>96</v>
      </c>
      <c r="BC338" s="84" t="s">
        <v>349</v>
      </c>
      <c r="BD338" s="86" t="s">
        <v>292</v>
      </c>
      <c r="BE338" s="84" t="s">
        <v>681</v>
      </c>
      <c r="BF338" s="84" t="s">
        <v>366</v>
      </c>
      <c r="BG338" s="84" t="s">
        <v>282</v>
      </c>
      <c r="BH338" s="84" t="s">
        <v>673</v>
      </c>
      <c r="BI338" s="87" t="s">
        <v>531</v>
      </c>
      <c r="BJ338" s="41"/>
      <c r="BK338" s="50"/>
      <c r="BL338" s="41"/>
      <c r="BM338" s="28">
        <f>F273</f>
        <v>260</v>
      </c>
      <c r="BN338" s="29">
        <f>F357</f>
        <v>344</v>
      </c>
      <c r="BO338" s="29">
        <f>F365</f>
        <v>352</v>
      </c>
      <c r="BP338" s="29">
        <f>F336</f>
        <v>323</v>
      </c>
      <c r="BQ338" s="29">
        <f>F294</f>
        <v>281</v>
      </c>
      <c r="BR338" s="29">
        <f>F139</f>
        <v>126</v>
      </c>
      <c r="BS338" s="29">
        <f>F218</f>
        <v>205</v>
      </c>
      <c r="BT338" s="29">
        <f>F256</f>
        <v>243</v>
      </c>
      <c r="BU338" s="29">
        <f>F202</f>
        <v>189</v>
      </c>
      <c r="BV338" s="29">
        <f>F185</f>
        <v>172</v>
      </c>
      <c r="BW338" s="29">
        <f>F405</f>
        <v>392</v>
      </c>
      <c r="BX338" s="29">
        <f>F484</f>
        <v>471</v>
      </c>
      <c r="BY338" s="29">
        <f>F497</f>
        <v>484</v>
      </c>
      <c r="BZ338" s="29">
        <f>F438</f>
        <v>425</v>
      </c>
      <c r="CA338" s="29">
        <f>F426</f>
        <v>413</v>
      </c>
      <c r="CB338" s="29">
        <f>F537</f>
        <v>524</v>
      </c>
      <c r="CC338" s="29">
        <f>F591</f>
        <v>578</v>
      </c>
      <c r="CD338" s="29">
        <f>F624</f>
        <v>611</v>
      </c>
      <c r="CE338" s="29">
        <f>F570</f>
        <v>557</v>
      </c>
      <c r="CF338" s="29">
        <f>F553</f>
        <v>540</v>
      </c>
      <c r="CG338" s="29">
        <f>F21</f>
        <v>8</v>
      </c>
      <c r="CH338" s="29">
        <f>F100</f>
        <v>87</v>
      </c>
      <c r="CI338" s="29">
        <f>F133</f>
        <v>120</v>
      </c>
      <c r="CJ338" s="29">
        <f>F79</f>
        <v>66</v>
      </c>
      <c r="CK338" s="30">
        <f>F42</f>
        <v>29</v>
      </c>
      <c r="CL338" s="75">
        <f t="shared" si="158"/>
        <v>3247400</v>
      </c>
      <c r="CM338" s="41"/>
      <c r="CN338" s="82" t="s">
        <v>681</v>
      </c>
      <c r="CO338" s="84" t="s">
        <v>669</v>
      </c>
      <c r="CP338" s="84" t="s">
        <v>416</v>
      </c>
      <c r="CQ338" s="84" t="s">
        <v>366</v>
      </c>
      <c r="CR338" s="84" t="s">
        <v>155</v>
      </c>
      <c r="CS338" s="83" t="s">
        <v>308</v>
      </c>
      <c r="CT338" s="84" t="s">
        <v>114</v>
      </c>
      <c r="CU338" s="84" t="s">
        <v>121</v>
      </c>
      <c r="CV338" s="84" t="s">
        <v>362</v>
      </c>
      <c r="CW338" s="84" t="s">
        <v>183</v>
      </c>
      <c r="CX338" s="84" t="s">
        <v>608</v>
      </c>
      <c r="CY338" s="84" t="s">
        <v>581</v>
      </c>
      <c r="CZ338" s="85" t="s">
        <v>136</v>
      </c>
      <c r="DA338" s="84" t="s">
        <v>633</v>
      </c>
      <c r="DB338" s="84" t="s">
        <v>339</v>
      </c>
      <c r="DC338" s="84" t="s">
        <v>454</v>
      </c>
      <c r="DD338" s="84" t="s">
        <v>661</v>
      </c>
      <c r="DE338" s="84" t="s">
        <v>542</v>
      </c>
      <c r="DF338" s="84" t="s">
        <v>591</v>
      </c>
      <c r="DG338" s="86" t="s">
        <v>197</v>
      </c>
      <c r="DH338" s="84" t="s">
        <v>333</v>
      </c>
      <c r="DI338" s="84" t="s">
        <v>409</v>
      </c>
      <c r="DJ338" s="84" t="s">
        <v>134</v>
      </c>
      <c r="DK338" s="84" t="s">
        <v>554</v>
      </c>
      <c r="DL338" s="87" t="s">
        <v>449</v>
      </c>
      <c r="DM338" s="67"/>
      <c r="DO338" s="57"/>
      <c r="DP338" s="28">
        <f>F230</f>
        <v>217</v>
      </c>
      <c r="DQ338" s="29">
        <f>F112</f>
        <v>99</v>
      </c>
      <c r="DR338" s="29">
        <f>F589</f>
        <v>576</v>
      </c>
      <c r="DS338" s="29">
        <f>F471</f>
        <v>458</v>
      </c>
      <c r="DT338" s="29">
        <f>F348</f>
        <v>335</v>
      </c>
      <c r="DU338" s="29">
        <f>F149</f>
        <v>136</v>
      </c>
      <c r="DV338" s="29">
        <f>F31</f>
        <v>18</v>
      </c>
      <c r="DW338" s="29">
        <f>F533</f>
        <v>520</v>
      </c>
      <c r="DX338" s="29">
        <f>F390</f>
        <v>377</v>
      </c>
      <c r="DY338" s="29">
        <f>F272</f>
        <v>259</v>
      </c>
      <c r="DZ338" s="29">
        <f>F193</f>
        <v>180</v>
      </c>
      <c r="EA338" s="29">
        <f>F75</f>
        <v>62</v>
      </c>
      <c r="EB338" s="29">
        <f>F582</f>
        <v>569</v>
      </c>
      <c r="EC338" s="29">
        <f>F459</f>
        <v>446</v>
      </c>
      <c r="ED338" s="29">
        <f>F316</f>
        <v>303</v>
      </c>
      <c r="EE338" s="29">
        <f>F242</f>
        <v>229</v>
      </c>
      <c r="EF338" s="29">
        <f>F119</f>
        <v>106</v>
      </c>
      <c r="EG338" s="29">
        <f>F626</f>
        <v>613</v>
      </c>
      <c r="EH338" s="29">
        <f>F503</f>
        <v>490</v>
      </c>
      <c r="EI338" s="29">
        <f>F385</f>
        <v>372</v>
      </c>
      <c r="EJ338" s="29">
        <f>F186</f>
        <v>173</v>
      </c>
      <c r="EK338" s="29">
        <f>F38</f>
        <v>25</v>
      </c>
      <c r="EL338" s="29">
        <f>F545</f>
        <v>532</v>
      </c>
      <c r="EM338" s="29">
        <f>F427</f>
        <v>414</v>
      </c>
      <c r="EN338" s="30">
        <f>F304</f>
        <v>291</v>
      </c>
      <c r="EO338" s="75">
        <f t="shared" si="159"/>
        <v>3247400</v>
      </c>
      <c r="EP338" s="41"/>
      <c r="EQ338" s="91" t="s">
        <v>468</v>
      </c>
      <c r="ER338" s="93" t="s">
        <v>662</v>
      </c>
      <c r="ES338" s="93" t="s">
        <v>275</v>
      </c>
      <c r="ET338" s="93" t="s">
        <v>170</v>
      </c>
      <c r="EU338" s="93" t="s">
        <v>677</v>
      </c>
      <c r="EV338" s="92" t="s">
        <v>654</v>
      </c>
      <c r="EW338" s="93" t="s">
        <v>431</v>
      </c>
      <c r="EX338" s="93" t="s">
        <v>686</v>
      </c>
      <c r="EY338" s="93" t="s">
        <v>220</v>
      </c>
      <c r="EZ338" s="93" t="s">
        <v>569</v>
      </c>
      <c r="FA338" s="93" t="s">
        <v>246</v>
      </c>
      <c r="FB338" s="93" t="s">
        <v>487</v>
      </c>
      <c r="FC338" s="94" t="s">
        <v>239</v>
      </c>
      <c r="FD338" s="93" t="s">
        <v>625</v>
      </c>
      <c r="FE338" s="93" t="s">
        <v>154</v>
      </c>
      <c r="FF338" s="93" t="s">
        <v>91</v>
      </c>
      <c r="FG338" s="93" t="s">
        <v>579</v>
      </c>
      <c r="FH338" s="93" t="s">
        <v>406</v>
      </c>
      <c r="FI338" s="93" t="s">
        <v>404</v>
      </c>
      <c r="FJ338" s="95" t="s">
        <v>397</v>
      </c>
      <c r="FK338" s="93" t="s">
        <v>517</v>
      </c>
      <c r="FL338" s="93" t="s">
        <v>291</v>
      </c>
      <c r="FM338" s="93" t="s">
        <v>614</v>
      </c>
      <c r="FN338" s="93" t="s">
        <v>685</v>
      </c>
      <c r="FO338" s="96" t="s">
        <v>502</v>
      </c>
      <c r="FP338" s="67"/>
    </row>
    <row r="339" spans="1:173" x14ac:dyDescent="0.2">
      <c r="A339" s="41"/>
      <c r="B339" s="41"/>
      <c r="C339" s="41"/>
      <c r="D339" s="109" t="s">
        <v>440</v>
      </c>
      <c r="E339" s="110" t="s">
        <v>565</v>
      </c>
      <c r="F339" s="111">
        <f>B3+(326*B5)</f>
        <v>326</v>
      </c>
      <c r="G339" s="41"/>
      <c r="I339" s="57"/>
      <c r="J339" s="28">
        <f>F625</f>
        <v>612</v>
      </c>
      <c r="K339" s="29">
        <f>F558</f>
        <v>545</v>
      </c>
      <c r="L339" s="29">
        <f>F596</f>
        <v>583</v>
      </c>
      <c r="M339" s="29">
        <f>F529</f>
        <v>516</v>
      </c>
      <c r="N339" s="29">
        <f>F567</f>
        <v>554</v>
      </c>
      <c r="O339" s="29">
        <f>F243</f>
        <v>230</v>
      </c>
      <c r="P339" s="29">
        <f>F181</f>
        <v>168</v>
      </c>
      <c r="Q339" s="29">
        <f>F214</f>
        <v>201</v>
      </c>
      <c r="R339" s="29">
        <f>F152</f>
        <v>139</v>
      </c>
      <c r="S339" s="29">
        <f>F210</f>
        <v>197</v>
      </c>
      <c r="T339" s="29">
        <f>F491</f>
        <v>478</v>
      </c>
      <c r="U339" s="29">
        <f>F424</f>
        <v>411</v>
      </c>
      <c r="V339" s="29">
        <f>F487</f>
        <v>474</v>
      </c>
      <c r="W339" s="29">
        <f>F395</f>
        <v>382</v>
      </c>
      <c r="X339" s="29">
        <f>F453</f>
        <v>440</v>
      </c>
      <c r="Y339" s="29">
        <f>F134</f>
        <v>121</v>
      </c>
      <c r="Z339" s="29">
        <f>F47</f>
        <v>34</v>
      </c>
      <c r="AA339" s="29">
        <f>F105</f>
        <v>92</v>
      </c>
      <c r="AB339" s="29">
        <f>F13</f>
        <v>0</v>
      </c>
      <c r="AC339" s="29">
        <f>F76</f>
        <v>63</v>
      </c>
      <c r="AD339" s="29">
        <f>F382</f>
        <v>369</v>
      </c>
      <c r="AE339" s="29">
        <f>F290</f>
        <v>277</v>
      </c>
      <c r="AF339" s="29">
        <f>F348</f>
        <v>335</v>
      </c>
      <c r="AG339" s="29">
        <f>F286</f>
        <v>273</v>
      </c>
      <c r="AH339" s="30">
        <f>F319</f>
        <v>306</v>
      </c>
      <c r="AI339" s="75">
        <f t="shared" si="157"/>
        <v>3247400</v>
      </c>
      <c r="AJ339" s="41"/>
      <c r="AK339" s="82" t="s">
        <v>76</v>
      </c>
      <c r="AL339" s="84" t="s">
        <v>666</v>
      </c>
      <c r="AM339" s="84" t="s">
        <v>251</v>
      </c>
      <c r="AN339" s="84" t="s">
        <v>585</v>
      </c>
      <c r="AO339" s="84" t="s">
        <v>613</v>
      </c>
      <c r="AP339" s="84" t="s">
        <v>307</v>
      </c>
      <c r="AQ339" s="83" t="s">
        <v>94</v>
      </c>
      <c r="AR339" s="84" t="s">
        <v>184</v>
      </c>
      <c r="AS339" s="84" t="s">
        <v>113</v>
      </c>
      <c r="AT339" s="84" t="s">
        <v>310</v>
      </c>
      <c r="AU339" s="84" t="s">
        <v>193</v>
      </c>
      <c r="AV339" s="84" t="s">
        <v>405</v>
      </c>
      <c r="AW339" s="85" t="s">
        <v>82</v>
      </c>
      <c r="AX339" s="84" t="s">
        <v>403</v>
      </c>
      <c r="AY339" s="84" t="s">
        <v>435</v>
      </c>
      <c r="AZ339" s="84" t="s">
        <v>289</v>
      </c>
      <c r="BA339" s="84" t="s">
        <v>98</v>
      </c>
      <c r="BB339" s="84" t="s">
        <v>166</v>
      </c>
      <c r="BC339" s="86" t="s">
        <v>70</v>
      </c>
      <c r="BD339" s="84" t="s">
        <v>293</v>
      </c>
      <c r="BE339" s="84" t="s">
        <v>688</v>
      </c>
      <c r="BF339" s="84" t="s">
        <v>424</v>
      </c>
      <c r="BG339" s="84" t="s">
        <v>677</v>
      </c>
      <c r="BH339" s="84" t="s">
        <v>137</v>
      </c>
      <c r="BI339" s="87" t="s">
        <v>88</v>
      </c>
      <c r="BJ339" s="41"/>
      <c r="BK339" s="50"/>
      <c r="BL339" s="41"/>
      <c r="BM339" s="28">
        <f>F319</f>
        <v>306</v>
      </c>
      <c r="BN339" s="29">
        <f>F290</f>
        <v>277</v>
      </c>
      <c r="BO339" s="29">
        <f>F361</f>
        <v>348</v>
      </c>
      <c r="BP339" s="29">
        <f>F373</f>
        <v>360</v>
      </c>
      <c r="BQ339" s="29">
        <f>F282</f>
        <v>269</v>
      </c>
      <c r="BR339" s="29">
        <f>F210</f>
        <v>197</v>
      </c>
      <c r="BS339" s="29">
        <f>F181</f>
        <v>168</v>
      </c>
      <c r="BT339" s="29">
        <f>F227</f>
        <v>214</v>
      </c>
      <c r="BU339" s="29">
        <f>F239</f>
        <v>226</v>
      </c>
      <c r="BV339" s="29">
        <f>F143</f>
        <v>130</v>
      </c>
      <c r="BW339" s="29">
        <f>F451</f>
        <v>438</v>
      </c>
      <c r="BX339" s="29">
        <f>F422</f>
        <v>409</v>
      </c>
      <c r="BY339" s="29">
        <f>F463</f>
        <v>450</v>
      </c>
      <c r="BZ339" s="29">
        <f>F505</f>
        <v>492</v>
      </c>
      <c r="CA339" s="29">
        <f>F409</f>
        <v>396</v>
      </c>
      <c r="CB339" s="29">
        <f>F578</f>
        <v>565</v>
      </c>
      <c r="CC339" s="29">
        <f>F549</f>
        <v>536</v>
      </c>
      <c r="CD339" s="29">
        <f>F595</f>
        <v>582</v>
      </c>
      <c r="CE339" s="29">
        <f>F637</f>
        <v>624</v>
      </c>
      <c r="CF339" s="29">
        <f>F516</f>
        <v>503</v>
      </c>
      <c r="CG339" s="29">
        <f>F67</f>
        <v>54</v>
      </c>
      <c r="CH339" s="29">
        <f>F58</f>
        <v>45</v>
      </c>
      <c r="CI339" s="29">
        <f>F104</f>
        <v>91</v>
      </c>
      <c r="CJ339" s="29">
        <f>F121</f>
        <v>108</v>
      </c>
      <c r="CK339" s="30">
        <f>F25</f>
        <v>12</v>
      </c>
      <c r="CL339" s="75">
        <f t="shared" si="158"/>
        <v>3247400</v>
      </c>
      <c r="CM339" s="41"/>
      <c r="CN339" s="82" t="s">
        <v>88</v>
      </c>
      <c r="CO339" s="84" t="s">
        <v>424</v>
      </c>
      <c r="CP339" s="84" t="s">
        <v>199</v>
      </c>
      <c r="CQ339" s="84" t="s">
        <v>691</v>
      </c>
      <c r="CR339" s="84" t="s">
        <v>678</v>
      </c>
      <c r="CS339" s="84" t="s">
        <v>310</v>
      </c>
      <c r="CT339" s="83" t="s">
        <v>94</v>
      </c>
      <c r="CU339" s="84" t="s">
        <v>248</v>
      </c>
      <c r="CV339" s="84" t="s">
        <v>364</v>
      </c>
      <c r="CW339" s="84" t="s">
        <v>186</v>
      </c>
      <c r="CX339" s="84" t="s">
        <v>280</v>
      </c>
      <c r="CY339" s="84" t="s">
        <v>365</v>
      </c>
      <c r="CZ339" s="85" t="s">
        <v>615</v>
      </c>
      <c r="DA339" s="84" t="s">
        <v>657</v>
      </c>
      <c r="DB339" s="84" t="s">
        <v>604</v>
      </c>
      <c r="DC339" s="84" t="s">
        <v>144</v>
      </c>
      <c r="DD339" s="84" t="s">
        <v>474</v>
      </c>
      <c r="DE339" s="84" t="s">
        <v>567</v>
      </c>
      <c r="DF339" s="86" t="s">
        <v>562</v>
      </c>
      <c r="DG339" s="84" t="s">
        <v>642</v>
      </c>
      <c r="DH339" s="84" t="s">
        <v>471</v>
      </c>
      <c r="DI339" s="84" t="s">
        <v>380</v>
      </c>
      <c r="DJ339" s="84" t="s">
        <v>489</v>
      </c>
      <c r="DK339" s="84" t="s">
        <v>71</v>
      </c>
      <c r="DL339" s="87" t="s">
        <v>451</v>
      </c>
      <c r="DM339" s="67"/>
      <c r="DO339" s="57"/>
      <c r="DP339" s="28">
        <f>F365</f>
        <v>352</v>
      </c>
      <c r="DQ339" s="29">
        <f>F247</f>
        <v>234</v>
      </c>
      <c r="DR339" s="29">
        <f>F124</f>
        <v>111</v>
      </c>
      <c r="DS339" s="29">
        <f>F631</f>
        <v>618</v>
      </c>
      <c r="DT339" s="29">
        <f>F508</f>
        <v>495</v>
      </c>
      <c r="DU339" s="29">
        <f>F309</f>
        <v>296</v>
      </c>
      <c r="DV339" s="29">
        <f>F166</f>
        <v>153</v>
      </c>
      <c r="DW339" s="29">
        <f>F43</f>
        <v>30</v>
      </c>
      <c r="DX339" s="29">
        <f>F550</f>
        <v>537</v>
      </c>
      <c r="DY339" s="29">
        <f>F432</f>
        <v>419</v>
      </c>
      <c r="DZ339" s="29">
        <f>F353</f>
        <v>340</v>
      </c>
      <c r="EA339" s="29">
        <f>F235</f>
        <v>222</v>
      </c>
      <c r="EB339" s="29">
        <f>F92</f>
        <v>79</v>
      </c>
      <c r="EC339" s="29">
        <f>F594</f>
        <v>581</v>
      </c>
      <c r="ED339" s="29">
        <f>F476</f>
        <v>463</v>
      </c>
      <c r="EE339" s="29">
        <f>F277</f>
        <v>264</v>
      </c>
      <c r="EF339" s="29">
        <f>F154</f>
        <v>141</v>
      </c>
      <c r="EG339" s="29">
        <f>F36</f>
        <v>23</v>
      </c>
      <c r="EH339" s="29">
        <f>F513</f>
        <v>500</v>
      </c>
      <c r="EI339" s="29">
        <f>F395</f>
        <v>382</v>
      </c>
      <c r="EJ339" s="29">
        <f>F321</f>
        <v>308</v>
      </c>
      <c r="EK339" s="29">
        <f>F198</f>
        <v>185</v>
      </c>
      <c r="EL339" s="29">
        <f>F80</f>
        <v>67</v>
      </c>
      <c r="EM339" s="29">
        <f>F587</f>
        <v>574</v>
      </c>
      <c r="EN339" s="30">
        <f>F439</f>
        <v>426</v>
      </c>
      <c r="EO339" s="75">
        <f t="shared" si="159"/>
        <v>3247400</v>
      </c>
      <c r="EP339" s="41"/>
      <c r="EQ339" s="91" t="s">
        <v>416</v>
      </c>
      <c r="ER339" s="93" t="s">
        <v>421</v>
      </c>
      <c r="ES339" s="93" t="s">
        <v>334</v>
      </c>
      <c r="ET339" s="93" t="s">
        <v>411</v>
      </c>
      <c r="EU339" s="93" t="s">
        <v>235</v>
      </c>
      <c r="EV339" s="93" t="s">
        <v>412</v>
      </c>
      <c r="EW339" s="92" t="s">
        <v>419</v>
      </c>
      <c r="EX339" s="93" t="s">
        <v>414</v>
      </c>
      <c r="EY339" s="93" t="s">
        <v>273</v>
      </c>
      <c r="EZ339" s="93" t="s">
        <v>418</v>
      </c>
      <c r="FA339" s="93" t="s">
        <v>358</v>
      </c>
      <c r="FB339" s="93" t="s">
        <v>361</v>
      </c>
      <c r="FC339" s="94" t="s">
        <v>410</v>
      </c>
      <c r="FD339" s="93" t="s">
        <v>355</v>
      </c>
      <c r="FE339" s="93" t="s">
        <v>217</v>
      </c>
      <c r="FF339" s="93" t="s">
        <v>156</v>
      </c>
      <c r="FG339" s="93" t="s">
        <v>413</v>
      </c>
      <c r="FH339" s="93" t="s">
        <v>422</v>
      </c>
      <c r="FI339" s="95" t="s">
        <v>391</v>
      </c>
      <c r="FJ339" s="93" t="s">
        <v>403</v>
      </c>
      <c r="FK339" s="93" t="s">
        <v>417</v>
      </c>
      <c r="FL339" s="93" t="s">
        <v>93</v>
      </c>
      <c r="FM339" s="93" t="s">
        <v>97</v>
      </c>
      <c r="FN339" s="93" t="s">
        <v>415</v>
      </c>
      <c r="FO339" s="96" t="s">
        <v>420</v>
      </c>
      <c r="FP339" s="67"/>
    </row>
    <row r="340" spans="1:173" x14ac:dyDescent="0.2">
      <c r="A340" s="41"/>
      <c r="B340" s="41"/>
      <c r="C340" s="41"/>
      <c r="D340" s="109" t="s">
        <v>531</v>
      </c>
      <c r="E340" s="110" t="s">
        <v>565</v>
      </c>
      <c r="F340" s="111">
        <f>B3+(327*B5)</f>
        <v>327</v>
      </c>
      <c r="G340" s="41"/>
      <c r="I340" s="57"/>
      <c r="J340" s="28">
        <f>F604</f>
        <v>591</v>
      </c>
      <c r="K340" s="29">
        <f>F517</f>
        <v>504</v>
      </c>
      <c r="L340" s="29">
        <f>F575</f>
        <v>562</v>
      </c>
      <c r="M340" s="29">
        <f>F633</f>
        <v>620</v>
      </c>
      <c r="N340" s="29">
        <f>F546</f>
        <v>533</v>
      </c>
      <c r="O340" s="29">
        <f>F227</f>
        <v>214</v>
      </c>
      <c r="P340" s="29">
        <f>F160</f>
        <v>147</v>
      </c>
      <c r="Q340" s="29">
        <f>F193</f>
        <v>180</v>
      </c>
      <c r="R340" s="29">
        <f>F256</f>
        <v>243</v>
      </c>
      <c r="S340" s="29">
        <f>F164</f>
        <v>151</v>
      </c>
      <c r="T340" s="29">
        <f>F470</f>
        <v>457</v>
      </c>
      <c r="U340" s="29">
        <f>F403</f>
        <v>390</v>
      </c>
      <c r="V340" s="29">
        <f>F441</f>
        <v>428</v>
      </c>
      <c r="W340" s="29">
        <f>F499</f>
        <v>486</v>
      </c>
      <c r="X340" s="29">
        <f>F437</f>
        <v>424</v>
      </c>
      <c r="Y340" s="29">
        <f>F88</f>
        <v>75</v>
      </c>
      <c r="Z340" s="29">
        <f>F26</f>
        <v>13</v>
      </c>
      <c r="AA340" s="29">
        <f>F84</f>
        <v>71</v>
      </c>
      <c r="AB340" s="29">
        <f>F122</f>
        <v>109</v>
      </c>
      <c r="AC340" s="29">
        <f>F55</f>
        <v>42</v>
      </c>
      <c r="AD340" s="29">
        <f>F361</f>
        <v>348</v>
      </c>
      <c r="AE340" s="29">
        <f>F269</f>
        <v>256</v>
      </c>
      <c r="AF340" s="29">
        <f>F332</f>
        <v>319</v>
      </c>
      <c r="AG340" s="29">
        <f>F365</f>
        <v>352</v>
      </c>
      <c r="AH340" s="30">
        <f>F298</f>
        <v>285</v>
      </c>
      <c r="AI340" s="75">
        <f t="shared" si="157"/>
        <v>3247400</v>
      </c>
      <c r="AJ340" s="41"/>
      <c r="AK340" s="82" t="s">
        <v>606</v>
      </c>
      <c r="AL340" s="84" t="s">
        <v>647</v>
      </c>
      <c r="AM340" s="84" t="s">
        <v>215</v>
      </c>
      <c r="AN340" s="84" t="s">
        <v>663</v>
      </c>
      <c r="AO340" s="84" t="s">
        <v>327</v>
      </c>
      <c r="AP340" s="84" t="s">
        <v>248</v>
      </c>
      <c r="AQ340" s="84" t="s">
        <v>247</v>
      </c>
      <c r="AR340" s="83" t="s">
        <v>246</v>
      </c>
      <c r="AS340" s="84" t="s">
        <v>121</v>
      </c>
      <c r="AT340" s="84" t="s">
        <v>245</v>
      </c>
      <c r="AU340" s="84" t="s">
        <v>462</v>
      </c>
      <c r="AV340" s="84" t="s">
        <v>484</v>
      </c>
      <c r="AW340" s="85" t="s">
        <v>253</v>
      </c>
      <c r="AX340" s="84" t="s">
        <v>483</v>
      </c>
      <c r="AY340" s="84" t="s">
        <v>219</v>
      </c>
      <c r="AZ340" s="84" t="s">
        <v>1</v>
      </c>
      <c r="BA340" s="84" t="s">
        <v>233</v>
      </c>
      <c r="BB340" s="86" t="s">
        <v>232</v>
      </c>
      <c r="BC340" s="84" t="s">
        <v>231</v>
      </c>
      <c r="BD340" s="84" t="s">
        <v>230</v>
      </c>
      <c r="BE340" s="84" t="s">
        <v>199</v>
      </c>
      <c r="BF340" s="84" t="s">
        <v>225</v>
      </c>
      <c r="BG340" s="84" t="s">
        <v>665</v>
      </c>
      <c r="BH340" s="84" t="s">
        <v>416</v>
      </c>
      <c r="BI340" s="87" t="s">
        <v>684</v>
      </c>
      <c r="BJ340" s="41"/>
      <c r="BK340" s="50"/>
      <c r="BL340" s="41"/>
      <c r="BM340" s="28">
        <f>F311</f>
        <v>298</v>
      </c>
      <c r="BN340" s="29">
        <f>F369</f>
        <v>356</v>
      </c>
      <c r="BO340" s="29">
        <f>F332</f>
        <v>319</v>
      </c>
      <c r="BP340" s="29">
        <f>F265</f>
        <v>252</v>
      </c>
      <c r="BQ340" s="29">
        <f>F348</f>
        <v>335</v>
      </c>
      <c r="BR340" s="29">
        <f>F177</f>
        <v>164</v>
      </c>
      <c r="BS340" s="29">
        <f>F260</f>
        <v>247</v>
      </c>
      <c r="BT340" s="29">
        <f>F193</f>
        <v>180</v>
      </c>
      <c r="BU340" s="29">
        <f>F156</f>
        <v>143</v>
      </c>
      <c r="BV340" s="29">
        <f>F214</f>
        <v>201</v>
      </c>
      <c r="BW340" s="29">
        <f>F413</f>
        <v>400</v>
      </c>
      <c r="BX340" s="29">
        <f>F501</f>
        <v>488</v>
      </c>
      <c r="BY340" s="29">
        <f>F459</f>
        <v>446</v>
      </c>
      <c r="BZ340" s="29">
        <f>F397</f>
        <v>384</v>
      </c>
      <c r="CA340" s="29">
        <f>F480</f>
        <v>467</v>
      </c>
      <c r="CB340" s="29">
        <f>F545</f>
        <v>532</v>
      </c>
      <c r="CC340" s="29">
        <f>F628</f>
        <v>615</v>
      </c>
      <c r="CD340" s="29">
        <f>F566</f>
        <v>553</v>
      </c>
      <c r="CE340" s="29">
        <f>F524</f>
        <v>511</v>
      </c>
      <c r="CF340" s="29">
        <f>F612</f>
        <v>599</v>
      </c>
      <c r="CG340" s="29">
        <f>F54</f>
        <v>41</v>
      </c>
      <c r="CH340" s="29">
        <f>F117</f>
        <v>104</v>
      </c>
      <c r="CI340" s="29">
        <f>F75</f>
        <v>62</v>
      </c>
      <c r="CJ340" s="29">
        <f>F33</f>
        <v>20</v>
      </c>
      <c r="CK340" s="30">
        <f>F96</f>
        <v>83</v>
      </c>
      <c r="CL340" s="75">
        <f t="shared" si="158"/>
        <v>3247400</v>
      </c>
      <c r="CM340" s="41"/>
      <c r="CN340" s="82" t="s">
        <v>259</v>
      </c>
      <c r="CO340" s="84" t="s">
        <v>282</v>
      </c>
      <c r="CP340" s="84" t="s">
        <v>665</v>
      </c>
      <c r="CQ340" s="84" t="s">
        <v>467</v>
      </c>
      <c r="CR340" s="84" t="s">
        <v>677</v>
      </c>
      <c r="CS340" s="84" t="s">
        <v>309</v>
      </c>
      <c r="CT340" s="84" t="s">
        <v>115</v>
      </c>
      <c r="CU340" s="83" t="s">
        <v>246</v>
      </c>
      <c r="CV340" s="84" t="s">
        <v>161</v>
      </c>
      <c r="CW340" s="84" t="s">
        <v>184</v>
      </c>
      <c r="CX340" s="84" t="s">
        <v>641</v>
      </c>
      <c r="CY340" s="84" t="s">
        <v>152</v>
      </c>
      <c r="CZ340" s="85" t="s">
        <v>625</v>
      </c>
      <c r="DA340" s="84" t="s">
        <v>258</v>
      </c>
      <c r="DB340" s="84" t="s">
        <v>603</v>
      </c>
      <c r="DC340" s="84" t="s">
        <v>614</v>
      </c>
      <c r="DD340" s="84" t="s">
        <v>257</v>
      </c>
      <c r="DE340" s="86" t="s">
        <v>627</v>
      </c>
      <c r="DF340" s="84" t="s">
        <v>509</v>
      </c>
      <c r="DG340" s="84" t="s">
        <v>500</v>
      </c>
      <c r="DH340" s="84" t="s">
        <v>523</v>
      </c>
      <c r="DI340" s="84" t="s">
        <v>388</v>
      </c>
      <c r="DJ340" s="84" t="s">
        <v>487</v>
      </c>
      <c r="DK340" s="84" t="s">
        <v>255</v>
      </c>
      <c r="DL340" s="87" t="s">
        <v>143</v>
      </c>
      <c r="DM340" s="67"/>
      <c r="DO340" s="57"/>
      <c r="DP340" s="28">
        <f>F400</f>
        <v>387</v>
      </c>
      <c r="DQ340" s="29">
        <f>F282</f>
        <v>269</v>
      </c>
      <c r="DR340" s="29">
        <f>F159</f>
        <v>146</v>
      </c>
      <c r="DS340" s="29">
        <f>F16</f>
        <v>3</v>
      </c>
      <c r="DT340" s="29">
        <f>F518</f>
        <v>505</v>
      </c>
      <c r="DU340" s="29">
        <f>F444</f>
        <v>431</v>
      </c>
      <c r="DV340" s="29">
        <f>F326</f>
        <v>313</v>
      </c>
      <c r="DW340" s="29">
        <f>F203</f>
        <v>190</v>
      </c>
      <c r="DX340" s="29">
        <f>F85</f>
        <v>72</v>
      </c>
      <c r="DY340" s="29">
        <f>F567</f>
        <v>554</v>
      </c>
      <c r="DZ340" s="29">
        <f>F488</f>
        <v>475</v>
      </c>
      <c r="EA340" s="29">
        <f>F370</f>
        <v>357</v>
      </c>
      <c r="EB340" s="29">
        <f>F252</f>
        <v>239</v>
      </c>
      <c r="EC340" s="29">
        <f>F129</f>
        <v>116</v>
      </c>
      <c r="ED340" s="29">
        <f>F636</f>
        <v>623</v>
      </c>
      <c r="EE340" s="29">
        <f>F437</f>
        <v>424</v>
      </c>
      <c r="EF340" s="29">
        <f>F289</f>
        <v>276</v>
      </c>
      <c r="EG340" s="29">
        <f>F171</f>
        <v>158</v>
      </c>
      <c r="EH340" s="29">
        <f>F48</f>
        <v>35</v>
      </c>
      <c r="EI340" s="29">
        <f>F555</f>
        <v>542</v>
      </c>
      <c r="EJ340" s="29">
        <f>F481</f>
        <v>468</v>
      </c>
      <c r="EK340" s="29">
        <f>F358</f>
        <v>345</v>
      </c>
      <c r="EL340" s="29">
        <f>F215</f>
        <v>202</v>
      </c>
      <c r="EM340" s="29">
        <f>F97</f>
        <v>84</v>
      </c>
      <c r="EN340" s="30">
        <f>F599</f>
        <v>586</v>
      </c>
      <c r="EO340" s="75">
        <f t="shared" si="159"/>
        <v>3247400</v>
      </c>
      <c r="EP340" s="41"/>
      <c r="EQ340" s="91" t="s">
        <v>171</v>
      </c>
      <c r="ER340" s="93" t="s">
        <v>678</v>
      </c>
      <c r="ES340" s="93" t="s">
        <v>90</v>
      </c>
      <c r="ET340" s="93" t="s">
        <v>630</v>
      </c>
      <c r="EU340" s="93" t="s">
        <v>600</v>
      </c>
      <c r="EV340" s="93" t="s">
        <v>692</v>
      </c>
      <c r="EW340" s="93" t="s">
        <v>503</v>
      </c>
      <c r="EX340" s="92" t="s">
        <v>637</v>
      </c>
      <c r="EY340" s="93" t="s">
        <v>332</v>
      </c>
      <c r="EZ340" s="93" t="s">
        <v>613</v>
      </c>
      <c r="FA340" s="93" t="s">
        <v>593</v>
      </c>
      <c r="FB340" s="93" t="s">
        <v>180</v>
      </c>
      <c r="FC340" s="94" t="s">
        <v>185</v>
      </c>
      <c r="FD340" s="93" t="s">
        <v>450</v>
      </c>
      <c r="FE340" s="93" t="s">
        <v>175</v>
      </c>
      <c r="FF340" s="93" t="s">
        <v>219</v>
      </c>
      <c r="FG340" s="93" t="s">
        <v>477</v>
      </c>
      <c r="FH340" s="95" t="s">
        <v>701</v>
      </c>
      <c r="FI340" s="93" t="s">
        <v>430</v>
      </c>
      <c r="FJ340" s="93" t="s">
        <v>485</v>
      </c>
      <c r="FK340" s="93" t="s">
        <v>687</v>
      </c>
      <c r="FL340" s="93" t="s">
        <v>158</v>
      </c>
      <c r="FM340" s="93" t="s">
        <v>518</v>
      </c>
      <c r="FN340" s="93" t="s">
        <v>292</v>
      </c>
      <c r="FO340" s="96" t="s">
        <v>392</v>
      </c>
      <c r="FP340" s="67"/>
    </row>
    <row r="341" spans="1:173" x14ac:dyDescent="0.2">
      <c r="A341" s="41"/>
      <c r="B341" s="41"/>
      <c r="C341" s="41"/>
      <c r="D341" s="109" t="s">
        <v>87</v>
      </c>
      <c r="E341" s="110" t="s">
        <v>565</v>
      </c>
      <c r="F341" s="111">
        <f>B3+(328*B5)</f>
        <v>328</v>
      </c>
      <c r="G341" s="41"/>
      <c r="I341" s="57"/>
      <c r="J341" s="28">
        <f>F583</f>
        <v>570</v>
      </c>
      <c r="K341" s="29">
        <f>F621</f>
        <v>608</v>
      </c>
      <c r="L341" s="29">
        <f>F554</f>
        <v>541</v>
      </c>
      <c r="M341" s="29">
        <f>F592</f>
        <v>579</v>
      </c>
      <c r="N341" s="29">
        <f>F525</f>
        <v>512</v>
      </c>
      <c r="O341" s="29">
        <f>F206</f>
        <v>193</v>
      </c>
      <c r="P341" s="29">
        <f>F239</f>
        <v>226</v>
      </c>
      <c r="Q341" s="29">
        <f>F177</f>
        <v>164</v>
      </c>
      <c r="R341" s="29">
        <f>F235</f>
        <v>222</v>
      </c>
      <c r="S341" s="29">
        <f>F143</f>
        <v>130</v>
      </c>
      <c r="T341" s="29">
        <f>F449</f>
        <v>436</v>
      </c>
      <c r="U341" s="29">
        <f>F512</f>
        <v>499</v>
      </c>
      <c r="V341" s="29">
        <f>F420</f>
        <v>407</v>
      </c>
      <c r="W341" s="29">
        <f>F478</f>
        <v>465</v>
      </c>
      <c r="X341" s="29">
        <f>F391</f>
        <v>378</v>
      </c>
      <c r="Y341" s="29">
        <f>F72</f>
        <v>59</v>
      </c>
      <c r="Z341" s="29">
        <f>F130</f>
        <v>117</v>
      </c>
      <c r="AA341" s="29">
        <f>F38</f>
        <v>25</v>
      </c>
      <c r="AB341" s="29">
        <f>F101</f>
        <v>88</v>
      </c>
      <c r="AC341" s="29">
        <f>F34</f>
        <v>21</v>
      </c>
      <c r="AD341" s="29">
        <f>F315</f>
        <v>302</v>
      </c>
      <c r="AE341" s="29">
        <f>F373</f>
        <v>360</v>
      </c>
      <c r="AF341" s="29">
        <f>F311</f>
        <v>298</v>
      </c>
      <c r="AG341" s="29">
        <f>F344</f>
        <v>331</v>
      </c>
      <c r="AH341" s="30">
        <f>F282</f>
        <v>269</v>
      </c>
      <c r="AI341" s="75">
        <f t="shared" si="157"/>
        <v>3247400</v>
      </c>
      <c r="AJ341" s="41"/>
      <c r="AK341" s="82" t="s">
        <v>674</v>
      </c>
      <c r="AL341" s="84" t="s">
        <v>376</v>
      </c>
      <c r="AM341" s="84" t="s">
        <v>629</v>
      </c>
      <c r="AN341" s="84" t="s">
        <v>592</v>
      </c>
      <c r="AO341" s="84" t="s">
        <v>337</v>
      </c>
      <c r="AP341" s="84" t="s">
        <v>182</v>
      </c>
      <c r="AQ341" s="84" t="s">
        <v>364</v>
      </c>
      <c r="AR341" s="84" t="s">
        <v>309</v>
      </c>
      <c r="AS341" s="83" t="s">
        <v>361</v>
      </c>
      <c r="AT341" s="84" t="s">
        <v>186</v>
      </c>
      <c r="AU341" s="84" t="s">
        <v>444</v>
      </c>
      <c r="AV341" s="84" t="s">
        <v>340</v>
      </c>
      <c r="AW341" s="85" t="s">
        <v>496</v>
      </c>
      <c r="AX341" s="84" t="s">
        <v>394</v>
      </c>
      <c r="AY341" s="84" t="s">
        <v>311</v>
      </c>
      <c r="AZ341" s="84" t="s">
        <v>164</v>
      </c>
      <c r="BA341" s="86" t="s">
        <v>350</v>
      </c>
      <c r="BB341" s="84" t="s">
        <v>291</v>
      </c>
      <c r="BC341" s="84" t="s">
        <v>123</v>
      </c>
      <c r="BD341" s="84" t="s">
        <v>167</v>
      </c>
      <c r="BE341" s="84" t="s">
        <v>384</v>
      </c>
      <c r="BF341" s="84" t="s">
        <v>691</v>
      </c>
      <c r="BG341" s="84" t="s">
        <v>259</v>
      </c>
      <c r="BH341" s="84" t="s">
        <v>341</v>
      </c>
      <c r="BI341" s="87" t="s">
        <v>678</v>
      </c>
      <c r="BJ341" s="41"/>
      <c r="BK341" s="50"/>
      <c r="BL341" s="41"/>
      <c r="BM341" s="28">
        <f>F382</f>
        <v>369</v>
      </c>
      <c r="BN341" s="29">
        <f>F286</f>
        <v>273</v>
      </c>
      <c r="BO341" s="29">
        <f>F298</f>
        <v>285</v>
      </c>
      <c r="BP341" s="29">
        <f>F344</f>
        <v>331</v>
      </c>
      <c r="BQ341" s="29">
        <f>F315</f>
        <v>302</v>
      </c>
      <c r="BR341" s="29">
        <f>F243</f>
        <v>230</v>
      </c>
      <c r="BS341" s="29">
        <f>F152</f>
        <v>139</v>
      </c>
      <c r="BT341" s="29">
        <f>F164</f>
        <v>151</v>
      </c>
      <c r="BU341" s="29">
        <f>F235</f>
        <v>222</v>
      </c>
      <c r="BV341" s="29">
        <f>F206</f>
        <v>193</v>
      </c>
      <c r="BW341" s="29">
        <f>F509</f>
        <v>496</v>
      </c>
      <c r="BX341" s="29">
        <f>F388</f>
        <v>375</v>
      </c>
      <c r="BY341" s="29">
        <f>F430</f>
        <v>417</v>
      </c>
      <c r="BZ341" s="29">
        <f>F476</f>
        <v>463</v>
      </c>
      <c r="CA341" s="29">
        <f>F447</f>
        <v>434</v>
      </c>
      <c r="CB341" s="29">
        <f>F616</f>
        <v>603</v>
      </c>
      <c r="CC341" s="29">
        <f>F520</f>
        <v>507</v>
      </c>
      <c r="CD341" s="29">
        <f>F562</f>
        <v>549</v>
      </c>
      <c r="CE341" s="29">
        <f>F603</f>
        <v>590</v>
      </c>
      <c r="CF341" s="29">
        <f>F574</f>
        <v>561</v>
      </c>
      <c r="CG341" s="29">
        <f>F125</f>
        <v>112</v>
      </c>
      <c r="CH341" s="29">
        <f>F29</f>
        <v>16</v>
      </c>
      <c r="CI341" s="29">
        <f>F46</f>
        <v>33</v>
      </c>
      <c r="CJ341" s="29">
        <f>F92</f>
        <v>79</v>
      </c>
      <c r="CK341" s="30">
        <f>F83</f>
        <v>70</v>
      </c>
      <c r="CL341" s="75">
        <f t="shared" si="158"/>
        <v>3247400</v>
      </c>
      <c r="CM341" s="41"/>
      <c r="CN341" s="82" t="s">
        <v>688</v>
      </c>
      <c r="CO341" s="84" t="s">
        <v>137</v>
      </c>
      <c r="CP341" s="84" t="s">
        <v>684</v>
      </c>
      <c r="CQ341" s="84" t="s">
        <v>341</v>
      </c>
      <c r="CR341" s="84" t="s">
        <v>384</v>
      </c>
      <c r="CS341" s="84" t="s">
        <v>307</v>
      </c>
      <c r="CT341" s="84" t="s">
        <v>113</v>
      </c>
      <c r="CU341" s="84" t="s">
        <v>245</v>
      </c>
      <c r="CV341" s="83" t="s">
        <v>361</v>
      </c>
      <c r="CW341" s="84" t="s">
        <v>182</v>
      </c>
      <c r="CX341" s="84" t="s">
        <v>640</v>
      </c>
      <c r="CY341" s="84" t="s">
        <v>568</v>
      </c>
      <c r="CZ341" s="85" t="s">
        <v>624</v>
      </c>
      <c r="DA341" s="84" t="s">
        <v>217</v>
      </c>
      <c r="DB341" s="84" t="s">
        <v>198</v>
      </c>
      <c r="DC341" s="84" t="s">
        <v>610</v>
      </c>
      <c r="DD341" s="86" t="s">
        <v>632</v>
      </c>
      <c r="DE341" s="84" t="s">
        <v>530</v>
      </c>
      <c r="DF341" s="84" t="s">
        <v>77</v>
      </c>
      <c r="DG341" s="84" t="s">
        <v>432</v>
      </c>
      <c r="DH341" s="84" t="s">
        <v>522</v>
      </c>
      <c r="DI341" s="84" t="s">
        <v>408</v>
      </c>
      <c r="DJ341" s="84" t="s">
        <v>269</v>
      </c>
      <c r="DK341" s="84" t="s">
        <v>410</v>
      </c>
      <c r="DL341" s="87" t="s">
        <v>195</v>
      </c>
      <c r="DM341" s="67"/>
      <c r="DO341" s="57"/>
      <c r="DP341" s="28">
        <f>F560</f>
        <v>547</v>
      </c>
      <c r="DQ341" s="29">
        <f>F417</f>
        <v>404</v>
      </c>
      <c r="DR341" s="29">
        <f>F294</f>
        <v>281</v>
      </c>
      <c r="DS341" s="29">
        <f>F176</f>
        <v>163</v>
      </c>
      <c r="DT341" s="29">
        <f>F53</f>
        <v>40</v>
      </c>
      <c r="DU341" s="29">
        <f>F604</f>
        <v>591</v>
      </c>
      <c r="DV341" s="29">
        <f>F486</f>
        <v>473</v>
      </c>
      <c r="DW341" s="29">
        <f>F338</f>
        <v>325</v>
      </c>
      <c r="DX341" s="29">
        <f>F220</f>
        <v>207</v>
      </c>
      <c r="DY341" s="29">
        <f>F102</f>
        <v>89</v>
      </c>
      <c r="DZ341" s="29">
        <f>F523</f>
        <v>510</v>
      </c>
      <c r="EA341" s="29">
        <f>F405</f>
        <v>392</v>
      </c>
      <c r="EB341" s="29">
        <f>F287</f>
        <v>274</v>
      </c>
      <c r="EC341" s="29">
        <f>F139</f>
        <v>126</v>
      </c>
      <c r="ED341" s="29">
        <f>F21</f>
        <v>8</v>
      </c>
      <c r="EE341" s="29">
        <f>F572</f>
        <v>559</v>
      </c>
      <c r="EF341" s="29">
        <f>F449</f>
        <v>436</v>
      </c>
      <c r="EG341" s="29">
        <f>F331</f>
        <v>318</v>
      </c>
      <c r="EH341" s="29">
        <f>F208</f>
        <v>195</v>
      </c>
      <c r="EI341" s="29">
        <f>F65</f>
        <v>52</v>
      </c>
      <c r="EJ341" s="29">
        <f>F616</f>
        <v>603</v>
      </c>
      <c r="EK341" s="29">
        <f>F493</f>
        <v>480</v>
      </c>
      <c r="EL341" s="29">
        <f>F375</f>
        <v>362</v>
      </c>
      <c r="EM341" s="29">
        <f>F257</f>
        <v>244</v>
      </c>
      <c r="EN341" s="30">
        <f>F134</f>
        <v>121</v>
      </c>
      <c r="EO341" s="75">
        <f t="shared" si="159"/>
        <v>3247400</v>
      </c>
      <c r="EP341" s="41"/>
      <c r="EQ341" s="91" t="s">
        <v>393</v>
      </c>
      <c r="ER341" s="93" t="s">
        <v>169</v>
      </c>
      <c r="ES341" s="93" t="s">
        <v>155</v>
      </c>
      <c r="ET341" s="93" t="s">
        <v>605</v>
      </c>
      <c r="EU341" s="93" t="s">
        <v>611</v>
      </c>
      <c r="EV341" s="93" t="s">
        <v>606</v>
      </c>
      <c r="EW341" s="93" t="s">
        <v>543</v>
      </c>
      <c r="EX341" s="93" t="s">
        <v>607</v>
      </c>
      <c r="EY341" s="92" t="s">
        <v>92</v>
      </c>
      <c r="EZ341" s="93" t="s">
        <v>609</v>
      </c>
      <c r="FA341" s="93" t="s">
        <v>299</v>
      </c>
      <c r="FB341" s="93" t="s">
        <v>608</v>
      </c>
      <c r="FC341" s="94" t="s">
        <v>303</v>
      </c>
      <c r="FD341" s="93" t="s">
        <v>308</v>
      </c>
      <c r="FE341" s="93" t="s">
        <v>333</v>
      </c>
      <c r="FF341" s="93" t="s">
        <v>276</v>
      </c>
      <c r="FG341" s="95" t="s">
        <v>444</v>
      </c>
      <c r="FH341" s="93" t="s">
        <v>438</v>
      </c>
      <c r="FI341" s="93" t="s">
        <v>469</v>
      </c>
      <c r="FJ341" s="93" t="s">
        <v>602</v>
      </c>
      <c r="FK341" s="93" t="s">
        <v>610</v>
      </c>
      <c r="FL341" s="93" t="s">
        <v>216</v>
      </c>
      <c r="FM341" s="93" t="s">
        <v>570</v>
      </c>
      <c r="FN341" s="93" t="s">
        <v>516</v>
      </c>
      <c r="FO341" s="96" t="s">
        <v>289</v>
      </c>
      <c r="FP341" s="67"/>
    </row>
    <row r="342" spans="1:173" x14ac:dyDescent="0.2">
      <c r="A342" s="41"/>
      <c r="B342" s="41"/>
      <c r="C342" s="41"/>
      <c r="D342" s="109" t="s">
        <v>120</v>
      </c>
      <c r="E342" s="110" t="s">
        <v>565</v>
      </c>
      <c r="F342" s="122">
        <f>B3+(329*B5)</f>
        <v>329</v>
      </c>
      <c r="G342" s="41" t="s">
        <v>3</v>
      </c>
      <c r="I342" s="57"/>
      <c r="J342" s="28">
        <f>F542</f>
        <v>529</v>
      </c>
      <c r="K342" s="29">
        <f>F600</f>
        <v>587</v>
      </c>
      <c r="L342" s="29">
        <f>F533</f>
        <v>520</v>
      </c>
      <c r="M342" s="29">
        <f>F571</f>
        <v>558</v>
      </c>
      <c r="N342" s="29">
        <f>F629</f>
        <v>616</v>
      </c>
      <c r="O342" s="29">
        <f>F185</f>
        <v>172</v>
      </c>
      <c r="P342" s="29">
        <f>F218</f>
        <v>205</v>
      </c>
      <c r="Q342" s="29">
        <f>F156</f>
        <v>143</v>
      </c>
      <c r="R342" s="29">
        <f>F189</f>
        <v>176</v>
      </c>
      <c r="S342" s="29">
        <f>F252</f>
        <v>239</v>
      </c>
      <c r="T342" s="29">
        <f>F428</f>
        <v>415</v>
      </c>
      <c r="U342" s="29">
        <f>F466</f>
        <v>453</v>
      </c>
      <c r="V342" s="29">
        <f>F399</f>
        <v>386</v>
      </c>
      <c r="W342" s="29">
        <f>F462</f>
        <v>449</v>
      </c>
      <c r="X342" s="29">
        <f>F495</f>
        <v>482</v>
      </c>
      <c r="Y342" s="29">
        <f>F51</f>
        <v>38</v>
      </c>
      <c r="Z342" s="29">
        <f>F109</f>
        <v>96</v>
      </c>
      <c r="AA342" s="29">
        <f>F22</f>
        <v>9</v>
      </c>
      <c r="AB342" s="29">
        <f>F80</f>
        <v>67</v>
      </c>
      <c r="AC342" s="29">
        <f>F113</f>
        <v>100</v>
      </c>
      <c r="AD342" s="29">
        <f>F294</f>
        <v>281</v>
      </c>
      <c r="AE342" s="29">
        <f>F357</f>
        <v>344</v>
      </c>
      <c r="AF342" s="29">
        <f>F265</f>
        <v>252</v>
      </c>
      <c r="AG342" s="29">
        <f>F323</f>
        <v>310</v>
      </c>
      <c r="AH342" s="30">
        <f>F386</f>
        <v>373</v>
      </c>
      <c r="AI342" s="75">
        <f t="shared" si="157"/>
        <v>3247400</v>
      </c>
      <c r="AJ342" s="41"/>
      <c r="AK342" s="82" t="s">
        <v>631</v>
      </c>
      <c r="AL342" s="84" t="s">
        <v>148</v>
      </c>
      <c r="AM342" s="84" t="s">
        <v>686</v>
      </c>
      <c r="AN342" s="84" t="s">
        <v>129</v>
      </c>
      <c r="AO342" s="84" t="s">
        <v>645</v>
      </c>
      <c r="AP342" s="84" t="s">
        <v>183</v>
      </c>
      <c r="AQ342" s="84" t="s">
        <v>114</v>
      </c>
      <c r="AR342" s="84" t="s">
        <v>161</v>
      </c>
      <c r="AS342" s="84" t="s">
        <v>116</v>
      </c>
      <c r="AT342" s="83" t="s">
        <v>185</v>
      </c>
      <c r="AU342" s="84" t="s">
        <v>445</v>
      </c>
      <c r="AV342" s="84" t="s">
        <v>378</v>
      </c>
      <c r="AW342" s="85" t="s">
        <v>551</v>
      </c>
      <c r="AX342" s="84" t="s">
        <v>149</v>
      </c>
      <c r="AY342" s="84" t="s">
        <v>446</v>
      </c>
      <c r="AZ342" s="86" t="s">
        <v>165</v>
      </c>
      <c r="BA342" s="84" t="s">
        <v>95</v>
      </c>
      <c r="BB342" s="84" t="s">
        <v>348</v>
      </c>
      <c r="BC342" s="84" t="s">
        <v>97</v>
      </c>
      <c r="BD342" s="84" t="s">
        <v>142</v>
      </c>
      <c r="BE342" s="84" t="s">
        <v>155</v>
      </c>
      <c r="BF342" s="84" t="s">
        <v>669</v>
      </c>
      <c r="BG342" s="84" t="s">
        <v>467</v>
      </c>
      <c r="BH342" s="84" t="s">
        <v>670</v>
      </c>
      <c r="BI342" s="87" t="s">
        <v>317</v>
      </c>
      <c r="BJ342" s="41"/>
      <c r="BK342" s="50"/>
      <c r="BL342" s="41"/>
      <c r="BM342" s="28">
        <f>F340</f>
        <v>327</v>
      </c>
      <c r="BN342" s="29">
        <f>F323</f>
        <v>310</v>
      </c>
      <c r="BO342" s="29">
        <f>F269</f>
        <v>256</v>
      </c>
      <c r="BP342" s="29">
        <f>F307</f>
        <v>294</v>
      </c>
      <c r="BQ342" s="29">
        <f>F386</f>
        <v>373</v>
      </c>
      <c r="BR342" s="29">
        <f>F231</f>
        <v>218</v>
      </c>
      <c r="BS342" s="29">
        <f>F189</f>
        <v>176</v>
      </c>
      <c r="BT342" s="29">
        <f>F160</f>
        <v>147</v>
      </c>
      <c r="BU342" s="29">
        <f>F168</f>
        <v>155</v>
      </c>
      <c r="BV342" s="29">
        <f>F252</f>
        <v>239</v>
      </c>
      <c r="BW342" s="29">
        <f>F472</f>
        <v>459</v>
      </c>
      <c r="BX342" s="29">
        <f>F455</f>
        <v>442</v>
      </c>
      <c r="BY342" s="29">
        <f>F401</f>
        <v>388</v>
      </c>
      <c r="BZ342" s="29">
        <f>F434</f>
        <v>421</v>
      </c>
      <c r="CA342" s="29">
        <f>F488</f>
        <v>475</v>
      </c>
      <c r="CB342" s="29">
        <f>F599</f>
        <v>586</v>
      </c>
      <c r="CC342" s="29">
        <f>F587</f>
        <v>574</v>
      </c>
      <c r="CD342" s="29">
        <f>F528</f>
        <v>515</v>
      </c>
      <c r="CE342" s="29">
        <f>F541</f>
        <v>528</v>
      </c>
      <c r="CF342" s="29">
        <f>F620</f>
        <v>607</v>
      </c>
      <c r="CG342" s="29">
        <f>F108</f>
        <v>95</v>
      </c>
      <c r="CH342" s="29">
        <f>F71</f>
        <v>58</v>
      </c>
      <c r="CI342" s="29">
        <f>F17</f>
        <v>4</v>
      </c>
      <c r="CJ342" s="29">
        <f>F50</f>
        <v>37</v>
      </c>
      <c r="CK342" s="30">
        <f>F129</f>
        <v>116</v>
      </c>
      <c r="CL342" s="75">
        <f t="shared" si="158"/>
        <v>3247400</v>
      </c>
      <c r="CM342" s="41"/>
      <c r="CN342" s="82" t="s">
        <v>531</v>
      </c>
      <c r="CO342" s="84" t="s">
        <v>670</v>
      </c>
      <c r="CP342" s="84" t="s">
        <v>225</v>
      </c>
      <c r="CQ342" s="84" t="s">
        <v>673</v>
      </c>
      <c r="CR342" s="84" t="s">
        <v>317</v>
      </c>
      <c r="CS342" s="84" t="s">
        <v>287</v>
      </c>
      <c r="CT342" s="84" t="s">
        <v>116</v>
      </c>
      <c r="CU342" s="84" t="s">
        <v>247</v>
      </c>
      <c r="CV342" s="84" t="s">
        <v>363</v>
      </c>
      <c r="CW342" s="83" t="s">
        <v>185</v>
      </c>
      <c r="CX342" s="84" t="s">
        <v>316</v>
      </c>
      <c r="CY342" s="84" t="s">
        <v>582</v>
      </c>
      <c r="CZ342" s="85" t="s">
        <v>80</v>
      </c>
      <c r="DA342" s="84" t="s">
        <v>656</v>
      </c>
      <c r="DB342" s="84" t="s">
        <v>593</v>
      </c>
      <c r="DC342" s="86" t="s">
        <v>392</v>
      </c>
      <c r="DD342" s="84" t="s">
        <v>415</v>
      </c>
      <c r="DE342" s="84" t="s">
        <v>274</v>
      </c>
      <c r="DF342" s="84" t="s">
        <v>588</v>
      </c>
      <c r="DG342" s="84" t="s">
        <v>648</v>
      </c>
      <c r="DH342" s="84" t="s">
        <v>314</v>
      </c>
      <c r="DI342" s="84" t="s">
        <v>210</v>
      </c>
      <c r="DJ342" s="84" t="s">
        <v>488</v>
      </c>
      <c r="DK342" s="84" t="s">
        <v>555</v>
      </c>
      <c r="DL342" s="87" t="s">
        <v>450</v>
      </c>
      <c r="DM342" s="67"/>
      <c r="DO342" s="57"/>
      <c r="DP342" s="28">
        <f>F70</f>
        <v>57</v>
      </c>
      <c r="DQ342" s="29">
        <f>F577</f>
        <v>564</v>
      </c>
      <c r="DR342" s="29">
        <f>F454</f>
        <v>441</v>
      </c>
      <c r="DS342" s="29">
        <f>F336</f>
        <v>323</v>
      </c>
      <c r="DT342" s="29">
        <f>F188</f>
        <v>175</v>
      </c>
      <c r="DU342" s="29">
        <f>F114</f>
        <v>101</v>
      </c>
      <c r="DV342" s="29">
        <f>F621</f>
        <v>608</v>
      </c>
      <c r="DW342" s="29">
        <f>F498</f>
        <v>485</v>
      </c>
      <c r="DX342" s="29">
        <f>F380</f>
        <v>367</v>
      </c>
      <c r="DY342" s="29">
        <f>F262</f>
        <v>249</v>
      </c>
      <c r="DZ342" s="29">
        <f>F58</f>
        <v>45</v>
      </c>
      <c r="EA342" s="29">
        <f>F540</f>
        <v>527</v>
      </c>
      <c r="EB342" s="29">
        <f>F422</f>
        <v>409</v>
      </c>
      <c r="EC342" s="29">
        <f>F299</f>
        <v>286</v>
      </c>
      <c r="ED342" s="29">
        <f>F181</f>
        <v>168</v>
      </c>
      <c r="EE342" s="29">
        <f>F107</f>
        <v>94</v>
      </c>
      <c r="EF342" s="29">
        <f>F609</f>
        <v>596</v>
      </c>
      <c r="EG342" s="29">
        <f>F466</f>
        <v>453</v>
      </c>
      <c r="EH342" s="29">
        <f>F343</f>
        <v>330</v>
      </c>
      <c r="EI342" s="29">
        <f>F225</f>
        <v>212</v>
      </c>
      <c r="EJ342" s="29">
        <f>F26</f>
        <v>13</v>
      </c>
      <c r="EK342" s="29">
        <f>F528</f>
        <v>515</v>
      </c>
      <c r="EL342" s="29">
        <f>F410</f>
        <v>397</v>
      </c>
      <c r="EM342" s="29">
        <f>F267</f>
        <v>254</v>
      </c>
      <c r="EN342" s="30">
        <f>F144</f>
        <v>131</v>
      </c>
      <c r="EO342" s="75">
        <f t="shared" si="159"/>
        <v>3247400</v>
      </c>
      <c r="EP342" s="41"/>
      <c r="EQ342" s="91" t="s">
        <v>369</v>
      </c>
      <c r="ER342" s="93" t="s">
        <v>381</v>
      </c>
      <c r="ES342" s="93" t="s">
        <v>218</v>
      </c>
      <c r="ET342" s="93" t="s">
        <v>366</v>
      </c>
      <c r="EU342" s="93" t="s">
        <v>375</v>
      </c>
      <c r="EV342" s="93" t="s">
        <v>368</v>
      </c>
      <c r="EW342" s="93" t="s">
        <v>376</v>
      </c>
      <c r="EX342" s="93" t="s">
        <v>371</v>
      </c>
      <c r="EY342" s="93" t="s">
        <v>157</v>
      </c>
      <c r="EZ342" s="92" t="s">
        <v>373</v>
      </c>
      <c r="FA342" s="93" t="s">
        <v>380</v>
      </c>
      <c r="FB342" s="93" t="s">
        <v>108</v>
      </c>
      <c r="FC342" s="94" t="s">
        <v>365</v>
      </c>
      <c r="FD342" s="93" t="s">
        <v>112</v>
      </c>
      <c r="FE342" s="93" t="s">
        <v>94</v>
      </c>
      <c r="FF342" s="95" t="s">
        <v>331</v>
      </c>
      <c r="FG342" s="93" t="s">
        <v>370</v>
      </c>
      <c r="FH342" s="93" t="s">
        <v>378</v>
      </c>
      <c r="FI342" s="93" t="s">
        <v>374</v>
      </c>
      <c r="FJ342" s="93" t="s">
        <v>367</v>
      </c>
      <c r="FK342" s="93" t="s">
        <v>233</v>
      </c>
      <c r="FL342" s="93" t="s">
        <v>274</v>
      </c>
      <c r="FM342" s="93" t="s">
        <v>377</v>
      </c>
      <c r="FN342" s="93" t="s">
        <v>372</v>
      </c>
      <c r="FO342" s="96" t="s">
        <v>379</v>
      </c>
      <c r="FP342" s="67"/>
    </row>
    <row r="343" spans="1:173" ht="12.75" x14ac:dyDescent="0.2">
      <c r="A343" s="41"/>
      <c r="B343" s="41"/>
      <c r="C343" s="41"/>
      <c r="D343" s="109" t="s">
        <v>374</v>
      </c>
      <c r="E343" s="110" t="s">
        <v>565</v>
      </c>
      <c r="F343" s="111">
        <f>B3+(330*B5)</f>
        <v>330</v>
      </c>
      <c r="G343" s="41"/>
      <c r="I343" s="57"/>
      <c r="J343" s="28">
        <f>F405</f>
        <v>392</v>
      </c>
      <c r="K343" s="29">
        <f>F438</f>
        <v>425</v>
      </c>
      <c r="L343" s="29">
        <f>F501</f>
        <v>488</v>
      </c>
      <c r="M343" s="29">
        <f>F434</f>
        <v>421</v>
      </c>
      <c r="N343" s="29">
        <f>F472</f>
        <v>459</v>
      </c>
      <c r="O343" s="29">
        <f>F23</f>
        <v>10</v>
      </c>
      <c r="P343" s="29">
        <f>F86</f>
        <v>73</v>
      </c>
      <c r="Q343" s="29">
        <f>F119</f>
        <v>106</v>
      </c>
      <c r="R343" s="29">
        <f>F57</f>
        <v>44</v>
      </c>
      <c r="S343" s="29">
        <f>F90</f>
        <v>77</v>
      </c>
      <c r="T343" s="29">
        <f>F271</f>
        <v>258</v>
      </c>
      <c r="U343" s="29">
        <f>F329</f>
        <v>316</v>
      </c>
      <c r="V343" s="29">
        <f>F367</f>
        <v>354</v>
      </c>
      <c r="W343" s="29">
        <f>F300</f>
        <v>287</v>
      </c>
      <c r="X343" s="29">
        <f>F358</f>
        <v>345</v>
      </c>
      <c r="Y343" s="29">
        <f>F514</f>
        <v>501</v>
      </c>
      <c r="Z343" s="29">
        <f>F577</f>
        <v>564</v>
      </c>
      <c r="AA343" s="29">
        <f>F635</f>
        <v>622</v>
      </c>
      <c r="AB343" s="29">
        <f>F543</f>
        <v>530</v>
      </c>
      <c r="AC343" s="29">
        <f>F606</f>
        <v>593</v>
      </c>
      <c r="AD343" s="29">
        <f>F162</f>
        <v>149</v>
      </c>
      <c r="AE343" s="29">
        <f>F195</f>
        <v>182</v>
      </c>
      <c r="AF343" s="29">
        <f>F253</f>
        <v>240</v>
      </c>
      <c r="AG343" s="29">
        <f>F166</f>
        <v>153</v>
      </c>
      <c r="AH343" s="30">
        <f>F224</f>
        <v>211</v>
      </c>
      <c r="AI343" s="75">
        <f t="shared" si="157"/>
        <v>3247400</v>
      </c>
      <c r="AJ343" s="41"/>
      <c r="AK343" s="82" t="s">
        <v>608</v>
      </c>
      <c r="AL343" s="84" t="s">
        <v>633</v>
      </c>
      <c r="AM343" s="84" t="s">
        <v>152</v>
      </c>
      <c r="AN343" s="84" t="s">
        <v>656</v>
      </c>
      <c r="AO343" s="84" t="s">
        <v>316</v>
      </c>
      <c r="AP343" s="84" t="s">
        <v>472</v>
      </c>
      <c r="AQ343" s="84" t="s">
        <v>557</v>
      </c>
      <c r="AR343" s="84" t="s">
        <v>579</v>
      </c>
      <c r="AS343" s="84" t="s">
        <v>128</v>
      </c>
      <c r="AT343" s="84" t="s">
        <v>639</v>
      </c>
      <c r="AU343" s="83" t="s">
        <v>455</v>
      </c>
      <c r="AV343" s="84" t="s">
        <v>466</v>
      </c>
      <c r="AW343" s="85" t="s">
        <v>264</v>
      </c>
      <c r="AX343" s="84" t="s">
        <v>589</v>
      </c>
      <c r="AY343" s="86" t="s">
        <v>158</v>
      </c>
      <c r="AZ343" s="84" t="s">
        <v>146</v>
      </c>
      <c r="BA343" s="84" t="s">
        <v>381</v>
      </c>
      <c r="BB343" s="84" t="s">
        <v>473</v>
      </c>
      <c r="BC343" s="84" t="s">
        <v>655</v>
      </c>
      <c r="BD343" s="84" t="s">
        <v>526</v>
      </c>
      <c r="BE343" s="84" t="s">
        <v>187</v>
      </c>
      <c r="BF343" s="84" t="s">
        <v>159</v>
      </c>
      <c r="BG343" s="84" t="s">
        <v>575</v>
      </c>
      <c r="BH343" s="84" t="s">
        <v>419</v>
      </c>
      <c r="BI343" s="87" t="s">
        <v>636</v>
      </c>
      <c r="BJ343" s="41"/>
      <c r="BK343" s="50"/>
      <c r="BL343" s="41"/>
      <c r="BM343" s="28">
        <f>F155</f>
        <v>142</v>
      </c>
      <c r="BN343" s="29">
        <f>F234</f>
        <v>221</v>
      </c>
      <c r="BO343" s="29">
        <f>F247</f>
        <v>234</v>
      </c>
      <c r="BP343" s="29">
        <f>F188</f>
        <v>175</v>
      </c>
      <c r="BQ343" s="29">
        <f>F176</f>
        <v>163</v>
      </c>
      <c r="BR343" s="29">
        <f>F523</f>
        <v>510</v>
      </c>
      <c r="BS343" s="29">
        <f>F607</f>
        <v>594</v>
      </c>
      <c r="BT343" s="29">
        <f>F615</f>
        <v>602</v>
      </c>
      <c r="BU343" s="29">
        <f>F586</f>
        <v>573</v>
      </c>
      <c r="BV343" s="29">
        <f>F544</f>
        <v>531</v>
      </c>
      <c r="BW343" s="29">
        <f>F271</f>
        <v>258</v>
      </c>
      <c r="BX343" s="29">
        <f>F350</f>
        <v>337</v>
      </c>
      <c r="BY343" s="29">
        <f>F383</f>
        <v>370</v>
      </c>
      <c r="BZ343" s="29">
        <f>F329</f>
        <v>316</v>
      </c>
      <c r="CA343" s="29">
        <f>F292</f>
        <v>279</v>
      </c>
      <c r="CB343" s="29">
        <f>F14</f>
        <v>1</v>
      </c>
      <c r="CC343" s="29">
        <f>F93</f>
        <v>80</v>
      </c>
      <c r="CD343" s="29">
        <f>F131</f>
        <v>118</v>
      </c>
      <c r="CE343" s="29">
        <f>F77</f>
        <v>64</v>
      </c>
      <c r="CF343" s="29">
        <f>F60</f>
        <v>47</v>
      </c>
      <c r="CG343" s="29">
        <f>F412</f>
        <v>399</v>
      </c>
      <c r="CH343" s="29">
        <f>F466</f>
        <v>453</v>
      </c>
      <c r="CI343" s="29">
        <f>F499</f>
        <v>486</v>
      </c>
      <c r="CJ343" s="29">
        <f>F445</f>
        <v>432</v>
      </c>
      <c r="CK343" s="30">
        <f>F428</f>
        <v>415</v>
      </c>
      <c r="CL343" s="75">
        <f t="shared" si="158"/>
        <v>3247400</v>
      </c>
      <c r="CM343" s="41"/>
      <c r="CN343" s="82" t="s">
        <v>385</v>
      </c>
      <c r="CO343" s="84" t="s">
        <v>226</v>
      </c>
      <c r="CP343" s="84" t="s">
        <v>421</v>
      </c>
      <c r="CQ343" s="84" t="s">
        <v>375</v>
      </c>
      <c r="CR343" s="84" t="s">
        <v>605</v>
      </c>
      <c r="CS343" s="84" t="s">
        <v>299</v>
      </c>
      <c r="CT343" s="84" t="s">
        <v>105</v>
      </c>
      <c r="CU343" s="84" t="s">
        <v>124</v>
      </c>
      <c r="CV343" s="84" t="s">
        <v>78</v>
      </c>
      <c r="CW343" s="84" t="s">
        <v>173</v>
      </c>
      <c r="CX343" s="83" t="s">
        <v>455</v>
      </c>
      <c r="CY343" s="84" t="s">
        <v>578</v>
      </c>
      <c r="CZ343" s="85" t="s">
        <v>86</v>
      </c>
      <c r="DA343" s="84" t="s">
        <v>466</v>
      </c>
      <c r="DB343" s="86" t="s">
        <v>205</v>
      </c>
      <c r="DC343" s="84" t="s">
        <v>201</v>
      </c>
      <c r="DD343" s="84" t="s">
        <v>561</v>
      </c>
      <c r="DE343" s="84" t="s">
        <v>470</v>
      </c>
      <c r="DF343" s="84" t="s">
        <v>651</v>
      </c>
      <c r="DG343" s="84" t="s">
        <v>74</v>
      </c>
      <c r="DH343" s="84" t="s">
        <v>277</v>
      </c>
      <c r="DI343" s="84" t="s">
        <v>378</v>
      </c>
      <c r="DJ343" s="84" t="s">
        <v>483</v>
      </c>
      <c r="DK343" s="84" t="s">
        <v>550</v>
      </c>
      <c r="DL343" s="87" t="s">
        <v>445</v>
      </c>
      <c r="DM343" s="67"/>
      <c r="DO343" s="57"/>
      <c r="DP343" s="28">
        <f>F303</f>
        <v>290</v>
      </c>
      <c r="DQ343" s="29">
        <f>F185</f>
        <v>172</v>
      </c>
      <c r="DR343" s="29">
        <f>F42</f>
        <v>29</v>
      </c>
      <c r="DS343" s="29">
        <f>F544</f>
        <v>531</v>
      </c>
      <c r="DT343" s="29">
        <f>F426</f>
        <v>413</v>
      </c>
      <c r="DU343" s="29">
        <f>F352</f>
        <v>339</v>
      </c>
      <c r="DV343" s="29">
        <f>F229</f>
        <v>216</v>
      </c>
      <c r="DW343" s="29">
        <f>F111</f>
        <v>98</v>
      </c>
      <c r="DX343" s="29">
        <f>F588</f>
        <v>575</v>
      </c>
      <c r="DY343" s="29">
        <f>F470</f>
        <v>457</v>
      </c>
      <c r="DZ343" s="29">
        <f>F271</f>
        <v>258</v>
      </c>
      <c r="EA343" s="29">
        <f>F148</f>
        <v>135</v>
      </c>
      <c r="EB343" s="29">
        <f>F30</f>
        <v>17</v>
      </c>
      <c r="EC343" s="29">
        <f>F537</f>
        <v>524</v>
      </c>
      <c r="ED343" s="29">
        <f>F389</f>
        <v>376</v>
      </c>
      <c r="EE343" s="29">
        <f>F315</f>
        <v>302</v>
      </c>
      <c r="EF343" s="29">
        <f>F197</f>
        <v>184</v>
      </c>
      <c r="EG343" s="29">
        <f>F74</f>
        <v>61</v>
      </c>
      <c r="EH343" s="29">
        <f>F581</f>
        <v>568</v>
      </c>
      <c r="EI343" s="29">
        <f>F458</f>
        <v>445</v>
      </c>
      <c r="EJ343" s="29">
        <f>F384</f>
        <v>371</v>
      </c>
      <c r="EK343" s="29">
        <f>F241</f>
        <v>228</v>
      </c>
      <c r="EL343" s="29">
        <f>F118</f>
        <v>105</v>
      </c>
      <c r="EM343" s="29">
        <f>F625</f>
        <v>612</v>
      </c>
      <c r="EN343" s="30">
        <f>F507</f>
        <v>494</v>
      </c>
      <c r="EO343" s="75">
        <f t="shared" si="159"/>
        <v>3247400</v>
      </c>
      <c r="EP343" s="41"/>
      <c r="EQ343" s="91" t="s">
        <v>178</v>
      </c>
      <c r="ER343" s="93" t="s">
        <v>183</v>
      </c>
      <c r="ES343" s="93" t="s">
        <v>449</v>
      </c>
      <c r="ET343" s="93" t="s">
        <v>173</v>
      </c>
      <c r="EU343" s="93" t="s">
        <v>339</v>
      </c>
      <c r="EV343" s="93" t="s">
        <v>283</v>
      </c>
      <c r="EW343" s="93" t="s">
        <v>452</v>
      </c>
      <c r="EX343" s="93" t="s">
        <v>460</v>
      </c>
      <c r="EY343" s="93" t="s">
        <v>456</v>
      </c>
      <c r="EZ343" s="93" t="s">
        <v>462</v>
      </c>
      <c r="FA343" s="92" t="s">
        <v>455</v>
      </c>
      <c r="FB343" s="93" t="s">
        <v>229</v>
      </c>
      <c r="FC343" s="94" t="s">
        <v>290</v>
      </c>
      <c r="FD343" s="93" t="s">
        <v>454</v>
      </c>
      <c r="FE343" s="95" t="s">
        <v>437</v>
      </c>
      <c r="FF343" s="93" t="s">
        <v>384</v>
      </c>
      <c r="FG343" s="93" t="s">
        <v>459</v>
      </c>
      <c r="FH343" s="93" t="s">
        <v>140</v>
      </c>
      <c r="FI343" s="93" t="s">
        <v>461</v>
      </c>
      <c r="FJ343" s="93" t="s">
        <v>168</v>
      </c>
      <c r="FK343" s="93" t="s">
        <v>463</v>
      </c>
      <c r="FL343" s="93" t="s">
        <v>458</v>
      </c>
      <c r="FM343" s="93" t="s">
        <v>453</v>
      </c>
      <c r="FN343" s="93" t="s">
        <v>76</v>
      </c>
      <c r="FO343" s="96" t="s">
        <v>457</v>
      </c>
      <c r="FP343" s="67"/>
      <c r="FQ343" s="211"/>
    </row>
    <row r="344" spans="1:173" ht="12.75" x14ac:dyDescent="0.2">
      <c r="A344" s="41"/>
      <c r="B344" s="41"/>
      <c r="C344" s="41"/>
      <c r="D344" s="109" t="s">
        <v>341</v>
      </c>
      <c r="E344" s="110" t="s">
        <v>565</v>
      </c>
      <c r="F344" s="111">
        <f>B3+(331*B5)</f>
        <v>331</v>
      </c>
      <c r="G344" s="41"/>
      <c r="I344" s="57"/>
      <c r="J344" s="28">
        <f>F509</f>
        <v>496</v>
      </c>
      <c r="K344" s="29">
        <f>F422</f>
        <v>409</v>
      </c>
      <c r="L344" s="29">
        <f>F480</f>
        <v>467</v>
      </c>
      <c r="M344" s="29">
        <f>F388</f>
        <v>375</v>
      </c>
      <c r="N344" s="29">
        <f>F451</f>
        <v>438</v>
      </c>
      <c r="O344" s="29">
        <f>F132</f>
        <v>119</v>
      </c>
      <c r="P344" s="29">
        <f>F40</f>
        <v>27</v>
      </c>
      <c r="Q344" s="29">
        <f>F98</f>
        <v>85</v>
      </c>
      <c r="R344" s="29">
        <f>F36</f>
        <v>23</v>
      </c>
      <c r="S344" s="29">
        <f>F69</f>
        <v>56</v>
      </c>
      <c r="T344" s="29">
        <f>F375</f>
        <v>362</v>
      </c>
      <c r="U344" s="29">
        <f>F308</f>
        <v>295</v>
      </c>
      <c r="V344" s="29">
        <f>F346</f>
        <v>333</v>
      </c>
      <c r="W344" s="29">
        <f>F279</f>
        <v>266</v>
      </c>
      <c r="X344" s="29">
        <f>F317</f>
        <v>304</v>
      </c>
      <c r="Y344" s="29">
        <f>F618</f>
        <v>605</v>
      </c>
      <c r="Z344" s="29">
        <f>F556</f>
        <v>543</v>
      </c>
      <c r="AA344" s="29">
        <f>F589</f>
        <v>576</v>
      </c>
      <c r="AB344" s="29">
        <f>F527</f>
        <v>514</v>
      </c>
      <c r="AC344" s="29">
        <f>F585</f>
        <v>572</v>
      </c>
      <c r="AD344" s="29">
        <f>F241</f>
        <v>228</v>
      </c>
      <c r="AE344" s="29">
        <f>F174</f>
        <v>161</v>
      </c>
      <c r="AF344" s="29">
        <f>F237</f>
        <v>224</v>
      </c>
      <c r="AG344" s="29">
        <f>F145</f>
        <v>132</v>
      </c>
      <c r="AH344" s="30">
        <f>F203</f>
        <v>190</v>
      </c>
      <c r="AI344" s="75">
        <f t="shared" si="157"/>
        <v>3247400</v>
      </c>
      <c r="AJ344" s="41"/>
      <c r="AK344" s="82" t="s">
        <v>640</v>
      </c>
      <c r="AL344" s="84" t="s">
        <v>365</v>
      </c>
      <c r="AM344" s="84" t="s">
        <v>603</v>
      </c>
      <c r="AN344" s="84" t="s">
        <v>568</v>
      </c>
      <c r="AO344" s="84" t="s">
        <v>280</v>
      </c>
      <c r="AP344" s="84" t="s">
        <v>190</v>
      </c>
      <c r="AQ344" s="84" t="s">
        <v>580</v>
      </c>
      <c r="AR344" s="84" t="s">
        <v>539</v>
      </c>
      <c r="AS344" s="84" t="s">
        <v>422</v>
      </c>
      <c r="AT344" s="84" t="s">
        <v>573</v>
      </c>
      <c r="AU344" s="84" t="s">
        <v>570</v>
      </c>
      <c r="AV344" s="83" t="s">
        <v>281</v>
      </c>
      <c r="AW344" s="85" t="s">
        <v>490</v>
      </c>
      <c r="AX344" s="86" t="s">
        <v>536</v>
      </c>
      <c r="AY344" s="84" t="s">
        <v>323</v>
      </c>
      <c r="AZ344" s="84" t="s">
        <v>638</v>
      </c>
      <c r="BA344" s="84" t="s">
        <v>558</v>
      </c>
      <c r="BB344" s="84" t="s">
        <v>275</v>
      </c>
      <c r="BC344" s="84" t="s">
        <v>135</v>
      </c>
      <c r="BD344" s="84" t="s">
        <v>541</v>
      </c>
      <c r="BE344" s="84" t="s">
        <v>458</v>
      </c>
      <c r="BF344" s="84" t="s">
        <v>576</v>
      </c>
      <c r="BG344" s="84" t="s">
        <v>265</v>
      </c>
      <c r="BH344" s="84" t="s">
        <v>285</v>
      </c>
      <c r="BI344" s="87" t="s">
        <v>637</v>
      </c>
      <c r="BJ344" s="41"/>
      <c r="BK344" s="50"/>
      <c r="BL344" s="41"/>
      <c r="BM344" s="28">
        <f>F201</f>
        <v>188</v>
      </c>
      <c r="BN344" s="29">
        <f>F172</f>
        <v>159</v>
      </c>
      <c r="BO344" s="29">
        <f>F213</f>
        <v>200</v>
      </c>
      <c r="BP344" s="29">
        <f>F255</f>
        <v>242</v>
      </c>
      <c r="BQ344" s="29">
        <f>F159</f>
        <v>146</v>
      </c>
      <c r="BR344" s="29">
        <f>F569</f>
        <v>556</v>
      </c>
      <c r="BS344" s="29">
        <f>F540</f>
        <v>527</v>
      </c>
      <c r="BT344" s="29">
        <f>F611</f>
        <v>598</v>
      </c>
      <c r="BU344" s="29">
        <f>F623</f>
        <v>610</v>
      </c>
      <c r="BV344" s="29">
        <f>F532</f>
        <v>519</v>
      </c>
      <c r="BW344" s="29">
        <f>F317</f>
        <v>304</v>
      </c>
      <c r="BX344" s="29">
        <f>F308</f>
        <v>295</v>
      </c>
      <c r="BY344" s="29">
        <f>F354</f>
        <v>341</v>
      </c>
      <c r="BZ344" s="29">
        <f>F371</f>
        <v>358</v>
      </c>
      <c r="CA344" s="29">
        <f>F275</f>
        <v>262</v>
      </c>
      <c r="CB344" s="29">
        <f>F85</f>
        <v>72</v>
      </c>
      <c r="CC344" s="29">
        <f>F56</f>
        <v>43</v>
      </c>
      <c r="CD344" s="29">
        <f>F102</f>
        <v>89</v>
      </c>
      <c r="CE344" s="29">
        <f>F114</f>
        <v>101</v>
      </c>
      <c r="CF344" s="29">
        <f>F18</f>
        <v>5</v>
      </c>
      <c r="CG344" s="29">
        <f>F453</f>
        <v>440</v>
      </c>
      <c r="CH344" s="29">
        <f>F424</f>
        <v>411</v>
      </c>
      <c r="CI344" s="29">
        <f>F470</f>
        <v>457</v>
      </c>
      <c r="CJ344" s="29">
        <f>F512</f>
        <v>499</v>
      </c>
      <c r="CK344" s="30">
        <f>F391</f>
        <v>378</v>
      </c>
      <c r="CL344" s="75">
        <f t="shared" si="158"/>
        <v>3247400</v>
      </c>
      <c r="CM344" s="41"/>
      <c r="CN344" s="82" t="s">
        <v>635</v>
      </c>
      <c r="CO344" s="84" t="s">
        <v>556</v>
      </c>
      <c r="CP344" s="84" t="s">
        <v>189</v>
      </c>
      <c r="CQ344" s="84" t="s">
        <v>428</v>
      </c>
      <c r="CR344" s="84" t="s">
        <v>90</v>
      </c>
      <c r="CS344" s="84" t="s">
        <v>301</v>
      </c>
      <c r="CT344" s="84" t="s">
        <v>108</v>
      </c>
      <c r="CU344" s="84" t="s">
        <v>241</v>
      </c>
      <c r="CV344" s="84" t="s">
        <v>357</v>
      </c>
      <c r="CW344" s="84" t="s">
        <v>176</v>
      </c>
      <c r="CX344" s="84" t="s">
        <v>323</v>
      </c>
      <c r="CY344" s="83" t="s">
        <v>281</v>
      </c>
      <c r="CZ344" s="85" t="s">
        <v>426</v>
      </c>
      <c r="DA344" s="86" t="s">
        <v>563</v>
      </c>
      <c r="DB344" s="84" t="s">
        <v>643</v>
      </c>
      <c r="DC344" s="84" t="s">
        <v>332</v>
      </c>
      <c r="DD344" s="84" t="s">
        <v>390</v>
      </c>
      <c r="DE344" s="84" t="s">
        <v>609</v>
      </c>
      <c r="DF344" s="84" t="s">
        <v>368</v>
      </c>
      <c r="DG344" s="84" t="s">
        <v>529</v>
      </c>
      <c r="DH344" s="84" t="s">
        <v>435</v>
      </c>
      <c r="DI344" s="84" t="s">
        <v>405</v>
      </c>
      <c r="DJ344" s="84" t="s">
        <v>462</v>
      </c>
      <c r="DK344" s="84" t="s">
        <v>340</v>
      </c>
      <c r="DL344" s="87" t="s">
        <v>311</v>
      </c>
      <c r="DM344" s="67"/>
      <c r="DO344" s="57"/>
      <c r="DP344" s="28">
        <f>F438</f>
        <v>425</v>
      </c>
      <c r="DQ344" s="29">
        <f>F320</f>
        <v>307</v>
      </c>
      <c r="DR344" s="29">
        <f>F202</f>
        <v>189</v>
      </c>
      <c r="DS344" s="29">
        <f>F79</f>
        <v>66</v>
      </c>
      <c r="DT344" s="29">
        <f>F586</f>
        <v>573</v>
      </c>
      <c r="DU344" s="29">
        <f>F512</f>
        <v>499</v>
      </c>
      <c r="DV344" s="29">
        <f>F364</f>
        <v>351</v>
      </c>
      <c r="DW344" s="29">
        <f>F246</f>
        <v>233</v>
      </c>
      <c r="DX344" s="29">
        <f>F123</f>
        <v>110</v>
      </c>
      <c r="DY344" s="29">
        <f>F630</f>
        <v>617</v>
      </c>
      <c r="DZ344" s="29">
        <f>F431</f>
        <v>418</v>
      </c>
      <c r="EA344" s="29">
        <f>F308</f>
        <v>295</v>
      </c>
      <c r="EB344" s="29">
        <f>F165</f>
        <v>152</v>
      </c>
      <c r="EC344" s="29">
        <f>F47</f>
        <v>34</v>
      </c>
      <c r="ED344" s="29">
        <f>F549</f>
        <v>536</v>
      </c>
      <c r="EE344" s="29">
        <f>F475</f>
        <v>462</v>
      </c>
      <c r="EF344" s="29">
        <f>F357</f>
        <v>344</v>
      </c>
      <c r="EG344" s="29">
        <f>F234</f>
        <v>221</v>
      </c>
      <c r="EH344" s="29">
        <f>F91</f>
        <v>78</v>
      </c>
      <c r="EI344" s="29">
        <f>F593</f>
        <v>580</v>
      </c>
      <c r="EJ344" s="29">
        <f>F394</f>
        <v>381</v>
      </c>
      <c r="EK344" s="29">
        <f>F276</f>
        <v>263</v>
      </c>
      <c r="EL344" s="29">
        <f>F153</f>
        <v>140</v>
      </c>
      <c r="EM344" s="29">
        <f>F35</f>
        <v>22</v>
      </c>
      <c r="EN344" s="30">
        <f>F517</f>
        <v>504</v>
      </c>
      <c r="EO344" s="75">
        <f t="shared" si="159"/>
        <v>3247400</v>
      </c>
      <c r="EP344" s="41"/>
      <c r="EQ344" s="91" t="s">
        <v>633</v>
      </c>
      <c r="ER344" s="93" t="s">
        <v>359</v>
      </c>
      <c r="ES344" s="93" t="s">
        <v>362</v>
      </c>
      <c r="ET344" s="93" t="s">
        <v>554</v>
      </c>
      <c r="EU344" s="93" t="s">
        <v>78</v>
      </c>
      <c r="EV344" s="93" t="s">
        <v>340</v>
      </c>
      <c r="EW344" s="93" t="s">
        <v>546</v>
      </c>
      <c r="EX344" s="93" t="s">
        <v>693</v>
      </c>
      <c r="EY344" s="93" t="s">
        <v>507</v>
      </c>
      <c r="EZ344" s="93" t="s">
        <v>553</v>
      </c>
      <c r="FA344" s="93" t="s">
        <v>664</v>
      </c>
      <c r="FB344" s="92" t="s">
        <v>281</v>
      </c>
      <c r="FC344" s="94" t="s">
        <v>402</v>
      </c>
      <c r="FD344" s="95" t="s">
        <v>98</v>
      </c>
      <c r="FE344" s="93" t="s">
        <v>474</v>
      </c>
      <c r="FF344" s="93" t="s">
        <v>100</v>
      </c>
      <c r="FG344" s="93" t="s">
        <v>669</v>
      </c>
      <c r="FH344" s="93" t="s">
        <v>226</v>
      </c>
      <c r="FI344" s="93" t="s">
        <v>572</v>
      </c>
      <c r="FJ344" s="93" t="s">
        <v>577</v>
      </c>
      <c r="FK344" s="93" t="s">
        <v>700</v>
      </c>
      <c r="FL344" s="93" t="s">
        <v>382</v>
      </c>
      <c r="FM344" s="93" t="s">
        <v>622</v>
      </c>
      <c r="FN344" s="93" t="s">
        <v>141</v>
      </c>
      <c r="FO344" s="96" t="s">
        <v>647</v>
      </c>
      <c r="FP344" s="67"/>
      <c r="FQ344" s="211"/>
    </row>
    <row r="345" spans="1:173" ht="12.75" x14ac:dyDescent="0.2">
      <c r="A345" s="41"/>
      <c r="B345" s="41"/>
      <c r="C345" s="41"/>
      <c r="D345" s="109" t="s">
        <v>244</v>
      </c>
      <c r="E345" s="110" t="s">
        <v>565</v>
      </c>
      <c r="F345" s="111">
        <f>B3+(332*B5)</f>
        <v>332</v>
      </c>
      <c r="G345" s="41"/>
      <c r="I345" s="57"/>
      <c r="J345" s="28">
        <f>F463</f>
        <v>450</v>
      </c>
      <c r="K345" s="29">
        <f>F401</f>
        <v>388</v>
      </c>
      <c r="L345" s="29">
        <f>F459</f>
        <v>446</v>
      </c>
      <c r="M345" s="29">
        <f>F497</f>
        <v>484</v>
      </c>
      <c r="N345" s="29">
        <f>F430</f>
        <v>417</v>
      </c>
      <c r="O345" s="29">
        <f>F111</f>
        <v>98</v>
      </c>
      <c r="P345" s="29">
        <f>F19</f>
        <v>6</v>
      </c>
      <c r="Q345" s="29">
        <f>F82</f>
        <v>69</v>
      </c>
      <c r="R345" s="29">
        <f>F115</f>
        <v>102</v>
      </c>
      <c r="S345" s="29">
        <f>F48</f>
        <v>35</v>
      </c>
      <c r="T345" s="29">
        <f>F354</f>
        <v>341</v>
      </c>
      <c r="U345" s="29">
        <f>F267</f>
        <v>254</v>
      </c>
      <c r="V345" s="29">
        <f>F325</f>
        <v>312</v>
      </c>
      <c r="W345" s="29">
        <f>F383</f>
        <v>370</v>
      </c>
      <c r="X345" s="29">
        <f>F296</f>
        <v>283</v>
      </c>
      <c r="Y345" s="29">
        <f>F602</f>
        <v>589</v>
      </c>
      <c r="Z345" s="29">
        <f>F535</f>
        <v>522</v>
      </c>
      <c r="AA345" s="29">
        <f>F568</f>
        <v>555</v>
      </c>
      <c r="AB345" s="29">
        <f>F631</f>
        <v>618</v>
      </c>
      <c r="AC345" s="29">
        <f>F539</f>
        <v>526</v>
      </c>
      <c r="AD345" s="29">
        <f>F220</f>
        <v>207</v>
      </c>
      <c r="AE345" s="29">
        <f>F153</f>
        <v>140</v>
      </c>
      <c r="AF345" s="29">
        <f>F191</f>
        <v>178</v>
      </c>
      <c r="AG345" s="29">
        <f>F249</f>
        <v>236</v>
      </c>
      <c r="AH345" s="30">
        <f>F187</f>
        <v>174</v>
      </c>
      <c r="AI345" s="112">
        <f>J345^3+K345^3+L345^3+M345^3+N345^3+O345^3+P345^3+Q345^3+R345^3+S345^3+T345^3+U345^3+V345^3+W345^3+X345^3+Y345^3+Z345^3+AA345^3+AB345^3+AC345^3+AD345^3+AE345^3+AF345^3+AG345^3+AH345^3</f>
        <v>1521000000</v>
      </c>
      <c r="AJ345" s="41"/>
      <c r="AK345" s="116" t="s">
        <v>615</v>
      </c>
      <c r="AL345" s="117" t="s">
        <v>80</v>
      </c>
      <c r="AM345" s="117" t="s">
        <v>625</v>
      </c>
      <c r="AN345" s="117" t="s">
        <v>136</v>
      </c>
      <c r="AO345" s="117" t="s">
        <v>624</v>
      </c>
      <c r="AP345" s="117" t="s">
        <v>460</v>
      </c>
      <c r="AQ345" s="117" t="s">
        <v>620</v>
      </c>
      <c r="AR345" s="117" t="s">
        <v>73</v>
      </c>
      <c r="AS345" s="117" t="s">
        <v>584</v>
      </c>
      <c r="AT345" s="117" t="s">
        <v>430</v>
      </c>
      <c r="AU345" s="117" t="s">
        <v>426</v>
      </c>
      <c r="AV345" s="117" t="s">
        <v>372</v>
      </c>
      <c r="AW345" s="83" t="s">
        <v>617</v>
      </c>
      <c r="AX345" s="117" t="s">
        <v>86</v>
      </c>
      <c r="AY345" s="117" t="s">
        <v>532</v>
      </c>
      <c r="AZ345" s="117" t="s">
        <v>196</v>
      </c>
      <c r="BA345" s="117" t="s">
        <v>433</v>
      </c>
      <c r="BB345" s="117" t="s">
        <v>623</v>
      </c>
      <c r="BC345" s="117" t="s">
        <v>411</v>
      </c>
      <c r="BD345" s="117" t="s">
        <v>79</v>
      </c>
      <c r="BE345" s="117" t="s">
        <v>92</v>
      </c>
      <c r="BF345" s="117" t="s">
        <v>622</v>
      </c>
      <c r="BG345" s="117" t="s">
        <v>427</v>
      </c>
      <c r="BH345" s="117" t="s">
        <v>621</v>
      </c>
      <c r="BI345" s="118" t="s">
        <v>324</v>
      </c>
      <c r="BJ345" s="41"/>
      <c r="BK345" s="50"/>
      <c r="BL345" s="41"/>
      <c r="BM345" s="28">
        <f>F163</f>
        <v>150</v>
      </c>
      <c r="BN345" s="29">
        <f>F251</f>
        <v>238</v>
      </c>
      <c r="BO345" s="29">
        <f>F209</f>
        <v>196</v>
      </c>
      <c r="BP345" s="29">
        <f>F147</f>
        <v>134</v>
      </c>
      <c r="BQ345" s="29">
        <f>F230</f>
        <v>217</v>
      </c>
      <c r="BR345" s="29">
        <f>F561</f>
        <v>548</v>
      </c>
      <c r="BS345" s="29">
        <f>F619</f>
        <v>606</v>
      </c>
      <c r="BT345" s="29">
        <f>F582</f>
        <v>569</v>
      </c>
      <c r="BU345" s="29">
        <f>F515</f>
        <v>502</v>
      </c>
      <c r="BV345" s="29">
        <f>F598</f>
        <v>585</v>
      </c>
      <c r="BW345" s="29">
        <f>F304</f>
        <v>291</v>
      </c>
      <c r="BX345" s="29">
        <f>F367</f>
        <v>354</v>
      </c>
      <c r="BY345" s="29">
        <f>F325</f>
        <v>312</v>
      </c>
      <c r="BZ345" s="29">
        <f>F283</f>
        <v>270</v>
      </c>
      <c r="CA345" s="29">
        <f>F346</f>
        <v>333</v>
      </c>
      <c r="CB345" s="29">
        <f>F52</f>
        <v>39</v>
      </c>
      <c r="CC345" s="29">
        <f>F135</f>
        <v>122</v>
      </c>
      <c r="CD345" s="29">
        <f>F68</f>
        <v>55</v>
      </c>
      <c r="CE345" s="29">
        <f>F31</f>
        <v>18</v>
      </c>
      <c r="CF345" s="29">
        <f>F89</f>
        <v>76</v>
      </c>
      <c r="CG345" s="29">
        <f>F420</f>
        <v>407</v>
      </c>
      <c r="CH345" s="29">
        <f>F503</f>
        <v>490</v>
      </c>
      <c r="CI345" s="29">
        <f>F441</f>
        <v>428</v>
      </c>
      <c r="CJ345" s="29">
        <f>F399</f>
        <v>386</v>
      </c>
      <c r="CK345" s="30">
        <f>F487</f>
        <v>474</v>
      </c>
      <c r="CL345" s="112">
        <f>BM345^3+BN345^3+BO345^3+BP345^3+BQ345^3+BR345^3+BS345^3+BT345^3+BU345^3+BV345^3+BW345^3+BX345^3+BY345^3+BZ345^3+CA345^3+CB345^3+CC345^3+CD345^3+CE345^3+CF345^3+CG345^3+CH345^3+CI345^3+CJ345^3+CK345^3</f>
        <v>1521000000</v>
      </c>
      <c r="CM345" s="41"/>
      <c r="CN345" s="116" t="s">
        <v>250</v>
      </c>
      <c r="CO345" s="117" t="s">
        <v>595</v>
      </c>
      <c r="CP345" s="117" t="s">
        <v>288</v>
      </c>
      <c r="CQ345" s="117" t="s">
        <v>493</v>
      </c>
      <c r="CR345" s="117" t="s">
        <v>468</v>
      </c>
      <c r="CS345" s="117" t="s">
        <v>145</v>
      </c>
      <c r="CT345" s="117" t="s">
        <v>106</v>
      </c>
      <c r="CU345" s="117" t="s">
        <v>239</v>
      </c>
      <c r="CV345" s="117" t="s">
        <v>266</v>
      </c>
      <c r="CW345" s="117" t="s">
        <v>174</v>
      </c>
      <c r="CX345" s="117" t="s">
        <v>502</v>
      </c>
      <c r="CY345" s="117" t="s">
        <v>264</v>
      </c>
      <c r="CZ345" s="83" t="s">
        <v>617</v>
      </c>
      <c r="DA345" s="117" t="s">
        <v>343</v>
      </c>
      <c r="DB345" s="117" t="s">
        <v>490</v>
      </c>
      <c r="DC345" s="117" t="s">
        <v>574</v>
      </c>
      <c r="DD345" s="117" t="s">
        <v>209</v>
      </c>
      <c r="DE345" s="117" t="s">
        <v>499</v>
      </c>
      <c r="DF345" s="117" t="s">
        <v>431</v>
      </c>
      <c r="DG345" s="117" t="s">
        <v>2</v>
      </c>
      <c r="DH345" s="117" t="s">
        <v>496</v>
      </c>
      <c r="DI345" s="117" t="s">
        <v>404</v>
      </c>
      <c r="DJ345" s="117" t="s">
        <v>253</v>
      </c>
      <c r="DK345" s="117" t="s">
        <v>551</v>
      </c>
      <c r="DL345" s="118" t="s">
        <v>82</v>
      </c>
      <c r="DM345" s="67"/>
      <c r="DO345" s="57"/>
      <c r="DP345" s="28">
        <f>F598</f>
        <v>585</v>
      </c>
      <c r="DQ345" s="29">
        <f>F480</f>
        <v>467</v>
      </c>
      <c r="DR345" s="29">
        <f>F362</f>
        <v>349</v>
      </c>
      <c r="DS345" s="29">
        <f>F214</f>
        <v>201</v>
      </c>
      <c r="DT345" s="29">
        <f>F96</f>
        <v>83</v>
      </c>
      <c r="DU345" s="29">
        <f>F522</f>
        <v>509</v>
      </c>
      <c r="DV345" s="29">
        <f>F399</f>
        <v>386</v>
      </c>
      <c r="DW345" s="29">
        <f>F281</f>
        <v>268</v>
      </c>
      <c r="DX345" s="29">
        <f>F158</f>
        <v>145</v>
      </c>
      <c r="DY345" s="29">
        <f>F15</f>
        <v>2</v>
      </c>
      <c r="DZ345" s="29">
        <f>F566</f>
        <v>553</v>
      </c>
      <c r="EA345" s="29">
        <f>F443</f>
        <v>430</v>
      </c>
      <c r="EB345" s="29">
        <f>F325</f>
        <v>312</v>
      </c>
      <c r="EC345" s="29">
        <f>F207</f>
        <v>194</v>
      </c>
      <c r="ED345" s="29">
        <f>F84</f>
        <v>71</v>
      </c>
      <c r="EE345" s="29">
        <f>F635</f>
        <v>622</v>
      </c>
      <c r="EF345" s="29">
        <f>F492</f>
        <v>479</v>
      </c>
      <c r="EG345" s="29">
        <f>F369</f>
        <v>356</v>
      </c>
      <c r="EH345" s="29">
        <f>F251</f>
        <v>238</v>
      </c>
      <c r="EI345" s="29">
        <f>F128</f>
        <v>115</v>
      </c>
      <c r="EJ345" s="29">
        <f>F554</f>
        <v>541</v>
      </c>
      <c r="EK345" s="29">
        <f>F436</f>
        <v>423</v>
      </c>
      <c r="EL345" s="29">
        <f>F288</f>
        <v>275</v>
      </c>
      <c r="EM345" s="29">
        <f>F170</f>
        <v>157</v>
      </c>
      <c r="EN345" s="30">
        <f>F52</f>
        <v>39</v>
      </c>
      <c r="EO345" s="112">
        <f>DP345^3+DQ345^3+DR345^3+DS345^3+DT345^3+DU345^3+DV345^3+DW345^3+DX345^3+DY345^3+DZ345^3+EA345^3+EB345^3+EC345^3+ED345^3+EE345^3+EF345^3+EG345^3+EH345^3+EI345^3+EJ345^3+EK345^3+EL345^3+EM345^3+EN345^3</f>
        <v>1521000000</v>
      </c>
      <c r="EP345" s="41"/>
      <c r="EQ345" s="119" t="s">
        <v>174</v>
      </c>
      <c r="ER345" s="120" t="s">
        <v>603</v>
      </c>
      <c r="ES345" s="120" t="s">
        <v>179</v>
      </c>
      <c r="ET345" s="120" t="s">
        <v>184</v>
      </c>
      <c r="EU345" s="120" t="s">
        <v>143</v>
      </c>
      <c r="EV345" s="120" t="s">
        <v>75</v>
      </c>
      <c r="EW345" s="120" t="s">
        <v>551</v>
      </c>
      <c r="EX345" s="120" t="s">
        <v>545</v>
      </c>
      <c r="EY345" s="120" t="s">
        <v>538</v>
      </c>
      <c r="EZ345" s="120" t="s">
        <v>612</v>
      </c>
      <c r="FA345" s="120" t="s">
        <v>627</v>
      </c>
      <c r="FB345" s="120" t="s">
        <v>338</v>
      </c>
      <c r="FC345" s="92" t="s">
        <v>617</v>
      </c>
      <c r="FD345" s="120" t="s">
        <v>481</v>
      </c>
      <c r="FE345" s="120" t="s">
        <v>232</v>
      </c>
      <c r="FF345" s="120" t="s">
        <v>473</v>
      </c>
      <c r="FG345" s="120" t="s">
        <v>101</v>
      </c>
      <c r="FH345" s="120" t="s">
        <v>282</v>
      </c>
      <c r="FI345" s="120" t="s">
        <v>595</v>
      </c>
      <c r="FJ345" s="120" t="s">
        <v>628</v>
      </c>
      <c r="FK345" s="120" t="s">
        <v>629</v>
      </c>
      <c r="FL345" s="120" t="s">
        <v>436</v>
      </c>
      <c r="FM345" s="120" t="s">
        <v>626</v>
      </c>
      <c r="FN345" s="120" t="s">
        <v>228</v>
      </c>
      <c r="FO345" s="121" t="s">
        <v>574</v>
      </c>
      <c r="FP345" s="67"/>
      <c r="FQ345" s="211"/>
    </row>
    <row r="346" spans="1:173" ht="12.75" x14ac:dyDescent="0.2">
      <c r="A346" s="41"/>
      <c r="B346" s="41"/>
      <c r="C346" s="41"/>
      <c r="D346" s="109" t="s">
        <v>490</v>
      </c>
      <c r="E346" s="110" t="s">
        <v>565</v>
      </c>
      <c r="F346" s="111">
        <f>B3+(333*B5)</f>
        <v>333</v>
      </c>
      <c r="G346" s="41"/>
      <c r="I346" s="57"/>
      <c r="J346" s="28">
        <f>F447</f>
        <v>434</v>
      </c>
      <c r="K346" s="29">
        <f>F505</f>
        <v>492</v>
      </c>
      <c r="L346" s="29">
        <f>F413</f>
        <v>400</v>
      </c>
      <c r="M346" s="29">
        <f>F476</f>
        <v>463</v>
      </c>
      <c r="N346" s="29">
        <f>F409</f>
        <v>396</v>
      </c>
      <c r="O346" s="29">
        <f>F65</f>
        <v>52</v>
      </c>
      <c r="P346" s="29">
        <f>F123</f>
        <v>110</v>
      </c>
      <c r="Q346" s="29">
        <f>F61</f>
        <v>48</v>
      </c>
      <c r="R346" s="29">
        <f>F94</f>
        <v>81</v>
      </c>
      <c r="S346" s="29">
        <f>F32</f>
        <v>19</v>
      </c>
      <c r="T346" s="29">
        <f>F333</f>
        <v>320</v>
      </c>
      <c r="U346" s="29">
        <f>F371</f>
        <v>358</v>
      </c>
      <c r="V346" s="29">
        <f>F304</f>
        <v>291</v>
      </c>
      <c r="W346" s="29">
        <f>F342</f>
        <v>329</v>
      </c>
      <c r="X346" s="29">
        <f>F275</f>
        <v>262</v>
      </c>
      <c r="Y346" s="29">
        <f>F581</f>
        <v>568</v>
      </c>
      <c r="Z346" s="29">
        <f>F614</f>
        <v>601</v>
      </c>
      <c r="AA346" s="29">
        <f>F552</f>
        <v>539</v>
      </c>
      <c r="AB346" s="29">
        <f>F610</f>
        <v>597</v>
      </c>
      <c r="AC346" s="29">
        <f>F518</f>
        <v>505</v>
      </c>
      <c r="AD346" s="29">
        <f>F199</f>
        <v>186</v>
      </c>
      <c r="AE346" s="29">
        <f>F262</f>
        <v>249</v>
      </c>
      <c r="AF346" s="29">
        <f>F170</f>
        <v>157</v>
      </c>
      <c r="AG346" s="29">
        <f>F228</f>
        <v>215</v>
      </c>
      <c r="AH346" s="30">
        <f>F141</f>
        <v>128</v>
      </c>
      <c r="AI346" s="75">
        <f t="shared" ref="AI346:AI357" si="160">SUMSQ(J346:AH346)</f>
        <v>3247400</v>
      </c>
      <c r="AJ346" s="41"/>
      <c r="AK346" s="82" t="s">
        <v>198</v>
      </c>
      <c r="AL346" s="84" t="s">
        <v>657</v>
      </c>
      <c r="AM346" s="84" t="s">
        <v>641</v>
      </c>
      <c r="AN346" s="84" t="s">
        <v>217</v>
      </c>
      <c r="AO346" s="84" t="s">
        <v>604</v>
      </c>
      <c r="AP346" s="84" t="s">
        <v>602</v>
      </c>
      <c r="AQ346" s="84" t="s">
        <v>507</v>
      </c>
      <c r="AR346" s="84" t="s">
        <v>494</v>
      </c>
      <c r="AS346" s="84" t="s">
        <v>650</v>
      </c>
      <c r="AT346" s="84" t="s">
        <v>212</v>
      </c>
      <c r="AU346" s="84" t="s">
        <v>223</v>
      </c>
      <c r="AV346" s="86" t="s">
        <v>563</v>
      </c>
      <c r="AW346" s="85" t="s">
        <v>502</v>
      </c>
      <c r="AX346" s="83" t="s">
        <v>120</v>
      </c>
      <c r="AY346" s="84" t="s">
        <v>643</v>
      </c>
      <c r="AZ346" s="84" t="s">
        <v>461</v>
      </c>
      <c r="BA346" s="84" t="s">
        <v>213</v>
      </c>
      <c r="BB346" s="84" t="s">
        <v>256</v>
      </c>
      <c r="BC346" s="84" t="s">
        <v>510</v>
      </c>
      <c r="BD346" s="84" t="s">
        <v>600</v>
      </c>
      <c r="BE346" s="84" t="s">
        <v>598</v>
      </c>
      <c r="BF346" s="84" t="s">
        <v>373</v>
      </c>
      <c r="BG346" s="84" t="s">
        <v>228</v>
      </c>
      <c r="BH346" s="84" t="s">
        <v>653</v>
      </c>
      <c r="BI346" s="87" t="s">
        <v>505</v>
      </c>
      <c r="BJ346" s="41"/>
      <c r="BK346" s="50"/>
      <c r="BL346" s="41"/>
      <c r="BM346" s="28">
        <f>F259</f>
        <v>246</v>
      </c>
      <c r="BN346" s="29">
        <f>F138</f>
        <v>125</v>
      </c>
      <c r="BO346" s="29">
        <f>F180</f>
        <v>167</v>
      </c>
      <c r="BP346" s="29">
        <f>F226</f>
        <v>213</v>
      </c>
      <c r="BQ346" s="29">
        <f>F197</f>
        <v>184</v>
      </c>
      <c r="BR346" s="29">
        <f>F632</f>
        <v>619</v>
      </c>
      <c r="BS346" s="29">
        <f>F536</f>
        <v>523</v>
      </c>
      <c r="BT346" s="29">
        <f>F548</f>
        <v>535</v>
      </c>
      <c r="BU346" s="29">
        <f>F594</f>
        <v>581</v>
      </c>
      <c r="BV346" s="29">
        <f>F565</f>
        <v>552</v>
      </c>
      <c r="BW346" s="29">
        <f>F375</f>
        <v>362</v>
      </c>
      <c r="BX346" s="29">
        <f>F279</f>
        <v>266</v>
      </c>
      <c r="BY346" s="29">
        <f>F296</f>
        <v>283</v>
      </c>
      <c r="BZ346" s="29">
        <f>F342</f>
        <v>329</v>
      </c>
      <c r="CA346" s="29">
        <f>F333</f>
        <v>320</v>
      </c>
      <c r="CB346" s="29">
        <f>F118</f>
        <v>105</v>
      </c>
      <c r="CC346" s="29">
        <f>F27</f>
        <v>14</v>
      </c>
      <c r="CD346" s="29">
        <f>F39</f>
        <v>26</v>
      </c>
      <c r="CE346" s="29">
        <f>F110</f>
        <v>97</v>
      </c>
      <c r="CF346" s="29">
        <f>F81</f>
        <v>68</v>
      </c>
      <c r="CG346" s="29">
        <f>F491</f>
        <v>478</v>
      </c>
      <c r="CH346" s="29">
        <f>F395</f>
        <v>382</v>
      </c>
      <c r="CI346" s="29">
        <f>F437</f>
        <v>424</v>
      </c>
      <c r="CJ346" s="29">
        <f>F478</f>
        <v>465</v>
      </c>
      <c r="CK346" s="30">
        <f>F449</f>
        <v>436</v>
      </c>
      <c r="CL346" s="75">
        <f t="shared" ref="CL346:CL357" si="161">SUMSQ(BM346:CK346)</f>
        <v>3247400</v>
      </c>
      <c r="CM346" s="41"/>
      <c r="CN346" s="82" t="s">
        <v>162</v>
      </c>
      <c r="CO346" s="84" t="s">
        <v>127</v>
      </c>
      <c r="CP346" s="84" t="s">
        <v>537</v>
      </c>
      <c r="CQ346" s="84" t="s">
        <v>583</v>
      </c>
      <c r="CR346" s="84" t="s">
        <v>459</v>
      </c>
      <c r="CS346" s="84" t="s">
        <v>298</v>
      </c>
      <c r="CT346" s="84" t="s">
        <v>104</v>
      </c>
      <c r="CU346" s="84" t="s">
        <v>238</v>
      </c>
      <c r="CV346" s="84" t="s">
        <v>355</v>
      </c>
      <c r="CW346" s="84" t="s">
        <v>172</v>
      </c>
      <c r="CX346" s="84" t="s">
        <v>570</v>
      </c>
      <c r="CY346" s="86" t="s">
        <v>536</v>
      </c>
      <c r="CZ346" s="85" t="s">
        <v>532</v>
      </c>
      <c r="DA346" s="83" t="s">
        <v>120</v>
      </c>
      <c r="DB346" s="84" t="s">
        <v>223</v>
      </c>
      <c r="DC346" s="84" t="s">
        <v>453</v>
      </c>
      <c r="DD346" s="84" t="s">
        <v>587</v>
      </c>
      <c r="DE346" s="84" t="s">
        <v>319</v>
      </c>
      <c r="DF346" s="84" t="s">
        <v>271</v>
      </c>
      <c r="DG346" s="84" t="s">
        <v>540</v>
      </c>
      <c r="DH346" s="84" t="s">
        <v>193</v>
      </c>
      <c r="DI346" s="84" t="s">
        <v>403</v>
      </c>
      <c r="DJ346" s="84" t="s">
        <v>219</v>
      </c>
      <c r="DK346" s="84" t="s">
        <v>394</v>
      </c>
      <c r="DL346" s="87" t="s">
        <v>444</v>
      </c>
      <c r="DM346" s="67"/>
      <c r="DO346" s="57"/>
      <c r="DP346" s="28">
        <f>F133</f>
        <v>120</v>
      </c>
      <c r="DQ346" s="29">
        <f>F615</f>
        <v>602</v>
      </c>
      <c r="DR346" s="29">
        <f>F497</f>
        <v>484</v>
      </c>
      <c r="DS346" s="29">
        <f>F374</f>
        <v>361</v>
      </c>
      <c r="DT346" s="29">
        <f>F256</f>
        <v>243</v>
      </c>
      <c r="DU346" s="29">
        <f>F57</f>
        <v>44</v>
      </c>
      <c r="DV346" s="29">
        <f>F559</f>
        <v>546</v>
      </c>
      <c r="DW346" s="29">
        <f>F416</f>
        <v>403</v>
      </c>
      <c r="DX346" s="29">
        <f>F293</f>
        <v>280</v>
      </c>
      <c r="DY346" s="29">
        <f>F175</f>
        <v>162</v>
      </c>
      <c r="DZ346" s="29">
        <f>F101</f>
        <v>88</v>
      </c>
      <c r="EA346" s="29">
        <f>F603</f>
        <v>590</v>
      </c>
      <c r="EB346" s="29">
        <f>F485</f>
        <v>472</v>
      </c>
      <c r="EC346" s="29">
        <f>F342</f>
        <v>329</v>
      </c>
      <c r="ED346" s="29">
        <f>F219</f>
        <v>206</v>
      </c>
      <c r="EE346" s="29">
        <f>F20</f>
        <v>7</v>
      </c>
      <c r="EF346" s="29">
        <f>F527</f>
        <v>514</v>
      </c>
      <c r="EG346" s="29">
        <f>F404</f>
        <v>391</v>
      </c>
      <c r="EH346" s="29">
        <f>F286</f>
        <v>273</v>
      </c>
      <c r="EI346" s="29">
        <f>F138</f>
        <v>125</v>
      </c>
      <c r="EJ346" s="29">
        <f>F64</f>
        <v>51</v>
      </c>
      <c r="EK346" s="29">
        <f>F571</f>
        <v>558</v>
      </c>
      <c r="EL346" s="29">
        <f>F448</f>
        <v>435</v>
      </c>
      <c r="EM346" s="29">
        <f>F330</f>
        <v>317</v>
      </c>
      <c r="EN346" s="30">
        <f>F212</f>
        <v>199</v>
      </c>
      <c r="EO346" s="75">
        <f t="shared" ref="EO346:EO357" si="162">SUMSQ(DP346:EN346)</f>
        <v>3247400</v>
      </c>
      <c r="EP346" s="41"/>
      <c r="EQ346" s="91" t="s">
        <v>134</v>
      </c>
      <c r="ER346" s="93" t="s">
        <v>124</v>
      </c>
      <c r="ES346" s="93" t="s">
        <v>136</v>
      </c>
      <c r="ET346" s="93" t="s">
        <v>126</v>
      </c>
      <c r="EU346" s="93" t="s">
        <v>121</v>
      </c>
      <c r="EV346" s="93" t="s">
        <v>128</v>
      </c>
      <c r="EW346" s="93" t="s">
        <v>118</v>
      </c>
      <c r="EX346" s="93" t="s">
        <v>131</v>
      </c>
      <c r="EY346" s="93" t="s">
        <v>125</v>
      </c>
      <c r="EZ346" s="93" t="s">
        <v>138</v>
      </c>
      <c r="FA346" s="93" t="s">
        <v>123</v>
      </c>
      <c r="FB346" s="95" t="s">
        <v>77</v>
      </c>
      <c r="FC346" s="94" t="s">
        <v>130</v>
      </c>
      <c r="FD346" s="92" t="s">
        <v>120</v>
      </c>
      <c r="FE346" s="93" t="s">
        <v>133</v>
      </c>
      <c r="FF346" s="93" t="s">
        <v>117</v>
      </c>
      <c r="FG346" s="93" t="s">
        <v>135</v>
      </c>
      <c r="FH346" s="93" t="s">
        <v>99</v>
      </c>
      <c r="FI346" s="93" t="s">
        <v>137</v>
      </c>
      <c r="FJ346" s="93" t="s">
        <v>127</v>
      </c>
      <c r="FK346" s="93" t="s">
        <v>139</v>
      </c>
      <c r="FL346" s="93" t="s">
        <v>129</v>
      </c>
      <c r="FM346" s="93" t="s">
        <v>119</v>
      </c>
      <c r="FN346" s="93" t="s">
        <v>132</v>
      </c>
      <c r="FO346" s="96" t="s">
        <v>122</v>
      </c>
      <c r="FP346" s="67"/>
      <c r="FQ346" s="211"/>
    </row>
    <row r="347" spans="1:173" ht="12.75" x14ac:dyDescent="0.2">
      <c r="A347" s="41"/>
      <c r="B347" s="41"/>
      <c r="C347" s="41"/>
      <c r="D347" s="109" t="s">
        <v>616</v>
      </c>
      <c r="E347" s="110" t="s">
        <v>565</v>
      </c>
      <c r="F347" s="122">
        <f>B3+(334*B5)</f>
        <v>334</v>
      </c>
      <c r="G347" s="41"/>
      <c r="I347" s="57"/>
      <c r="J347" s="28">
        <f>F426</f>
        <v>413</v>
      </c>
      <c r="K347" s="29">
        <f>F484</f>
        <v>471</v>
      </c>
      <c r="L347" s="29">
        <f>F397</f>
        <v>384</v>
      </c>
      <c r="M347" s="29">
        <f>F455</f>
        <v>442</v>
      </c>
      <c r="N347" s="29">
        <f>F488</f>
        <v>475</v>
      </c>
      <c r="O347" s="29">
        <f>F44</f>
        <v>31</v>
      </c>
      <c r="P347" s="29">
        <f>F107</f>
        <v>94</v>
      </c>
      <c r="Q347" s="29">
        <f>F15</f>
        <v>2</v>
      </c>
      <c r="R347" s="29">
        <f>F73</f>
        <v>60</v>
      </c>
      <c r="S347" s="29">
        <f>F136</f>
        <v>123</v>
      </c>
      <c r="T347" s="29">
        <f>F292</f>
        <v>279</v>
      </c>
      <c r="U347" s="29">
        <f>F350</f>
        <v>337</v>
      </c>
      <c r="V347" s="29">
        <f>F283</f>
        <v>270</v>
      </c>
      <c r="W347" s="29">
        <f>F321</f>
        <v>308</v>
      </c>
      <c r="X347" s="29">
        <f>F379</f>
        <v>366</v>
      </c>
      <c r="Y347" s="29">
        <f>F560</f>
        <v>547</v>
      </c>
      <c r="Z347" s="29">
        <f>F593</f>
        <v>580</v>
      </c>
      <c r="AA347" s="29">
        <f>F531</f>
        <v>518</v>
      </c>
      <c r="AB347" s="29">
        <f>F564</f>
        <v>551</v>
      </c>
      <c r="AC347" s="29">
        <f>F627</f>
        <v>614</v>
      </c>
      <c r="AD347" s="29">
        <f>F178</f>
        <v>165</v>
      </c>
      <c r="AE347" s="29">
        <f>F216</f>
        <v>203</v>
      </c>
      <c r="AF347" s="29">
        <f>F149</f>
        <v>136</v>
      </c>
      <c r="AG347" s="29">
        <f>F212</f>
        <v>199</v>
      </c>
      <c r="AH347" s="30">
        <f>F245</f>
        <v>232</v>
      </c>
      <c r="AI347" s="75">
        <f t="shared" si="160"/>
        <v>3247400</v>
      </c>
      <c r="AJ347" s="41"/>
      <c r="AK347" s="82" t="s">
        <v>339</v>
      </c>
      <c r="AL347" s="84" t="s">
        <v>581</v>
      </c>
      <c r="AM347" s="84" t="s">
        <v>258</v>
      </c>
      <c r="AN347" s="84" t="s">
        <v>582</v>
      </c>
      <c r="AO347" s="84" t="s">
        <v>593</v>
      </c>
      <c r="AP347" s="84" t="s">
        <v>597</v>
      </c>
      <c r="AQ347" s="84" t="s">
        <v>331</v>
      </c>
      <c r="AR347" s="84" t="s">
        <v>612</v>
      </c>
      <c r="AS347" s="84" t="s">
        <v>389</v>
      </c>
      <c r="AT347" s="84" t="s">
        <v>525</v>
      </c>
      <c r="AU347" s="86" t="s">
        <v>205</v>
      </c>
      <c r="AV347" s="84" t="s">
        <v>578</v>
      </c>
      <c r="AW347" s="85" t="s">
        <v>343</v>
      </c>
      <c r="AX347" s="84" t="s">
        <v>417</v>
      </c>
      <c r="AY347" s="83" t="s">
        <v>383</v>
      </c>
      <c r="AZ347" s="84" t="s">
        <v>393</v>
      </c>
      <c r="BA347" s="84" t="s">
        <v>577</v>
      </c>
      <c r="BB347" s="84" t="s">
        <v>495</v>
      </c>
      <c r="BC347" s="84" t="s">
        <v>335</v>
      </c>
      <c r="BD347" s="84" t="s">
        <v>315</v>
      </c>
      <c r="BE347" s="84" t="s">
        <v>599</v>
      </c>
      <c r="BF347" s="84" t="s">
        <v>387</v>
      </c>
      <c r="BG347" s="84" t="s">
        <v>654</v>
      </c>
      <c r="BH347" s="84" t="s">
        <v>122</v>
      </c>
      <c r="BI347" s="87" t="s">
        <v>347</v>
      </c>
      <c r="BJ347" s="41"/>
      <c r="BK347" s="50"/>
      <c r="BL347" s="41"/>
      <c r="BM347" s="28">
        <f>F222</f>
        <v>209</v>
      </c>
      <c r="BN347" s="29">
        <f>F205</f>
        <v>192</v>
      </c>
      <c r="BO347" s="29">
        <f>F151</f>
        <v>138</v>
      </c>
      <c r="BP347" s="29">
        <f>F184</f>
        <v>171</v>
      </c>
      <c r="BQ347" s="29">
        <f>F238</f>
        <v>225</v>
      </c>
      <c r="BR347" s="29">
        <f>F590</f>
        <v>577</v>
      </c>
      <c r="BS347" s="29">
        <f>F573</f>
        <v>560</v>
      </c>
      <c r="BT347" s="29">
        <f>F519</f>
        <v>506</v>
      </c>
      <c r="BU347" s="29">
        <f>F557</f>
        <v>544</v>
      </c>
      <c r="BV347" s="29">
        <f>F636</f>
        <v>623</v>
      </c>
      <c r="BW347" s="29">
        <f>F358</f>
        <v>345</v>
      </c>
      <c r="BX347" s="29">
        <f>F321</f>
        <v>308</v>
      </c>
      <c r="BY347" s="29">
        <f>F267</f>
        <v>254</v>
      </c>
      <c r="BZ347" s="29">
        <f>F300</f>
        <v>287</v>
      </c>
      <c r="CA347" s="29">
        <f>F379</f>
        <v>366</v>
      </c>
      <c r="CB347" s="29">
        <f>F106</f>
        <v>93</v>
      </c>
      <c r="CC347" s="29">
        <f>F64</f>
        <v>51</v>
      </c>
      <c r="CD347" s="29">
        <f>F35</f>
        <v>22</v>
      </c>
      <c r="CE347" s="29">
        <f>F43</f>
        <v>30</v>
      </c>
      <c r="CF347" s="29">
        <f>F127</f>
        <v>114</v>
      </c>
      <c r="CG347" s="29">
        <f>F474</f>
        <v>461</v>
      </c>
      <c r="CH347" s="29">
        <f>F462</f>
        <v>449</v>
      </c>
      <c r="CI347" s="29">
        <f>F403</f>
        <v>390</v>
      </c>
      <c r="CJ347" s="29">
        <f>F416</f>
        <v>403</v>
      </c>
      <c r="CK347" s="30">
        <f>F495</f>
        <v>482</v>
      </c>
      <c r="CL347" s="75">
        <f t="shared" si="161"/>
        <v>3247400</v>
      </c>
      <c r="CM347" s="41"/>
      <c r="CN347" s="82" t="s">
        <v>524</v>
      </c>
      <c r="CO347" s="84" t="s">
        <v>506</v>
      </c>
      <c r="CP347" s="84" t="s">
        <v>571</v>
      </c>
      <c r="CQ347" s="84" t="s">
        <v>345</v>
      </c>
      <c r="CR347" s="84" t="s">
        <v>326</v>
      </c>
      <c r="CS347" s="84" t="s">
        <v>300</v>
      </c>
      <c r="CT347" s="84" t="s">
        <v>107</v>
      </c>
      <c r="CU347" s="84" t="s">
        <v>240</v>
      </c>
      <c r="CV347" s="84" t="s">
        <v>356</v>
      </c>
      <c r="CW347" s="84" t="s">
        <v>175</v>
      </c>
      <c r="CX347" s="86" t="s">
        <v>158</v>
      </c>
      <c r="CY347" s="84" t="s">
        <v>417</v>
      </c>
      <c r="CZ347" s="85" t="s">
        <v>372</v>
      </c>
      <c r="DA347" s="84" t="s">
        <v>589</v>
      </c>
      <c r="DB347" s="83" t="s">
        <v>383</v>
      </c>
      <c r="DC347" s="84" t="s">
        <v>508</v>
      </c>
      <c r="DD347" s="84" t="s">
        <v>139</v>
      </c>
      <c r="DE347" s="84" t="s">
        <v>141</v>
      </c>
      <c r="DF347" s="84" t="s">
        <v>414</v>
      </c>
      <c r="DG347" s="84" t="s">
        <v>618</v>
      </c>
      <c r="DH347" s="84" t="s">
        <v>519</v>
      </c>
      <c r="DI347" s="84" t="s">
        <v>149</v>
      </c>
      <c r="DJ347" s="84" t="s">
        <v>484</v>
      </c>
      <c r="DK347" s="84" t="s">
        <v>131</v>
      </c>
      <c r="DL347" s="87" t="s">
        <v>446</v>
      </c>
      <c r="DM347" s="67"/>
      <c r="DO347" s="57"/>
      <c r="DP347" s="28">
        <f>F143</f>
        <v>130</v>
      </c>
      <c r="DQ347" s="29">
        <f>F25</f>
        <v>12</v>
      </c>
      <c r="DR347" s="29">
        <f>F532</f>
        <v>519</v>
      </c>
      <c r="DS347" s="29">
        <f>F409</f>
        <v>396</v>
      </c>
      <c r="DT347" s="29">
        <f>F266</f>
        <v>253</v>
      </c>
      <c r="DU347" s="29">
        <f>F192</f>
        <v>179</v>
      </c>
      <c r="DV347" s="29">
        <f>F69</f>
        <v>56</v>
      </c>
      <c r="DW347" s="29">
        <f>F576</f>
        <v>563</v>
      </c>
      <c r="DX347" s="29">
        <f>F453</f>
        <v>440</v>
      </c>
      <c r="DY347" s="29">
        <f>F335</f>
        <v>322</v>
      </c>
      <c r="DZ347" s="29">
        <f>F261</f>
        <v>248</v>
      </c>
      <c r="EA347" s="29">
        <f>F113</f>
        <v>100</v>
      </c>
      <c r="EB347" s="29">
        <f>F620</f>
        <v>607</v>
      </c>
      <c r="EC347" s="29">
        <f>F502</f>
        <v>489</v>
      </c>
      <c r="ED347" s="29">
        <f>F379</f>
        <v>366</v>
      </c>
      <c r="EE347" s="29">
        <f>F180</f>
        <v>167</v>
      </c>
      <c r="EF347" s="29">
        <f>F62</f>
        <v>49</v>
      </c>
      <c r="EG347" s="29">
        <f>F539</f>
        <v>526</v>
      </c>
      <c r="EH347" s="29">
        <f>F421</f>
        <v>408</v>
      </c>
      <c r="EI347" s="29">
        <f>F298</f>
        <v>285</v>
      </c>
      <c r="EJ347" s="29">
        <f>F224</f>
        <v>211</v>
      </c>
      <c r="EK347" s="29">
        <f>F106</f>
        <v>93</v>
      </c>
      <c r="EL347" s="29">
        <f>F608</f>
        <v>595</v>
      </c>
      <c r="EM347" s="29">
        <f>F465</f>
        <v>452</v>
      </c>
      <c r="EN347" s="30">
        <f>F347</f>
        <v>334</v>
      </c>
      <c r="EO347" s="75">
        <f t="shared" si="162"/>
        <v>3247400</v>
      </c>
      <c r="EP347" s="41"/>
      <c r="EQ347" s="91" t="s">
        <v>186</v>
      </c>
      <c r="ER347" s="93" t="s">
        <v>451</v>
      </c>
      <c r="ES347" s="93" t="s">
        <v>176</v>
      </c>
      <c r="ET347" s="93" t="s">
        <v>604</v>
      </c>
      <c r="EU347" s="93" t="s">
        <v>181</v>
      </c>
      <c r="EV347" s="93" t="s">
        <v>227</v>
      </c>
      <c r="EW347" s="93" t="s">
        <v>573</v>
      </c>
      <c r="EX347" s="93" t="s">
        <v>521</v>
      </c>
      <c r="EY347" s="93" t="s">
        <v>435</v>
      </c>
      <c r="EZ347" s="93" t="s">
        <v>515</v>
      </c>
      <c r="FA347" s="95" t="s">
        <v>442</v>
      </c>
      <c r="FB347" s="93" t="s">
        <v>142</v>
      </c>
      <c r="FC347" s="94" t="s">
        <v>648</v>
      </c>
      <c r="FD347" s="93" t="s">
        <v>676</v>
      </c>
      <c r="FE347" s="92" t="s">
        <v>383</v>
      </c>
      <c r="FF347" s="93" t="s">
        <v>537</v>
      </c>
      <c r="FG347" s="93" t="s">
        <v>682</v>
      </c>
      <c r="FH347" s="93" t="s">
        <v>79</v>
      </c>
      <c r="FI347" s="93" t="s">
        <v>234</v>
      </c>
      <c r="FJ347" s="93" t="s">
        <v>684</v>
      </c>
      <c r="FK347" s="93" t="s">
        <v>636</v>
      </c>
      <c r="FL347" s="93" t="s">
        <v>508</v>
      </c>
      <c r="FM347" s="93" t="s">
        <v>671</v>
      </c>
      <c r="FN347" s="93" t="s">
        <v>4</v>
      </c>
      <c r="FO347" s="96" t="s">
        <v>616</v>
      </c>
      <c r="FP347" s="67"/>
      <c r="FQ347" s="211"/>
    </row>
    <row r="348" spans="1:173" ht="12.75" x14ac:dyDescent="0.2">
      <c r="A348" s="41"/>
      <c r="B348" s="41"/>
      <c r="C348" s="41"/>
      <c r="D348" s="109" t="s">
        <v>677</v>
      </c>
      <c r="E348" s="110" t="s">
        <v>565</v>
      </c>
      <c r="F348" s="122">
        <f>B3+(335*B5)</f>
        <v>335</v>
      </c>
      <c r="G348" s="41"/>
      <c r="I348" s="57"/>
      <c r="J348" s="28">
        <f>F264</f>
        <v>251</v>
      </c>
      <c r="K348" s="29">
        <f>F327</f>
        <v>314</v>
      </c>
      <c r="L348" s="29">
        <f>F385</f>
        <v>372</v>
      </c>
      <c r="M348" s="29">
        <f>F293</f>
        <v>280</v>
      </c>
      <c r="N348" s="29">
        <f>F356</f>
        <v>343</v>
      </c>
      <c r="O348" s="29">
        <f>F537</f>
        <v>524</v>
      </c>
      <c r="P348" s="29">
        <f>F570</f>
        <v>557</v>
      </c>
      <c r="Q348" s="29">
        <f>F628</f>
        <v>615</v>
      </c>
      <c r="R348" s="29">
        <f>F541</f>
        <v>528</v>
      </c>
      <c r="S348" s="29">
        <f>F599</f>
        <v>586</v>
      </c>
      <c r="T348" s="29">
        <f>F155</f>
        <v>142</v>
      </c>
      <c r="U348" s="29">
        <f>F188</f>
        <v>175</v>
      </c>
      <c r="V348" s="29">
        <f>F251</f>
        <v>238</v>
      </c>
      <c r="W348" s="29">
        <f>F184</f>
        <v>171</v>
      </c>
      <c r="X348" s="29">
        <f>F222</f>
        <v>209</v>
      </c>
      <c r="Y348" s="29">
        <f>F398</f>
        <v>385</v>
      </c>
      <c r="Z348" s="29">
        <f>F461</f>
        <v>448</v>
      </c>
      <c r="AA348" s="29">
        <f>F494</f>
        <v>481</v>
      </c>
      <c r="AB348" s="29">
        <f>F432</f>
        <v>419</v>
      </c>
      <c r="AC348" s="29">
        <f>F465</f>
        <v>452</v>
      </c>
      <c r="AD348" s="29">
        <f>F21</f>
        <v>8</v>
      </c>
      <c r="AE348" s="29">
        <f>F79</f>
        <v>66</v>
      </c>
      <c r="AF348" s="29">
        <f>F117</f>
        <v>104</v>
      </c>
      <c r="AG348" s="29">
        <f>F50</f>
        <v>37</v>
      </c>
      <c r="AH348" s="30">
        <f>F108</f>
        <v>95</v>
      </c>
      <c r="AI348" s="75">
        <f t="shared" si="160"/>
        <v>3247400</v>
      </c>
      <c r="AJ348" s="41"/>
      <c r="AK348" s="82" t="s">
        <v>513</v>
      </c>
      <c r="AL348" s="84" t="s">
        <v>342</v>
      </c>
      <c r="AM348" s="84" t="s">
        <v>397</v>
      </c>
      <c r="AN348" s="84" t="s">
        <v>125</v>
      </c>
      <c r="AO348" s="84" t="s">
        <v>514</v>
      </c>
      <c r="AP348" s="84" t="s">
        <v>454</v>
      </c>
      <c r="AQ348" s="84" t="s">
        <v>591</v>
      </c>
      <c r="AR348" s="84" t="s">
        <v>257</v>
      </c>
      <c r="AS348" s="84" t="s">
        <v>588</v>
      </c>
      <c r="AT348" s="86" t="s">
        <v>392</v>
      </c>
      <c r="AU348" s="84" t="s">
        <v>385</v>
      </c>
      <c r="AV348" s="84" t="s">
        <v>375</v>
      </c>
      <c r="AW348" s="85" t="s">
        <v>595</v>
      </c>
      <c r="AX348" s="84" t="s">
        <v>345</v>
      </c>
      <c r="AY348" s="84" t="s">
        <v>524</v>
      </c>
      <c r="AZ348" s="83" t="s">
        <v>204</v>
      </c>
      <c r="BA348" s="84" t="s">
        <v>395</v>
      </c>
      <c r="BB348" s="84" t="s">
        <v>694</v>
      </c>
      <c r="BC348" s="84" t="s">
        <v>418</v>
      </c>
      <c r="BD348" s="84" t="s">
        <v>4</v>
      </c>
      <c r="BE348" s="84" t="s">
        <v>333</v>
      </c>
      <c r="BF348" s="84" t="s">
        <v>554</v>
      </c>
      <c r="BG348" s="84" t="s">
        <v>388</v>
      </c>
      <c r="BH348" s="84" t="s">
        <v>555</v>
      </c>
      <c r="BI348" s="87" t="s">
        <v>314</v>
      </c>
      <c r="BJ348" s="41"/>
      <c r="BK348" s="50"/>
      <c r="BL348" s="41"/>
      <c r="BM348" s="28">
        <f>F521</f>
        <v>508</v>
      </c>
      <c r="BN348" s="29">
        <f>F600</f>
        <v>587</v>
      </c>
      <c r="BO348" s="29">
        <f>F633</f>
        <v>620</v>
      </c>
      <c r="BP348" s="29">
        <f>F579</f>
        <v>566</v>
      </c>
      <c r="BQ348" s="29">
        <f>F542</f>
        <v>529</v>
      </c>
      <c r="BR348" s="29">
        <f>F30</f>
        <v>17</v>
      </c>
      <c r="BS348" s="29">
        <f>F109</f>
        <v>96</v>
      </c>
      <c r="BT348" s="29">
        <f>F122</f>
        <v>109</v>
      </c>
      <c r="BU348" s="29">
        <f>F63</f>
        <v>50</v>
      </c>
      <c r="BV348" s="29">
        <f>F51</f>
        <v>38</v>
      </c>
      <c r="BW348" s="29">
        <f>F162</f>
        <v>149</v>
      </c>
      <c r="BX348" s="29">
        <f>F216</f>
        <v>203</v>
      </c>
      <c r="BY348" s="29">
        <f>F249</f>
        <v>236</v>
      </c>
      <c r="BZ348" s="29">
        <f>F195</f>
        <v>182</v>
      </c>
      <c r="CA348" s="29">
        <f>F178</f>
        <v>165</v>
      </c>
      <c r="CB348" s="29">
        <f>F398</f>
        <v>385</v>
      </c>
      <c r="CC348" s="29">
        <f>F482</f>
        <v>469</v>
      </c>
      <c r="CD348" s="29">
        <f>F490</f>
        <v>477</v>
      </c>
      <c r="CE348" s="29">
        <f>F461</f>
        <v>448</v>
      </c>
      <c r="CF348" s="29">
        <f>F419</f>
        <v>406</v>
      </c>
      <c r="CG348" s="29">
        <f>F264</f>
        <v>251</v>
      </c>
      <c r="CH348" s="29">
        <f>F343</f>
        <v>330</v>
      </c>
      <c r="CI348" s="29">
        <f>F381</f>
        <v>368</v>
      </c>
      <c r="CJ348" s="29">
        <f>F327</f>
        <v>314</v>
      </c>
      <c r="CK348" s="30">
        <f>F310</f>
        <v>297</v>
      </c>
      <c r="CL348" s="75">
        <f t="shared" si="161"/>
        <v>3247400</v>
      </c>
      <c r="CM348" s="41"/>
      <c r="CN348" s="82" t="s">
        <v>191</v>
      </c>
      <c r="CO348" s="84" t="s">
        <v>148</v>
      </c>
      <c r="CP348" s="84" t="s">
        <v>663</v>
      </c>
      <c r="CQ348" s="84" t="s">
        <v>659</v>
      </c>
      <c r="CR348" s="84" t="s">
        <v>631</v>
      </c>
      <c r="CS348" s="84" t="s">
        <v>290</v>
      </c>
      <c r="CT348" s="84" t="s">
        <v>95</v>
      </c>
      <c r="CU348" s="84" t="s">
        <v>231</v>
      </c>
      <c r="CV348" s="84" t="s">
        <v>272</v>
      </c>
      <c r="CW348" s="86" t="s">
        <v>165</v>
      </c>
      <c r="CX348" s="84" t="s">
        <v>187</v>
      </c>
      <c r="CY348" s="84" t="s">
        <v>387</v>
      </c>
      <c r="CZ348" s="85" t="s">
        <v>621</v>
      </c>
      <c r="DA348" s="84" t="s">
        <v>159</v>
      </c>
      <c r="DB348" s="84" t="s">
        <v>599</v>
      </c>
      <c r="DC348" s="83" t="s">
        <v>204</v>
      </c>
      <c r="DD348" s="84" t="s">
        <v>564</v>
      </c>
      <c r="DE348" s="84" t="s">
        <v>278</v>
      </c>
      <c r="DF348" s="84" t="s">
        <v>395</v>
      </c>
      <c r="DG348" s="84" t="s">
        <v>697</v>
      </c>
      <c r="DH348" s="84" t="s">
        <v>513</v>
      </c>
      <c r="DI348" s="84" t="s">
        <v>374</v>
      </c>
      <c r="DJ348" s="84" t="s">
        <v>478</v>
      </c>
      <c r="DK348" s="84" t="s">
        <v>342</v>
      </c>
      <c r="DL348" s="87" t="s">
        <v>439</v>
      </c>
      <c r="DM348" s="67"/>
      <c r="DO348" s="57"/>
      <c r="DP348" s="28">
        <f>F506</f>
        <v>493</v>
      </c>
      <c r="DQ348" s="29">
        <f>F383</f>
        <v>370</v>
      </c>
      <c r="DR348" s="29">
        <f>F240</f>
        <v>227</v>
      </c>
      <c r="DS348" s="29">
        <f>F122</f>
        <v>109</v>
      </c>
      <c r="DT348" s="29">
        <f>F624</f>
        <v>611</v>
      </c>
      <c r="DU348" s="29">
        <f>F425</f>
        <v>412</v>
      </c>
      <c r="DV348" s="29">
        <f>F307</f>
        <v>294</v>
      </c>
      <c r="DW348" s="29">
        <f>F184</f>
        <v>171</v>
      </c>
      <c r="DX348" s="29">
        <f>F41</f>
        <v>28</v>
      </c>
      <c r="DY348" s="29">
        <f>F543</f>
        <v>530</v>
      </c>
      <c r="DZ348" s="29">
        <f>F469</f>
        <v>456</v>
      </c>
      <c r="EA348" s="29">
        <f>F351</f>
        <v>338</v>
      </c>
      <c r="EB348" s="29">
        <f>F228</f>
        <v>215</v>
      </c>
      <c r="EC348" s="29">
        <f>F110</f>
        <v>97</v>
      </c>
      <c r="ED348" s="29">
        <f>F592</f>
        <v>579</v>
      </c>
      <c r="EE348" s="29">
        <f>F388</f>
        <v>375</v>
      </c>
      <c r="EF348" s="29">
        <f>F270</f>
        <v>257</v>
      </c>
      <c r="EG348" s="29">
        <f>F152</f>
        <v>139</v>
      </c>
      <c r="EH348" s="29">
        <f>F29</f>
        <v>16</v>
      </c>
      <c r="EI348" s="29">
        <f>F536</f>
        <v>523</v>
      </c>
      <c r="EJ348" s="29">
        <f>F462</f>
        <v>449</v>
      </c>
      <c r="EK348" s="29">
        <f>F314</f>
        <v>301</v>
      </c>
      <c r="EL348" s="29">
        <f>F196</f>
        <v>183</v>
      </c>
      <c r="EM348" s="29">
        <f>F73</f>
        <v>60</v>
      </c>
      <c r="EN348" s="30">
        <f>F580</f>
        <v>567</v>
      </c>
      <c r="EO348" s="75">
        <f t="shared" si="162"/>
        <v>3247400</v>
      </c>
      <c r="EP348" s="41"/>
      <c r="EQ348" s="91" t="s">
        <v>683</v>
      </c>
      <c r="ER348" s="93" t="s">
        <v>86</v>
      </c>
      <c r="ES348" s="93" t="s">
        <v>480</v>
      </c>
      <c r="ET348" s="93" t="s">
        <v>231</v>
      </c>
      <c r="EU348" s="93" t="s">
        <v>542</v>
      </c>
      <c r="EV348" s="93" t="s">
        <v>353</v>
      </c>
      <c r="EW348" s="93" t="s">
        <v>673</v>
      </c>
      <c r="EX348" s="93" t="s">
        <v>345</v>
      </c>
      <c r="EY348" s="93" t="s">
        <v>619</v>
      </c>
      <c r="EZ348" s="95" t="s">
        <v>655</v>
      </c>
      <c r="FA348" s="93" t="s">
        <v>696</v>
      </c>
      <c r="FB348" s="93" t="s">
        <v>465</v>
      </c>
      <c r="FC348" s="94" t="s">
        <v>653</v>
      </c>
      <c r="FD348" s="93" t="s">
        <v>271</v>
      </c>
      <c r="FE348" s="93" t="s">
        <v>592</v>
      </c>
      <c r="FF348" s="92" t="s">
        <v>568</v>
      </c>
      <c r="FG348" s="93" t="s">
        <v>109</v>
      </c>
      <c r="FH348" s="93" t="s">
        <v>113</v>
      </c>
      <c r="FI348" s="93" t="s">
        <v>408</v>
      </c>
      <c r="FJ348" s="93" t="s">
        <v>104</v>
      </c>
      <c r="FK348" s="93" t="s">
        <v>149</v>
      </c>
      <c r="FL348" s="93" t="s">
        <v>398</v>
      </c>
      <c r="FM348" s="93" t="s">
        <v>695</v>
      </c>
      <c r="FN348" s="93" t="s">
        <v>389</v>
      </c>
      <c r="FO348" s="96" t="s">
        <v>407</v>
      </c>
      <c r="FP348" s="67"/>
      <c r="FQ348" s="211"/>
    </row>
    <row r="349" spans="1:173" ht="12.75" x14ac:dyDescent="0.2">
      <c r="A349" s="41"/>
      <c r="B349" s="41"/>
      <c r="C349" s="41"/>
      <c r="D349" s="109" t="s">
        <v>305</v>
      </c>
      <c r="E349" s="110" t="s">
        <v>565</v>
      </c>
      <c r="F349" s="111">
        <f>B3+(336*B5)</f>
        <v>336</v>
      </c>
      <c r="G349" s="41"/>
      <c r="I349" s="57"/>
      <c r="J349" s="28">
        <f>F368</f>
        <v>355</v>
      </c>
      <c r="K349" s="29">
        <f>F306</f>
        <v>293</v>
      </c>
      <c r="L349" s="29">
        <f>F339</f>
        <v>326</v>
      </c>
      <c r="M349" s="29">
        <f>F277</f>
        <v>264</v>
      </c>
      <c r="N349" s="29">
        <f>F335</f>
        <v>322</v>
      </c>
      <c r="O349" s="29">
        <f>F616</f>
        <v>603</v>
      </c>
      <c r="P349" s="29">
        <f>F549</f>
        <v>536</v>
      </c>
      <c r="Q349" s="29">
        <f>F612</f>
        <v>599</v>
      </c>
      <c r="R349" s="29">
        <f>F520</f>
        <v>507</v>
      </c>
      <c r="S349" s="29">
        <f>F578</f>
        <v>565</v>
      </c>
      <c r="T349" s="29">
        <f>F259</f>
        <v>246</v>
      </c>
      <c r="U349" s="29">
        <f>F172</f>
        <v>159</v>
      </c>
      <c r="V349" s="29">
        <f>F230</f>
        <v>217</v>
      </c>
      <c r="W349" s="29">
        <f>F138</f>
        <v>125</v>
      </c>
      <c r="X349" s="29">
        <f>F201</f>
        <v>188</v>
      </c>
      <c r="Y349" s="29">
        <f>F507</f>
        <v>494</v>
      </c>
      <c r="Z349" s="29">
        <f>F415</f>
        <v>402</v>
      </c>
      <c r="AA349" s="29">
        <f>F473</f>
        <v>460</v>
      </c>
      <c r="AB349" s="29">
        <f>F411</f>
        <v>398</v>
      </c>
      <c r="AC349" s="29">
        <f>F444</f>
        <v>431</v>
      </c>
      <c r="AD349" s="29">
        <f>F125</f>
        <v>112</v>
      </c>
      <c r="AE349" s="29">
        <f>F58</f>
        <v>45</v>
      </c>
      <c r="AF349" s="29">
        <f>F96</f>
        <v>83</v>
      </c>
      <c r="AG349" s="29">
        <f>F29</f>
        <v>16</v>
      </c>
      <c r="AH349" s="30">
        <f>F67</f>
        <v>54</v>
      </c>
      <c r="AI349" s="75">
        <f t="shared" si="160"/>
        <v>3247400</v>
      </c>
      <c r="AJ349" s="41"/>
      <c r="AK349" s="82" t="s">
        <v>188</v>
      </c>
      <c r="AL349" s="84" t="s">
        <v>399</v>
      </c>
      <c r="AM349" s="84" t="s">
        <v>440</v>
      </c>
      <c r="AN349" s="84" t="s">
        <v>156</v>
      </c>
      <c r="AO349" s="84" t="s">
        <v>515</v>
      </c>
      <c r="AP349" s="84" t="s">
        <v>610</v>
      </c>
      <c r="AQ349" s="84" t="s">
        <v>474</v>
      </c>
      <c r="AR349" s="84" t="s">
        <v>500</v>
      </c>
      <c r="AS349" s="86" t="s">
        <v>632</v>
      </c>
      <c r="AT349" s="84" t="s">
        <v>144</v>
      </c>
      <c r="AU349" s="84" t="s">
        <v>162</v>
      </c>
      <c r="AV349" s="84" t="s">
        <v>556</v>
      </c>
      <c r="AW349" s="85" t="s">
        <v>468</v>
      </c>
      <c r="AX349" s="84" t="s">
        <v>127</v>
      </c>
      <c r="AY349" s="84" t="s">
        <v>635</v>
      </c>
      <c r="AZ349" s="84" t="s">
        <v>457</v>
      </c>
      <c r="BA349" s="83" t="s">
        <v>150</v>
      </c>
      <c r="BB349" s="84" t="s">
        <v>263</v>
      </c>
      <c r="BC349" s="84" t="s">
        <v>476</v>
      </c>
      <c r="BD349" s="84" t="s">
        <v>692</v>
      </c>
      <c r="BE349" s="84" t="s">
        <v>522</v>
      </c>
      <c r="BF349" s="84" t="s">
        <v>380</v>
      </c>
      <c r="BG349" s="84" t="s">
        <v>143</v>
      </c>
      <c r="BH349" s="84" t="s">
        <v>408</v>
      </c>
      <c r="BI349" s="87" t="s">
        <v>471</v>
      </c>
      <c r="BJ349" s="41"/>
      <c r="BK349" s="50"/>
      <c r="BL349" s="41"/>
      <c r="BM349" s="28">
        <f>F567</f>
        <v>554</v>
      </c>
      <c r="BN349" s="29">
        <f>F558</f>
        <v>545</v>
      </c>
      <c r="BO349" s="29">
        <f>F604</f>
        <v>591</v>
      </c>
      <c r="BP349" s="29">
        <f>F621</f>
        <v>608</v>
      </c>
      <c r="BQ349" s="29">
        <f>F525</f>
        <v>512</v>
      </c>
      <c r="BR349" s="29">
        <f>F76</f>
        <v>63</v>
      </c>
      <c r="BS349" s="29">
        <f>F47</f>
        <v>34</v>
      </c>
      <c r="BT349" s="29">
        <f>F88</f>
        <v>75</v>
      </c>
      <c r="BU349" s="29">
        <f>F130</f>
        <v>117</v>
      </c>
      <c r="BV349" s="29">
        <f>F34</f>
        <v>21</v>
      </c>
      <c r="BW349" s="29">
        <f>F203</f>
        <v>190</v>
      </c>
      <c r="BX349" s="29">
        <f>F174</f>
        <v>161</v>
      </c>
      <c r="BY349" s="29">
        <f>F220</f>
        <v>207</v>
      </c>
      <c r="BZ349" s="29">
        <f>F262</f>
        <v>249</v>
      </c>
      <c r="CA349" s="29">
        <f>F141</f>
        <v>128</v>
      </c>
      <c r="CB349" s="29">
        <f>F444</f>
        <v>431</v>
      </c>
      <c r="CC349" s="29">
        <f>F415</f>
        <v>402</v>
      </c>
      <c r="CD349" s="29">
        <f>F486</f>
        <v>473</v>
      </c>
      <c r="CE349" s="29">
        <f>F498</f>
        <v>485</v>
      </c>
      <c r="CF349" s="29">
        <f>F407</f>
        <v>394</v>
      </c>
      <c r="CG349" s="29">
        <f>F335</f>
        <v>322</v>
      </c>
      <c r="CH349" s="29">
        <f>F306</f>
        <v>293</v>
      </c>
      <c r="CI349" s="29">
        <f>F352</f>
        <v>339</v>
      </c>
      <c r="CJ349" s="29">
        <f>F364</f>
        <v>351</v>
      </c>
      <c r="CK349" s="30">
        <f>F268</f>
        <v>255</v>
      </c>
      <c r="CL349" s="75">
        <f t="shared" si="161"/>
        <v>3247400</v>
      </c>
      <c r="CM349" s="41"/>
      <c r="CN349" s="82" t="s">
        <v>613</v>
      </c>
      <c r="CO349" s="84" t="s">
        <v>666</v>
      </c>
      <c r="CP349" s="84" t="s">
        <v>606</v>
      </c>
      <c r="CQ349" s="84" t="s">
        <v>376</v>
      </c>
      <c r="CR349" s="84" t="s">
        <v>337</v>
      </c>
      <c r="CS349" s="84" t="s">
        <v>293</v>
      </c>
      <c r="CT349" s="84" t="s">
        <v>98</v>
      </c>
      <c r="CU349" s="84" t="s">
        <v>1</v>
      </c>
      <c r="CV349" s="86" t="s">
        <v>350</v>
      </c>
      <c r="CW349" s="84" t="s">
        <v>167</v>
      </c>
      <c r="CX349" s="84" t="s">
        <v>637</v>
      </c>
      <c r="CY349" s="84" t="s">
        <v>576</v>
      </c>
      <c r="CZ349" s="85" t="s">
        <v>92</v>
      </c>
      <c r="DA349" s="84" t="s">
        <v>373</v>
      </c>
      <c r="DB349" s="84" t="s">
        <v>505</v>
      </c>
      <c r="DC349" s="84" t="s">
        <v>692</v>
      </c>
      <c r="DD349" s="83" t="s">
        <v>150</v>
      </c>
      <c r="DE349" s="84" t="s">
        <v>543</v>
      </c>
      <c r="DF349" s="84" t="s">
        <v>371</v>
      </c>
      <c r="DG349" s="84" t="s">
        <v>533</v>
      </c>
      <c r="DH349" s="84" t="s">
        <v>515</v>
      </c>
      <c r="DI349" s="84" t="s">
        <v>399</v>
      </c>
      <c r="DJ349" s="84" t="s">
        <v>283</v>
      </c>
      <c r="DK349" s="84" t="s">
        <v>546</v>
      </c>
      <c r="DL349" s="87" t="s">
        <v>325</v>
      </c>
      <c r="DM349" s="67"/>
      <c r="DO349" s="57"/>
      <c r="DP349" s="28">
        <f>F516</f>
        <v>503</v>
      </c>
      <c r="DQ349" s="29">
        <f>F393</f>
        <v>380</v>
      </c>
      <c r="DR349" s="29">
        <f>F275</f>
        <v>262</v>
      </c>
      <c r="DS349" s="29">
        <f>F157</f>
        <v>144</v>
      </c>
      <c r="DT349" s="29">
        <f>F34</f>
        <v>21</v>
      </c>
      <c r="DU349" s="29">
        <f>F585</f>
        <v>572</v>
      </c>
      <c r="DV349" s="29">
        <f>F442</f>
        <v>429</v>
      </c>
      <c r="DW349" s="29">
        <f>F319</f>
        <v>306</v>
      </c>
      <c r="DX349" s="29">
        <f>F201</f>
        <v>188</v>
      </c>
      <c r="DY349" s="29">
        <f>F78</f>
        <v>65</v>
      </c>
      <c r="DZ349" s="29">
        <f>F629</f>
        <v>616</v>
      </c>
      <c r="EA349" s="29">
        <f>F511</f>
        <v>498</v>
      </c>
      <c r="EB349" s="29">
        <f>F363</f>
        <v>350</v>
      </c>
      <c r="EC349" s="29">
        <f>F245</f>
        <v>232</v>
      </c>
      <c r="ED349" s="29">
        <f>F127</f>
        <v>114</v>
      </c>
      <c r="EE349" s="29">
        <f>F548</f>
        <v>535</v>
      </c>
      <c r="EF349" s="29">
        <f>F430</f>
        <v>417</v>
      </c>
      <c r="EG349" s="29">
        <f>F312</f>
        <v>299</v>
      </c>
      <c r="EH349" s="29">
        <f>F164</f>
        <v>151</v>
      </c>
      <c r="EI349" s="29">
        <f>F46</f>
        <v>33</v>
      </c>
      <c r="EJ349" s="29">
        <f>F597</f>
        <v>584</v>
      </c>
      <c r="EK349" s="29">
        <f>F474</f>
        <v>461</v>
      </c>
      <c r="EL349" s="29">
        <f>F356</f>
        <v>343</v>
      </c>
      <c r="EM349" s="29">
        <f>F233</f>
        <v>220</v>
      </c>
      <c r="EN349" s="30">
        <f>F90</f>
        <v>77</v>
      </c>
      <c r="EO349" s="75">
        <f t="shared" si="162"/>
        <v>3247400</v>
      </c>
      <c r="EP349" s="41"/>
      <c r="EQ349" s="91" t="s">
        <v>642</v>
      </c>
      <c r="ER349" s="93" t="s">
        <v>151</v>
      </c>
      <c r="ES349" s="93" t="s">
        <v>643</v>
      </c>
      <c r="ET349" s="93" t="s">
        <v>443</v>
      </c>
      <c r="EU349" s="93" t="s">
        <v>167</v>
      </c>
      <c r="EV349" s="93" t="s">
        <v>541</v>
      </c>
      <c r="EW349" s="93" t="s">
        <v>297</v>
      </c>
      <c r="EX349" s="93" t="s">
        <v>88</v>
      </c>
      <c r="EY349" s="95" t="s">
        <v>635</v>
      </c>
      <c r="EZ349" s="93" t="s">
        <v>644</v>
      </c>
      <c r="FA349" s="93" t="s">
        <v>645</v>
      </c>
      <c r="FB349" s="93" t="s">
        <v>512</v>
      </c>
      <c r="FC349" s="94" t="s">
        <v>646</v>
      </c>
      <c r="FD349" s="93" t="s">
        <v>347</v>
      </c>
      <c r="FE349" s="93" t="s">
        <v>618</v>
      </c>
      <c r="FF349" s="93" t="s">
        <v>238</v>
      </c>
      <c r="FG349" s="92" t="s">
        <v>624</v>
      </c>
      <c r="FH349" s="93" t="s">
        <v>242</v>
      </c>
      <c r="FI349" s="93" t="s">
        <v>245</v>
      </c>
      <c r="FJ349" s="93" t="s">
        <v>269</v>
      </c>
      <c r="FK349" s="93" t="s">
        <v>214</v>
      </c>
      <c r="FL349" s="93" t="s">
        <v>519</v>
      </c>
      <c r="FM349" s="93" t="s">
        <v>514</v>
      </c>
      <c r="FN349" s="93" t="s">
        <v>429</v>
      </c>
      <c r="FO349" s="96" t="s">
        <v>639</v>
      </c>
      <c r="FP349" s="67"/>
      <c r="FQ349" s="211"/>
    </row>
    <row r="350" spans="1:173" ht="12.75" x14ac:dyDescent="0.2">
      <c r="A350" s="41"/>
      <c r="B350" s="41"/>
      <c r="C350" s="41"/>
      <c r="D350" s="109" t="s">
        <v>578</v>
      </c>
      <c r="E350" s="110" t="s">
        <v>565</v>
      </c>
      <c r="F350" s="111">
        <f>B3+(337*B5)</f>
        <v>337</v>
      </c>
      <c r="G350" s="41"/>
      <c r="I350" s="57"/>
      <c r="J350" s="28">
        <f>F352</f>
        <v>339</v>
      </c>
      <c r="K350" s="29">
        <f>F285</f>
        <v>272</v>
      </c>
      <c r="L350" s="29">
        <f>F318</f>
        <v>305</v>
      </c>
      <c r="M350" s="29">
        <f>F381</f>
        <v>368</v>
      </c>
      <c r="N350" s="29">
        <f>F289</f>
        <v>276</v>
      </c>
      <c r="O350" s="29">
        <f>F595</f>
        <v>582</v>
      </c>
      <c r="P350" s="29">
        <f>F528</f>
        <v>515</v>
      </c>
      <c r="Q350" s="29">
        <f>F566</f>
        <v>553</v>
      </c>
      <c r="R350" s="29">
        <f>F624</f>
        <v>611</v>
      </c>
      <c r="S350" s="29">
        <f>F562</f>
        <v>549</v>
      </c>
      <c r="T350" s="29">
        <f>F213</f>
        <v>200</v>
      </c>
      <c r="U350" s="29">
        <f>F151</f>
        <v>138</v>
      </c>
      <c r="V350" s="29">
        <f>F209</f>
        <v>196</v>
      </c>
      <c r="W350" s="29">
        <f>F247</f>
        <v>234</v>
      </c>
      <c r="X350" s="29">
        <f>F180</f>
        <v>167</v>
      </c>
      <c r="Y350" s="29">
        <f>F486</f>
        <v>473</v>
      </c>
      <c r="Z350" s="29">
        <f>F394</f>
        <v>381</v>
      </c>
      <c r="AA350" s="29">
        <f>F457</f>
        <v>444</v>
      </c>
      <c r="AB350" s="29">
        <f>F490</f>
        <v>477</v>
      </c>
      <c r="AC350" s="29">
        <f>F423</f>
        <v>410</v>
      </c>
      <c r="AD350" s="29">
        <f>F104</f>
        <v>91</v>
      </c>
      <c r="AE350" s="29">
        <f>F17</f>
        <v>4</v>
      </c>
      <c r="AF350" s="29">
        <f>F75</f>
        <v>62</v>
      </c>
      <c r="AG350" s="29">
        <f>F133</f>
        <v>120</v>
      </c>
      <c r="AH350" s="30">
        <f>F46</f>
        <v>33</v>
      </c>
      <c r="AI350" s="75">
        <f t="shared" si="160"/>
        <v>3247400</v>
      </c>
      <c r="AJ350" s="41"/>
      <c r="AK350" s="82" t="s">
        <v>283</v>
      </c>
      <c r="AL350" s="84" t="s">
        <v>479</v>
      </c>
      <c r="AM350" s="84" t="s">
        <v>268</v>
      </c>
      <c r="AN350" s="84" t="s">
        <v>478</v>
      </c>
      <c r="AO350" s="84" t="s">
        <v>477</v>
      </c>
      <c r="AP350" s="84" t="s">
        <v>567</v>
      </c>
      <c r="AQ350" s="84" t="s">
        <v>274</v>
      </c>
      <c r="AR350" s="86" t="s">
        <v>627</v>
      </c>
      <c r="AS350" s="84" t="s">
        <v>542</v>
      </c>
      <c r="AT350" s="84" t="s">
        <v>530</v>
      </c>
      <c r="AU350" s="84" t="s">
        <v>189</v>
      </c>
      <c r="AV350" s="84" t="s">
        <v>571</v>
      </c>
      <c r="AW350" s="85" t="s">
        <v>288</v>
      </c>
      <c r="AX350" s="84" t="s">
        <v>421</v>
      </c>
      <c r="AY350" s="84" t="s">
        <v>537</v>
      </c>
      <c r="AZ350" s="84" t="s">
        <v>543</v>
      </c>
      <c r="BA350" s="84" t="s">
        <v>700</v>
      </c>
      <c r="BB350" s="83" t="s">
        <v>492</v>
      </c>
      <c r="BC350" s="84" t="s">
        <v>278</v>
      </c>
      <c r="BD350" s="84" t="s">
        <v>322</v>
      </c>
      <c r="BE350" s="84" t="s">
        <v>489</v>
      </c>
      <c r="BF350" s="84" t="s">
        <v>488</v>
      </c>
      <c r="BG350" s="84" t="s">
        <v>487</v>
      </c>
      <c r="BH350" s="84" t="s">
        <v>134</v>
      </c>
      <c r="BI350" s="87" t="s">
        <v>269</v>
      </c>
      <c r="BJ350" s="41"/>
      <c r="BK350" s="50"/>
      <c r="BL350" s="41"/>
      <c r="BM350" s="28">
        <f>F554</f>
        <v>541</v>
      </c>
      <c r="BN350" s="29">
        <f>F617</f>
        <v>604</v>
      </c>
      <c r="BO350" s="29">
        <f>F575</f>
        <v>562</v>
      </c>
      <c r="BP350" s="29">
        <f>F533</f>
        <v>520</v>
      </c>
      <c r="BQ350" s="29">
        <f>F596</f>
        <v>583</v>
      </c>
      <c r="BR350" s="29">
        <f>F38</f>
        <v>25</v>
      </c>
      <c r="BS350" s="29">
        <f>F126</f>
        <v>113</v>
      </c>
      <c r="BT350" s="29">
        <f>F84</f>
        <v>71</v>
      </c>
      <c r="BU350" s="29">
        <f>F22</f>
        <v>9</v>
      </c>
      <c r="BV350" s="29">
        <f>F105</f>
        <v>92</v>
      </c>
      <c r="BW350" s="29">
        <f>F170</f>
        <v>157</v>
      </c>
      <c r="BX350" s="29">
        <f>F253</f>
        <v>240</v>
      </c>
      <c r="BY350" s="29">
        <f>F191</f>
        <v>178</v>
      </c>
      <c r="BZ350" s="29">
        <f>F149</f>
        <v>136</v>
      </c>
      <c r="CA350" s="29">
        <f>F237</f>
        <v>224</v>
      </c>
      <c r="CB350" s="29">
        <f>F436</f>
        <v>423</v>
      </c>
      <c r="CC350" s="29">
        <f>F494</f>
        <v>481</v>
      </c>
      <c r="CD350" s="29">
        <f>F457</f>
        <v>444</v>
      </c>
      <c r="CE350" s="29">
        <f>F390</f>
        <v>377</v>
      </c>
      <c r="CF350" s="29">
        <f>F473</f>
        <v>460</v>
      </c>
      <c r="CG350" s="29">
        <f>F302</f>
        <v>289</v>
      </c>
      <c r="CH350" s="29">
        <f>F385</f>
        <v>372</v>
      </c>
      <c r="CI350" s="29">
        <f>F318</f>
        <v>305</v>
      </c>
      <c r="CJ350" s="29">
        <f>F281</f>
        <v>268</v>
      </c>
      <c r="CK350" s="30">
        <f>F339</f>
        <v>326</v>
      </c>
      <c r="CL350" s="75">
        <f t="shared" si="161"/>
        <v>3247400</v>
      </c>
      <c r="CM350" s="41"/>
      <c r="CN350" s="82" t="s">
        <v>629</v>
      </c>
      <c r="CO350" s="84" t="s">
        <v>566</v>
      </c>
      <c r="CP350" s="84" t="s">
        <v>215</v>
      </c>
      <c r="CQ350" s="84" t="s">
        <v>686</v>
      </c>
      <c r="CR350" s="84" t="s">
        <v>251</v>
      </c>
      <c r="CS350" s="84" t="s">
        <v>291</v>
      </c>
      <c r="CT350" s="84" t="s">
        <v>96</v>
      </c>
      <c r="CU350" s="86" t="s">
        <v>232</v>
      </c>
      <c r="CV350" s="84" t="s">
        <v>348</v>
      </c>
      <c r="CW350" s="84" t="s">
        <v>166</v>
      </c>
      <c r="CX350" s="84" t="s">
        <v>228</v>
      </c>
      <c r="CY350" s="84" t="s">
        <v>575</v>
      </c>
      <c r="CZ350" s="85" t="s">
        <v>427</v>
      </c>
      <c r="DA350" s="84" t="s">
        <v>654</v>
      </c>
      <c r="DB350" s="84" t="s">
        <v>265</v>
      </c>
      <c r="DC350" s="84" t="s">
        <v>436</v>
      </c>
      <c r="DD350" s="84" t="s">
        <v>694</v>
      </c>
      <c r="DE350" s="83" t="s">
        <v>492</v>
      </c>
      <c r="DF350" s="84" t="s">
        <v>220</v>
      </c>
      <c r="DG350" s="84" t="s">
        <v>263</v>
      </c>
      <c r="DH350" s="84" t="s">
        <v>89</v>
      </c>
      <c r="DI350" s="84" t="s">
        <v>397</v>
      </c>
      <c r="DJ350" s="84" t="s">
        <v>268</v>
      </c>
      <c r="DK350" s="84" t="s">
        <v>545</v>
      </c>
      <c r="DL350" s="87" t="s">
        <v>440</v>
      </c>
      <c r="DM350" s="67"/>
      <c r="DO350" s="57"/>
      <c r="DP350" s="28">
        <f>F51</f>
        <v>38</v>
      </c>
      <c r="DQ350" s="29">
        <f>F553</f>
        <v>540</v>
      </c>
      <c r="DR350" s="29">
        <f>F435</f>
        <v>422</v>
      </c>
      <c r="DS350" s="29">
        <f>F292</f>
        <v>279</v>
      </c>
      <c r="DT350" s="29">
        <f>F169</f>
        <v>156</v>
      </c>
      <c r="DU350" s="29">
        <f>F95</f>
        <v>82</v>
      </c>
      <c r="DV350" s="29">
        <f>F602</f>
        <v>589</v>
      </c>
      <c r="DW350" s="29">
        <f>F479</f>
        <v>466</v>
      </c>
      <c r="DX350" s="29">
        <f>F361</f>
        <v>348</v>
      </c>
      <c r="DY350" s="29">
        <f>F213</f>
        <v>200</v>
      </c>
      <c r="DZ350" s="29">
        <f>F14</f>
        <v>1</v>
      </c>
      <c r="EA350" s="29">
        <f>F521</f>
        <v>508</v>
      </c>
      <c r="EB350" s="29">
        <f>F398</f>
        <v>385</v>
      </c>
      <c r="EC350" s="29">
        <f>F280</f>
        <v>267</v>
      </c>
      <c r="ED350" s="29">
        <f>F162</f>
        <v>149</v>
      </c>
      <c r="EE350" s="29">
        <f>F83</f>
        <v>70</v>
      </c>
      <c r="EF350" s="29">
        <f>F565</f>
        <v>552</v>
      </c>
      <c r="EG350" s="29">
        <f>F447</f>
        <v>434</v>
      </c>
      <c r="EH350" s="29">
        <f>F324</f>
        <v>311</v>
      </c>
      <c r="EI350" s="29">
        <f>F206</f>
        <v>193</v>
      </c>
      <c r="EJ350" s="29">
        <f>F132</f>
        <v>119</v>
      </c>
      <c r="EK350" s="29">
        <f>F634</f>
        <v>621</v>
      </c>
      <c r="EL350" s="29">
        <f>F491</f>
        <v>478</v>
      </c>
      <c r="EM350" s="29">
        <f>F368</f>
        <v>355</v>
      </c>
      <c r="EN350" s="30">
        <f>F250</f>
        <v>237</v>
      </c>
      <c r="EO350" s="75">
        <f t="shared" si="162"/>
        <v>3247400</v>
      </c>
      <c r="EP350" s="41"/>
      <c r="EQ350" s="91" t="s">
        <v>165</v>
      </c>
      <c r="ER350" s="93" t="s">
        <v>197</v>
      </c>
      <c r="ES350" s="93" t="s">
        <v>192</v>
      </c>
      <c r="ET350" s="93" t="s">
        <v>205</v>
      </c>
      <c r="EU350" s="93" t="s">
        <v>194</v>
      </c>
      <c r="EV350" s="93" t="s">
        <v>202</v>
      </c>
      <c r="EW350" s="93" t="s">
        <v>196</v>
      </c>
      <c r="EX350" s="95" t="s">
        <v>153</v>
      </c>
      <c r="EY350" s="93" t="s">
        <v>199</v>
      </c>
      <c r="EZ350" s="93" t="s">
        <v>189</v>
      </c>
      <c r="FA350" s="93" t="s">
        <v>201</v>
      </c>
      <c r="FB350" s="93" t="s">
        <v>191</v>
      </c>
      <c r="FC350" s="94" t="s">
        <v>204</v>
      </c>
      <c r="FD350" s="93" t="s">
        <v>85</v>
      </c>
      <c r="FE350" s="93" t="s">
        <v>187</v>
      </c>
      <c r="FF350" s="93" t="s">
        <v>195</v>
      </c>
      <c r="FG350" s="93" t="s">
        <v>172</v>
      </c>
      <c r="FH350" s="92" t="s">
        <v>198</v>
      </c>
      <c r="FI350" s="93" t="s">
        <v>177</v>
      </c>
      <c r="FJ350" s="93" t="s">
        <v>182</v>
      </c>
      <c r="FK350" s="93" t="s">
        <v>190</v>
      </c>
      <c r="FL350" s="93" t="s">
        <v>203</v>
      </c>
      <c r="FM350" s="93" t="s">
        <v>193</v>
      </c>
      <c r="FN350" s="93" t="s">
        <v>188</v>
      </c>
      <c r="FO350" s="96" t="s">
        <v>200</v>
      </c>
      <c r="FP350" s="67"/>
      <c r="FQ350" s="211"/>
    </row>
    <row r="351" spans="1:173" ht="12.75" x14ac:dyDescent="0.2">
      <c r="A351" s="41"/>
      <c r="B351" s="41"/>
      <c r="C351" s="41"/>
      <c r="D351" s="109" t="s">
        <v>465</v>
      </c>
      <c r="E351" s="110" t="s">
        <v>565</v>
      </c>
      <c r="F351" s="122">
        <f>B3+(338*B5)</f>
        <v>338</v>
      </c>
      <c r="G351" s="41"/>
      <c r="I351" s="57"/>
      <c r="J351" s="28">
        <f>F331</f>
        <v>318</v>
      </c>
      <c r="K351" s="29">
        <f>F364</f>
        <v>351</v>
      </c>
      <c r="L351" s="29">
        <f>F302</f>
        <v>289</v>
      </c>
      <c r="M351" s="29">
        <f>F360</f>
        <v>347</v>
      </c>
      <c r="N351" s="29">
        <f>F268</f>
        <v>255</v>
      </c>
      <c r="O351" s="29">
        <f>F574</f>
        <v>561</v>
      </c>
      <c r="P351" s="29">
        <f>F637</f>
        <v>624</v>
      </c>
      <c r="Q351" s="29">
        <f>F545</f>
        <v>532</v>
      </c>
      <c r="R351" s="29">
        <f>F603</f>
        <v>590</v>
      </c>
      <c r="S351" s="29">
        <f>F516</f>
        <v>503</v>
      </c>
      <c r="T351" s="29">
        <f>F197</f>
        <v>184</v>
      </c>
      <c r="U351" s="29">
        <f>F255</f>
        <v>242</v>
      </c>
      <c r="V351" s="29">
        <f>F163</f>
        <v>150</v>
      </c>
      <c r="W351" s="29">
        <f>F226</f>
        <v>213</v>
      </c>
      <c r="X351" s="29">
        <f>F159</f>
        <v>146</v>
      </c>
      <c r="Y351" s="29">
        <f>F440</f>
        <v>427</v>
      </c>
      <c r="Z351" s="29">
        <f>F498</f>
        <v>485</v>
      </c>
      <c r="AA351" s="29">
        <f>F436</f>
        <v>423</v>
      </c>
      <c r="AB351" s="29">
        <f>F469</f>
        <v>456</v>
      </c>
      <c r="AC351" s="29">
        <f>F407</f>
        <v>394</v>
      </c>
      <c r="AD351" s="29">
        <f>F83</f>
        <v>70</v>
      </c>
      <c r="AE351" s="29">
        <f>F121</f>
        <v>108</v>
      </c>
      <c r="AF351" s="29">
        <f>F54</f>
        <v>41</v>
      </c>
      <c r="AG351" s="29">
        <f>F92</f>
        <v>79</v>
      </c>
      <c r="AH351" s="30">
        <f>F25</f>
        <v>12</v>
      </c>
      <c r="AI351" s="75">
        <f t="shared" si="160"/>
        <v>3247400</v>
      </c>
      <c r="AJ351" s="41"/>
      <c r="AK351" s="82" t="s">
        <v>438</v>
      </c>
      <c r="AL351" s="84" t="s">
        <v>546</v>
      </c>
      <c r="AM351" s="84" t="s">
        <v>89</v>
      </c>
      <c r="AN351" s="84" t="s">
        <v>544</v>
      </c>
      <c r="AO351" s="84" t="s">
        <v>325</v>
      </c>
      <c r="AP351" s="84" t="s">
        <v>432</v>
      </c>
      <c r="AQ351" s="86" t="s">
        <v>562</v>
      </c>
      <c r="AR351" s="84" t="s">
        <v>614</v>
      </c>
      <c r="AS351" s="84" t="s">
        <v>77</v>
      </c>
      <c r="AT351" s="84" t="s">
        <v>642</v>
      </c>
      <c r="AU351" s="84" t="s">
        <v>459</v>
      </c>
      <c r="AV351" s="84" t="s">
        <v>428</v>
      </c>
      <c r="AW351" s="85" t="s">
        <v>250</v>
      </c>
      <c r="AX351" s="84" t="s">
        <v>583</v>
      </c>
      <c r="AY351" s="84" t="s">
        <v>90</v>
      </c>
      <c r="AZ351" s="84" t="s">
        <v>83</v>
      </c>
      <c r="BA351" s="84" t="s">
        <v>371</v>
      </c>
      <c r="BB351" s="84" t="s">
        <v>436</v>
      </c>
      <c r="BC351" s="83" t="s">
        <v>696</v>
      </c>
      <c r="BD351" s="84" t="s">
        <v>533</v>
      </c>
      <c r="BE351" s="84" t="s">
        <v>195</v>
      </c>
      <c r="BF351" s="84" t="s">
        <v>71</v>
      </c>
      <c r="BG351" s="84" t="s">
        <v>523</v>
      </c>
      <c r="BH351" s="84" t="s">
        <v>410</v>
      </c>
      <c r="BI351" s="87" t="s">
        <v>451</v>
      </c>
      <c r="BJ351" s="41"/>
      <c r="BK351" s="50"/>
      <c r="BL351" s="41"/>
      <c r="BM351" s="28">
        <f>F625</f>
        <v>612</v>
      </c>
      <c r="BN351" s="29">
        <f>F529</f>
        <v>516</v>
      </c>
      <c r="BO351" s="29">
        <f>F546</f>
        <v>533</v>
      </c>
      <c r="BP351" s="29">
        <f>F592</f>
        <v>579</v>
      </c>
      <c r="BQ351" s="29">
        <f>F583</f>
        <v>570</v>
      </c>
      <c r="BR351" s="29">
        <f>F134</f>
        <v>121</v>
      </c>
      <c r="BS351" s="29">
        <f>F13</f>
        <v>0</v>
      </c>
      <c r="BT351" s="29">
        <f>F55</f>
        <v>42</v>
      </c>
      <c r="BU351" s="29">
        <f>F101</f>
        <v>88</v>
      </c>
      <c r="BV351" s="29">
        <f>F72</f>
        <v>59</v>
      </c>
      <c r="BW351" s="29">
        <f>F241</f>
        <v>228</v>
      </c>
      <c r="BX351" s="29">
        <f>F145</f>
        <v>132</v>
      </c>
      <c r="BY351" s="29">
        <f>F187</f>
        <v>174</v>
      </c>
      <c r="BZ351" s="29">
        <f>F228</f>
        <v>215</v>
      </c>
      <c r="CA351" s="29">
        <f>F199</f>
        <v>186</v>
      </c>
      <c r="CB351" s="29">
        <f>F507</f>
        <v>494</v>
      </c>
      <c r="CC351" s="29">
        <f>F411</f>
        <v>398</v>
      </c>
      <c r="CD351" s="29">
        <f>F423</f>
        <v>410</v>
      </c>
      <c r="CE351" s="29">
        <f>F469</f>
        <v>456</v>
      </c>
      <c r="CF351" s="29">
        <f>F440</f>
        <v>427</v>
      </c>
      <c r="CG351" s="29">
        <f>F368</f>
        <v>355</v>
      </c>
      <c r="CH351" s="29">
        <f>F277</f>
        <v>264</v>
      </c>
      <c r="CI351" s="29">
        <f>F289</f>
        <v>276</v>
      </c>
      <c r="CJ351" s="29">
        <f>F360</f>
        <v>347</v>
      </c>
      <c r="CK351" s="30">
        <f>F331</f>
        <v>318</v>
      </c>
      <c r="CL351" s="75">
        <f t="shared" si="161"/>
        <v>3247400</v>
      </c>
      <c r="CM351" s="41"/>
      <c r="CN351" s="82" t="s">
        <v>76</v>
      </c>
      <c r="CO351" s="84" t="s">
        <v>585</v>
      </c>
      <c r="CP351" s="84" t="s">
        <v>327</v>
      </c>
      <c r="CQ351" s="84" t="s">
        <v>592</v>
      </c>
      <c r="CR351" s="84" t="s">
        <v>674</v>
      </c>
      <c r="CS351" s="84" t="s">
        <v>289</v>
      </c>
      <c r="CT351" s="86" t="s">
        <v>70</v>
      </c>
      <c r="CU351" s="84" t="s">
        <v>230</v>
      </c>
      <c r="CV351" s="84" t="s">
        <v>123</v>
      </c>
      <c r="CW351" s="84" t="s">
        <v>164</v>
      </c>
      <c r="CX351" s="84" t="s">
        <v>458</v>
      </c>
      <c r="CY351" s="84" t="s">
        <v>285</v>
      </c>
      <c r="CZ351" s="85" t="s">
        <v>324</v>
      </c>
      <c r="DA351" s="84" t="s">
        <v>653</v>
      </c>
      <c r="DB351" s="84" t="s">
        <v>598</v>
      </c>
      <c r="DC351" s="84" t="s">
        <v>457</v>
      </c>
      <c r="DD351" s="84" t="s">
        <v>476</v>
      </c>
      <c r="DE351" s="84" t="s">
        <v>322</v>
      </c>
      <c r="DF351" s="83" t="s">
        <v>696</v>
      </c>
      <c r="DG351" s="84" t="s">
        <v>83</v>
      </c>
      <c r="DH351" s="84" t="s">
        <v>188</v>
      </c>
      <c r="DI351" s="84" t="s">
        <v>156</v>
      </c>
      <c r="DJ351" s="84" t="s">
        <v>477</v>
      </c>
      <c r="DK351" s="84" t="s">
        <v>544</v>
      </c>
      <c r="DL351" s="87" t="s">
        <v>438</v>
      </c>
      <c r="DM351" s="67"/>
      <c r="DO351" s="57"/>
      <c r="DP351" s="28">
        <f>F211</f>
        <v>198</v>
      </c>
      <c r="DQ351" s="29">
        <f>F63</f>
        <v>50</v>
      </c>
      <c r="DR351" s="29">
        <f>F570</f>
        <v>557</v>
      </c>
      <c r="DS351" s="29">
        <f>F452</f>
        <v>439</v>
      </c>
      <c r="DT351" s="29">
        <f>F329</f>
        <v>316</v>
      </c>
      <c r="DU351" s="29">
        <f>F255</f>
        <v>242</v>
      </c>
      <c r="DV351" s="29">
        <f>F137</f>
        <v>124</v>
      </c>
      <c r="DW351" s="29">
        <f>F614</f>
        <v>601</v>
      </c>
      <c r="DX351" s="29">
        <f>F496</f>
        <v>483</v>
      </c>
      <c r="DY351" s="29">
        <f>F373</f>
        <v>360</v>
      </c>
      <c r="DZ351" s="29">
        <f>F174</f>
        <v>161</v>
      </c>
      <c r="EA351" s="29">
        <f>F56</f>
        <v>43</v>
      </c>
      <c r="EB351" s="29">
        <f>F558</f>
        <v>545</v>
      </c>
      <c r="EC351" s="29">
        <f>F415</f>
        <v>402</v>
      </c>
      <c r="ED351" s="29">
        <f>F297</f>
        <v>284</v>
      </c>
      <c r="EE351" s="29">
        <f>F218</f>
        <v>205</v>
      </c>
      <c r="EF351" s="29">
        <f>F100</f>
        <v>87</v>
      </c>
      <c r="EG351" s="29">
        <f>F607</f>
        <v>594</v>
      </c>
      <c r="EH351" s="29">
        <f>F484</f>
        <v>471</v>
      </c>
      <c r="EI351" s="29">
        <f>F341</f>
        <v>328</v>
      </c>
      <c r="EJ351" s="29">
        <f>F142</f>
        <v>129</v>
      </c>
      <c r="EK351" s="29">
        <f>F19</f>
        <v>6</v>
      </c>
      <c r="EL351" s="29">
        <f>F526</f>
        <v>513</v>
      </c>
      <c r="EM351" s="29">
        <f>F403</f>
        <v>390</v>
      </c>
      <c r="EN351" s="30">
        <f>F285</f>
        <v>272</v>
      </c>
      <c r="EO351" s="75">
        <f t="shared" si="162"/>
        <v>3247400</v>
      </c>
      <c r="EP351" s="41"/>
      <c r="EQ351" s="91" t="s">
        <v>547</v>
      </c>
      <c r="ER351" s="93" t="s">
        <v>272</v>
      </c>
      <c r="ES351" s="93" t="s">
        <v>591</v>
      </c>
      <c r="ET351" s="93" t="s">
        <v>690</v>
      </c>
      <c r="EU351" s="93" t="s">
        <v>466</v>
      </c>
      <c r="EV351" s="93" t="s">
        <v>428</v>
      </c>
      <c r="EW351" s="95" t="s">
        <v>689</v>
      </c>
      <c r="EX351" s="93" t="s">
        <v>213</v>
      </c>
      <c r="EY351" s="93" t="s">
        <v>354</v>
      </c>
      <c r="EZ351" s="93" t="s">
        <v>691</v>
      </c>
      <c r="FA351" s="93" t="s">
        <v>576</v>
      </c>
      <c r="FB351" s="93" t="s">
        <v>390</v>
      </c>
      <c r="FC351" s="94" t="s">
        <v>666</v>
      </c>
      <c r="FD351" s="93" t="s">
        <v>150</v>
      </c>
      <c r="FE351" s="93" t="s">
        <v>649</v>
      </c>
      <c r="FF351" s="93" t="s">
        <v>114</v>
      </c>
      <c r="FG351" s="93" t="s">
        <v>409</v>
      </c>
      <c r="FH351" s="93" t="s">
        <v>105</v>
      </c>
      <c r="FI351" s="92" t="s">
        <v>581</v>
      </c>
      <c r="FJ351" s="93" t="s">
        <v>87</v>
      </c>
      <c r="FK351" s="93" t="s">
        <v>346</v>
      </c>
      <c r="FL351" s="93" t="s">
        <v>620</v>
      </c>
      <c r="FM351" s="93" t="s">
        <v>486</v>
      </c>
      <c r="FN351" s="93" t="s">
        <v>484</v>
      </c>
      <c r="FO351" s="96" t="s">
        <v>479</v>
      </c>
      <c r="FP351" s="67"/>
      <c r="FQ351" s="211"/>
    </row>
    <row r="352" spans="1:173" ht="12.75" x14ac:dyDescent="0.2">
      <c r="A352" s="41"/>
      <c r="B352" s="41"/>
      <c r="C352" s="41"/>
      <c r="D352" s="109" t="s">
        <v>283</v>
      </c>
      <c r="E352" s="110" t="s">
        <v>565</v>
      </c>
      <c r="F352" s="122">
        <f>B3+(339*B5)</f>
        <v>339</v>
      </c>
      <c r="G352" s="41"/>
      <c r="I352" s="57"/>
      <c r="J352" s="28">
        <f>F310</f>
        <v>297</v>
      </c>
      <c r="K352" s="29">
        <f>F343</f>
        <v>330</v>
      </c>
      <c r="L352" s="29">
        <f>F281</f>
        <v>268</v>
      </c>
      <c r="M352" s="29">
        <f>F314</f>
        <v>301</v>
      </c>
      <c r="N352" s="29">
        <f>F377</f>
        <v>364</v>
      </c>
      <c r="O352" s="29">
        <f>F553</f>
        <v>540</v>
      </c>
      <c r="P352" s="29">
        <f>F591</f>
        <v>578</v>
      </c>
      <c r="Q352" s="29">
        <f>F524</f>
        <v>511</v>
      </c>
      <c r="R352" s="29">
        <f>F587</f>
        <v>574</v>
      </c>
      <c r="S352" s="29">
        <f>F620</f>
        <v>607</v>
      </c>
      <c r="T352" s="29">
        <f>F176</f>
        <v>163</v>
      </c>
      <c r="U352" s="29">
        <f>F234</f>
        <v>221</v>
      </c>
      <c r="V352" s="29">
        <f>F147</f>
        <v>134</v>
      </c>
      <c r="W352" s="29">
        <f>F205</f>
        <v>192</v>
      </c>
      <c r="X352" s="29">
        <f>F238</f>
        <v>225</v>
      </c>
      <c r="Y352" s="29">
        <f>F419</f>
        <v>406</v>
      </c>
      <c r="Z352" s="29">
        <f>F482</f>
        <v>469</v>
      </c>
      <c r="AA352" s="29">
        <f>F390</f>
        <v>377</v>
      </c>
      <c r="AB352" s="29">
        <f>F448</f>
        <v>435</v>
      </c>
      <c r="AC352" s="29">
        <f>F511</f>
        <v>498</v>
      </c>
      <c r="AD352" s="29">
        <f>F42</f>
        <v>29</v>
      </c>
      <c r="AE352" s="29">
        <f>F100</f>
        <v>87</v>
      </c>
      <c r="AF352" s="29">
        <f>F33</f>
        <v>20</v>
      </c>
      <c r="AG352" s="29">
        <f>F71</f>
        <v>58</v>
      </c>
      <c r="AH352" s="30">
        <f>F129</f>
        <v>116</v>
      </c>
      <c r="AI352" s="75">
        <f t="shared" si="160"/>
        <v>3247400</v>
      </c>
      <c r="AJ352" s="41"/>
      <c r="AK352" s="82" t="s">
        <v>439</v>
      </c>
      <c r="AL352" s="84" t="s">
        <v>374</v>
      </c>
      <c r="AM352" s="84" t="s">
        <v>545</v>
      </c>
      <c r="AN352" s="84" t="s">
        <v>398</v>
      </c>
      <c r="AO352" s="84" t="s">
        <v>221</v>
      </c>
      <c r="AP352" s="86" t="s">
        <v>197</v>
      </c>
      <c r="AQ352" s="84" t="s">
        <v>661</v>
      </c>
      <c r="AR352" s="84" t="s">
        <v>509</v>
      </c>
      <c r="AS352" s="84" t="s">
        <v>415</v>
      </c>
      <c r="AT352" s="84" t="s">
        <v>648</v>
      </c>
      <c r="AU352" s="84" t="s">
        <v>605</v>
      </c>
      <c r="AV352" s="84" t="s">
        <v>226</v>
      </c>
      <c r="AW352" s="85" t="s">
        <v>493</v>
      </c>
      <c r="AX352" s="84" t="s">
        <v>506</v>
      </c>
      <c r="AY352" s="84" t="s">
        <v>326</v>
      </c>
      <c r="AZ352" s="84" t="s">
        <v>697</v>
      </c>
      <c r="BA352" s="84" t="s">
        <v>564</v>
      </c>
      <c r="BB352" s="84" t="s">
        <v>220</v>
      </c>
      <c r="BC352" s="84" t="s">
        <v>119</v>
      </c>
      <c r="BD352" s="83" t="s">
        <v>512</v>
      </c>
      <c r="BE352" s="84" t="s">
        <v>449</v>
      </c>
      <c r="BF352" s="84" t="s">
        <v>409</v>
      </c>
      <c r="BG352" s="84" t="s">
        <v>255</v>
      </c>
      <c r="BH352" s="84" t="s">
        <v>210</v>
      </c>
      <c r="BI352" s="87" t="s">
        <v>450</v>
      </c>
      <c r="BJ352" s="41"/>
      <c r="BK352" s="50"/>
      <c r="BL352" s="41"/>
      <c r="BM352" s="28">
        <f>F608</f>
        <v>595</v>
      </c>
      <c r="BN352" s="29">
        <f>F571</f>
        <v>558</v>
      </c>
      <c r="BO352" s="29">
        <f>F517</f>
        <v>504</v>
      </c>
      <c r="BP352" s="29">
        <f>F550</f>
        <v>537</v>
      </c>
      <c r="BQ352" s="29">
        <f>F629</f>
        <v>616</v>
      </c>
      <c r="BR352" s="29">
        <f>F97</f>
        <v>84</v>
      </c>
      <c r="BS352" s="29">
        <f>F80</f>
        <v>67</v>
      </c>
      <c r="BT352" s="29">
        <f>F26</f>
        <v>13</v>
      </c>
      <c r="BU352" s="29">
        <f>F59</f>
        <v>46</v>
      </c>
      <c r="BV352" s="29">
        <f>F113</f>
        <v>100</v>
      </c>
      <c r="BW352" s="29">
        <f>F224</f>
        <v>211</v>
      </c>
      <c r="BX352" s="29">
        <f>F212</f>
        <v>199</v>
      </c>
      <c r="BY352" s="29">
        <f>F153</f>
        <v>140</v>
      </c>
      <c r="BZ352" s="29">
        <f>F166</f>
        <v>153</v>
      </c>
      <c r="CA352" s="29">
        <f>F245</f>
        <v>232</v>
      </c>
      <c r="CB352" s="29">
        <f>F465</f>
        <v>452</v>
      </c>
      <c r="CC352" s="29">
        <f>F448</f>
        <v>435</v>
      </c>
      <c r="CD352" s="29">
        <f>F394</f>
        <v>381</v>
      </c>
      <c r="CE352" s="29">
        <f>F432</f>
        <v>419</v>
      </c>
      <c r="CF352" s="29">
        <f>F511</f>
        <v>498</v>
      </c>
      <c r="CG352" s="29">
        <f>F356</f>
        <v>343</v>
      </c>
      <c r="CH352" s="29">
        <f>F314</f>
        <v>301</v>
      </c>
      <c r="CI352" s="29">
        <f>F285</f>
        <v>272</v>
      </c>
      <c r="CJ352" s="29">
        <f>F293</f>
        <v>280</v>
      </c>
      <c r="CK352" s="30">
        <f>F377</f>
        <v>364</v>
      </c>
      <c r="CL352" s="75">
        <f t="shared" si="161"/>
        <v>3247400</v>
      </c>
      <c r="CM352" s="41"/>
      <c r="CN352" s="82" t="s">
        <v>671</v>
      </c>
      <c r="CO352" s="84" t="s">
        <v>129</v>
      </c>
      <c r="CP352" s="84" t="s">
        <v>647</v>
      </c>
      <c r="CQ352" s="84" t="s">
        <v>273</v>
      </c>
      <c r="CR352" s="84" t="s">
        <v>645</v>
      </c>
      <c r="CS352" s="86" t="s">
        <v>292</v>
      </c>
      <c r="CT352" s="84" t="s">
        <v>97</v>
      </c>
      <c r="CU352" s="84" t="s">
        <v>233</v>
      </c>
      <c r="CV352" s="84" t="s">
        <v>349</v>
      </c>
      <c r="CW352" s="84" t="s">
        <v>142</v>
      </c>
      <c r="CX352" s="84" t="s">
        <v>636</v>
      </c>
      <c r="CY352" s="84" t="s">
        <v>122</v>
      </c>
      <c r="CZ352" s="85" t="s">
        <v>622</v>
      </c>
      <c r="DA352" s="84" t="s">
        <v>419</v>
      </c>
      <c r="DB352" s="84" t="s">
        <v>347</v>
      </c>
      <c r="DC352" s="84" t="s">
        <v>4</v>
      </c>
      <c r="DD352" s="84" t="s">
        <v>119</v>
      </c>
      <c r="DE352" s="84" t="s">
        <v>700</v>
      </c>
      <c r="DF352" s="84" t="s">
        <v>418</v>
      </c>
      <c r="DG352" s="83" t="s">
        <v>512</v>
      </c>
      <c r="DH352" s="84" t="s">
        <v>514</v>
      </c>
      <c r="DI352" s="84" t="s">
        <v>398</v>
      </c>
      <c r="DJ352" s="84" t="s">
        <v>479</v>
      </c>
      <c r="DK352" s="84" t="s">
        <v>125</v>
      </c>
      <c r="DL352" s="87" t="s">
        <v>221</v>
      </c>
      <c r="DM352" s="67"/>
      <c r="DO352" s="57"/>
      <c r="DP352" s="28">
        <f>F346</f>
        <v>333</v>
      </c>
      <c r="DQ352" s="29">
        <f>F223</f>
        <v>210</v>
      </c>
      <c r="DR352" s="29">
        <f>F105</f>
        <v>92</v>
      </c>
      <c r="DS352" s="29">
        <f>F612</f>
        <v>599</v>
      </c>
      <c r="DT352" s="29">
        <f>F464</f>
        <v>451</v>
      </c>
      <c r="DU352" s="29">
        <f>F265</f>
        <v>252</v>
      </c>
      <c r="DV352" s="29">
        <f>F147</f>
        <v>134</v>
      </c>
      <c r="DW352" s="29">
        <f>F24</f>
        <v>11</v>
      </c>
      <c r="DX352" s="29">
        <f>F531</f>
        <v>518</v>
      </c>
      <c r="DY352" s="29">
        <f>F408</f>
        <v>395</v>
      </c>
      <c r="DZ352" s="29">
        <f>F334</f>
        <v>321</v>
      </c>
      <c r="EA352" s="29">
        <f>F191</f>
        <v>178</v>
      </c>
      <c r="EB352" s="29">
        <f>F68</f>
        <v>55</v>
      </c>
      <c r="EC352" s="29">
        <f>F575</f>
        <v>562</v>
      </c>
      <c r="ED352" s="29">
        <f>F457</f>
        <v>444</v>
      </c>
      <c r="EE352" s="29">
        <f>F378</f>
        <v>365</v>
      </c>
      <c r="EF352" s="29">
        <f>F260</f>
        <v>247</v>
      </c>
      <c r="EG352" s="29">
        <f>F117</f>
        <v>104</v>
      </c>
      <c r="EH352" s="29">
        <f>F619</f>
        <v>606</v>
      </c>
      <c r="EI352" s="29">
        <f>F501</f>
        <v>488</v>
      </c>
      <c r="EJ352" s="29">
        <f>F302</f>
        <v>289</v>
      </c>
      <c r="EK352" s="29">
        <f>F179</f>
        <v>166</v>
      </c>
      <c r="EL352" s="29">
        <f>F61</f>
        <v>48</v>
      </c>
      <c r="EM352" s="29">
        <f>F538</f>
        <v>525</v>
      </c>
      <c r="EN352" s="30">
        <f>F420</f>
        <v>407</v>
      </c>
      <c r="EO352" s="75">
        <f t="shared" si="162"/>
        <v>3247400</v>
      </c>
      <c r="EP352" s="41"/>
      <c r="EQ352" s="91" t="s">
        <v>490</v>
      </c>
      <c r="ER352" s="93" t="s">
        <v>344</v>
      </c>
      <c r="ES352" s="93" t="s">
        <v>166</v>
      </c>
      <c r="ET352" s="93" t="s">
        <v>500</v>
      </c>
      <c r="EU352" s="93" t="s">
        <v>0</v>
      </c>
      <c r="EV352" s="95" t="s">
        <v>467</v>
      </c>
      <c r="EW352" s="93" t="s">
        <v>493</v>
      </c>
      <c r="EX352" s="93" t="s">
        <v>270</v>
      </c>
      <c r="EY352" s="93" t="s">
        <v>495</v>
      </c>
      <c r="EZ352" s="93" t="s">
        <v>352</v>
      </c>
      <c r="FA352" s="93" t="s">
        <v>497</v>
      </c>
      <c r="FB352" s="93" t="s">
        <v>427</v>
      </c>
      <c r="FC352" s="94" t="s">
        <v>499</v>
      </c>
      <c r="FD352" s="93" t="s">
        <v>215</v>
      </c>
      <c r="FE352" s="93" t="s">
        <v>492</v>
      </c>
      <c r="FF352" s="93" t="s">
        <v>110</v>
      </c>
      <c r="FG352" s="93" t="s">
        <v>115</v>
      </c>
      <c r="FH352" s="93" t="s">
        <v>388</v>
      </c>
      <c r="FI352" s="93" t="s">
        <v>106</v>
      </c>
      <c r="FJ352" s="92" t="s">
        <v>152</v>
      </c>
      <c r="FK352" s="93" t="s">
        <v>89</v>
      </c>
      <c r="FL352" s="93" t="s">
        <v>498</v>
      </c>
      <c r="FM352" s="93" t="s">
        <v>494</v>
      </c>
      <c r="FN352" s="93" t="s">
        <v>491</v>
      </c>
      <c r="FO352" s="96" t="s">
        <v>496</v>
      </c>
      <c r="FP352" s="67"/>
      <c r="FQ352" s="211"/>
    </row>
    <row r="353" spans="1:173" ht="12.75" x14ac:dyDescent="0.2">
      <c r="A353" s="41"/>
      <c r="B353" s="41"/>
      <c r="C353" s="41"/>
      <c r="D353" s="109" t="s">
        <v>358</v>
      </c>
      <c r="E353" s="110" t="s">
        <v>565</v>
      </c>
      <c r="F353" s="111">
        <f>B3+(340*B5)</f>
        <v>340</v>
      </c>
      <c r="G353" s="41"/>
      <c r="I353" s="57"/>
      <c r="J353" s="28">
        <f>F148</f>
        <v>135</v>
      </c>
      <c r="K353" s="29">
        <f>F211</f>
        <v>198</v>
      </c>
      <c r="L353" s="29">
        <f>F244</f>
        <v>231</v>
      </c>
      <c r="M353" s="29">
        <f>F182</f>
        <v>169</v>
      </c>
      <c r="N353" s="29">
        <f>F215</f>
        <v>202</v>
      </c>
      <c r="O353" s="29">
        <f>F396</f>
        <v>383</v>
      </c>
      <c r="P353" s="29">
        <f>F454</f>
        <v>441</v>
      </c>
      <c r="Q353" s="29">
        <f>F492</f>
        <v>479</v>
      </c>
      <c r="R353" s="29">
        <f>F425</f>
        <v>412</v>
      </c>
      <c r="S353" s="29">
        <f>F483</f>
        <v>470</v>
      </c>
      <c r="T353" s="29">
        <f>F14</f>
        <v>1</v>
      </c>
      <c r="U353" s="29">
        <f>F77</f>
        <v>64</v>
      </c>
      <c r="V353" s="29">
        <f>F135</f>
        <v>122</v>
      </c>
      <c r="W353" s="29">
        <f>F43</f>
        <v>30</v>
      </c>
      <c r="X353" s="29">
        <f>F106</f>
        <v>93</v>
      </c>
      <c r="Y353" s="29">
        <f>F287</f>
        <v>274</v>
      </c>
      <c r="Z353" s="29">
        <f>F320</f>
        <v>307</v>
      </c>
      <c r="AA353" s="29">
        <f>F378</f>
        <v>365</v>
      </c>
      <c r="AB353" s="29">
        <f>F291</f>
        <v>278</v>
      </c>
      <c r="AC353" s="29">
        <f>F349</f>
        <v>336</v>
      </c>
      <c r="AD353" s="29">
        <f>F530</f>
        <v>517</v>
      </c>
      <c r="AE353" s="29">
        <f>F563</f>
        <v>550</v>
      </c>
      <c r="AF353" s="29">
        <f>F626</f>
        <v>613</v>
      </c>
      <c r="AG353" s="29">
        <f>F559</f>
        <v>546</v>
      </c>
      <c r="AH353" s="30">
        <f>F597</f>
        <v>584</v>
      </c>
      <c r="AI353" s="75">
        <f t="shared" si="160"/>
        <v>3247400</v>
      </c>
      <c r="AJ353" s="41"/>
      <c r="AK353" s="82" t="s">
        <v>229</v>
      </c>
      <c r="AL353" s="84" t="s">
        <v>547</v>
      </c>
      <c r="AM353" s="84" t="s">
        <v>254</v>
      </c>
      <c r="AN353" s="84" t="s">
        <v>549</v>
      </c>
      <c r="AO353" s="86" t="s">
        <v>518</v>
      </c>
      <c r="AP353" s="84" t="s">
        <v>295</v>
      </c>
      <c r="AQ353" s="84" t="s">
        <v>218</v>
      </c>
      <c r="AR353" s="84" t="s">
        <v>101</v>
      </c>
      <c r="AS353" s="84" t="s">
        <v>353</v>
      </c>
      <c r="AT353" s="84" t="s">
        <v>296</v>
      </c>
      <c r="AU353" s="84" t="s">
        <v>201</v>
      </c>
      <c r="AV353" s="84" t="s">
        <v>651</v>
      </c>
      <c r="AW353" s="85" t="s">
        <v>209</v>
      </c>
      <c r="AX353" s="84" t="s">
        <v>414</v>
      </c>
      <c r="AY353" s="84" t="s">
        <v>508</v>
      </c>
      <c r="AZ353" s="84" t="s">
        <v>303</v>
      </c>
      <c r="BA353" s="84" t="s">
        <v>359</v>
      </c>
      <c r="BB353" s="84" t="s">
        <v>110</v>
      </c>
      <c r="BC353" s="84" t="s">
        <v>224</v>
      </c>
      <c r="BD353" s="84" t="s">
        <v>305</v>
      </c>
      <c r="BE353" s="83" t="s">
        <v>520</v>
      </c>
      <c r="BF353" s="84" t="s">
        <v>511</v>
      </c>
      <c r="BG353" s="84" t="s">
        <v>406</v>
      </c>
      <c r="BH353" s="84" t="s">
        <v>118</v>
      </c>
      <c r="BI353" s="87" t="s">
        <v>214</v>
      </c>
      <c r="BJ353" s="41"/>
      <c r="BK353" s="50"/>
      <c r="BL353" s="41"/>
      <c r="BM353" s="28">
        <f>F389</f>
        <v>376</v>
      </c>
      <c r="BN353" s="29">
        <f>F468</f>
        <v>455</v>
      </c>
      <c r="BO353" s="29">
        <f>F506</f>
        <v>493</v>
      </c>
      <c r="BP353" s="29">
        <f>F452</f>
        <v>439</v>
      </c>
      <c r="BQ353" s="29">
        <f>F435</f>
        <v>422</v>
      </c>
      <c r="BR353" s="29">
        <f>F287</f>
        <v>274</v>
      </c>
      <c r="BS353" s="29">
        <f>F341</f>
        <v>328</v>
      </c>
      <c r="BT353" s="29">
        <f>F374</f>
        <v>361</v>
      </c>
      <c r="BU353" s="29">
        <f>F320</f>
        <v>307</v>
      </c>
      <c r="BV353" s="29">
        <f>F303</f>
        <v>290</v>
      </c>
      <c r="BW353" s="29">
        <f>F23</f>
        <v>10</v>
      </c>
      <c r="BX353" s="29">
        <f>F107</f>
        <v>94</v>
      </c>
      <c r="BY353" s="29">
        <f>F115</f>
        <v>102</v>
      </c>
      <c r="BZ353" s="29">
        <f>F86</f>
        <v>73</v>
      </c>
      <c r="CA353" s="29">
        <f>F44</f>
        <v>31</v>
      </c>
      <c r="CB353" s="29">
        <f>F146</f>
        <v>133</v>
      </c>
      <c r="CC353" s="29">
        <f>F225</f>
        <v>212</v>
      </c>
      <c r="CD353" s="29">
        <f>F258</f>
        <v>245</v>
      </c>
      <c r="CE353" s="29">
        <f>F204</f>
        <v>191</v>
      </c>
      <c r="CF353" s="29">
        <f>F167</f>
        <v>154</v>
      </c>
      <c r="CG353" s="29">
        <f>F530</f>
        <v>517</v>
      </c>
      <c r="CH353" s="29">
        <f>F609</f>
        <v>596</v>
      </c>
      <c r="CI353" s="29">
        <f>F622</f>
        <v>609</v>
      </c>
      <c r="CJ353" s="29">
        <f>F563</f>
        <v>550</v>
      </c>
      <c r="CK353" s="30">
        <f>F551</f>
        <v>538</v>
      </c>
      <c r="CL353" s="75">
        <f t="shared" si="161"/>
        <v>3247400</v>
      </c>
      <c r="CM353" s="41"/>
      <c r="CN353" s="82" t="s">
        <v>437</v>
      </c>
      <c r="CO353" s="84" t="s">
        <v>279</v>
      </c>
      <c r="CP353" s="84" t="s">
        <v>683</v>
      </c>
      <c r="CQ353" s="84" t="s">
        <v>690</v>
      </c>
      <c r="CR353" s="86" t="s">
        <v>192</v>
      </c>
      <c r="CS353" s="84" t="s">
        <v>303</v>
      </c>
      <c r="CT353" s="84" t="s">
        <v>87</v>
      </c>
      <c r="CU353" s="84" t="s">
        <v>126</v>
      </c>
      <c r="CV353" s="84" t="s">
        <v>359</v>
      </c>
      <c r="CW353" s="84" t="s">
        <v>178</v>
      </c>
      <c r="CX353" s="84" t="s">
        <v>472</v>
      </c>
      <c r="CY353" s="84" t="s">
        <v>331</v>
      </c>
      <c r="CZ353" s="85" t="s">
        <v>584</v>
      </c>
      <c r="DA353" s="84" t="s">
        <v>557</v>
      </c>
      <c r="DB353" s="84" t="s">
        <v>597</v>
      </c>
      <c r="DC353" s="84" t="s">
        <v>699</v>
      </c>
      <c r="DD353" s="84" t="s">
        <v>367</v>
      </c>
      <c r="DE353" s="84" t="s">
        <v>386</v>
      </c>
      <c r="DF353" s="84" t="s">
        <v>560</v>
      </c>
      <c r="DG353" s="84" t="s">
        <v>284</v>
      </c>
      <c r="DH353" s="83" t="s">
        <v>520</v>
      </c>
      <c r="DI353" s="84" t="s">
        <v>370</v>
      </c>
      <c r="DJ353" s="84" t="s">
        <v>147</v>
      </c>
      <c r="DK353" s="84" t="s">
        <v>511</v>
      </c>
      <c r="DL353" s="87" t="s">
        <v>447</v>
      </c>
      <c r="DM353" s="67"/>
      <c r="DO353" s="57"/>
      <c r="DP353" s="28">
        <f>F579</f>
        <v>566</v>
      </c>
      <c r="DQ353" s="29">
        <f>F461</f>
        <v>448</v>
      </c>
      <c r="DR353" s="29">
        <f>F313</f>
        <v>300</v>
      </c>
      <c r="DS353" s="29">
        <f>F195</f>
        <v>182</v>
      </c>
      <c r="DT353" s="29">
        <f>F77</f>
        <v>64</v>
      </c>
      <c r="DU353" s="29">
        <f>F623</f>
        <v>610</v>
      </c>
      <c r="DV353" s="29">
        <f>F505</f>
        <v>492</v>
      </c>
      <c r="DW353" s="29">
        <f>F387</f>
        <v>374</v>
      </c>
      <c r="DX353" s="29">
        <f>F239</f>
        <v>226</v>
      </c>
      <c r="DY353" s="29">
        <f>F121</f>
        <v>108</v>
      </c>
      <c r="DZ353" s="29">
        <f>F547</f>
        <v>534</v>
      </c>
      <c r="EA353" s="29">
        <f>F424</f>
        <v>411</v>
      </c>
      <c r="EB353" s="29">
        <f>F306</f>
        <v>293</v>
      </c>
      <c r="EC353" s="29">
        <f>F183</f>
        <v>170</v>
      </c>
      <c r="ED353" s="29">
        <f>F40</f>
        <v>27</v>
      </c>
      <c r="EE353" s="29">
        <f>F591</f>
        <v>578</v>
      </c>
      <c r="EF353" s="29">
        <f>F468</f>
        <v>455</v>
      </c>
      <c r="EG353" s="29">
        <f>F350</f>
        <v>337</v>
      </c>
      <c r="EH353" s="29">
        <f>F232</f>
        <v>219</v>
      </c>
      <c r="EI353" s="29">
        <f>F109</f>
        <v>96</v>
      </c>
      <c r="EJ353" s="29">
        <f>F535</f>
        <v>522</v>
      </c>
      <c r="EK353" s="29">
        <f>F392</f>
        <v>379</v>
      </c>
      <c r="EL353" s="29">
        <f>F269</f>
        <v>256</v>
      </c>
      <c r="EM353" s="29">
        <f>F151</f>
        <v>138</v>
      </c>
      <c r="EN353" s="30">
        <f>F28</f>
        <v>15</v>
      </c>
      <c r="EO353" s="75">
        <f t="shared" si="162"/>
        <v>3247400</v>
      </c>
      <c r="EP353" s="41"/>
      <c r="EQ353" s="91" t="s">
        <v>659</v>
      </c>
      <c r="ER353" s="93" t="s">
        <v>395</v>
      </c>
      <c r="ES353" s="93" t="s">
        <v>660</v>
      </c>
      <c r="ET353" s="93" t="s">
        <v>159</v>
      </c>
      <c r="EU353" s="95" t="s">
        <v>651</v>
      </c>
      <c r="EV353" s="93" t="s">
        <v>357</v>
      </c>
      <c r="EW353" s="93" t="s">
        <v>657</v>
      </c>
      <c r="EX353" s="93" t="s">
        <v>360</v>
      </c>
      <c r="EY353" s="93" t="s">
        <v>364</v>
      </c>
      <c r="EZ353" s="93" t="s">
        <v>71</v>
      </c>
      <c r="FA353" s="93" t="s">
        <v>336</v>
      </c>
      <c r="FB353" s="93" t="s">
        <v>405</v>
      </c>
      <c r="FC353" s="94" t="s">
        <v>399</v>
      </c>
      <c r="FD353" s="93" t="s">
        <v>504</v>
      </c>
      <c r="FE353" s="93" t="s">
        <v>580</v>
      </c>
      <c r="FF353" s="93" t="s">
        <v>661</v>
      </c>
      <c r="FG353" s="93" t="s">
        <v>279</v>
      </c>
      <c r="FH353" s="93" t="s">
        <v>578</v>
      </c>
      <c r="FI353" s="93" t="s">
        <v>401</v>
      </c>
      <c r="FJ353" s="93" t="s">
        <v>95</v>
      </c>
      <c r="FK353" s="92" t="s">
        <v>433</v>
      </c>
      <c r="FL353" s="93" t="s">
        <v>237</v>
      </c>
      <c r="FM353" s="93" t="s">
        <v>225</v>
      </c>
      <c r="FN353" s="93" t="s">
        <v>571</v>
      </c>
      <c r="FO353" s="96" t="s">
        <v>658</v>
      </c>
      <c r="FP353" s="67"/>
      <c r="FQ353" s="211"/>
    </row>
    <row r="354" spans="1:173" ht="12.75" x14ac:dyDescent="0.2">
      <c r="A354" s="41"/>
      <c r="B354" s="41"/>
      <c r="C354" s="41"/>
      <c r="D354" s="109" t="s">
        <v>426</v>
      </c>
      <c r="E354" s="110" t="s">
        <v>565</v>
      </c>
      <c r="F354" s="111">
        <f>B3+(341*B5)</f>
        <v>341</v>
      </c>
      <c r="G354" s="41"/>
      <c r="I354" s="57"/>
      <c r="J354" s="28">
        <f>F257</f>
        <v>244</v>
      </c>
      <c r="K354" s="29">
        <f>F165</f>
        <v>152</v>
      </c>
      <c r="L354" s="29">
        <f>F223</f>
        <v>210</v>
      </c>
      <c r="M354" s="29">
        <f>F161</f>
        <v>148</v>
      </c>
      <c r="N354" s="29">
        <f>F194</f>
        <v>181</v>
      </c>
      <c r="O354" s="29">
        <f>F500</f>
        <v>487</v>
      </c>
      <c r="P354" s="29">
        <f>F433</f>
        <v>420</v>
      </c>
      <c r="Q354" s="29">
        <f>F471</f>
        <v>458</v>
      </c>
      <c r="R354" s="29">
        <f>F404</f>
        <v>391</v>
      </c>
      <c r="S354" s="29">
        <f>F442</f>
        <v>429</v>
      </c>
      <c r="T354" s="29">
        <f>F118</f>
        <v>105</v>
      </c>
      <c r="U354" s="29">
        <f>F56</f>
        <v>43</v>
      </c>
      <c r="V354" s="29">
        <f>F89</f>
        <v>76</v>
      </c>
      <c r="W354" s="29">
        <f>F27</f>
        <v>14</v>
      </c>
      <c r="X354" s="29">
        <f>F85</f>
        <v>72</v>
      </c>
      <c r="Y354" s="29">
        <f>F366</f>
        <v>353</v>
      </c>
      <c r="Z354" s="29">
        <f>F299</f>
        <v>286</v>
      </c>
      <c r="AA354" s="29">
        <f>F362</f>
        <v>349</v>
      </c>
      <c r="AB354" s="29">
        <f>F270</f>
        <v>257</v>
      </c>
      <c r="AC354" s="29">
        <f>F328</f>
        <v>315</v>
      </c>
      <c r="AD354" s="29">
        <f>F634</f>
        <v>621</v>
      </c>
      <c r="AE354" s="29">
        <f>F547</f>
        <v>534</v>
      </c>
      <c r="AF354" s="29">
        <f>F605</f>
        <v>592</v>
      </c>
      <c r="AG354" s="29">
        <f>F513</f>
        <v>500</v>
      </c>
      <c r="AH354" s="30">
        <f>F576</f>
        <v>563</v>
      </c>
      <c r="AI354" s="75">
        <f t="shared" si="160"/>
        <v>3247400</v>
      </c>
      <c r="AJ354" s="41"/>
      <c r="AK354" s="82" t="s">
        <v>516</v>
      </c>
      <c r="AL354" s="84" t="s">
        <v>402</v>
      </c>
      <c r="AM354" s="84" t="s">
        <v>344</v>
      </c>
      <c r="AN354" s="86" t="s">
        <v>400</v>
      </c>
      <c r="AO354" s="84" t="s">
        <v>313</v>
      </c>
      <c r="AP354" s="84" t="s">
        <v>294</v>
      </c>
      <c r="AQ354" s="84" t="s">
        <v>103</v>
      </c>
      <c r="AR354" s="84" t="s">
        <v>170</v>
      </c>
      <c r="AS354" s="84" t="s">
        <v>99</v>
      </c>
      <c r="AT354" s="84" t="s">
        <v>297</v>
      </c>
      <c r="AU354" s="84" t="s">
        <v>453</v>
      </c>
      <c r="AV354" s="84" t="s">
        <v>390</v>
      </c>
      <c r="AW354" s="85" t="s">
        <v>2</v>
      </c>
      <c r="AX354" s="84" t="s">
        <v>587</v>
      </c>
      <c r="AY354" s="84" t="s">
        <v>332</v>
      </c>
      <c r="AZ354" s="84" t="s">
        <v>302</v>
      </c>
      <c r="BA354" s="84" t="s">
        <v>112</v>
      </c>
      <c r="BB354" s="84" t="s">
        <v>179</v>
      </c>
      <c r="BC354" s="84" t="s">
        <v>109</v>
      </c>
      <c r="BD354" s="84" t="s">
        <v>306</v>
      </c>
      <c r="BE354" s="84" t="s">
        <v>203</v>
      </c>
      <c r="BF354" s="83" t="s">
        <v>336</v>
      </c>
      <c r="BG354" s="84" t="s">
        <v>448</v>
      </c>
      <c r="BH354" s="84" t="s">
        <v>391</v>
      </c>
      <c r="BI354" s="87" t="s">
        <v>521</v>
      </c>
      <c r="BJ354" s="41"/>
      <c r="BK354" s="50"/>
      <c r="BL354" s="41"/>
      <c r="BM354" s="28">
        <f>F460</f>
        <v>447</v>
      </c>
      <c r="BN354" s="29">
        <f>F431</f>
        <v>418</v>
      </c>
      <c r="BO354" s="29">
        <f>F477</f>
        <v>464</v>
      </c>
      <c r="BP354" s="29">
        <f>F489</f>
        <v>476</v>
      </c>
      <c r="BQ354" s="29">
        <f>F393</f>
        <v>380</v>
      </c>
      <c r="BR354" s="29">
        <f>F328</f>
        <v>315</v>
      </c>
      <c r="BS354" s="29">
        <f>F299</f>
        <v>286</v>
      </c>
      <c r="BT354" s="29">
        <f>F345</f>
        <v>332</v>
      </c>
      <c r="BU354" s="29">
        <f>F387</f>
        <v>374</v>
      </c>
      <c r="BV354" s="29">
        <f>F266</f>
        <v>253</v>
      </c>
      <c r="BW354" s="29">
        <f>F69</f>
        <v>56</v>
      </c>
      <c r="BX354" s="29">
        <f>F40</f>
        <v>27</v>
      </c>
      <c r="BY354" s="29">
        <f>F111</f>
        <v>98</v>
      </c>
      <c r="BZ354" s="29">
        <f>F123</f>
        <v>110</v>
      </c>
      <c r="CA354" s="29">
        <f>F32</f>
        <v>19</v>
      </c>
      <c r="CB354" s="29">
        <f>F192</f>
        <v>179</v>
      </c>
      <c r="CC354" s="29">
        <f>F183</f>
        <v>170</v>
      </c>
      <c r="CD354" s="29">
        <f>F229</f>
        <v>216</v>
      </c>
      <c r="CE354" s="29">
        <f>F246</f>
        <v>233</v>
      </c>
      <c r="CF354" s="29">
        <f>F150</f>
        <v>137</v>
      </c>
      <c r="CG354" s="29">
        <f>F576</f>
        <v>563</v>
      </c>
      <c r="CH354" s="29">
        <f>F547</f>
        <v>534</v>
      </c>
      <c r="CI354" s="29">
        <f>F588</f>
        <v>575</v>
      </c>
      <c r="CJ354" s="29">
        <f>F630</f>
        <v>617</v>
      </c>
      <c r="CK354" s="30">
        <f>F534</f>
        <v>521</v>
      </c>
      <c r="CL354" s="75">
        <f t="shared" si="161"/>
        <v>3247400</v>
      </c>
      <c r="CM354" s="41"/>
      <c r="CN354" s="82" t="s">
        <v>328</v>
      </c>
      <c r="CO354" s="84" t="s">
        <v>664</v>
      </c>
      <c r="CP354" s="84" t="s">
        <v>680</v>
      </c>
      <c r="CQ354" s="86" t="s">
        <v>475</v>
      </c>
      <c r="CR354" s="84" t="s">
        <v>151</v>
      </c>
      <c r="CS354" s="84" t="s">
        <v>306</v>
      </c>
      <c r="CT354" s="84" t="s">
        <v>112</v>
      </c>
      <c r="CU354" s="84" t="s">
        <v>244</v>
      </c>
      <c r="CV354" s="84" t="s">
        <v>360</v>
      </c>
      <c r="CW354" s="84" t="s">
        <v>181</v>
      </c>
      <c r="CX354" s="84" t="s">
        <v>573</v>
      </c>
      <c r="CY354" s="84" t="s">
        <v>580</v>
      </c>
      <c r="CZ354" s="85" t="s">
        <v>460</v>
      </c>
      <c r="DA354" s="84" t="s">
        <v>507</v>
      </c>
      <c r="DB354" s="84" t="s">
        <v>212</v>
      </c>
      <c r="DC354" s="84" t="s">
        <v>227</v>
      </c>
      <c r="DD354" s="84" t="s">
        <v>504</v>
      </c>
      <c r="DE354" s="84" t="s">
        <v>452</v>
      </c>
      <c r="DF354" s="84" t="s">
        <v>693</v>
      </c>
      <c r="DG354" s="84" t="s">
        <v>318</v>
      </c>
      <c r="DH354" s="84" t="s">
        <v>521</v>
      </c>
      <c r="DI354" s="83" t="s">
        <v>336</v>
      </c>
      <c r="DJ354" s="84" t="s">
        <v>456</v>
      </c>
      <c r="DK354" s="84" t="s">
        <v>553</v>
      </c>
      <c r="DL354" s="87" t="s">
        <v>321</v>
      </c>
      <c r="DM354" s="67"/>
      <c r="DO354" s="57"/>
      <c r="DP354" s="28">
        <f>F89</f>
        <v>76</v>
      </c>
      <c r="DQ354" s="29">
        <f>F596</f>
        <v>583</v>
      </c>
      <c r="DR354" s="29">
        <f>F473</f>
        <v>460</v>
      </c>
      <c r="DS354" s="29">
        <f>F355</f>
        <v>342</v>
      </c>
      <c r="DT354" s="29">
        <f>F237</f>
        <v>224</v>
      </c>
      <c r="DU354" s="29">
        <f>F33</f>
        <v>20</v>
      </c>
      <c r="DV354" s="29">
        <f>F515</f>
        <v>502</v>
      </c>
      <c r="DW354" s="29">
        <f>F397</f>
        <v>384</v>
      </c>
      <c r="DX354" s="29">
        <f>F274</f>
        <v>261</v>
      </c>
      <c r="DY354" s="29">
        <f>F156</f>
        <v>143</v>
      </c>
      <c r="DZ354" s="29">
        <f>F82</f>
        <v>69</v>
      </c>
      <c r="EA354" s="29">
        <f>F584</f>
        <v>571</v>
      </c>
      <c r="EB354" s="29">
        <f>F441</f>
        <v>428</v>
      </c>
      <c r="EC354" s="29">
        <f>F318</f>
        <v>305</v>
      </c>
      <c r="ED354" s="29">
        <f>F200</f>
        <v>187</v>
      </c>
      <c r="EE354" s="29">
        <f>F126</f>
        <v>113</v>
      </c>
      <c r="EF354" s="29">
        <f>F628</f>
        <v>615</v>
      </c>
      <c r="EG354" s="29">
        <f>F510</f>
        <v>497</v>
      </c>
      <c r="EH354" s="29">
        <f>F367</f>
        <v>354</v>
      </c>
      <c r="EI354" s="29">
        <f>F244</f>
        <v>231</v>
      </c>
      <c r="EJ354" s="29">
        <f>F45</f>
        <v>32</v>
      </c>
      <c r="EK354" s="29">
        <f>F552</f>
        <v>539</v>
      </c>
      <c r="EL354" s="29">
        <f>F429</f>
        <v>416</v>
      </c>
      <c r="EM354" s="29">
        <f>F311</f>
        <v>298</v>
      </c>
      <c r="EN354" s="30">
        <f>F163</f>
        <v>150</v>
      </c>
      <c r="EO354" s="75">
        <f t="shared" si="162"/>
        <v>3247400</v>
      </c>
      <c r="EP354" s="41"/>
      <c r="EQ354" s="91" t="s">
        <v>2</v>
      </c>
      <c r="ER354" s="93" t="s">
        <v>251</v>
      </c>
      <c r="ES354" s="93" t="s">
        <v>263</v>
      </c>
      <c r="ET354" s="95" t="s">
        <v>222</v>
      </c>
      <c r="EU354" s="93" t="s">
        <v>265</v>
      </c>
      <c r="EV354" s="93" t="s">
        <v>255</v>
      </c>
      <c r="EW354" s="93" t="s">
        <v>266</v>
      </c>
      <c r="EX354" s="93" t="s">
        <v>258</v>
      </c>
      <c r="EY354" s="93" t="s">
        <v>249</v>
      </c>
      <c r="EZ354" s="93" t="s">
        <v>161</v>
      </c>
      <c r="FA354" s="93" t="s">
        <v>73</v>
      </c>
      <c r="FB354" s="93" t="s">
        <v>262</v>
      </c>
      <c r="FC354" s="94" t="s">
        <v>253</v>
      </c>
      <c r="FD354" s="93" t="s">
        <v>268</v>
      </c>
      <c r="FE354" s="93" t="s">
        <v>260</v>
      </c>
      <c r="FF354" s="93" t="s">
        <v>96</v>
      </c>
      <c r="FG354" s="93" t="s">
        <v>257</v>
      </c>
      <c r="FH354" s="93" t="s">
        <v>252</v>
      </c>
      <c r="FI354" s="93" t="s">
        <v>264</v>
      </c>
      <c r="FJ354" s="93" t="s">
        <v>254</v>
      </c>
      <c r="FK354" s="93" t="s">
        <v>261</v>
      </c>
      <c r="FL354" s="92" t="s">
        <v>256</v>
      </c>
      <c r="FM354" s="93" t="s">
        <v>267</v>
      </c>
      <c r="FN354" s="93" t="s">
        <v>259</v>
      </c>
      <c r="FO354" s="96" t="s">
        <v>250</v>
      </c>
      <c r="FP354" s="67"/>
      <c r="FQ354" s="211"/>
    </row>
    <row r="355" spans="1:173" ht="12.75" x14ac:dyDescent="0.2">
      <c r="A355" s="41"/>
      <c r="B355" s="41"/>
      <c r="C355" s="41"/>
      <c r="D355" s="109" t="s">
        <v>222</v>
      </c>
      <c r="E355" s="110" t="s">
        <v>565</v>
      </c>
      <c r="F355" s="122">
        <f>B3+(342*B5)</f>
        <v>342</v>
      </c>
      <c r="G355" s="41"/>
      <c r="I355" s="57"/>
      <c r="J355" s="28">
        <f>F236</f>
        <v>223</v>
      </c>
      <c r="K355" s="29">
        <f>F144</f>
        <v>131</v>
      </c>
      <c r="L355" s="29">
        <f>F207</f>
        <v>194</v>
      </c>
      <c r="M355" s="29">
        <f>F240</f>
        <v>227</v>
      </c>
      <c r="N355" s="29">
        <f>F173</f>
        <v>160</v>
      </c>
      <c r="O355" s="29">
        <f>F479</f>
        <v>466</v>
      </c>
      <c r="P355" s="29">
        <f>F392</f>
        <v>379</v>
      </c>
      <c r="Q355" s="29">
        <f>F450</f>
        <v>437</v>
      </c>
      <c r="R355" s="29">
        <f>F508</f>
        <v>495</v>
      </c>
      <c r="S355" s="29">
        <f>F421</f>
        <v>408</v>
      </c>
      <c r="T355" s="29">
        <f>F102</f>
        <v>89</v>
      </c>
      <c r="U355" s="29">
        <f>F35</f>
        <v>22</v>
      </c>
      <c r="V355" s="29">
        <f>F68</f>
        <v>55</v>
      </c>
      <c r="W355" s="29">
        <f>F131</f>
        <v>118</v>
      </c>
      <c r="X355" s="29">
        <f>F39</f>
        <v>26</v>
      </c>
      <c r="Y355" s="29">
        <f>F345</f>
        <v>332</v>
      </c>
      <c r="Z355" s="29">
        <f>F278</f>
        <v>265</v>
      </c>
      <c r="AA355" s="29">
        <f>F316</f>
        <v>303</v>
      </c>
      <c r="AB355" s="29">
        <f>F374</f>
        <v>361</v>
      </c>
      <c r="AC355" s="29">
        <f>F312</f>
        <v>299</v>
      </c>
      <c r="AD355" s="29">
        <f>F588</f>
        <v>575</v>
      </c>
      <c r="AE355" s="29">
        <f>F526</f>
        <v>513</v>
      </c>
      <c r="AF355" s="29">
        <f>F584</f>
        <v>571</v>
      </c>
      <c r="AG355" s="29">
        <f>F622</f>
        <v>609</v>
      </c>
      <c r="AH355" s="30">
        <f>F555</f>
        <v>542</v>
      </c>
      <c r="AI355" s="75">
        <f t="shared" si="160"/>
        <v>3247400</v>
      </c>
      <c r="AJ355" s="41"/>
      <c r="AK355" s="82" t="s">
        <v>482</v>
      </c>
      <c r="AL355" s="84" t="s">
        <v>379</v>
      </c>
      <c r="AM355" s="86" t="s">
        <v>481</v>
      </c>
      <c r="AN355" s="84" t="s">
        <v>480</v>
      </c>
      <c r="AO355" s="84" t="s">
        <v>160</v>
      </c>
      <c r="AP355" s="84" t="s">
        <v>153</v>
      </c>
      <c r="AQ355" s="84" t="s">
        <v>237</v>
      </c>
      <c r="AR355" s="84" t="s">
        <v>236</v>
      </c>
      <c r="AS355" s="84" t="s">
        <v>235</v>
      </c>
      <c r="AT355" s="84" t="s">
        <v>234</v>
      </c>
      <c r="AU355" s="84" t="s">
        <v>609</v>
      </c>
      <c r="AV355" s="84" t="s">
        <v>141</v>
      </c>
      <c r="AW355" s="85" t="s">
        <v>499</v>
      </c>
      <c r="AX355" s="84" t="s">
        <v>470</v>
      </c>
      <c r="AY355" s="84" t="s">
        <v>319</v>
      </c>
      <c r="AZ355" s="84" t="s">
        <v>244</v>
      </c>
      <c r="BA355" s="84" t="s">
        <v>243</v>
      </c>
      <c r="BB355" s="84" t="s">
        <v>154</v>
      </c>
      <c r="BC355" s="84" t="s">
        <v>126</v>
      </c>
      <c r="BD355" s="84" t="s">
        <v>242</v>
      </c>
      <c r="BE355" s="84" t="s">
        <v>456</v>
      </c>
      <c r="BF355" s="84" t="s">
        <v>486</v>
      </c>
      <c r="BG355" s="83" t="s">
        <v>262</v>
      </c>
      <c r="BH355" s="84" t="s">
        <v>147</v>
      </c>
      <c r="BI355" s="87" t="s">
        <v>485</v>
      </c>
      <c r="BJ355" s="41"/>
      <c r="BK355" s="50"/>
      <c r="BL355" s="41"/>
      <c r="BM355" s="28">
        <f>F427</f>
        <v>414</v>
      </c>
      <c r="BN355" s="29">
        <f>F510</f>
        <v>497</v>
      </c>
      <c r="BO355" s="29">
        <f>F443</f>
        <v>430</v>
      </c>
      <c r="BP355" s="29">
        <f>F406</f>
        <v>393</v>
      </c>
      <c r="BQ355" s="29">
        <f>F464</f>
        <v>451</v>
      </c>
      <c r="BR355" s="29">
        <f>F295</f>
        <v>282</v>
      </c>
      <c r="BS355" s="29">
        <f>F378</f>
        <v>365</v>
      </c>
      <c r="BT355" s="29">
        <f>F316</f>
        <v>303</v>
      </c>
      <c r="BU355" s="29">
        <f>F274</f>
        <v>261</v>
      </c>
      <c r="BV355" s="29">
        <f>F362</f>
        <v>349</v>
      </c>
      <c r="BW355" s="29">
        <f>F61</f>
        <v>48</v>
      </c>
      <c r="BX355" s="29">
        <f>F119</f>
        <v>106</v>
      </c>
      <c r="BY355" s="29">
        <f>F82</f>
        <v>69</v>
      </c>
      <c r="BZ355" s="29">
        <f>F15</f>
        <v>2</v>
      </c>
      <c r="CA355" s="29">
        <f>F98</f>
        <v>85</v>
      </c>
      <c r="CB355" s="29">
        <f>F179</f>
        <v>166</v>
      </c>
      <c r="CC355" s="29">
        <f>F242</f>
        <v>229</v>
      </c>
      <c r="CD355" s="29">
        <f>F200</f>
        <v>187</v>
      </c>
      <c r="CE355" s="29">
        <f>F158</f>
        <v>145</v>
      </c>
      <c r="CF355" s="29">
        <f>F221</f>
        <v>208</v>
      </c>
      <c r="CG355" s="29">
        <f>F538</f>
        <v>525</v>
      </c>
      <c r="CH355" s="29">
        <f>F626</f>
        <v>613</v>
      </c>
      <c r="CI355" s="29">
        <f>F584</f>
        <v>571</v>
      </c>
      <c r="CJ355" s="29">
        <f>F522</f>
        <v>509</v>
      </c>
      <c r="CK355" s="30">
        <f>F605</f>
        <v>592</v>
      </c>
      <c r="CL355" s="75">
        <f t="shared" si="161"/>
        <v>3247400</v>
      </c>
      <c r="CM355" s="41"/>
      <c r="CN355" s="82" t="s">
        <v>685</v>
      </c>
      <c r="CO355" s="84" t="s">
        <v>252</v>
      </c>
      <c r="CP355" s="86" t="s">
        <v>338</v>
      </c>
      <c r="CQ355" s="84" t="s">
        <v>672</v>
      </c>
      <c r="CR355" s="84" t="s">
        <v>0</v>
      </c>
      <c r="CS355" s="84" t="s">
        <v>304</v>
      </c>
      <c r="CT355" s="84" t="s">
        <v>110</v>
      </c>
      <c r="CU355" s="84" t="s">
        <v>154</v>
      </c>
      <c r="CV355" s="84" t="s">
        <v>249</v>
      </c>
      <c r="CW355" s="84" t="s">
        <v>179</v>
      </c>
      <c r="CX355" s="84" t="s">
        <v>494</v>
      </c>
      <c r="CY355" s="84" t="s">
        <v>579</v>
      </c>
      <c r="CZ355" s="85" t="s">
        <v>73</v>
      </c>
      <c r="DA355" s="84" t="s">
        <v>612</v>
      </c>
      <c r="DB355" s="84" t="s">
        <v>539</v>
      </c>
      <c r="DC355" s="84" t="s">
        <v>498</v>
      </c>
      <c r="DD355" s="84" t="s">
        <v>91</v>
      </c>
      <c r="DE355" s="84" t="s">
        <v>260</v>
      </c>
      <c r="DF355" s="84" t="s">
        <v>538</v>
      </c>
      <c r="DG355" s="84" t="s">
        <v>698</v>
      </c>
      <c r="DH355" s="84" t="s">
        <v>491</v>
      </c>
      <c r="DI355" s="84" t="s">
        <v>406</v>
      </c>
      <c r="DJ355" s="83" t="s">
        <v>262</v>
      </c>
      <c r="DK355" s="84" t="s">
        <v>75</v>
      </c>
      <c r="DL355" s="87" t="s">
        <v>448</v>
      </c>
      <c r="DM355" s="67"/>
      <c r="DO355" s="57"/>
      <c r="DP355" s="28">
        <f>F249</f>
        <v>236</v>
      </c>
      <c r="DQ355" s="29">
        <f>F131</f>
        <v>118</v>
      </c>
      <c r="DR355" s="29">
        <f>F633</f>
        <v>620</v>
      </c>
      <c r="DS355" s="29">
        <f>F490</f>
        <v>477</v>
      </c>
      <c r="DT355" s="29">
        <f>F372</f>
        <v>359</v>
      </c>
      <c r="DU355" s="29">
        <f>F168</f>
        <v>155</v>
      </c>
      <c r="DV355" s="29">
        <f>F50</f>
        <v>37</v>
      </c>
      <c r="DW355" s="29">
        <f>F557</f>
        <v>544</v>
      </c>
      <c r="DX355" s="29">
        <f>F434</f>
        <v>421</v>
      </c>
      <c r="DY355" s="29">
        <f>F291</f>
        <v>278</v>
      </c>
      <c r="DZ355" s="29">
        <f>F217</f>
        <v>204</v>
      </c>
      <c r="EA355" s="29">
        <f>F94</f>
        <v>81</v>
      </c>
      <c r="EB355" s="29">
        <f>F601</f>
        <v>588</v>
      </c>
      <c r="EC355" s="29">
        <f>F478</f>
        <v>465</v>
      </c>
      <c r="ED355" s="29">
        <f>F360</f>
        <v>347</v>
      </c>
      <c r="EE355" s="29">
        <f>F161</f>
        <v>148</v>
      </c>
      <c r="EF355" s="29">
        <f>F13</f>
        <v>0</v>
      </c>
      <c r="EG355" s="29">
        <f>F520</f>
        <v>507</v>
      </c>
      <c r="EH355" s="29">
        <f>F402</f>
        <v>389</v>
      </c>
      <c r="EI355" s="29">
        <f>F279</f>
        <v>266</v>
      </c>
      <c r="EJ355" s="29">
        <f>F205</f>
        <v>192</v>
      </c>
      <c r="EK355" s="29">
        <f>F87</f>
        <v>74</v>
      </c>
      <c r="EL355" s="29">
        <f>F564</f>
        <v>551</v>
      </c>
      <c r="EM355" s="29">
        <f>F446</f>
        <v>433</v>
      </c>
      <c r="EN355" s="30">
        <f>F323</f>
        <v>310</v>
      </c>
      <c r="EO355" s="75">
        <f t="shared" si="162"/>
        <v>3247400</v>
      </c>
      <c r="EP355" s="41"/>
      <c r="EQ355" s="91" t="s">
        <v>621</v>
      </c>
      <c r="ER355" s="93" t="s">
        <v>470</v>
      </c>
      <c r="ES355" s="95" t="s">
        <v>663</v>
      </c>
      <c r="ET355" s="93" t="s">
        <v>278</v>
      </c>
      <c r="EU355" s="93" t="s">
        <v>594</v>
      </c>
      <c r="EV355" s="93" t="s">
        <v>363</v>
      </c>
      <c r="EW355" s="93" t="s">
        <v>555</v>
      </c>
      <c r="EX355" s="93" t="s">
        <v>356</v>
      </c>
      <c r="EY355" s="93" t="s">
        <v>656</v>
      </c>
      <c r="EZ355" s="93" t="s">
        <v>224</v>
      </c>
      <c r="FA355" s="93" t="s">
        <v>163</v>
      </c>
      <c r="FB355" s="93" t="s">
        <v>650</v>
      </c>
      <c r="FC355" s="94" t="s">
        <v>552</v>
      </c>
      <c r="FD355" s="93" t="s">
        <v>394</v>
      </c>
      <c r="FE355" s="93" t="s">
        <v>544</v>
      </c>
      <c r="FF355" s="93" t="s">
        <v>400</v>
      </c>
      <c r="FG355" s="93" t="s">
        <v>70</v>
      </c>
      <c r="FH355" s="93" t="s">
        <v>632</v>
      </c>
      <c r="FI355" s="93" t="s">
        <v>668</v>
      </c>
      <c r="FJ355" s="93" t="s">
        <v>536</v>
      </c>
      <c r="FK355" s="93" t="s">
        <v>506</v>
      </c>
      <c r="FL355" s="93" t="s">
        <v>667</v>
      </c>
      <c r="FM355" s="92" t="s">
        <v>335</v>
      </c>
      <c r="FN355" s="93" t="s">
        <v>102</v>
      </c>
      <c r="FO355" s="96" t="s">
        <v>670</v>
      </c>
      <c r="FP355" s="67"/>
      <c r="FQ355" s="211"/>
    </row>
    <row r="356" spans="1:173" ht="12.75" x14ac:dyDescent="0.2">
      <c r="A356" s="41"/>
      <c r="B356" s="41"/>
      <c r="C356" s="41"/>
      <c r="D356" s="109" t="s">
        <v>514</v>
      </c>
      <c r="E356" s="110" t="s">
        <v>565</v>
      </c>
      <c r="F356" s="122">
        <f>B3+(343*B5)</f>
        <v>343</v>
      </c>
      <c r="G356" s="41"/>
      <c r="I356" s="57"/>
      <c r="J356" s="28">
        <f>F190</f>
        <v>177</v>
      </c>
      <c r="K356" s="29">
        <f>F248</f>
        <v>235</v>
      </c>
      <c r="L356" s="29">
        <f>F186</f>
        <v>173</v>
      </c>
      <c r="M356" s="29">
        <f>F219</f>
        <v>206</v>
      </c>
      <c r="N356" s="29">
        <f>F157</f>
        <v>144</v>
      </c>
      <c r="O356" s="29">
        <f>F458</f>
        <v>445</v>
      </c>
      <c r="P356" s="29">
        <f>F496</f>
        <v>483</v>
      </c>
      <c r="Q356" s="29">
        <f>F429</f>
        <v>416</v>
      </c>
      <c r="R356" s="29">
        <f>F467</f>
        <v>454</v>
      </c>
      <c r="S356" s="29">
        <f>F400</f>
        <v>387</v>
      </c>
      <c r="T356" s="29">
        <f>F81</f>
        <v>68</v>
      </c>
      <c r="U356" s="29">
        <f>F114</f>
        <v>101</v>
      </c>
      <c r="V356" s="29">
        <f>F52</f>
        <v>39</v>
      </c>
      <c r="W356" s="29">
        <f>F110</f>
        <v>97</v>
      </c>
      <c r="X356" s="29">
        <f>F18</f>
        <v>5</v>
      </c>
      <c r="Y356" s="29">
        <f>F324</f>
        <v>311</v>
      </c>
      <c r="Z356" s="29">
        <f>F387</f>
        <v>374</v>
      </c>
      <c r="AA356" s="29">
        <f>F295</f>
        <v>282</v>
      </c>
      <c r="AB356" s="29">
        <f>F353</f>
        <v>340</v>
      </c>
      <c r="AC356" s="29">
        <f>F266</f>
        <v>253</v>
      </c>
      <c r="AD356" s="29">
        <f>F572</f>
        <v>559</v>
      </c>
      <c r="AE356" s="29">
        <f>F630</f>
        <v>617</v>
      </c>
      <c r="AF356" s="29">
        <f>F538</f>
        <v>525</v>
      </c>
      <c r="AG356" s="29">
        <f>F601</f>
        <v>588</v>
      </c>
      <c r="AH356" s="30">
        <f>F534</f>
        <v>521</v>
      </c>
      <c r="AI356" s="75">
        <f t="shared" si="160"/>
        <v>3247400</v>
      </c>
      <c r="AJ356" s="41"/>
      <c r="AK356" s="82" t="s">
        <v>441</v>
      </c>
      <c r="AL356" s="86" t="s">
        <v>286</v>
      </c>
      <c r="AM356" s="84" t="s">
        <v>517</v>
      </c>
      <c r="AN356" s="84" t="s">
        <v>133</v>
      </c>
      <c r="AO356" s="84" t="s">
        <v>443</v>
      </c>
      <c r="AP356" s="84" t="s">
        <v>168</v>
      </c>
      <c r="AQ356" s="84" t="s">
        <v>354</v>
      </c>
      <c r="AR356" s="84" t="s">
        <v>267</v>
      </c>
      <c r="AS356" s="84" t="s">
        <v>351</v>
      </c>
      <c r="AT356" s="84" t="s">
        <v>171</v>
      </c>
      <c r="AU356" s="84" t="s">
        <v>540</v>
      </c>
      <c r="AV356" s="84" t="s">
        <v>368</v>
      </c>
      <c r="AW356" s="85" t="s">
        <v>574</v>
      </c>
      <c r="AX356" s="84" t="s">
        <v>271</v>
      </c>
      <c r="AY356" s="84" t="s">
        <v>529</v>
      </c>
      <c r="AZ356" s="84" t="s">
        <v>177</v>
      </c>
      <c r="BA356" s="84" t="s">
        <v>360</v>
      </c>
      <c r="BB356" s="84" t="s">
        <v>304</v>
      </c>
      <c r="BC356" s="84" t="s">
        <v>358</v>
      </c>
      <c r="BD356" s="84" t="s">
        <v>181</v>
      </c>
      <c r="BE356" s="84" t="s">
        <v>276</v>
      </c>
      <c r="BF356" s="84" t="s">
        <v>553</v>
      </c>
      <c r="BG356" s="84" t="s">
        <v>491</v>
      </c>
      <c r="BH356" s="83" t="s">
        <v>552</v>
      </c>
      <c r="BI356" s="87" t="s">
        <v>321</v>
      </c>
      <c r="BJ356" s="41"/>
      <c r="BK356" s="50"/>
      <c r="BL356" s="41"/>
      <c r="BM356" s="28">
        <f>F493</f>
        <v>480</v>
      </c>
      <c r="BN356" s="29">
        <f>F402</f>
        <v>389</v>
      </c>
      <c r="BO356" s="29">
        <f>F414</f>
        <v>401</v>
      </c>
      <c r="BP356" s="29">
        <f>F485</f>
        <v>472</v>
      </c>
      <c r="BQ356" s="29">
        <f>F456</f>
        <v>443</v>
      </c>
      <c r="BR356" s="29">
        <f>F366</f>
        <v>353</v>
      </c>
      <c r="BS356" s="29">
        <f>F270</f>
        <v>257</v>
      </c>
      <c r="BT356" s="29">
        <f>F312</f>
        <v>299</v>
      </c>
      <c r="BU356" s="29">
        <f>F353</f>
        <v>340</v>
      </c>
      <c r="BV356" s="29">
        <f>F324</f>
        <v>311</v>
      </c>
      <c r="BW356" s="29">
        <f>F132</f>
        <v>119</v>
      </c>
      <c r="BX356" s="29">
        <f>F36</f>
        <v>23</v>
      </c>
      <c r="BY356" s="29">
        <f>F48</f>
        <v>35</v>
      </c>
      <c r="BZ356" s="29">
        <f>F94</f>
        <v>81</v>
      </c>
      <c r="CA356" s="29">
        <f>F65</f>
        <v>52</v>
      </c>
      <c r="CB356" s="29">
        <f>F250</f>
        <v>237</v>
      </c>
      <c r="CC356" s="29">
        <f>F154</f>
        <v>141</v>
      </c>
      <c r="CD356" s="29">
        <f>F171</f>
        <v>158</v>
      </c>
      <c r="CE356" s="29">
        <f>F217</f>
        <v>204</v>
      </c>
      <c r="CF356" s="29">
        <f>F208</f>
        <v>195</v>
      </c>
      <c r="CG356" s="29">
        <f>F634</f>
        <v>621</v>
      </c>
      <c r="CH356" s="29">
        <f>F513</f>
        <v>500</v>
      </c>
      <c r="CI356" s="29">
        <f>F555</f>
        <v>542</v>
      </c>
      <c r="CJ356" s="29">
        <f>F601</f>
        <v>588</v>
      </c>
      <c r="CK356" s="30">
        <f>F572</f>
        <v>559</v>
      </c>
      <c r="CL356" s="75">
        <f t="shared" si="161"/>
        <v>3247400</v>
      </c>
      <c r="CM356" s="41"/>
      <c r="CN356" s="82" t="s">
        <v>216</v>
      </c>
      <c r="CO356" s="86" t="s">
        <v>668</v>
      </c>
      <c r="CP356" s="84" t="s">
        <v>396</v>
      </c>
      <c r="CQ356" s="84" t="s">
        <v>130</v>
      </c>
      <c r="CR356" s="84" t="s">
        <v>675</v>
      </c>
      <c r="CS356" s="84" t="s">
        <v>302</v>
      </c>
      <c r="CT356" s="84" t="s">
        <v>109</v>
      </c>
      <c r="CU356" s="84" t="s">
        <v>242</v>
      </c>
      <c r="CV356" s="84" t="s">
        <v>358</v>
      </c>
      <c r="CW356" s="84" t="s">
        <v>177</v>
      </c>
      <c r="CX356" s="84" t="s">
        <v>190</v>
      </c>
      <c r="CY356" s="84" t="s">
        <v>422</v>
      </c>
      <c r="CZ356" s="85" t="s">
        <v>430</v>
      </c>
      <c r="DA356" s="84" t="s">
        <v>650</v>
      </c>
      <c r="DB356" s="84" t="s">
        <v>602</v>
      </c>
      <c r="DC356" s="84" t="s">
        <v>200</v>
      </c>
      <c r="DD356" s="84" t="s">
        <v>413</v>
      </c>
      <c r="DE356" s="84" t="s">
        <v>701</v>
      </c>
      <c r="DF356" s="84" t="s">
        <v>163</v>
      </c>
      <c r="DG356" s="84" t="s">
        <v>469</v>
      </c>
      <c r="DH356" s="84" t="s">
        <v>203</v>
      </c>
      <c r="DI356" s="84" t="s">
        <v>391</v>
      </c>
      <c r="DJ356" s="84" t="s">
        <v>485</v>
      </c>
      <c r="DK356" s="83" t="s">
        <v>552</v>
      </c>
      <c r="DL356" s="87" t="s">
        <v>276</v>
      </c>
      <c r="DM356" s="67"/>
      <c r="DO356" s="57"/>
      <c r="DP356" s="28">
        <f>F284</f>
        <v>271</v>
      </c>
      <c r="DQ356" s="29">
        <f>F141</f>
        <v>128</v>
      </c>
      <c r="DR356" s="29">
        <f>F18</f>
        <v>5</v>
      </c>
      <c r="DS356" s="29">
        <f>F525</f>
        <v>512</v>
      </c>
      <c r="DT356" s="29">
        <f>F407</f>
        <v>394</v>
      </c>
      <c r="DU356" s="29">
        <f>F328</f>
        <v>315</v>
      </c>
      <c r="DV356" s="29">
        <f>F210</f>
        <v>197</v>
      </c>
      <c r="DW356" s="29">
        <f>F67</f>
        <v>54</v>
      </c>
      <c r="DX356" s="29">
        <f>F569</f>
        <v>556</v>
      </c>
      <c r="DY356" s="29">
        <f>F451</f>
        <v>438</v>
      </c>
      <c r="DZ356" s="29">
        <f>F377</f>
        <v>364</v>
      </c>
      <c r="EA356" s="29">
        <f>F254</f>
        <v>241</v>
      </c>
      <c r="EB356" s="29">
        <f>F136</f>
        <v>123</v>
      </c>
      <c r="EC356" s="29">
        <f>F613</f>
        <v>600</v>
      </c>
      <c r="ED356" s="29">
        <f>F495</f>
        <v>482</v>
      </c>
      <c r="EE356" s="29">
        <f>F296</f>
        <v>283</v>
      </c>
      <c r="EF356" s="29">
        <f>F173</f>
        <v>160</v>
      </c>
      <c r="EG356" s="29">
        <f>F55</f>
        <v>42</v>
      </c>
      <c r="EH356" s="29">
        <f>F562</f>
        <v>549</v>
      </c>
      <c r="EI356" s="29">
        <f>F414</f>
        <v>401</v>
      </c>
      <c r="EJ356" s="29">
        <f>F340</f>
        <v>327</v>
      </c>
      <c r="EK356" s="29">
        <f>F222</f>
        <v>209</v>
      </c>
      <c r="EL356" s="29">
        <f>F99</f>
        <v>86</v>
      </c>
      <c r="EM356" s="29">
        <f>F606</f>
        <v>593</v>
      </c>
      <c r="EN356" s="30">
        <f>F483</f>
        <v>470</v>
      </c>
      <c r="EO356" s="75">
        <f t="shared" si="162"/>
        <v>3247400</v>
      </c>
      <c r="EP356" s="41"/>
      <c r="EQ356" s="91" t="s">
        <v>527</v>
      </c>
      <c r="ER356" s="95" t="s">
        <v>505</v>
      </c>
      <c r="ES356" s="93" t="s">
        <v>529</v>
      </c>
      <c r="ET356" s="93" t="s">
        <v>337</v>
      </c>
      <c r="EU356" s="93" t="s">
        <v>533</v>
      </c>
      <c r="EV356" s="93" t="s">
        <v>306</v>
      </c>
      <c r="EW356" s="93" t="s">
        <v>310</v>
      </c>
      <c r="EX356" s="93" t="s">
        <v>471</v>
      </c>
      <c r="EY356" s="93" t="s">
        <v>301</v>
      </c>
      <c r="EZ356" s="93" t="s">
        <v>280</v>
      </c>
      <c r="FA356" s="93" t="s">
        <v>221</v>
      </c>
      <c r="FB356" s="93" t="s">
        <v>528</v>
      </c>
      <c r="FC356" s="94" t="s">
        <v>525</v>
      </c>
      <c r="FD356" s="93" t="s">
        <v>434</v>
      </c>
      <c r="FE356" s="93" t="s">
        <v>446</v>
      </c>
      <c r="FF356" s="93" t="s">
        <v>532</v>
      </c>
      <c r="FG356" s="93" t="s">
        <v>160</v>
      </c>
      <c r="FH356" s="93" t="s">
        <v>230</v>
      </c>
      <c r="FI356" s="93" t="s">
        <v>530</v>
      </c>
      <c r="FJ356" s="93" t="s">
        <v>396</v>
      </c>
      <c r="FK356" s="93" t="s">
        <v>531</v>
      </c>
      <c r="FL356" s="93" t="s">
        <v>524</v>
      </c>
      <c r="FM356" s="93" t="s">
        <v>72</v>
      </c>
      <c r="FN356" s="92" t="s">
        <v>526</v>
      </c>
      <c r="FO356" s="96" t="s">
        <v>296</v>
      </c>
      <c r="FP356" s="67"/>
      <c r="FQ356" s="211"/>
    </row>
    <row r="357" spans="1:173" ht="13.5" thickBot="1" x14ac:dyDescent="0.25">
      <c r="A357" s="41"/>
      <c r="B357" s="41"/>
      <c r="C357" s="41"/>
      <c r="D357" s="109" t="s">
        <v>669</v>
      </c>
      <c r="E357" s="110" t="s">
        <v>565</v>
      </c>
      <c r="F357" s="111">
        <f>B3+(344*B5)</f>
        <v>344</v>
      </c>
      <c r="G357" s="41"/>
      <c r="I357" s="57"/>
      <c r="J357" s="31">
        <f>F169</f>
        <v>156</v>
      </c>
      <c r="K357" s="32">
        <f>F232</f>
        <v>219</v>
      </c>
      <c r="L357" s="32">
        <f>F140</f>
        <v>127</v>
      </c>
      <c r="M357" s="32">
        <f>F198</f>
        <v>185</v>
      </c>
      <c r="N357" s="32">
        <f>F261</f>
        <v>248</v>
      </c>
      <c r="O357" s="32">
        <f>F417</f>
        <v>404</v>
      </c>
      <c r="P357" s="32">
        <f>F475</f>
        <v>462</v>
      </c>
      <c r="Q357" s="32">
        <f>F408</f>
        <v>395</v>
      </c>
      <c r="R357" s="32">
        <f>F446</f>
        <v>433</v>
      </c>
      <c r="S357" s="32">
        <f>F504</f>
        <v>491</v>
      </c>
      <c r="T357" s="32">
        <f>F60</f>
        <v>47</v>
      </c>
      <c r="U357" s="32">
        <f>F93</f>
        <v>80</v>
      </c>
      <c r="V357" s="32">
        <f>F31</f>
        <v>18</v>
      </c>
      <c r="W357" s="32">
        <f>F64</f>
        <v>51</v>
      </c>
      <c r="X357" s="32">
        <f>F127</f>
        <v>114</v>
      </c>
      <c r="Y357" s="32">
        <f>F303</f>
        <v>290</v>
      </c>
      <c r="Z357" s="32">
        <f>F341</f>
        <v>328</v>
      </c>
      <c r="AA357" s="32">
        <f>F274</f>
        <v>261</v>
      </c>
      <c r="AB357" s="32">
        <f>F337</f>
        <v>324</v>
      </c>
      <c r="AC357" s="32">
        <f>F370</f>
        <v>357</v>
      </c>
      <c r="AD357" s="32">
        <f>F551</f>
        <v>538</v>
      </c>
      <c r="AE357" s="32">
        <f>F609</f>
        <v>596</v>
      </c>
      <c r="AF357" s="32">
        <f>F522</f>
        <v>509</v>
      </c>
      <c r="AG357" s="32">
        <f>F580</f>
        <v>567</v>
      </c>
      <c r="AH357" s="33">
        <f>F613</f>
        <v>600</v>
      </c>
      <c r="AI357" s="75">
        <f t="shared" si="160"/>
        <v>3247400</v>
      </c>
      <c r="AJ357" s="41"/>
      <c r="AK357" s="127" t="s">
        <v>194</v>
      </c>
      <c r="AL357" s="128" t="s">
        <v>401</v>
      </c>
      <c r="AM357" s="128" t="s">
        <v>548</v>
      </c>
      <c r="AN357" s="128" t="s">
        <v>93</v>
      </c>
      <c r="AO357" s="128" t="s">
        <v>442</v>
      </c>
      <c r="AP357" s="128" t="s">
        <v>169</v>
      </c>
      <c r="AQ357" s="128" t="s">
        <v>100</v>
      </c>
      <c r="AR357" s="128" t="s">
        <v>352</v>
      </c>
      <c r="AS357" s="128" t="s">
        <v>102</v>
      </c>
      <c r="AT357" s="128" t="s">
        <v>81</v>
      </c>
      <c r="AU357" s="128" t="s">
        <v>74</v>
      </c>
      <c r="AV357" s="128" t="s">
        <v>561</v>
      </c>
      <c r="AW357" s="129" t="s">
        <v>431</v>
      </c>
      <c r="AX357" s="128" t="s">
        <v>139</v>
      </c>
      <c r="AY357" s="128" t="s">
        <v>618</v>
      </c>
      <c r="AZ357" s="128" t="s">
        <v>178</v>
      </c>
      <c r="BA357" s="128" t="s">
        <v>87</v>
      </c>
      <c r="BB357" s="128" t="s">
        <v>249</v>
      </c>
      <c r="BC357" s="128" t="s">
        <v>111</v>
      </c>
      <c r="BD357" s="128" t="s">
        <v>180</v>
      </c>
      <c r="BE357" s="128" t="s">
        <v>447</v>
      </c>
      <c r="BF357" s="128" t="s">
        <v>370</v>
      </c>
      <c r="BG357" s="128" t="s">
        <v>75</v>
      </c>
      <c r="BH357" s="128" t="s">
        <v>407</v>
      </c>
      <c r="BI357" s="130" t="s">
        <v>434</v>
      </c>
      <c r="BJ357" s="41"/>
      <c r="BK357" s="50"/>
      <c r="BL357" s="41"/>
      <c r="BM357" s="31">
        <f>F481</f>
        <v>468</v>
      </c>
      <c r="BN357" s="32">
        <f>F439</f>
        <v>426</v>
      </c>
      <c r="BO357" s="32">
        <f>F410</f>
        <v>397</v>
      </c>
      <c r="BP357" s="32">
        <f>F418</f>
        <v>405</v>
      </c>
      <c r="BQ357" s="32">
        <f>F502</f>
        <v>489</v>
      </c>
      <c r="BR357" s="32">
        <f>F349</f>
        <v>336</v>
      </c>
      <c r="BS357" s="32">
        <f>F337</f>
        <v>324</v>
      </c>
      <c r="BT357" s="32">
        <f>F278</f>
        <v>265</v>
      </c>
      <c r="BU357" s="32">
        <f>F291</f>
        <v>278</v>
      </c>
      <c r="BV357" s="32">
        <f>F370</f>
        <v>357</v>
      </c>
      <c r="BW357" s="32">
        <f>F90</f>
        <v>77</v>
      </c>
      <c r="BX357" s="32">
        <f>F73</f>
        <v>60</v>
      </c>
      <c r="BY357" s="32">
        <f>F19</f>
        <v>6</v>
      </c>
      <c r="BZ357" s="32">
        <f>F57</f>
        <v>44</v>
      </c>
      <c r="CA357" s="32">
        <f>F136</f>
        <v>123</v>
      </c>
      <c r="CB357" s="32">
        <f>F233</f>
        <v>220</v>
      </c>
      <c r="CC357" s="32">
        <f>F196</f>
        <v>183</v>
      </c>
      <c r="CD357" s="32">
        <f>F142</f>
        <v>129</v>
      </c>
      <c r="CE357" s="32">
        <f>F175</f>
        <v>162</v>
      </c>
      <c r="CF357" s="32">
        <f>F254</f>
        <v>241</v>
      </c>
      <c r="CG357" s="32">
        <f>F597</f>
        <v>584</v>
      </c>
      <c r="CH357" s="32">
        <f>F580</f>
        <v>567</v>
      </c>
      <c r="CI357" s="32">
        <f>F526</f>
        <v>513</v>
      </c>
      <c r="CJ357" s="32">
        <f>F559</f>
        <v>546</v>
      </c>
      <c r="CK357" s="33">
        <f>F613</f>
        <v>600</v>
      </c>
      <c r="CL357" s="75">
        <f t="shared" si="161"/>
        <v>3247400</v>
      </c>
      <c r="CM357" s="41"/>
      <c r="CN357" s="127" t="s">
        <v>687</v>
      </c>
      <c r="CO357" s="128" t="s">
        <v>420</v>
      </c>
      <c r="CP357" s="128" t="s">
        <v>377</v>
      </c>
      <c r="CQ357" s="128" t="s">
        <v>84</v>
      </c>
      <c r="CR357" s="128" t="s">
        <v>676</v>
      </c>
      <c r="CS357" s="128" t="s">
        <v>305</v>
      </c>
      <c r="CT357" s="128" t="s">
        <v>111</v>
      </c>
      <c r="CU357" s="128" t="s">
        <v>243</v>
      </c>
      <c r="CV357" s="128" t="s">
        <v>224</v>
      </c>
      <c r="CW357" s="128" t="s">
        <v>180</v>
      </c>
      <c r="CX357" s="128" t="s">
        <v>639</v>
      </c>
      <c r="CY357" s="128" t="s">
        <v>389</v>
      </c>
      <c r="CZ357" s="129" t="s">
        <v>620</v>
      </c>
      <c r="DA357" s="128" t="s">
        <v>128</v>
      </c>
      <c r="DB357" s="128" t="s">
        <v>525</v>
      </c>
      <c r="DC357" s="128" t="s">
        <v>429</v>
      </c>
      <c r="DD357" s="128" t="s">
        <v>695</v>
      </c>
      <c r="DE357" s="128" t="s">
        <v>346</v>
      </c>
      <c r="DF357" s="128" t="s">
        <v>138</v>
      </c>
      <c r="DG357" s="128" t="s">
        <v>528</v>
      </c>
      <c r="DH357" s="128" t="s">
        <v>214</v>
      </c>
      <c r="DI357" s="128" t="s">
        <v>407</v>
      </c>
      <c r="DJ357" s="128" t="s">
        <v>486</v>
      </c>
      <c r="DK357" s="128" t="s">
        <v>118</v>
      </c>
      <c r="DL357" s="130" t="s">
        <v>434</v>
      </c>
      <c r="DM357" s="67"/>
      <c r="DO357" s="57"/>
      <c r="DP357" s="31">
        <f>F419</f>
        <v>406</v>
      </c>
      <c r="DQ357" s="32">
        <f>F301</f>
        <v>288</v>
      </c>
      <c r="DR357" s="32">
        <f>F178</f>
        <v>165</v>
      </c>
      <c r="DS357" s="32">
        <f>F60</f>
        <v>47</v>
      </c>
      <c r="DT357" s="32">
        <f>F542</f>
        <v>529</v>
      </c>
      <c r="DU357" s="32">
        <f>F463</f>
        <v>450</v>
      </c>
      <c r="DV357" s="32">
        <f>F345</f>
        <v>332</v>
      </c>
      <c r="DW357" s="32">
        <f>F227</f>
        <v>214</v>
      </c>
      <c r="DX357" s="32">
        <f>F104</f>
        <v>91</v>
      </c>
      <c r="DY357" s="32">
        <f>F611</f>
        <v>598</v>
      </c>
      <c r="DZ357" s="32">
        <f>F412</f>
        <v>399</v>
      </c>
      <c r="EA357" s="32">
        <f>F264</f>
        <v>251</v>
      </c>
      <c r="EB357" s="32">
        <f>F146</f>
        <v>133</v>
      </c>
      <c r="EC357" s="32">
        <f>F23</f>
        <v>10</v>
      </c>
      <c r="ED357" s="32">
        <f>F530</f>
        <v>517</v>
      </c>
      <c r="EE357" s="32">
        <f>F456</f>
        <v>443</v>
      </c>
      <c r="EF357" s="32">
        <f>F333</f>
        <v>320</v>
      </c>
      <c r="EG357" s="32">
        <f>F190</f>
        <v>177</v>
      </c>
      <c r="EH357" s="32">
        <f>F72</f>
        <v>59</v>
      </c>
      <c r="EI357" s="32">
        <f>F574</f>
        <v>561</v>
      </c>
      <c r="EJ357" s="32">
        <f>F500</f>
        <v>487</v>
      </c>
      <c r="EK357" s="32">
        <f>F382</f>
        <v>369</v>
      </c>
      <c r="EL357" s="32">
        <f>F259</f>
        <v>246</v>
      </c>
      <c r="EM357" s="32">
        <f>F116</f>
        <v>103</v>
      </c>
      <c r="EN357" s="33">
        <f>F618</f>
        <v>605</v>
      </c>
      <c r="EO357" s="75">
        <f t="shared" si="162"/>
        <v>3247400</v>
      </c>
      <c r="EP357" s="41"/>
      <c r="EQ357" s="134" t="s">
        <v>697</v>
      </c>
      <c r="ER357" s="135" t="s">
        <v>535</v>
      </c>
      <c r="ES357" s="135" t="s">
        <v>599</v>
      </c>
      <c r="ET357" s="135" t="s">
        <v>74</v>
      </c>
      <c r="EU357" s="135" t="s">
        <v>631</v>
      </c>
      <c r="EV357" s="135" t="s">
        <v>615</v>
      </c>
      <c r="EW357" s="135" t="s">
        <v>244</v>
      </c>
      <c r="EX357" s="135" t="s">
        <v>248</v>
      </c>
      <c r="EY357" s="135" t="s">
        <v>489</v>
      </c>
      <c r="EZ357" s="135" t="s">
        <v>241</v>
      </c>
      <c r="FA357" s="135" t="s">
        <v>277</v>
      </c>
      <c r="FB357" s="135" t="s">
        <v>513</v>
      </c>
      <c r="FC357" s="136" t="s">
        <v>699</v>
      </c>
      <c r="FD357" s="135" t="s">
        <v>472</v>
      </c>
      <c r="FE357" s="135" t="s">
        <v>520</v>
      </c>
      <c r="FF357" s="135" t="s">
        <v>675</v>
      </c>
      <c r="FG357" s="135" t="s">
        <v>223</v>
      </c>
      <c r="FH357" s="135" t="s">
        <v>441</v>
      </c>
      <c r="FI357" s="135" t="s">
        <v>164</v>
      </c>
      <c r="FJ357" s="135" t="s">
        <v>432</v>
      </c>
      <c r="FK357" s="135" t="s">
        <v>294</v>
      </c>
      <c r="FL357" s="135" t="s">
        <v>688</v>
      </c>
      <c r="FM357" s="135" t="s">
        <v>162</v>
      </c>
      <c r="FN357" s="135" t="s">
        <v>652</v>
      </c>
      <c r="FO357" s="137" t="s">
        <v>638</v>
      </c>
      <c r="FP357" s="67"/>
      <c r="FQ357" s="211"/>
    </row>
    <row r="358" spans="1:173" ht="12.75" x14ac:dyDescent="0.2">
      <c r="A358" s="41"/>
      <c r="B358" s="41"/>
      <c r="C358" s="41"/>
      <c r="D358" s="109" t="s">
        <v>158</v>
      </c>
      <c r="E358" s="110" t="s">
        <v>565</v>
      </c>
      <c r="F358" s="111">
        <f>B3+(345*B5)</f>
        <v>345</v>
      </c>
      <c r="G358" s="41"/>
      <c r="I358" s="57"/>
      <c r="J358" s="138">
        <f>SUM(J333:J357)</f>
        <v>7800</v>
      </c>
      <c r="K358" s="139">
        <f t="shared" ref="K358:U358" si="163">SUM(K333:K357)</f>
        <v>7800</v>
      </c>
      <c r="L358" s="139">
        <f t="shared" si="163"/>
        <v>7800</v>
      </c>
      <c r="M358" s="139">
        <f t="shared" si="163"/>
        <v>7800</v>
      </c>
      <c r="N358" s="139">
        <f t="shared" si="163"/>
        <v>7800</v>
      </c>
      <c r="O358" s="139">
        <f t="shared" si="163"/>
        <v>7800</v>
      </c>
      <c r="P358" s="139">
        <f t="shared" si="163"/>
        <v>7800</v>
      </c>
      <c r="Q358" s="139">
        <f t="shared" si="163"/>
        <v>7800</v>
      </c>
      <c r="R358" s="139">
        <f t="shared" si="163"/>
        <v>7800</v>
      </c>
      <c r="S358" s="139">
        <f t="shared" si="163"/>
        <v>7800</v>
      </c>
      <c r="T358" s="139">
        <f t="shared" si="163"/>
        <v>7800</v>
      </c>
      <c r="U358" s="139">
        <f t="shared" si="163"/>
        <v>7800</v>
      </c>
      <c r="V358" s="139">
        <f>SUMSQ(V333:V357)</f>
        <v>3247400</v>
      </c>
      <c r="W358" s="139">
        <f t="shared" ref="W358:AH358" si="164">SUM(W333:W357)</f>
        <v>7800</v>
      </c>
      <c r="X358" s="139">
        <f t="shared" si="164"/>
        <v>7800</v>
      </c>
      <c r="Y358" s="139">
        <f t="shared" si="164"/>
        <v>7800</v>
      </c>
      <c r="Z358" s="139">
        <f t="shared" si="164"/>
        <v>7800</v>
      </c>
      <c r="AA358" s="139">
        <f t="shared" si="164"/>
        <v>7800</v>
      </c>
      <c r="AB358" s="139">
        <f t="shared" si="164"/>
        <v>7800</v>
      </c>
      <c r="AC358" s="139">
        <f t="shared" si="164"/>
        <v>7800</v>
      </c>
      <c r="AD358" s="139">
        <f t="shared" si="164"/>
        <v>7800</v>
      </c>
      <c r="AE358" s="139">
        <f t="shared" si="164"/>
        <v>7800</v>
      </c>
      <c r="AF358" s="139">
        <f t="shared" si="164"/>
        <v>7800</v>
      </c>
      <c r="AG358" s="139">
        <f t="shared" si="164"/>
        <v>7800</v>
      </c>
      <c r="AH358" s="139">
        <f t="shared" si="164"/>
        <v>7800</v>
      </c>
      <c r="AI358" s="140">
        <f>J333^3+K334^3+L335^3+M336^3+N337^3+O338^3+P339^3+Q340^3+R341^3+S342^3+T343^3+U344^3+V345^3+W346^3+X347^3+Y348^3+Z349^3+AA350^3+AB351^3+AC352^3+AD353^3+AE354^3+AF355^3+AG356^3+AH357^3</f>
        <v>1521000000</v>
      </c>
      <c r="AJ358" s="41"/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  <c r="AU358" s="141"/>
      <c r="AV358" s="141"/>
      <c r="AW358" s="141"/>
      <c r="AX358" s="141"/>
      <c r="AY358" s="141"/>
      <c r="AZ358" s="141"/>
      <c r="BA358" s="141"/>
      <c r="BB358" s="141"/>
      <c r="BC358" s="141"/>
      <c r="BD358" s="141"/>
      <c r="BE358" s="141"/>
      <c r="BF358" s="141"/>
      <c r="BG358" s="141"/>
      <c r="BH358" s="141"/>
      <c r="BI358" s="141"/>
      <c r="BJ358" s="41"/>
      <c r="BK358" s="50"/>
      <c r="BL358" s="41"/>
      <c r="BM358" s="138">
        <f>SUM(BM333:BM357)</f>
        <v>7800</v>
      </c>
      <c r="BN358" s="139">
        <f t="shared" ref="BN358:BX358" si="165">SUM(BN333:BN357)</f>
        <v>7800</v>
      </c>
      <c r="BO358" s="139">
        <f t="shared" si="165"/>
        <v>7800</v>
      </c>
      <c r="BP358" s="139">
        <f t="shared" si="165"/>
        <v>7800</v>
      </c>
      <c r="BQ358" s="139">
        <f t="shared" si="165"/>
        <v>7800</v>
      </c>
      <c r="BR358" s="139">
        <f t="shared" si="165"/>
        <v>7800</v>
      </c>
      <c r="BS358" s="139">
        <f t="shared" si="165"/>
        <v>7800</v>
      </c>
      <c r="BT358" s="139">
        <f t="shared" si="165"/>
        <v>7800</v>
      </c>
      <c r="BU358" s="139">
        <f t="shared" si="165"/>
        <v>7800</v>
      </c>
      <c r="BV358" s="139">
        <f t="shared" si="165"/>
        <v>7800</v>
      </c>
      <c r="BW358" s="139">
        <f t="shared" si="165"/>
        <v>7800</v>
      </c>
      <c r="BX358" s="139">
        <f t="shared" si="165"/>
        <v>7800</v>
      </c>
      <c r="BY358" s="139">
        <f>SUMSQ(BY333:BY357)</f>
        <v>3247400</v>
      </c>
      <c r="BZ358" s="139">
        <f t="shared" ref="BZ358:CK358" si="166">SUM(BZ333:BZ357)</f>
        <v>7800</v>
      </c>
      <c r="CA358" s="139">
        <f t="shared" si="166"/>
        <v>7800</v>
      </c>
      <c r="CB358" s="139">
        <f t="shared" si="166"/>
        <v>7800</v>
      </c>
      <c r="CC358" s="139">
        <f t="shared" si="166"/>
        <v>7800</v>
      </c>
      <c r="CD358" s="139">
        <f t="shared" si="166"/>
        <v>7800</v>
      </c>
      <c r="CE358" s="139">
        <f t="shared" si="166"/>
        <v>7800</v>
      </c>
      <c r="CF358" s="139">
        <f t="shared" si="166"/>
        <v>7800</v>
      </c>
      <c r="CG358" s="139">
        <f t="shared" si="166"/>
        <v>7800</v>
      </c>
      <c r="CH358" s="139">
        <f t="shared" si="166"/>
        <v>7800</v>
      </c>
      <c r="CI358" s="139">
        <f t="shared" si="166"/>
        <v>7800</v>
      </c>
      <c r="CJ358" s="139">
        <f t="shared" si="166"/>
        <v>7800</v>
      </c>
      <c r="CK358" s="139">
        <f t="shared" si="166"/>
        <v>7800</v>
      </c>
      <c r="CL358" s="140">
        <f>BM333^3+BN334^3+BO335^3+BP336^3+BQ337^3+BR338^3+BS339^3+BT340^3+BU341^3+BV342^3+BW343^3+BX344^3+BY345^3+BZ346^3+CA347^3+CB348^3+CC349^3+CD350^3+CE351^3+CF352^3+CG353^3+CH354^3+CI355^3+CJ356^3+CK357^3</f>
        <v>1521000000</v>
      </c>
      <c r="CM358" s="41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2"/>
      <c r="DE358" s="142"/>
      <c r="DF358" s="142"/>
      <c r="DG358" s="142"/>
      <c r="DH358" s="142"/>
      <c r="DI358" s="142"/>
      <c r="DJ358" s="142"/>
      <c r="DK358" s="142"/>
      <c r="DL358" s="142"/>
      <c r="DM358" s="67"/>
      <c r="DO358" s="57"/>
      <c r="DP358" s="138">
        <f>SUMSQ(DP333,DQ333,DR333,DS333,DT333,DP334,DQ334,DR334,DS334,DT334,DP335,DQ335,DR335,DS335,DT335,DP336,DQ336,DR336,DS336,DT336,DP337,DQ337,DR337,DS337,DT337)</f>
        <v>3247400</v>
      </c>
      <c r="DQ358" s="139">
        <f>SUMSQ(DP338,DQ338,DR338,DS338,DT338,DP339,DQ339,DR339,DS339,DT339,DP340,DQ340,DR340,DS340,DT340,DP341,DQ341,DR341,DS341,DT341,DP342,DQ342,DR342,DS342,DT342)</f>
        <v>3247400</v>
      </c>
      <c r="DR358" s="139">
        <f>SUMSQ(DP343,DQ343,DR343,DS343,DT343,DP344,DQ344,DR344,DS344,DT344,DP345,DQ345,DR345,DS345,DT345,DP346,DQ346,DR346,DS346,DT346,DP347,DQ347,DR347,DS347,DT728,DT347)</f>
        <v>3247400</v>
      </c>
      <c r="DS358" s="139">
        <f>SUMSQ(DP348,DQ348,DR348,DS348,DT348,DP349,DQ349,DR349,DS349,DT349,DP350,DQ350,DR350,DS350,DT350,DP351,DQ351,DR351,DS351,DT351,DP352,DQ352,DR352,DS352,DT352)</f>
        <v>3247400</v>
      </c>
      <c r="DT358" s="139">
        <f>SUMSQ(DP353,DQ353,DR353,DS353,DT353,DP354,DQ354,DR354,DS354,DT354,DP355,DQ355,DR355,DS355,DT355,DP356,DQ356,DR356,DS356,DT356,DP357,DQ357,DR357,DS357,DT357)</f>
        <v>3247400</v>
      </c>
      <c r="DU358" s="139">
        <f>SUMSQ(DU333,DV333,DW333,DX333,DY333,DU334,DV334,DW334,DX334,DY334,DU335,DV335,DW335,DX335,DY335,DU336,DV336,DW336,DX336,DY336,DU337,DV337,DW337,DX337,DY337)</f>
        <v>3247400</v>
      </c>
      <c r="DV358" s="139">
        <f>SUMSQ(DU338,DV338,DW338,DX338,DY338,DU339,DV339,DW339,DX339,DY339,DU340,DV340,DW340,DX340,DY340,DU341,DV341,DW341,DX341,DY341,DU342,DV342,DW342,DX342,DY342)</f>
        <v>3247400</v>
      </c>
      <c r="DW358" s="139">
        <f>SUMSQ(DU343,DV343,DW343,DX343,DY343,DU344,DV344,DW344,DX344,DY344,DU345,DV345,DW345,DX345,DY345,DU346,DV346,DW346,DX346,DY346,DU347,DV347,DW347,DX347,DY728,DY347)</f>
        <v>3247400</v>
      </c>
      <c r="DX358" s="139">
        <f>SUMSQ(DU348,DV348,DW348,DX348,DY348,DU349,DV349,DW349,DX349,DY349,DU350,DV350,DW350,DX350,DY350,DU351,DV351,DW351,DX351,DY351,DU352,DV352,DW352,DX352,DY352)</f>
        <v>3247400</v>
      </c>
      <c r="DY358" s="139">
        <f>SUMSQ(DU353,DV353,DW353,DX353,DY353,DU354,DV354,DW354,DX354,DY354,DU355,DV355,DW355,DX355,DY355,DU356,DV356,DW356,DX356,DY356,DU357,DV357,DW357,DX357,DY357)</f>
        <v>3247400</v>
      </c>
      <c r="DZ358" s="139">
        <f>SUMSQ(DZ333,EA333,EB333,EC333,ED333,DZ334,EA334,EB334,EC334,ED334,DZ335,EA335,EB335,EC335,ED335,DZ336,EA336,EB336,EC336,ED336,DZ337,EA337,EB337,EC337,ED337)</f>
        <v>3247400</v>
      </c>
      <c r="EA358" s="139">
        <f>SUMSQ(DZ338,EA338,EB338,EC338,ED338,DZ339,EA339,EB339,EC339,ED339,DZ340,EA340,EB340,EC340,ED340,DZ341,EA341,EB341,EC341,ED341,DZ342,EA342,EB342,EC342,ED342)</f>
        <v>3247400</v>
      </c>
      <c r="EB358" s="139">
        <f>DZ343^3+EA343^3+EB343^3+EC343^3+ED343^3+DZ344^3+EA344^3+EB344^3+EC344^3+ED344^3+DZ345^3+EA345^3+EB345^3+EC345^3+ED345^3+DZ346^3+EA346^3+EB346^3+EC346^3+ED346^3+DZ347^3+EA347^3+EB347^3+EC347^3+ED347^3</f>
        <v>1521000000</v>
      </c>
      <c r="EC358" s="139">
        <f>SUMSQ(DZ348,EA348,EB348,EC348,ED348,DZ349,EA349,EB349,EC349,ED349,DZ350,EA350,EB350,EC350,ED350,DZ351,EA351,EB351,EC351,ED351,DZ352,EA352,EB352,EC352,ED352)</f>
        <v>3247400</v>
      </c>
      <c r="ED358" s="139">
        <f>SUMSQ(DZ353,EA353,EB353,EC353,ED353,DZ354,EA354,EB354,EC354,ED354,DZ355,EA355,EB355,EC355,ED355,DZ356,EA356,EB356,EC356,ED356,DZ357,EA357,EB357,EC357,ED357)</f>
        <v>3247400</v>
      </c>
      <c r="EE358" s="139">
        <f>SUMSQ(EE333,EF333,EG333,EH333,EI333,EE334,EF334,EG334,EH334,EI334,EE335,EF335,EG335,EH335,EI335,EE336,EF336,EG336,EH336,EI336,EE337,EF337,EG337,EH337,EI337)</f>
        <v>3247400</v>
      </c>
      <c r="EF358" s="139">
        <f>SUMSQ(EE338,EF338,EG338,EH338,EI338,EE339,EF339,EG339,EH339,EI339,EE340,EF340,EG340,EH340,EI340,EE341,EF341,EG341,EH341,EI341,EE342,EF342,EG342,EH342,EI342)</f>
        <v>3247400</v>
      </c>
      <c r="EG358" s="139">
        <f>SUMSQ(EE343,EF343,EG343,EH343,EI343,EE344,EF344,EG344,EH344,EI344,EE345,EF345,EG345,EH345,EI345,EE346,EF346,EG346,EH346,EI346,EE347,EF347,EG347,EH347,EI728,EI347)</f>
        <v>3247400</v>
      </c>
      <c r="EH358" s="139">
        <f>SUMSQ(EE348,EF348,EG348,EH348,EI348,EE349,EF349,EG349,EH349,EI349,EE350,EF350,EG350,EH350,EI350,EE351,EF351,EG351,EH351,EI351,EE352,EF352,EG352,EH352,EI352)</f>
        <v>3247400</v>
      </c>
      <c r="EI358" s="139">
        <f>SUMSQ(EE353,EF353,EG353,EH353,EI353,EE354,EF354,EG354,EH354,EI354,EE355,EF355,EG355,EH355,EI355,EE356,EF356,EG356,EH356,EI356,EE357,EF357,EG357,EH357,EI357)</f>
        <v>3247400</v>
      </c>
      <c r="EJ358" s="139">
        <f>SUMSQ(EJ333,EK333,EL333,EM333,EN333,EJ334,EK334,EL334,EM334,EN334,EJ335,EK335,EL335,EM335,EN335,EJ336,EK336,EL336,EM336,EN336,EJ337,EK337,EL337,EM337,EN337)</f>
        <v>3247400</v>
      </c>
      <c r="EK358" s="139">
        <f>SUMSQ(EJ338,EK338,EL338,EM338,EN338,EJ339,EK339,EL339,EM339,EN339,EJ340,EK340,EL340,EM340,EN340,EJ341,EK341,EL341,EM341,EN341,EJ342,EK342,EL342,EM342,EN342)</f>
        <v>3247400</v>
      </c>
      <c r="EL358" s="139">
        <f>SUMSQ(EJ343,EK343,EL343,EM343,EN343,EJ344,EK344,EL344,EM344,EN344,EJ345,EK345,EL345,EM345,EN345,EJ346,EK346,EL346,EM346,EN346,EJ347,EK347,EL347,EM347,EN728,EN347)</f>
        <v>3247400</v>
      </c>
      <c r="EM358" s="139">
        <f>SUMSQ(EJ348,EK348,EL348,EM348,EN348,EJ349,EK349,EL349,EM349,EN349,EJ350,EK350,EL350,EM350,EN350,EJ351,EK351,EL351,EM351,EN351,EJ352,EK352,EL352,EM352,EN352)</f>
        <v>3247400</v>
      </c>
      <c r="EN358" s="139">
        <f>SUMSQ(EJ353,EK353,EL353,EM353,EN353,EJ354,EK354,EL354,EM354,EN354,EJ355,EK355,EL355,EM355,EN355,EJ356,EK356,EL356,EM356,EN356,EJ357,EK357,EL357,EM357,EN357)</f>
        <v>3247400</v>
      </c>
      <c r="EO358" s="140">
        <f>DP333^3+DQ334^3+DR335^3+DS336^3+DT337^3+DU338^3+DV339^3+DW340^3+DX341^3+DY342^3+DZ343^3+EA344^3+EB345^3+EC346^3+ED347^3+EE348^3+EF349^3+EG350^3+EH351^3+EI352^3+EJ353^3+EK354^3+EL355^3+EM356^3+EN357^3</f>
        <v>1521000000</v>
      </c>
      <c r="EP358" s="41"/>
      <c r="EQ358" s="142"/>
      <c r="ER358" s="142"/>
      <c r="ES358" s="142"/>
      <c r="ET358" s="142"/>
      <c r="EU358" s="142"/>
      <c r="EV358" s="142"/>
      <c r="EW358" s="142"/>
      <c r="EX358" s="142"/>
      <c r="EY358" s="142"/>
      <c r="EZ358" s="142"/>
      <c r="FA358" s="142"/>
      <c r="FB358" s="142"/>
      <c r="FC358" s="142"/>
      <c r="FD358" s="142"/>
      <c r="FE358" s="142"/>
      <c r="FF358" s="142"/>
      <c r="FG358" s="142"/>
      <c r="FH358" s="142"/>
      <c r="FI358" s="142"/>
      <c r="FJ358" s="142"/>
      <c r="FK358" s="142"/>
      <c r="FL358" s="142"/>
      <c r="FM358" s="142"/>
      <c r="FN358" s="142"/>
      <c r="FO358" s="142"/>
      <c r="FP358" s="67"/>
      <c r="FQ358" s="211"/>
    </row>
    <row r="359" spans="1:173" ht="13.5" thickBot="1" x14ac:dyDescent="0.25">
      <c r="A359" s="41"/>
      <c r="B359" s="41"/>
      <c r="C359" s="41"/>
      <c r="D359" s="109" t="s">
        <v>559</v>
      </c>
      <c r="E359" s="110" t="s">
        <v>565</v>
      </c>
      <c r="F359" s="111">
        <f>B3+(346*B5)</f>
        <v>346</v>
      </c>
      <c r="G359" s="41"/>
      <c r="I359" s="57"/>
      <c r="J359" s="143">
        <f t="shared" ref="J359:U359" si="167">SUMSQ(J333:J357)</f>
        <v>3247400</v>
      </c>
      <c r="K359" s="144">
        <f t="shared" si="167"/>
        <v>3247400</v>
      </c>
      <c r="L359" s="144">
        <f t="shared" si="167"/>
        <v>3247400</v>
      </c>
      <c r="M359" s="144">
        <f t="shared" si="167"/>
        <v>3247400</v>
      </c>
      <c r="N359" s="144">
        <f t="shared" si="167"/>
        <v>3247400</v>
      </c>
      <c r="O359" s="144">
        <f t="shared" si="167"/>
        <v>3247400</v>
      </c>
      <c r="P359" s="144">
        <f t="shared" si="167"/>
        <v>3247400</v>
      </c>
      <c r="Q359" s="144">
        <f t="shared" si="167"/>
        <v>3247400</v>
      </c>
      <c r="R359" s="144">
        <f t="shared" si="167"/>
        <v>3247400</v>
      </c>
      <c r="S359" s="144">
        <f t="shared" si="167"/>
        <v>3247400</v>
      </c>
      <c r="T359" s="144">
        <f t="shared" si="167"/>
        <v>3247400</v>
      </c>
      <c r="U359" s="144">
        <f t="shared" si="167"/>
        <v>3247400</v>
      </c>
      <c r="V359" s="145">
        <f>V333^3+V334^3+V335^3+V336^3+V337^3+V338^3+V339^3+V340^3+V341^3+V342^3+V343^3+V344^3+V345^3+V346^3+V347^3+V348^3+V349^3+V350^3+V351^3+V352^3+V353^3+V354^3+V355^3+V356^3+V357^3</f>
        <v>1521000000</v>
      </c>
      <c r="W359" s="144">
        <f t="shared" ref="W359:AH359" si="168">SUMSQ(W333:W357)</f>
        <v>3247400</v>
      </c>
      <c r="X359" s="144">
        <f t="shared" si="168"/>
        <v>3247400</v>
      </c>
      <c r="Y359" s="144">
        <f t="shared" si="168"/>
        <v>3247400</v>
      </c>
      <c r="Z359" s="144">
        <f t="shared" si="168"/>
        <v>3247400</v>
      </c>
      <c r="AA359" s="144">
        <f t="shared" si="168"/>
        <v>3247400</v>
      </c>
      <c r="AB359" s="144">
        <f t="shared" si="168"/>
        <v>3247400</v>
      </c>
      <c r="AC359" s="144">
        <f t="shared" si="168"/>
        <v>3247400</v>
      </c>
      <c r="AD359" s="144">
        <f t="shared" si="168"/>
        <v>3247400</v>
      </c>
      <c r="AE359" s="144">
        <f t="shared" si="168"/>
        <v>3247400</v>
      </c>
      <c r="AF359" s="144">
        <f t="shared" si="168"/>
        <v>3247400</v>
      </c>
      <c r="AG359" s="144">
        <f t="shared" si="168"/>
        <v>3247400</v>
      </c>
      <c r="AH359" s="144">
        <f t="shared" si="168"/>
        <v>3247400</v>
      </c>
      <c r="AI359" s="146">
        <f>J357^3+K356^3+L355^3+M354^3+N353^3+O352^3+P351^3+Q350^3+R349^3+S348^3+T347^3+U346^3+V345^3+W344^3+X343^3+Y342^3+Z341^3+AA340^3+AB339^3+AC338^3+AD337^3+AE336^3+AF335^3+AG334^3+AH333^3</f>
        <v>1521000000</v>
      </c>
      <c r="AJ359" s="41"/>
      <c r="AK359" s="147" t="s">
        <v>679</v>
      </c>
      <c r="AL359" s="147" t="s">
        <v>211</v>
      </c>
      <c r="AM359" s="147" t="s">
        <v>596</v>
      </c>
      <c r="AN359" s="147" t="s">
        <v>590</v>
      </c>
      <c r="AO359" s="147" t="s">
        <v>320</v>
      </c>
      <c r="AP359" s="147" t="s">
        <v>308</v>
      </c>
      <c r="AQ359" s="147" t="s">
        <v>94</v>
      </c>
      <c r="AR359" s="147" t="s">
        <v>246</v>
      </c>
      <c r="AS359" s="147" t="s">
        <v>361</v>
      </c>
      <c r="AT359" s="147" t="s">
        <v>185</v>
      </c>
      <c r="AU359" s="147" t="s">
        <v>455</v>
      </c>
      <c r="AV359" s="147" t="s">
        <v>281</v>
      </c>
      <c r="AW359" s="147" t="s">
        <v>617</v>
      </c>
      <c r="AX359" s="147" t="s">
        <v>120</v>
      </c>
      <c r="AY359" s="147" t="s">
        <v>383</v>
      </c>
      <c r="AZ359" s="147" t="s">
        <v>204</v>
      </c>
      <c r="BA359" s="147" t="s">
        <v>150</v>
      </c>
      <c r="BB359" s="147" t="s">
        <v>492</v>
      </c>
      <c r="BC359" s="147" t="s">
        <v>696</v>
      </c>
      <c r="BD359" s="147" t="s">
        <v>512</v>
      </c>
      <c r="BE359" s="147" t="s">
        <v>520</v>
      </c>
      <c r="BF359" s="147" t="s">
        <v>336</v>
      </c>
      <c r="BG359" s="147" t="s">
        <v>262</v>
      </c>
      <c r="BH359" s="147" t="s">
        <v>552</v>
      </c>
      <c r="BI359" s="147" t="s">
        <v>434</v>
      </c>
      <c r="BJ359" s="41"/>
      <c r="BK359" s="50"/>
      <c r="BL359" s="41"/>
      <c r="BM359" s="143">
        <f>SUMSQ(BM333:BM357)</f>
        <v>3247400</v>
      </c>
      <c r="BN359" s="144">
        <f t="shared" ref="BN359:BX359" si="169">SUMSQ(BN333:BN357)</f>
        <v>3247400</v>
      </c>
      <c r="BO359" s="144">
        <f t="shared" si="169"/>
        <v>3247400</v>
      </c>
      <c r="BP359" s="144">
        <f t="shared" si="169"/>
        <v>3247400</v>
      </c>
      <c r="BQ359" s="144">
        <f t="shared" si="169"/>
        <v>3247400</v>
      </c>
      <c r="BR359" s="144">
        <f t="shared" si="169"/>
        <v>3247400</v>
      </c>
      <c r="BS359" s="144">
        <f t="shared" si="169"/>
        <v>3247400</v>
      </c>
      <c r="BT359" s="144">
        <f t="shared" si="169"/>
        <v>3247400</v>
      </c>
      <c r="BU359" s="144">
        <f t="shared" si="169"/>
        <v>3247400</v>
      </c>
      <c r="BV359" s="144">
        <f t="shared" si="169"/>
        <v>3247400</v>
      </c>
      <c r="BW359" s="144">
        <f t="shared" si="169"/>
        <v>3247400</v>
      </c>
      <c r="BX359" s="144">
        <f t="shared" si="169"/>
        <v>3247400</v>
      </c>
      <c r="BY359" s="145">
        <f>BY333^3+BY334^3+BY335^3+BY336^3+BY337^3+BY338^3+BY339^3+BY340^3+BY341^3+BY342^3+BY343^3+BY344^3+BY345^3+BY346^3+BY347^3+BY348^3+BY349^3+BY350^3+BY351^3+BY352^3+BY353^3+BY354^3+BY355^3+BY356^3+BY357^3</f>
        <v>1521000000</v>
      </c>
      <c r="BZ359" s="144">
        <f t="shared" ref="BZ359:CK359" si="170">SUMSQ(BZ333:BZ357)</f>
        <v>3247400</v>
      </c>
      <c r="CA359" s="144">
        <f t="shared" si="170"/>
        <v>3247400</v>
      </c>
      <c r="CB359" s="144">
        <f t="shared" si="170"/>
        <v>3247400</v>
      </c>
      <c r="CC359" s="144">
        <f t="shared" si="170"/>
        <v>3247400</v>
      </c>
      <c r="CD359" s="144">
        <f t="shared" si="170"/>
        <v>3247400</v>
      </c>
      <c r="CE359" s="144">
        <f t="shared" si="170"/>
        <v>3247400</v>
      </c>
      <c r="CF359" s="144">
        <f t="shared" si="170"/>
        <v>3247400</v>
      </c>
      <c r="CG359" s="144">
        <f t="shared" si="170"/>
        <v>3247400</v>
      </c>
      <c r="CH359" s="144">
        <f t="shared" si="170"/>
        <v>3247400</v>
      </c>
      <c r="CI359" s="144">
        <f t="shared" si="170"/>
        <v>3247400</v>
      </c>
      <c r="CJ359" s="144">
        <f t="shared" si="170"/>
        <v>3247400</v>
      </c>
      <c r="CK359" s="144">
        <f t="shared" si="170"/>
        <v>3247400</v>
      </c>
      <c r="CL359" s="146">
        <f>BM357^3+BN356^3+BO355^3+BP354^3+BQ353^3+BR352^3+BS351^3+BT350^3+BU349^3+BV348^3+BW347^3+BX346^3+BY345^3+BZ344^3+CA343^3+CB342^3+CC341^3+CD340^3+CE339^3+CF338^3+CG337^3+CH336^3+CI335^3+CJ334^3+CK333^3</f>
        <v>1521000000</v>
      </c>
      <c r="CM359" s="41"/>
      <c r="CN359" s="93" t="s">
        <v>679</v>
      </c>
      <c r="CO359" s="93" t="s">
        <v>211</v>
      </c>
      <c r="CP359" s="93" t="s">
        <v>596</v>
      </c>
      <c r="CQ359" s="93" t="s">
        <v>590</v>
      </c>
      <c r="CR359" s="93" t="s">
        <v>320</v>
      </c>
      <c r="CS359" s="93" t="s">
        <v>308</v>
      </c>
      <c r="CT359" s="93" t="s">
        <v>94</v>
      </c>
      <c r="CU359" s="93" t="s">
        <v>246</v>
      </c>
      <c r="CV359" s="93" t="s">
        <v>361</v>
      </c>
      <c r="CW359" s="93" t="s">
        <v>185</v>
      </c>
      <c r="CX359" s="93" t="s">
        <v>455</v>
      </c>
      <c r="CY359" s="93" t="s">
        <v>281</v>
      </c>
      <c r="CZ359" s="93" t="s">
        <v>617</v>
      </c>
      <c r="DA359" s="93" t="s">
        <v>120</v>
      </c>
      <c r="DB359" s="93" t="s">
        <v>383</v>
      </c>
      <c r="DC359" s="93" t="s">
        <v>204</v>
      </c>
      <c r="DD359" s="93" t="s">
        <v>150</v>
      </c>
      <c r="DE359" s="93" t="s">
        <v>492</v>
      </c>
      <c r="DF359" s="93" t="s">
        <v>696</v>
      </c>
      <c r="DG359" s="93" t="s">
        <v>512</v>
      </c>
      <c r="DH359" s="93" t="s">
        <v>520</v>
      </c>
      <c r="DI359" s="93" t="s">
        <v>336</v>
      </c>
      <c r="DJ359" s="93" t="s">
        <v>262</v>
      </c>
      <c r="DK359" s="93" t="s">
        <v>552</v>
      </c>
      <c r="DL359" s="93" t="s">
        <v>434</v>
      </c>
      <c r="DM359" s="67"/>
      <c r="DO359" s="57"/>
      <c r="DP359" s="143">
        <f>SUMSQ(DP333:DP357)</f>
        <v>3247400</v>
      </c>
      <c r="DQ359" s="144">
        <f t="shared" ref="DQ359:EN359" si="171">SUMSQ(DQ333:DQ357)</f>
        <v>3247400</v>
      </c>
      <c r="DR359" s="144">
        <f t="shared" si="171"/>
        <v>3247400</v>
      </c>
      <c r="DS359" s="144">
        <f t="shared" si="171"/>
        <v>3247400</v>
      </c>
      <c r="DT359" s="144">
        <f t="shared" si="171"/>
        <v>3247400</v>
      </c>
      <c r="DU359" s="144">
        <f t="shared" si="171"/>
        <v>3247400</v>
      </c>
      <c r="DV359" s="144">
        <f t="shared" si="171"/>
        <v>3247400</v>
      </c>
      <c r="DW359" s="144">
        <f t="shared" si="171"/>
        <v>3247400</v>
      </c>
      <c r="DX359" s="144">
        <f t="shared" si="171"/>
        <v>3247400</v>
      </c>
      <c r="DY359" s="144">
        <f t="shared" si="171"/>
        <v>3247400</v>
      </c>
      <c r="DZ359" s="144">
        <f t="shared" si="171"/>
        <v>3247400</v>
      </c>
      <c r="EA359" s="144">
        <f t="shared" si="171"/>
        <v>3247400</v>
      </c>
      <c r="EB359" s="145">
        <f>EB333^3+EB334^3+EB335^3+EB336^3+EB337^3+EB338^3+EB339^3+EB340^3+EB341^3+EB342^3+EB343^3+EB344^3+EB345^3+EB346^3+EB347^3+EB348^3+EB349^3+EB350^3+EB351^3+EB352^3+EB353^3+EB354^3+EB355^3+EB356^3+EB357^3</f>
        <v>1521000000</v>
      </c>
      <c r="EC359" s="144">
        <f t="shared" si="171"/>
        <v>3247400</v>
      </c>
      <c r="ED359" s="144">
        <f t="shared" si="171"/>
        <v>3247400</v>
      </c>
      <c r="EE359" s="144">
        <f t="shared" si="171"/>
        <v>3247400</v>
      </c>
      <c r="EF359" s="144">
        <f t="shared" si="171"/>
        <v>3247400</v>
      </c>
      <c r="EG359" s="144">
        <f t="shared" si="171"/>
        <v>3247400</v>
      </c>
      <c r="EH359" s="144">
        <f t="shared" si="171"/>
        <v>3247400</v>
      </c>
      <c r="EI359" s="144">
        <f t="shared" si="171"/>
        <v>3247400</v>
      </c>
      <c r="EJ359" s="144">
        <f t="shared" si="171"/>
        <v>3247400</v>
      </c>
      <c r="EK359" s="144">
        <f t="shared" si="171"/>
        <v>3247400</v>
      </c>
      <c r="EL359" s="144">
        <f t="shared" si="171"/>
        <v>3247400</v>
      </c>
      <c r="EM359" s="144">
        <f t="shared" si="171"/>
        <v>3247400</v>
      </c>
      <c r="EN359" s="144">
        <f t="shared" si="171"/>
        <v>3247400</v>
      </c>
      <c r="EO359" s="146">
        <f>DP357^3+DQ356^3+DR355^3+DS354^3+DT353^3+DU352^3+DV351^3+DW350^3+DX349^3+DY348^3+DZ347^3+EA346^3+EB345^3+EC344^3+ED343^3+EE342^3+EF341^3+EG340^3+EH339^3+EI338^3+EJ337^3+EK336^3+EL335^3+EM334^3+EN333^3</f>
        <v>1521000000</v>
      </c>
      <c r="EP359" s="41" t="s">
        <v>3</v>
      </c>
      <c r="EQ359" s="93" t="s">
        <v>212</v>
      </c>
      <c r="ER359" s="93" t="s">
        <v>597</v>
      </c>
      <c r="ES359" s="93" t="s">
        <v>557</v>
      </c>
      <c r="ET359" s="93" t="s">
        <v>539</v>
      </c>
      <c r="EU359" s="93" t="s">
        <v>584</v>
      </c>
      <c r="EV359" s="93" t="s">
        <v>654</v>
      </c>
      <c r="EW359" s="93" t="s">
        <v>419</v>
      </c>
      <c r="EX359" s="93" t="s">
        <v>637</v>
      </c>
      <c r="EY359" s="93" t="s">
        <v>92</v>
      </c>
      <c r="EZ359" s="93" t="s">
        <v>373</v>
      </c>
      <c r="FA359" s="93" t="s">
        <v>455</v>
      </c>
      <c r="FB359" s="93" t="s">
        <v>281</v>
      </c>
      <c r="FC359" s="93" t="s">
        <v>617</v>
      </c>
      <c r="FD359" s="93" t="s">
        <v>120</v>
      </c>
      <c r="FE359" s="93" t="s">
        <v>383</v>
      </c>
      <c r="FF359" s="93" t="s">
        <v>568</v>
      </c>
      <c r="FG359" s="93" t="s">
        <v>624</v>
      </c>
      <c r="FH359" s="93" t="s">
        <v>198</v>
      </c>
      <c r="FI359" s="93" t="s">
        <v>581</v>
      </c>
      <c r="FJ359" s="93" t="s">
        <v>152</v>
      </c>
      <c r="FK359" s="93" t="s">
        <v>433</v>
      </c>
      <c r="FL359" s="93" t="s">
        <v>256</v>
      </c>
      <c r="FM359" s="93" t="s">
        <v>335</v>
      </c>
      <c r="FN359" s="93" t="s">
        <v>526</v>
      </c>
      <c r="FO359" s="93" t="s">
        <v>638</v>
      </c>
      <c r="FP359" s="67"/>
      <c r="FQ359" s="211"/>
    </row>
    <row r="360" spans="1:173" ht="13.5" thickBot="1" x14ac:dyDescent="0.25">
      <c r="A360" s="41"/>
      <c r="B360" s="41"/>
      <c r="C360" s="41"/>
      <c r="D360" s="109" t="s">
        <v>544</v>
      </c>
      <c r="E360" s="110" t="s">
        <v>565</v>
      </c>
      <c r="F360" s="111">
        <f>B3+(347*B5)</f>
        <v>347</v>
      </c>
      <c r="G360" s="41"/>
      <c r="I360" s="149"/>
      <c r="J360" s="150"/>
      <c r="K360" s="150"/>
      <c r="L360" s="150"/>
      <c r="M360" s="150"/>
      <c r="N360" s="150"/>
      <c r="O360" s="150"/>
      <c r="P360" s="150"/>
      <c r="Q360" s="150"/>
      <c r="R360" s="150"/>
      <c r="S360" s="150"/>
      <c r="T360" s="150"/>
      <c r="U360" s="150"/>
      <c r="V360" s="150"/>
      <c r="W360" s="150"/>
      <c r="X360" s="150"/>
      <c r="Y360" s="150"/>
      <c r="Z360" s="150"/>
      <c r="AA360" s="150"/>
      <c r="AB360" s="150"/>
      <c r="AC360" s="150"/>
      <c r="AD360" s="150"/>
      <c r="AE360" s="150"/>
      <c r="AF360" s="150"/>
      <c r="AG360" s="150"/>
      <c r="AH360" s="150"/>
      <c r="AI360" s="150"/>
      <c r="AJ360" s="150"/>
      <c r="AK360" s="151" t="s">
        <v>194</v>
      </c>
      <c r="AL360" s="151" t="s">
        <v>286</v>
      </c>
      <c r="AM360" s="151" t="s">
        <v>481</v>
      </c>
      <c r="AN360" s="151" t="s">
        <v>400</v>
      </c>
      <c r="AO360" s="151" t="s">
        <v>518</v>
      </c>
      <c r="AP360" s="151" t="s">
        <v>197</v>
      </c>
      <c r="AQ360" s="151" t="s">
        <v>562</v>
      </c>
      <c r="AR360" s="151" t="s">
        <v>627</v>
      </c>
      <c r="AS360" s="151" t="s">
        <v>632</v>
      </c>
      <c r="AT360" s="151" t="s">
        <v>392</v>
      </c>
      <c r="AU360" s="151" t="s">
        <v>205</v>
      </c>
      <c r="AV360" s="151" t="s">
        <v>563</v>
      </c>
      <c r="AW360" s="151" t="s">
        <v>617</v>
      </c>
      <c r="AX360" s="151" t="s">
        <v>536</v>
      </c>
      <c r="AY360" s="151" t="s">
        <v>158</v>
      </c>
      <c r="AZ360" s="151" t="s">
        <v>165</v>
      </c>
      <c r="BA360" s="151" t="s">
        <v>350</v>
      </c>
      <c r="BB360" s="151" t="s">
        <v>232</v>
      </c>
      <c r="BC360" s="151" t="s">
        <v>70</v>
      </c>
      <c r="BD360" s="151" t="s">
        <v>292</v>
      </c>
      <c r="BE360" s="151" t="s">
        <v>192</v>
      </c>
      <c r="BF360" s="151" t="s">
        <v>475</v>
      </c>
      <c r="BG360" s="151" t="s">
        <v>338</v>
      </c>
      <c r="BH360" s="151" t="s">
        <v>668</v>
      </c>
      <c r="BI360" s="151" t="s">
        <v>687</v>
      </c>
      <c r="BJ360" s="150"/>
      <c r="BK360" s="50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35" t="s">
        <v>687</v>
      </c>
      <c r="CO360" s="135" t="s">
        <v>668</v>
      </c>
      <c r="CP360" s="135" t="s">
        <v>338</v>
      </c>
      <c r="CQ360" s="135" t="s">
        <v>475</v>
      </c>
      <c r="CR360" s="135" t="s">
        <v>192</v>
      </c>
      <c r="CS360" s="135" t="s">
        <v>292</v>
      </c>
      <c r="CT360" s="135" t="s">
        <v>70</v>
      </c>
      <c r="CU360" s="135" t="s">
        <v>232</v>
      </c>
      <c r="CV360" s="135" t="s">
        <v>350</v>
      </c>
      <c r="CW360" s="135" t="s">
        <v>165</v>
      </c>
      <c r="CX360" s="135" t="s">
        <v>158</v>
      </c>
      <c r="CY360" s="135" t="s">
        <v>536</v>
      </c>
      <c r="CZ360" s="135" t="s">
        <v>617</v>
      </c>
      <c r="DA360" s="135" t="s">
        <v>563</v>
      </c>
      <c r="DB360" s="135" t="s">
        <v>205</v>
      </c>
      <c r="DC360" s="135" t="s">
        <v>392</v>
      </c>
      <c r="DD360" s="135" t="s">
        <v>632</v>
      </c>
      <c r="DE360" s="135" t="s">
        <v>627</v>
      </c>
      <c r="DF360" s="135" t="s">
        <v>562</v>
      </c>
      <c r="DG360" s="135" t="s">
        <v>197</v>
      </c>
      <c r="DH360" s="135" t="s">
        <v>518</v>
      </c>
      <c r="DI360" s="135" t="s">
        <v>400</v>
      </c>
      <c r="DJ360" s="135" t="s">
        <v>481</v>
      </c>
      <c r="DK360" s="135" t="s">
        <v>286</v>
      </c>
      <c r="DL360" s="135" t="s">
        <v>194</v>
      </c>
      <c r="DM360" s="152"/>
      <c r="DO360" s="149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205"/>
      <c r="EA360" s="205"/>
      <c r="EB360" s="205"/>
      <c r="EC360" s="205"/>
      <c r="ED360" s="205"/>
      <c r="EE360" s="150"/>
      <c r="EF360" s="150"/>
      <c r="EG360" s="150"/>
      <c r="EH360" s="150"/>
      <c r="EI360" s="150"/>
      <c r="EJ360" s="150"/>
      <c r="EK360" s="150"/>
      <c r="EL360" s="150"/>
      <c r="EM360" s="150"/>
      <c r="EN360" s="150"/>
      <c r="EO360" s="150"/>
      <c r="EP360" s="150"/>
      <c r="EQ360" s="135" t="s">
        <v>697</v>
      </c>
      <c r="ER360" s="135" t="s">
        <v>505</v>
      </c>
      <c r="ES360" s="135" t="s">
        <v>663</v>
      </c>
      <c r="ET360" s="135" t="s">
        <v>222</v>
      </c>
      <c r="EU360" s="135" t="s">
        <v>651</v>
      </c>
      <c r="EV360" s="135" t="s">
        <v>467</v>
      </c>
      <c r="EW360" s="135" t="s">
        <v>689</v>
      </c>
      <c r="EX360" s="135" t="s">
        <v>153</v>
      </c>
      <c r="EY360" s="135" t="s">
        <v>635</v>
      </c>
      <c r="EZ360" s="135" t="s">
        <v>655</v>
      </c>
      <c r="FA360" s="135" t="s">
        <v>442</v>
      </c>
      <c r="FB360" s="135" t="s">
        <v>77</v>
      </c>
      <c r="FC360" s="135" t="s">
        <v>617</v>
      </c>
      <c r="FD360" s="135" t="s">
        <v>98</v>
      </c>
      <c r="FE360" s="135" t="s">
        <v>437</v>
      </c>
      <c r="FF360" s="135" t="s">
        <v>331</v>
      </c>
      <c r="FG360" s="135" t="s">
        <v>444</v>
      </c>
      <c r="FH360" s="135" t="s">
        <v>701</v>
      </c>
      <c r="FI360" s="135" t="s">
        <v>391</v>
      </c>
      <c r="FJ360" s="135" t="s">
        <v>397</v>
      </c>
      <c r="FK360" s="135" t="s">
        <v>107</v>
      </c>
      <c r="FL360" s="135" t="s">
        <v>304</v>
      </c>
      <c r="FM360" s="135" t="s">
        <v>488</v>
      </c>
      <c r="FN360" s="135" t="s">
        <v>640</v>
      </c>
      <c r="FO360" s="135" t="s">
        <v>287</v>
      </c>
      <c r="FP360" s="152"/>
      <c r="FQ360" s="211"/>
    </row>
    <row r="361" spans="1:173" ht="13.5" thickBot="1" x14ac:dyDescent="0.25">
      <c r="A361" s="41"/>
      <c r="B361" s="41"/>
      <c r="C361" s="41"/>
      <c r="D361" s="109" t="s">
        <v>199</v>
      </c>
      <c r="E361" s="110" t="s">
        <v>565</v>
      </c>
      <c r="F361" s="122">
        <f>B3+(348*B5)</f>
        <v>348</v>
      </c>
      <c r="G361" s="41"/>
      <c r="I361" s="42" t="s">
        <v>3</v>
      </c>
      <c r="DN361" s="42" t="s">
        <v>3</v>
      </c>
      <c r="FQ361" s="211"/>
    </row>
    <row r="362" spans="1:173" ht="13.5" thickBot="1" x14ac:dyDescent="0.25">
      <c r="A362" s="41"/>
      <c r="B362" s="41"/>
      <c r="C362" s="41"/>
      <c r="D362" s="109" t="s">
        <v>179</v>
      </c>
      <c r="E362" s="110" t="s">
        <v>565</v>
      </c>
      <c r="F362" s="122">
        <f>B3+(349*B5)</f>
        <v>349</v>
      </c>
      <c r="G362" s="41"/>
      <c r="I362" s="46" t="s">
        <v>3</v>
      </c>
      <c r="J362" s="47" t="s">
        <v>3</v>
      </c>
      <c r="K362" s="47" t="s">
        <v>3</v>
      </c>
      <c r="L362" s="47"/>
      <c r="M362" s="47"/>
      <c r="N362" s="47"/>
      <c r="O362" s="47"/>
      <c r="P362" s="47"/>
      <c r="Q362" s="47"/>
      <c r="R362" s="47"/>
      <c r="S362" s="47"/>
      <c r="T362" s="47"/>
      <c r="U362" s="48"/>
      <c r="V362" s="49" t="s">
        <v>772</v>
      </c>
      <c r="W362" s="47"/>
      <c r="X362" s="47"/>
      <c r="Y362" s="47"/>
      <c r="Z362" s="52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9"/>
      <c r="AW362" s="49" t="s">
        <v>773</v>
      </c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50"/>
      <c r="BL362" s="46" t="s">
        <v>3</v>
      </c>
      <c r="BM362" s="47" t="s">
        <v>3</v>
      </c>
      <c r="BN362" s="47" t="s">
        <v>3</v>
      </c>
      <c r="BO362" s="47"/>
      <c r="BP362" s="47"/>
      <c r="BQ362" s="47"/>
      <c r="BR362" s="47"/>
      <c r="BS362" s="47"/>
      <c r="BT362" s="47"/>
      <c r="BU362" s="47"/>
      <c r="BV362" s="47"/>
      <c r="BW362" s="47"/>
      <c r="BX362" s="48"/>
      <c r="BY362" s="49" t="s">
        <v>774</v>
      </c>
      <c r="BZ362" s="47"/>
      <c r="CA362" s="47"/>
      <c r="CB362" s="47"/>
      <c r="CC362" s="52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9"/>
      <c r="CZ362" s="49" t="s">
        <v>775</v>
      </c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51"/>
      <c r="DO362" s="46" t="s">
        <v>3</v>
      </c>
      <c r="DP362" s="47" t="s">
        <v>3</v>
      </c>
      <c r="DQ362" s="47" t="s">
        <v>3</v>
      </c>
      <c r="DR362" s="47"/>
      <c r="DS362" s="47"/>
      <c r="DT362" s="47"/>
      <c r="DU362" s="47"/>
      <c r="DV362" s="47"/>
      <c r="DW362" s="47"/>
      <c r="DX362" s="47"/>
      <c r="DY362" s="47"/>
      <c r="DZ362" s="47"/>
      <c r="EA362" s="48"/>
      <c r="EB362" s="49" t="s">
        <v>776</v>
      </c>
      <c r="EC362" s="47"/>
      <c r="ED362" s="47"/>
      <c r="EE362" s="47"/>
      <c r="EF362" s="52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 t="s">
        <v>3</v>
      </c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9"/>
      <c r="FC362" s="49" t="s">
        <v>777</v>
      </c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51"/>
      <c r="FQ362" s="211"/>
    </row>
    <row r="363" spans="1:173" ht="12.75" x14ac:dyDescent="0.2">
      <c r="A363" s="41"/>
      <c r="B363" s="41"/>
      <c r="C363" s="41"/>
      <c r="D363" s="109" t="s">
        <v>646</v>
      </c>
      <c r="E363" s="110" t="s">
        <v>565</v>
      </c>
      <c r="F363" s="111">
        <f>B3+(350*B5)</f>
        <v>350</v>
      </c>
      <c r="G363" s="41"/>
      <c r="I363" s="57"/>
      <c r="J363" s="25">
        <f>F13</f>
        <v>0</v>
      </c>
      <c r="K363" s="26">
        <f>F80</f>
        <v>67</v>
      </c>
      <c r="L363" s="26">
        <f>F122</f>
        <v>109</v>
      </c>
      <c r="M363" s="26">
        <f>F59</f>
        <v>46</v>
      </c>
      <c r="N363" s="26">
        <f>F101</f>
        <v>88</v>
      </c>
      <c r="O363" s="26">
        <f>F270</f>
        <v>257</v>
      </c>
      <c r="P363" s="26">
        <f>F337</f>
        <v>324</v>
      </c>
      <c r="Q363" s="26">
        <f>F374</f>
        <v>361</v>
      </c>
      <c r="R363" s="26">
        <f>F291</f>
        <v>278</v>
      </c>
      <c r="S363" s="26">
        <f>F353</f>
        <v>340</v>
      </c>
      <c r="T363" s="26">
        <f>F527</f>
        <v>514</v>
      </c>
      <c r="U363" s="26">
        <f>F564</f>
        <v>551</v>
      </c>
      <c r="V363" s="26">
        <f>F631</f>
        <v>618</v>
      </c>
      <c r="W363" s="26">
        <f>F543</f>
        <v>530</v>
      </c>
      <c r="X363" s="26">
        <f>F610</f>
        <v>597</v>
      </c>
      <c r="Y363" s="26">
        <f>F154</f>
        <v>141</v>
      </c>
      <c r="Z363" s="26">
        <f>F196</f>
        <v>183</v>
      </c>
      <c r="AA363" s="26">
        <f>F258</f>
        <v>245</v>
      </c>
      <c r="AB363" s="26">
        <f>F175</f>
        <v>162</v>
      </c>
      <c r="AC363" s="26">
        <f>F217</f>
        <v>204</v>
      </c>
      <c r="AD363" s="26">
        <f>F411</f>
        <v>398</v>
      </c>
      <c r="AE363" s="26">
        <f>F448</f>
        <v>435</v>
      </c>
      <c r="AF363" s="26">
        <f>F490</f>
        <v>477</v>
      </c>
      <c r="AG363" s="26">
        <f>F432</f>
        <v>419</v>
      </c>
      <c r="AH363" s="27">
        <f>F469</f>
        <v>456</v>
      </c>
      <c r="AI363" s="58">
        <f t="shared" ref="AI363:AI374" si="172">SUMSQ(J363:AH363)</f>
        <v>3247400</v>
      </c>
      <c r="AJ363" s="41"/>
      <c r="AK363" s="156" t="s">
        <v>70</v>
      </c>
      <c r="AL363" s="157" t="s">
        <v>97</v>
      </c>
      <c r="AM363" s="157" t="s">
        <v>231</v>
      </c>
      <c r="AN363" s="157" t="s">
        <v>349</v>
      </c>
      <c r="AO363" s="157" t="s">
        <v>123</v>
      </c>
      <c r="AP363" s="157" t="s">
        <v>109</v>
      </c>
      <c r="AQ363" s="157" t="s">
        <v>111</v>
      </c>
      <c r="AR363" s="157" t="s">
        <v>126</v>
      </c>
      <c r="AS363" s="157" t="s">
        <v>224</v>
      </c>
      <c r="AT363" s="157" t="s">
        <v>358</v>
      </c>
      <c r="AU363" s="157" t="s">
        <v>135</v>
      </c>
      <c r="AV363" s="157" t="s">
        <v>335</v>
      </c>
      <c r="AW363" s="158" t="s">
        <v>411</v>
      </c>
      <c r="AX363" s="157" t="s">
        <v>655</v>
      </c>
      <c r="AY363" s="157" t="s">
        <v>510</v>
      </c>
      <c r="AZ363" s="157" t="s">
        <v>413</v>
      </c>
      <c r="BA363" s="157" t="s">
        <v>695</v>
      </c>
      <c r="BB363" s="157" t="s">
        <v>386</v>
      </c>
      <c r="BC363" s="157" t="s">
        <v>138</v>
      </c>
      <c r="BD363" s="157" t="s">
        <v>163</v>
      </c>
      <c r="BE363" s="157" t="s">
        <v>476</v>
      </c>
      <c r="BF363" s="157" t="s">
        <v>119</v>
      </c>
      <c r="BG363" s="157" t="s">
        <v>278</v>
      </c>
      <c r="BH363" s="157" t="s">
        <v>418</v>
      </c>
      <c r="BI363" s="159" t="s">
        <v>696</v>
      </c>
      <c r="BJ363" s="41"/>
      <c r="BK363" s="50"/>
      <c r="BL363" s="57"/>
      <c r="BM363" s="25">
        <f>F13</f>
        <v>0</v>
      </c>
      <c r="BN363" s="26">
        <f>F96</f>
        <v>83</v>
      </c>
      <c r="BO363" s="26">
        <f>F132</f>
        <v>119</v>
      </c>
      <c r="BP363" s="26">
        <f>F74</f>
        <v>61</v>
      </c>
      <c r="BQ363" s="26">
        <f>F60</f>
        <v>47</v>
      </c>
      <c r="BR363" s="26">
        <f>F397</f>
        <v>384</v>
      </c>
      <c r="BS363" s="26">
        <f>F475</f>
        <v>462</v>
      </c>
      <c r="BT363" s="26">
        <f>F511</f>
        <v>498</v>
      </c>
      <c r="BU363" s="26">
        <f>F453</f>
        <v>440</v>
      </c>
      <c r="BV363" s="26">
        <f>F414</f>
        <v>401</v>
      </c>
      <c r="BW363" s="26">
        <f>F530</f>
        <v>517</v>
      </c>
      <c r="BX363" s="26">
        <f>F608</f>
        <v>595</v>
      </c>
      <c r="BY363" s="26">
        <f>F619</f>
        <v>606</v>
      </c>
      <c r="BZ363" s="26">
        <f>F566</f>
        <v>553</v>
      </c>
      <c r="CA363" s="26">
        <f>F552</f>
        <v>539</v>
      </c>
      <c r="CB363" s="26">
        <f>F276</f>
        <v>263</v>
      </c>
      <c r="CC363" s="26">
        <f>F354</f>
        <v>341</v>
      </c>
      <c r="CD363" s="26">
        <f>F365</f>
        <v>352</v>
      </c>
      <c r="CE363" s="26">
        <f>F337</f>
        <v>324</v>
      </c>
      <c r="CF363" s="26">
        <f>F293</f>
        <v>280</v>
      </c>
      <c r="CG363" s="26">
        <f>F159</f>
        <v>146</v>
      </c>
      <c r="CH363" s="26">
        <f>F217</f>
        <v>204</v>
      </c>
      <c r="CI363" s="26">
        <f>F248</f>
        <v>235</v>
      </c>
      <c r="CJ363" s="26">
        <f>F195</f>
        <v>182</v>
      </c>
      <c r="CK363" s="27">
        <f>F181</f>
        <v>168</v>
      </c>
      <c r="CL363" s="58">
        <f t="shared" ref="CL363:CL374" si="173">SUMSQ(BM363:CK363)</f>
        <v>3247400</v>
      </c>
      <c r="CM363" s="41"/>
      <c r="CN363" s="71" t="s">
        <v>70</v>
      </c>
      <c r="CO363" s="72" t="s">
        <v>143</v>
      </c>
      <c r="CP363" s="72" t="s">
        <v>190</v>
      </c>
      <c r="CQ363" s="72" t="s">
        <v>140</v>
      </c>
      <c r="CR363" s="72" t="s">
        <v>74</v>
      </c>
      <c r="CS363" s="72" t="s">
        <v>258</v>
      </c>
      <c r="CT363" s="72" t="s">
        <v>100</v>
      </c>
      <c r="CU363" s="72" t="s">
        <v>512</v>
      </c>
      <c r="CV363" s="72" t="s">
        <v>435</v>
      </c>
      <c r="CW363" s="72" t="s">
        <v>396</v>
      </c>
      <c r="CX363" s="72" t="s">
        <v>520</v>
      </c>
      <c r="CY363" s="72" t="s">
        <v>671</v>
      </c>
      <c r="CZ363" s="73" t="s">
        <v>106</v>
      </c>
      <c r="DA363" s="72" t="s">
        <v>627</v>
      </c>
      <c r="DB363" s="72" t="s">
        <v>256</v>
      </c>
      <c r="DC363" s="72" t="s">
        <v>382</v>
      </c>
      <c r="DD363" s="72" t="s">
        <v>426</v>
      </c>
      <c r="DE363" s="72" t="s">
        <v>416</v>
      </c>
      <c r="DF363" s="72" t="s">
        <v>111</v>
      </c>
      <c r="DG363" s="72" t="s">
        <v>125</v>
      </c>
      <c r="DH363" s="72" t="s">
        <v>90</v>
      </c>
      <c r="DI363" s="72" t="s">
        <v>163</v>
      </c>
      <c r="DJ363" s="72" t="s">
        <v>286</v>
      </c>
      <c r="DK363" s="72" t="s">
        <v>159</v>
      </c>
      <c r="DL363" s="74" t="s">
        <v>94</v>
      </c>
      <c r="DM363" s="67"/>
      <c r="DO363" s="57"/>
      <c r="DP363" s="25">
        <f>F22</f>
        <v>9</v>
      </c>
      <c r="DQ363" s="26">
        <f>F230</f>
        <v>217</v>
      </c>
      <c r="DR363" s="26">
        <f>F288</f>
        <v>275</v>
      </c>
      <c r="DS363" s="26">
        <f>F501</f>
        <v>488</v>
      </c>
      <c r="DT363" s="26">
        <f>F584</f>
        <v>571</v>
      </c>
      <c r="DU363" s="26">
        <f>F440</f>
        <v>427</v>
      </c>
      <c r="DV363" s="26">
        <f>F523</f>
        <v>510</v>
      </c>
      <c r="DW363" s="26">
        <f>F111</f>
        <v>98</v>
      </c>
      <c r="DX363" s="26">
        <f>F169</f>
        <v>156</v>
      </c>
      <c r="DY363" s="26">
        <f>F382</f>
        <v>369</v>
      </c>
      <c r="DZ363" s="26">
        <f>F258</f>
        <v>245</v>
      </c>
      <c r="EA363" s="26">
        <f>F321</f>
        <v>308</v>
      </c>
      <c r="EB363" s="26">
        <f>F404</f>
        <v>391</v>
      </c>
      <c r="EC363" s="26">
        <f>F592</f>
        <v>579</v>
      </c>
      <c r="ED363" s="26">
        <f>F50</f>
        <v>37</v>
      </c>
      <c r="EE363" s="26">
        <f>F556</f>
        <v>543</v>
      </c>
      <c r="EF363" s="26">
        <f>F114</f>
        <v>101</v>
      </c>
      <c r="EG363" s="26">
        <f>F202</f>
        <v>189</v>
      </c>
      <c r="EH363" s="26">
        <f>F285</f>
        <v>272</v>
      </c>
      <c r="EI363" s="26">
        <f>F468</f>
        <v>455</v>
      </c>
      <c r="EJ363" s="26">
        <f>F349</f>
        <v>336</v>
      </c>
      <c r="EK363" s="26">
        <f>F437</f>
        <v>424</v>
      </c>
      <c r="EL363" s="26">
        <f>F620</f>
        <v>607</v>
      </c>
      <c r="EM363" s="26">
        <f>F78</f>
        <v>65</v>
      </c>
      <c r="EN363" s="27">
        <f>F141</f>
        <v>128</v>
      </c>
      <c r="EO363" s="58">
        <f t="shared" ref="EO363:EO374" si="174">SUMSQ(DP363:EN363)</f>
        <v>3247400</v>
      </c>
      <c r="EP363" s="41"/>
      <c r="EQ363" s="237" t="s">
        <v>348</v>
      </c>
      <c r="ER363" s="238" t="s">
        <v>468</v>
      </c>
      <c r="ES363" s="238" t="s">
        <v>626</v>
      </c>
      <c r="ET363" s="238" t="s">
        <v>152</v>
      </c>
      <c r="EU363" s="238" t="s">
        <v>262</v>
      </c>
      <c r="EV363" s="238" t="s">
        <v>83</v>
      </c>
      <c r="EW363" s="238" t="s">
        <v>299</v>
      </c>
      <c r="EX363" s="238" t="s">
        <v>460</v>
      </c>
      <c r="EY363" s="238" t="s">
        <v>194</v>
      </c>
      <c r="EZ363" s="238" t="s">
        <v>688</v>
      </c>
      <c r="FA363" s="238" t="s">
        <v>386</v>
      </c>
      <c r="FB363" s="238" t="s">
        <v>417</v>
      </c>
      <c r="FC363" s="239" t="s">
        <v>99</v>
      </c>
      <c r="FD363" s="238" t="s">
        <v>592</v>
      </c>
      <c r="FE363" s="238" t="s">
        <v>555</v>
      </c>
      <c r="FF363" s="238" t="s">
        <v>558</v>
      </c>
      <c r="FG363" s="238" t="s">
        <v>368</v>
      </c>
      <c r="FH363" s="238" t="s">
        <v>362</v>
      </c>
      <c r="FI363" s="238" t="s">
        <v>479</v>
      </c>
      <c r="FJ363" s="238" t="s">
        <v>279</v>
      </c>
      <c r="FK363" s="238" t="s">
        <v>305</v>
      </c>
      <c r="FL363" s="238" t="s">
        <v>219</v>
      </c>
      <c r="FM363" s="238" t="s">
        <v>648</v>
      </c>
      <c r="FN363" s="238" t="s">
        <v>644</v>
      </c>
      <c r="FO363" s="240" t="s">
        <v>505</v>
      </c>
      <c r="FP363" s="67"/>
      <c r="FQ363" s="211"/>
    </row>
    <row r="364" spans="1:173" ht="12.75" x14ac:dyDescent="0.2">
      <c r="A364" s="41"/>
      <c r="B364" s="41"/>
      <c r="C364" s="41"/>
      <c r="D364" s="109" t="s">
        <v>546</v>
      </c>
      <c r="E364" s="110" t="s">
        <v>565</v>
      </c>
      <c r="F364" s="111">
        <f>B3+(351*B5)</f>
        <v>351</v>
      </c>
      <c r="G364" s="41"/>
      <c r="I364" s="57"/>
      <c r="J364" s="28">
        <f>F134</f>
        <v>121</v>
      </c>
      <c r="K364" s="29">
        <f>F51</f>
        <v>38</v>
      </c>
      <c r="L364" s="29">
        <f>F88</f>
        <v>75</v>
      </c>
      <c r="M364" s="29">
        <f>F30</f>
        <v>17</v>
      </c>
      <c r="N364" s="29">
        <f>F72</f>
        <v>59</v>
      </c>
      <c r="O364" s="29">
        <f>F366</f>
        <v>353</v>
      </c>
      <c r="P364" s="29">
        <f>F303</f>
        <v>290</v>
      </c>
      <c r="Q364" s="29">
        <f>F345</f>
        <v>332</v>
      </c>
      <c r="R364" s="29">
        <f>F287</f>
        <v>274</v>
      </c>
      <c r="S364" s="29">
        <f>F324</f>
        <v>311</v>
      </c>
      <c r="T364" s="29">
        <f>F618</f>
        <v>605</v>
      </c>
      <c r="U364" s="29">
        <f>F560</f>
        <v>547</v>
      </c>
      <c r="V364" s="29">
        <f>F602</f>
        <v>589</v>
      </c>
      <c r="W364" s="29">
        <f>F514</f>
        <v>501</v>
      </c>
      <c r="X364" s="29">
        <f>F581</f>
        <v>568</v>
      </c>
      <c r="Y364" s="29">
        <f>F250</f>
        <v>237</v>
      </c>
      <c r="Z364" s="29">
        <f>F167</f>
        <v>154</v>
      </c>
      <c r="AA364" s="29">
        <f>F229</f>
        <v>216</v>
      </c>
      <c r="AB364" s="29">
        <f>F146</f>
        <v>133</v>
      </c>
      <c r="AC364" s="29">
        <f>F208</f>
        <v>195</v>
      </c>
      <c r="AD364" s="29">
        <f>F507</f>
        <v>494</v>
      </c>
      <c r="AE364" s="29">
        <f>F419</f>
        <v>406</v>
      </c>
      <c r="AF364" s="29">
        <f>F486</f>
        <v>473</v>
      </c>
      <c r="AG364" s="29">
        <f>F398</f>
        <v>385</v>
      </c>
      <c r="AH364" s="30">
        <f>F440</f>
        <v>427</v>
      </c>
      <c r="AI364" s="75">
        <f t="shared" si="172"/>
        <v>3247400</v>
      </c>
      <c r="AJ364" s="41"/>
      <c r="AK364" s="160" t="s">
        <v>289</v>
      </c>
      <c r="AL364" s="161" t="s">
        <v>165</v>
      </c>
      <c r="AM364" s="147" t="s">
        <v>1</v>
      </c>
      <c r="AN364" s="147" t="s">
        <v>290</v>
      </c>
      <c r="AO364" s="147" t="s">
        <v>164</v>
      </c>
      <c r="AP364" s="147" t="s">
        <v>302</v>
      </c>
      <c r="AQ364" s="147" t="s">
        <v>178</v>
      </c>
      <c r="AR364" s="147" t="s">
        <v>244</v>
      </c>
      <c r="AS364" s="147" t="s">
        <v>303</v>
      </c>
      <c r="AT364" s="147" t="s">
        <v>177</v>
      </c>
      <c r="AU364" s="147" t="s">
        <v>638</v>
      </c>
      <c r="AV364" s="147" t="s">
        <v>393</v>
      </c>
      <c r="AW364" s="162" t="s">
        <v>196</v>
      </c>
      <c r="AX364" s="147" t="s">
        <v>146</v>
      </c>
      <c r="AY364" s="147" t="s">
        <v>461</v>
      </c>
      <c r="AZ364" s="147" t="s">
        <v>200</v>
      </c>
      <c r="BA364" s="147" t="s">
        <v>284</v>
      </c>
      <c r="BB364" s="147" t="s">
        <v>452</v>
      </c>
      <c r="BC364" s="147" t="s">
        <v>699</v>
      </c>
      <c r="BD364" s="147" t="s">
        <v>469</v>
      </c>
      <c r="BE364" s="147" t="s">
        <v>457</v>
      </c>
      <c r="BF364" s="147" t="s">
        <v>697</v>
      </c>
      <c r="BG364" s="147" t="s">
        <v>543</v>
      </c>
      <c r="BH364" s="163" t="s">
        <v>204</v>
      </c>
      <c r="BI364" s="164" t="s">
        <v>83</v>
      </c>
      <c r="BJ364" s="41"/>
      <c r="BK364" s="50"/>
      <c r="BL364" s="57"/>
      <c r="BM364" s="28">
        <f>F85</f>
        <v>72</v>
      </c>
      <c r="BN364" s="29">
        <f>F57</f>
        <v>44</v>
      </c>
      <c r="BO364" s="29">
        <f>F99</f>
        <v>86</v>
      </c>
      <c r="BP364" s="29">
        <f>F113</f>
        <v>100</v>
      </c>
      <c r="BQ364" s="29">
        <f>F21</f>
        <v>8</v>
      </c>
      <c r="BR364" s="29">
        <f>F439</f>
        <v>426</v>
      </c>
      <c r="BS364" s="29">
        <f>F436</f>
        <v>423</v>
      </c>
      <c r="BT364" s="29">
        <f>F478</f>
        <v>465</v>
      </c>
      <c r="BU364" s="29">
        <f>F497</f>
        <v>484</v>
      </c>
      <c r="BV364" s="29">
        <f>F400</f>
        <v>387</v>
      </c>
      <c r="BW364" s="29">
        <f>F577</f>
        <v>564</v>
      </c>
      <c r="BX364" s="29">
        <f>F544</f>
        <v>531</v>
      </c>
      <c r="BY364" s="29">
        <f>F591</f>
        <v>578</v>
      </c>
      <c r="BZ364" s="29">
        <f>F630</f>
        <v>617</v>
      </c>
      <c r="CA364" s="29">
        <f>F533</f>
        <v>520</v>
      </c>
      <c r="CB364" s="29">
        <f>F318</f>
        <v>305</v>
      </c>
      <c r="CC364" s="29">
        <f>F290</f>
        <v>277</v>
      </c>
      <c r="CD364" s="29">
        <f>F362</f>
        <v>349</v>
      </c>
      <c r="CE364" s="29">
        <f>F376</f>
        <v>363</v>
      </c>
      <c r="CF364" s="29">
        <f>F279</f>
        <v>266</v>
      </c>
      <c r="CG364" s="29">
        <f>F206</f>
        <v>193</v>
      </c>
      <c r="CH364" s="29">
        <f>F173</f>
        <v>160</v>
      </c>
      <c r="CI364" s="29">
        <f>F220</f>
        <v>207</v>
      </c>
      <c r="CJ364" s="29">
        <f>F259</f>
        <v>246</v>
      </c>
      <c r="CK364" s="30">
        <f>F142</f>
        <v>129</v>
      </c>
      <c r="CL364" s="75">
        <f t="shared" si="173"/>
        <v>3247400</v>
      </c>
      <c r="CM364" s="41"/>
      <c r="CN364" s="91" t="s">
        <v>332</v>
      </c>
      <c r="CO364" s="92" t="s">
        <v>128</v>
      </c>
      <c r="CP364" s="93" t="s">
        <v>72</v>
      </c>
      <c r="CQ364" s="93" t="s">
        <v>142</v>
      </c>
      <c r="CR364" s="93" t="s">
        <v>333</v>
      </c>
      <c r="CS364" s="93" t="s">
        <v>420</v>
      </c>
      <c r="CT364" s="93" t="s">
        <v>436</v>
      </c>
      <c r="CU364" s="93" t="s">
        <v>394</v>
      </c>
      <c r="CV364" s="93" t="s">
        <v>136</v>
      </c>
      <c r="CW364" s="93" t="s">
        <v>171</v>
      </c>
      <c r="CX364" s="93" t="s">
        <v>381</v>
      </c>
      <c r="CY364" s="93" t="s">
        <v>173</v>
      </c>
      <c r="CZ364" s="94" t="s">
        <v>661</v>
      </c>
      <c r="DA364" s="93" t="s">
        <v>553</v>
      </c>
      <c r="DB364" s="93" t="s">
        <v>686</v>
      </c>
      <c r="DC364" s="93" t="s">
        <v>268</v>
      </c>
      <c r="DD364" s="93" t="s">
        <v>424</v>
      </c>
      <c r="DE364" s="93" t="s">
        <v>179</v>
      </c>
      <c r="DF364" s="93" t="s">
        <v>425</v>
      </c>
      <c r="DG364" s="93" t="s">
        <v>536</v>
      </c>
      <c r="DH364" s="93" t="s">
        <v>182</v>
      </c>
      <c r="DI364" s="93" t="s">
        <v>160</v>
      </c>
      <c r="DJ364" s="93" t="s">
        <v>92</v>
      </c>
      <c r="DK364" s="95" t="s">
        <v>162</v>
      </c>
      <c r="DL364" s="96" t="s">
        <v>346</v>
      </c>
      <c r="DM364" s="67"/>
      <c r="DO364" s="57"/>
      <c r="DP364" s="28">
        <f>F607</f>
        <v>594</v>
      </c>
      <c r="DQ364" s="29">
        <f>F40</f>
        <v>27</v>
      </c>
      <c r="DR364" s="29">
        <f>F248</f>
        <v>235</v>
      </c>
      <c r="DS364" s="29">
        <f>F336</f>
        <v>323</v>
      </c>
      <c r="DT364" s="29">
        <f>F394</f>
        <v>381</v>
      </c>
      <c r="DU364" s="29">
        <f>F275</f>
        <v>262</v>
      </c>
      <c r="DV364" s="29">
        <f>F483</f>
        <v>470</v>
      </c>
      <c r="DW364" s="29">
        <f>F546</f>
        <v>533</v>
      </c>
      <c r="DX364" s="29">
        <f>F129</f>
        <v>116</v>
      </c>
      <c r="DY364" s="29">
        <f>F192</f>
        <v>179</v>
      </c>
      <c r="DZ364" s="29">
        <f>F68</f>
        <v>55</v>
      </c>
      <c r="EA364" s="29">
        <f>F156</f>
        <v>143</v>
      </c>
      <c r="EB364" s="29">
        <f>F339</f>
        <v>326</v>
      </c>
      <c r="EC364" s="29">
        <f>F427</f>
        <v>414</v>
      </c>
      <c r="ED364" s="29">
        <f>F635</f>
        <v>622</v>
      </c>
      <c r="EE364" s="29">
        <f>F491</f>
        <v>478</v>
      </c>
      <c r="EF364" s="29">
        <f>F574</f>
        <v>561</v>
      </c>
      <c r="EG364" s="29">
        <f>F37</f>
        <v>24</v>
      </c>
      <c r="EH364" s="29">
        <f>F220</f>
        <v>207</v>
      </c>
      <c r="EI364" s="29">
        <f>F303</f>
        <v>290</v>
      </c>
      <c r="EJ364" s="29">
        <f>F184</f>
        <v>171</v>
      </c>
      <c r="EK364" s="29">
        <f>F372</f>
        <v>359</v>
      </c>
      <c r="EL364" s="29">
        <f>F455</f>
        <v>442</v>
      </c>
      <c r="EM364" s="29">
        <f>F513</f>
        <v>500</v>
      </c>
      <c r="EN364" s="30">
        <f>F101</f>
        <v>88</v>
      </c>
      <c r="EO364" s="75">
        <f t="shared" si="174"/>
        <v>3247400</v>
      </c>
      <c r="EP364" s="41"/>
      <c r="EQ364" s="241" t="s">
        <v>105</v>
      </c>
      <c r="ER364" s="242" t="s">
        <v>580</v>
      </c>
      <c r="ES364" s="243" t="s">
        <v>286</v>
      </c>
      <c r="ET364" s="243" t="s">
        <v>366</v>
      </c>
      <c r="EU364" s="243" t="s">
        <v>700</v>
      </c>
      <c r="EV364" s="243" t="s">
        <v>643</v>
      </c>
      <c r="EW364" s="243" t="s">
        <v>296</v>
      </c>
      <c r="EX364" s="243" t="s">
        <v>327</v>
      </c>
      <c r="EY364" s="243" t="s">
        <v>450</v>
      </c>
      <c r="EZ364" s="243" t="s">
        <v>227</v>
      </c>
      <c r="FA364" s="243" t="s">
        <v>499</v>
      </c>
      <c r="FB364" s="243" t="s">
        <v>161</v>
      </c>
      <c r="FC364" s="244" t="s">
        <v>440</v>
      </c>
      <c r="FD364" s="243" t="s">
        <v>685</v>
      </c>
      <c r="FE364" s="243" t="s">
        <v>473</v>
      </c>
      <c r="FF364" s="243" t="s">
        <v>193</v>
      </c>
      <c r="FG364" s="243" t="s">
        <v>432</v>
      </c>
      <c r="FH364" s="243" t="s">
        <v>679</v>
      </c>
      <c r="FI364" s="243" t="s">
        <v>92</v>
      </c>
      <c r="FJ364" s="243" t="s">
        <v>178</v>
      </c>
      <c r="FK364" s="243" t="s">
        <v>345</v>
      </c>
      <c r="FL364" s="243" t="s">
        <v>594</v>
      </c>
      <c r="FM364" s="243" t="s">
        <v>582</v>
      </c>
      <c r="FN364" s="245" t="s">
        <v>391</v>
      </c>
      <c r="FO364" s="246" t="s">
        <v>123</v>
      </c>
      <c r="FP364" s="67"/>
      <c r="FQ364" s="211"/>
    </row>
    <row r="365" spans="1:173" ht="12.75" x14ac:dyDescent="0.2">
      <c r="A365" s="41"/>
      <c r="B365" s="41"/>
      <c r="C365" s="41"/>
      <c r="D365" s="109" t="s">
        <v>416</v>
      </c>
      <c r="E365" s="110" t="s">
        <v>565</v>
      </c>
      <c r="F365" s="122">
        <f>B3+(352*B5)</f>
        <v>352</v>
      </c>
      <c r="G365" s="41"/>
      <c r="I365" s="57"/>
      <c r="J365" s="28">
        <f>F105</f>
        <v>92</v>
      </c>
      <c r="K365" s="29">
        <f>F22</f>
        <v>9</v>
      </c>
      <c r="L365" s="29">
        <f>F84</f>
        <v>71</v>
      </c>
      <c r="M365" s="29">
        <f>F126</f>
        <v>113</v>
      </c>
      <c r="N365" s="29">
        <f>F38</f>
        <v>25</v>
      </c>
      <c r="O365" s="29">
        <f>F362</f>
        <v>349</v>
      </c>
      <c r="P365" s="29">
        <f>F274</f>
        <v>261</v>
      </c>
      <c r="Q365" s="29">
        <f>F316</f>
        <v>303</v>
      </c>
      <c r="R365" s="29">
        <f>F378</f>
        <v>365</v>
      </c>
      <c r="S365" s="29">
        <f>F295</f>
        <v>282</v>
      </c>
      <c r="T365" s="29">
        <f>F589</f>
        <v>576</v>
      </c>
      <c r="U365" s="29">
        <f>F531</f>
        <v>518</v>
      </c>
      <c r="V365" s="29">
        <f>F568</f>
        <v>555</v>
      </c>
      <c r="W365" s="29">
        <f>F635</f>
        <v>622</v>
      </c>
      <c r="X365" s="29">
        <f>F552</f>
        <v>539</v>
      </c>
      <c r="Y365" s="29">
        <f>F221</f>
        <v>208</v>
      </c>
      <c r="Z365" s="29">
        <f>F158</f>
        <v>145</v>
      </c>
      <c r="AA365" s="29">
        <f>F200</f>
        <v>187</v>
      </c>
      <c r="AB365" s="29">
        <f>F242</f>
        <v>229</v>
      </c>
      <c r="AC365" s="29">
        <f>F179</f>
        <v>166</v>
      </c>
      <c r="AD365" s="29">
        <f>F473</f>
        <v>460</v>
      </c>
      <c r="AE365" s="29">
        <f>F390</f>
        <v>377</v>
      </c>
      <c r="AF365" s="29">
        <f>F457</f>
        <v>444</v>
      </c>
      <c r="AG365" s="29">
        <f>F494</f>
        <v>481</v>
      </c>
      <c r="AH365" s="30">
        <f>F436</f>
        <v>423</v>
      </c>
      <c r="AI365" s="75">
        <f t="shared" si="172"/>
        <v>3247400</v>
      </c>
      <c r="AJ365" s="41"/>
      <c r="AK365" s="160" t="s">
        <v>166</v>
      </c>
      <c r="AL365" s="147" t="s">
        <v>348</v>
      </c>
      <c r="AM365" s="161" t="s">
        <v>232</v>
      </c>
      <c r="AN365" s="147" t="s">
        <v>96</v>
      </c>
      <c r="AO365" s="147" t="s">
        <v>291</v>
      </c>
      <c r="AP365" s="147" t="s">
        <v>179</v>
      </c>
      <c r="AQ365" s="147" t="s">
        <v>249</v>
      </c>
      <c r="AR365" s="147" t="s">
        <v>154</v>
      </c>
      <c r="AS365" s="147" t="s">
        <v>110</v>
      </c>
      <c r="AT365" s="147" t="s">
        <v>304</v>
      </c>
      <c r="AU365" s="147" t="s">
        <v>275</v>
      </c>
      <c r="AV365" s="147" t="s">
        <v>495</v>
      </c>
      <c r="AW365" s="162" t="s">
        <v>623</v>
      </c>
      <c r="AX365" s="147" t="s">
        <v>473</v>
      </c>
      <c r="AY365" s="147" t="s">
        <v>256</v>
      </c>
      <c r="AZ365" s="147" t="s">
        <v>698</v>
      </c>
      <c r="BA365" s="147" t="s">
        <v>538</v>
      </c>
      <c r="BB365" s="147" t="s">
        <v>260</v>
      </c>
      <c r="BC365" s="147" t="s">
        <v>91</v>
      </c>
      <c r="BD365" s="147" t="s">
        <v>498</v>
      </c>
      <c r="BE365" s="147" t="s">
        <v>263</v>
      </c>
      <c r="BF365" s="147" t="s">
        <v>220</v>
      </c>
      <c r="BG365" s="163" t="s">
        <v>492</v>
      </c>
      <c r="BH365" s="147" t="s">
        <v>694</v>
      </c>
      <c r="BI365" s="164" t="s">
        <v>436</v>
      </c>
      <c r="BJ365" s="41"/>
      <c r="BK365" s="50"/>
      <c r="BL365" s="57"/>
      <c r="BM365" s="28">
        <f>F49</f>
        <v>36</v>
      </c>
      <c r="BN365" s="29">
        <f>F135</f>
        <v>122</v>
      </c>
      <c r="BO365" s="29">
        <f>F71</f>
        <v>58</v>
      </c>
      <c r="BP365" s="29">
        <f>F32</f>
        <v>19</v>
      </c>
      <c r="BQ365" s="29">
        <f>F88</f>
        <v>75</v>
      </c>
      <c r="BR365" s="29">
        <f>F428</f>
        <v>415</v>
      </c>
      <c r="BS365" s="29">
        <f>F489</f>
        <v>476</v>
      </c>
      <c r="BT365" s="29">
        <f>F450</f>
        <v>437</v>
      </c>
      <c r="BU365" s="29">
        <f>F411</f>
        <v>398</v>
      </c>
      <c r="BV365" s="29">
        <f>F472</f>
        <v>459</v>
      </c>
      <c r="BW365" s="29">
        <f>F541</f>
        <v>528</v>
      </c>
      <c r="BX365" s="29">
        <f>F627</f>
        <v>614</v>
      </c>
      <c r="BY365" s="29">
        <f>F583</f>
        <v>570</v>
      </c>
      <c r="BZ365" s="29">
        <f>F519</f>
        <v>506</v>
      </c>
      <c r="CA365" s="29">
        <f>F605</f>
        <v>592</v>
      </c>
      <c r="CB365" s="29">
        <f>F312</f>
        <v>299</v>
      </c>
      <c r="CC365" s="29">
        <f>F368</f>
        <v>355</v>
      </c>
      <c r="CD365" s="29">
        <f>F329</f>
        <v>316</v>
      </c>
      <c r="CE365" s="29">
        <f>F265</f>
        <v>252</v>
      </c>
      <c r="CF365" s="29">
        <f>F351</f>
        <v>338</v>
      </c>
      <c r="CG365" s="29">
        <f>F170</f>
        <v>157</v>
      </c>
      <c r="CH365" s="29">
        <f>F256</f>
        <v>243</v>
      </c>
      <c r="CI365" s="29">
        <f>F192</f>
        <v>179</v>
      </c>
      <c r="CJ365" s="29">
        <f>F148</f>
        <v>135</v>
      </c>
      <c r="CK365" s="30">
        <f>F234</f>
        <v>221</v>
      </c>
      <c r="CL365" s="75">
        <f t="shared" si="173"/>
        <v>3247400</v>
      </c>
      <c r="CM365" s="41"/>
      <c r="CN365" s="91" t="s">
        <v>211</v>
      </c>
      <c r="CO365" s="93" t="s">
        <v>209</v>
      </c>
      <c r="CP365" s="92" t="s">
        <v>210</v>
      </c>
      <c r="CQ365" s="93" t="s">
        <v>212</v>
      </c>
      <c r="CR365" s="93" t="s">
        <v>1</v>
      </c>
      <c r="CS365" s="93" t="s">
        <v>445</v>
      </c>
      <c r="CT365" s="93" t="s">
        <v>475</v>
      </c>
      <c r="CU365" s="93" t="s">
        <v>236</v>
      </c>
      <c r="CV365" s="93" t="s">
        <v>476</v>
      </c>
      <c r="CW365" s="93" t="s">
        <v>316</v>
      </c>
      <c r="CX365" s="93" t="s">
        <v>588</v>
      </c>
      <c r="CY365" s="93" t="s">
        <v>315</v>
      </c>
      <c r="CZ365" s="94" t="s">
        <v>674</v>
      </c>
      <c r="DA365" s="93" t="s">
        <v>240</v>
      </c>
      <c r="DB365" s="93" t="s">
        <v>448</v>
      </c>
      <c r="DC365" s="93" t="s">
        <v>242</v>
      </c>
      <c r="DD365" s="93" t="s">
        <v>188</v>
      </c>
      <c r="DE365" s="93" t="s">
        <v>466</v>
      </c>
      <c r="DF365" s="93" t="s">
        <v>467</v>
      </c>
      <c r="DG365" s="93" t="s">
        <v>465</v>
      </c>
      <c r="DH365" s="93" t="s">
        <v>228</v>
      </c>
      <c r="DI365" s="93" t="s">
        <v>121</v>
      </c>
      <c r="DJ365" s="95" t="s">
        <v>227</v>
      </c>
      <c r="DK365" s="93" t="s">
        <v>229</v>
      </c>
      <c r="DL365" s="96" t="s">
        <v>226</v>
      </c>
      <c r="DM365" s="67"/>
      <c r="DO365" s="57"/>
      <c r="DP365" s="28">
        <f>F417</f>
        <v>404</v>
      </c>
      <c r="DQ365" s="29">
        <f>F625</f>
        <v>612</v>
      </c>
      <c r="DR365" s="29">
        <f>F83</f>
        <v>70</v>
      </c>
      <c r="DS365" s="29">
        <f>F146</f>
        <v>133</v>
      </c>
      <c r="DT365" s="29">
        <f>F354</f>
        <v>341</v>
      </c>
      <c r="DU365" s="29">
        <f>F235</f>
        <v>222</v>
      </c>
      <c r="DV365" s="29">
        <f>F293</f>
        <v>280</v>
      </c>
      <c r="DW365" s="29">
        <f>F506</f>
        <v>493</v>
      </c>
      <c r="DX365" s="29">
        <f>F564</f>
        <v>551</v>
      </c>
      <c r="DY365" s="29">
        <f>F27</f>
        <v>14</v>
      </c>
      <c r="DZ365" s="29">
        <f>F528</f>
        <v>515</v>
      </c>
      <c r="EA365" s="29">
        <f>F91</f>
        <v>78</v>
      </c>
      <c r="EB365" s="29">
        <f>F174</f>
        <v>161</v>
      </c>
      <c r="EC365" s="29">
        <f>F387</f>
        <v>374</v>
      </c>
      <c r="ED365" s="29">
        <f>F445</f>
        <v>432</v>
      </c>
      <c r="EE365" s="29">
        <f>F326</f>
        <v>313</v>
      </c>
      <c r="EF365" s="29">
        <f>F409</f>
        <v>396</v>
      </c>
      <c r="EG365" s="29">
        <f>F597</f>
        <v>584</v>
      </c>
      <c r="EH365" s="29">
        <f>F55</f>
        <v>42</v>
      </c>
      <c r="EI365" s="29">
        <f>F238</f>
        <v>225</v>
      </c>
      <c r="EJ365" s="29">
        <f>F119</f>
        <v>106</v>
      </c>
      <c r="EK365" s="29">
        <f>F207</f>
        <v>194</v>
      </c>
      <c r="EL365" s="29">
        <f>F265</f>
        <v>252</v>
      </c>
      <c r="EM365" s="29">
        <f>F473</f>
        <v>460</v>
      </c>
      <c r="EN365" s="30">
        <f>F561</f>
        <v>548</v>
      </c>
      <c r="EO365" s="75">
        <f t="shared" si="174"/>
        <v>3247400</v>
      </c>
      <c r="EP365" s="41"/>
      <c r="EQ365" s="241" t="s">
        <v>169</v>
      </c>
      <c r="ER365" s="243" t="s">
        <v>76</v>
      </c>
      <c r="ES365" s="242" t="s">
        <v>195</v>
      </c>
      <c r="ET365" s="243" t="s">
        <v>699</v>
      </c>
      <c r="EU365" s="243" t="s">
        <v>426</v>
      </c>
      <c r="EV365" s="243" t="s">
        <v>361</v>
      </c>
      <c r="EW365" s="243" t="s">
        <v>125</v>
      </c>
      <c r="EX365" s="243" t="s">
        <v>683</v>
      </c>
      <c r="EY365" s="243" t="s">
        <v>335</v>
      </c>
      <c r="EZ365" s="243" t="s">
        <v>587</v>
      </c>
      <c r="FA365" s="243" t="s">
        <v>274</v>
      </c>
      <c r="FB365" s="243" t="s">
        <v>572</v>
      </c>
      <c r="FC365" s="244" t="s">
        <v>576</v>
      </c>
      <c r="FD365" s="243" t="s">
        <v>360</v>
      </c>
      <c r="FE365" s="243" t="s">
        <v>550</v>
      </c>
      <c r="FF365" s="243" t="s">
        <v>503</v>
      </c>
      <c r="FG365" s="243" t="s">
        <v>604</v>
      </c>
      <c r="FH365" s="243" t="s">
        <v>214</v>
      </c>
      <c r="FI365" s="243" t="s">
        <v>230</v>
      </c>
      <c r="FJ365" s="243" t="s">
        <v>326</v>
      </c>
      <c r="FK365" s="243" t="s">
        <v>579</v>
      </c>
      <c r="FL365" s="243" t="s">
        <v>481</v>
      </c>
      <c r="FM365" s="245" t="s">
        <v>467</v>
      </c>
      <c r="FN365" s="243" t="s">
        <v>263</v>
      </c>
      <c r="FO365" s="246" t="s">
        <v>145</v>
      </c>
      <c r="FP365" s="67"/>
      <c r="FQ365" s="211"/>
    </row>
    <row r="366" spans="1:173" ht="12.75" x14ac:dyDescent="0.2">
      <c r="A366" s="41"/>
      <c r="B366" s="41"/>
      <c r="C366" s="41"/>
      <c r="D366" s="109" t="s">
        <v>302</v>
      </c>
      <c r="E366" s="110" t="s">
        <v>565</v>
      </c>
      <c r="F366" s="122">
        <f>B3+(353*B5)</f>
        <v>353</v>
      </c>
      <c r="G366" s="41"/>
      <c r="I366" s="57"/>
      <c r="J366" s="28">
        <f>F76</f>
        <v>63</v>
      </c>
      <c r="K366" s="29">
        <f>F113</f>
        <v>100</v>
      </c>
      <c r="L366" s="29">
        <f>F55</f>
        <v>42</v>
      </c>
      <c r="M366" s="29">
        <f>F97</f>
        <v>84</v>
      </c>
      <c r="N366" s="29">
        <f>F34</f>
        <v>21</v>
      </c>
      <c r="O366" s="29">
        <f>F328</f>
        <v>315</v>
      </c>
      <c r="P366" s="29">
        <f>F370</f>
        <v>357</v>
      </c>
      <c r="Q366" s="29">
        <f>F312</f>
        <v>299</v>
      </c>
      <c r="R366" s="29">
        <f>F349</f>
        <v>336</v>
      </c>
      <c r="S366" s="29">
        <f>F266</f>
        <v>253</v>
      </c>
      <c r="T366" s="29">
        <f>F585</f>
        <v>572</v>
      </c>
      <c r="U366" s="29">
        <f>F627</f>
        <v>614</v>
      </c>
      <c r="V366" s="29">
        <f>F539</f>
        <v>526</v>
      </c>
      <c r="W366" s="29">
        <f>F606</f>
        <v>593</v>
      </c>
      <c r="X366" s="29">
        <f>F518</f>
        <v>505</v>
      </c>
      <c r="Y366" s="29">
        <f>F192</f>
        <v>179</v>
      </c>
      <c r="Z366" s="29">
        <f>F254</f>
        <v>241</v>
      </c>
      <c r="AA366" s="29">
        <f>F171</f>
        <v>158</v>
      </c>
      <c r="AB366" s="29">
        <f>F233</f>
        <v>220</v>
      </c>
      <c r="AC366" s="29">
        <f>F150</f>
        <v>137</v>
      </c>
      <c r="AD366" s="29">
        <f>F444</f>
        <v>431</v>
      </c>
      <c r="AE366" s="29">
        <f>F511</f>
        <v>498</v>
      </c>
      <c r="AF366" s="29">
        <f>F423</f>
        <v>410</v>
      </c>
      <c r="AG366" s="29">
        <f>F465</f>
        <v>452</v>
      </c>
      <c r="AH366" s="30">
        <f>F407</f>
        <v>394</v>
      </c>
      <c r="AI366" s="75">
        <f t="shared" si="172"/>
        <v>3247400</v>
      </c>
      <c r="AJ366" s="41"/>
      <c r="AK366" s="160" t="s">
        <v>293</v>
      </c>
      <c r="AL366" s="147" t="s">
        <v>142</v>
      </c>
      <c r="AM366" s="147" t="s">
        <v>230</v>
      </c>
      <c r="AN366" s="161" t="s">
        <v>292</v>
      </c>
      <c r="AO366" s="147" t="s">
        <v>167</v>
      </c>
      <c r="AP366" s="147" t="s">
        <v>306</v>
      </c>
      <c r="AQ366" s="147" t="s">
        <v>180</v>
      </c>
      <c r="AR366" s="147" t="s">
        <v>242</v>
      </c>
      <c r="AS366" s="147" t="s">
        <v>305</v>
      </c>
      <c r="AT366" s="147" t="s">
        <v>181</v>
      </c>
      <c r="AU366" s="147" t="s">
        <v>541</v>
      </c>
      <c r="AV366" s="147" t="s">
        <v>315</v>
      </c>
      <c r="AW366" s="162" t="s">
        <v>79</v>
      </c>
      <c r="AX366" s="147" t="s">
        <v>526</v>
      </c>
      <c r="AY366" s="147" t="s">
        <v>600</v>
      </c>
      <c r="AZ366" s="147" t="s">
        <v>227</v>
      </c>
      <c r="BA366" s="147" t="s">
        <v>528</v>
      </c>
      <c r="BB366" s="147" t="s">
        <v>701</v>
      </c>
      <c r="BC366" s="147" t="s">
        <v>429</v>
      </c>
      <c r="BD366" s="147" t="s">
        <v>318</v>
      </c>
      <c r="BE366" s="147" t="s">
        <v>692</v>
      </c>
      <c r="BF366" s="163" t="s">
        <v>512</v>
      </c>
      <c r="BG366" s="147" t="s">
        <v>322</v>
      </c>
      <c r="BH366" s="147" t="s">
        <v>4</v>
      </c>
      <c r="BI366" s="164" t="s">
        <v>533</v>
      </c>
      <c r="BJ366" s="41"/>
      <c r="BK366" s="50"/>
      <c r="BL366" s="57"/>
      <c r="BM366" s="28">
        <f>F121</f>
        <v>108</v>
      </c>
      <c r="BN366" s="29">
        <f>F24</f>
        <v>11</v>
      </c>
      <c r="BO366" s="29">
        <f>F38</f>
        <v>25</v>
      </c>
      <c r="BP366" s="29">
        <f>F110</f>
        <v>97</v>
      </c>
      <c r="BQ366" s="29">
        <f>F82</f>
        <v>69</v>
      </c>
      <c r="BR366" s="29">
        <f>F500</f>
        <v>487</v>
      </c>
      <c r="BS366" s="29">
        <f>F403</f>
        <v>390</v>
      </c>
      <c r="BT366" s="29">
        <f>F422</f>
        <v>409</v>
      </c>
      <c r="BU366" s="29">
        <f>F464</f>
        <v>451</v>
      </c>
      <c r="BV366" s="29">
        <f>F461</f>
        <v>448</v>
      </c>
      <c r="BW366" s="29">
        <f>F633</f>
        <v>620</v>
      </c>
      <c r="BX366" s="29">
        <f>F516</f>
        <v>503</v>
      </c>
      <c r="BY366" s="29">
        <f>F555</f>
        <v>542</v>
      </c>
      <c r="BZ366" s="29">
        <f>F602</f>
        <v>589</v>
      </c>
      <c r="CA366" s="29">
        <f>F569</f>
        <v>556</v>
      </c>
      <c r="CB366" s="29">
        <f>F379</f>
        <v>366</v>
      </c>
      <c r="CC366" s="29">
        <f>F287</f>
        <v>274</v>
      </c>
      <c r="CD366" s="29">
        <f>F301</f>
        <v>288</v>
      </c>
      <c r="CE366" s="29">
        <f>F343</f>
        <v>330</v>
      </c>
      <c r="CF366" s="29">
        <f>F315</f>
        <v>302</v>
      </c>
      <c r="CG366" s="29">
        <f>F242</f>
        <v>229</v>
      </c>
      <c r="CH366" s="29">
        <f>F145</f>
        <v>132</v>
      </c>
      <c r="CI366" s="29">
        <f>F184</f>
        <v>171</v>
      </c>
      <c r="CJ366" s="29">
        <f>F231</f>
        <v>218</v>
      </c>
      <c r="CK366" s="30">
        <f>F198</f>
        <v>185</v>
      </c>
      <c r="CL366" s="75">
        <f t="shared" si="173"/>
        <v>3247400</v>
      </c>
      <c r="CM366" s="41"/>
      <c r="CN366" s="91" t="s">
        <v>71</v>
      </c>
      <c r="CO366" s="93" t="s">
        <v>270</v>
      </c>
      <c r="CP366" s="93" t="s">
        <v>291</v>
      </c>
      <c r="CQ366" s="92" t="s">
        <v>271</v>
      </c>
      <c r="CR366" s="93" t="s">
        <v>73</v>
      </c>
      <c r="CS366" s="93" t="s">
        <v>294</v>
      </c>
      <c r="CT366" s="93" t="s">
        <v>484</v>
      </c>
      <c r="CU366" s="93" t="s">
        <v>365</v>
      </c>
      <c r="CV366" s="93" t="s">
        <v>0</v>
      </c>
      <c r="CW366" s="93" t="s">
        <v>395</v>
      </c>
      <c r="CX366" s="93" t="s">
        <v>663</v>
      </c>
      <c r="CY366" s="93" t="s">
        <v>642</v>
      </c>
      <c r="CZ366" s="94" t="s">
        <v>485</v>
      </c>
      <c r="DA366" s="93" t="s">
        <v>196</v>
      </c>
      <c r="DB366" s="93" t="s">
        <v>301</v>
      </c>
      <c r="DC366" s="93" t="s">
        <v>383</v>
      </c>
      <c r="DD366" s="93" t="s">
        <v>303</v>
      </c>
      <c r="DE366" s="93" t="s">
        <v>535</v>
      </c>
      <c r="DF366" s="93" t="s">
        <v>374</v>
      </c>
      <c r="DG366" s="93" t="s">
        <v>384</v>
      </c>
      <c r="DH366" s="93" t="s">
        <v>91</v>
      </c>
      <c r="DI366" s="95" t="s">
        <v>285</v>
      </c>
      <c r="DJ366" s="93" t="s">
        <v>345</v>
      </c>
      <c r="DK366" s="93" t="s">
        <v>287</v>
      </c>
      <c r="DL366" s="96" t="s">
        <v>93</v>
      </c>
      <c r="DM366" s="67"/>
      <c r="DO366" s="57"/>
      <c r="DP366" s="28">
        <f>F377</f>
        <v>364</v>
      </c>
      <c r="DQ366" s="29">
        <f>F460</f>
        <v>447</v>
      </c>
      <c r="DR366" s="29">
        <f>F518</f>
        <v>505</v>
      </c>
      <c r="DS366" s="29">
        <f>F106</f>
        <v>93</v>
      </c>
      <c r="DT366" s="29">
        <f>F164</f>
        <v>151</v>
      </c>
      <c r="DU366" s="29">
        <f>F45</f>
        <v>32</v>
      </c>
      <c r="DV366" s="29">
        <f>F253</f>
        <v>240</v>
      </c>
      <c r="DW366" s="29">
        <f>F316</f>
        <v>303</v>
      </c>
      <c r="DX366" s="29">
        <f>F399</f>
        <v>386</v>
      </c>
      <c r="DY366" s="29">
        <f>F612</f>
        <v>599</v>
      </c>
      <c r="DZ366" s="29">
        <f>F463</f>
        <v>450</v>
      </c>
      <c r="EA366" s="29">
        <f>F551</f>
        <v>538</v>
      </c>
      <c r="EB366" s="29">
        <f>F134</f>
        <v>121</v>
      </c>
      <c r="EC366" s="29">
        <f>F197</f>
        <v>184</v>
      </c>
      <c r="ED366" s="29">
        <f>F280</f>
        <v>267</v>
      </c>
      <c r="EE366" s="29">
        <f>F161</f>
        <v>148</v>
      </c>
      <c r="EF366" s="29">
        <f>F344</f>
        <v>331</v>
      </c>
      <c r="EG366" s="29">
        <f>F432</f>
        <v>419</v>
      </c>
      <c r="EH366" s="29">
        <f>F615</f>
        <v>602</v>
      </c>
      <c r="EI366" s="29">
        <f>F73</f>
        <v>60</v>
      </c>
      <c r="EJ366" s="29">
        <f>F579</f>
        <v>566</v>
      </c>
      <c r="EK366" s="29">
        <f>F17</f>
        <v>4</v>
      </c>
      <c r="EL366" s="29">
        <f>F225</f>
        <v>212</v>
      </c>
      <c r="EM366" s="29">
        <f>F308</f>
        <v>295</v>
      </c>
      <c r="EN366" s="30">
        <f>F496</f>
        <v>483</v>
      </c>
      <c r="EO366" s="75">
        <f t="shared" si="174"/>
        <v>3247400</v>
      </c>
      <c r="EP366" s="41"/>
      <c r="EQ366" s="241" t="s">
        <v>221</v>
      </c>
      <c r="ER366" s="243" t="s">
        <v>328</v>
      </c>
      <c r="ES366" s="243" t="s">
        <v>600</v>
      </c>
      <c r="ET366" s="242" t="s">
        <v>508</v>
      </c>
      <c r="EU366" s="243" t="s">
        <v>245</v>
      </c>
      <c r="EV366" s="243" t="s">
        <v>261</v>
      </c>
      <c r="EW366" s="243" t="s">
        <v>575</v>
      </c>
      <c r="EX366" s="243" t="s">
        <v>154</v>
      </c>
      <c r="EY366" s="243" t="s">
        <v>551</v>
      </c>
      <c r="EZ366" s="243" t="s">
        <v>500</v>
      </c>
      <c r="FA366" s="243" t="s">
        <v>615</v>
      </c>
      <c r="FB366" s="243" t="s">
        <v>447</v>
      </c>
      <c r="FC366" s="244" t="s">
        <v>289</v>
      </c>
      <c r="FD366" s="243" t="s">
        <v>459</v>
      </c>
      <c r="FE366" s="243" t="s">
        <v>85</v>
      </c>
      <c r="FF366" s="243" t="s">
        <v>400</v>
      </c>
      <c r="FG366" s="243" t="s">
        <v>341</v>
      </c>
      <c r="FH366" s="243" t="s">
        <v>418</v>
      </c>
      <c r="FI366" s="243" t="s">
        <v>124</v>
      </c>
      <c r="FJ366" s="243" t="s">
        <v>389</v>
      </c>
      <c r="FK366" s="243" t="s">
        <v>659</v>
      </c>
      <c r="FL366" s="245" t="s">
        <v>488</v>
      </c>
      <c r="FM366" s="243" t="s">
        <v>367</v>
      </c>
      <c r="FN366" s="243" t="s">
        <v>281</v>
      </c>
      <c r="FO366" s="246" t="s">
        <v>354</v>
      </c>
      <c r="FP366" s="67"/>
      <c r="FQ366" s="211"/>
    </row>
    <row r="367" spans="1:173" ht="12.75" x14ac:dyDescent="0.2">
      <c r="A367" s="41"/>
      <c r="B367" s="41"/>
      <c r="C367" s="41"/>
      <c r="D367" s="109" t="s">
        <v>264</v>
      </c>
      <c r="E367" s="110" t="s">
        <v>565</v>
      </c>
      <c r="F367" s="111">
        <f>B3+(354*B5)</f>
        <v>354</v>
      </c>
      <c r="G367" s="41"/>
      <c r="I367" s="57"/>
      <c r="J367" s="28">
        <f>F47</f>
        <v>34</v>
      </c>
      <c r="K367" s="29">
        <f>F109</f>
        <v>96</v>
      </c>
      <c r="L367" s="29">
        <f>F26</f>
        <v>13</v>
      </c>
      <c r="M367" s="29">
        <f>F63</f>
        <v>50</v>
      </c>
      <c r="N367" s="29">
        <f>F130</f>
        <v>117</v>
      </c>
      <c r="O367" s="29">
        <f>F299</f>
        <v>286</v>
      </c>
      <c r="P367" s="29">
        <f>F341</f>
        <v>328</v>
      </c>
      <c r="Q367" s="29">
        <f>F278</f>
        <v>265</v>
      </c>
      <c r="R367" s="29">
        <f>F320</f>
        <v>307</v>
      </c>
      <c r="S367" s="29">
        <f>F387</f>
        <v>374</v>
      </c>
      <c r="T367" s="29">
        <f>F556</f>
        <v>543</v>
      </c>
      <c r="U367" s="29">
        <f>F593</f>
        <v>580</v>
      </c>
      <c r="V367" s="29">
        <f>F535</f>
        <v>522</v>
      </c>
      <c r="W367" s="29">
        <f>F577</f>
        <v>564</v>
      </c>
      <c r="X367" s="29">
        <f>F614</f>
        <v>601</v>
      </c>
      <c r="Y367" s="29">
        <f>F183</f>
        <v>170</v>
      </c>
      <c r="Z367" s="29">
        <f>F225</f>
        <v>212</v>
      </c>
      <c r="AA367" s="29">
        <f>F142</f>
        <v>129</v>
      </c>
      <c r="AB367" s="29">
        <f>F204</f>
        <v>191</v>
      </c>
      <c r="AC367" s="29">
        <f>F246</f>
        <v>233</v>
      </c>
      <c r="AD367" s="29">
        <f>F415</f>
        <v>402</v>
      </c>
      <c r="AE367" s="29">
        <f>F482</f>
        <v>469</v>
      </c>
      <c r="AF367" s="29">
        <f>F394</f>
        <v>381</v>
      </c>
      <c r="AG367" s="29">
        <f>F461</f>
        <v>448</v>
      </c>
      <c r="AH367" s="30">
        <f>F498</f>
        <v>485</v>
      </c>
      <c r="AI367" s="75">
        <f t="shared" si="172"/>
        <v>3247400</v>
      </c>
      <c r="AJ367" s="41"/>
      <c r="AK367" s="160" t="s">
        <v>98</v>
      </c>
      <c r="AL367" s="147" t="s">
        <v>95</v>
      </c>
      <c r="AM367" s="147" t="s">
        <v>233</v>
      </c>
      <c r="AN367" s="147" t="s">
        <v>272</v>
      </c>
      <c r="AO367" s="161" t="s">
        <v>350</v>
      </c>
      <c r="AP367" s="147" t="s">
        <v>112</v>
      </c>
      <c r="AQ367" s="147" t="s">
        <v>87</v>
      </c>
      <c r="AR367" s="147" t="s">
        <v>243</v>
      </c>
      <c r="AS367" s="147" t="s">
        <v>359</v>
      </c>
      <c r="AT367" s="147" t="s">
        <v>360</v>
      </c>
      <c r="AU367" s="147" t="s">
        <v>558</v>
      </c>
      <c r="AV367" s="147" t="s">
        <v>577</v>
      </c>
      <c r="AW367" s="162" t="s">
        <v>433</v>
      </c>
      <c r="AX367" s="147" t="s">
        <v>381</v>
      </c>
      <c r="AY367" s="147" t="s">
        <v>213</v>
      </c>
      <c r="AZ367" s="147" t="s">
        <v>504</v>
      </c>
      <c r="BA367" s="147" t="s">
        <v>367</v>
      </c>
      <c r="BB367" s="147" t="s">
        <v>346</v>
      </c>
      <c r="BC367" s="147" t="s">
        <v>560</v>
      </c>
      <c r="BD367" s="147" t="s">
        <v>693</v>
      </c>
      <c r="BE367" s="163" t="s">
        <v>150</v>
      </c>
      <c r="BF367" s="147" t="s">
        <v>564</v>
      </c>
      <c r="BG367" s="147" t="s">
        <v>700</v>
      </c>
      <c r="BH367" s="147" t="s">
        <v>395</v>
      </c>
      <c r="BI367" s="164" t="s">
        <v>371</v>
      </c>
      <c r="BJ367" s="41"/>
      <c r="BK367" s="50"/>
      <c r="BL367" s="57"/>
      <c r="BM367" s="28">
        <f>F107</f>
        <v>94</v>
      </c>
      <c r="BN367" s="29">
        <f>F63</f>
        <v>50</v>
      </c>
      <c r="BO367" s="29">
        <f>F35</f>
        <v>22</v>
      </c>
      <c r="BP367" s="29">
        <f>F46</f>
        <v>33</v>
      </c>
      <c r="BQ367" s="29">
        <f>F124</f>
        <v>111</v>
      </c>
      <c r="BR367" s="29">
        <f>F486</f>
        <v>473</v>
      </c>
      <c r="BS367" s="29">
        <f>F447</f>
        <v>434</v>
      </c>
      <c r="BT367" s="29">
        <f>F389</f>
        <v>376</v>
      </c>
      <c r="BU367" s="29">
        <f>F425</f>
        <v>412</v>
      </c>
      <c r="BV367" s="29">
        <f>F503</f>
        <v>490</v>
      </c>
      <c r="BW367" s="29">
        <f>F594</f>
        <v>581</v>
      </c>
      <c r="BX367" s="29">
        <f>F580</f>
        <v>567</v>
      </c>
      <c r="BY367" s="29">
        <f>F527</f>
        <v>514</v>
      </c>
      <c r="BZ367" s="29">
        <f>F558</f>
        <v>545</v>
      </c>
      <c r="CA367" s="29">
        <f>F616</f>
        <v>603</v>
      </c>
      <c r="CB367" s="29">
        <f>F340</f>
        <v>327</v>
      </c>
      <c r="CC367" s="29">
        <f>F326</f>
        <v>313</v>
      </c>
      <c r="CD367" s="29">
        <f>F268</f>
        <v>255</v>
      </c>
      <c r="CE367" s="29">
        <f>F304</f>
        <v>291</v>
      </c>
      <c r="CF367" s="29">
        <f>F387</f>
        <v>374</v>
      </c>
      <c r="CG367" s="29">
        <f>F223</f>
        <v>210</v>
      </c>
      <c r="CH367" s="29">
        <f>F209</f>
        <v>196</v>
      </c>
      <c r="CI367" s="29">
        <f>F156</f>
        <v>143</v>
      </c>
      <c r="CJ367" s="29">
        <f>F167</f>
        <v>154</v>
      </c>
      <c r="CK367" s="30">
        <f>F245</f>
        <v>232</v>
      </c>
      <c r="CL367" s="75">
        <f t="shared" si="173"/>
        <v>3247400</v>
      </c>
      <c r="CM367" s="41"/>
      <c r="CN367" s="91" t="s">
        <v>331</v>
      </c>
      <c r="CO367" s="93" t="s">
        <v>272</v>
      </c>
      <c r="CP367" s="93" t="s">
        <v>141</v>
      </c>
      <c r="CQ367" s="93" t="s">
        <v>269</v>
      </c>
      <c r="CR367" s="92" t="s">
        <v>334</v>
      </c>
      <c r="CS367" s="93" t="s">
        <v>543</v>
      </c>
      <c r="CT367" s="93" t="s">
        <v>198</v>
      </c>
      <c r="CU367" s="93" t="s">
        <v>437</v>
      </c>
      <c r="CV367" s="93" t="s">
        <v>353</v>
      </c>
      <c r="CW367" s="93" t="s">
        <v>404</v>
      </c>
      <c r="CX367" s="93" t="s">
        <v>355</v>
      </c>
      <c r="CY367" s="93" t="s">
        <v>407</v>
      </c>
      <c r="CZ367" s="94" t="s">
        <v>135</v>
      </c>
      <c r="DA367" s="93" t="s">
        <v>666</v>
      </c>
      <c r="DB367" s="93" t="s">
        <v>610</v>
      </c>
      <c r="DC367" s="93" t="s">
        <v>531</v>
      </c>
      <c r="DD367" s="93" t="s">
        <v>503</v>
      </c>
      <c r="DE367" s="93" t="s">
        <v>325</v>
      </c>
      <c r="DF367" s="93" t="s">
        <v>502</v>
      </c>
      <c r="DG367" s="93" t="s">
        <v>360</v>
      </c>
      <c r="DH367" s="95" t="s">
        <v>344</v>
      </c>
      <c r="DI367" s="93" t="s">
        <v>288</v>
      </c>
      <c r="DJ367" s="93" t="s">
        <v>161</v>
      </c>
      <c r="DK367" s="93" t="s">
        <v>284</v>
      </c>
      <c r="DL367" s="96" t="s">
        <v>347</v>
      </c>
      <c r="DM367" s="67"/>
      <c r="DO367" s="57"/>
      <c r="DP367" s="28">
        <f>F212</f>
        <v>199</v>
      </c>
      <c r="DQ367" s="29">
        <f>F270</f>
        <v>257</v>
      </c>
      <c r="DR367" s="29">
        <f>F478</f>
        <v>465</v>
      </c>
      <c r="DS367" s="29">
        <f>F541</f>
        <v>528</v>
      </c>
      <c r="DT367" s="29">
        <f>F124</f>
        <v>111</v>
      </c>
      <c r="DU367" s="29">
        <f>F630</f>
        <v>617</v>
      </c>
      <c r="DV367" s="29">
        <f>F63</f>
        <v>50</v>
      </c>
      <c r="DW367" s="29">
        <f>F151</f>
        <v>138</v>
      </c>
      <c r="DX367" s="29">
        <f>F359</f>
        <v>346</v>
      </c>
      <c r="DY367" s="29">
        <f>F422</f>
        <v>409</v>
      </c>
      <c r="DZ367" s="29">
        <f>F298</f>
        <v>285</v>
      </c>
      <c r="EA367" s="29">
        <f>F511</f>
        <v>498</v>
      </c>
      <c r="EB367" s="29">
        <f>F569</f>
        <v>556</v>
      </c>
      <c r="EC367" s="29">
        <f>F32</f>
        <v>19</v>
      </c>
      <c r="ED367" s="29">
        <f>F215</f>
        <v>202</v>
      </c>
      <c r="EE367" s="29">
        <f>F96</f>
        <v>83</v>
      </c>
      <c r="EF367" s="29">
        <f>F179</f>
        <v>166</v>
      </c>
      <c r="EG367" s="29">
        <f>F367</f>
        <v>354</v>
      </c>
      <c r="EH367" s="29">
        <f>F450</f>
        <v>437</v>
      </c>
      <c r="EI367" s="29">
        <f>F533</f>
        <v>520</v>
      </c>
      <c r="EJ367" s="29">
        <f>F389</f>
        <v>376</v>
      </c>
      <c r="EK367" s="29">
        <f>F602</f>
        <v>589</v>
      </c>
      <c r="EL367" s="29">
        <f>F60</f>
        <v>47</v>
      </c>
      <c r="EM367" s="29">
        <f>F243</f>
        <v>230</v>
      </c>
      <c r="EN367" s="30">
        <f>F331</f>
        <v>318</v>
      </c>
      <c r="EO367" s="75">
        <f t="shared" si="174"/>
        <v>3247400</v>
      </c>
      <c r="EP367" s="41"/>
      <c r="EQ367" s="241" t="s">
        <v>122</v>
      </c>
      <c r="ER367" s="243" t="s">
        <v>109</v>
      </c>
      <c r="ES367" s="243" t="s">
        <v>394</v>
      </c>
      <c r="ET367" s="243" t="s">
        <v>588</v>
      </c>
      <c r="EU367" s="242" t="s">
        <v>334</v>
      </c>
      <c r="EV367" s="243" t="s">
        <v>553</v>
      </c>
      <c r="EW367" s="243" t="s">
        <v>272</v>
      </c>
      <c r="EX367" s="243" t="s">
        <v>571</v>
      </c>
      <c r="EY367" s="243" t="s">
        <v>559</v>
      </c>
      <c r="EZ367" s="243" t="s">
        <v>365</v>
      </c>
      <c r="FA367" s="243" t="s">
        <v>684</v>
      </c>
      <c r="FB367" s="243" t="s">
        <v>512</v>
      </c>
      <c r="FC367" s="244" t="s">
        <v>301</v>
      </c>
      <c r="FD367" s="243" t="s">
        <v>212</v>
      </c>
      <c r="FE367" s="243" t="s">
        <v>518</v>
      </c>
      <c r="FF367" s="243" t="s">
        <v>143</v>
      </c>
      <c r="FG367" s="243" t="s">
        <v>498</v>
      </c>
      <c r="FH367" s="243" t="s">
        <v>264</v>
      </c>
      <c r="FI367" s="243" t="s">
        <v>236</v>
      </c>
      <c r="FJ367" s="243" t="s">
        <v>686</v>
      </c>
      <c r="FK367" s="245" t="s">
        <v>437</v>
      </c>
      <c r="FL367" s="243" t="s">
        <v>196</v>
      </c>
      <c r="FM367" s="243" t="s">
        <v>74</v>
      </c>
      <c r="FN367" s="243" t="s">
        <v>307</v>
      </c>
      <c r="FO367" s="246" t="s">
        <v>438</v>
      </c>
      <c r="FP367" s="67"/>
      <c r="FQ367" s="211"/>
    </row>
    <row r="368" spans="1:173" ht="12.75" x14ac:dyDescent="0.2">
      <c r="A368" s="41"/>
      <c r="B368" s="41"/>
      <c r="C368" s="41"/>
      <c r="D368" s="109" t="s">
        <v>188</v>
      </c>
      <c r="E368" s="110" t="s">
        <v>565</v>
      </c>
      <c r="F368" s="111">
        <f>B3+(355*B5)</f>
        <v>355</v>
      </c>
      <c r="G368" s="41"/>
      <c r="I368" s="57"/>
      <c r="J368" s="28">
        <f>F529</f>
        <v>516</v>
      </c>
      <c r="K368" s="29">
        <f>F571</f>
        <v>558</v>
      </c>
      <c r="L368" s="29">
        <f>F633</f>
        <v>620</v>
      </c>
      <c r="M368" s="29">
        <f>F550</f>
        <v>537</v>
      </c>
      <c r="N368" s="29">
        <f>F592</f>
        <v>579</v>
      </c>
      <c r="O368" s="29">
        <f>F161</f>
        <v>148</v>
      </c>
      <c r="P368" s="29">
        <f>F198</f>
        <v>185</v>
      </c>
      <c r="Q368" s="29">
        <f>F240</f>
        <v>227</v>
      </c>
      <c r="R368" s="29">
        <f>F182</f>
        <v>169</v>
      </c>
      <c r="S368" s="29">
        <f>F219</f>
        <v>206</v>
      </c>
      <c r="T368" s="29">
        <f>F388</f>
        <v>375</v>
      </c>
      <c r="U368" s="29">
        <f>F455</f>
        <v>442</v>
      </c>
      <c r="V368" s="29">
        <f>F497</f>
        <v>484</v>
      </c>
      <c r="W368" s="29">
        <f>F434</f>
        <v>421</v>
      </c>
      <c r="X368" s="29">
        <f>F476</f>
        <v>463</v>
      </c>
      <c r="Y368" s="29">
        <f>F20</f>
        <v>7</v>
      </c>
      <c r="Z368" s="29">
        <f>F87</f>
        <v>74</v>
      </c>
      <c r="AA368" s="29">
        <f>F124</f>
        <v>111</v>
      </c>
      <c r="AB368" s="29">
        <f>F41</f>
        <v>28</v>
      </c>
      <c r="AC368" s="29">
        <f>F103</f>
        <v>90</v>
      </c>
      <c r="AD368" s="29">
        <f>F277</f>
        <v>264</v>
      </c>
      <c r="AE368" s="29">
        <f>F314</f>
        <v>301</v>
      </c>
      <c r="AF368" s="29">
        <f>F381</f>
        <v>368</v>
      </c>
      <c r="AG368" s="29">
        <f>F293</f>
        <v>280</v>
      </c>
      <c r="AH368" s="30">
        <f>F360</f>
        <v>347</v>
      </c>
      <c r="AI368" s="75">
        <f t="shared" si="172"/>
        <v>3247400</v>
      </c>
      <c r="AJ368" s="41"/>
      <c r="AK368" s="160" t="s">
        <v>585</v>
      </c>
      <c r="AL368" s="147" t="s">
        <v>129</v>
      </c>
      <c r="AM368" s="147" t="s">
        <v>663</v>
      </c>
      <c r="AN368" s="147" t="s">
        <v>273</v>
      </c>
      <c r="AO368" s="147" t="s">
        <v>592</v>
      </c>
      <c r="AP368" s="161" t="s">
        <v>400</v>
      </c>
      <c r="AQ368" s="147" t="s">
        <v>93</v>
      </c>
      <c r="AR368" s="147" t="s">
        <v>480</v>
      </c>
      <c r="AS368" s="147" t="s">
        <v>549</v>
      </c>
      <c r="AT368" s="147" t="s">
        <v>133</v>
      </c>
      <c r="AU368" s="147" t="s">
        <v>568</v>
      </c>
      <c r="AV368" s="147" t="s">
        <v>582</v>
      </c>
      <c r="AW368" s="162" t="s">
        <v>136</v>
      </c>
      <c r="AX368" s="147" t="s">
        <v>656</v>
      </c>
      <c r="AY368" s="147" t="s">
        <v>217</v>
      </c>
      <c r="AZ368" s="147" t="s">
        <v>117</v>
      </c>
      <c r="BA368" s="147" t="s">
        <v>667</v>
      </c>
      <c r="BB368" s="147" t="s">
        <v>334</v>
      </c>
      <c r="BC368" s="147" t="s">
        <v>619</v>
      </c>
      <c r="BD368" s="163" t="s">
        <v>590</v>
      </c>
      <c r="BE368" s="147" t="s">
        <v>156</v>
      </c>
      <c r="BF368" s="147" t="s">
        <v>398</v>
      </c>
      <c r="BG368" s="147" t="s">
        <v>478</v>
      </c>
      <c r="BH368" s="147" t="s">
        <v>125</v>
      </c>
      <c r="BI368" s="164" t="s">
        <v>544</v>
      </c>
      <c r="BJ368" s="41"/>
      <c r="BK368" s="50"/>
      <c r="BL368" s="57"/>
      <c r="BM368" s="28">
        <f>F284</f>
        <v>271</v>
      </c>
      <c r="BN368" s="29">
        <f>F342</f>
        <v>329</v>
      </c>
      <c r="BO368" s="29">
        <f>F373</f>
        <v>360</v>
      </c>
      <c r="BP368" s="29">
        <f>F320</f>
        <v>307</v>
      </c>
      <c r="BQ368" s="29">
        <f>F306</f>
        <v>293</v>
      </c>
      <c r="BR368" s="29">
        <f>F155</f>
        <v>142</v>
      </c>
      <c r="BS368" s="29">
        <f>F233</f>
        <v>220</v>
      </c>
      <c r="BT368" s="29">
        <f>F244</f>
        <v>231</v>
      </c>
      <c r="BU368" s="29">
        <f>F191</f>
        <v>178</v>
      </c>
      <c r="BV368" s="29">
        <f>F177</f>
        <v>164</v>
      </c>
      <c r="BW368" s="29">
        <f>F401</f>
        <v>388</v>
      </c>
      <c r="BX368" s="29">
        <f>F479</f>
        <v>466</v>
      </c>
      <c r="BY368" s="29">
        <f>F490</f>
        <v>477</v>
      </c>
      <c r="BZ368" s="29">
        <f>F462</f>
        <v>449</v>
      </c>
      <c r="CA368" s="29">
        <f>F418</f>
        <v>405</v>
      </c>
      <c r="CB368" s="29">
        <f>F513</f>
        <v>500</v>
      </c>
      <c r="CC368" s="29">
        <f>F596</f>
        <v>583</v>
      </c>
      <c r="CD368" s="29">
        <f>F632</f>
        <v>619</v>
      </c>
      <c r="CE368" s="29">
        <f>F574</f>
        <v>561</v>
      </c>
      <c r="CF368" s="29">
        <f>F560</f>
        <v>547</v>
      </c>
      <c r="CG368" s="29">
        <f>F22</f>
        <v>9</v>
      </c>
      <c r="CH368" s="29">
        <f>F100</f>
        <v>87</v>
      </c>
      <c r="CI368" s="29">
        <f>F136</f>
        <v>123</v>
      </c>
      <c r="CJ368" s="29">
        <f>F78</f>
        <v>65</v>
      </c>
      <c r="CK368" s="30">
        <f>F39</f>
        <v>26</v>
      </c>
      <c r="CL368" s="75">
        <f t="shared" si="173"/>
        <v>3247400</v>
      </c>
      <c r="CM368" s="41"/>
      <c r="CN368" s="91" t="s">
        <v>527</v>
      </c>
      <c r="CO368" s="93" t="s">
        <v>120</v>
      </c>
      <c r="CP368" s="93" t="s">
        <v>691</v>
      </c>
      <c r="CQ368" s="93" t="s">
        <v>359</v>
      </c>
      <c r="CR368" s="93" t="s">
        <v>399</v>
      </c>
      <c r="CS368" s="92" t="s">
        <v>385</v>
      </c>
      <c r="CT368" s="93" t="s">
        <v>429</v>
      </c>
      <c r="CU368" s="93" t="s">
        <v>254</v>
      </c>
      <c r="CV368" s="93" t="s">
        <v>427</v>
      </c>
      <c r="CW368" s="93" t="s">
        <v>309</v>
      </c>
      <c r="CX368" s="93" t="s">
        <v>80</v>
      </c>
      <c r="CY368" s="93" t="s">
        <v>153</v>
      </c>
      <c r="CZ368" s="94" t="s">
        <v>278</v>
      </c>
      <c r="DA368" s="93" t="s">
        <v>149</v>
      </c>
      <c r="DB368" s="93" t="s">
        <v>84</v>
      </c>
      <c r="DC368" s="93" t="s">
        <v>391</v>
      </c>
      <c r="DD368" s="93" t="s">
        <v>251</v>
      </c>
      <c r="DE368" s="93" t="s">
        <v>298</v>
      </c>
      <c r="DF368" s="93" t="s">
        <v>432</v>
      </c>
      <c r="DG368" s="95" t="s">
        <v>393</v>
      </c>
      <c r="DH368" s="93" t="s">
        <v>348</v>
      </c>
      <c r="DI368" s="93" t="s">
        <v>409</v>
      </c>
      <c r="DJ368" s="93" t="s">
        <v>525</v>
      </c>
      <c r="DK368" s="93" t="s">
        <v>644</v>
      </c>
      <c r="DL368" s="96" t="s">
        <v>319</v>
      </c>
      <c r="DM368" s="67"/>
      <c r="DO368" s="57"/>
      <c r="DP368" s="28">
        <f>F470</f>
        <v>457</v>
      </c>
      <c r="DQ368" s="29">
        <f>F553</f>
        <v>540</v>
      </c>
      <c r="DR368" s="29">
        <f>F116</f>
        <v>103</v>
      </c>
      <c r="DS368" s="29">
        <f>F199</f>
        <v>186</v>
      </c>
      <c r="DT368" s="29">
        <f>F287</f>
        <v>274</v>
      </c>
      <c r="DU368" s="29">
        <f>F138</f>
        <v>125</v>
      </c>
      <c r="DV368" s="29">
        <f>F351</f>
        <v>338</v>
      </c>
      <c r="DW368" s="29">
        <f>F434</f>
        <v>421</v>
      </c>
      <c r="DX368" s="29">
        <f>F622</f>
        <v>609</v>
      </c>
      <c r="DY368" s="29">
        <f>F80</f>
        <v>67</v>
      </c>
      <c r="DZ368" s="29">
        <f>F586</f>
        <v>573</v>
      </c>
      <c r="EA368" s="29">
        <f>F19</f>
        <v>6</v>
      </c>
      <c r="EB368" s="29">
        <f>F232</f>
        <v>219</v>
      </c>
      <c r="EC368" s="29">
        <f>F290</f>
        <v>277</v>
      </c>
      <c r="ED368" s="29">
        <f>F498</f>
        <v>485</v>
      </c>
      <c r="EE368" s="29">
        <f>F379</f>
        <v>366</v>
      </c>
      <c r="EF368" s="29">
        <f>F442</f>
        <v>429</v>
      </c>
      <c r="EG368" s="29">
        <f>F525</f>
        <v>512</v>
      </c>
      <c r="EH368" s="29">
        <f>F108</f>
        <v>95</v>
      </c>
      <c r="EI368" s="29">
        <f>F171</f>
        <v>158</v>
      </c>
      <c r="EJ368" s="29">
        <f>F52</f>
        <v>39</v>
      </c>
      <c r="EK368" s="29">
        <f>F260</f>
        <v>247</v>
      </c>
      <c r="EL368" s="29">
        <f>F318</f>
        <v>305</v>
      </c>
      <c r="EM368" s="29">
        <f>F406</f>
        <v>393</v>
      </c>
      <c r="EN368" s="30">
        <f>F589</f>
        <v>576</v>
      </c>
      <c r="EO368" s="75">
        <f t="shared" si="174"/>
        <v>3247400</v>
      </c>
      <c r="EP368" s="41"/>
      <c r="EQ368" s="241" t="s">
        <v>462</v>
      </c>
      <c r="ER368" s="243" t="s">
        <v>197</v>
      </c>
      <c r="ES368" s="243" t="s">
        <v>652</v>
      </c>
      <c r="ET368" s="243" t="s">
        <v>598</v>
      </c>
      <c r="EU368" s="243" t="s">
        <v>303</v>
      </c>
      <c r="EV368" s="242" t="s">
        <v>127</v>
      </c>
      <c r="EW368" s="243" t="s">
        <v>465</v>
      </c>
      <c r="EX368" s="243" t="s">
        <v>656</v>
      </c>
      <c r="EY368" s="243" t="s">
        <v>147</v>
      </c>
      <c r="EZ368" s="243" t="s">
        <v>97</v>
      </c>
      <c r="FA368" s="243" t="s">
        <v>78</v>
      </c>
      <c r="FB368" s="243" t="s">
        <v>620</v>
      </c>
      <c r="FC368" s="244" t="s">
        <v>401</v>
      </c>
      <c r="FD368" s="243" t="s">
        <v>424</v>
      </c>
      <c r="FE368" s="243" t="s">
        <v>371</v>
      </c>
      <c r="FF368" s="243" t="s">
        <v>383</v>
      </c>
      <c r="FG368" s="243" t="s">
        <v>297</v>
      </c>
      <c r="FH368" s="243" t="s">
        <v>337</v>
      </c>
      <c r="FI368" s="243" t="s">
        <v>314</v>
      </c>
      <c r="FJ368" s="245" t="s">
        <v>701</v>
      </c>
      <c r="FK368" s="243" t="s">
        <v>574</v>
      </c>
      <c r="FL368" s="243" t="s">
        <v>115</v>
      </c>
      <c r="FM368" s="243" t="s">
        <v>268</v>
      </c>
      <c r="FN368" s="243" t="s">
        <v>672</v>
      </c>
      <c r="FO368" s="246" t="s">
        <v>275</v>
      </c>
      <c r="FP368" s="67"/>
      <c r="FQ368" s="211"/>
    </row>
    <row r="369" spans="1:173" ht="12.75" x14ac:dyDescent="0.2">
      <c r="A369" s="41"/>
      <c r="B369" s="41"/>
      <c r="C369" s="41"/>
      <c r="D369" s="109" t="s">
        <v>282</v>
      </c>
      <c r="E369" s="110" t="s">
        <v>565</v>
      </c>
      <c r="F369" s="122">
        <f>B3+(356*B5)</f>
        <v>356</v>
      </c>
      <c r="G369" s="41"/>
      <c r="I369" s="57"/>
      <c r="J369" s="28">
        <f>F625</f>
        <v>612</v>
      </c>
      <c r="K369" s="29">
        <f>F542</f>
        <v>529</v>
      </c>
      <c r="L369" s="29">
        <f>F604</f>
        <v>591</v>
      </c>
      <c r="M369" s="29">
        <f>F521</f>
        <v>508</v>
      </c>
      <c r="N369" s="29">
        <f>F583</f>
        <v>570</v>
      </c>
      <c r="O369" s="29">
        <f>F257</f>
        <v>244</v>
      </c>
      <c r="P369" s="29">
        <f>F169</f>
        <v>156</v>
      </c>
      <c r="Q369" s="29">
        <f>F236</f>
        <v>223</v>
      </c>
      <c r="R369" s="29">
        <f>F148</f>
        <v>135</v>
      </c>
      <c r="S369" s="29">
        <f>F190</f>
        <v>177</v>
      </c>
      <c r="T369" s="29">
        <f>F509</f>
        <v>496</v>
      </c>
      <c r="U369" s="29">
        <f>F426</f>
        <v>413</v>
      </c>
      <c r="V369" s="29">
        <f>F463</f>
        <v>450</v>
      </c>
      <c r="W369" s="29">
        <f>F405</f>
        <v>392</v>
      </c>
      <c r="X369" s="29">
        <f>F447</f>
        <v>434</v>
      </c>
      <c r="Y369" s="29">
        <f>F116</f>
        <v>103</v>
      </c>
      <c r="Z369" s="29">
        <f>F53</f>
        <v>40</v>
      </c>
      <c r="AA369" s="29">
        <f>F95</f>
        <v>82</v>
      </c>
      <c r="AB369" s="29">
        <f>F37</f>
        <v>24</v>
      </c>
      <c r="AC369" s="29">
        <f>F74</f>
        <v>61</v>
      </c>
      <c r="AD369" s="29">
        <f>F368</f>
        <v>355</v>
      </c>
      <c r="AE369" s="29">
        <f>F310</f>
        <v>297</v>
      </c>
      <c r="AF369" s="29">
        <f>F352</f>
        <v>339</v>
      </c>
      <c r="AG369" s="29">
        <f>F264</f>
        <v>251</v>
      </c>
      <c r="AH369" s="30">
        <f>F331</f>
        <v>318</v>
      </c>
      <c r="AI369" s="75">
        <f t="shared" si="172"/>
        <v>3247400</v>
      </c>
      <c r="AJ369" s="41"/>
      <c r="AK369" s="160" t="s">
        <v>76</v>
      </c>
      <c r="AL369" s="147" t="s">
        <v>631</v>
      </c>
      <c r="AM369" s="147" t="s">
        <v>606</v>
      </c>
      <c r="AN369" s="147" t="s">
        <v>191</v>
      </c>
      <c r="AO369" s="147" t="s">
        <v>674</v>
      </c>
      <c r="AP369" s="147" t="s">
        <v>516</v>
      </c>
      <c r="AQ369" s="161" t="s">
        <v>194</v>
      </c>
      <c r="AR369" s="147" t="s">
        <v>482</v>
      </c>
      <c r="AS369" s="147" t="s">
        <v>229</v>
      </c>
      <c r="AT369" s="147" t="s">
        <v>441</v>
      </c>
      <c r="AU369" s="147" t="s">
        <v>640</v>
      </c>
      <c r="AV369" s="147" t="s">
        <v>339</v>
      </c>
      <c r="AW369" s="162" t="s">
        <v>615</v>
      </c>
      <c r="AX369" s="147" t="s">
        <v>608</v>
      </c>
      <c r="AY369" s="147" t="s">
        <v>198</v>
      </c>
      <c r="AZ369" s="147" t="s">
        <v>652</v>
      </c>
      <c r="BA369" s="147" t="s">
        <v>611</v>
      </c>
      <c r="BB369" s="147" t="s">
        <v>202</v>
      </c>
      <c r="BC369" s="163" t="s">
        <v>679</v>
      </c>
      <c r="BD369" s="147" t="s">
        <v>140</v>
      </c>
      <c r="BE369" s="147" t="s">
        <v>188</v>
      </c>
      <c r="BF369" s="147" t="s">
        <v>439</v>
      </c>
      <c r="BG369" s="147" t="s">
        <v>283</v>
      </c>
      <c r="BH369" s="147" t="s">
        <v>513</v>
      </c>
      <c r="BI369" s="164" t="s">
        <v>438</v>
      </c>
      <c r="BJ369" s="41"/>
      <c r="BK369" s="50"/>
      <c r="BL369" s="57"/>
      <c r="BM369" s="28">
        <f>F331</f>
        <v>318</v>
      </c>
      <c r="BN369" s="29">
        <f>F298</f>
        <v>285</v>
      </c>
      <c r="BO369" s="29">
        <f>F345</f>
        <v>332</v>
      </c>
      <c r="BP369" s="29">
        <f>F384</f>
        <v>371</v>
      </c>
      <c r="BQ369" s="29">
        <f>F267</f>
        <v>254</v>
      </c>
      <c r="BR369" s="29">
        <f>F202</f>
        <v>189</v>
      </c>
      <c r="BS369" s="29">
        <f>F169</f>
        <v>156</v>
      </c>
      <c r="BT369" s="29">
        <f>F216</f>
        <v>203</v>
      </c>
      <c r="BU369" s="29">
        <f>F255</f>
        <v>242</v>
      </c>
      <c r="BV369" s="29">
        <f>F158</f>
        <v>145</v>
      </c>
      <c r="BW369" s="29">
        <f>F443</f>
        <v>430</v>
      </c>
      <c r="BX369" s="29">
        <f>F415</f>
        <v>402</v>
      </c>
      <c r="BY369" s="29">
        <f>F487</f>
        <v>474</v>
      </c>
      <c r="BZ369" s="29">
        <f>F501</f>
        <v>488</v>
      </c>
      <c r="CA369" s="29">
        <f>F404</f>
        <v>391</v>
      </c>
      <c r="CB369" s="29">
        <f>F585</f>
        <v>572</v>
      </c>
      <c r="CC369" s="29">
        <f>F557</f>
        <v>544</v>
      </c>
      <c r="CD369" s="29">
        <f>F599</f>
        <v>586</v>
      </c>
      <c r="CE369" s="29">
        <f>F613</f>
        <v>600</v>
      </c>
      <c r="CF369" s="29">
        <f>F521</f>
        <v>508</v>
      </c>
      <c r="CG369" s="29">
        <f>F64</f>
        <v>51</v>
      </c>
      <c r="CH369" s="29">
        <f>F61</f>
        <v>48</v>
      </c>
      <c r="CI369" s="29">
        <f>F103</f>
        <v>90</v>
      </c>
      <c r="CJ369" s="29">
        <f>F122</f>
        <v>109</v>
      </c>
      <c r="CK369" s="30">
        <f>F25</f>
        <v>12</v>
      </c>
      <c r="CL369" s="75">
        <f t="shared" si="173"/>
        <v>3247400</v>
      </c>
      <c r="CM369" s="41"/>
      <c r="CN369" s="91" t="s">
        <v>438</v>
      </c>
      <c r="CO369" s="93" t="s">
        <v>684</v>
      </c>
      <c r="CP369" s="93" t="s">
        <v>244</v>
      </c>
      <c r="CQ369" s="93" t="s">
        <v>463</v>
      </c>
      <c r="CR369" s="93" t="s">
        <v>372</v>
      </c>
      <c r="CS369" s="93" t="s">
        <v>362</v>
      </c>
      <c r="CT369" s="92" t="s">
        <v>194</v>
      </c>
      <c r="CU369" s="93" t="s">
        <v>387</v>
      </c>
      <c r="CV369" s="93" t="s">
        <v>428</v>
      </c>
      <c r="CW369" s="93" t="s">
        <v>538</v>
      </c>
      <c r="CX369" s="93" t="s">
        <v>338</v>
      </c>
      <c r="CY369" s="93" t="s">
        <v>150</v>
      </c>
      <c r="CZ369" s="94" t="s">
        <v>82</v>
      </c>
      <c r="DA369" s="93" t="s">
        <v>152</v>
      </c>
      <c r="DB369" s="93" t="s">
        <v>99</v>
      </c>
      <c r="DC369" s="93" t="s">
        <v>541</v>
      </c>
      <c r="DD369" s="93" t="s">
        <v>356</v>
      </c>
      <c r="DE369" s="93" t="s">
        <v>392</v>
      </c>
      <c r="DF369" s="95" t="s">
        <v>434</v>
      </c>
      <c r="DG369" s="93" t="s">
        <v>191</v>
      </c>
      <c r="DH369" s="93" t="s">
        <v>139</v>
      </c>
      <c r="DI369" s="93" t="s">
        <v>494</v>
      </c>
      <c r="DJ369" s="93" t="s">
        <v>590</v>
      </c>
      <c r="DK369" s="93" t="s">
        <v>231</v>
      </c>
      <c r="DL369" s="96" t="s">
        <v>451</v>
      </c>
      <c r="DM369" s="67"/>
      <c r="DO369" s="57"/>
      <c r="DP369" s="28">
        <f>F305</f>
        <v>292</v>
      </c>
      <c r="DQ369" s="29">
        <f>F488</f>
        <v>475</v>
      </c>
      <c r="DR369" s="29">
        <f>F576</f>
        <v>563</v>
      </c>
      <c r="DS369" s="29">
        <f>F34</f>
        <v>21</v>
      </c>
      <c r="DT369" s="29">
        <f>F222</f>
        <v>209</v>
      </c>
      <c r="DU369" s="29">
        <f>F98</f>
        <v>85</v>
      </c>
      <c r="DV369" s="29">
        <f>F186</f>
        <v>173</v>
      </c>
      <c r="DW369" s="29">
        <f>F369</f>
        <v>356</v>
      </c>
      <c r="DX369" s="29">
        <f>F457</f>
        <v>444</v>
      </c>
      <c r="DY369" s="29">
        <f>F515</f>
        <v>502</v>
      </c>
      <c r="DZ369" s="29">
        <f>F396</f>
        <v>383</v>
      </c>
      <c r="EA369" s="29">
        <f>F604</f>
        <v>591</v>
      </c>
      <c r="EB369" s="29">
        <f>F42</f>
        <v>29</v>
      </c>
      <c r="EC369" s="29">
        <f>F250</f>
        <v>237</v>
      </c>
      <c r="ED369" s="29">
        <f>F333</f>
        <v>320</v>
      </c>
      <c r="EE369" s="29">
        <f>F189</f>
        <v>176</v>
      </c>
      <c r="EF369" s="29">
        <f>F277</f>
        <v>264</v>
      </c>
      <c r="EG369" s="29">
        <f>F485</f>
        <v>472</v>
      </c>
      <c r="EH369" s="29">
        <f>F543</f>
        <v>530</v>
      </c>
      <c r="EI369" s="29">
        <f>F131</f>
        <v>118</v>
      </c>
      <c r="EJ369" s="29">
        <f>F637</f>
        <v>624</v>
      </c>
      <c r="EK369" s="29">
        <f>F70</f>
        <v>57</v>
      </c>
      <c r="EL369" s="29">
        <f>F153</f>
        <v>140</v>
      </c>
      <c r="EM369" s="29">
        <f>F341</f>
        <v>328</v>
      </c>
      <c r="EN369" s="30">
        <f>F424</f>
        <v>411</v>
      </c>
      <c r="EO369" s="75">
        <f t="shared" si="174"/>
        <v>3247400</v>
      </c>
      <c r="EP369" s="41"/>
      <c r="EQ369" s="241" t="s">
        <v>312</v>
      </c>
      <c r="ER369" s="243" t="s">
        <v>593</v>
      </c>
      <c r="ES369" s="243" t="s">
        <v>521</v>
      </c>
      <c r="ET369" s="243" t="s">
        <v>167</v>
      </c>
      <c r="EU369" s="243" t="s">
        <v>524</v>
      </c>
      <c r="EV369" s="243" t="s">
        <v>539</v>
      </c>
      <c r="EW369" s="242" t="s">
        <v>517</v>
      </c>
      <c r="EX369" s="243" t="s">
        <v>282</v>
      </c>
      <c r="EY369" s="243" t="s">
        <v>492</v>
      </c>
      <c r="EZ369" s="243" t="s">
        <v>266</v>
      </c>
      <c r="FA369" s="243" t="s">
        <v>295</v>
      </c>
      <c r="FB369" s="243" t="s">
        <v>606</v>
      </c>
      <c r="FC369" s="244" t="s">
        <v>449</v>
      </c>
      <c r="FD369" s="243" t="s">
        <v>200</v>
      </c>
      <c r="FE369" s="243" t="s">
        <v>223</v>
      </c>
      <c r="FF369" s="243" t="s">
        <v>116</v>
      </c>
      <c r="FG369" s="243" t="s">
        <v>156</v>
      </c>
      <c r="FH369" s="243" t="s">
        <v>130</v>
      </c>
      <c r="FI369" s="245" t="s">
        <v>655</v>
      </c>
      <c r="FJ369" s="243" t="s">
        <v>470</v>
      </c>
      <c r="FK369" s="243" t="s">
        <v>562</v>
      </c>
      <c r="FL369" s="243" t="s">
        <v>369</v>
      </c>
      <c r="FM369" s="243" t="s">
        <v>622</v>
      </c>
      <c r="FN369" s="243" t="s">
        <v>87</v>
      </c>
      <c r="FO369" s="246" t="s">
        <v>405</v>
      </c>
      <c r="FP369" s="67"/>
      <c r="FQ369" s="211"/>
    </row>
    <row r="370" spans="1:173" ht="12.75" x14ac:dyDescent="0.2">
      <c r="A370" s="41"/>
      <c r="B370" s="41"/>
      <c r="C370" s="41"/>
      <c r="D370" s="109" t="s">
        <v>180</v>
      </c>
      <c r="E370" s="110" t="s">
        <v>565</v>
      </c>
      <c r="F370" s="122">
        <f>B3+(357*B5)</f>
        <v>357</v>
      </c>
      <c r="G370" s="41"/>
      <c r="I370" s="57"/>
      <c r="J370" s="28">
        <f>F596</f>
        <v>583</v>
      </c>
      <c r="K370" s="29">
        <f>F533</f>
        <v>520</v>
      </c>
      <c r="L370" s="29">
        <f>F575</f>
        <v>562</v>
      </c>
      <c r="M370" s="29">
        <f>F617</f>
        <v>604</v>
      </c>
      <c r="N370" s="29">
        <f>F554</f>
        <v>541</v>
      </c>
      <c r="O370" s="29">
        <f>F223</f>
        <v>210</v>
      </c>
      <c r="P370" s="29">
        <f>F140</f>
        <v>127</v>
      </c>
      <c r="Q370" s="29">
        <f>F207</f>
        <v>194</v>
      </c>
      <c r="R370" s="29">
        <f>F244</f>
        <v>231</v>
      </c>
      <c r="S370" s="29">
        <f>F186</f>
        <v>173</v>
      </c>
      <c r="T370" s="29">
        <f>F480</f>
        <v>467</v>
      </c>
      <c r="U370" s="29">
        <f>F397</f>
        <v>384</v>
      </c>
      <c r="V370" s="29">
        <f>F459</f>
        <v>446</v>
      </c>
      <c r="W370" s="29">
        <f>F501</f>
        <v>488</v>
      </c>
      <c r="X370" s="29">
        <f>F413</f>
        <v>400</v>
      </c>
      <c r="Y370" s="29">
        <f>F112</f>
        <v>99</v>
      </c>
      <c r="Z370" s="29">
        <f>F24</f>
        <v>11</v>
      </c>
      <c r="AA370" s="29">
        <f>F66</f>
        <v>53</v>
      </c>
      <c r="AB370" s="29">
        <f>F128</f>
        <v>115</v>
      </c>
      <c r="AC370" s="29">
        <f>F45</f>
        <v>32</v>
      </c>
      <c r="AD370" s="29">
        <f>F339</f>
        <v>326</v>
      </c>
      <c r="AE370" s="29">
        <f>F281</f>
        <v>268</v>
      </c>
      <c r="AF370" s="29">
        <f>F318</f>
        <v>305</v>
      </c>
      <c r="AG370" s="29">
        <f>F385</f>
        <v>372</v>
      </c>
      <c r="AH370" s="30">
        <f>F302</f>
        <v>289</v>
      </c>
      <c r="AI370" s="75">
        <f t="shared" si="172"/>
        <v>3247400</v>
      </c>
      <c r="AJ370" s="41"/>
      <c r="AK370" s="160" t="s">
        <v>251</v>
      </c>
      <c r="AL370" s="147" t="s">
        <v>686</v>
      </c>
      <c r="AM370" s="147" t="s">
        <v>215</v>
      </c>
      <c r="AN370" s="147" t="s">
        <v>566</v>
      </c>
      <c r="AO370" s="147" t="s">
        <v>629</v>
      </c>
      <c r="AP370" s="147" t="s">
        <v>344</v>
      </c>
      <c r="AQ370" s="147" t="s">
        <v>548</v>
      </c>
      <c r="AR370" s="161" t="s">
        <v>481</v>
      </c>
      <c r="AS370" s="147" t="s">
        <v>254</v>
      </c>
      <c r="AT370" s="147" t="s">
        <v>517</v>
      </c>
      <c r="AU370" s="147" t="s">
        <v>603</v>
      </c>
      <c r="AV370" s="147" t="s">
        <v>258</v>
      </c>
      <c r="AW370" s="162" t="s">
        <v>625</v>
      </c>
      <c r="AX370" s="147" t="s">
        <v>152</v>
      </c>
      <c r="AY370" s="147" t="s">
        <v>641</v>
      </c>
      <c r="AZ370" s="147" t="s">
        <v>662</v>
      </c>
      <c r="BA370" s="147" t="s">
        <v>270</v>
      </c>
      <c r="BB370" s="163" t="s">
        <v>596</v>
      </c>
      <c r="BC370" s="147" t="s">
        <v>628</v>
      </c>
      <c r="BD370" s="147" t="s">
        <v>261</v>
      </c>
      <c r="BE370" s="147" t="s">
        <v>440</v>
      </c>
      <c r="BF370" s="147" t="s">
        <v>545</v>
      </c>
      <c r="BG370" s="147" t="s">
        <v>268</v>
      </c>
      <c r="BH370" s="147" t="s">
        <v>397</v>
      </c>
      <c r="BI370" s="164" t="s">
        <v>89</v>
      </c>
      <c r="BJ370" s="41"/>
      <c r="BK370" s="50"/>
      <c r="BL370" s="57"/>
      <c r="BM370" s="28">
        <f>F295</f>
        <v>282</v>
      </c>
      <c r="BN370" s="29">
        <f>F381</f>
        <v>368</v>
      </c>
      <c r="BO370" s="29">
        <f>F317</f>
        <v>304</v>
      </c>
      <c r="BP370" s="29">
        <f>F273</f>
        <v>260</v>
      </c>
      <c r="BQ370" s="29">
        <f>F359</f>
        <v>346</v>
      </c>
      <c r="BR370" s="29">
        <f>F166</f>
        <v>153</v>
      </c>
      <c r="BS370" s="29">
        <f>F252</f>
        <v>239</v>
      </c>
      <c r="BT370" s="29">
        <f>F208</f>
        <v>195</v>
      </c>
      <c r="BU370" s="29">
        <f>F144</f>
        <v>131</v>
      </c>
      <c r="BV370" s="29">
        <f>F230</f>
        <v>217</v>
      </c>
      <c r="BW370" s="29">
        <f>F437</f>
        <v>424</v>
      </c>
      <c r="BX370" s="29">
        <f>F493</f>
        <v>480</v>
      </c>
      <c r="BY370" s="29">
        <f>F454</f>
        <v>441</v>
      </c>
      <c r="BZ370" s="29">
        <f>F390</f>
        <v>377</v>
      </c>
      <c r="CA370" s="29">
        <f>F476</f>
        <v>463</v>
      </c>
      <c r="CB370" s="29">
        <f>F549</f>
        <v>536</v>
      </c>
      <c r="CC370" s="29">
        <f>F635</f>
        <v>622</v>
      </c>
      <c r="CD370" s="29">
        <f>F571</f>
        <v>558</v>
      </c>
      <c r="CE370" s="29">
        <f>F532</f>
        <v>519</v>
      </c>
      <c r="CF370" s="29">
        <f>F588</f>
        <v>575</v>
      </c>
      <c r="CG370" s="29">
        <f>F53</f>
        <v>40</v>
      </c>
      <c r="CH370" s="29">
        <f>F114</f>
        <v>101</v>
      </c>
      <c r="CI370" s="29">
        <f>F75</f>
        <v>62</v>
      </c>
      <c r="CJ370" s="29">
        <f>F36</f>
        <v>23</v>
      </c>
      <c r="CK370" s="30">
        <f>F97</f>
        <v>84</v>
      </c>
      <c r="CL370" s="75">
        <f t="shared" si="173"/>
        <v>3247400</v>
      </c>
      <c r="CM370" s="41"/>
      <c r="CN370" s="91" t="s">
        <v>304</v>
      </c>
      <c r="CO370" s="93" t="s">
        <v>478</v>
      </c>
      <c r="CP370" s="93" t="s">
        <v>323</v>
      </c>
      <c r="CQ370" s="93" t="s">
        <v>681</v>
      </c>
      <c r="CR370" s="93" t="s">
        <v>559</v>
      </c>
      <c r="CS370" s="93" t="s">
        <v>419</v>
      </c>
      <c r="CT370" s="93" t="s">
        <v>185</v>
      </c>
      <c r="CU370" s="92" t="s">
        <v>469</v>
      </c>
      <c r="CV370" s="93" t="s">
        <v>379</v>
      </c>
      <c r="CW370" s="93" t="s">
        <v>468</v>
      </c>
      <c r="CX370" s="93" t="s">
        <v>219</v>
      </c>
      <c r="CY370" s="93" t="s">
        <v>216</v>
      </c>
      <c r="CZ370" s="94" t="s">
        <v>218</v>
      </c>
      <c r="DA370" s="93" t="s">
        <v>220</v>
      </c>
      <c r="DB370" s="93" t="s">
        <v>217</v>
      </c>
      <c r="DC370" s="93" t="s">
        <v>474</v>
      </c>
      <c r="DD370" s="93" t="s">
        <v>473</v>
      </c>
      <c r="DE370" s="95" t="s">
        <v>129</v>
      </c>
      <c r="DF370" s="93" t="s">
        <v>176</v>
      </c>
      <c r="DG370" s="93" t="s">
        <v>456</v>
      </c>
      <c r="DH370" s="93" t="s">
        <v>611</v>
      </c>
      <c r="DI370" s="93" t="s">
        <v>368</v>
      </c>
      <c r="DJ370" s="93" t="s">
        <v>487</v>
      </c>
      <c r="DK370" s="93" t="s">
        <v>422</v>
      </c>
      <c r="DL370" s="96" t="s">
        <v>292</v>
      </c>
      <c r="DM370" s="67"/>
      <c r="DO370" s="57"/>
      <c r="DP370" s="28">
        <f>F240</f>
        <v>227</v>
      </c>
      <c r="DQ370" s="29">
        <f>F323</f>
        <v>310</v>
      </c>
      <c r="DR370" s="29">
        <f>F411</f>
        <v>398</v>
      </c>
      <c r="DS370" s="29">
        <f>F594</f>
        <v>581</v>
      </c>
      <c r="DT370" s="29">
        <f>F57</f>
        <v>44</v>
      </c>
      <c r="DU370" s="29">
        <f>F558</f>
        <v>545</v>
      </c>
      <c r="DV370" s="29">
        <f>F121</f>
        <v>108</v>
      </c>
      <c r="DW370" s="29">
        <f>F204</f>
        <v>191</v>
      </c>
      <c r="DX370" s="29">
        <f>F267</f>
        <v>254</v>
      </c>
      <c r="DY370" s="29">
        <f>F475</f>
        <v>462</v>
      </c>
      <c r="DZ370" s="29">
        <f>F356</f>
        <v>343</v>
      </c>
      <c r="EA370" s="29">
        <f>F414</f>
        <v>401</v>
      </c>
      <c r="EB370" s="29">
        <f>F627</f>
        <v>614</v>
      </c>
      <c r="EC370" s="29">
        <f>F85</f>
        <v>72</v>
      </c>
      <c r="ED370" s="29">
        <f>F143</f>
        <v>130</v>
      </c>
      <c r="EE370" s="29">
        <f>F24</f>
        <v>11</v>
      </c>
      <c r="EF370" s="29">
        <f>F237</f>
        <v>224</v>
      </c>
      <c r="EG370" s="29">
        <f>F295</f>
        <v>282</v>
      </c>
      <c r="EH370" s="29">
        <f>F503</f>
        <v>490</v>
      </c>
      <c r="EI370" s="29">
        <f>F566</f>
        <v>553</v>
      </c>
      <c r="EJ370" s="29">
        <f>F447</f>
        <v>434</v>
      </c>
      <c r="EK370" s="29">
        <f>F530</f>
        <v>517</v>
      </c>
      <c r="EL370" s="29">
        <f>F88</f>
        <v>75</v>
      </c>
      <c r="EM370" s="29">
        <f>F176</f>
        <v>163</v>
      </c>
      <c r="EN370" s="30">
        <f>F384</f>
        <v>371</v>
      </c>
      <c r="EO370" s="75">
        <f t="shared" si="174"/>
        <v>3247400</v>
      </c>
      <c r="EP370" s="41"/>
      <c r="EQ370" s="241" t="s">
        <v>480</v>
      </c>
      <c r="ER370" s="243" t="s">
        <v>670</v>
      </c>
      <c r="ES370" s="243" t="s">
        <v>476</v>
      </c>
      <c r="ET370" s="243" t="s">
        <v>355</v>
      </c>
      <c r="EU370" s="243" t="s">
        <v>128</v>
      </c>
      <c r="EV370" s="243" t="s">
        <v>666</v>
      </c>
      <c r="EW370" s="243" t="s">
        <v>71</v>
      </c>
      <c r="EX370" s="242" t="s">
        <v>560</v>
      </c>
      <c r="EY370" s="243" t="s">
        <v>372</v>
      </c>
      <c r="EZ370" s="243" t="s">
        <v>100</v>
      </c>
      <c r="FA370" s="243" t="s">
        <v>514</v>
      </c>
      <c r="FB370" s="243" t="s">
        <v>396</v>
      </c>
      <c r="FC370" s="244" t="s">
        <v>315</v>
      </c>
      <c r="FD370" s="243" t="s">
        <v>332</v>
      </c>
      <c r="FE370" s="243" t="s">
        <v>186</v>
      </c>
      <c r="FF370" s="243" t="s">
        <v>270</v>
      </c>
      <c r="FG370" s="243" t="s">
        <v>265</v>
      </c>
      <c r="FH370" s="245" t="s">
        <v>304</v>
      </c>
      <c r="FI370" s="243" t="s">
        <v>404</v>
      </c>
      <c r="FJ370" s="243" t="s">
        <v>627</v>
      </c>
      <c r="FK370" s="243" t="s">
        <v>198</v>
      </c>
      <c r="FL370" s="243" t="s">
        <v>520</v>
      </c>
      <c r="FM370" s="243" t="s">
        <v>1</v>
      </c>
      <c r="FN370" s="243" t="s">
        <v>605</v>
      </c>
      <c r="FO370" s="246" t="s">
        <v>463</v>
      </c>
      <c r="FP370" s="67"/>
      <c r="FQ370" s="211"/>
    </row>
    <row r="371" spans="1:173" ht="12.75" x14ac:dyDescent="0.2">
      <c r="A371" s="41"/>
      <c r="B371" s="41"/>
      <c r="C371" s="41"/>
      <c r="D371" s="109" t="s">
        <v>563</v>
      </c>
      <c r="E371" s="110" t="s">
        <v>565</v>
      </c>
      <c r="F371" s="111">
        <f>B3+(358*B5)</f>
        <v>358</v>
      </c>
      <c r="G371" s="41"/>
      <c r="I371" s="57"/>
      <c r="J371" s="28">
        <f>F567</f>
        <v>554</v>
      </c>
      <c r="K371" s="29">
        <f>F629</f>
        <v>616</v>
      </c>
      <c r="L371" s="29">
        <f>F546</f>
        <v>533</v>
      </c>
      <c r="M371" s="29">
        <f>F608</f>
        <v>595</v>
      </c>
      <c r="N371" s="29">
        <f>F525</f>
        <v>512</v>
      </c>
      <c r="O371" s="29">
        <f>F194</f>
        <v>181</v>
      </c>
      <c r="P371" s="29">
        <f>F261</f>
        <v>248</v>
      </c>
      <c r="Q371" s="29">
        <f>F173</f>
        <v>160</v>
      </c>
      <c r="R371" s="29">
        <f>F215</f>
        <v>202</v>
      </c>
      <c r="S371" s="29">
        <f>F157</f>
        <v>144</v>
      </c>
      <c r="T371" s="29">
        <f>F451</f>
        <v>438</v>
      </c>
      <c r="U371" s="29">
        <f>F488</f>
        <v>475</v>
      </c>
      <c r="V371" s="29">
        <f>F430</f>
        <v>417</v>
      </c>
      <c r="W371" s="29">
        <f>F472</f>
        <v>459</v>
      </c>
      <c r="X371" s="29">
        <f>F409</f>
        <v>396</v>
      </c>
      <c r="Y371" s="29">
        <f>F78</f>
        <v>65</v>
      </c>
      <c r="Z371" s="29">
        <f>F120</f>
        <v>107</v>
      </c>
      <c r="AA371" s="29">
        <f>F62</f>
        <v>49</v>
      </c>
      <c r="AB371" s="29">
        <f>F99</f>
        <v>86</v>
      </c>
      <c r="AC371" s="29">
        <f>F16</f>
        <v>3</v>
      </c>
      <c r="AD371" s="29">
        <f>F335</f>
        <v>322</v>
      </c>
      <c r="AE371" s="29">
        <f>F377</f>
        <v>364</v>
      </c>
      <c r="AF371" s="29">
        <f>F289</f>
        <v>276</v>
      </c>
      <c r="AG371" s="29">
        <f>F356</f>
        <v>343</v>
      </c>
      <c r="AH371" s="30">
        <f>F268</f>
        <v>255</v>
      </c>
      <c r="AI371" s="75">
        <f t="shared" si="172"/>
        <v>3247400</v>
      </c>
      <c r="AJ371" s="41"/>
      <c r="AK371" s="160" t="s">
        <v>613</v>
      </c>
      <c r="AL371" s="147" t="s">
        <v>645</v>
      </c>
      <c r="AM371" s="147" t="s">
        <v>327</v>
      </c>
      <c r="AN371" s="147" t="s">
        <v>671</v>
      </c>
      <c r="AO371" s="147" t="s">
        <v>337</v>
      </c>
      <c r="AP371" s="147" t="s">
        <v>313</v>
      </c>
      <c r="AQ371" s="147" t="s">
        <v>442</v>
      </c>
      <c r="AR371" s="147" t="s">
        <v>160</v>
      </c>
      <c r="AS371" s="161" t="s">
        <v>518</v>
      </c>
      <c r="AT371" s="147" t="s">
        <v>443</v>
      </c>
      <c r="AU371" s="147" t="s">
        <v>280</v>
      </c>
      <c r="AV371" s="147" t="s">
        <v>593</v>
      </c>
      <c r="AW371" s="162" t="s">
        <v>624</v>
      </c>
      <c r="AX371" s="147" t="s">
        <v>316</v>
      </c>
      <c r="AY371" s="147" t="s">
        <v>604</v>
      </c>
      <c r="AZ371" s="147" t="s">
        <v>644</v>
      </c>
      <c r="BA371" s="163" t="s">
        <v>320</v>
      </c>
      <c r="BB371" s="147" t="s">
        <v>682</v>
      </c>
      <c r="BC371" s="147" t="s">
        <v>72</v>
      </c>
      <c r="BD371" s="147" t="s">
        <v>630</v>
      </c>
      <c r="BE371" s="147" t="s">
        <v>515</v>
      </c>
      <c r="BF371" s="147" t="s">
        <v>221</v>
      </c>
      <c r="BG371" s="147" t="s">
        <v>477</v>
      </c>
      <c r="BH371" s="147" t="s">
        <v>514</v>
      </c>
      <c r="BI371" s="164" t="s">
        <v>325</v>
      </c>
      <c r="BJ371" s="41"/>
      <c r="BK371" s="50"/>
      <c r="BL371" s="57"/>
      <c r="BM371" s="28">
        <f>F367</f>
        <v>354</v>
      </c>
      <c r="BN371" s="29">
        <f>F270</f>
        <v>257</v>
      </c>
      <c r="BO371" s="29">
        <f>F309</f>
        <v>296</v>
      </c>
      <c r="BP371" s="29">
        <f>F356</f>
        <v>343</v>
      </c>
      <c r="BQ371" s="29">
        <f>F323</f>
        <v>310</v>
      </c>
      <c r="BR371" s="29">
        <f>F258</f>
        <v>245</v>
      </c>
      <c r="BS371" s="29">
        <f>F141</f>
        <v>128</v>
      </c>
      <c r="BT371" s="29">
        <f>F180</f>
        <v>167</v>
      </c>
      <c r="BU371" s="29">
        <f>F227</f>
        <v>214</v>
      </c>
      <c r="BV371" s="29">
        <f>F194</f>
        <v>181</v>
      </c>
      <c r="BW371" s="29">
        <f>F504</f>
        <v>491</v>
      </c>
      <c r="BX371" s="29">
        <f>F412</f>
        <v>399</v>
      </c>
      <c r="BY371" s="29">
        <f>F426</f>
        <v>413</v>
      </c>
      <c r="BZ371" s="29">
        <f>F468</f>
        <v>455</v>
      </c>
      <c r="CA371" s="29">
        <f>F440</f>
        <v>427</v>
      </c>
      <c r="CB371" s="29">
        <f>F621</f>
        <v>608</v>
      </c>
      <c r="CC371" s="29">
        <f>F524</f>
        <v>511</v>
      </c>
      <c r="CD371" s="29">
        <f>F538</f>
        <v>525</v>
      </c>
      <c r="CE371" s="29">
        <f>F610</f>
        <v>597</v>
      </c>
      <c r="CF371" s="29">
        <f>F582</f>
        <v>569</v>
      </c>
      <c r="CG371" s="29">
        <f>F125</f>
        <v>112</v>
      </c>
      <c r="CH371" s="29">
        <f>F28</f>
        <v>15</v>
      </c>
      <c r="CI371" s="29">
        <f>F47</f>
        <v>34</v>
      </c>
      <c r="CJ371" s="29">
        <f>F89</f>
        <v>76</v>
      </c>
      <c r="CK371" s="30">
        <f>F86</f>
        <v>73</v>
      </c>
      <c r="CL371" s="75">
        <f t="shared" si="173"/>
        <v>3247400</v>
      </c>
      <c r="CM371" s="41"/>
      <c r="CN371" s="91" t="s">
        <v>264</v>
      </c>
      <c r="CO371" s="93" t="s">
        <v>109</v>
      </c>
      <c r="CP371" s="93" t="s">
        <v>412</v>
      </c>
      <c r="CQ371" s="93" t="s">
        <v>514</v>
      </c>
      <c r="CR371" s="93" t="s">
        <v>670</v>
      </c>
      <c r="CS371" s="93" t="s">
        <v>386</v>
      </c>
      <c r="CT371" s="93" t="s">
        <v>505</v>
      </c>
      <c r="CU371" s="93" t="s">
        <v>537</v>
      </c>
      <c r="CV371" s="92" t="s">
        <v>248</v>
      </c>
      <c r="CW371" s="93" t="s">
        <v>313</v>
      </c>
      <c r="CX371" s="93" t="s">
        <v>81</v>
      </c>
      <c r="CY371" s="93" t="s">
        <v>277</v>
      </c>
      <c r="CZ371" s="94" t="s">
        <v>339</v>
      </c>
      <c r="DA371" s="93" t="s">
        <v>279</v>
      </c>
      <c r="DB371" s="93" t="s">
        <v>83</v>
      </c>
      <c r="DC371" s="93" t="s">
        <v>376</v>
      </c>
      <c r="DD371" s="95" t="s">
        <v>509</v>
      </c>
      <c r="DE371" s="93" t="s">
        <v>491</v>
      </c>
      <c r="DF371" s="93" t="s">
        <v>510</v>
      </c>
      <c r="DG371" s="93" t="s">
        <v>239</v>
      </c>
      <c r="DH371" s="93" t="s">
        <v>522</v>
      </c>
      <c r="DI371" s="93" t="s">
        <v>658</v>
      </c>
      <c r="DJ371" s="93" t="s">
        <v>98</v>
      </c>
      <c r="DK371" s="93" t="s">
        <v>2</v>
      </c>
      <c r="DL371" s="96" t="s">
        <v>557</v>
      </c>
      <c r="DM371" s="67"/>
      <c r="DO371" s="57"/>
      <c r="DP371" s="28">
        <f>F75</f>
        <v>62</v>
      </c>
      <c r="DQ371" s="29">
        <f>F158</f>
        <v>145</v>
      </c>
      <c r="DR371" s="29">
        <f>F346</f>
        <v>333</v>
      </c>
      <c r="DS371" s="29">
        <f>F429</f>
        <v>416</v>
      </c>
      <c r="DT371" s="29">
        <f>F617</f>
        <v>604</v>
      </c>
      <c r="DU371" s="29">
        <f>F493</f>
        <v>480</v>
      </c>
      <c r="DV371" s="29">
        <f>F581</f>
        <v>568</v>
      </c>
      <c r="DW371" s="29">
        <f>F14</f>
        <v>1</v>
      </c>
      <c r="DX371" s="29">
        <f>F227</f>
        <v>214</v>
      </c>
      <c r="DY371" s="29">
        <f>F310</f>
        <v>297</v>
      </c>
      <c r="DZ371" s="29">
        <f>F166</f>
        <v>153</v>
      </c>
      <c r="EA371" s="29">
        <f>F374</f>
        <v>361</v>
      </c>
      <c r="EB371" s="29">
        <f>F462</f>
        <v>449</v>
      </c>
      <c r="EC371" s="29">
        <f>F520</f>
        <v>507</v>
      </c>
      <c r="ED371" s="29">
        <f>F103</f>
        <v>90</v>
      </c>
      <c r="EE371" s="29">
        <f>F609</f>
        <v>596</v>
      </c>
      <c r="EF371" s="29">
        <f>F47</f>
        <v>34</v>
      </c>
      <c r="EG371" s="29">
        <f>F255</f>
        <v>242</v>
      </c>
      <c r="EH371" s="29">
        <f>F313</f>
        <v>300</v>
      </c>
      <c r="EI371" s="29">
        <f>F401</f>
        <v>388</v>
      </c>
      <c r="EJ371" s="29">
        <f>F282</f>
        <v>269</v>
      </c>
      <c r="EK371" s="29">
        <f>F465</f>
        <v>452</v>
      </c>
      <c r="EL371" s="29">
        <f>F548</f>
        <v>535</v>
      </c>
      <c r="EM371" s="29">
        <f>F136</f>
        <v>123</v>
      </c>
      <c r="EN371" s="30">
        <f>F194</f>
        <v>181</v>
      </c>
      <c r="EO371" s="75">
        <f t="shared" si="174"/>
        <v>3247400</v>
      </c>
      <c r="EP371" s="41"/>
      <c r="EQ371" s="241" t="s">
        <v>487</v>
      </c>
      <c r="ER371" s="243" t="s">
        <v>538</v>
      </c>
      <c r="ES371" s="243" t="s">
        <v>490</v>
      </c>
      <c r="ET371" s="243" t="s">
        <v>267</v>
      </c>
      <c r="EU371" s="243" t="s">
        <v>566</v>
      </c>
      <c r="EV371" s="243" t="s">
        <v>216</v>
      </c>
      <c r="EW371" s="243" t="s">
        <v>461</v>
      </c>
      <c r="EX371" s="243" t="s">
        <v>201</v>
      </c>
      <c r="EY371" s="242" t="s">
        <v>248</v>
      </c>
      <c r="EZ371" s="243" t="s">
        <v>439</v>
      </c>
      <c r="FA371" s="243" t="s">
        <v>419</v>
      </c>
      <c r="FB371" s="243" t="s">
        <v>126</v>
      </c>
      <c r="FC371" s="244" t="s">
        <v>149</v>
      </c>
      <c r="FD371" s="243" t="s">
        <v>632</v>
      </c>
      <c r="FE371" s="243" t="s">
        <v>590</v>
      </c>
      <c r="FF371" s="243" t="s">
        <v>370</v>
      </c>
      <c r="FG371" s="245" t="s">
        <v>98</v>
      </c>
      <c r="FH371" s="243" t="s">
        <v>428</v>
      </c>
      <c r="FI371" s="243" t="s">
        <v>660</v>
      </c>
      <c r="FJ371" s="243" t="s">
        <v>80</v>
      </c>
      <c r="FK371" s="243" t="s">
        <v>678</v>
      </c>
      <c r="FL371" s="243" t="s">
        <v>4</v>
      </c>
      <c r="FM371" s="243" t="s">
        <v>238</v>
      </c>
      <c r="FN371" s="243" t="s">
        <v>525</v>
      </c>
      <c r="FO371" s="246" t="s">
        <v>313</v>
      </c>
      <c r="FP371" s="67"/>
      <c r="FQ371" s="211"/>
    </row>
    <row r="372" spans="1:173" ht="12.75" x14ac:dyDescent="0.2">
      <c r="A372" s="41"/>
      <c r="B372" s="41"/>
      <c r="C372" s="41"/>
      <c r="D372" s="109" t="s">
        <v>594</v>
      </c>
      <c r="E372" s="110" t="s">
        <v>565</v>
      </c>
      <c r="F372" s="111">
        <f>B3+(359*B5)</f>
        <v>359</v>
      </c>
      <c r="G372" s="41"/>
      <c r="I372" s="57"/>
      <c r="J372" s="28">
        <f>F558</f>
        <v>545</v>
      </c>
      <c r="K372" s="29">
        <f>F600</f>
        <v>587</v>
      </c>
      <c r="L372" s="29">
        <f>F517</f>
        <v>504</v>
      </c>
      <c r="M372" s="29">
        <f>F579</f>
        <v>566</v>
      </c>
      <c r="N372" s="29">
        <f>F621</f>
        <v>608</v>
      </c>
      <c r="O372" s="29">
        <f>F165</f>
        <v>152</v>
      </c>
      <c r="P372" s="29">
        <f>F232</f>
        <v>219</v>
      </c>
      <c r="Q372" s="29">
        <f>F144</f>
        <v>131</v>
      </c>
      <c r="R372" s="29">
        <f>F211</f>
        <v>198</v>
      </c>
      <c r="S372" s="29">
        <f>F248</f>
        <v>235</v>
      </c>
      <c r="T372" s="29">
        <f>F422</f>
        <v>409</v>
      </c>
      <c r="U372" s="29">
        <f>F484</f>
        <v>471</v>
      </c>
      <c r="V372" s="29">
        <f>F401</f>
        <v>388</v>
      </c>
      <c r="W372" s="29">
        <f>F438</f>
        <v>425</v>
      </c>
      <c r="X372" s="29">
        <f>F505</f>
        <v>492</v>
      </c>
      <c r="Y372" s="29">
        <f>F49</f>
        <v>36</v>
      </c>
      <c r="Z372" s="29">
        <f>F91</f>
        <v>78</v>
      </c>
      <c r="AA372" s="29">
        <f>F28</f>
        <v>15</v>
      </c>
      <c r="AB372" s="29">
        <f>F70</f>
        <v>57</v>
      </c>
      <c r="AC372" s="29">
        <f>F137</f>
        <v>124</v>
      </c>
      <c r="AD372" s="29">
        <f>F306</f>
        <v>293</v>
      </c>
      <c r="AE372" s="29">
        <f>F343</f>
        <v>330</v>
      </c>
      <c r="AF372" s="29">
        <f>F285</f>
        <v>272</v>
      </c>
      <c r="AG372" s="29">
        <f>F327</f>
        <v>314</v>
      </c>
      <c r="AH372" s="30">
        <f>F364</f>
        <v>351</v>
      </c>
      <c r="AI372" s="75">
        <f t="shared" si="172"/>
        <v>3247400</v>
      </c>
      <c r="AJ372" s="41"/>
      <c r="AK372" s="160" t="s">
        <v>666</v>
      </c>
      <c r="AL372" s="147" t="s">
        <v>148</v>
      </c>
      <c r="AM372" s="147" t="s">
        <v>647</v>
      </c>
      <c r="AN372" s="147" t="s">
        <v>659</v>
      </c>
      <c r="AO372" s="147" t="s">
        <v>376</v>
      </c>
      <c r="AP372" s="147" t="s">
        <v>402</v>
      </c>
      <c r="AQ372" s="147" t="s">
        <v>401</v>
      </c>
      <c r="AR372" s="147" t="s">
        <v>379</v>
      </c>
      <c r="AS372" s="147" t="s">
        <v>547</v>
      </c>
      <c r="AT372" s="161" t="s">
        <v>286</v>
      </c>
      <c r="AU372" s="147" t="s">
        <v>365</v>
      </c>
      <c r="AV372" s="147" t="s">
        <v>581</v>
      </c>
      <c r="AW372" s="162" t="s">
        <v>80</v>
      </c>
      <c r="AX372" s="147" t="s">
        <v>633</v>
      </c>
      <c r="AY372" s="147" t="s">
        <v>657</v>
      </c>
      <c r="AZ372" s="163" t="s">
        <v>211</v>
      </c>
      <c r="BA372" s="147" t="s">
        <v>572</v>
      </c>
      <c r="BB372" s="147" t="s">
        <v>658</v>
      </c>
      <c r="BC372" s="147" t="s">
        <v>369</v>
      </c>
      <c r="BD372" s="147" t="s">
        <v>689</v>
      </c>
      <c r="BE372" s="147" t="s">
        <v>399</v>
      </c>
      <c r="BF372" s="147" t="s">
        <v>374</v>
      </c>
      <c r="BG372" s="147" t="s">
        <v>479</v>
      </c>
      <c r="BH372" s="147" t="s">
        <v>342</v>
      </c>
      <c r="BI372" s="164" t="s">
        <v>546</v>
      </c>
      <c r="BJ372" s="41"/>
      <c r="BK372" s="50"/>
      <c r="BL372" s="57"/>
      <c r="BM372" s="28">
        <f>F348</f>
        <v>335</v>
      </c>
      <c r="BN372" s="29">
        <f>F334</f>
        <v>321</v>
      </c>
      <c r="BO372" s="29">
        <f>F281</f>
        <v>268</v>
      </c>
      <c r="BP372" s="29">
        <f>F292</f>
        <v>279</v>
      </c>
      <c r="BQ372" s="29">
        <f>F370</f>
        <v>357</v>
      </c>
      <c r="BR372" s="29">
        <f>F219</f>
        <v>206</v>
      </c>
      <c r="BS372" s="29">
        <f>F205</f>
        <v>192</v>
      </c>
      <c r="BT372" s="29">
        <f>F152</f>
        <v>139</v>
      </c>
      <c r="BU372" s="29">
        <f>F183</f>
        <v>170</v>
      </c>
      <c r="BV372" s="29">
        <f>F241</f>
        <v>228</v>
      </c>
      <c r="BW372" s="29">
        <f>F465</f>
        <v>452</v>
      </c>
      <c r="BX372" s="29">
        <f>F451</f>
        <v>438</v>
      </c>
      <c r="BY372" s="29">
        <f>F393</f>
        <v>380</v>
      </c>
      <c r="BZ372" s="29">
        <f>F429</f>
        <v>416</v>
      </c>
      <c r="CA372" s="29">
        <f>F512</f>
        <v>499</v>
      </c>
      <c r="CB372" s="29">
        <f>F607</f>
        <v>594</v>
      </c>
      <c r="CC372" s="29">
        <f>F563</f>
        <v>550</v>
      </c>
      <c r="CD372" s="29">
        <f>F535</f>
        <v>522</v>
      </c>
      <c r="CE372" s="29">
        <f>F546</f>
        <v>533</v>
      </c>
      <c r="CF372" s="29">
        <f>F624</f>
        <v>611</v>
      </c>
      <c r="CG372" s="29">
        <f>F111</f>
        <v>98</v>
      </c>
      <c r="CH372" s="29">
        <f>F72</f>
        <v>59</v>
      </c>
      <c r="CI372" s="29">
        <f>F14</f>
        <v>1</v>
      </c>
      <c r="CJ372" s="29">
        <f>F50</f>
        <v>37</v>
      </c>
      <c r="CK372" s="30">
        <f>F128</f>
        <v>115</v>
      </c>
      <c r="CL372" s="75">
        <f t="shared" si="173"/>
        <v>3247400</v>
      </c>
      <c r="CM372" s="41"/>
      <c r="CN372" s="91" t="s">
        <v>677</v>
      </c>
      <c r="CO372" s="93" t="s">
        <v>497</v>
      </c>
      <c r="CP372" s="93" t="s">
        <v>545</v>
      </c>
      <c r="CQ372" s="93" t="s">
        <v>205</v>
      </c>
      <c r="CR372" s="93" t="s">
        <v>180</v>
      </c>
      <c r="CS372" s="93" t="s">
        <v>133</v>
      </c>
      <c r="CT372" s="93" t="s">
        <v>506</v>
      </c>
      <c r="CU372" s="93" t="s">
        <v>113</v>
      </c>
      <c r="CV372" s="93" t="s">
        <v>504</v>
      </c>
      <c r="CW372" s="92" t="s">
        <v>458</v>
      </c>
      <c r="CX372" s="93" t="s">
        <v>4</v>
      </c>
      <c r="CY372" s="93" t="s">
        <v>280</v>
      </c>
      <c r="CZ372" s="94" t="s">
        <v>151</v>
      </c>
      <c r="DA372" s="93" t="s">
        <v>267</v>
      </c>
      <c r="DB372" s="93" t="s">
        <v>340</v>
      </c>
      <c r="DC372" s="95" t="s">
        <v>105</v>
      </c>
      <c r="DD372" s="93" t="s">
        <v>511</v>
      </c>
      <c r="DE372" s="93" t="s">
        <v>433</v>
      </c>
      <c r="DF372" s="93" t="s">
        <v>327</v>
      </c>
      <c r="DG372" s="93" t="s">
        <v>542</v>
      </c>
      <c r="DH372" s="93" t="s">
        <v>460</v>
      </c>
      <c r="DI372" s="93" t="s">
        <v>164</v>
      </c>
      <c r="DJ372" s="93" t="s">
        <v>201</v>
      </c>
      <c r="DK372" s="93" t="s">
        <v>555</v>
      </c>
      <c r="DL372" s="96" t="s">
        <v>628</v>
      </c>
      <c r="DM372" s="67"/>
      <c r="DO372" s="57"/>
      <c r="DP372" s="28">
        <f>F535</f>
        <v>522</v>
      </c>
      <c r="DQ372" s="29">
        <f>F93</f>
        <v>80</v>
      </c>
      <c r="DR372" s="29">
        <f>F181</f>
        <v>168</v>
      </c>
      <c r="DS372" s="29">
        <f>F364</f>
        <v>351</v>
      </c>
      <c r="DT372" s="29">
        <f>F452</f>
        <v>439</v>
      </c>
      <c r="DU372" s="29">
        <f>F328</f>
        <v>315</v>
      </c>
      <c r="DV372" s="29">
        <f>F391</f>
        <v>378</v>
      </c>
      <c r="DW372" s="29">
        <f>F599</f>
        <v>586</v>
      </c>
      <c r="DX372" s="29">
        <f>F62</f>
        <v>49</v>
      </c>
      <c r="DY372" s="29">
        <f>F245</f>
        <v>232</v>
      </c>
      <c r="DZ372" s="29">
        <f>F126</f>
        <v>113</v>
      </c>
      <c r="EA372" s="29">
        <f>F209</f>
        <v>196</v>
      </c>
      <c r="EB372" s="29">
        <f>F272</f>
        <v>259</v>
      </c>
      <c r="EC372" s="29">
        <f>F480</f>
        <v>467</v>
      </c>
      <c r="ED372" s="29">
        <f>F538</f>
        <v>525</v>
      </c>
      <c r="EE372" s="29">
        <f>F419</f>
        <v>406</v>
      </c>
      <c r="EF372" s="29">
        <f>F632</f>
        <v>619</v>
      </c>
      <c r="EG372" s="29">
        <f>F65</f>
        <v>52</v>
      </c>
      <c r="EH372" s="29">
        <f>F148</f>
        <v>135</v>
      </c>
      <c r="EI372" s="29">
        <f>F361</f>
        <v>348</v>
      </c>
      <c r="EJ372" s="29">
        <f>F217</f>
        <v>204</v>
      </c>
      <c r="EK372" s="29">
        <f>F300</f>
        <v>287</v>
      </c>
      <c r="EL372" s="29">
        <f>F508</f>
        <v>495</v>
      </c>
      <c r="EM372" s="29">
        <f>F571</f>
        <v>558</v>
      </c>
      <c r="EN372" s="30">
        <f>F29</f>
        <v>16</v>
      </c>
      <c r="EO372" s="75">
        <f t="shared" si="174"/>
        <v>3247400</v>
      </c>
      <c r="EP372" s="41"/>
      <c r="EQ372" s="241" t="s">
        <v>433</v>
      </c>
      <c r="ER372" s="243" t="s">
        <v>561</v>
      </c>
      <c r="ES372" s="243" t="s">
        <v>94</v>
      </c>
      <c r="ET372" s="243" t="s">
        <v>546</v>
      </c>
      <c r="EU372" s="243" t="s">
        <v>690</v>
      </c>
      <c r="EV372" s="243" t="s">
        <v>306</v>
      </c>
      <c r="EW372" s="243" t="s">
        <v>311</v>
      </c>
      <c r="EX372" s="243" t="s">
        <v>392</v>
      </c>
      <c r="EY372" s="243" t="s">
        <v>682</v>
      </c>
      <c r="EZ372" s="242" t="s">
        <v>347</v>
      </c>
      <c r="FA372" s="243" t="s">
        <v>96</v>
      </c>
      <c r="FB372" s="243" t="s">
        <v>288</v>
      </c>
      <c r="FC372" s="244" t="s">
        <v>569</v>
      </c>
      <c r="FD372" s="243" t="s">
        <v>603</v>
      </c>
      <c r="FE372" s="243" t="s">
        <v>491</v>
      </c>
      <c r="FF372" s="245" t="s">
        <v>697</v>
      </c>
      <c r="FG372" s="243" t="s">
        <v>298</v>
      </c>
      <c r="FH372" s="243" t="s">
        <v>602</v>
      </c>
      <c r="FI372" s="243" t="s">
        <v>229</v>
      </c>
      <c r="FJ372" s="243" t="s">
        <v>199</v>
      </c>
      <c r="FK372" s="243" t="s">
        <v>163</v>
      </c>
      <c r="FL372" s="243" t="s">
        <v>589</v>
      </c>
      <c r="FM372" s="243" t="s">
        <v>235</v>
      </c>
      <c r="FN372" s="243" t="s">
        <v>129</v>
      </c>
      <c r="FO372" s="246" t="s">
        <v>408</v>
      </c>
      <c r="FP372" s="67"/>
      <c r="FQ372" s="211"/>
    </row>
    <row r="373" spans="1:173" ht="12.75" x14ac:dyDescent="0.2">
      <c r="A373" s="41"/>
      <c r="B373" s="41"/>
      <c r="C373" s="41"/>
      <c r="D373" s="109" t="s">
        <v>691</v>
      </c>
      <c r="E373" s="110" t="s">
        <v>565</v>
      </c>
      <c r="F373" s="111">
        <f>B3+(360*B5)</f>
        <v>360</v>
      </c>
      <c r="G373" s="41"/>
      <c r="I373" s="57"/>
      <c r="J373" s="28">
        <f>F395</f>
        <v>382</v>
      </c>
      <c r="K373" s="29">
        <f>F462</f>
        <v>449</v>
      </c>
      <c r="L373" s="29">
        <f>F499</f>
        <v>486</v>
      </c>
      <c r="M373" s="29">
        <f>F416</f>
        <v>403</v>
      </c>
      <c r="N373" s="29">
        <f>F478</f>
        <v>465</v>
      </c>
      <c r="O373" s="29">
        <f>F27</f>
        <v>14</v>
      </c>
      <c r="P373" s="29">
        <f>F64</f>
        <v>51</v>
      </c>
      <c r="Q373" s="29">
        <f>F131</f>
        <v>118</v>
      </c>
      <c r="R373" s="29">
        <f>F43</f>
        <v>30</v>
      </c>
      <c r="S373" s="29">
        <f>F110</f>
        <v>97</v>
      </c>
      <c r="T373" s="29">
        <f>F279</f>
        <v>266</v>
      </c>
      <c r="U373" s="29">
        <f>F321</f>
        <v>308</v>
      </c>
      <c r="V373" s="29">
        <f>F383</f>
        <v>370</v>
      </c>
      <c r="W373" s="29">
        <f>F300</f>
        <v>287</v>
      </c>
      <c r="X373" s="29">
        <f>F342</f>
        <v>329</v>
      </c>
      <c r="Y373" s="29">
        <f>F536</f>
        <v>523</v>
      </c>
      <c r="Z373" s="29">
        <f>F573</f>
        <v>560</v>
      </c>
      <c r="AA373" s="29">
        <f>F615</f>
        <v>602</v>
      </c>
      <c r="AB373" s="29">
        <f>F557</f>
        <v>544</v>
      </c>
      <c r="AC373" s="29">
        <f>F594</f>
        <v>581</v>
      </c>
      <c r="AD373" s="29">
        <f>F138</f>
        <v>125</v>
      </c>
      <c r="AE373" s="29">
        <f>F205</f>
        <v>192</v>
      </c>
      <c r="AF373" s="29">
        <f>F247</f>
        <v>234</v>
      </c>
      <c r="AG373" s="29">
        <f>F184</f>
        <v>171</v>
      </c>
      <c r="AH373" s="30">
        <f>F226</f>
        <v>213</v>
      </c>
      <c r="AI373" s="75">
        <f t="shared" si="172"/>
        <v>3247400</v>
      </c>
      <c r="AJ373" s="41"/>
      <c r="AK373" s="160" t="s">
        <v>403</v>
      </c>
      <c r="AL373" s="147" t="s">
        <v>149</v>
      </c>
      <c r="AM373" s="147" t="s">
        <v>483</v>
      </c>
      <c r="AN373" s="147" t="s">
        <v>131</v>
      </c>
      <c r="AO373" s="147" t="s">
        <v>394</v>
      </c>
      <c r="AP373" s="147" t="s">
        <v>587</v>
      </c>
      <c r="AQ373" s="147" t="s">
        <v>139</v>
      </c>
      <c r="AR373" s="147" t="s">
        <v>470</v>
      </c>
      <c r="AS373" s="147" t="s">
        <v>414</v>
      </c>
      <c r="AT373" s="147" t="s">
        <v>271</v>
      </c>
      <c r="AU373" s="161" t="s">
        <v>536</v>
      </c>
      <c r="AV373" s="147" t="s">
        <v>417</v>
      </c>
      <c r="AW373" s="162" t="s">
        <v>86</v>
      </c>
      <c r="AX373" s="147" t="s">
        <v>589</v>
      </c>
      <c r="AY373" s="163" t="s">
        <v>120</v>
      </c>
      <c r="AZ373" s="147" t="s">
        <v>104</v>
      </c>
      <c r="BA373" s="147" t="s">
        <v>107</v>
      </c>
      <c r="BB373" s="147" t="s">
        <v>124</v>
      </c>
      <c r="BC373" s="147" t="s">
        <v>356</v>
      </c>
      <c r="BD373" s="147" t="s">
        <v>355</v>
      </c>
      <c r="BE373" s="147" t="s">
        <v>127</v>
      </c>
      <c r="BF373" s="147" t="s">
        <v>506</v>
      </c>
      <c r="BG373" s="147" t="s">
        <v>421</v>
      </c>
      <c r="BH373" s="147" t="s">
        <v>345</v>
      </c>
      <c r="BI373" s="164" t="s">
        <v>583</v>
      </c>
      <c r="BJ373" s="41"/>
      <c r="BK373" s="50"/>
      <c r="BL373" s="57"/>
      <c r="BM373" s="28">
        <f>F151</f>
        <v>138</v>
      </c>
      <c r="BN373" s="29">
        <f>F229</f>
        <v>216</v>
      </c>
      <c r="BO373" s="29">
        <f>F240</f>
        <v>227</v>
      </c>
      <c r="BP373" s="29">
        <f>F212</f>
        <v>199</v>
      </c>
      <c r="BQ373" s="29">
        <f>F168</f>
        <v>155</v>
      </c>
      <c r="BR373" s="29">
        <f>F534</f>
        <v>521</v>
      </c>
      <c r="BS373" s="29">
        <f>F592</f>
        <v>579</v>
      </c>
      <c r="BT373" s="29">
        <f>F623</f>
        <v>610</v>
      </c>
      <c r="BU373" s="29">
        <f>F570</f>
        <v>557</v>
      </c>
      <c r="BV373" s="29">
        <f>F556</f>
        <v>543</v>
      </c>
      <c r="BW373" s="29">
        <f>F272</f>
        <v>259</v>
      </c>
      <c r="BX373" s="29">
        <f>F350</f>
        <v>337</v>
      </c>
      <c r="BY373" s="29">
        <f>F386</f>
        <v>373</v>
      </c>
      <c r="BZ373" s="29">
        <f>F328</f>
        <v>315</v>
      </c>
      <c r="CA373" s="29">
        <f>F289</f>
        <v>276</v>
      </c>
      <c r="CB373" s="29">
        <f>F30</f>
        <v>17</v>
      </c>
      <c r="CC373" s="29">
        <f>F108</f>
        <v>95</v>
      </c>
      <c r="CD373" s="29">
        <f>F119</f>
        <v>106</v>
      </c>
      <c r="CE373" s="29">
        <f>F66</f>
        <v>53</v>
      </c>
      <c r="CF373" s="29">
        <f>F52</f>
        <v>39</v>
      </c>
      <c r="CG373" s="29">
        <f>F388</f>
        <v>375</v>
      </c>
      <c r="CH373" s="29">
        <f>F471</f>
        <v>458</v>
      </c>
      <c r="CI373" s="29">
        <f>F507</f>
        <v>494</v>
      </c>
      <c r="CJ373" s="29">
        <f>F449</f>
        <v>436</v>
      </c>
      <c r="CK373" s="30">
        <f>F435</f>
        <v>422</v>
      </c>
      <c r="CL373" s="75">
        <f t="shared" si="173"/>
        <v>3247400</v>
      </c>
      <c r="CM373" s="41"/>
      <c r="CN373" s="91" t="s">
        <v>571</v>
      </c>
      <c r="CO373" s="93" t="s">
        <v>452</v>
      </c>
      <c r="CP373" s="93" t="s">
        <v>480</v>
      </c>
      <c r="CQ373" s="93" t="s">
        <v>122</v>
      </c>
      <c r="CR373" s="93" t="s">
        <v>363</v>
      </c>
      <c r="CS373" s="93" t="s">
        <v>321</v>
      </c>
      <c r="CT373" s="93" t="s">
        <v>592</v>
      </c>
      <c r="CU373" s="93" t="s">
        <v>357</v>
      </c>
      <c r="CV373" s="93" t="s">
        <v>591</v>
      </c>
      <c r="CW373" s="93" t="s">
        <v>558</v>
      </c>
      <c r="CX373" s="92" t="s">
        <v>569</v>
      </c>
      <c r="CY373" s="93" t="s">
        <v>578</v>
      </c>
      <c r="CZ373" s="94" t="s">
        <v>317</v>
      </c>
      <c r="DA373" s="93" t="s">
        <v>306</v>
      </c>
      <c r="DB373" s="95" t="s">
        <v>477</v>
      </c>
      <c r="DC373" s="93" t="s">
        <v>290</v>
      </c>
      <c r="DD373" s="93" t="s">
        <v>314</v>
      </c>
      <c r="DE373" s="93" t="s">
        <v>579</v>
      </c>
      <c r="DF373" s="93" t="s">
        <v>596</v>
      </c>
      <c r="DG373" s="93" t="s">
        <v>574</v>
      </c>
      <c r="DH373" s="93" t="s">
        <v>568</v>
      </c>
      <c r="DI373" s="93" t="s">
        <v>170</v>
      </c>
      <c r="DJ373" s="93" t="s">
        <v>457</v>
      </c>
      <c r="DK373" s="93" t="s">
        <v>444</v>
      </c>
      <c r="DL373" s="96" t="s">
        <v>192</v>
      </c>
      <c r="DM373" s="67"/>
      <c r="DO373" s="57"/>
      <c r="DP373" s="28">
        <f>F168</f>
        <v>155</v>
      </c>
      <c r="DQ373" s="29">
        <f>F381</f>
        <v>368</v>
      </c>
      <c r="DR373" s="29">
        <f>F439</f>
        <v>426</v>
      </c>
      <c r="DS373" s="29">
        <f>F527</f>
        <v>514</v>
      </c>
      <c r="DT373" s="29">
        <f>F110</f>
        <v>97</v>
      </c>
      <c r="DU373" s="29">
        <f>F591</f>
        <v>578</v>
      </c>
      <c r="DV373" s="29">
        <f>F49</f>
        <v>36</v>
      </c>
      <c r="DW373" s="29">
        <f>F262</f>
        <v>249</v>
      </c>
      <c r="DX373" s="29">
        <f>F320</f>
        <v>307</v>
      </c>
      <c r="DY373" s="29">
        <f>F403</f>
        <v>390</v>
      </c>
      <c r="DZ373" s="29">
        <f>F284</f>
        <v>271</v>
      </c>
      <c r="EA373" s="29">
        <f>F472</f>
        <v>459</v>
      </c>
      <c r="EB373" s="29">
        <f>F555</f>
        <v>542</v>
      </c>
      <c r="EC373" s="29">
        <f>F113</f>
        <v>100</v>
      </c>
      <c r="ED373" s="29">
        <f>F201</f>
        <v>188</v>
      </c>
      <c r="EE373" s="29">
        <f>F82</f>
        <v>69</v>
      </c>
      <c r="EF373" s="29">
        <f>F140</f>
        <v>127</v>
      </c>
      <c r="EG373" s="29">
        <f>F348</f>
        <v>335</v>
      </c>
      <c r="EH373" s="29">
        <f>F436</f>
        <v>423</v>
      </c>
      <c r="EI373" s="29">
        <f>F619</f>
        <v>606</v>
      </c>
      <c r="EJ373" s="29">
        <f>F500</f>
        <v>487</v>
      </c>
      <c r="EK373" s="29">
        <f>F583</f>
        <v>570</v>
      </c>
      <c r="EL373" s="29">
        <f>F21</f>
        <v>8</v>
      </c>
      <c r="EM373" s="29">
        <f>F229</f>
        <v>216</v>
      </c>
      <c r="EN373" s="30">
        <f>F292</f>
        <v>279</v>
      </c>
      <c r="EO373" s="75">
        <f t="shared" si="174"/>
        <v>3247400</v>
      </c>
      <c r="EP373" s="41"/>
      <c r="EQ373" s="241" t="s">
        <v>363</v>
      </c>
      <c r="ER373" s="243" t="s">
        <v>478</v>
      </c>
      <c r="ES373" s="243" t="s">
        <v>420</v>
      </c>
      <c r="ET373" s="243" t="s">
        <v>135</v>
      </c>
      <c r="EU373" s="243" t="s">
        <v>271</v>
      </c>
      <c r="EV373" s="243" t="s">
        <v>661</v>
      </c>
      <c r="EW373" s="243" t="s">
        <v>211</v>
      </c>
      <c r="EX373" s="243" t="s">
        <v>373</v>
      </c>
      <c r="EY373" s="243" t="s">
        <v>359</v>
      </c>
      <c r="EZ373" s="243" t="s">
        <v>484</v>
      </c>
      <c r="FA373" s="242" t="s">
        <v>527</v>
      </c>
      <c r="FB373" s="243" t="s">
        <v>316</v>
      </c>
      <c r="FC373" s="244" t="s">
        <v>485</v>
      </c>
      <c r="FD373" s="243" t="s">
        <v>142</v>
      </c>
      <c r="FE373" s="245" t="s">
        <v>635</v>
      </c>
      <c r="FF373" s="243" t="s">
        <v>73</v>
      </c>
      <c r="FG373" s="243" t="s">
        <v>548</v>
      </c>
      <c r="FH373" s="243" t="s">
        <v>677</v>
      </c>
      <c r="FI373" s="243" t="s">
        <v>436</v>
      </c>
      <c r="FJ373" s="243" t="s">
        <v>106</v>
      </c>
      <c r="FK373" s="243" t="s">
        <v>294</v>
      </c>
      <c r="FL373" s="243" t="s">
        <v>674</v>
      </c>
      <c r="FM373" s="243" t="s">
        <v>333</v>
      </c>
      <c r="FN373" s="243" t="s">
        <v>452</v>
      </c>
      <c r="FO373" s="246" t="s">
        <v>205</v>
      </c>
      <c r="FP373" s="67"/>
      <c r="FQ373" s="211"/>
    </row>
    <row r="374" spans="1:173" x14ac:dyDescent="0.2">
      <c r="A374" s="41"/>
      <c r="B374" s="41"/>
      <c r="C374" s="41"/>
      <c r="D374" s="109" t="s">
        <v>126</v>
      </c>
      <c r="E374" s="110" t="s">
        <v>565</v>
      </c>
      <c r="F374" s="111">
        <f>B3+(361*B5)</f>
        <v>361</v>
      </c>
      <c r="G374" s="41"/>
      <c r="I374" s="57"/>
      <c r="J374" s="28">
        <f>F491</f>
        <v>478</v>
      </c>
      <c r="K374" s="29">
        <f>F428</f>
        <v>415</v>
      </c>
      <c r="L374" s="29">
        <f>F470</f>
        <v>457</v>
      </c>
      <c r="M374" s="29">
        <f>F412</f>
        <v>399</v>
      </c>
      <c r="N374" s="29">
        <f>F449</f>
        <v>436</v>
      </c>
      <c r="O374" s="29">
        <f>F118</f>
        <v>105</v>
      </c>
      <c r="P374" s="29">
        <f>F60</f>
        <v>47</v>
      </c>
      <c r="Q374" s="29">
        <f>F102</f>
        <v>89</v>
      </c>
      <c r="R374" s="29">
        <f>F14</f>
        <v>1</v>
      </c>
      <c r="S374" s="29">
        <f>F81</f>
        <v>68</v>
      </c>
      <c r="T374" s="29">
        <f>F375</f>
        <v>362</v>
      </c>
      <c r="U374" s="29">
        <f>F292</f>
        <v>279</v>
      </c>
      <c r="V374" s="29">
        <f>F354</f>
        <v>341</v>
      </c>
      <c r="W374" s="29">
        <f>F271</f>
        <v>258</v>
      </c>
      <c r="X374" s="29">
        <f>F333</f>
        <v>320</v>
      </c>
      <c r="Y374" s="29">
        <f>F632</f>
        <v>619</v>
      </c>
      <c r="Z374" s="29">
        <f>F544</f>
        <v>531</v>
      </c>
      <c r="AA374" s="29">
        <f>F611</f>
        <v>598</v>
      </c>
      <c r="AB374" s="29">
        <f>F523</f>
        <v>510</v>
      </c>
      <c r="AC374" s="29">
        <f>F565</f>
        <v>552</v>
      </c>
      <c r="AD374" s="29">
        <f>F259</f>
        <v>246</v>
      </c>
      <c r="AE374" s="29">
        <f>F176</f>
        <v>163</v>
      </c>
      <c r="AF374" s="29">
        <f>F213</f>
        <v>200</v>
      </c>
      <c r="AG374" s="29">
        <f>F155</f>
        <v>142</v>
      </c>
      <c r="AH374" s="30">
        <f>F197</f>
        <v>184</v>
      </c>
      <c r="AI374" s="75">
        <f t="shared" si="172"/>
        <v>3247400</v>
      </c>
      <c r="AJ374" s="41"/>
      <c r="AK374" s="160" t="s">
        <v>193</v>
      </c>
      <c r="AL374" s="147" t="s">
        <v>445</v>
      </c>
      <c r="AM374" s="147" t="s">
        <v>462</v>
      </c>
      <c r="AN374" s="147" t="s">
        <v>277</v>
      </c>
      <c r="AO374" s="147" t="s">
        <v>444</v>
      </c>
      <c r="AP374" s="147" t="s">
        <v>453</v>
      </c>
      <c r="AQ374" s="147" t="s">
        <v>74</v>
      </c>
      <c r="AR374" s="147" t="s">
        <v>609</v>
      </c>
      <c r="AS374" s="147" t="s">
        <v>201</v>
      </c>
      <c r="AT374" s="147" t="s">
        <v>540</v>
      </c>
      <c r="AU374" s="147" t="s">
        <v>570</v>
      </c>
      <c r="AV374" s="161" t="s">
        <v>205</v>
      </c>
      <c r="AW374" s="162" t="s">
        <v>426</v>
      </c>
      <c r="AX374" s="163" t="s">
        <v>455</v>
      </c>
      <c r="AY374" s="147" t="s">
        <v>223</v>
      </c>
      <c r="AZ374" s="147" t="s">
        <v>298</v>
      </c>
      <c r="BA374" s="147" t="s">
        <v>173</v>
      </c>
      <c r="BB374" s="147" t="s">
        <v>241</v>
      </c>
      <c r="BC374" s="147" t="s">
        <v>299</v>
      </c>
      <c r="BD374" s="147" t="s">
        <v>172</v>
      </c>
      <c r="BE374" s="147" t="s">
        <v>162</v>
      </c>
      <c r="BF374" s="147" t="s">
        <v>605</v>
      </c>
      <c r="BG374" s="147" t="s">
        <v>189</v>
      </c>
      <c r="BH374" s="147" t="s">
        <v>385</v>
      </c>
      <c r="BI374" s="164" t="s">
        <v>459</v>
      </c>
      <c r="BJ374" s="41"/>
      <c r="BK374" s="50"/>
      <c r="BL374" s="57"/>
      <c r="BM374" s="28">
        <f>F193</f>
        <v>180</v>
      </c>
      <c r="BN374" s="29">
        <f>F165</f>
        <v>152</v>
      </c>
      <c r="BO374" s="29">
        <f>F237</f>
        <v>224</v>
      </c>
      <c r="BP374" s="29">
        <f>F251</f>
        <v>238</v>
      </c>
      <c r="BQ374" s="29">
        <f>F154</f>
        <v>141</v>
      </c>
      <c r="BR374" s="29">
        <f>F581</f>
        <v>568</v>
      </c>
      <c r="BS374" s="29">
        <f>F548</f>
        <v>535</v>
      </c>
      <c r="BT374" s="29">
        <f>F595</f>
        <v>582</v>
      </c>
      <c r="BU374" s="29">
        <f>F634</f>
        <v>621</v>
      </c>
      <c r="BV374" s="29">
        <f>F517</f>
        <v>504</v>
      </c>
      <c r="BW374" s="29">
        <f>F314</f>
        <v>301</v>
      </c>
      <c r="BX374" s="29">
        <f>F311</f>
        <v>298</v>
      </c>
      <c r="BY374" s="29">
        <f>F353</f>
        <v>340</v>
      </c>
      <c r="BZ374" s="29">
        <f>F372</f>
        <v>359</v>
      </c>
      <c r="CA374" s="29">
        <f>F275</f>
        <v>262</v>
      </c>
      <c r="CB374" s="29">
        <f>F77</f>
        <v>64</v>
      </c>
      <c r="CC374" s="29">
        <f>F44</f>
        <v>31</v>
      </c>
      <c r="CD374" s="29">
        <f>F91</f>
        <v>78</v>
      </c>
      <c r="CE374" s="29">
        <f>F130</f>
        <v>117</v>
      </c>
      <c r="CF374" s="29">
        <f>F33</f>
        <v>20</v>
      </c>
      <c r="CG374" s="29">
        <f>F460</f>
        <v>447</v>
      </c>
      <c r="CH374" s="29">
        <f>F432</f>
        <v>419</v>
      </c>
      <c r="CI374" s="29">
        <f>F474</f>
        <v>461</v>
      </c>
      <c r="CJ374" s="29">
        <f>F488</f>
        <v>475</v>
      </c>
      <c r="CK374" s="30">
        <f>F396</f>
        <v>383</v>
      </c>
      <c r="CL374" s="75">
        <f t="shared" si="173"/>
        <v>3247400</v>
      </c>
      <c r="CM374" s="41"/>
      <c r="CN374" s="91" t="s">
        <v>246</v>
      </c>
      <c r="CO374" s="93" t="s">
        <v>402</v>
      </c>
      <c r="CP374" s="93" t="s">
        <v>265</v>
      </c>
      <c r="CQ374" s="93" t="s">
        <v>595</v>
      </c>
      <c r="CR374" s="93" t="s">
        <v>413</v>
      </c>
      <c r="CS374" s="93" t="s">
        <v>461</v>
      </c>
      <c r="CT374" s="93" t="s">
        <v>238</v>
      </c>
      <c r="CU374" s="93" t="s">
        <v>567</v>
      </c>
      <c r="CV374" s="93" t="s">
        <v>203</v>
      </c>
      <c r="CW374" s="93" t="s">
        <v>647</v>
      </c>
      <c r="CX374" s="93" t="s">
        <v>398</v>
      </c>
      <c r="CY374" s="92" t="s">
        <v>259</v>
      </c>
      <c r="CZ374" s="94" t="s">
        <v>358</v>
      </c>
      <c r="DA374" s="95" t="s">
        <v>594</v>
      </c>
      <c r="DB374" s="93" t="s">
        <v>643</v>
      </c>
      <c r="DC374" s="93" t="s">
        <v>651</v>
      </c>
      <c r="DD374" s="93" t="s">
        <v>597</v>
      </c>
      <c r="DE374" s="93" t="s">
        <v>572</v>
      </c>
      <c r="DF374" s="93" t="s">
        <v>350</v>
      </c>
      <c r="DG374" s="93" t="s">
        <v>255</v>
      </c>
      <c r="DH374" s="93" t="s">
        <v>328</v>
      </c>
      <c r="DI374" s="93" t="s">
        <v>418</v>
      </c>
      <c r="DJ374" s="93" t="s">
        <v>519</v>
      </c>
      <c r="DK374" s="93" t="s">
        <v>593</v>
      </c>
      <c r="DL374" s="96" t="s">
        <v>295</v>
      </c>
      <c r="DM374" s="67"/>
      <c r="DO374" s="57"/>
      <c r="DP374" s="28">
        <f>F128</f>
        <v>115</v>
      </c>
      <c r="DQ374" s="29">
        <f>F191</f>
        <v>178</v>
      </c>
      <c r="DR374" s="29">
        <f>F274</f>
        <v>261</v>
      </c>
      <c r="DS374" s="29">
        <f>F487</f>
        <v>474</v>
      </c>
      <c r="DT374" s="29">
        <f>F545</f>
        <v>532</v>
      </c>
      <c r="DU374" s="29">
        <f>F426</f>
        <v>413</v>
      </c>
      <c r="DV374" s="29">
        <f>F634</f>
        <v>621</v>
      </c>
      <c r="DW374" s="29">
        <f>F72</f>
        <v>59</v>
      </c>
      <c r="DX374" s="29">
        <f>F155</f>
        <v>142</v>
      </c>
      <c r="DY374" s="29">
        <f>F338</f>
        <v>325</v>
      </c>
      <c r="DZ374" s="29">
        <f>F219</f>
        <v>206</v>
      </c>
      <c r="EA374" s="29">
        <f>F307</f>
        <v>294</v>
      </c>
      <c r="EB374" s="29">
        <f>F490</f>
        <v>477</v>
      </c>
      <c r="EC374" s="29">
        <f>F573</f>
        <v>560</v>
      </c>
      <c r="ED374" s="29">
        <f>F36</f>
        <v>23</v>
      </c>
      <c r="EE374" s="29">
        <f>F517</f>
        <v>504</v>
      </c>
      <c r="EF374" s="29">
        <f>F100</f>
        <v>87</v>
      </c>
      <c r="EG374" s="29">
        <f>F183</f>
        <v>170</v>
      </c>
      <c r="EH374" s="29">
        <f>F371</f>
        <v>358</v>
      </c>
      <c r="EI374" s="29">
        <f>F454</f>
        <v>441</v>
      </c>
      <c r="EJ374" s="29">
        <f>F335</f>
        <v>322</v>
      </c>
      <c r="EK374" s="29">
        <f>F393</f>
        <v>380</v>
      </c>
      <c r="EL374" s="29">
        <f>F606</f>
        <v>593</v>
      </c>
      <c r="EM374" s="29">
        <f>F39</f>
        <v>26</v>
      </c>
      <c r="EN374" s="30">
        <f>F252</f>
        <v>239</v>
      </c>
      <c r="EO374" s="75">
        <f t="shared" si="174"/>
        <v>3247400</v>
      </c>
      <c r="EP374" s="41"/>
      <c r="EQ374" s="241" t="s">
        <v>628</v>
      </c>
      <c r="ER374" s="243" t="s">
        <v>427</v>
      </c>
      <c r="ES374" s="243" t="s">
        <v>249</v>
      </c>
      <c r="ET374" s="243" t="s">
        <v>82</v>
      </c>
      <c r="EU374" s="243" t="s">
        <v>614</v>
      </c>
      <c r="EV374" s="243" t="s">
        <v>339</v>
      </c>
      <c r="EW374" s="243" t="s">
        <v>203</v>
      </c>
      <c r="EX374" s="243" t="s">
        <v>164</v>
      </c>
      <c r="EY374" s="243" t="s">
        <v>385</v>
      </c>
      <c r="EZ374" s="243" t="s">
        <v>607</v>
      </c>
      <c r="FA374" s="243" t="s">
        <v>133</v>
      </c>
      <c r="FB374" s="242" t="s">
        <v>673</v>
      </c>
      <c r="FC374" s="244" t="s">
        <v>278</v>
      </c>
      <c r="FD374" s="245" t="s">
        <v>107</v>
      </c>
      <c r="FE374" s="243" t="s">
        <v>422</v>
      </c>
      <c r="FF374" s="243" t="s">
        <v>647</v>
      </c>
      <c r="FG374" s="243" t="s">
        <v>409</v>
      </c>
      <c r="FH374" s="243" t="s">
        <v>504</v>
      </c>
      <c r="FI374" s="243" t="s">
        <v>563</v>
      </c>
      <c r="FJ374" s="243" t="s">
        <v>218</v>
      </c>
      <c r="FK374" s="243" t="s">
        <v>515</v>
      </c>
      <c r="FL374" s="243" t="s">
        <v>151</v>
      </c>
      <c r="FM374" s="243" t="s">
        <v>526</v>
      </c>
      <c r="FN374" s="243" t="s">
        <v>319</v>
      </c>
      <c r="FO374" s="246" t="s">
        <v>185</v>
      </c>
      <c r="FP374" s="67"/>
    </row>
    <row r="375" spans="1:173" x14ac:dyDescent="0.2">
      <c r="A375" s="41"/>
      <c r="B375" s="41"/>
      <c r="C375" s="41"/>
      <c r="D375" s="109" t="s">
        <v>570</v>
      </c>
      <c r="E375" s="110" t="s">
        <v>565</v>
      </c>
      <c r="F375" s="122">
        <f>B3+(362*B5)</f>
        <v>362</v>
      </c>
      <c r="G375" s="41"/>
      <c r="I375" s="57"/>
      <c r="J375" s="28">
        <f>F487</f>
        <v>474</v>
      </c>
      <c r="K375" s="29">
        <f>F399</f>
        <v>386</v>
      </c>
      <c r="L375" s="29">
        <f>F441</f>
        <v>428</v>
      </c>
      <c r="M375" s="29">
        <f>F503</f>
        <v>490</v>
      </c>
      <c r="N375" s="29">
        <f>F420</f>
        <v>407</v>
      </c>
      <c r="O375" s="29">
        <f>F89</f>
        <v>76</v>
      </c>
      <c r="P375" s="29">
        <f>F31</f>
        <v>18</v>
      </c>
      <c r="Q375" s="29">
        <f>F68</f>
        <v>55</v>
      </c>
      <c r="R375" s="29">
        <f>F135</f>
        <v>122</v>
      </c>
      <c r="S375" s="29">
        <f>F52</f>
        <v>39</v>
      </c>
      <c r="T375" s="29">
        <f>F346</f>
        <v>333</v>
      </c>
      <c r="U375" s="29">
        <f>F283</f>
        <v>270</v>
      </c>
      <c r="V375" s="29">
        <f>F325</f>
        <v>312</v>
      </c>
      <c r="W375" s="29">
        <f>F367</f>
        <v>354</v>
      </c>
      <c r="X375" s="29">
        <f>F304</f>
        <v>291</v>
      </c>
      <c r="Y375" s="29">
        <f>F598</f>
        <v>585</v>
      </c>
      <c r="Z375" s="29">
        <f>F515</f>
        <v>502</v>
      </c>
      <c r="AA375" s="29">
        <f>F582</f>
        <v>569</v>
      </c>
      <c r="AB375" s="29">
        <f>F619</f>
        <v>606</v>
      </c>
      <c r="AC375" s="29">
        <f>F561</f>
        <v>548</v>
      </c>
      <c r="AD375" s="29">
        <f>F230</f>
        <v>217</v>
      </c>
      <c r="AE375" s="29">
        <f>F147</f>
        <v>134</v>
      </c>
      <c r="AF375" s="29">
        <f>F209</f>
        <v>196</v>
      </c>
      <c r="AG375" s="29">
        <f>F251</f>
        <v>238</v>
      </c>
      <c r="AH375" s="30">
        <f>F163</f>
        <v>150</v>
      </c>
      <c r="AI375" s="112">
        <f>J375^3+K375^3+L375^3+M375^3+N375^3+O375^3+P375^3+Q375^3+R375^3+S375^3+T375^3+U375^3+V375^3+W375^3+X375^3+Y375^3+Z375^3+AA375^3+AB375^3+AC375^3+AD375^3+AE375^3+AF375^3+AG375^3+AH375^3</f>
        <v>1521000000</v>
      </c>
      <c r="AJ375" s="41"/>
      <c r="AK375" s="165" t="s">
        <v>82</v>
      </c>
      <c r="AL375" s="166" t="s">
        <v>551</v>
      </c>
      <c r="AM375" s="166" t="s">
        <v>253</v>
      </c>
      <c r="AN375" s="166" t="s">
        <v>404</v>
      </c>
      <c r="AO375" s="166" t="s">
        <v>496</v>
      </c>
      <c r="AP375" s="166" t="s">
        <v>2</v>
      </c>
      <c r="AQ375" s="166" t="s">
        <v>431</v>
      </c>
      <c r="AR375" s="166" t="s">
        <v>499</v>
      </c>
      <c r="AS375" s="166" t="s">
        <v>209</v>
      </c>
      <c r="AT375" s="166" t="s">
        <v>574</v>
      </c>
      <c r="AU375" s="166" t="s">
        <v>490</v>
      </c>
      <c r="AV375" s="166" t="s">
        <v>343</v>
      </c>
      <c r="AW375" s="161" t="s">
        <v>617</v>
      </c>
      <c r="AX375" s="166" t="s">
        <v>264</v>
      </c>
      <c r="AY375" s="166" t="s">
        <v>502</v>
      </c>
      <c r="AZ375" s="166" t="s">
        <v>174</v>
      </c>
      <c r="BA375" s="166" t="s">
        <v>266</v>
      </c>
      <c r="BB375" s="166" t="s">
        <v>239</v>
      </c>
      <c r="BC375" s="166" t="s">
        <v>106</v>
      </c>
      <c r="BD375" s="166" t="s">
        <v>145</v>
      </c>
      <c r="BE375" s="166" t="s">
        <v>468</v>
      </c>
      <c r="BF375" s="166" t="s">
        <v>493</v>
      </c>
      <c r="BG375" s="166" t="s">
        <v>288</v>
      </c>
      <c r="BH375" s="166" t="s">
        <v>595</v>
      </c>
      <c r="BI375" s="167" t="s">
        <v>250</v>
      </c>
      <c r="BJ375" s="41"/>
      <c r="BK375" s="50"/>
      <c r="BL375" s="57"/>
      <c r="BM375" s="28">
        <f>F187</f>
        <v>174</v>
      </c>
      <c r="BN375" s="29">
        <f>F243</f>
        <v>230</v>
      </c>
      <c r="BO375" s="29">
        <f>F204</f>
        <v>191</v>
      </c>
      <c r="BP375" s="29">
        <f>F140</f>
        <v>127</v>
      </c>
      <c r="BQ375" s="29">
        <f>F226</f>
        <v>213</v>
      </c>
      <c r="BR375" s="29">
        <f>F545</f>
        <v>532</v>
      </c>
      <c r="BS375" s="29">
        <f>F631</f>
        <v>618</v>
      </c>
      <c r="BT375" s="29">
        <f>F567</f>
        <v>554</v>
      </c>
      <c r="BU375" s="29">
        <f>F523</f>
        <v>510</v>
      </c>
      <c r="BV375" s="29">
        <f>F609</f>
        <v>596</v>
      </c>
      <c r="BW375" s="29">
        <f>F303</f>
        <v>290</v>
      </c>
      <c r="BX375" s="29">
        <f>F364</f>
        <v>351</v>
      </c>
      <c r="BY375" s="29">
        <f>F325</f>
        <v>312</v>
      </c>
      <c r="BZ375" s="29">
        <f>F286</f>
        <v>273</v>
      </c>
      <c r="CA375" s="29">
        <f>F347</f>
        <v>334</v>
      </c>
      <c r="CB375" s="29">
        <f>F41</f>
        <v>28</v>
      </c>
      <c r="CC375" s="29">
        <f>F127</f>
        <v>114</v>
      </c>
      <c r="CD375" s="29">
        <f>F83</f>
        <v>70</v>
      </c>
      <c r="CE375" s="29">
        <f>F19</f>
        <v>6</v>
      </c>
      <c r="CF375" s="29">
        <f>F105</f>
        <v>92</v>
      </c>
      <c r="CG375" s="29">
        <f>F424</f>
        <v>411</v>
      </c>
      <c r="CH375" s="29">
        <f>F510</f>
        <v>497</v>
      </c>
      <c r="CI375" s="29">
        <f>F446</f>
        <v>433</v>
      </c>
      <c r="CJ375" s="29">
        <f>F407</f>
        <v>394</v>
      </c>
      <c r="CK375" s="30">
        <f>F463</f>
        <v>450</v>
      </c>
      <c r="CL375" s="112">
        <f>BM375^3+BN375^3+BO375^3+BP375^3+BQ375^3+BR375^3+BS375^3+BT375^3+BU375^3+BV375^3+BW375^3+BX375^3+BY375^3+BZ375^3+CA375^3+CB375^3+CC375^3+CD375^3+CE375^3+CF375^3+CG375^3+CH375^3+CI375^3+CJ375^3+CK375^3</f>
        <v>1521000000</v>
      </c>
      <c r="CM375" s="41"/>
      <c r="CN375" s="119" t="s">
        <v>324</v>
      </c>
      <c r="CO375" s="120" t="s">
        <v>307</v>
      </c>
      <c r="CP375" s="120" t="s">
        <v>560</v>
      </c>
      <c r="CQ375" s="120" t="s">
        <v>548</v>
      </c>
      <c r="CR375" s="120" t="s">
        <v>583</v>
      </c>
      <c r="CS375" s="120" t="s">
        <v>614</v>
      </c>
      <c r="CT375" s="120" t="s">
        <v>411</v>
      </c>
      <c r="CU375" s="120" t="s">
        <v>613</v>
      </c>
      <c r="CV375" s="120" t="s">
        <v>299</v>
      </c>
      <c r="CW375" s="120" t="s">
        <v>370</v>
      </c>
      <c r="CX375" s="120" t="s">
        <v>178</v>
      </c>
      <c r="CY375" s="120" t="s">
        <v>546</v>
      </c>
      <c r="CZ375" s="92" t="s">
        <v>617</v>
      </c>
      <c r="DA375" s="120" t="s">
        <v>137</v>
      </c>
      <c r="DB375" s="120" t="s">
        <v>616</v>
      </c>
      <c r="DC375" s="120" t="s">
        <v>619</v>
      </c>
      <c r="DD375" s="120" t="s">
        <v>618</v>
      </c>
      <c r="DE375" s="120" t="s">
        <v>195</v>
      </c>
      <c r="DF375" s="120" t="s">
        <v>620</v>
      </c>
      <c r="DG375" s="120" t="s">
        <v>166</v>
      </c>
      <c r="DH375" s="120" t="s">
        <v>405</v>
      </c>
      <c r="DI375" s="120" t="s">
        <v>252</v>
      </c>
      <c r="DJ375" s="120" t="s">
        <v>102</v>
      </c>
      <c r="DK375" s="120" t="s">
        <v>533</v>
      </c>
      <c r="DL375" s="121" t="s">
        <v>615</v>
      </c>
      <c r="DM375" s="67"/>
      <c r="DO375" s="57"/>
      <c r="DP375" s="28">
        <f>F563</f>
        <v>550</v>
      </c>
      <c r="DQ375" s="29">
        <f>F26</f>
        <v>13</v>
      </c>
      <c r="DR375" s="29">
        <f>F234</f>
        <v>221</v>
      </c>
      <c r="DS375" s="29">
        <f>F297</f>
        <v>284</v>
      </c>
      <c r="DT375" s="29">
        <f>F505</f>
        <v>492</v>
      </c>
      <c r="DU375" s="29">
        <f>F386</f>
        <v>373</v>
      </c>
      <c r="DV375" s="29">
        <f>F444</f>
        <v>431</v>
      </c>
      <c r="DW375" s="29">
        <f>F532</f>
        <v>519</v>
      </c>
      <c r="DX375" s="29">
        <f>F90</f>
        <v>77</v>
      </c>
      <c r="DY375" s="29">
        <f>F173</f>
        <v>160</v>
      </c>
      <c r="DZ375" s="29">
        <f>F54</f>
        <v>41</v>
      </c>
      <c r="EA375" s="29">
        <f>F242</f>
        <v>229</v>
      </c>
      <c r="EB375" s="29">
        <f>F325</f>
        <v>312</v>
      </c>
      <c r="EC375" s="29">
        <f>F408</f>
        <v>395</v>
      </c>
      <c r="ED375" s="29">
        <f>F596</f>
        <v>583</v>
      </c>
      <c r="EE375" s="29">
        <f>F477</f>
        <v>464</v>
      </c>
      <c r="EF375" s="29">
        <f>F560</f>
        <v>547</v>
      </c>
      <c r="EG375" s="29">
        <f>F118</f>
        <v>105</v>
      </c>
      <c r="EH375" s="29">
        <f>F206</f>
        <v>193</v>
      </c>
      <c r="EI375" s="29">
        <f>F264</f>
        <v>251</v>
      </c>
      <c r="EJ375" s="29">
        <f>F145</f>
        <v>132</v>
      </c>
      <c r="EK375" s="29">
        <f>F353</f>
        <v>340</v>
      </c>
      <c r="EL375" s="29">
        <f>F416</f>
        <v>403</v>
      </c>
      <c r="EM375" s="29">
        <f>F624</f>
        <v>611</v>
      </c>
      <c r="EN375" s="30">
        <f>F87</f>
        <v>74</v>
      </c>
      <c r="EO375" s="223">
        <f>DP375^3+DQ375^3+DR375^3+DS375^3+DT375^3+DU375^3+DV375^3+DW375^3+DX375^3+DY375^3+DZ375^3+EA375^3+EB375^3+EC375^3+ED375^3+EE375^3+EF375^3+EG375^3+EH375^3+EI375^3+EJ375^3+EK375^3+EL375^3+EM375^3+EN375^3</f>
        <v>1521000000</v>
      </c>
      <c r="EP375" s="41"/>
      <c r="EQ375" s="247" t="s">
        <v>511</v>
      </c>
      <c r="ER375" s="248" t="s">
        <v>233</v>
      </c>
      <c r="ES375" s="248" t="s">
        <v>226</v>
      </c>
      <c r="ET375" s="248" t="s">
        <v>649</v>
      </c>
      <c r="EU375" s="248" t="s">
        <v>657</v>
      </c>
      <c r="EV375" s="248" t="s">
        <v>317</v>
      </c>
      <c r="EW375" s="248" t="s">
        <v>692</v>
      </c>
      <c r="EX375" s="248" t="s">
        <v>176</v>
      </c>
      <c r="EY375" s="248" t="s">
        <v>639</v>
      </c>
      <c r="EZ375" s="248" t="s">
        <v>160</v>
      </c>
      <c r="FA375" s="248" t="s">
        <v>523</v>
      </c>
      <c r="FB375" s="248" t="s">
        <v>91</v>
      </c>
      <c r="FC375" s="242" t="s">
        <v>617</v>
      </c>
      <c r="FD375" s="248" t="s">
        <v>352</v>
      </c>
      <c r="FE375" s="248" t="s">
        <v>251</v>
      </c>
      <c r="FF375" s="248" t="s">
        <v>680</v>
      </c>
      <c r="FG375" s="248" t="s">
        <v>393</v>
      </c>
      <c r="FH375" s="248" t="s">
        <v>453</v>
      </c>
      <c r="FI375" s="248" t="s">
        <v>182</v>
      </c>
      <c r="FJ375" s="248" t="s">
        <v>513</v>
      </c>
      <c r="FK375" s="248" t="s">
        <v>285</v>
      </c>
      <c r="FL375" s="248" t="s">
        <v>358</v>
      </c>
      <c r="FM375" s="248" t="s">
        <v>131</v>
      </c>
      <c r="FN375" s="248" t="s">
        <v>542</v>
      </c>
      <c r="FO375" s="249" t="s">
        <v>667</v>
      </c>
      <c r="FP375" s="67"/>
    </row>
    <row r="376" spans="1:173" x14ac:dyDescent="0.2">
      <c r="A376" s="41"/>
      <c r="B376" s="41"/>
      <c r="C376" s="41"/>
      <c r="D376" s="109" t="s">
        <v>425</v>
      </c>
      <c r="E376" s="110" t="s">
        <v>565</v>
      </c>
      <c r="F376" s="122">
        <f>B3+(363*B5)</f>
        <v>363</v>
      </c>
      <c r="G376" s="41"/>
      <c r="I376" s="57"/>
      <c r="J376" s="28">
        <f>F453</f>
        <v>440</v>
      </c>
      <c r="K376" s="29">
        <f>F495</f>
        <v>482</v>
      </c>
      <c r="L376" s="29">
        <f>F437</f>
        <v>424</v>
      </c>
      <c r="M376" s="29">
        <f>F474</f>
        <v>461</v>
      </c>
      <c r="N376" s="29">
        <f>F391</f>
        <v>378</v>
      </c>
      <c r="O376" s="29">
        <f>F85</f>
        <v>72</v>
      </c>
      <c r="P376" s="29">
        <f>F127</f>
        <v>114</v>
      </c>
      <c r="Q376" s="29">
        <f>F39</f>
        <v>26</v>
      </c>
      <c r="R376" s="29">
        <f>F106</f>
        <v>93</v>
      </c>
      <c r="S376" s="29">
        <f>F18</f>
        <v>5</v>
      </c>
      <c r="T376" s="29">
        <f>F317</f>
        <v>304</v>
      </c>
      <c r="U376" s="29">
        <f>F379</f>
        <v>366</v>
      </c>
      <c r="V376" s="29">
        <f>F296</f>
        <v>283</v>
      </c>
      <c r="W376" s="29">
        <f>F358</f>
        <v>345</v>
      </c>
      <c r="X376" s="29">
        <f>F275</f>
        <v>262</v>
      </c>
      <c r="Y376" s="29">
        <f>F569</f>
        <v>556</v>
      </c>
      <c r="Z376" s="29">
        <f>F636</f>
        <v>623</v>
      </c>
      <c r="AA376" s="29">
        <f>F548</f>
        <v>535</v>
      </c>
      <c r="AB376" s="29">
        <f>F590</f>
        <v>577</v>
      </c>
      <c r="AC376" s="29">
        <f>F532</f>
        <v>519</v>
      </c>
      <c r="AD376" s="29">
        <f>F201</f>
        <v>188</v>
      </c>
      <c r="AE376" s="29">
        <f>F238</f>
        <v>225</v>
      </c>
      <c r="AF376" s="29">
        <f>F180</f>
        <v>167</v>
      </c>
      <c r="AG376" s="29">
        <f>F222</f>
        <v>209</v>
      </c>
      <c r="AH376" s="30">
        <f>F159</f>
        <v>146</v>
      </c>
      <c r="AI376" s="75">
        <f t="shared" ref="AI376:AI387" si="175">SUMSQ(J376:AH376)</f>
        <v>3247400</v>
      </c>
      <c r="AJ376" s="41"/>
      <c r="AK376" s="160" t="s">
        <v>435</v>
      </c>
      <c r="AL376" s="147" t="s">
        <v>446</v>
      </c>
      <c r="AM376" s="147" t="s">
        <v>219</v>
      </c>
      <c r="AN376" s="147" t="s">
        <v>519</v>
      </c>
      <c r="AO376" s="147" t="s">
        <v>311</v>
      </c>
      <c r="AP376" s="147" t="s">
        <v>332</v>
      </c>
      <c r="AQ376" s="147" t="s">
        <v>618</v>
      </c>
      <c r="AR376" s="147" t="s">
        <v>319</v>
      </c>
      <c r="AS376" s="147" t="s">
        <v>508</v>
      </c>
      <c r="AT376" s="147" t="s">
        <v>529</v>
      </c>
      <c r="AU376" s="147" t="s">
        <v>323</v>
      </c>
      <c r="AV376" s="163" t="s">
        <v>383</v>
      </c>
      <c r="AW376" s="162" t="s">
        <v>532</v>
      </c>
      <c r="AX376" s="161" t="s">
        <v>158</v>
      </c>
      <c r="AY376" s="147" t="s">
        <v>643</v>
      </c>
      <c r="AZ376" s="147" t="s">
        <v>301</v>
      </c>
      <c r="BA376" s="147" t="s">
        <v>175</v>
      </c>
      <c r="BB376" s="147" t="s">
        <v>238</v>
      </c>
      <c r="BC376" s="147" t="s">
        <v>300</v>
      </c>
      <c r="BD376" s="147" t="s">
        <v>176</v>
      </c>
      <c r="BE376" s="147" t="s">
        <v>635</v>
      </c>
      <c r="BF376" s="147" t="s">
        <v>326</v>
      </c>
      <c r="BG376" s="147" t="s">
        <v>537</v>
      </c>
      <c r="BH376" s="147" t="s">
        <v>524</v>
      </c>
      <c r="BI376" s="164" t="s">
        <v>90</v>
      </c>
      <c r="BJ376" s="41"/>
      <c r="BK376" s="50"/>
      <c r="BL376" s="57"/>
      <c r="BM376" s="28">
        <f>F254</f>
        <v>241</v>
      </c>
      <c r="BN376" s="29">
        <f>F162</f>
        <v>149</v>
      </c>
      <c r="BO376" s="29">
        <f>F176</f>
        <v>163</v>
      </c>
      <c r="BP376" s="29">
        <f>F218</f>
        <v>205</v>
      </c>
      <c r="BQ376" s="29">
        <f>F190</f>
        <v>177</v>
      </c>
      <c r="BR376" s="29">
        <f>F617</f>
        <v>604</v>
      </c>
      <c r="BS376" s="29">
        <f>F520</f>
        <v>507</v>
      </c>
      <c r="BT376" s="29">
        <f>F559</f>
        <v>546</v>
      </c>
      <c r="BU376" s="29">
        <f>F606</f>
        <v>593</v>
      </c>
      <c r="BV376" s="29">
        <f>F573</f>
        <v>560</v>
      </c>
      <c r="BW376" s="29">
        <f>F375</f>
        <v>362</v>
      </c>
      <c r="BX376" s="29">
        <f>F278</f>
        <v>265</v>
      </c>
      <c r="BY376" s="29">
        <f>F297</f>
        <v>284</v>
      </c>
      <c r="BZ376" s="29">
        <f>F339</f>
        <v>326</v>
      </c>
      <c r="CA376" s="29">
        <f>F336</f>
        <v>323</v>
      </c>
      <c r="CB376" s="29">
        <f>F133</f>
        <v>120</v>
      </c>
      <c r="CC376" s="29">
        <f>F16</f>
        <v>3</v>
      </c>
      <c r="CD376" s="29">
        <f>F55</f>
        <v>42</v>
      </c>
      <c r="CE376" s="29">
        <f>F102</f>
        <v>89</v>
      </c>
      <c r="CF376" s="29">
        <f>F69</f>
        <v>56</v>
      </c>
      <c r="CG376" s="29">
        <f>F496</f>
        <v>483</v>
      </c>
      <c r="CH376" s="29">
        <f>F399</f>
        <v>386</v>
      </c>
      <c r="CI376" s="29">
        <f>F413</f>
        <v>400</v>
      </c>
      <c r="CJ376" s="29">
        <f>F485</f>
        <v>472</v>
      </c>
      <c r="CK376" s="30">
        <f>F457</f>
        <v>444</v>
      </c>
      <c r="CL376" s="75">
        <f t="shared" ref="CL376:CL387" si="176">SUMSQ(BM376:CK376)</f>
        <v>3247400</v>
      </c>
      <c r="CM376" s="41"/>
      <c r="CN376" s="91" t="s">
        <v>528</v>
      </c>
      <c r="CO376" s="93" t="s">
        <v>187</v>
      </c>
      <c r="CP376" s="93" t="s">
        <v>605</v>
      </c>
      <c r="CQ376" s="93" t="s">
        <v>114</v>
      </c>
      <c r="CR376" s="93" t="s">
        <v>441</v>
      </c>
      <c r="CS376" s="93" t="s">
        <v>566</v>
      </c>
      <c r="CT376" s="93" t="s">
        <v>632</v>
      </c>
      <c r="CU376" s="93" t="s">
        <v>118</v>
      </c>
      <c r="CV376" s="93" t="s">
        <v>526</v>
      </c>
      <c r="CW376" s="93" t="s">
        <v>107</v>
      </c>
      <c r="CX376" s="93" t="s">
        <v>570</v>
      </c>
      <c r="CY376" s="95" t="s">
        <v>243</v>
      </c>
      <c r="CZ376" s="94" t="s">
        <v>649</v>
      </c>
      <c r="DA376" s="92" t="s">
        <v>440</v>
      </c>
      <c r="DB376" s="93" t="s">
        <v>366</v>
      </c>
      <c r="DC376" s="93" t="s">
        <v>134</v>
      </c>
      <c r="DD376" s="93" t="s">
        <v>630</v>
      </c>
      <c r="DE376" s="93" t="s">
        <v>230</v>
      </c>
      <c r="DF376" s="93" t="s">
        <v>609</v>
      </c>
      <c r="DG376" s="93" t="s">
        <v>573</v>
      </c>
      <c r="DH376" s="93" t="s">
        <v>354</v>
      </c>
      <c r="DI376" s="93" t="s">
        <v>551</v>
      </c>
      <c r="DJ376" s="93" t="s">
        <v>641</v>
      </c>
      <c r="DK376" s="93" t="s">
        <v>130</v>
      </c>
      <c r="DL376" s="96" t="s">
        <v>492</v>
      </c>
      <c r="DM376" s="67"/>
      <c r="DO376" s="57"/>
      <c r="DP376" s="28">
        <f>F398</f>
        <v>385</v>
      </c>
      <c r="DQ376" s="29">
        <f>F611</f>
        <v>598</v>
      </c>
      <c r="DR376" s="29">
        <f>F44</f>
        <v>31</v>
      </c>
      <c r="DS376" s="29">
        <f>F257</f>
        <v>244</v>
      </c>
      <c r="DT376" s="29">
        <f>F315</f>
        <v>302</v>
      </c>
      <c r="DU376" s="29">
        <f>F196</f>
        <v>183</v>
      </c>
      <c r="DV376" s="29">
        <f>F279</f>
        <v>266</v>
      </c>
      <c r="DW376" s="29">
        <f>F467</f>
        <v>454</v>
      </c>
      <c r="DX376" s="29">
        <f>F550</f>
        <v>537</v>
      </c>
      <c r="DY376" s="29">
        <f>F133</f>
        <v>120</v>
      </c>
      <c r="DZ376" s="29">
        <f>F614</f>
        <v>601</v>
      </c>
      <c r="EA376" s="29">
        <f>F77</f>
        <v>64</v>
      </c>
      <c r="EB376" s="29">
        <f>F160</f>
        <v>147</v>
      </c>
      <c r="EC376" s="29">
        <f>F343</f>
        <v>330</v>
      </c>
      <c r="ED376" s="29">
        <f>F431</f>
        <v>418</v>
      </c>
      <c r="EE376" s="29">
        <f>F312</f>
        <v>299</v>
      </c>
      <c r="EF376" s="29">
        <f>F495</f>
        <v>482</v>
      </c>
      <c r="EG376" s="29">
        <f>F578</f>
        <v>565</v>
      </c>
      <c r="EH376" s="29">
        <f>F16</f>
        <v>3</v>
      </c>
      <c r="EI376" s="29">
        <f>F224</f>
        <v>211</v>
      </c>
      <c r="EJ376" s="29">
        <f>F105</f>
        <v>92</v>
      </c>
      <c r="EK376" s="29">
        <f>F163</f>
        <v>150</v>
      </c>
      <c r="EL376" s="29">
        <f>F376</f>
        <v>363</v>
      </c>
      <c r="EM376" s="29">
        <f>F459</f>
        <v>446</v>
      </c>
      <c r="EN376" s="30">
        <f>F522</f>
        <v>509</v>
      </c>
      <c r="EO376" s="75">
        <f t="shared" ref="EO376:EO387" si="177">SUMSQ(DP376:EN376)</f>
        <v>3247400</v>
      </c>
      <c r="EP376" s="41"/>
      <c r="EQ376" s="241" t="s">
        <v>204</v>
      </c>
      <c r="ER376" s="243" t="s">
        <v>241</v>
      </c>
      <c r="ES376" s="243" t="s">
        <v>597</v>
      </c>
      <c r="ET376" s="243" t="s">
        <v>516</v>
      </c>
      <c r="EU376" s="243" t="s">
        <v>384</v>
      </c>
      <c r="EV376" s="243" t="s">
        <v>695</v>
      </c>
      <c r="EW376" s="243" t="s">
        <v>536</v>
      </c>
      <c r="EX376" s="243" t="s">
        <v>351</v>
      </c>
      <c r="EY376" s="243" t="s">
        <v>273</v>
      </c>
      <c r="EZ376" s="243" t="s">
        <v>134</v>
      </c>
      <c r="FA376" s="243" t="s">
        <v>213</v>
      </c>
      <c r="FB376" s="245" t="s">
        <v>651</v>
      </c>
      <c r="FC376" s="244" t="s">
        <v>247</v>
      </c>
      <c r="FD376" s="242" t="s">
        <v>374</v>
      </c>
      <c r="FE376" s="243" t="s">
        <v>664</v>
      </c>
      <c r="FF376" s="243" t="s">
        <v>242</v>
      </c>
      <c r="FG376" s="243" t="s">
        <v>446</v>
      </c>
      <c r="FH376" s="243" t="s">
        <v>144</v>
      </c>
      <c r="FI376" s="243" t="s">
        <v>630</v>
      </c>
      <c r="FJ376" s="243" t="s">
        <v>636</v>
      </c>
      <c r="FK376" s="243" t="s">
        <v>166</v>
      </c>
      <c r="FL376" s="243" t="s">
        <v>250</v>
      </c>
      <c r="FM376" s="243" t="s">
        <v>425</v>
      </c>
      <c r="FN376" s="243" t="s">
        <v>625</v>
      </c>
      <c r="FO376" s="246" t="s">
        <v>75</v>
      </c>
      <c r="FP376" s="67"/>
    </row>
    <row r="377" spans="1:173" x14ac:dyDescent="0.2">
      <c r="A377" s="41"/>
      <c r="B377" s="41"/>
      <c r="C377" s="41"/>
      <c r="D377" s="109" t="s">
        <v>221</v>
      </c>
      <c r="E377" s="110" t="s">
        <v>565</v>
      </c>
      <c r="F377" s="111">
        <f>B3+(364*B5)</f>
        <v>364</v>
      </c>
      <c r="G377" s="41"/>
      <c r="I377" s="57"/>
      <c r="J377" s="28">
        <f>F424</f>
        <v>411</v>
      </c>
      <c r="K377" s="29">
        <f>F466</f>
        <v>453</v>
      </c>
      <c r="L377" s="29">
        <f>F403</f>
        <v>390</v>
      </c>
      <c r="M377" s="29">
        <f>F445</f>
        <v>432</v>
      </c>
      <c r="N377" s="29">
        <f>F512</f>
        <v>499</v>
      </c>
      <c r="O377" s="29">
        <f>F56</f>
        <v>43</v>
      </c>
      <c r="P377" s="29">
        <f>F93</f>
        <v>80</v>
      </c>
      <c r="Q377" s="29">
        <f>F35</f>
        <v>22</v>
      </c>
      <c r="R377" s="29">
        <f>F77</f>
        <v>64</v>
      </c>
      <c r="S377" s="29">
        <f>F114</f>
        <v>101</v>
      </c>
      <c r="T377" s="29">
        <f>F308</f>
        <v>295</v>
      </c>
      <c r="U377" s="29">
        <f>F350</f>
        <v>337</v>
      </c>
      <c r="V377" s="29">
        <f>F267</f>
        <v>254</v>
      </c>
      <c r="W377" s="29">
        <f>F329</f>
        <v>316</v>
      </c>
      <c r="X377" s="29">
        <f>F371</f>
        <v>358</v>
      </c>
      <c r="Y377" s="29">
        <f>F540</f>
        <v>527</v>
      </c>
      <c r="Z377" s="29">
        <f>F607</f>
        <v>594</v>
      </c>
      <c r="AA377" s="29">
        <f>F519</f>
        <v>506</v>
      </c>
      <c r="AB377" s="29">
        <f>F586</f>
        <v>573</v>
      </c>
      <c r="AC377" s="29">
        <f>F623</f>
        <v>610</v>
      </c>
      <c r="AD377" s="29">
        <f>F172</f>
        <v>159</v>
      </c>
      <c r="AE377" s="29">
        <f>F234</f>
        <v>221</v>
      </c>
      <c r="AF377" s="29">
        <f>F151</f>
        <v>138</v>
      </c>
      <c r="AG377" s="29">
        <f>F188</f>
        <v>175</v>
      </c>
      <c r="AH377" s="30">
        <f>F255</f>
        <v>242</v>
      </c>
      <c r="AI377" s="75">
        <f t="shared" si="175"/>
        <v>3247400</v>
      </c>
      <c r="AJ377" s="41"/>
      <c r="AK377" s="160" t="s">
        <v>405</v>
      </c>
      <c r="AL377" s="147" t="s">
        <v>378</v>
      </c>
      <c r="AM377" s="147" t="s">
        <v>484</v>
      </c>
      <c r="AN377" s="147" t="s">
        <v>550</v>
      </c>
      <c r="AO377" s="147" t="s">
        <v>340</v>
      </c>
      <c r="AP377" s="147" t="s">
        <v>390</v>
      </c>
      <c r="AQ377" s="147" t="s">
        <v>561</v>
      </c>
      <c r="AR377" s="147" t="s">
        <v>141</v>
      </c>
      <c r="AS377" s="147" t="s">
        <v>651</v>
      </c>
      <c r="AT377" s="147" t="s">
        <v>368</v>
      </c>
      <c r="AU377" s="163" t="s">
        <v>281</v>
      </c>
      <c r="AV377" s="147" t="s">
        <v>578</v>
      </c>
      <c r="AW377" s="162" t="s">
        <v>372</v>
      </c>
      <c r="AX377" s="147" t="s">
        <v>466</v>
      </c>
      <c r="AY377" s="161" t="s">
        <v>563</v>
      </c>
      <c r="AZ377" s="147" t="s">
        <v>108</v>
      </c>
      <c r="BA377" s="147" t="s">
        <v>105</v>
      </c>
      <c r="BB377" s="147" t="s">
        <v>240</v>
      </c>
      <c r="BC377" s="147" t="s">
        <v>78</v>
      </c>
      <c r="BD377" s="147" t="s">
        <v>357</v>
      </c>
      <c r="BE377" s="147" t="s">
        <v>556</v>
      </c>
      <c r="BF377" s="147" t="s">
        <v>226</v>
      </c>
      <c r="BG377" s="147" t="s">
        <v>571</v>
      </c>
      <c r="BH377" s="147" t="s">
        <v>375</v>
      </c>
      <c r="BI377" s="164" t="s">
        <v>428</v>
      </c>
      <c r="BJ377" s="41"/>
      <c r="BK377" s="50"/>
      <c r="BL377" s="57"/>
      <c r="BM377" s="28">
        <f>F215</f>
        <v>202</v>
      </c>
      <c r="BN377" s="29">
        <f>F201</f>
        <v>188</v>
      </c>
      <c r="BO377" s="29">
        <f>F143</f>
        <v>130</v>
      </c>
      <c r="BP377" s="29">
        <f>F179</f>
        <v>166</v>
      </c>
      <c r="BQ377" s="29">
        <f>F262</f>
        <v>249</v>
      </c>
      <c r="BR377" s="29">
        <f>F598</f>
        <v>585</v>
      </c>
      <c r="BS377" s="29">
        <f>F584</f>
        <v>571</v>
      </c>
      <c r="BT377" s="29">
        <f>F531</f>
        <v>518</v>
      </c>
      <c r="BU377" s="29">
        <f>F542</f>
        <v>529</v>
      </c>
      <c r="BV377" s="29">
        <f>F620</f>
        <v>607</v>
      </c>
      <c r="BW377" s="29">
        <f>F361</f>
        <v>348</v>
      </c>
      <c r="BX377" s="29">
        <f>F322</f>
        <v>309</v>
      </c>
      <c r="BY377" s="29">
        <f>F264</f>
        <v>251</v>
      </c>
      <c r="BZ377" s="29">
        <f>F300</f>
        <v>287</v>
      </c>
      <c r="CA377" s="29">
        <f>F378</f>
        <v>365</v>
      </c>
      <c r="CB377" s="29">
        <f>F94</f>
        <v>81</v>
      </c>
      <c r="CC377" s="29">
        <f>F80</f>
        <v>67</v>
      </c>
      <c r="CD377" s="29">
        <f>F27</f>
        <v>14</v>
      </c>
      <c r="CE377" s="29">
        <f>F58</f>
        <v>45</v>
      </c>
      <c r="CF377" s="29">
        <f>F116</f>
        <v>103</v>
      </c>
      <c r="CG377" s="29">
        <f>F482</f>
        <v>469</v>
      </c>
      <c r="CH377" s="29">
        <f>F438</f>
        <v>425</v>
      </c>
      <c r="CI377" s="29">
        <f>F410</f>
        <v>397</v>
      </c>
      <c r="CJ377" s="29">
        <f>F421</f>
        <v>408</v>
      </c>
      <c r="CK377" s="30">
        <f>F499</f>
        <v>486</v>
      </c>
      <c r="CL377" s="75">
        <f t="shared" si="176"/>
        <v>3247400</v>
      </c>
      <c r="CM377" s="41"/>
      <c r="CN377" s="91" t="s">
        <v>518</v>
      </c>
      <c r="CO377" s="93" t="s">
        <v>635</v>
      </c>
      <c r="CP377" s="93" t="s">
        <v>186</v>
      </c>
      <c r="CQ377" s="93" t="s">
        <v>498</v>
      </c>
      <c r="CR377" s="93" t="s">
        <v>373</v>
      </c>
      <c r="CS377" s="93" t="s">
        <v>174</v>
      </c>
      <c r="CT377" s="93" t="s">
        <v>262</v>
      </c>
      <c r="CU377" s="93" t="s">
        <v>495</v>
      </c>
      <c r="CV377" s="93" t="s">
        <v>631</v>
      </c>
      <c r="CW377" s="93" t="s">
        <v>648</v>
      </c>
      <c r="CX377" s="95" t="s">
        <v>199</v>
      </c>
      <c r="CY377" s="93" t="s">
        <v>634</v>
      </c>
      <c r="CZ377" s="94" t="s">
        <v>513</v>
      </c>
      <c r="DA377" s="93" t="s">
        <v>589</v>
      </c>
      <c r="DB377" s="92" t="s">
        <v>110</v>
      </c>
      <c r="DC377" s="93" t="s">
        <v>650</v>
      </c>
      <c r="DD377" s="93" t="s">
        <v>97</v>
      </c>
      <c r="DE377" s="93" t="s">
        <v>587</v>
      </c>
      <c r="DF377" s="93" t="s">
        <v>380</v>
      </c>
      <c r="DG377" s="93" t="s">
        <v>652</v>
      </c>
      <c r="DH377" s="93" t="s">
        <v>564</v>
      </c>
      <c r="DI377" s="93" t="s">
        <v>633</v>
      </c>
      <c r="DJ377" s="93" t="s">
        <v>377</v>
      </c>
      <c r="DK377" s="93" t="s">
        <v>234</v>
      </c>
      <c r="DL377" s="96" t="s">
        <v>483</v>
      </c>
      <c r="DM377" s="67"/>
      <c r="DO377" s="57"/>
      <c r="DP377" s="28">
        <f>F358</f>
        <v>345</v>
      </c>
      <c r="DQ377" s="29">
        <f>F421</f>
        <v>408</v>
      </c>
      <c r="DR377" s="29">
        <f>F629</f>
        <v>616</v>
      </c>
      <c r="DS377" s="29">
        <f>F67</f>
        <v>54</v>
      </c>
      <c r="DT377" s="29">
        <f>F150</f>
        <v>137</v>
      </c>
      <c r="DU377" s="29">
        <f>F31</f>
        <v>18</v>
      </c>
      <c r="DV377" s="29">
        <f>F214</f>
        <v>201</v>
      </c>
      <c r="DW377" s="29">
        <f>F302</f>
        <v>289</v>
      </c>
      <c r="DX377" s="29">
        <f>F510</f>
        <v>497</v>
      </c>
      <c r="DY377" s="29">
        <f>F568</f>
        <v>555</v>
      </c>
      <c r="DZ377" s="29">
        <f>F449</f>
        <v>436</v>
      </c>
      <c r="EA377" s="29">
        <f>F537</f>
        <v>524</v>
      </c>
      <c r="EB377" s="29">
        <f>F95</f>
        <v>82</v>
      </c>
      <c r="EC377" s="29">
        <f>F178</f>
        <v>165</v>
      </c>
      <c r="ED377" s="29">
        <f>F366</f>
        <v>353</v>
      </c>
      <c r="EE377" s="29">
        <f>F247</f>
        <v>234</v>
      </c>
      <c r="EF377" s="29">
        <f>F330</f>
        <v>317</v>
      </c>
      <c r="EG377" s="29">
        <f>F388</f>
        <v>375</v>
      </c>
      <c r="EH377" s="29">
        <f>F601</f>
        <v>588</v>
      </c>
      <c r="EI377" s="29">
        <f>F59</f>
        <v>46</v>
      </c>
      <c r="EJ377" s="29">
        <f>F540</f>
        <v>527</v>
      </c>
      <c r="EK377" s="29">
        <f>F123</f>
        <v>110</v>
      </c>
      <c r="EL377" s="29">
        <f>F211</f>
        <v>198</v>
      </c>
      <c r="EM377" s="29">
        <f>F269</f>
        <v>256</v>
      </c>
      <c r="EN377" s="30">
        <f>F482</f>
        <v>469</v>
      </c>
      <c r="EO377" s="75">
        <f t="shared" si="177"/>
        <v>3247400</v>
      </c>
      <c r="EP377" s="41"/>
      <c r="EQ377" s="241" t="s">
        <v>158</v>
      </c>
      <c r="ER377" s="243" t="s">
        <v>234</v>
      </c>
      <c r="ES377" s="243" t="s">
        <v>645</v>
      </c>
      <c r="ET377" s="243" t="s">
        <v>471</v>
      </c>
      <c r="EU377" s="243" t="s">
        <v>318</v>
      </c>
      <c r="EV377" s="243" t="s">
        <v>431</v>
      </c>
      <c r="EW377" s="243" t="s">
        <v>184</v>
      </c>
      <c r="EX377" s="243" t="s">
        <v>89</v>
      </c>
      <c r="EY377" s="243" t="s">
        <v>252</v>
      </c>
      <c r="EZ377" s="243" t="s">
        <v>623</v>
      </c>
      <c r="FA377" s="245" t="s">
        <v>444</v>
      </c>
      <c r="FB377" s="243" t="s">
        <v>454</v>
      </c>
      <c r="FC377" s="244" t="s">
        <v>202</v>
      </c>
      <c r="FD377" s="243" t="s">
        <v>599</v>
      </c>
      <c r="FE377" s="242" t="s">
        <v>302</v>
      </c>
      <c r="FF377" s="243" t="s">
        <v>421</v>
      </c>
      <c r="FG377" s="243" t="s">
        <v>132</v>
      </c>
      <c r="FH377" s="243" t="s">
        <v>568</v>
      </c>
      <c r="FI377" s="243" t="s">
        <v>552</v>
      </c>
      <c r="FJ377" s="243" t="s">
        <v>349</v>
      </c>
      <c r="FK377" s="243" t="s">
        <v>108</v>
      </c>
      <c r="FL377" s="243" t="s">
        <v>507</v>
      </c>
      <c r="FM377" s="243" t="s">
        <v>547</v>
      </c>
      <c r="FN377" s="243" t="s">
        <v>225</v>
      </c>
      <c r="FO377" s="246" t="s">
        <v>564</v>
      </c>
      <c r="FP377" s="67"/>
    </row>
    <row r="378" spans="1:173" x14ac:dyDescent="0.2">
      <c r="A378" s="41"/>
      <c r="B378" s="41"/>
      <c r="C378" s="41"/>
      <c r="D378" s="109" t="s">
        <v>110</v>
      </c>
      <c r="E378" s="110" t="s">
        <v>565</v>
      </c>
      <c r="F378" s="111">
        <f>B3+(365*B5)</f>
        <v>365</v>
      </c>
      <c r="G378" s="41"/>
      <c r="I378" s="57"/>
      <c r="J378" s="28">
        <f>F286</f>
        <v>273</v>
      </c>
      <c r="K378" s="29">
        <f>F323</f>
        <v>310</v>
      </c>
      <c r="L378" s="29">
        <f>F365</f>
        <v>352</v>
      </c>
      <c r="M378" s="29">
        <f>F307</f>
        <v>294</v>
      </c>
      <c r="N378" s="29">
        <f>F344</f>
        <v>331</v>
      </c>
      <c r="O378" s="29">
        <f>F513</f>
        <v>500</v>
      </c>
      <c r="P378" s="29">
        <f>F580</f>
        <v>567</v>
      </c>
      <c r="Q378" s="29">
        <f>F622</f>
        <v>609</v>
      </c>
      <c r="R378" s="29">
        <f>F559</f>
        <v>546</v>
      </c>
      <c r="S378" s="29">
        <f>F601</f>
        <v>588</v>
      </c>
      <c r="T378" s="29">
        <f>F145</f>
        <v>132</v>
      </c>
      <c r="U378" s="29">
        <f>F212</f>
        <v>199</v>
      </c>
      <c r="V378" s="29">
        <f>F249</f>
        <v>236</v>
      </c>
      <c r="W378" s="29">
        <f>F166</f>
        <v>153</v>
      </c>
      <c r="X378" s="29">
        <f>F228</f>
        <v>215</v>
      </c>
      <c r="Y378" s="29">
        <f>F402</f>
        <v>389</v>
      </c>
      <c r="Z378" s="29">
        <f>F439</f>
        <v>426</v>
      </c>
      <c r="AA378" s="29">
        <f>F506</f>
        <v>493</v>
      </c>
      <c r="AB378" s="29">
        <f>F418</f>
        <v>405</v>
      </c>
      <c r="AC378" s="29">
        <f>F485</f>
        <v>472</v>
      </c>
      <c r="AD378" s="29">
        <f>F29</f>
        <v>16</v>
      </c>
      <c r="AE378" s="29">
        <f>F71</f>
        <v>58</v>
      </c>
      <c r="AF378" s="29">
        <f>F133</f>
        <v>120</v>
      </c>
      <c r="AG378" s="29">
        <f>F50</f>
        <v>37</v>
      </c>
      <c r="AH378" s="30">
        <f>F92</f>
        <v>79</v>
      </c>
      <c r="AI378" s="75">
        <f t="shared" si="175"/>
        <v>3247400</v>
      </c>
      <c r="AJ378" s="41"/>
      <c r="AK378" s="160" t="s">
        <v>137</v>
      </c>
      <c r="AL378" s="147" t="s">
        <v>670</v>
      </c>
      <c r="AM378" s="147" t="s">
        <v>416</v>
      </c>
      <c r="AN378" s="147" t="s">
        <v>673</v>
      </c>
      <c r="AO378" s="147" t="s">
        <v>341</v>
      </c>
      <c r="AP378" s="147" t="s">
        <v>391</v>
      </c>
      <c r="AQ378" s="147" t="s">
        <v>407</v>
      </c>
      <c r="AR378" s="147" t="s">
        <v>147</v>
      </c>
      <c r="AS378" s="147" t="s">
        <v>118</v>
      </c>
      <c r="AT378" s="163" t="s">
        <v>552</v>
      </c>
      <c r="AU378" s="147" t="s">
        <v>285</v>
      </c>
      <c r="AV378" s="147" t="s">
        <v>122</v>
      </c>
      <c r="AW378" s="162" t="s">
        <v>621</v>
      </c>
      <c r="AX378" s="147" t="s">
        <v>419</v>
      </c>
      <c r="AY378" s="147" t="s">
        <v>653</v>
      </c>
      <c r="AZ378" s="161" t="s">
        <v>668</v>
      </c>
      <c r="BA378" s="147" t="s">
        <v>420</v>
      </c>
      <c r="BB378" s="147" t="s">
        <v>683</v>
      </c>
      <c r="BC378" s="147" t="s">
        <v>84</v>
      </c>
      <c r="BD378" s="147" t="s">
        <v>130</v>
      </c>
      <c r="BE378" s="147" t="s">
        <v>408</v>
      </c>
      <c r="BF378" s="147" t="s">
        <v>210</v>
      </c>
      <c r="BG378" s="147" t="s">
        <v>134</v>
      </c>
      <c r="BH378" s="147" t="s">
        <v>555</v>
      </c>
      <c r="BI378" s="164" t="s">
        <v>410</v>
      </c>
      <c r="BJ378" s="41"/>
      <c r="BK378" s="50"/>
      <c r="BL378" s="57"/>
      <c r="BM378" s="28">
        <f>F522</f>
        <v>509</v>
      </c>
      <c r="BN378" s="29">
        <f>F600</f>
        <v>587</v>
      </c>
      <c r="BO378" s="29">
        <f>F636</f>
        <v>623</v>
      </c>
      <c r="BP378" s="29">
        <f>F578</f>
        <v>565</v>
      </c>
      <c r="BQ378" s="29">
        <f>F539</f>
        <v>526</v>
      </c>
      <c r="BR378" s="29">
        <f>F26</f>
        <v>13</v>
      </c>
      <c r="BS378" s="29">
        <f>F104</f>
        <v>91</v>
      </c>
      <c r="BT378" s="29">
        <f>F115</f>
        <v>102</v>
      </c>
      <c r="BU378" s="29">
        <f>F87</f>
        <v>74</v>
      </c>
      <c r="BV378" s="29">
        <f>F43</f>
        <v>30</v>
      </c>
      <c r="BW378" s="29">
        <f>F138</f>
        <v>125</v>
      </c>
      <c r="BX378" s="29">
        <f>F221</f>
        <v>208</v>
      </c>
      <c r="BY378" s="29">
        <f>F257</f>
        <v>244</v>
      </c>
      <c r="BZ378" s="29">
        <f>F199</f>
        <v>186</v>
      </c>
      <c r="CA378" s="29">
        <f>F185</f>
        <v>172</v>
      </c>
      <c r="CB378" s="29">
        <f>F409</f>
        <v>396</v>
      </c>
      <c r="CC378" s="29">
        <f>F467</f>
        <v>454</v>
      </c>
      <c r="CD378" s="29">
        <f>F498</f>
        <v>485</v>
      </c>
      <c r="CE378" s="29">
        <f>F445</f>
        <v>432</v>
      </c>
      <c r="CF378" s="29">
        <f>F431</f>
        <v>418</v>
      </c>
      <c r="CG378" s="29">
        <f>F280</f>
        <v>267</v>
      </c>
      <c r="CH378" s="29">
        <f>F358</f>
        <v>345</v>
      </c>
      <c r="CI378" s="29">
        <f>F369</f>
        <v>356</v>
      </c>
      <c r="CJ378" s="29">
        <f>F316</f>
        <v>303</v>
      </c>
      <c r="CK378" s="30">
        <f>F302</f>
        <v>289</v>
      </c>
      <c r="CL378" s="75">
        <f t="shared" si="176"/>
        <v>3247400</v>
      </c>
      <c r="CM378" s="41"/>
      <c r="CN378" s="91" t="s">
        <v>75</v>
      </c>
      <c r="CO378" s="93" t="s">
        <v>148</v>
      </c>
      <c r="CP378" s="93" t="s">
        <v>175</v>
      </c>
      <c r="CQ378" s="93" t="s">
        <v>144</v>
      </c>
      <c r="CR378" s="93" t="s">
        <v>79</v>
      </c>
      <c r="CS378" s="93" t="s">
        <v>233</v>
      </c>
      <c r="CT378" s="93" t="s">
        <v>489</v>
      </c>
      <c r="CU378" s="93" t="s">
        <v>584</v>
      </c>
      <c r="CV378" s="93" t="s">
        <v>667</v>
      </c>
      <c r="CW378" s="95" t="s">
        <v>414</v>
      </c>
      <c r="CX378" s="93" t="s">
        <v>127</v>
      </c>
      <c r="CY378" s="93" t="s">
        <v>698</v>
      </c>
      <c r="CZ378" s="94" t="s">
        <v>516</v>
      </c>
      <c r="DA378" s="93" t="s">
        <v>598</v>
      </c>
      <c r="DB378" s="93" t="s">
        <v>183</v>
      </c>
      <c r="DC378" s="92" t="s">
        <v>604</v>
      </c>
      <c r="DD378" s="93" t="s">
        <v>351</v>
      </c>
      <c r="DE378" s="93" t="s">
        <v>371</v>
      </c>
      <c r="DF378" s="93" t="s">
        <v>550</v>
      </c>
      <c r="DG378" s="93" t="s">
        <v>664</v>
      </c>
      <c r="DH378" s="93" t="s">
        <v>85</v>
      </c>
      <c r="DI378" s="93" t="s">
        <v>158</v>
      </c>
      <c r="DJ378" s="93" t="s">
        <v>282</v>
      </c>
      <c r="DK378" s="93" t="s">
        <v>154</v>
      </c>
      <c r="DL378" s="96" t="s">
        <v>89</v>
      </c>
      <c r="DM378" s="67"/>
      <c r="DO378" s="57"/>
      <c r="DP378" s="28">
        <f>F621</f>
        <v>608</v>
      </c>
      <c r="DQ378" s="29">
        <f>F79</f>
        <v>66</v>
      </c>
      <c r="DR378" s="29">
        <f>F142</f>
        <v>129</v>
      </c>
      <c r="DS378" s="29">
        <f>F350</f>
        <v>337</v>
      </c>
      <c r="DT378" s="29">
        <f>F433</f>
        <v>420</v>
      </c>
      <c r="DU378" s="29">
        <f>F289</f>
        <v>276</v>
      </c>
      <c r="DV378" s="29">
        <f>F502</f>
        <v>489</v>
      </c>
      <c r="DW378" s="29">
        <f>F585</f>
        <v>572</v>
      </c>
      <c r="DX378" s="29">
        <f>F18</f>
        <v>5</v>
      </c>
      <c r="DY378" s="29">
        <f>F231</f>
        <v>218</v>
      </c>
      <c r="DZ378" s="29">
        <f>F112</f>
        <v>99</v>
      </c>
      <c r="EA378" s="29">
        <f>F170</f>
        <v>157</v>
      </c>
      <c r="EB378" s="29">
        <f>F378</f>
        <v>365</v>
      </c>
      <c r="EC378" s="29">
        <f>F441</f>
        <v>428</v>
      </c>
      <c r="ED378" s="29">
        <f>F524</f>
        <v>511</v>
      </c>
      <c r="EE378" s="29">
        <f>F405</f>
        <v>392</v>
      </c>
      <c r="EF378" s="29">
        <f>F588</f>
        <v>575</v>
      </c>
      <c r="EG378" s="29">
        <f>F51</f>
        <v>38</v>
      </c>
      <c r="EH378" s="29">
        <f>F259</f>
        <v>246</v>
      </c>
      <c r="EI378" s="29">
        <f>F322</f>
        <v>309</v>
      </c>
      <c r="EJ378" s="29">
        <f>F198</f>
        <v>185</v>
      </c>
      <c r="EK378" s="29">
        <f>F286</f>
        <v>273</v>
      </c>
      <c r="EL378" s="29">
        <f>F469</f>
        <v>456</v>
      </c>
      <c r="EM378" s="29">
        <f>F557</f>
        <v>544</v>
      </c>
      <c r="EN378" s="30">
        <f>F115</f>
        <v>102</v>
      </c>
      <c r="EO378" s="75">
        <f t="shared" si="177"/>
        <v>3247400</v>
      </c>
      <c r="EP378" s="41"/>
      <c r="EQ378" s="241" t="s">
        <v>376</v>
      </c>
      <c r="ER378" s="243" t="s">
        <v>554</v>
      </c>
      <c r="ES378" s="243" t="s">
        <v>346</v>
      </c>
      <c r="ET378" s="243" t="s">
        <v>578</v>
      </c>
      <c r="EU378" s="243" t="s">
        <v>103</v>
      </c>
      <c r="EV378" s="243" t="s">
        <v>477</v>
      </c>
      <c r="EW378" s="243" t="s">
        <v>676</v>
      </c>
      <c r="EX378" s="243" t="s">
        <v>541</v>
      </c>
      <c r="EY378" s="243" t="s">
        <v>529</v>
      </c>
      <c r="EZ378" s="245" t="s">
        <v>287</v>
      </c>
      <c r="FA378" s="243" t="s">
        <v>662</v>
      </c>
      <c r="FB378" s="243" t="s">
        <v>228</v>
      </c>
      <c r="FC378" s="244" t="s">
        <v>110</v>
      </c>
      <c r="FD378" s="243" t="s">
        <v>253</v>
      </c>
      <c r="FE378" s="243" t="s">
        <v>509</v>
      </c>
      <c r="FF378" s="242" t="s">
        <v>608</v>
      </c>
      <c r="FG378" s="243" t="s">
        <v>456</v>
      </c>
      <c r="FH378" s="243" t="s">
        <v>165</v>
      </c>
      <c r="FI378" s="243" t="s">
        <v>162</v>
      </c>
      <c r="FJ378" s="243" t="s">
        <v>634</v>
      </c>
      <c r="FK378" s="243" t="s">
        <v>93</v>
      </c>
      <c r="FL378" s="243" t="s">
        <v>137</v>
      </c>
      <c r="FM378" s="243" t="s">
        <v>696</v>
      </c>
      <c r="FN378" s="243" t="s">
        <v>356</v>
      </c>
      <c r="FO378" s="246" t="s">
        <v>584</v>
      </c>
      <c r="FP378" s="67"/>
    </row>
    <row r="379" spans="1:173" x14ac:dyDescent="0.2">
      <c r="A379" s="41"/>
      <c r="B379" s="41"/>
      <c r="C379" s="41"/>
      <c r="D379" s="109" t="s">
        <v>383</v>
      </c>
      <c r="E379" s="110" t="s">
        <v>565</v>
      </c>
      <c r="F379" s="122">
        <f>B3+(366*B5)</f>
        <v>366</v>
      </c>
      <c r="G379" s="41"/>
      <c r="I379" s="57"/>
      <c r="J379" s="28">
        <f>F382</f>
        <v>369</v>
      </c>
      <c r="K379" s="29">
        <f>F294</f>
        <v>281</v>
      </c>
      <c r="L379" s="29">
        <f>F361</f>
        <v>348</v>
      </c>
      <c r="M379" s="29">
        <f>F273</f>
        <v>260</v>
      </c>
      <c r="N379" s="29">
        <f>F315</f>
        <v>302</v>
      </c>
      <c r="O379" s="29">
        <f>F634</f>
        <v>621</v>
      </c>
      <c r="P379" s="29">
        <f>F551</f>
        <v>538</v>
      </c>
      <c r="Q379" s="29">
        <f>F588</f>
        <v>575</v>
      </c>
      <c r="R379" s="29">
        <f>F530</f>
        <v>517</v>
      </c>
      <c r="S379" s="29">
        <f>F572</f>
        <v>559</v>
      </c>
      <c r="T379" s="29">
        <f>F241</f>
        <v>228</v>
      </c>
      <c r="U379" s="29">
        <f>F178</f>
        <v>165</v>
      </c>
      <c r="V379" s="29">
        <f>F220</f>
        <v>207</v>
      </c>
      <c r="W379" s="29">
        <f>F162</f>
        <v>149</v>
      </c>
      <c r="X379" s="29">
        <f>F199</f>
        <v>186</v>
      </c>
      <c r="Y379" s="29">
        <f>F493</f>
        <v>480</v>
      </c>
      <c r="Z379" s="29">
        <f>F435</f>
        <v>422</v>
      </c>
      <c r="AA379" s="29">
        <f>F477</f>
        <v>464</v>
      </c>
      <c r="AB379" s="29">
        <f>F389</f>
        <v>376</v>
      </c>
      <c r="AC379" s="29">
        <f>F456</f>
        <v>443</v>
      </c>
      <c r="AD379" s="29">
        <f>F125</f>
        <v>112</v>
      </c>
      <c r="AE379" s="29">
        <f>F42</f>
        <v>29</v>
      </c>
      <c r="AF379" s="29">
        <f>F104</f>
        <v>91</v>
      </c>
      <c r="AG379" s="29">
        <f>F21</f>
        <v>8</v>
      </c>
      <c r="AH379" s="30">
        <f>F83</f>
        <v>70</v>
      </c>
      <c r="AI379" s="75">
        <f t="shared" si="175"/>
        <v>3247400</v>
      </c>
      <c r="AJ379" s="41"/>
      <c r="AK379" s="160" t="s">
        <v>688</v>
      </c>
      <c r="AL379" s="147" t="s">
        <v>155</v>
      </c>
      <c r="AM379" s="147" t="s">
        <v>199</v>
      </c>
      <c r="AN379" s="147" t="s">
        <v>681</v>
      </c>
      <c r="AO379" s="147" t="s">
        <v>384</v>
      </c>
      <c r="AP379" s="147" t="s">
        <v>203</v>
      </c>
      <c r="AQ379" s="147" t="s">
        <v>447</v>
      </c>
      <c r="AR379" s="147" t="s">
        <v>456</v>
      </c>
      <c r="AS379" s="163" t="s">
        <v>520</v>
      </c>
      <c r="AT379" s="147" t="s">
        <v>276</v>
      </c>
      <c r="AU379" s="147" t="s">
        <v>458</v>
      </c>
      <c r="AV379" s="147" t="s">
        <v>599</v>
      </c>
      <c r="AW379" s="162" t="s">
        <v>92</v>
      </c>
      <c r="AX379" s="147" t="s">
        <v>187</v>
      </c>
      <c r="AY379" s="147" t="s">
        <v>598</v>
      </c>
      <c r="AZ379" s="147" t="s">
        <v>216</v>
      </c>
      <c r="BA379" s="161" t="s">
        <v>192</v>
      </c>
      <c r="BB379" s="147" t="s">
        <v>680</v>
      </c>
      <c r="BC379" s="147" t="s">
        <v>437</v>
      </c>
      <c r="BD379" s="147" t="s">
        <v>675</v>
      </c>
      <c r="BE379" s="147" t="s">
        <v>522</v>
      </c>
      <c r="BF379" s="147" t="s">
        <v>449</v>
      </c>
      <c r="BG379" s="147" t="s">
        <v>489</v>
      </c>
      <c r="BH379" s="147" t="s">
        <v>333</v>
      </c>
      <c r="BI379" s="164" t="s">
        <v>195</v>
      </c>
      <c r="BJ379" s="41"/>
      <c r="BK379" s="50"/>
      <c r="BL379" s="57"/>
      <c r="BM379" s="28">
        <f>F564</f>
        <v>551</v>
      </c>
      <c r="BN379" s="29">
        <f>F561</f>
        <v>548</v>
      </c>
      <c r="BO379" s="29">
        <f>F603</f>
        <v>590</v>
      </c>
      <c r="BP379" s="29">
        <f>F622</f>
        <v>609</v>
      </c>
      <c r="BQ379" s="29">
        <f>F525</f>
        <v>512</v>
      </c>
      <c r="BR379" s="29">
        <f>F68</f>
        <v>55</v>
      </c>
      <c r="BS379" s="29">
        <f>F40</f>
        <v>27</v>
      </c>
      <c r="BT379" s="29">
        <f>F112</f>
        <v>99</v>
      </c>
      <c r="BU379" s="29">
        <f>F126</f>
        <v>113</v>
      </c>
      <c r="BV379" s="29">
        <f>F29</f>
        <v>16</v>
      </c>
      <c r="BW379" s="29">
        <f>F210</f>
        <v>197</v>
      </c>
      <c r="BX379" s="29">
        <f>F182</f>
        <v>169</v>
      </c>
      <c r="BY379" s="29">
        <f>F224</f>
        <v>211</v>
      </c>
      <c r="BZ379" s="29">
        <f>F238</f>
        <v>225</v>
      </c>
      <c r="CA379" s="29">
        <f>F146</f>
        <v>133</v>
      </c>
      <c r="CB379" s="29">
        <f>F456</f>
        <v>443</v>
      </c>
      <c r="CC379" s="29">
        <f>F423</f>
        <v>410</v>
      </c>
      <c r="CD379" s="29">
        <f>F470</f>
        <v>457</v>
      </c>
      <c r="CE379" s="29">
        <f>F509</f>
        <v>496</v>
      </c>
      <c r="CF379" s="29">
        <f>F392</f>
        <v>379</v>
      </c>
      <c r="CG379" s="29">
        <f>F327</f>
        <v>314</v>
      </c>
      <c r="CH379" s="29">
        <f>F294</f>
        <v>281</v>
      </c>
      <c r="CI379" s="29">
        <f>F341</f>
        <v>328</v>
      </c>
      <c r="CJ379" s="29">
        <f>F380</f>
        <v>367</v>
      </c>
      <c r="CK379" s="30">
        <f>F283</f>
        <v>270</v>
      </c>
      <c r="CL379" s="75">
        <f t="shared" si="176"/>
        <v>3247400</v>
      </c>
      <c r="CM379" s="41"/>
      <c r="CN379" s="91" t="s">
        <v>335</v>
      </c>
      <c r="CO379" s="93" t="s">
        <v>145</v>
      </c>
      <c r="CP379" s="93" t="s">
        <v>77</v>
      </c>
      <c r="CQ379" s="93" t="s">
        <v>147</v>
      </c>
      <c r="CR379" s="93" t="s">
        <v>337</v>
      </c>
      <c r="CS379" s="93" t="s">
        <v>499</v>
      </c>
      <c r="CT379" s="93" t="s">
        <v>580</v>
      </c>
      <c r="CU379" s="93" t="s">
        <v>662</v>
      </c>
      <c r="CV379" s="95" t="s">
        <v>96</v>
      </c>
      <c r="CW379" s="93" t="s">
        <v>408</v>
      </c>
      <c r="CX379" s="93" t="s">
        <v>310</v>
      </c>
      <c r="CY379" s="93" t="s">
        <v>549</v>
      </c>
      <c r="CZ379" s="94" t="s">
        <v>636</v>
      </c>
      <c r="DA379" s="93" t="s">
        <v>326</v>
      </c>
      <c r="DB379" s="93" t="s">
        <v>699</v>
      </c>
      <c r="DC379" s="93" t="s">
        <v>675</v>
      </c>
      <c r="DD379" s="92" t="s">
        <v>322</v>
      </c>
      <c r="DE379" s="93" t="s">
        <v>462</v>
      </c>
      <c r="DF379" s="93" t="s">
        <v>640</v>
      </c>
      <c r="DG379" s="93" t="s">
        <v>237</v>
      </c>
      <c r="DH379" s="93" t="s">
        <v>342</v>
      </c>
      <c r="DI379" s="93" t="s">
        <v>155</v>
      </c>
      <c r="DJ379" s="93" t="s">
        <v>87</v>
      </c>
      <c r="DK379" s="93" t="s">
        <v>157</v>
      </c>
      <c r="DL379" s="96" t="s">
        <v>343</v>
      </c>
      <c r="DM379" s="67"/>
      <c r="DO379" s="57"/>
      <c r="DP379" s="28">
        <f>F456</f>
        <v>443</v>
      </c>
      <c r="DQ379" s="29">
        <f>F514</f>
        <v>501</v>
      </c>
      <c r="DR379" s="29">
        <f>F102</f>
        <v>89</v>
      </c>
      <c r="DS379" s="29">
        <f>F185</f>
        <v>172</v>
      </c>
      <c r="DT379" s="29">
        <f>F368</f>
        <v>355</v>
      </c>
      <c r="DU379" s="29">
        <f>F249</f>
        <v>236</v>
      </c>
      <c r="DV379" s="29">
        <f>F337</f>
        <v>324</v>
      </c>
      <c r="DW379" s="29">
        <f>F395</f>
        <v>382</v>
      </c>
      <c r="DX379" s="29">
        <f>F603</f>
        <v>590</v>
      </c>
      <c r="DY379" s="29">
        <f>F41</f>
        <v>28</v>
      </c>
      <c r="DZ379" s="29">
        <f>F547</f>
        <v>534</v>
      </c>
      <c r="EA379" s="29">
        <f>F130</f>
        <v>117</v>
      </c>
      <c r="EB379" s="29">
        <f>F188</f>
        <v>175</v>
      </c>
      <c r="EC379" s="29">
        <f>F276</f>
        <v>263</v>
      </c>
      <c r="ED379" s="29">
        <f>F484</f>
        <v>471</v>
      </c>
      <c r="EE379" s="29">
        <f>F340</f>
        <v>327</v>
      </c>
      <c r="EF379" s="29">
        <f>F423</f>
        <v>410</v>
      </c>
      <c r="EG379" s="29">
        <f>F636</f>
        <v>623</v>
      </c>
      <c r="EH379" s="29">
        <f>F69</f>
        <v>56</v>
      </c>
      <c r="EI379" s="29">
        <f>F157</f>
        <v>144</v>
      </c>
      <c r="EJ379" s="29">
        <f>F33</f>
        <v>20</v>
      </c>
      <c r="EK379" s="29">
        <f>F221</f>
        <v>208</v>
      </c>
      <c r="EL379" s="29">
        <f>F304</f>
        <v>291</v>
      </c>
      <c r="EM379" s="29">
        <f>F492</f>
        <v>479</v>
      </c>
      <c r="EN379" s="30">
        <f>F575</f>
        <v>562</v>
      </c>
      <c r="EO379" s="75">
        <f t="shared" si="177"/>
        <v>3247400</v>
      </c>
      <c r="EP379" s="41"/>
      <c r="EQ379" s="241" t="s">
        <v>675</v>
      </c>
      <c r="ER379" s="243" t="s">
        <v>146</v>
      </c>
      <c r="ES379" s="243" t="s">
        <v>609</v>
      </c>
      <c r="ET379" s="243" t="s">
        <v>183</v>
      </c>
      <c r="EU379" s="243" t="s">
        <v>188</v>
      </c>
      <c r="EV379" s="243" t="s">
        <v>621</v>
      </c>
      <c r="EW379" s="243" t="s">
        <v>111</v>
      </c>
      <c r="EX379" s="243" t="s">
        <v>403</v>
      </c>
      <c r="EY379" s="245" t="s">
        <v>77</v>
      </c>
      <c r="EZ379" s="243" t="s">
        <v>619</v>
      </c>
      <c r="FA379" s="243" t="s">
        <v>336</v>
      </c>
      <c r="FB379" s="243" t="s">
        <v>350</v>
      </c>
      <c r="FC379" s="244" t="s">
        <v>375</v>
      </c>
      <c r="FD379" s="243" t="s">
        <v>382</v>
      </c>
      <c r="FE379" s="243" t="s">
        <v>581</v>
      </c>
      <c r="FF379" s="243" t="s">
        <v>531</v>
      </c>
      <c r="FG379" s="242" t="s">
        <v>322</v>
      </c>
      <c r="FH379" s="243" t="s">
        <v>175</v>
      </c>
      <c r="FI379" s="243" t="s">
        <v>573</v>
      </c>
      <c r="FJ379" s="243" t="s">
        <v>443</v>
      </c>
      <c r="FK379" s="243" t="s">
        <v>255</v>
      </c>
      <c r="FL379" s="243" t="s">
        <v>698</v>
      </c>
      <c r="FM379" s="243" t="s">
        <v>502</v>
      </c>
      <c r="FN379" s="243" t="s">
        <v>101</v>
      </c>
      <c r="FO379" s="246" t="s">
        <v>215</v>
      </c>
      <c r="FP379" s="67"/>
    </row>
    <row r="380" spans="1:173" x14ac:dyDescent="0.2">
      <c r="A380" s="41"/>
      <c r="B380" s="41"/>
      <c r="C380" s="41"/>
      <c r="D380" s="109" t="s">
        <v>157</v>
      </c>
      <c r="E380" s="110" t="s">
        <v>565</v>
      </c>
      <c r="F380" s="122">
        <f>B3+(367*B5)</f>
        <v>367</v>
      </c>
      <c r="G380" s="41"/>
      <c r="I380" s="57"/>
      <c r="J380" s="28">
        <f>F348</f>
        <v>335</v>
      </c>
      <c r="K380" s="29">
        <f>F265</f>
        <v>252</v>
      </c>
      <c r="L380" s="29">
        <f>F332</f>
        <v>319</v>
      </c>
      <c r="M380" s="29">
        <f>F369</f>
        <v>356</v>
      </c>
      <c r="N380" s="29">
        <f>F311</f>
        <v>298</v>
      </c>
      <c r="O380" s="29">
        <f>F605</f>
        <v>592</v>
      </c>
      <c r="P380" s="29">
        <f>F522</f>
        <v>509</v>
      </c>
      <c r="Q380" s="29">
        <f>F584</f>
        <v>571</v>
      </c>
      <c r="R380" s="29">
        <f>F626</f>
        <v>613</v>
      </c>
      <c r="S380" s="29">
        <f>F538</f>
        <v>525</v>
      </c>
      <c r="T380" s="29">
        <f>F237</f>
        <v>224</v>
      </c>
      <c r="U380" s="29">
        <f>F149</f>
        <v>136</v>
      </c>
      <c r="V380" s="29">
        <f>F191</f>
        <v>178</v>
      </c>
      <c r="W380" s="29">
        <f>F253</f>
        <v>240</v>
      </c>
      <c r="X380" s="29">
        <f>F170</f>
        <v>157</v>
      </c>
      <c r="Y380" s="29">
        <f>F464</f>
        <v>451</v>
      </c>
      <c r="Z380" s="29">
        <f>F406</f>
        <v>393</v>
      </c>
      <c r="AA380" s="29">
        <f>F443</f>
        <v>430</v>
      </c>
      <c r="AB380" s="29">
        <f>F510</f>
        <v>497</v>
      </c>
      <c r="AC380" s="29">
        <f>F427</f>
        <v>414</v>
      </c>
      <c r="AD380" s="29">
        <f>F96</f>
        <v>83</v>
      </c>
      <c r="AE380" s="29">
        <f>F33</f>
        <v>20</v>
      </c>
      <c r="AF380" s="29">
        <f>F75</f>
        <v>62</v>
      </c>
      <c r="AG380" s="29">
        <f>F117</f>
        <v>104</v>
      </c>
      <c r="AH380" s="30">
        <f>F54</f>
        <v>41</v>
      </c>
      <c r="AI380" s="75">
        <f t="shared" si="175"/>
        <v>3247400</v>
      </c>
      <c r="AJ380" s="41"/>
      <c r="AK380" s="160" t="s">
        <v>677</v>
      </c>
      <c r="AL380" s="147" t="s">
        <v>467</v>
      </c>
      <c r="AM380" s="147" t="s">
        <v>665</v>
      </c>
      <c r="AN380" s="147" t="s">
        <v>282</v>
      </c>
      <c r="AO380" s="147" t="s">
        <v>259</v>
      </c>
      <c r="AP380" s="147" t="s">
        <v>448</v>
      </c>
      <c r="AQ380" s="147" t="s">
        <v>75</v>
      </c>
      <c r="AR380" s="163" t="s">
        <v>262</v>
      </c>
      <c r="AS380" s="147" t="s">
        <v>406</v>
      </c>
      <c r="AT380" s="147" t="s">
        <v>491</v>
      </c>
      <c r="AU380" s="147" t="s">
        <v>265</v>
      </c>
      <c r="AV380" s="147" t="s">
        <v>654</v>
      </c>
      <c r="AW380" s="162" t="s">
        <v>427</v>
      </c>
      <c r="AX380" s="147" t="s">
        <v>575</v>
      </c>
      <c r="AY380" s="147" t="s">
        <v>228</v>
      </c>
      <c r="AZ380" s="147" t="s">
        <v>0</v>
      </c>
      <c r="BA380" s="147" t="s">
        <v>672</v>
      </c>
      <c r="BB380" s="161" t="s">
        <v>338</v>
      </c>
      <c r="BC380" s="147" t="s">
        <v>252</v>
      </c>
      <c r="BD380" s="147" t="s">
        <v>685</v>
      </c>
      <c r="BE380" s="147" t="s">
        <v>143</v>
      </c>
      <c r="BF380" s="147" t="s">
        <v>255</v>
      </c>
      <c r="BG380" s="147" t="s">
        <v>487</v>
      </c>
      <c r="BH380" s="147" t="s">
        <v>388</v>
      </c>
      <c r="BI380" s="164" t="s">
        <v>523</v>
      </c>
      <c r="BJ380" s="41"/>
      <c r="BK380" s="50"/>
      <c r="BL380" s="57"/>
      <c r="BM380" s="28">
        <f>F553</f>
        <v>540</v>
      </c>
      <c r="BN380" s="29">
        <f>F614</f>
        <v>601</v>
      </c>
      <c r="BO380" s="29">
        <f>F575</f>
        <v>562</v>
      </c>
      <c r="BP380" s="29">
        <f>F536</f>
        <v>523</v>
      </c>
      <c r="BQ380" s="29">
        <f>F597</f>
        <v>584</v>
      </c>
      <c r="BR380" s="29">
        <f>F62</f>
        <v>49</v>
      </c>
      <c r="BS380" s="29">
        <f>F118</f>
        <v>105</v>
      </c>
      <c r="BT380" s="29">
        <f>F79</f>
        <v>66</v>
      </c>
      <c r="BU380" s="29">
        <f>F15</f>
        <v>2</v>
      </c>
      <c r="BV380" s="29">
        <f>F101</f>
        <v>88</v>
      </c>
      <c r="BW380" s="29">
        <f>F174</f>
        <v>161</v>
      </c>
      <c r="BX380" s="29">
        <f>F260</f>
        <v>247</v>
      </c>
      <c r="BY380" s="29">
        <f>F196</f>
        <v>183</v>
      </c>
      <c r="BZ380" s="29">
        <f>F157</f>
        <v>144</v>
      </c>
      <c r="CA380" s="29">
        <f>F213</f>
        <v>200</v>
      </c>
      <c r="CB380" s="29">
        <f>F420</f>
        <v>407</v>
      </c>
      <c r="CC380" s="29">
        <f>F506</f>
        <v>493</v>
      </c>
      <c r="CD380" s="29">
        <f>F442</f>
        <v>429</v>
      </c>
      <c r="CE380" s="29">
        <f>F398</f>
        <v>385</v>
      </c>
      <c r="CF380" s="29">
        <f>F484</f>
        <v>471</v>
      </c>
      <c r="CG380" s="29">
        <f>F291</f>
        <v>278</v>
      </c>
      <c r="CH380" s="29">
        <f>F377</f>
        <v>364</v>
      </c>
      <c r="CI380" s="29">
        <f>F333</f>
        <v>320</v>
      </c>
      <c r="CJ380" s="29">
        <f>F269</f>
        <v>256</v>
      </c>
      <c r="CK380" s="30">
        <f>F355</f>
        <v>342</v>
      </c>
      <c r="CL380" s="75">
        <f t="shared" si="176"/>
        <v>3247400</v>
      </c>
      <c r="CM380" s="41"/>
      <c r="CN380" s="91" t="s">
        <v>655</v>
      </c>
      <c r="CO380" s="93" t="s">
        <v>213</v>
      </c>
      <c r="CP380" s="93" t="s">
        <v>215</v>
      </c>
      <c r="CQ380" s="93" t="s">
        <v>104</v>
      </c>
      <c r="CR380" s="93" t="s">
        <v>214</v>
      </c>
      <c r="CS380" s="93" t="s">
        <v>682</v>
      </c>
      <c r="CT380" s="93" t="s">
        <v>453</v>
      </c>
      <c r="CU380" s="95" t="s">
        <v>554</v>
      </c>
      <c r="CV380" s="93" t="s">
        <v>612</v>
      </c>
      <c r="CW380" s="93" t="s">
        <v>123</v>
      </c>
      <c r="CX380" s="93" t="s">
        <v>576</v>
      </c>
      <c r="CY380" s="93" t="s">
        <v>115</v>
      </c>
      <c r="CZ380" s="94" t="s">
        <v>695</v>
      </c>
      <c r="DA380" s="93" t="s">
        <v>443</v>
      </c>
      <c r="DB380" s="93" t="s">
        <v>189</v>
      </c>
      <c r="DC380" s="93" t="s">
        <v>496</v>
      </c>
      <c r="DD380" s="93" t="s">
        <v>683</v>
      </c>
      <c r="DE380" s="92" t="s">
        <v>297</v>
      </c>
      <c r="DF380" s="93" t="s">
        <v>204</v>
      </c>
      <c r="DG380" s="93" t="s">
        <v>581</v>
      </c>
      <c r="DH380" s="93" t="s">
        <v>224</v>
      </c>
      <c r="DI380" s="93" t="s">
        <v>221</v>
      </c>
      <c r="DJ380" s="93" t="s">
        <v>223</v>
      </c>
      <c r="DK380" s="93" t="s">
        <v>225</v>
      </c>
      <c r="DL380" s="96" t="s">
        <v>222</v>
      </c>
      <c r="DM380" s="67"/>
      <c r="DO380" s="57"/>
      <c r="DP380" s="28">
        <f>F266</f>
        <v>253</v>
      </c>
      <c r="DQ380" s="29">
        <f>F474</f>
        <v>461</v>
      </c>
      <c r="DR380" s="29">
        <f>F562</f>
        <v>549</v>
      </c>
      <c r="DS380" s="29">
        <f>F120</f>
        <v>107</v>
      </c>
      <c r="DT380" s="29">
        <f>F203</f>
        <v>190</v>
      </c>
      <c r="DU380" s="29">
        <f>F84</f>
        <v>71</v>
      </c>
      <c r="DV380" s="29">
        <f>F147</f>
        <v>134</v>
      </c>
      <c r="DW380" s="29">
        <f>F355</f>
        <v>342</v>
      </c>
      <c r="DX380" s="29">
        <f>F413</f>
        <v>400</v>
      </c>
      <c r="DY380" s="29">
        <f>F626</f>
        <v>613</v>
      </c>
      <c r="DZ380" s="29">
        <f>F507</f>
        <v>494</v>
      </c>
      <c r="EA380" s="29">
        <f>F565</f>
        <v>552</v>
      </c>
      <c r="EB380" s="29">
        <f>F23</f>
        <v>10</v>
      </c>
      <c r="EC380" s="29">
        <f>F236</f>
        <v>223</v>
      </c>
      <c r="ED380" s="29">
        <f>F294</f>
        <v>281</v>
      </c>
      <c r="EE380" s="29">
        <f>F175</f>
        <v>162</v>
      </c>
      <c r="EF380" s="29">
        <f>F383</f>
        <v>370</v>
      </c>
      <c r="EG380" s="29">
        <f>F446</f>
        <v>433</v>
      </c>
      <c r="EH380" s="29">
        <f>F529</f>
        <v>516</v>
      </c>
      <c r="EI380" s="29">
        <f>F92</f>
        <v>79</v>
      </c>
      <c r="EJ380" s="29">
        <f>F593</f>
        <v>580</v>
      </c>
      <c r="EK380" s="29">
        <f>F56</f>
        <v>43</v>
      </c>
      <c r="EL380" s="29">
        <f>F239</f>
        <v>226</v>
      </c>
      <c r="EM380" s="29">
        <f>F327</f>
        <v>314</v>
      </c>
      <c r="EN380" s="30">
        <f>F410</f>
        <v>397</v>
      </c>
      <c r="EO380" s="75">
        <f t="shared" si="177"/>
        <v>3247400</v>
      </c>
      <c r="EP380" s="41"/>
      <c r="EQ380" s="241" t="s">
        <v>181</v>
      </c>
      <c r="ER380" s="243" t="s">
        <v>519</v>
      </c>
      <c r="ES380" s="243" t="s">
        <v>530</v>
      </c>
      <c r="ET380" s="243" t="s">
        <v>320</v>
      </c>
      <c r="EU380" s="243" t="s">
        <v>637</v>
      </c>
      <c r="EV380" s="243" t="s">
        <v>232</v>
      </c>
      <c r="EW380" s="243" t="s">
        <v>493</v>
      </c>
      <c r="EX380" s="245" t="s">
        <v>222</v>
      </c>
      <c r="EY380" s="243" t="s">
        <v>641</v>
      </c>
      <c r="EZ380" s="243" t="s">
        <v>406</v>
      </c>
      <c r="FA380" s="243" t="s">
        <v>457</v>
      </c>
      <c r="FB380" s="243" t="s">
        <v>172</v>
      </c>
      <c r="FC380" s="244" t="s">
        <v>472</v>
      </c>
      <c r="FD380" s="243" t="s">
        <v>482</v>
      </c>
      <c r="FE380" s="243" t="s">
        <v>155</v>
      </c>
      <c r="FF380" s="243" t="s">
        <v>138</v>
      </c>
      <c r="FG380" s="243" t="s">
        <v>86</v>
      </c>
      <c r="FH380" s="242" t="s">
        <v>102</v>
      </c>
      <c r="FI380" s="243" t="s">
        <v>585</v>
      </c>
      <c r="FJ380" s="243" t="s">
        <v>410</v>
      </c>
      <c r="FK380" s="243" t="s">
        <v>577</v>
      </c>
      <c r="FL380" s="243" t="s">
        <v>390</v>
      </c>
      <c r="FM380" s="243" t="s">
        <v>364</v>
      </c>
      <c r="FN380" s="243" t="s">
        <v>342</v>
      </c>
      <c r="FO380" s="246" t="s">
        <v>377</v>
      </c>
      <c r="FP380" s="67"/>
    </row>
    <row r="381" spans="1:173" x14ac:dyDescent="0.2">
      <c r="A381" s="41"/>
      <c r="B381" s="41"/>
      <c r="C381" s="41"/>
      <c r="D381" s="109" t="s">
        <v>478</v>
      </c>
      <c r="E381" s="110" t="s">
        <v>565</v>
      </c>
      <c r="F381" s="111">
        <f>B3+(368*B5)</f>
        <v>368</v>
      </c>
      <c r="G381" s="41"/>
      <c r="I381" s="57"/>
      <c r="J381" s="28">
        <f>F319</f>
        <v>306</v>
      </c>
      <c r="K381" s="29">
        <f>F386</f>
        <v>373</v>
      </c>
      <c r="L381" s="29">
        <f>F298</f>
        <v>285</v>
      </c>
      <c r="M381" s="29">
        <f>F340</f>
        <v>327</v>
      </c>
      <c r="N381" s="29">
        <f>F282</f>
        <v>269</v>
      </c>
      <c r="O381" s="29">
        <f>F576</f>
        <v>563</v>
      </c>
      <c r="P381" s="29">
        <f>F613</f>
        <v>600</v>
      </c>
      <c r="Q381" s="29">
        <f>F555</f>
        <v>542</v>
      </c>
      <c r="R381" s="29">
        <f>F597</f>
        <v>584</v>
      </c>
      <c r="S381" s="29">
        <f>F534</f>
        <v>521</v>
      </c>
      <c r="T381" s="29">
        <f>F203</f>
        <v>190</v>
      </c>
      <c r="U381" s="29">
        <f>F245</f>
        <v>232</v>
      </c>
      <c r="V381" s="29">
        <f>F187</f>
        <v>174</v>
      </c>
      <c r="W381" s="29">
        <f>F224</f>
        <v>211</v>
      </c>
      <c r="X381" s="29">
        <f>F141</f>
        <v>128</v>
      </c>
      <c r="Y381" s="29">
        <f>F460</f>
        <v>447</v>
      </c>
      <c r="Z381" s="29">
        <f>F502</f>
        <v>489</v>
      </c>
      <c r="AA381" s="29">
        <f>F414</f>
        <v>401</v>
      </c>
      <c r="AB381" s="29">
        <f>F481</f>
        <v>468</v>
      </c>
      <c r="AC381" s="29">
        <f>F393</f>
        <v>380</v>
      </c>
      <c r="AD381" s="29">
        <f>F67</f>
        <v>54</v>
      </c>
      <c r="AE381" s="29">
        <f>F129</f>
        <v>116</v>
      </c>
      <c r="AF381" s="29">
        <f>F46</f>
        <v>33</v>
      </c>
      <c r="AG381" s="29">
        <f>F108</f>
        <v>95</v>
      </c>
      <c r="AH381" s="30">
        <f>F25</f>
        <v>12</v>
      </c>
      <c r="AI381" s="75">
        <f t="shared" si="175"/>
        <v>3247400</v>
      </c>
      <c r="AJ381" s="41"/>
      <c r="AK381" s="160" t="s">
        <v>88</v>
      </c>
      <c r="AL381" s="147" t="s">
        <v>317</v>
      </c>
      <c r="AM381" s="147" t="s">
        <v>684</v>
      </c>
      <c r="AN381" s="147" t="s">
        <v>531</v>
      </c>
      <c r="AO381" s="147" t="s">
        <v>678</v>
      </c>
      <c r="AP381" s="147" t="s">
        <v>521</v>
      </c>
      <c r="AQ381" s="163" t="s">
        <v>434</v>
      </c>
      <c r="AR381" s="147" t="s">
        <v>485</v>
      </c>
      <c r="AS381" s="147" t="s">
        <v>214</v>
      </c>
      <c r="AT381" s="147" t="s">
        <v>321</v>
      </c>
      <c r="AU381" s="147" t="s">
        <v>637</v>
      </c>
      <c r="AV381" s="147" t="s">
        <v>347</v>
      </c>
      <c r="AW381" s="162" t="s">
        <v>324</v>
      </c>
      <c r="AX381" s="147" t="s">
        <v>636</v>
      </c>
      <c r="AY381" s="147" t="s">
        <v>505</v>
      </c>
      <c r="AZ381" s="147" t="s">
        <v>328</v>
      </c>
      <c r="BA381" s="147" t="s">
        <v>676</v>
      </c>
      <c r="BB381" s="147" t="s">
        <v>396</v>
      </c>
      <c r="BC381" s="161" t="s">
        <v>687</v>
      </c>
      <c r="BD381" s="147" t="s">
        <v>151</v>
      </c>
      <c r="BE381" s="147" t="s">
        <v>471</v>
      </c>
      <c r="BF381" s="147" t="s">
        <v>450</v>
      </c>
      <c r="BG381" s="147" t="s">
        <v>269</v>
      </c>
      <c r="BH381" s="147" t="s">
        <v>314</v>
      </c>
      <c r="BI381" s="164" t="s">
        <v>451</v>
      </c>
      <c r="BJ381" s="41"/>
      <c r="BK381" s="50"/>
      <c r="BL381" s="57"/>
      <c r="BM381" s="28">
        <f>F625</f>
        <v>612</v>
      </c>
      <c r="BN381" s="29">
        <f>F528</f>
        <v>515</v>
      </c>
      <c r="BO381" s="29">
        <f>F547</f>
        <v>534</v>
      </c>
      <c r="BP381" s="29">
        <f>F589</f>
        <v>576</v>
      </c>
      <c r="BQ381" s="29">
        <f>F586</f>
        <v>573</v>
      </c>
      <c r="BR381" s="29">
        <f>F129</f>
        <v>116</v>
      </c>
      <c r="BS381" s="29">
        <f>F37</f>
        <v>24</v>
      </c>
      <c r="BT381" s="29">
        <f>F51</f>
        <v>38</v>
      </c>
      <c r="BU381" s="29">
        <f>F93</f>
        <v>80</v>
      </c>
      <c r="BV381" s="29">
        <f>F65</f>
        <v>52</v>
      </c>
      <c r="BW381" s="29">
        <f>F246</f>
        <v>233</v>
      </c>
      <c r="BX381" s="29">
        <f>F149</f>
        <v>136</v>
      </c>
      <c r="BY381" s="29">
        <f>F163</f>
        <v>150</v>
      </c>
      <c r="BZ381" s="29">
        <f>F235</f>
        <v>222</v>
      </c>
      <c r="CA381" s="29">
        <f>F207</f>
        <v>194</v>
      </c>
      <c r="CB381" s="29">
        <f>F492</f>
        <v>479</v>
      </c>
      <c r="CC381" s="29">
        <f>F395</f>
        <v>382</v>
      </c>
      <c r="CD381" s="29">
        <f>F434</f>
        <v>421</v>
      </c>
      <c r="CE381" s="29">
        <f>F481</f>
        <v>468</v>
      </c>
      <c r="CF381" s="29">
        <f>F448</f>
        <v>435</v>
      </c>
      <c r="CG381" s="29">
        <f>F383</f>
        <v>370</v>
      </c>
      <c r="CH381" s="29">
        <f>F266</f>
        <v>253</v>
      </c>
      <c r="CI381" s="29">
        <f>F305</f>
        <v>292</v>
      </c>
      <c r="CJ381" s="29">
        <f>F352</f>
        <v>339</v>
      </c>
      <c r="CK381" s="30">
        <f>F319</f>
        <v>306</v>
      </c>
      <c r="CL381" s="75">
        <f t="shared" si="176"/>
        <v>3247400</v>
      </c>
      <c r="CM381" s="41"/>
      <c r="CN381" s="91" t="s">
        <v>76</v>
      </c>
      <c r="CO381" s="93" t="s">
        <v>274</v>
      </c>
      <c r="CP381" s="93" t="s">
        <v>336</v>
      </c>
      <c r="CQ381" s="93" t="s">
        <v>275</v>
      </c>
      <c r="CR381" s="93" t="s">
        <v>78</v>
      </c>
      <c r="CS381" s="93" t="s">
        <v>450</v>
      </c>
      <c r="CT381" s="95" t="s">
        <v>679</v>
      </c>
      <c r="CU381" s="93" t="s">
        <v>165</v>
      </c>
      <c r="CV381" s="93" t="s">
        <v>561</v>
      </c>
      <c r="CW381" s="93" t="s">
        <v>602</v>
      </c>
      <c r="CX381" s="93" t="s">
        <v>693</v>
      </c>
      <c r="CY381" s="93" t="s">
        <v>654</v>
      </c>
      <c r="CZ381" s="94" t="s">
        <v>250</v>
      </c>
      <c r="DA381" s="93" t="s">
        <v>361</v>
      </c>
      <c r="DB381" s="93" t="s">
        <v>481</v>
      </c>
      <c r="DC381" s="93" t="s">
        <v>101</v>
      </c>
      <c r="DD381" s="93" t="s">
        <v>403</v>
      </c>
      <c r="DE381" s="93" t="s">
        <v>656</v>
      </c>
      <c r="DF381" s="92" t="s">
        <v>687</v>
      </c>
      <c r="DG381" s="93" t="s">
        <v>119</v>
      </c>
      <c r="DH381" s="93" t="s">
        <v>86</v>
      </c>
      <c r="DI381" s="93" t="s">
        <v>181</v>
      </c>
      <c r="DJ381" s="93" t="s">
        <v>312</v>
      </c>
      <c r="DK381" s="93" t="s">
        <v>283</v>
      </c>
      <c r="DL381" s="96" t="s">
        <v>88</v>
      </c>
      <c r="DM381" s="67"/>
      <c r="DO381" s="57"/>
      <c r="DP381" s="28">
        <f>F226</f>
        <v>213</v>
      </c>
      <c r="DQ381" s="29">
        <f>F309</f>
        <v>296</v>
      </c>
      <c r="DR381" s="29">
        <f>F497</f>
        <v>484</v>
      </c>
      <c r="DS381" s="29">
        <f>F580</f>
        <v>567</v>
      </c>
      <c r="DT381" s="29">
        <f>F13</f>
        <v>0</v>
      </c>
      <c r="DU381" s="29">
        <f>F519</f>
        <v>506</v>
      </c>
      <c r="DV381" s="29">
        <f>F107</f>
        <v>94</v>
      </c>
      <c r="DW381" s="29">
        <f>F165</f>
        <v>152</v>
      </c>
      <c r="DX381" s="29">
        <f>F373</f>
        <v>360</v>
      </c>
      <c r="DY381" s="29">
        <f>F461</f>
        <v>448</v>
      </c>
      <c r="DZ381" s="29">
        <f>F317</f>
        <v>304</v>
      </c>
      <c r="EA381" s="29">
        <f>F400</f>
        <v>387</v>
      </c>
      <c r="EB381" s="29">
        <f>F608</f>
        <v>595</v>
      </c>
      <c r="EC381" s="29">
        <f>F46</f>
        <v>33</v>
      </c>
      <c r="ED381" s="29">
        <f>F254</f>
        <v>241</v>
      </c>
      <c r="EE381" s="29">
        <f>F135</f>
        <v>122</v>
      </c>
      <c r="EF381" s="29">
        <f>F193</f>
        <v>180</v>
      </c>
      <c r="EG381" s="29">
        <f>F281</f>
        <v>268</v>
      </c>
      <c r="EH381" s="29">
        <f>F464</f>
        <v>451</v>
      </c>
      <c r="EI381" s="29">
        <f>F552</f>
        <v>539</v>
      </c>
      <c r="EJ381" s="29">
        <f>F428</f>
        <v>415</v>
      </c>
      <c r="EK381" s="29">
        <f>F616</f>
        <v>603</v>
      </c>
      <c r="EL381" s="29">
        <f>F74</f>
        <v>61</v>
      </c>
      <c r="EM381" s="29">
        <f>F162</f>
        <v>149</v>
      </c>
      <c r="EN381" s="30">
        <f>F345</f>
        <v>332</v>
      </c>
      <c r="EO381" s="75">
        <f t="shared" si="177"/>
        <v>3247400</v>
      </c>
      <c r="EP381" s="41"/>
      <c r="EQ381" s="241" t="s">
        <v>583</v>
      </c>
      <c r="ER381" s="243" t="s">
        <v>412</v>
      </c>
      <c r="ES381" s="243" t="s">
        <v>136</v>
      </c>
      <c r="ET381" s="243" t="s">
        <v>407</v>
      </c>
      <c r="EU381" s="243" t="s">
        <v>70</v>
      </c>
      <c r="EV381" s="243" t="s">
        <v>240</v>
      </c>
      <c r="EW381" s="245" t="s">
        <v>331</v>
      </c>
      <c r="EX381" s="243" t="s">
        <v>402</v>
      </c>
      <c r="EY381" s="243" t="s">
        <v>691</v>
      </c>
      <c r="EZ381" s="243" t="s">
        <v>395</v>
      </c>
      <c r="FA381" s="243" t="s">
        <v>323</v>
      </c>
      <c r="FB381" s="243" t="s">
        <v>171</v>
      </c>
      <c r="FC381" s="244" t="s">
        <v>671</v>
      </c>
      <c r="FD381" s="243" t="s">
        <v>269</v>
      </c>
      <c r="FE381" s="243" t="s">
        <v>528</v>
      </c>
      <c r="FF381" s="243" t="s">
        <v>209</v>
      </c>
      <c r="FG381" s="243" t="s">
        <v>246</v>
      </c>
      <c r="FH381" s="243" t="s">
        <v>545</v>
      </c>
      <c r="FI381" s="242" t="s">
        <v>0</v>
      </c>
      <c r="FJ381" s="243" t="s">
        <v>256</v>
      </c>
      <c r="FK381" s="243" t="s">
        <v>445</v>
      </c>
      <c r="FL381" s="243" t="s">
        <v>610</v>
      </c>
      <c r="FM381" s="243" t="s">
        <v>140</v>
      </c>
      <c r="FN381" s="243" t="s">
        <v>187</v>
      </c>
      <c r="FO381" s="246" t="s">
        <v>244</v>
      </c>
      <c r="FP381" s="67"/>
    </row>
    <row r="382" spans="1:173" x14ac:dyDescent="0.2">
      <c r="A382" s="41"/>
      <c r="B382" s="41"/>
      <c r="C382" s="41"/>
      <c r="D382" s="109" t="s">
        <v>688</v>
      </c>
      <c r="E382" s="110" t="s">
        <v>565</v>
      </c>
      <c r="F382" s="111">
        <f>B3+(369*B5)</f>
        <v>369</v>
      </c>
      <c r="G382" s="41"/>
      <c r="I382" s="57"/>
      <c r="J382" s="28">
        <f>F290</f>
        <v>277</v>
      </c>
      <c r="K382" s="29">
        <f>F357</f>
        <v>344</v>
      </c>
      <c r="L382" s="29">
        <f>F269</f>
        <v>256</v>
      </c>
      <c r="M382" s="29">
        <f>F336</f>
        <v>323</v>
      </c>
      <c r="N382" s="29">
        <f>F373</f>
        <v>360</v>
      </c>
      <c r="O382" s="29">
        <f>F547</f>
        <v>534</v>
      </c>
      <c r="P382" s="29">
        <f>F609</f>
        <v>596</v>
      </c>
      <c r="Q382" s="29">
        <f>F526</f>
        <v>513</v>
      </c>
      <c r="R382" s="29">
        <f>F563</f>
        <v>550</v>
      </c>
      <c r="S382" s="29">
        <f>F630</f>
        <v>617</v>
      </c>
      <c r="T382" s="29">
        <f>F174</f>
        <v>161</v>
      </c>
      <c r="U382" s="29">
        <f>F216</f>
        <v>203</v>
      </c>
      <c r="V382" s="29">
        <f>F153</f>
        <v>140</v>
      </c>
      <c r="W382" s="29">
        <f>F195</f>
        <v>182</v>
      </c>
      <c r="X382" s="29">
        <f>F262</f>
        <v>249</v>
      </c>
      <c r="Y382" s="29">
        <f>F431</f>
        <v>418</v>
      </c>
      <c r="Z382" s="29">
        <f>F468</f>
        <v>455</v>
      </c>
      <c r="AA382" s="29">
        <f>F410</f>
        <v>397</v>
      </c>
      <c r="AB382" s="29">
        <f>F452</f>
        <v>439</v>
      </c>
      <c r="AC382" s="29">
        <f>F489</f>
        <v>476</v>
      </c>
      <c r="AD382" s="29">
        <f>F58</f>
        <v>45</v>
      </c>
      <c r="AE382" s="29">
        <f>F100</f>
        <v>87</v>
      </c>
      <c r="AF382" s="29">
        <f>F17</f>
        <v>4</v>
      </c>
      <c r="AG382" s="29">
        <f>F79</f>
        <v>66</v>
      </c>
      <c r="AH382" s="30">
        <f>F121</f>
        <v>108</v>
      </c>
      <c r="AI382" s="75">
        <f t="shared" si="175"/>
        <v>3247400</v>
      </c>
      <c r="AJ382" s="41"/>
      <c r="AK382" s="160" t="s">
        <v>424</v>
      </c>
      <c r="AL382" s="147" t="s">
        <v>669</v>
      </c>
      <c r="AM382" s="147" t="s">
        <v>225</v>
      </c>
      <c r="AN382" s="147" t="s">
        <v>366</v>
      </c>
      <c r="AO382" s="147" t="s">
        <v>691</v>
      </c>
      <c r="AP382" s="163" t="s">
        <v>336</v>
      </c>
      <c r="AQ382" s="147" t="s">
        <v>370</v>
      </c>
      <c r="AR382" s="147" t="s">
        <v>486</v>
      </c>
      <c r="AS382" s="147" t="s">
        <v>511</v>
      </c>
      <c r="AT382" s="147" t="s">
        <v>553</v>
      </c>
      <c r="AU382" s="147" t="s">
        <v>576</v>
      </c>
      <c r="AV382" s="147" t="s">
        <v>387</v>
      </c>
      <c r="AW382" s="162" t="s">
        <v>622</v>
      </c>
      <c r="AX382" s="147" t="s">
        <v>159</v>
      </c>
      <c r="AY382" s="147" t="s">
        <v>373</v>
      </c>
      <c r="AZ382" s="147" t="s">
        <v>664</v>
      </c>
      <c r="BA382" s="147" t="s">
        <v>279</v>
      </c>
      <c r="BB382" s="147" t="s">
        <v>377</v>
      </c>
      <c r="BC382" s="147" t="s">
        <v>690</v>
      </c>
      <c r="BD382" s="161" t="s">
        <v>475</v>
      </c>
      <c r="BE382" s="147" t="s">
        <v>380</v>
      </c>
      <c r="BF382" s="147" t="s">
        <v>409</v>
      </c>
      <c r="BG382" s="147" t="s">
        <v>488</v>
      </c>
      <c r="BH382" s="147" t="s">
        <v>554</v>
      </c>
      <c r="BI382" s="164" t="s">
        <v>71</v>
      </c>
      <c r="BJ382" s="41"/>
      <c r="BK382" s="50"/>
      <c r="BL382" s="57"/>
      <c r="BM382" s="28">
        <f>F611</f>
        <v>598</v>
      </c>
      <c r="BN382" s="29">
        <f>F572</f>
        <v>559</v>
      </c>
      <c r="BO382" s="29">
        <f>F514</f>
        <v>501</v>
      </c>
      <c r="BP382" s="29">
        <f>F550</f>
        <v>537</v>
      </c>
      <c r="BQ382" s="29">
        <f>F628</f>
        <v>615</v>
      </c>
      <c r="BR382" s="29">
        <f>F90</f>
        <v>77</v>
      </c>
      <c r="BS382" s="29">
        <f>F76</f>
        <v>63</v>
      </c>
      <c r="BT382" s="29">
        <f>F18</f>
        <v>5</v>
      </c>
      <c r="BU382" s="29">
        <f>F54</f>
        <v>41</v>
      </c>
      <c r="BV382" s="29">
        <f>F137</f>
        <v>124</v>
      </c>
      <c r="BW382" s="29">
        <f>F232</f>
        <v>219</v>
      </c>
      <c r="BX382" s="29">
        <f>F188</f>
        <v>175</v>
      </c>
      <c r="BY382" s="29">
        <f>F160</f>
        <v>147</v>
      </c>
      <c r="BZ382" s="29">
        <f>F171</f>
        <v>158</v>
      </c>
      <c r="CA382" s="29">
        <f>F249</f>
        <v>236</v>
      </c>
      <c r="CB382" s="29">
        <f>F473</f>
        <v>460</v>
      </c>
      <c r="CC382" s="29">
        <f>F459</f>
        <v>446</v>
      </c>
      <c r="CD382" s="29">
        <f>F406</f>
        <v>393</v>
      </c>
      <c r="CE382" s="29">
        <f>F417</f>
        <v>404</v>
      </c>
      <c r="CF382" s="29">
        <f>F495</f>
        <v>482</v>
      </c>
      <c r="CG382" s="29">
        <f>F344</f>
        <v>331</v>
      </c>
      <c r="CH382" s="29">
        <f>F330</f>
        <v>317</v>
      </c>
      <c r="CI382" s="29">
        <f>F277</f>
        <v>264</v>
      </c>
      <c r="CJ382" s="29">
        <f>F308</f>
        <v>295</v>
      </c>
      <c r="CK382" s="30">
        <f>F366</f>
        <v>353</v>
      </c>
      <c r="CL382" s="75">
        <f t="shared" si="176"/>
        <v>3247400</v>
      </c>
      <c r="CM382" s="41"/>
      <c r="CN382" s="91" t="s">
        <v>241</v>
      </c>
      <c r="CO382" s="93" t="s">
        <v>276</v>
      </c>
      <c r="CP382" s="93" t="s">
        <v>146</v>
      </c>
      <c r="CQ382" s="93" t="s">
        <v>273</v>
      </c>
      <c r="CR382" s="93" t="s">
        <v>257</v>
      </c>
      <c r="CS382" s="95" t="s">
        <v>639</v>
      </c>
      <c r="CT382" s="93" t="s">
        <v>293</v>
      </c>
      <c r="CU382" s="93" t="s">
        <v>529</v>
      </c>
      <c r="CV382" s="93" t="s">
        <v>523</v>
      </c>
      <c r="CW382" s="93" t="s">
        <v>689</v>
      </c>
      <c r="CX382" s="93" t="s">
        <v>401</v>
      </c>
      <c r="CY382" s="93" t="s">
        <v>375</v>
      </c>
      <c r="CZ382" s="94" t="s">
        <v>247</v>
      </c>
      <c r="DA382" s="93" t="s">
        <v>701</v>
      </c>
      <c r="DB382" s="93" t="s">
        <v>621</v>
      </c>
      <c r="DC382" s="93" t="s">
        <v>263</v>
      </c>
      <c r="DD382" s="93" t="s">
        <v>625</v>
      </c>
      <c r="DE382" s="93" t="s">
        <v>672</v>
      </c>
      <c r="DF382" s="93" t="s">
        <v>169</v>
      </c>
      <c r="DG382" s="92" t="s">
        <v>446</v>
      </c>
      <c r="DH382" s="93" t="s">
        <v>341</v>
      </c>
      <c r="DI382" s="93" t="s">
        <v>132</v>
      </c>
      <c r="DJ382" s="93" t="s">
        <v>156</v>
      </c>
      <c r="DK382" s="93" t="s">
        <v>281</v>
      </c>
      <c r="DL382" s="96" t="s">
        <v>302</v>
      </c>
      <c r="DM382" s="67"/>
      <c r="DO382" s="57"/>
      <c r="DP382" s="28">
        <f>F61</f>
        <v>48</v>
      </c>
      <c r="DQ382" s="29">
        <f>F244</f>
        <v>231</v>
      </c>
      <c r="DR382" s="29">
        <f>F332</f>
        <v>319</v>
      </c>
      <c r="DS382" s="29">
        <f>F390</f>
        <v>377</v>
      </c>
      <c r="DT382" s="29">
        <f>F598</f>
        <v>585</v>
      </c>
      <c r="DU382" s="29">
        <f>F479</f>
        <v>466</v>
      </c>
      <c r="DV382" s="29">
        <f>F542</f>
        <v>529</v>
      </c>
      <c r="DW382" s="29">
        <f>F125</f>
        <v>112</v>
      </c>
      <c r="DX382" s="29">
        <f>F208</f>
        <v>195</v>
      </c>
      <c r="DY382" s="29">
        <f>F271</f>
        <v>258</v>
      </c>
      <c r="DZ382" s="29">
        <f>F152</f>
        <v>139</v>
      </c>
      <c r="EA382" s="29">
        <f>F360</f>
        <v>347</v>
      </c>
      <c r="EB382" s="29">
        <f>F418</f>
        <v>405</v>
      </c>
      <c r="EC382" s="29">
        <f>F631</f>
        <v>618</v>
      </c>
      <c r="ED382" s="29">
        <f>F64</f>
        <v>51</v>
      </c>
      <c r="EE382" s="29">
        <f>F570</f>
        <v>557</v>
      </c>
      <c r="EF382" s="29">
        <f>F28</f>
        <v>15</v>
      </c>
      <c r="EG382" s="29">
        <f>F216</f>
        <v>203</v>
      </c>
      <c r="EH382" s="29">
        <f>F299</f>
        <v>286</v>
      </c>
      <c r="EI382" s="29">
        <f>F512</f>
        <v>499</v>
      </c>
      <c r="EJ382" s="29">
        <f>F363</f>
        <v>350</v>
      </c>
      <c r="EK382" s="29">
        <f>F451</f>
        <v>438</v>
      </c>
      <c r="EL382" s="29">
        <f>F534</f>
        <v>521</v>
      </c>
      <c r="EM382" s="29">
        <f>F97</f>
        <v>84</v>
      </c>
      <c r="EN382" s="30">
        <f>F180</f>
        <v>167</v>
      </c>
      <c r="EO382" s="75">
        <f t="shared" si="177"/>
        <v>3247400</v>
      </c>
      <c r="EP382" s="41"/>
      <c r="EQ382" s="241" t="s">
        <v>494</v>
      </c>
      <c r="ER382" s="243" t="s">
        <v>254</v>
      </c>
      <c r="ES382" s="243" t="s">
        <v>665</v>
      </c>
      <c r="ET382" s="243" t="s">
        <v>220</v>
      </c>
      <c r="EU382" s="243" t="s">
        <v>174</v>
      </c>
      <c r="EV382" s="245" t="s">
        <v>153</v>
      </c>
      <c r="EW382" s="243" t="s">
        <v>631</v>
      </c>
      <c r="EX382" s="243" t="s">
        <v>522</v>
      </c>
      <c r="EY382" s="243" t="s">
        <v>469</v>
      </c>
      <c r="EZ382" s="243" t="s">
        <v>455</v>
      </c>
      <c r="FA382" s="243" t="s">
        <v>113</v>
      </c>
      <c r="FB382" s="243" t="s">
        <v>544</v>
      </c>
      <c r="FC382" s="244" t="s">
        <v>84</v>
      </c>
      <c r="FD382" s="243" t="s">
        <v>411</v>
      </c>
      <c r="FE382" s="243" t="s">
        <v>139</v>
      </c>
      <c r="FF382" s="243" t="s">
        <v>591</v>
      </c>
      <c r="FG382" s="243" t="s">
        <v>658</v>
      </c>
      <c r="FH382" s="243" t="s">
        <v>387</v>
      </c>
      <c r="FI382" s="243" t="s">
        <v>112</v>
      </c>
      <c r="FJ382" s="242" t="s">
        <v>340</v>
      </c>
      <c r="FK382" s="243" t="s">
        <v>646</v>
      </c>
      <c r="FL382" s="243" t="s">
        <v>280</v>
      </c>
      <c r="FM382" s="243" t="s">
        <v>321</v>
      </c>
      <c r="FN382" s="243" t="s">
        <v>292</v>
      </c>
      <c r="FO382" s="246" t="s">
        <v>537</v>
      </c>
      <c r="FP382" s="67"/>
    </row>
    <row r="383" spans="1:173" x14ac:dyDescent="0.2">
      <c r="A383" s="41"/>
      <c r="B383" s="41"/>
      <c r="C383" s="41"/>
      <c r="D383" s="109" t="s">
        <v>86</v>
      </c>
      <c r="E383" s="110" t="s">
        <v>565</v>
      </c>
      <c r="F383" s="122">
        <f>B3+(370*B5)</f>
        <v>370</v>
      </c>
      <c r="G383" s="41"/>
      <c r="I383" s="57"/>
      <c r="J383" s="28">
        <f>F152</f>
        <v>139</v>
      </c>
      <c r="K383" s="29">
        <f>F189</f>
        <v>176</v>
      </c>
      <c r="L383" s="29">
        <f>F256</f>
        <v>243</v>
      </c>
      <c r="M383" s="29">
        <f>F168</f>
        <v>155</v>
      </c>
      <c r="N383" s="29">
        <f>F235</f>
        <v>222</v>
      </c>
      <c r="O383" s="29">
        <f>F404</f>
        <v>391</v>
      </c>
      <c r="P383" s="29">
        <f>F446</f>
        <v>433</v>
      </c>
      <c r="Q383" s="29">
        <f>F508</f>
        <v>495</v>
      </c>
      <c r="R383" s="29">
        <f>F425</f>
        <v>412</v>
      </c>
      <c r="S383" s="29">
        <f>F467</f>
        <v>454</v>
      </c>
      <c r="T383" s="29">
        <f>F36</f>
        <v>23</v>
      </c>
      <c r="U383" s="29">
        <f>F73</f>
        <v>60</v>
      </c>
      <c r="V383" s="29">
        <f>F115</f>
        <v>102</v>
      </c>
      <c r="W383" s="29">
        <f>F57</f>
        <v>44</v>
      </c>
      <c r="X383" s="29">
        <f>F94</f>
        <v>81</v>
      </c>
      <c r="Y383" s="29">
        <f>F263</f>
        <v>250</v>
      </c>
      <c r="Z383" s="29">
        <f>F330</f>
        <v>317</v>
      </c>
      <c r="AA383" s="29">
        <f>F372</f>
        <v>359</v>
      </c>
      <c r="AB383" s="29">
        <f>F309</f>
        <v>296</v>
      </c>
      <c r="AC383" s="29">
        <f>F351</f>
        <v>338</v>
      </c>
      <c r="AD383" s="29">
        <f>F520</f>
        <v>507</v>
      </c>
      <c r="AE383" s="29">
        <f>F587</f>
        <v>574</v>
      </c>
      <c r="AF383" s="29">
        <f>F624</f>
        <v>611</v>
      </c>
      <c r="AG383" s="29">
        <f>F541</f>
        <v>528</v>
      </c>
      <c r="AH383" s="30">
        <f>F603</f>
        <v>590</v>
      </c>
      <c r="AI383" s="75">
        <f t="shared" si="175"/>
        <v>3247400</v>
      </c>
      <c r="AJ383" s="41"/>
      <c r="AK383" s="160" t="s">
        <v>113</v>
      </c>
      <c r="AL383" s="147" t="s">
        <v>116</v>
      </c>
      <c r="AM383" s="147" t="s">
        <v>121</v>
      </c>
      <c r="AN383" s="147" t="s">
        <v>363</v>
      </c>
      <c r="AO383" s="163" t="s">
        <v>361</v>
      </c>
      <c r="AP383" s="147" t="s">
        <v>99</v>
      </c>
      <c r="AQ383" s="147" t="s">
        <v>102</v>
      </c>
      <c r="AR383" s="147" t="s">
        <v>235</v>
      </c>
      <c r="AS383" s="147" t="s">
        <v>353</v>
      </c>
      <c r="AT383" s="147" t="s">
        <v>351</v>
      </c>
      <c r="AU383" s="147" t="s">
        <v>422</v>
      </c>
      <c r="AV383" s="147" t="s">
        <v>389</v>
      </c>
      <c r="AW383" s="162" t="s">
        <v>584</v>
      </c>
      <c r="AX383" s="147" t="s">
        <v>128</v>
      </c>
      <c r="AY383" s="147" t="s">
        <v>650</v>
      </c>
      <c r="AZ383" s="147" t="s">
        <v>586</v>
      </c>
      <c r="BA383" s="147" t="s">
        <v>132</v>
      </c>
      <c r="BB383" s="147" t="s">
        <v>594</v>
      </c>
      <c r="BC383" s="147" t="s">
        <v>412</v>
      </c>
      <c r="BD383" s="147" t="s">
        <v>465</v>
      </c>
      <c r="BE383" s="161" t="s">
        <v>632</v>
      </c>
      <c r="BF383" s="147" t="s">
        <v>415</v>
      </c>
      <c r="BG383" s="147" t="s">
        <v>542</v>
      </c>
      <c r="BH383" s="147" t="s">
        <v>588</v>
      </c>
      <c r="BI383" s="164" t="s">
        <v>77</v>
      </c>
      <c r="BJ383" s="41"/>
      <c r="BK383" s="50"/>
      <c r="BL383" s="57"/>
      <c r="BM383" s="28">
        <f>F405</f>
        <v>392</v>
      </c>
      <c r="BN383" s="29">
        <f>F483</f>
        <v>470</v>
      </c>
      <c r="BO383" s="29">
        <f>F494</f>
        <v>481</v>
      </c>
      <c r="BP383" s="29">
        <f>F441</f>
        <v>428</v>
      </c>
      <c r="BQ383" s="29">
        <f>F427</f>
        <v>414</v>
      </c>
      <c r="BR383" s="29">
        <f>F263</f>
        <v>250</v>
      </c>
      <c r="BS383" s="29">
        <f>F346</f>
        <v>333</v>
      </c>
      <c r="BT383" s="29">
        <f>F382</f>
        <v>369</v>
      </c>
      <c r="BU383" s="29">
        <f>F324</f>
        <v>311</v>
      </c>
      <c r="BV383" s="29">
        <f>F310</f>
        <v>297</v>
      </c>
      <c r="BW383" s="29">
        <f>F34</f>
        <v>21</v>
      </c>
      <c r="BX383" s="29">
        <f>F92</f>
        <v>79</v>
      </c>
      <c r="BY383" s="29">
        <f>F123</f>
        <v>110</v>
      </c>
      <c r="BZ383" s="29">
        <f>F70</f>
        <v>57</v>
      </c>
      <c r="CA383" s="29">
        <f>F56</f>
        <v>43</v>
      </c>
      <c r="CB383" s="29">
        <f>F147</f>
        <v>134</v>
      </c>
      <c r="CC383" s="29">
        <f>F225</f>
        <v>212</v>
      </c>
      <c r="CD383" s="29">
        <f>F261</f>
        <v>248</v>
      </c>
      <c r="CE383" s="29">
        <f>F203</f>
        <v>190</v>
      </c>
      <c r="CF383" s="29">
        <f>F164</f>
        <v>151</v>
      </c>
      <c r="CG383" s="29">
        <f>F526</f>
        <v>513</v>
      </c>
      <c r="CH383" s="29">
        <f>F604</f>
        <v>591</v>
      </c>
      <c r="CI383" s="29">
        <f>F615</f>
        <v>602</v>
      </c>
      <c r="CJ383" s="29">
        <f>F587</f>
        <v>574</v>
      </c>
      <c r="CK383" s="30">
        <f>F543</f>
        <v>530</v>
      </c>
      <c r="CL383" s="75">
        <f t="shared" si="176"/>
        <v>3247400</v>
      </c>
      <c r="CM383" s="41"/>
      <c r="CN383" s="91" t="s">
        <v>608</v>
      </c>
      <c r="CO383" s="93" t="s">
        <v>296</v>
      </c>
      <c r="CP383" s="93" t="s">
        <v>694</v>
      </c>
      <c r="CQ383" s="93" t="s">
        <v>253</v>
      </c>
      <c r="CR383" s="95" t="s">
        <v>685</v>
      </c>
      <c r="CS383" s="93" t="s">
        <v>586</v>
      </c>
      <c r="CT383" s="93" t="s">
        <v>490</v>
      </c>
      <c r="CU383" s="93" t="s">
        <v>688</v>
      </c>
      <c r="CV383" s="93" t="s">
        <v>177</v>
      </c>
      <c r="CW383" s="93" t="s">
        <v>439</v>
      </c>
      <c r="CX383" s="93" t="s">
        <v>167</v>
      </c>
      <c r="CY383" s="93" t="s">
        <v>410</v>
      </c>
      <c r="CZ383" s="94" t="s">
        <v>507</v>
      </c>
      <c r="DA383" s="93" t="s">
        <v>369</v>
      </c>
      <c r="DB383" s="93" t="s">
        <v>390</v>
      </c>
      <c r="DC383" s="93" t="s">
        <v>493</v>
      </c>
      <c r="DD383" s="93" t="s">
        <v>367</v>
      </c>
      <c r="DE383" s="93" t="s">
        <v>442</v>
      </c>
      <c r="DF383" s="93" t="s">
        <v>637</v>
      </c>
      <c r="DG383" s="93" t="s">
        <v>245</v>
      </c>
      <c r="DH383" s="92" t="s">
        <v>486</v>
      </c>
      <c r="DI383" s="93" t="s">
        <v>606</v>
      </c>
      <c r="DJ383" s="93" t="s">
        <v>124</v>
      </c>
      <c r="DK383" s="93" t="s">
        <v>415</v>
      </c>
      <c r="DL383" s="96" t="s">
        <v>655</v>
      </c>
      <c r="DM383" s="67"/>
      <c r="DO383" s="57"/>
      <c r="DP383" s="28">
        <f>F319</f>
        <v>306</v>
      </c>
      <c r="DQ383" s="29">
        <f>F407</f>
        <v>394</v>
      </c>
      <c r="DR383" s="29">
        <f>F590</f>
        <v>577</v>
      </c>
      <c r="DS383" s="29">
        <f>F48</f>
        <v>35</v>
      </c>
      <c r="DT383" s="29">
        <f>F261</f>
        <v>248</v>
      </c>
      <c r="DU383" s="29">
        <f>F117</f>
        <v>104</v>
      </c>
      <c r="DV383" s="29">
        <f>F200</f>
        <v>187</v>
      </c>
      <c r="DW383" s="29">
        <f>F283</f>
        <v>270</v>
      </c>
      <c r="DX383" s="29">
        <f>F471</f>
        <v>458</v>
      </c>
      <c r="DY383" s="29">
        <f>F554</f>
        <v>541</v>
      </c>
      <c r="DZ383" s="29">
        <f>F435</f>
        <v>422</v>
      </c>
      <c r="EA383" s="29">
        <f>F618</f>
        <v>605</v>
      </c>
      <c r="EB383" s="29">
        <f>F81</f>
        <v>68</v>
      </c>
      <c r="EC383" s="29">
        <f>F139</f>
        <v>126</v>
      </c>
      <c r="ED383" s="29">
        <f>F352</f>
        <v>339</v>
      </c>
      <c r="EE383" s="29">
        <f>F228</f>
        <v>215</v>
      </c>
      <c r="EF383" s="29">
        <f>F291</f>
        <v>278</v>
      </c>
      <c r="EG383" s="29">
        <f>F499</f>
        <v>486</v>
      </c>
      <c r="EH383" s="29">
        <f>F587</f>
        <v>574</v>
      </c>
      <c r="EI383" s="29">
        <f>F20</f>
        <v>7</v>
      </c>
      <c r="EJ383" s="29">
        <f>F526</f>
        <v>513</v>
      </c>
      <c r="EK383" s="29">
        <f>F109</f>
        <v>96</v>
      </c>
      <c r="EL383" s="29">
        <f>F172</f>
        <v>159</v>
      </c>
      <c r="EM383" s="29">
        <f>F380</f>
        <v>367</v>
      </c>
      <c r="EN383" s="30">
        <f>F438</f>
        <v>425</v>
      </c>
      <c r="EO383" s="75">
        <f t="shared" si="177"/>
        <v>3247400</v>
      </c>
      <c r="EP383" s="41"/>
      <c r="EQ383" s="241" t="s">
        <v>88</v>
      </c>
      <c r="ER383" s="243" t="s">
        <v>533</v>
      </c>
      <c r="ES383" s="243" t="s">
        <v>300</v>
      </c>
      <c r="ET383" s="243" t="s">
        <v>430</v>
      </c>
      <c r="EU383" s="245" t="s">
        <v>442</v>
      </c>
      <c r="EV383" s="243" t="s">
        <v>388</v>
      </c>
      <c r="EW383" s="243" t="s">
        <v>260</v>
      </c>
      <c r="EX383" s="243" t="s">
        <v>343</v>
      </c>
      <c r="EY383" s="243" t="s">
        <v>170</v>
      </c>
      <c r="EZ383" s="243" t="s">
        <v>629</v>
      </c>
      <c r="FA383" s="243" t="s">
        <v>192</v>
      </c>
      <c r="FB383" s="243" t="s">
        <v>638</v>
      </c>
      <c r="FC383" s="244" t="s">
        <v>540</v>
      </c>
      <c r="FD383" s="243" t="s">
        <v>308</v>
      </c>
      <c r="FE383" s="243" t="s">
        <v>283</v>
      </c>
      <c r="FF383" s="243" t="s">
        <v>653</v>
      </c>
      <c r="FG383" s="243" t="s">
        <v>224</v>
      </c>
      <c r="FH383" s="243" t="s">
        <v>483</v>
      </c>
      <c r="FI383" s="243" t="s">
        <v>415</v>
      </c>
      <c r="FJ383" s="243" t="s">
        <v>117</v>
      </c>
      <c r="FK383" s="242" t="s">
        <v>486</v>
      </c>
      <c r="FL383" s="243" t="s">
        <v>95</v>
      </c>
      <c r="FM383" s="243" t="s">
        <v>556</v>
      </c>
      <c r="FN383" s="243" t="s">
        <v>157</v>
      </c>
      <c r="FO383" s="246" t="s">
        <v>633</v>
      </c>
      <c r="FP383" s="67"/>
    </row>
    <row r="384" spans="1:173" x14ac:dyDescent="0.2">
      <c r="A384" s="41"/>
      <c r="B384" s="41"/>
      <c r="C384" s="41"/>
      <c r="D384" s="109" t="s">
        <v>463</v>
      </c>
      <c r="E384" s="110" t="s">
        <v>565</v>
      </c>
      <c r="F384" s="122">
        <f>B3+(371*B5)</f>
        <v>371</v>
      </c>
      <c r="G384" s="41"/>
      <c r="I384" s="57"/>
      <c r="J384" s="28">
        <f>F243</f>
        <v>230</v>
      </c>
      <c r="K384" s="29">
        <f>F185</f>
        <v>172</v>
      </c>
      <c r="L384" s="29">
        <f>F227</f>
        <v>214</v>
      </c>
      <c r="M384" s="29">
        <f>F139</f>
        <v>126</v>
      </c>
      <c r="N384" s="29">
        <f>F206</f>
        <v>193</v>
      </c>
      <c r="O384" s="29">
        <f>F500</f>
        <v>487</v>
      </c>
      <c r="P384" s="29">
        <f>F417</f>
        <v>404</v>
      </c>
      <c r="Q384" s="29">
        <f>F479</f>
        <v>466</v>
      </c>
      <c r="R384" s="29">
        <f>F396</f>
        <v>383</v>
      </c>
      <c r="S384" s="29">
        <f>F458</f>
        <v>445</v>
      </c>
      <c r="T384" s="29">
        <f>F132</f>
        <v>119</v>
      </c>
      <c r="U384" s="29">
        <f>F44</f>
        <v>31</v>
      </c>
      <c r="V384" s="29">
        <f>F111</f>
        <v>98</v>
      </c>
      <c r="W384" s="29">
        <f>F23</f>
        <v>10</v>
      </c>
      <c r="X384" s="29">
        <f>F65</f>
        <v>52</v>
      </c>
      <c r="Y384" s="29">
        <f>F384</f>
        <v>371</v>
      </c>
      <c r="Z384" s="29">
        <f>F301</f>
        <v>288</v>
      </c>
      <c r="AA384" s="29">
        <f>F338</f>
        <v>325</v>
      </c>
      <c r="AB384" s="29">
        <f>F280</f>
        <v>267</v>
      </c>
      <c r="AC384" s="29">
        <f>F322</f>
        <v>309</v>
      </c>
      <c r="AD384" s="29">
        <f>F616</f>
        <v>603</v>
      </c>
      <c r="AE384" s="29">
        <f>F553</f>
        <v>540</v>
      </c>
      <c r="AF384" s="29">
        <f>F595</f>
        <v>582</v>
      </c>
      <c r="AG384" s="29">
        <f>F537</f>
        <v>524</v>
      </c>
      <c r="AH384" s="30">
        <f>F574</f>
        <v>561</v>
      </c>
      <c r="AI384" s="75">
        <f t="shared" si="175"/>
        <v>3247400</v>
      </c>
      <c r="AJ384" s="41"/>
      <c r="AK384" s="160" t="s">
        <v>307</v>
      </c>
      <c r="AL384" s="147" t="s">
        <v>183</v>
      </c>
      <c r="AM384" s="147" t="s">
        <v>248</v>
      </c>
      <c r="AN384" s="163" t="s">
        <v>308</v>
      </c>
      <c r="AO384" s="147" t="s">
        <v>182</v>
      </c>
      <c r="AP384" s="147" t="s">
        <v>294</v>
      </c>
      <c r="AQ384" s="147" t="s">
        <v>169</v>
      </c>
      <c r="AR384" s="147" t="s">
        <v>153</v>
      </c>
      <c r="AS384" s="147" t="s">
        <v>295</v>
      </c>
      <c r="AT384" s="147" t="s">
        <v>168</v>
      </c>
      <c r="AU384" s="147" t="s">
        <v>190</v>
      </c>
      <c r="AV384" s="147" t="s">
        <v>597</v>
      </c>
      <c r="AW384" s="162" t="s">
        <v>460</v>
      </c>
      <c r="AX384" s="147" t="s">
        <v>472</v>
      </c>
      <c r="AY384" s="147" t="s">
        <v>602</v>
      </c>
      <c r="AZ384" s="147" t="s">
        <v>463</v>
      </c>
      <c r="BA384" s="147" t="s">
        <v>535</v>
      </c>
      <c r="BB384" s="147" t="s">
        <v>607</v>
      </c>
      <c r="BC384" s="147" t="s">
        <v>85</v>
      </c>
      <c r="BD384" s="147" t="s">
        <v>634</v>
      </c>
      <c r="BE384" s="147" t="s">
        <v>610</v>
      </c>
      <c r="BF384" s="161" t="s">
        <v>197</v>
      </c>
      <c r="BG384" s="147" t="s">
        <v>567</v>
      </c>
      <c r="BH384" s="147" t="s">
        <v>454</v>
      </c>
      <c r="BI384" s="164" t="s">
        <v>432</v>
      </c>
      <c r="BJ384" s="41"/>
      <c r="BK384" s="50"/>
      <c r="BL384" s="57"/>
      <c r="BM384" s="28">
        <f>F452</f>
        <v>439</v>
      </c>
      <c r="BN384" s="29">
        <f>F419</f>
        <v>406</v>
      </c>
      <c r="BO384" s="29">
        <f>F466</f>
        <v>453</v>
      </c>
      <c r="BP384" s="29">
        <f>F505</f>
        <v>492</v>
      </c>
      <c r="BQ384" s="29">
        <f>F408</f>
        <v>395</v>
      </c>
      <c r="BR384" s="29">
        <f>F335</f>
        <v>322</v>
      </c>
      <c r="BS384" s="29">
        <f>F307</f>
        <v>294</v>
      </c>
      <c r="BT384" s="29">
        <f>F349</f>
        <v>336</v>
      </c>
      <c r="BU384" s="29">
        <f>F363</f>
        <v>350</v>
      </c>
      <c r="BV384" s="29">
        <f>F271</f>
        <v>258</v>
      </c>
      <c r="BW384" s="29">
        <f>F81</f>
        <v>68</v>
      </c>
      <c r="BX384" s="29">
        <f>F48</f>
        <v>35</v>
      </c>
      <c r="BY384" s="29">
        <f>F95</f>
        <v>82</v>
      </c>
      <c r="BZ384" s="29">
        <f>F134</f>
        <v>121</v>
      </c>
      <c r="CA384" s="29">
        <f>F17</f>
        <v>4</v>
      </c>
      <c r="CB384" s="29">
        <f>F189</f>
        <v>176</v>
      </c>
      <c r="CC384" s="29">
        <f>F186</f>
        <v>173</v>
      </c>
      <c r="CD384" s="29">
        <f>F228</f>
        <v>215</v>
      </c>
      <c r="CE384" s="29">
        <f>F247</f>
        <v>234</v>
      </c>
      <c r="CF384" s="29">
        <f>F150</f>
        <v>137</v>
      </c>
      <c r="CG384" s="29">
        <f>F568</f>
        <v>555</v>
      </c>
      <c r="CH384" s="29">
        <f>F540</f>
        <v>527</v>
      </c>
      <c r="CI384" s="29">
        <f>F612</f>
        <v>599</v>
      </c>
      <c r="CJ384" s="29">
        <f>F626</f>
        <v>613</v>
      </c>
      <c r="CK384" s="30">
        <f>F529</f>
        <v>516</v>
      </c>
      <c r="CL384" s="75">
        <f t="shared" si="176"/>
        <v>3247400</v>
      </c>
      <c r="CM384" s="41"/>
      <c r="CN384" s="91" t="s">
        <v>690</v>
      </c>
      <c r="CO384" s="93" t="s">
        <v>697</v>
      </c>
      <c r="CP384" s="93" t="s">
        <v>378</v>
      </c>
      <c r="CQ384" s="95" t="s">
        <v>657</v>
      </c>
      <c r="CR384" s="93" t="s">
        <v>352</v>
      </c>
      <c r="CS384" s="93" t="s">
        <v>515</v>
      </c>
      <c r="CT384" s="93" t="s">
        <v>673</v>
      </c>
      <c r="CU384" s="93" t="s">
        <v>305</v>
      </c>
      <c r="CV384" s="93" t="s">
        <v>646</v>
      </c>
      <c r="CW384" s="93" t="s">
        <v>455</v>
      </c>
      <c r="CX384" s="93" t="s">
        <v>540</v>
      </c>
      <c r="CY384" s="93" t="s">
        <v>430</v>
      </c>
      <c r="CZ384" s="94" t="s">
        <v>202</v>
      </c>
      <c r="DA384" s="93" t="s">
        <v>289</v>
      </c>
      <c r="DB384" s="93" t="s">
        <v>488</v>
      </c>
      <c r="DC384" s="93" t="s">
        <v>116</v>
      </c>
      <c r="DD384" s="93" t="s">
        <v>517</v>
      </c>
      <c r="DE384" s="93" t="s">
        <v>653</v>
      </c>
      <c r="DF384" s="93" t="s">
        <v>421</v>
      </c>
      <c r="DG384" s="93" t="s">
        <v>318</v>
      </c>
      <c r="DH384" s="93" t="s">
        <v>623</v>
      </c>
      <c r="DI384" s="92" t="s">
        <v>108</v>
      </c>
      <c r="DJ384" s="93" t="s">
        <v>500</v>
      </c>
      <c r="DK384" s="93" t="s">
        <v>406</v>
      </c>
      <c r="DL384" s="96" t="s">
        <v>585</v>
      </c>
      <c r="DM384" s="67"/>
      <c r="DO384" s="57"/>
      <c r="DP384" s="28">
        <f>F154</f>
        <v>141</v>
      </c>
      <c r="DQ384" s="29">
        <f>F342</f>
        <v>329</v>
      </c>
      <c r="DR384" s="29">
        <f>F425</f>
        <v>412</v>
      </c>
      <c r="DS384" s="29">
        <f>F633</f>
        <v>620</v>
      </c>
      <c r="DT384" s="29">
        <f>F71</f>
        <v>58</v>
      </c>
      <c r="DU384" s="29">
        <f>F577</f>
        <v>564</v>
      </c>
      <c r="DV384" s="29">
        <f>F35</f>
        <v>22</v>
      </c>
      <c r="DW384" s="29">
        <f>F218</f>
        <v>205</v>
      </c>
      <c r="DX384" s="29">
        <f>F306</f>
        <v>293</v>
      </c>
      <c r="DY384" s="29">
        <f>F489</f>
        <v>476</v>
      </c>
      <c r="DZ384" s="29">
        <f>F370</f>
        <v>357</v>
      </c>
      <c r="EA384" s="29">
        <f>F453</f>
        <v>440</v>
      </c>
      <c r="EB384" s="29">
        <f>F516</f>
        <v>503</v>
      </c>
      <c r="EC384" s="29">
        <f>F99</f>
        <v>86</v>
      </c>
      <c r="ED384" s="29">
        <f>F187</f>
        <v>174</v>
      </c>
      <c r="EE384" s="29">
        <f>F38</f>
        <v>25</v>
      </c>
      <c r="EF384" s="29">
        <f>F251</f>
        <v>238</v>
      </c>
      <c r="EG384" s="29">
        <f>F334</f>
        <v>321</v>
      </c>
      <c r="EH384" s="29">
        <f>F397</f>
        <v>384</v>
      </c>
      <c r="EI384" s="29">
        <f>F605</f>
        <v>592</v>
      </c>
      <c r="EJ384" s="29">
        <f>F486</f>
        <v>473</v>
      </c>
      <c r="EK384" s="29">
        <f>F544</f>
        <v>531</v>
      </c>
      <c r="EL384" s="29">
        <f>F132</f>
        <v>119</v>
      </c>
      <c r="EM384" s="29">
        <f>F190</f>
        <v>177</v>
      </c>
      <c r="EN384" s="30">
        <f>F273</f>
        <v>260</v>
      </c>
      <c r="EO384" s="75">
        <f t="shared" si="177"/>
        <v>3247400</v>
      </c>
      <c r="EP384" s="41"/>
      <c r="EQ384" s="241" t="s">
        <v>413</v>
      </c>
      <c r="ER384" s="243" t="s">
        <v>120</v>
      </c>
      <c r="ES384" s="243" t="s">
        <v>353</v>
      </c>
      <c r="ET384" s="245" t="s">
        <v>663</v>
      </c>
      <c r="EU384" s="243" t="s">
        <v>210</v>
      </c>
      <c r="EV384" s="243" t="s">
        <v>381</v>
      </c>
      <c r="EW384" s="243" t="s">
        <v>141</v>
      </c>
      <c r="EX384" s="243" t="s">
        <v>114</v>
      </c>
      <c r="EY384" s="243" t="s">
        <v>399</v>
      </c>
      <c r="EZ384" s="243" t="s">
        <v>475</v>
      </c>
      <c r="FA384" s="243" t="s">
        <v>180</v>
      </c>
      <c r="FB384" s="243" t="s">
        <v>435</v>
      </c>
      <c r="FC384" s="244" t="s">
        <v>642</v>
      </c>
      <c r="FD384" s="243" t="s">
        <v>72</v>
      </c>
      <c r="FE384" s="243" t="s">
        <v>324</v>
      </c>
      <c r="FF384" s="243" t="s">
        <v>291</v>
      </c>
      <c r="FG384" s="243" t="s">
        <v>595</v>
      </c>
      <c r="FH384" s="243" t="s">
        <v>497</v>
      </c>
      <c r="FI384" s="243" t="s">
        <v>258</v>
      </c>
      <c r="FJ384" s="243" t="s">
        <v>448</v>
      </c>
      <c r="FK384" s="243" t="s">
        <v>543</v>
      </c>
      <c r="FL384" s="242" t="s">
        <v>173</v>
      </c>
      <c r="FM384" s="243" t="s">
        <v>190</v>
      </c>
      <c r="FN384" s="243" t="s">
        <v>441</v>
      </c>
      <c r="FO384" s="246" t="s">
        <v>681</v>
      </c>
      <c r="FP384" s="67"/>
    </row>
    <row r="385" spans="1:172" x14ac:dyDescent="0.2">
      <c r="A385" s="41"/>
      <c r="B385" s="41"/>
      <c r="C385" s="41"/>
      <c r="D385" s="109" t="s">
        <v>397</v>
      </c>
      <c r="E385" s="110" t="s">
        <v>565</v>
      </c>
      <c r="F385" s="111">
        <f>B3+(372*B5)</f>
        <v>372</v>
      </c>
      <c r="G385" s="41"/>
      <c r="I385" s="57"/>
      <c r="J385" s="28">
        <f>F214</f>
        <v>201</v>
      </c>
      <c r="K385" s="29">
        <f>F156</f>
        <v>143</v>
      </c>
      <c r="L385" s="29">
        <f>F193</f>
        <v>180</v>
      </c>
      <c r="M385" s="29">
        <f>F260</f>
        <v>247</v>
      </c>
      <c r="N385" s="29">
        <f>F177</f>
        <v>164</v>
      </c>
      <c r="O385" s="29">
        <f>F471</f>
        <v>458</v>
      </c>
      <c r="P385" s="29">
        <f>F408</f>
        <v>395</v>
      </c>
      <c r="Q385" s="29">
        <f>F450</f>
        <v>437</v>
      </c>
      <c r="R385" s="29">
        <f>F492</f>
        <v>479</v>
      </c>
      <c r="S385" s="29">
        <f>F429</f>
        <v>416</v>
      </c>
      <c r="T385" s="29">
        <f>F98</f>
        <v>85</v>
      </c>
      <c r="U385" s="29">
        <f>F15</f>
        <v>2</v>
      </c>
      <c r="V385" s="29">
        <f>F82</f>
        <v>69</v>
      </c>
      <c r="W385" s="29">
        <f>F119</f>
        <v>106</v>
      </c>
      <c r="X385" s="29">
        <f>F61</f>
        <v>48</v>
      </c>
      <c r="Y385" s="29">
        <f>F355</f>
        <v>342</v>
      </c>
      <c r="Z385" s="29">
        <f>F272</f>
        <v>259</v>
      </c>
      <c r="AA385" s="29">
        <f>F334</f>
        <v>321</v>
      </c>
      <c r="AB385" s="29">
        <f>F376</f>
        <v>363</v>
      </c>
      <c r="AC385" s="29">
        <f>F288</f>
        <v>275</v>
      </c>
      <c r="AD385" s="29">
        <f>F612</f>
        <v>599</v>
      </c>
      <c r="AE385" s="29">
        <f>F524</f>
        <v>511</v>
      </c>
      <c r="AF385" s="29">
        <f>F566</f>
        <v>553</v>
      </c>
      <c r="AG385" s="29">
        <f>F628</f>
        <v>615</v>
      </c>
      <c r="AH385" s="30">
        <f>F545</f>
        <v>532</v>
      </c>
      <c r="AI385" s="75">
        <f t="shared" si="175"/>
        <v>3247400</v>
      </c>
      <c r="AJ385" s="41"/>
      <c r="AK385" s="160" t="s">
        <v>184</v>
      </c>
      <c r="AL385" s="147" t="s">
        <v>161</v>
      </c>
      <c r="AM385" s="163" t="s">
        <v>246</v>
      </c>
      <c r="AN385" s="147" t="s">
        <v>115</v>
      </c>
      <c r="AO385" s="147" t="s">
        <v>309</v>
      </c>
      <c r="AP385" s="147" t="s">
        <v>170</v>
      </c>
      <c r="AQ385" s="147" t="s">
        <v>352</v>
      </c>
      <c r="AR385" s="147" t="s">
        <v>236</v>
      </c>
      <c r="AS385" s="147" t="s">
        <v>101</v>
      </c>
      <c r="AT385" s="147" t="s">
        <v>267</v>
      </c>
      <c r="AU385" s="147" t="s">
        <v>539</v>
      </c>
      <c r="AV385" s="147" t="s">
        <v>612</v>
      </c>
      <c r="AW385" s="162" t="s">
        <v>73</v>
      </c>
      <c r="AX385" s="147" t="s">
        <v>579</v>
      </c>
      <c r="AY385" s="147" t="s">
        <v>494</v>
      </c>
      <c r="AZ385" s="147" t="s">
        <v>222</v>
      </c>
      <c r="BA385" s="147" t="s">
        <v>569</v>
      </c>
      <c r="BB385" s="147" t="s">
        <v>497</v>
      </c>
      <c r="BC385" s="147" t="s">
        <v>425</v>
      </c>
      <c r="BD385" s="147" t="s">
        <v>626</v>
      </c>
      <c r="BE385" s="147" t="s">
        <v>500</v>
      </c>
      <c r="BF385" s="147" t="s">
        <v>509</v>
      </c>
      <c r="BG385" s="161" t="s">
        <v>627</v>
      </c>
      <c r="BH385" s="147" t="s">
        <v>257</v>
      </c>
      <c r="BI385" s="164" t="s">
        <v>614</v>
      </c>
      <c r="BJ385" s="41"/>
      <c r="BK385" s="50"/>
      <c r="BL385" s="57"/>
      <c r="BM385" s="28">
        <f>F416</f>
        <v>403</v>
      </c>
      <c r="BN385" s="29">
        <f>F502</f>
        <v>489</v>
      </c>
      <c r="BO385" s="29">
        <f>F458</f>
        <v>445</v>
      </c>
      <c r="BP385" s="29">
        <f>F394</f>
        <v>381</v>
      </c>
      <c r="BQ385" s="29">
        <f>F480</f>
        <v>467</v>
      </c>
      <c r="BR385" s="29">
        <f>F299</f>
        <v>286</v>
      </c>
      <c r="BS385" s="29">
        <f>F385</f>
        <v>372</v>
      </c>
      <c r="BT385" s="29">
        <f>F321</f>
        <v>308</v>
      </c>
      <c r="BU385" s="29">
        <f>F282</f>
        <v>269</v>
      </c>
      <c r="BV385" s="29">
        <f>F338</f>
        <v>325</v>
      </c>
      <c r="BW385" s="29">
        <f>F45</f>
        <v>32</v>
      </c>
      <c r="BX385" s="29">
        <f>F131</f>
        <v>118</v>
      </c>
      <c r="BY385" s="29">
        <f>F67</f>
        <v>54</v>
      </c>
      <c r="BZ385" s="29">
        <f>F23</f>
        <v>10</v>
      </c>
      <c r="CA385" s="29">
        <f>F109</f>
        <v>96</v>
      </c>
      <c r="CB385" s="29">
        <f>F178</f>
        <v>165</v>
      </c>
      <c r="CC385" s="29">
        <f>F239</f>
        <v>226</v>
      </c>
      <c r="CD385" s="29">
        <f>F200</f>
        <v>187</v>
      </c>
      <c r="CE385" s="29">
        <f>F161</f>
        <v>148</v>
      </c>
      <c r="CF385" s="29">
        <f>F222</f>
        <v>209</v>
      </c>
      <c r="CG385" s="29">
        <f>F562</f>
        <v>549</v>
      </c>
      <c r="CH385" s="29">
        <f>F618</f>
        <v>605</v>
      </c>
      <c r="CI385" s="29">
        <f>F579</f>
        <v>566</v>
      </c>
      <c r="CJ385" s="29">
        <f>F515</f>
        <v>502</v>
      </c>
      <c r="CK385" s="30">
        <f>F601</f>
        <v>588</v>
      </c>
      <c r="CL385" s="75">
        <f t="shared" si="176"/>
        <v>3247400</v>
      </c>
      <c r="CM385" s="41"/>
      <c r="CN385" s="91" t="s">
        <v>131</v>
      </c>
      <c r="CO385" s="93" t="s">
        <v>676</v>
      </c>
      <c r="CP385" s="95" t="s">
        <v>168</v>
      </c>
      <c r="CQ385" s="93" t="s">
        <v>700</v>
      </c>
      <c r="CR385" s="93" t="s">
        <v>603</v>
      </c>
      <c r="CS385" s="93" t="s">
        <v>112</v>
      </c>
      <c r="CT385" s="93" t="s">
        <v>397</v>
      </c>
      <c r="CU385" s="93" t="s">
        <v>417</v>
      </c>
      <c r="CV385" s="93" t="s">
        <v>678</v>
      </c>
      <c r="CW385" s="93" t="s">
        <v>607</v>
      </c>
      <c r="CX385" s="93" t="s">
        <v>261</v>
      </c>
      <c r="CY385" s="93" t="s">
        <v>470</v>
      </c>
      <c r="CZ385" s="94" t="s">
        <v>471</v>
      </c>
      <c r="DA385" s="93" t="s">
        <v>472</v>
      </c>
      <c r="DB385" s="93" t="s">
        <v>95</v>
      </c>
      <c r="DC385" s="93" t="s">
        <v>599</v>
      </c>
      <c r="DD385" s="93" t="s">
        <v>364</v>
      </c>
      <c r="DE385" s="93" t="s">
        <v>260</v>
      </c>
      <c r="DF385" s="93" t="s">
        <v>400</v>
      </c>
      <c r="DG385" s="93" t="s">
        <v>524</v>
      </c>
      <c r="DH385" s="93" t="s">
        <v>530</v>
      </c>
      <c r="DI385" s="93" t="s">
        <v>638</v>
      </c>
      <c r="DJ385" s="92" t="s">
        <v>659</v>
      </c>
      <c r="DK385" s="93" t="s">
        <v>266</v>
      </c>
      <c r="DL385" s="96" t="s">
        <v>552</v>
      </c>
      <c r="DM385" s="67"/>
      <c r="DO385" s="57"/>
      <c r="DP385" s="28">
        <f>F89</f>
        <v>76</v>
      </c>
      <c r="DQ385" s="29">
        <f>F177</f>
        <v>164</v>
      </c>
      <c r="DR385" s="29">
        <f>F385</f>
        <v>372</v>
      </c>
      <c r="DS385" s="29">
        <f>F443</f>
        <v>430</v>
      </c>
      <c r="DT385" s="29">
        <f>F531</f>
        <v>518</v>
      </c>
      <c r="DU385" s="29">
        <f>F412</f>
        <v>399</v>
      </c>
      <c r="DV385" s="29">
        <f>F595</f>
        <v>582</v>
      </c>
      <c r="DW385" s="29">
        <f>F53</f>
        <v>40</v>
      </c>
      <c r="DX385" s="29">
        <f>F241</f>
        <v>228</v>
      </c>
      <c r="DY385" s="29">
        <f>F324</f>
        <v>311</v>
      </c>
      <c r="DZ385" s="29">
        <f>F205</f>
        <v>192</v>
      </c>
      <c r="EA385" s="29">
        <f>F263</f>
        <v>250</v>
      </c>
      <c r="EB385" s="29">
        <f>F476</f>
        <v>463</v>
      </c>
      <c r="EC385" s="29">
        <f>F559</f>
        <v>546</v>
      </c>
      <c r="ED385" s="29">
        <f>F122</f>
        <v>109</v>
      </c>
      <c r="EE385" s="29">
        <f>F623</f>
        <v>610</v>
      </c>
      <c r="EF385" s="29">
        <f>F86</f>
        <v>73</v>
      </c>
      <c r="EG385" s="29">
        <f>F144</f>
        <v>131</v>
      </c>
      <c r="EH385" s="29">
        <f>F357</f>
        <v>344</v>
      </c>
      <c r="EI385" s="29">
        <f>F415</f>
        <v>402</v>
      </c>
      <c r="EJ385" s="29">
        <f>F296</f>
        <v>283</v>
      </c>
      <c r="EK385" s="29">
        <f>F504</f>
        <v>491</v>
      </c>
      <c r="EL385" s="29">
        <f>F567</f>
        <v>554</v>
      </c>
      <c r="EM385" s="29">
        <f>F25</f>
        <v>12</v>
      </c>
      <c r="EN385" s="30">
        <f>F233</f>
        <v>220</v>
      </c>
      <c r="EO385" s="75">
        <f t="shared" si="177"/>
        <v>3247400</v>
      </c>
      <c r="EP385" s="41"/>
      <c r="EQ385" s="241" t="s">
        <v>2</v>
      </c>
      <c r="ER385" s="243" t="s">
        <v>309</v>
      </c>
      <c r="ES385" s="245" t="s">
        <v>397</v>
      </c>
      <c r="ET385" s="243" t="s">
        <v>338</v>
      </c>
      <c r="EU385" s="243" t="s">
        <v>495</v>
      </c>
      <c r="EV385" s="243" t="s">
        <v>277</v>
      </c>
      <c r="EW385" s="243" t="s">
        <v>567</v>
      </c>
      <c r="EX385" s="243" t="s">
        <v>611</v>
      </c>
      <c r="EY385" s="243" t="s">
        <v>458</v>
      </c>
      <c r="EZ385" s="243" t="s">
        <v>177</v>
      </c>
      <c r="FA385" s="243" t="s">
        <v>506</v>
      </c>
      <c r="FB385" s="243" t="s">
        <v>586</v>
      </c>
      <c r="FC385" s="244" t="s">
        <v>217</v>
      </c>
      <c r="FD385" s="243" t="s">
        <v>118</v>
      </c>
      <c r="FE385" s="243" t="s">
        <v>231</v>
      </c>
      <c r="FF385" s="243" t="s">
        <v>357</v>
      </c>
      <c r="FG385" s="243" t="s">
        <v>557</v>
      </c>
      <c r="FH385" s="243" t="s">
        <v>379</v>
      </c>
      <c r="FI385" s="243" t="s">
        <v>669</v>
      </c>
      <c r="FJ385" s="243" t="s">
        <v>150</v>
      </c>
      <c r="FK385" s="243" t="s">
        <v>532</v>
      </c>
      <c r="FL385" s="243" t="s">
        <v>81</v>
      </c>
      <c r="FM385" s="242" t="s">
        <v>613</v>
      </c>
      <c r="FN385" s="243" t="s">
        <v>451</v>
      </c>
      <c r="FO385" s="246" t="s">
        <v>429</v>
      </c>
      <c r="FP385" s="67"/>
    </row>
    <row r="386" spans="1:172" x14ac:dyDescent="0.2">
      <c r="A386" s="41"/>
      <c r="B386" s="41"/>
      <c r="C386" s="41"/>
      <c r="D386" s="109" t="s">
        <v>317</v>
      </c>
      <c r="E386" s="110" t="s">
        <v>565</v>
      </c>
      <c r="F386" s="111">
        <f>B3+(373*B5)</f>
        <v>373</v>
      </c>
      <c r="G386" s="41"/>
      <c r="I386" s="57"/>
      <c r="J386" s="28">
        <f>F210</f>
        <v>197</v>
      </c>
      <c r="K386" s="29">
        <f>F252</f>
        <v>239</v>
      </c>
      <c r="L386" s="29">
        <f>F164</f>
        <v>151</v>
      </c>
      <c r="M386" s="29">
        <f>F231</f>
        <v>218</v>
      </c>
      <c r="N386" s="29">
        <f>F143</f>
        <v>130</v>
      </c>
      <c r="O386" s="29">
        <f>F442</f>
        <v>429</v>
      </c>
      <c r="P386" s="29">
        <f>F504</f>
        <v>491</v>
      </c>
      <c r="Q386" s="29">
        <f>F421</f>
        <v>408</v>
      </c>
      <c r="R386" s="29">
        <f>F483</f>
        <v>470</v>
      </c>
      <c r="S386" s="29">
        <f>F400</f>
        <v>387</v>
      </c>
      <c r="T386" s="29">
        <f>F69</f>
        <v>56</v>
      </c>
      <c r="U386" s="29">
        <f>F136</f>
        <v>123</v>
      </c>
      <c r="V386" s="29">
        <f>F48</f>
        <v>35</v>
      </c>
      <c r="W386" s="29">
        <f>F90</f>
        <v>77</v>
      </c>
      <c r="X386" s="29">
        <f>F32</f>
        <v>19</v>
      </c>
      <c r="Y386" s="29">
        <f>F326</f>
        <v>313</v>
      </c>
      <c r="Z386" s="29">
        <f>F363</f>
        <v>350</v>
      </c>
      <c r="AA386" s="29">
        <f>F305</f>
        <v>292</v>
      </c>
      <c r="AB386" s="29">
        <f>F347</f>
        <v>334</v>
      </c>
      <c r="AC386" s="29">
        <f>F284</f>
        <v>271</v>
      </c>
      <c r="AD386" s="29">
        <f>F578</f>
        <v>565</v>
      </c>
      <c r="AE386" s="29">
        <f>F620</f>
        <v>607</v>
      </c>
      <c r="AF386" s="29">
        <f>F562</f>
        <v>549</v>
      </c>
      <c r="AG386" s="29">
        <f>F599</f>
        <v>586</v>
      </c>
      <c r="AH386" s="30">
        <f>F516</f>
        <v>503</v>
      </c>
      <c r="AI386" s="75">
        <f t="shared" si="175"/>
        <v>3247400</v>
      </c>
      <c r="AJ386" s="41"/>
      <c r="AK386" s="160" t="s">
        <v>310</v>
      </c>
      <c r="AL386" s="163" t="s">
        <v>185</v>
      </c>
      <c r="AM386" s="147" t="s">
        <v>245</v>
      </c>
      <c r="AN386" s="147" t="s">
        <v>287</v>
      </c>
      <c r="AO386" s="147" t="s">
        <v>186</v>
      </c>
      <c r="AP386" s="147" t="s">
        <v>297</v>
      </c>
      <c r="AQ386" s="147" t="s">
        <v>81</v>
      </c>
      <c r="AR386" s="147" t="s">
        <v>234</v>
      </c>
      <c r="AS386" s="147" t="s">
        <v>296</v>
      </c>
      <c r="AT386" s="147" t="s">
        <v>171</v>
      </c>
      <c r="AU386" s="147" t="s">
        <v>573</v>
      </c>
      <c r="AV386" s="147" t="s">
        <v>525</v>
      </c>
      <c r="AW386" s="162" t="s">
        <v>430</v>
      </c>
      <c r="AX386" s="147" t="s">
        <v>639</v>
      </c>
      <c r="AY386" s="147" t="s">
        <v>212</v>
      </c>
      <c r="AZ386" s="147" t="s">
        <v>503</v>
      </c>
      <c r="BA386" s="147" t="s">
        <v>646</v>
      </c>
      <c r="BB386" s="147" t="s">
        <v>312</v>
      </c>
      <c r="BC386" s="147" t="s">
        <v>616</v>
      </c>
      <c r="BD386" s="147" t="s">
        <v>527</v>
      </c>
      <c r="BE386" s="147" t="s">
        <v>144</v>
      </c>
      <c r="BF386" s="147" t="s">
        <v>648</v>
      </c>
      <c r="BG386" s="147" t="s">
        <v>530</v>
      </c>
      <c r="BH386" s="161" t="s">
        <v>392</v>
      </c>
      <c r="BI386" s="164" t="s">
        <v>642</v>
      </c>
      <c r="BJ386" s="41"/>
      <c r="BK386" s="50"/>
      <c r="BL386" s="57"/>
      <c r="BM386" s="28">
        <f>F508</f>
        <v>495</v>
      </c>
      <c r="BN386" s="29">
        <f>F391</f>
        <v>378</v>
      </c>
      <c r="BO386" s="29">
        <f>F430</f>
        <v>417</v>
      </c>
      <c r="BP386" s="29">
        <f>F477</f>
        <v>464</v>
      </c>
      <c r="BQ386" s="29">
        <f>F444</f>
        <v>431</v>
      </c>
      <c r="BR386" s="29">
        <f>F371</f>
        <v>358</v>
      </c>
      <c r="BS386" s="29">
        <f>F274</f>
        <v>261</v>
      </c>
      <c r="BT386" s="29">
        <f>F288</f>
        <v>275</v>
      </c>
      <c r="BU386" s="29">
        <f>F360</f>
        <v>347</v>
      </c>
      <c r="BV386" s="29">
        <f>F332</f>
        <v>319</v>
      </c>
      <c r="BW386" s="29">
        <f>F117</f>
        <v>104</v>
      </c>
      <c r="BX386" s="29">
        <f>F20</f>
        <v>7</v>
      </c>
      <c r="BY386" s="29">
        <f>F59</f>
        <v>46</v>
      </c>
      <c r="BZ386" s="29">
        <f>F106</f>
        <v>93</v>
      </c>
      <c r="CA386" s="29">
        <f>F73</f>
        <v>60</v>
      </c>
      <c r="CB386" s="29">
        <f>F250</f>
        <v>237</v>
      </c>
      <c r="CC386" s="29">
        <f>F153</f>
        <v>140</v>
      </c>
      <c r="CD386" s="29">
        <f>F172</f>
        <v>159</v>
      </c>
      <c r="CE386" s="29">
        <f>F214</f>
        <v>201</v>
      </c>
      <c r="CF386" s="29">
        <f>F211</f>
        <v>198</v>
      </c>
      <c r="CG386" s="29">
        <f>F629</f>
        <v>616</v>
      </c>
      <c r="CH386" s="29">
        <f>F537</f>
        <v>524</v>
      </c>
      <c r="CI386" s="29">
        <f>F551</f>
        <v>538</v>
      </c>
      <c r="CJ386" s="29">
        <f>F593</f>
        <v>580</v>
      </c>
      <c r="CK386" s="30">
        <f>F565</f>
        <v>552</v>
      </c>
      <c r="CL386" s="75">
        <f t="shared" si="176"/>
        <v>3247400</v>
      </c>
      <c r="CM386" s="41"/>
      <c r="CN386" s="91" t="s">
        <v>235</v>
      </c>
      <c r="CO386" s="95" t="s">
        <v>311</v>
      </c>
      <c r="CP386" s="93" t="s">
        <v>624</v>
      </c>
      <c r="CQ386" s="93" t="s">
        <v>680</v>
      </c>
      <c r="CR386" s="93" t="s">
        <v>692</v>
      </c>
      <c r="CS386" s="93" t="s">
        <v>563</v>
      </c>
      <c r="CT386" s="93" t="s">
        <v>249</v>
      </c>
      <c r="CU386" s="93" t="s">
        <v>626</v>
      </c>
      <c r="CV386" s="93" t="s">
        <v>544</v>
      </c>
      <c r="CW386" s="93" t="s">
        <v>665</v>
      </c>
      <c r="CX386" s="93" t="s">
        <v>388</v>
      </c>
      <c r="CY386" s="93" t="s">
        <v>117</v>
      </c>
      <c r="CZ386" s="94" t="s">
        <v>349</v>
      </c>
      <c r="DA386" s="93" t="s">
        <v>508</v>
      </c>
      <c r="DB386" s="93" t="s">
        <v>389</v>
      </c>
      <c r="DC386" s="93" t="s">
        <v>200</v>
      </c>
      <c r="DD386" s="93" t="s">
        <v>622</v>
      </c>
      <c r="DE386" s="93" t="s">
        <v>556</v>
      </c>
      <c r="DF386" s="93" t="s">
        <v>184</v>
      </c>
      <c r="DG386" s="93" t="s">
        <v>547</v>
      </c>
      <c r="DH386" s="93" t="s">
        <v>645</v>
      </c>
      <c r="DI386" s="93" t="s">
        <v>454</v>
      </c>
      <c r="DJ386" s="93" t="s">
        <v>447</v>
      </c>
      <c r="DK386" s="92" t="s">
        <v>577</v>
      </c>
      <c r="DL386" s="96" t="s">
        <v>172</v>
      </c>
      <c r="DM386" s="67"/>
      <c r="DO386" s="57"/>
      <c r="DP386" s="28">
        <f>F549</f>
        <v>536</v>
      </c>
      <c r="DQ386" s="29">
        <f>F137</f>
        <v>124</v>
      </c>
      <c r="DR386" s="29">
        <f>F195</f>
        <v>182</v>
      </c>
      <c r="DS386" s="29">
        <f>F278</f>
        <v>265</v>
      </c>
      <c r="DT386" s="29">
        <f>F466</f>
        <v>453</v>
      </c>
      <c r="DU386" s="29">
        <f>F347</f>
        <v>334</v>
      </c>
      <c r="DV386" s="29">
        <f>F430</f>
        <v>417</v>
      </c>
      <c r="DW386" s="29">
        <f>F613</f>
        <v>600</v>
      </c>
      <c r="DX386" s="29">
        <f>F76</f>
        <v>63</v>
      </c>
      <c r="DY386" s="29">
        <f>F159</f>
        <v>146</v>
      </c>
      <c r="DZ386" s="29">
        <f>F15</f>
        <v>2</v>
      </c>
      <c r="EA386" s="29">
        <f>F223</f>
        <v>210</v>
      </c>
      <c r="EB386" s="29">
        <f>F311</f>
        <v>298</v>
      </c>
      <c r="EC386" s="29">
        <f>F494</f>
        <v>481</v>
      </c>
      <c r="ED386" s="29">
        <f>F582</f>
        <v>569</v>
      </c>
      <c r="EE386" s="29">
        <f>F458</f>
        <v>445</v>
      </c>
      <c r="EF386" s="29">
        <f>F521</f>
        <v>508</v>
      </c>
      <c r="EG386" s="29">
        <f>F104</f>
        <v>91</v>
      </c>
      <c r="EH386" s="29">
        <f>F167</f>
        <v>154</v>
      </c>
      <c r="EI386" s="29">
        <f>F375</f>
        <v>362</v>
      </c>
      <c r="EJ386" s="29">
        <f>F256</f>
        <v>243</v>
      </c>
      <c r="EK386" s="29">
        <f>F314</f>
        <v>301</v>
      </c>
      <c r="EL386" s="29">
        <f>F402</f>
        <v>389</v>
      </c>
      <c r="EM386" s="29">
        <f>F610</f>
        <v>597</v>
      </c>
      <c r="EN386" s="30">
        <f>F43</f>
        <v>30</v>
      </c>
      <c r="EO386" s="75">
        <f t="shared" si="177"/>
        <v>3247400</v>
      </c>
      <c r="EP386" s="41"/>
      <c r="EQ386" s="241" t="s">
        <v>474</v>
      </c>
      <c r="ER386" s="245" t="s">
        <v>689</v>
      </c>
      <c r="ES386" s="243" t="s">
        <v>159</v>
      </c>
      <c r="ET386" s="243" t="s">
        <v>243</v>
      </c>
      <c r="EU386" s="243" t="s">
        <v>378</v>
      </c>
      <c r="EV386" s="243" t="s">
        <v>616</v>
      </c>
      <c r="EW386" s="243" t="s">
        <v>624</v>
      </c>
      <c r="EX386" s="243" t="s">
        <v>434</v>
      </c>
      <c r="EY386" s="243" t="s">
        <v>293</v>
      </c>
      <c r="EZ386" s="243" t="s">
        <v>90</v>
      </c>
      <c r="FA386" s="243" t="s">
        <v>612</v>
      </c>
      <c r="FB386" s="243" t="s">
        <v>344</v>
      </c>
      <c r="FC386" s="244" t="s">
        <v>259</v>
      </c>
      <c r="FD386" s="243" t="s">
        <v>694</v>
      </c>
      <c r="FE386" s="243" t="s">
        <v>239</v>
      </c>
      <c r="FF386" s="243" t="s">
        <v>168</v>
      </c>
      <c r="FG386" s="243" t="s">
        <v>191</v>
      </c>
      <c r="FH386" s="243" t="s">
        <v>489</v>
      </c>
      <c r="FI386" s="243" t="s">
        <v>284</v>
      </c>
      <c r="FJ386" s="243" t="s">
        <v>570</v>
      </c>
      <c r="FK386" s="243" t="s">
        <v>121</v>
      </c>
      <c r="FL386" s="243" t="s">
        <v>398</v>
      </c>
      <c r="FM386" s="243" t="s">
        <v>668</v>
      </c>
      <c r="FN386" s="242" t="s">
        <v>510</v>
      </c>
      <c r="FO386" s="246" t="s">
        <v>414</v>
      </c>
      <c r="FP386" s="67"/>
    </row>
    <row r="387" spans="1:172" ht="12.75" thickBot="1" x14ac:dyDescent="0.25">
      <c r="A387" s="41"/>
      <c r="B387" s="41"/>
      <c r="C387" s="41"/>
      <c r="D387" s="109" t="s">
        <v>360</v>
      </c>
      <c r="E387" s="110" t="s">
        <v>565</v>
      </c>
      <c r="F387" s="111">
        <f>B3+(374*B5)</f>
        <v>374</v>
      </c>
      <c r="G387" s="41"/>
      <c r="I387" s="57"/>
      <c r="J387" s="31">
        <f>F181</f>
        <v>168</v>
      </c>
      <c r="K387" s="32">
        <f>F218</f>
        <v>205</v>
      </c>
      <c r="L387" s="32">
        <f>F160</f>
        <v>147</v>
      </c>
      <c r="M387" s="32">
        <f>F202</f>
        <v>189</v>
      </c>
      <c r="N387" s="32">
        <f>F239</f>
        <v>226</v>
      </c>
      <c r="O387" s="32">
        <f>F433</f>
        <v>420</v>
      </c>
      <c r="P387" s="32">
        <f>F475</f>
        <v>462</v>
      </c>
      <c r="Q387" s="32">
        <f>F392</f>
        <v>379</v>
      </c>
      <c r="R387" s="32">
        <f>F454</f>
        <v>441</v>
      </c>
      <c r="S387" s="32">
        <f>F496</f>
        <v>483</v>
      </c>
      <c r="T387" s="32">
        <f>F40</f>
        <v>27</v>
      </c>
      <c r="U387" s="32">
        <f>F107</f>
        <v>94</v>
      </c>
      <c r="V387" s="32">
        <f>F19</f>
        <v>6</v>
      </c>
      <c r="W387" s="32">
        <f>F86</f>
        <v>73</v>
      </c>
      <c r="X387" s="32">
        <f>F123</f>
        <v>110</v>
      </c>
      <c r="Y387" s="32">
        <f>F297</f>
        <v>284</v>
      </c>
      <c r="Z387" s="32">
        <f>F359</f>
        <v>346</v>
      </c>
      <c r="AA387" s="32">
        <f>F276</f>
        <v>263</v>
      </c>
      <c r="AB387" s="32">
        <f>F313</f>
        <v>300</v>
      </c>
      <c r="AC387" s="32">
        <f>F380</f>
        <v>367</v>
      </c>
      <c r="AD387" s="32">
        <f>F549</f>
        <v>536</v>
      </c>
      <c r="AE387" s="32">
        <f>F591</f>
        <v>578</v>
      </c>
      <c r="AF387" s="32">
        <f>F528</f>
        <v>515</v>
      </c>
      <c r="AG387" s="32">
        <f>F570</f>
        <v>557</v>
      </c>
      <c r="AH387" s="33">
        <f>F637</f>
        <v>624</v>
      </c>
      <c r="AI387" s="75">
        <f t="shared" si="175"/>
        <v>3247400</v>
      </c>
      <c r="AJ387" s="41"/>
      <c r="AK387" s="168" t="s">
        <v>94</v>
      </c>
      <c r="AL387" s="151" t="s">
        <v>114</v>
      </c>
      <c r="AM387" s="151" t="s">
        <v>247</v>
      </c>
      <c r="AN387" s="151" t="s">
        <v>362</v>
      </c>
      <c r="AO387" s="151" t="s">
        <v>364</v>
      </c>
      <c r="AP387" s="151" t="s">
        <v>103</v>
      </c>
      <c r="AQ387" s="151" t="s">
        <v>100</v>
      </c>
      <c r="AR387" s="151" t="s">
        <v>237</v>
      </c>
      <c r="AS387" s="151" t="s">
        <v>218</v>
      </c>
      <c r="AT387" s="151" t="s">
        <v>354</v>
      </c>
      <c r="AU387" s="151" t="s">
        <v>580</v>
      </c>
      <c r="AV387" s="151" t="s">
        <v>331</v>
      </c>
      <c r="AW387" s="169" t="s">
        <v>620</v>
      </c>
      <c r="AX387" s="151" t="s">
        <v>557</v>
      </c>
      <c r="AY387" s="151" t="s">
        <v>507</v>
      </c>
      <c r="AZ387" s="151" t="s">
        <v>649</v>
      </c>
      <c r="BA387" s="151" t="s">
        <v>559</v>
      </c>
      <c r="BB387" s="151" t="s">
        <v>382</v>
      </c>
      <c r="BC387" s="151" t="s">
        <v>660</v>
      </c>
      <c r="BD387" s="151" t="s">
        <v>157</v>
      </c>
      <c r="BE387" s="151" t="s">
        <v>474</v>
      </c>
      <c r="BF387" s="151" t="s">
        <v>661</v>
      </c>
      <c r="BG387" s="151" t="s">
        <v>274</v>
      </c>
      <c r="BH387" s="151" t="s">
        <v>591</v>
      </c>
      <c r="BI387" s="170" t="s">
        <v>562</v>
      </c>
      <c r="BJ387" s="41"/>
      <c r="BK387" s="50"/>
      <c r="BL387" s="57"/>
      <c r="BM387" s="31">
        <f>F469</f>
        <v>456</v>
      </c>
      <c r="BN387" s="32">
        <f>F455</f>
        <v>442</v>
      </c>
      <c r="BO387" s="32">
        <f>F402</f>
        <v>389</v>
      </c>
      <c r="BP387" s="32">
        <f>F433</f>
        <v>420</v>
      </c>
      <c r="BQ387" s="32">
        <f>F491</f>
        <v>478</v>
      </c>
      <c r="BR387" s="32">
        <f>F357</f>
        <v>344</v>
      </c>
      <c r="BS387" s="32">
        <f>F313</f>
        <v>300</v>
      </c>
      <c r="BT387" s="32">
        <f>F285</f>
        <v>272</v>
      </c>
      <c r="BU387" s="32">
        <f>F296</f>
        <v>283</v>
      </c>
      <c r="BV387" s="32">
        <f>F374</f>
        <v>361</v>
      </c>
      <c r="BW387" s="32">
        <f>F98</f>
        <v>85</v>
      </c>
      <c r="BX387" s="32">
        <f>F84</f>
        <v>71</v>
      </c>
      <c r="BY387" s="32">
        <f>F31</f>
        <v>18</v>
      </c>
      <c r="BZ387" s="32">
        <f>F42</f>
        <v>29</v>
      </c>
      <c r="CA387" s="32">
        <f>F120</f>
        <v>107</v>
      </c>
      <c r="CB387" s="32">
        <f>F236</f>
        <v>223</v>
      </c>
      <c r="CC387" s="32">
        <f>F197</f>
        <v>184</v>
      </c>
      <c r="CD387" s="32">
        <f>F139</f>
        <v>126</v>
      </c>
      <c r="CE387" s="32">
        <f>F175</f>
        <v>162</v>
      </c>
      <c r="CF387" s="32">
        <f>F253</f>
        <v>240</v>
      </c>
      <c r="CG387" s="32">
        <f>F590</f>
        <v>577</v>
      </c>
      <c r="CH387" s="32">
        <f>F576</f>
        <v>563</v>
      </c>
      <c r="CI387" s="32">
        <f>F518</f>
        <v>505</v>
      </c>
      <c r="CJ387" s="32">
        <f>F554</f>
        <v>541</v>
      </c>
      <c r="CK387" s="33">
        <f>F637</f>
        <v>624</v>
      </c>
      <c r="CL387" s="75">
        <f t="shared" si="176"/>
        <v>3247400</v>
      </c>
      <c r="CM387" s="41"/>
      <c r="CN387" s="134" t="s">
        <v>696</v>
      </c>
      <c r="CO387" s="135" t="s">
        <v>582</v>
      </c>
      <c r="CP387" s="135" t="s">
        <v>668</v>
      </c>
      <c r="CQ387" s="135" t="s">
        <v>103</v>
      </c>
      <c r="CR387" s="135" t="s">
        <v>193</v>
      </c>
      <c r="CS387" s="135" t="s">
        <v>669</v>
      </c>
      <c r="CT387" s="135" t="s">
        <v>660</v>
      </c>
      <c r="CU387" s="135" t="s">
        <v>479</v>
      </c>
      <c r="CV387" s="135" t="s">
        <v>532</v>
      </c>
      <c r="CW387" s="135" t="s">
        <v>126</v>
      </c>
      <c r="CX387" s="135" t="s">
        <v>539</v>
      </c>
      <c r="CY387" s="135" t="s">
        <v>232</v>
      </c>
      <c r="CZ387" s="136" t="s">
        <v>431</v>
      </c>
      <c r="DA387" s="135" t="s">
        <v>449</v>
      </c>
      <c r="DB387" s="135" t="s">
        <v>320</v>
      </c>
      <c r="DC387" s="135" t="s">
        <v>482</v>
      </c>
      <c r="DD387" s="135" t="s">
        <v>459</v>
      </c>
      <c r="DE387" s="135" t="s">
        <v>308</v>
      </c>
      <c r="DF387" s="135" t="s">
        <v>138</v>
      </c>
      <c r="DG387" s="135" t="s">
        <v>575</v>
      </c>
      <c r="DH387" s="135" t="s">
        <v>300</v>
      </c>
      <c r="DI387" s="135" t="s">
        <v>521</v>
      </c>
      <c r="DJ387" s="135" t="s">
        <v>600</v>
      </c>
      <c r="DK387" s="135" t="s">
        <v>629</v>
      </c>
      <c r="DL387" s="137" t="s">
        <v>562</v>
      </c>
      <c r="DM387" s="67"/>
      <c r="DO387" s="57"/>
      <c r="DP387" s="31">
        <f>F509</f>
        <v>496</v>
      </c>
      <c r="DQ387" s="32">
        <f>F572</f>
        <v>559</v>
      </c>
      <c r="DR387" s="32">
        <f>F30</f>
        <v>17</v>
      </c>
      <c r="DS387" s="32">
        <f>F213</f>
        <v>200</v>
      </c>
      <c r="DT387" s="32">
        <f>F301</f>
        <v>288</v>
      </c>
      <c r="DU387" s="32">
        <f>F182</f>
        <v>169</v>
      </c>
      <c r="DV387" s="32">
        <f>F365</f>
        <v>352</v>
      </c>
      <c r="DW387" s="32">
        <f>F448</f>
        <v>435</v>
      </c>
      <c r="DX387" s="32">
        <f>F536</f>
        <v>523</v>
      </c>
      <c r="DY387" s="32">
        <f>F94</f>
        <v>81</v>
      </c>
      <c r="DZ387" s="32">
        <f>F600</f>
        <v>587</v>
      </c>
      <c r="EA387" s="32">
        <f>F58</f>
        <v>45</v>
      </c>
      <c r="EB387" s="32">
        <f>F246</f>
        <v>233</v>
      </c>
      <c r="EC387" s="32">
        <f>F329</f>
        <v>316</v>
      </c>
      <c r="ED387" s="32">
        <f>F392</f>
        <v>379</v>
      </c>
      <c r="EE387" s="32">
        <f>F268</f>
        <v>255</v>
      </c>
      <c r="EF387" s="32">
        <f>F481</f>
        <v>468</v>
      </c>
      <c r="EG387" s="32">
        <f>F539</f>
        <v>526</v>
      </c>
      <c r="EH387" s="32">
        <f>F127</f>
        <v>114</v>
      </c>
      <c r="EI387" s="32">
        <f>F210</f>
        <v>197</v>
      </c>
      <c r="EJ387" s="32">
        <f>F66</f>
        <v>53</v>
      </c>
      <c r="EK387" s="32">
        <f>F149</f>
        <v>136</v>
      </c>
      <c r="EL387" s="32">
        <f>F362</f>
        <v>349</v>
      </c>
      <c r="EM387" s="32">
        <f>F420</f>
        <v>407</v>
      </c>
      <c r="EN387" s="33">
        <f>F628</f>
        <v>615</v>
      </c>
      <c r="EO387" s="75">
        <f t="shared" si="177"/>
        <v>3247400</v>
      </c>
      <c r="EP387" s="41"/>
      <c r="EQ387" s="250" t="s">
        <v>640</v>
      </c>
      <c r="ER387" s="251" t="s">
        <v>276</v>
      </c>
      <c r="ES387" s="251" t="s">
        <v>290</v>
      </c>
      <c r="ET387" s="251" t="s">
        <v>189</v>
      </c>
      <c r="EU387" s="251" t="s">
        <v>535</v>
      </c>
      <c r="EV387" s="251" t="s">
        <v>549</v>
      </c>
      <c r="EW387" s="251" t="s">
        <v>416</v>
      </c>
      <c r="EX387" s="251" t="s">
        <v>119</v>
      </c>
      <c r="EY387" s="251" t="s">
        <v>104</v>
      </c>
      <c r="EZ387" s="251" t="s">
        <v>650</v>
      </c>
      <c r="FA387" s="251" t="s">
        <v>148</v>
      </c>
      <c r="FB387" s="251" t="s">
        <v>380</v>
      </c>
      <c r="FC387" s="252" t="s">
        <v>693</v>
      </c>
      <c r="FD387" s="251" t="s">
        <v>466</v>
      </c>
      <c r="FE387" s="251" t="s">
        <v>237</v>
      </c>
      <c r="FF387" s="251" t="s">
        <v>325</v>
      </c>
      <c r="FG387" s="251" t="s">
        <v>687</v>
      </c>
      <c r="FH387" s="251" t="s">
        <v>79</v>
      </c>
      <c r="FI387" s="251" t="s">
        <v>618</v>
      </c>
      <c r="FJ387" s="251" t="s">
        <v>310</v>
      </c>
      <c r="FK387" s="251" t="s">
        <v>596</v>
      </c>
      <c r="FL387" s="251" t="s">
        <v>654</v>
      </c>
      <c r="FM387" s="251" t="s">
        <v>179</v>
      </c>
      <c r="FN387" s="251" t="s">
        <v>496</v>
      </c>
      <c r="FO387" s="253" t="s">
        <v>257</v>
      </c>
      <c r="FP387" s="67"/>
    </row>
    <row r="388" spans="1:172" x14ac:dyDescent="0.2">
      <c r="A388" s="41"/>
      <c r="B388" s="41"/>
      <c r="C388" s="41"/>
      <c r="D388" s="109" t="s">
        <v>568</v>
      </c>
      <c r="E388" s="110" t="s">
        <v>565</v>
      </c>
      <c r="F388" s="111">
        <f>B3+(375*B5)</f>
        <v>375</v>
      </c>
      <c r="G388" s="41"/>
      <c r="I388" s="57"/>
      <c r="J388" s="138">
        <f>SUM(J363:J387)</f>
        <v>7800</v>
      </c>
      <c r="K388" s="139">
        <f t="shared" ref="K388:AH388" si="178">SUM(K363:K387)</f>
        <v>7800</v>
      </c>
      <c r="L388" s="139">
        <f t="shared" si="178"/>
        <v>7800</v>
      </c>
      <c r="M388" s="139">
        <f t="shared" si="178"/>
        <v>7800</v>
      </c>
      <c r="N388" s="139">
        <f t="shared" si="178"/>
        <v>7800</v>
      </c>
      <c r="O388" s="139">
        <f t="shared" si="178"/>
        <v>7800</v>
      </c>
      <c r="P388" s="139">
        <f t="shared" si="178"/>
        <v>7800</v>
      </c>
      <c r="Q388" s="139">
        <f t="shared" si="178"/>
        <v>7800</v>
      </c>
      <c r="R388" s="139">
        <f t="shared" si="178"/>
        <v>7800</v>
      </c>
      <c r="S388" s="139">
        <f t="shared" si="178"/>
        <v>7800</v>
      </c>
      <c r="T388" s="139">
        <f t="shared" si="178"/>
        <v>7800</v>
      </c>
      <c r="U388" s="139">
        <f t="shared" si="178"/>
        <v>7800</v>
      </c>
      <c r="V388" s="139">
        <f>SUMSQ(V363:V387)</f>
        <v>3247400</v>
      </c>
      <c r="W388" s="139">
        <f t="shared" si="178"/>
        <v>7800</v>
      </c>
      <c r="X388" s="139">
        <f t="shared" si="178"/>
        <v>7800</v>
      </c>
      <c r="Y388" s="139">
        <f t="shared" si="178"/>
        <v>7800</v>
      </c>
      <c r="Z388" s="139">
        <f t="shared" si="178"/>
        <v>7800</v>
      </c>
      <c r="AA388" s="139">
        <f t="shared" si="178"/>
        <v>7800</v>
      </c>
      <c r="AB388" s="139">
        <f t="shared" si="178"/>
        <v>7800</v>
      </c>
      <c r="AC388" s="139">
        <f t="shared" si="178"/>
        <v>7800</v>
      </c>
      <c r="AD388" s="139">
        <f t="shared" si="178"/>
        <v>7800</v>
      </c>
      <c r="AE388" s="139">
        <f t="shared" si="178"/>
        <v>7800</v>
      </c>
      <c r="AF388" s="139">
        <f t="shared" si="178"/>
        <v>7800</v>
      </c>
      <c r="AG388" s="139">
        <f t="shared" si="178"/>
        <v>7800</v>
      </c>
      <c r="AH388" s="139">
        <f t="shared" si="178"/>
        <v>7800</v>
      </c>
      <c r="AI388" s="140">
        <f>J363^3+K364^3+L365^3+M366^3+N367^3+O368^3+P369^3+Q370^3+R371^3+S372^3+T373^3+U374^3+V375^3+W376^3+X377^3+Y378^3+Z379^3+AA380^3+AB381^3+AC382^3+AD383^3+AE384^3+AF385^3+AG386^3+AH387^3</f>
        <v>1521000000</v>
      </c>
      <c r="AJ388" s="41"/>
      <c r="AK388" s="141"/>
      <c r="AL388" s="141"/>
      <c r="AM388" s="141"/>
      <c r="AN388" s="141" t="s">
        <v>3</v>
      </c>
      <c r="AO388" s="141"/>
      <c r="AP388" s="141"/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141"/>
      <c r="BC388" s="141"/>
      <c r="BD388" s="141"/>
      <c r="BE388" s="141"/>
      <c r="BF388" s="141"/>
      <c r="BG388" s="141"/>
      <c r="BH388" s="141"/>
      <c r="BI388" s="141"/>
      <c r="BJ388" s="41"/>
      <c r="BK388" s="50"/>
      <c r="BL388" s="57"/>
      <c r="BM388" s="138">
        <f>SUM(BM363:BM387)</f>
        <v>7800</v>
      </c>
      <c r="BN388" s="139">
        <f t="shared" ref="BN388:BX388" si="179">SUM(BN363:BN387)</f>
        <v>7800</v>
      </c>
      <c r="BO388" s="139">
        <f t="shared" si="179"/>
        <v>7800</v>
      </c>
      <c r="BP388" s="139">
        <f t="shared" si="179"/>
        <v>7800</v>
      </c>
      <c r="BQ388" s="139">
        <f t="shared" si="179"/>
        <v>7800</v>
      </c>
      <c r="BR388" s="139">
        <f t="shared" si="179"/>
        <v>7800</v>
      </c>
      <c r="BS388" s="139">
        <f t="shared" si="179"/>
        <v>7800</v>
      </c>
      <c r="BT388" s="139">
        <f t="shared" si="179"/>
        <v>7800</v>
      </c>
      <c r="BU388" s="139">
        <f t="shared" si="179"/>
        <v>7800</v>
      </c>
      <c r="BV388" s="139">
        <f t="shared" si="179"/>
        <v>7800</v>
      </c>
      <c r="BW388" s="139">
        <f t="shared" si="179"/>
        <v>7800</v>
      </c>
      <c r="BX388" s="139">
        <f t="shared" si="179"/>
        <v>7800</v>
      </c>
      <c r="BY388" s="139">
        <f>SUMSQ(BY363:BY387)</f>
        <v>3247400</v>
      </c>
      <c r="BZ388" s="139">
        <f t="shared" ref="BZ388:CK388" si="180">SUM(BZ363:BZ387)</f>
        <v>7800</v>
      </c>
      <c r="CA388" s="139">
        <f t="shared" si="180"/>
        <v>7800</v>
      </c>
      <c r="CB388" s="139">
        <f t="shared" si="180"/>
        <v>7800</v>
      </c>
      <c r="CC388" s="139">
        <f t="shared" si="180"/>
        <v>7800</v>
      </c>
      <c r="CD388" s="139">
        <f t="shared" si="180"/>
        <v>7800</v>
      </c>
      <c r="CE388" s="139">
        <f t="shared" si="180"/>
        <v>7800</v>
      </c>
      <c r="CF388" s="139">
        <f t="shared" si="180"/>
        <v>7800</v>
      </c>
      <c r="CG388" s="139">
        <f t="shared" si="180"/>
        <v>7800</v>
      </c>
      <c r="CH388" s="139">
        <f t="shared" si="180"/>
        <v>7800</v>
      </c>
      <c r="CI388" s="139">
        <f t="shared" si="180"/>
        <v>7800</v>
      </c>
      <c r="CJ388" s="139">
        <f t="shared" si="180"/>
        <v>7800</v>
      </c>
      <c r="CK388" s="139">
        <f t="shared" si="180"/>
        <v>7800</v>
      </c>
      <c r="CL388" s="140">
        <f>BM363^3+BN364^3+BO365^3+BP366^3+BQ367^3+BR368^3+BS369^3+BT370^3+BU371^3+BV372^3+BW373^3+BX374^3+BY375^3+BZ376^3+CA377^3+CB378^3+CC379^3+CD380^3+CE381^3+CF382^3+CG383^3+CH384^3+CI385^3+CJ386^3+CK387^3</f>
        <v>1521000000</v>
      </c>
      <c r="CM388" s="41"/>
      <c r="CN388" s="141"/>
      <c r="CO388" s="141"/>
      <c r="CP388" s="141"/>
      <c r="CQ388" s="141"/>
      <c r="CR388" s="141"/>
      <c r="CS388" s="141"/>
      <c r="CT388" s="141"/>
      <c r="CU388" s="141"/>
      <c r="CV388" s="141"/>
      <c r="CW388" s="141"/>
      <c r="CX388" s="141"/>
      <c r="CY388" s="141"/>
      <c r="CZ388" s="141"/>
      <c r="DA388" s="141"/>
      <c r="DB388" s="141"/>
      <c r="DC388" s="141"/>
      <c r="DD388" s="141"/>
      <c r="DE388" s="141"/>
      <c r="DF388" s="141"/>
      <c r="DG388" s="141"/>
      <c r="DH388" s="141"/>
      <c r="DI388" s="141"/>
      <c r="DJ388" s="141"/>
      <c r="DK388" s="141"/>
      <c r="DL388" s="141"/>
      <c r="DM388" s="67"/>
      <c r="DO388" s="57"/>
      <c r="DP388" s="138">
        <f>SUM(DP363,DQ363,DR363,DS363,DT363,DP364,DQ364,DR364,DS364,DT364,DP365,DQ365,DR365,DS365,DT365,DP366,DQ366,DR366,DS366,DT366,DP367,DQ367,DR367,DS367,DT367)</f>
        <v>7800</v>
      </c>
      <c r="DQ388" s="139">
        <f>SUM(DP368,DQ368,DR368,DS368,DT368,DP369,DQ369,DR369,DS369,DT369,DT370,DS370,DR370,DQ370,DP370,DP371,DQ371,DR371,DS371,DT371,DT372,DS372,DR372,DQ372,DP372)</f>
        <v>7800</v>
      </c>
      <c r="DR388" s="139">
        <f>SUM(DP373,DQ373,DR373,DS373,DT373,DP374,DQ374,DR374,DS374,DT374,DP375,DQ375,DR375,DS375,DT375,DP376,DQ376,DR376,DS376,DT376,DT377,DS377,DR377,DQ377,DP377)</f>
        <v>7800</v>
      </c>
      <c r="DS388" s="139">
        <f>SUM(DP378,DQ378,DR378,DS378,DT378,DP379,DQ379,DR379,DS379,DT379,DP380,DQ380,DR380,DS380,DT380,DP381,DQ381,DR381,DS381,DT381,DP382,DQ382,DR382,DS382,DT382)</f>
        <v>7800</v>
      </c>
      <c r="DT388" s="139">
        <f>SUM(DP383,DQ383,DR383,DS383,DT383,DP384,DQ384,DR384,DS384,DT384,DP385,DQ385,DR385,DS385,DT385,DP386,DQ386,DR386,DS386,DT386,DP387,DQ387,DR387,DS387,DT387)</f>
        <v>7800</v>
      </c>
      <c r="DU388" s="139">
        <f>SUM(DU363,DV363,DW363,DX363,DY363,DU364,DV364,DW364,DX364,DY364,DU365,DV365,DW365,DX365,DY365,DU366,DV366,DW366,DX366,DY366,DU367,DV367,DW367,DX367,DY367)</f>
        <v>7800</v>
      </c>
      <c r="DV388" s="139">
        <f>SUM(DU368,DV368,DW368,DX368,DY368,DU369,DV369,DW369,DX369,DY369,DY370,DX370,DW370,DV370,DU370,DU371,DV371,DW371,DX371,DY371,DY372,DX372,DW372,DV372,DU372)</f>
        <v>7800</v>
      </c>
      <c r="DW388" s="139">
        <f>SUM(DU373,DV373,DW373,DX373,DY373,DU374,DV374,DW374,DX374,DY374,DU375,DV375,DW375,DX375,DY375,DU376,DV376,DW376,DX376,DY376,DY377,DX377,DW377,DV377,DU377)</f>
        <v>7800</v>
      </c>
      <c r="DX388" s="139">
        <f>SUM(DU378,DV378,DW378,DX378,DY378,DU379,DV379,DW379,DX379,DY379,DU380,DV380,DW380,DX380,DY380,DU381,DV381,DW381,DX381,DY381,DU382,DV382,DW382,DX382,DY382)</f>
        <v>7800</v>
      </c>
      <c r="DY388" s="139">
        <f>SUM(DU383,DV383,DW383,DX383,DY383,DU384,DV384,DW384,DX384,DY384,DU385,DV385,DW385,DX385,DY385,DU386,DV386,DW386,DX386,DY386,DU387,DV387,DW387,DX387,DY387)</f>
        <v>7800</v>
      </c>
      <c r="DZ388" s="139">
        <f>SUM(DZ363,EA363,EB363,EC363,ED363,DZ364,EA364,EB364,EC364,ED364,DZ365,EA365,EB365,EC365,ED365,DZ366,EA366,EB366,EC366,ED366,DZ367,EA367,EB367,EC367,ED367)</f>
        <v>7800</v>
      </c>
      <c r="EA388" s="139">
        <f>SUM(DZ368,EA368,EB368,EC368,ED368,DZ369,EA369,EB369,EC369,ED369,ED370,EC370,EB370,EA370,DZ370,DZ371,EA371,EB371,EC371,ED371,ED372,EC372,EB372,EA372,DZ372)</f>
        <v>7800</v>
      </c>
      <c r="EB388" s="139">
        <f>SUM(DZ373,EA373,EB373,EC373,ED373,DZ374,EA374,EB374,EC374,ED374,DZ375,EA375,EB375,EC375,ED375,DZ376,EA376,EB376,EC376,ED376,ED377,EC377,EB377,EA377,DZ377)</f>
        <v>7800</v>
      </c>
      <c r="EC388" s="139">
        <f>SUM(DZ378,EA378,EB378,EC378,ED378,DZ379,EA379,EB379,EC379,ED379,DZ380,EA380,EB380,EC380,ED380,DZ381,EA381,EB381,EC381,ED381,DZ382,EA382,EB382,EC382,ED382)</f>
        <v>7800</v>
      </c>
      <c r="ED388" s="139">
        <f>SUM(DZ383,EA383,EB383,EC383,ED383,DZ384,EA384,EB384,EC384,ED384,DZ385,EA385,EB385,EC385,ED385,DZ386,EA386,EB386,EC386,ED386,DZ387,EA387,EB387,EC387,ED387)</f>
        <v>7800</v>
      </c>
      <c r="EE388" s="139">
        <f>SUM(EE363,EF363,EG363,EH363,EI363,EE364,EF364,EG364,EH364,EI364,EE365,EF365,EG365,EH365,EI365,EE366,EF366,EG366,EH366,EI366,EE367,EF367,EG367,EH367,EI367)</f>
        <v>7800</v>
      </c>
      <c r="EF388" s="139">
        <f>SUM(EE368,EF368,EG368,EH368,EI368,EE369,EF369,EG369,EH369,EI369,EI370,EH370,EG370,EF370,EE370,EE371,EF371,EG371,EH371,EI371,EI372,EH372,EG372,EF372,EE372)</f>
        <v>7800</v>
      </c>
      <c r="EG388" s="139">
        <f>SUM(EE373,EF373,EG373,EH373,EI373,EE374,EF374,EG374,EH374,EI374,EE375,EF375,EG375,EH375,EI375,EE376,EF376,EG376,EH376,EI376,EI377,EH377,EG377,EF377,EE377)</f>
        <v>7800</v>
      </c>
      <c r="EH388" s="139">
        <f>SUM(EE378,EF378,EG378,EH378,EI378,EE379,EF379,EG379,EH379,EI379,EE380,EF380,EG380,EH380,EI380,EE381,EF381,EG381,EH381,EI381,EE382,EF382,EG382,EH382,EI382)</f>
        <v>7800</v>
      </c>
      <c r="EI388" s="139">
        <f>SUM(EE383,EF383,EG383,EH383,EI383,EE384,EF384,EG384,EH384,EI384,EE385,EF385,EG385,EH385,EI385,EE386,EF386,EG386,EH386,EI386,EE387,EF387,EG387,EH387,EI387)</f>
        <v>7800</v>
      </c>
      <c r="EJ388" s="139">
        <f>SUM(EJ363,EK363,EL363,EM363,EN363,EJ364,EK364,EL364,EM364,EN364,EJ365,EK365,EL365,EM365,EN365,EJ366,EK366,EL366,EM366,EN366,EJ367,EK367,EL367,EM367,EN367)</f>
        <v>7800</v>
      </c>
      <c r="EK388" s="139">
        <f>SUM(EJ368,EK368,EL368,EM368,EN368,EJ369,EK369,EL369,EM369,EN369,EN370,EM370,EL370,EK370,EJ370,EJ371,EK371,EL371,EM371,EN371,EN372,EM372,EL372,EK372,EJ372)</f>
        <v>7800</v>
      </c>
      <c r="EL388" s="139">
        <f>SUM(EJ373,EK373,EL373,EM373,EN373,EJ374,EK374,EL374,EM374,EN374,EJ375,EK375,EL375,EM375,EN375,EJ376,EK376,EL376,EM376,EN376,EN377,EM377,EL377,EK377,EJ377)</f>
        <v>7800</v>
      </c>
      <c r="EM388" s="139">
        <f>SUM(EJ378,EK378,EL378,EM378,EN378,EJ379,EK379,EL379,EM379,EN379,EJ380,EK380,EL380,EM380,EN380,EJ381,EK381,EL381,EM381,EN381,EJ382,EK382,EL382,EM382,EN382)</f>
        <v>7800</v>
      </c>
      <c r="EN388" s="139">
        <f>SUM(EJ383,EK383,EL383,EM383,EN383,EJ384,EK384,EL384,EM384,EN384,EJ385,EK385,EL385,EM385,EN385,EJ386,EK386,EL386,EM386,EN386,EJ387,EK387,EL387,EM387,EN387)</f>
        <v>7800</v>
      </c>
      <c r="EO388" s="231">
        <f>DP363^3+DQ364^3+DR365^3+DS366^3+DT367^3+DU368^3+DV369^3+DW370^3+DX371^3+DY372^3+DZ373^3+EA374^3+EB375^3+EC376^3+ED377^3+EE378^3+EF379^3+EG380^3+EH381^3+EI382^3+EJ383^3+EK384^3+EL385^3+EM386^3+EN387^3</f>
        <v>1521000000</v>
      </c>
      <c r="EP388" s="41"/>
      <c r="EQ388" s="141"/>
      <c r="ER388" s="141"/>
      <c r="ES388" s="141"/>
      <c r="ET388" s="141"/>
      <c r="EU388" s="141"/>
      <c r="EV388" s="141"/>
      <c r="EW388" s="141"/>
      <c r="EX388" s="141"/>
      <c r="EY388" s="141"/>
      <c r="EZ388" s="141"/>
      <c r="FA388" s="141"/>
      <c r="FB388" s="141"/>
      <c r="FC388" s="141"/>
      <c r="FD388" s="141"/>
      <c r="FE388" s="141"/>
      <c r="FF388" s="141"/>
      <c r="FG388" s="141"/>
      <c r="FH388" s="141"/>
      <c r="FI388" s="141"/>
      <c r="FJ388" s="141"/>
      <c r="FK388" s="141"/>
      <c r="FL388" s="141"/>
      <c r="FM388" s="141"/>
      <c r="FN388" s="141"/>
      <c r="FO388" s="141"/>
      <c r="FP388" s="67"/>
    </row>
    <row r="389" spans="1:172" ht="12.75" thickBot="1" x14ac:dyDescent="0.25">
      <c r="A389" s="41"/>
      <c r="B389" s="41"/>
      <c r="C389" s="41"/>
      <c r="D389" s="109" t="s">
        <v>437</v>
      </c>
      <c r="E389" s="110" t="s">
        <v>565</v>
      </c>
      <c r="F389" s="122">
        <f>B3+(376*B5)</f>
        <v>376</v>
      </c>
      <c r="G389" s="41"/>
      <c r="I389" s="57"/>
      <c r="J389" s="143">
        <f t="shared" ref="J389:U389" si="181">SUMSQ(J363:J387)</f>
        <v>3247400</v>
      </c>
      <c r="K389" s="144">
        <f t="shared" si="181"/>
        <v>3247400</v>
      </c>
      <c r="L389" s="144">
        <f t="shared" si="181"/>
        <v>3247400</v>
      </c>
      <c r="M389" s="144">
        <f t="shared" si="181"/>
        <v>3247400</v>
      </c>
      <c r="N389" s="144">
        <f t="shared" si="181"/>
        <v>3247400</v>
      </c>
      <c r="O389" s="144">
        <f t="shared" si="181"/>
        <v>3247400</v>
      </c>
      <c r="P389" s="144">
        <f t="shared" si="181"/>
        <v>3247400</v>
      </c>
      <c r="Q389" s="144">
        <f t="shared" si="181"/>
        <v>3247400</v>
      </c>
      <c r="R389" s="144">
        <f t="shared" si="181"/>
        <v>3247400</v>
      </c>
      <c r="S389" s="144">
        <f t="shared" si="181"/>
        <v>3247400</v>
      </c>
      <c r="T389" s="144">
        <f t="shared" si="181"/>
        <v>3247400</v>
      </c>
      <c r="U389" s="144">
        <f t="shared" si="181"/>
        <v>3247400</v>
      </c>
      <c r="V389" s="145">
        <f>V363^3+V364^3+V365^3+V366^3+V367^3+V368^3+V369^3+V370^3+V371^3+V372^3+V373^3+V374^3+V375^3+V376^3+V377^3+V378^3+V379^3+V380^3+V381^3+V382^3+V383^3+V384^3+V385^3+V386^3+V387^3</f>
        <v>1521000000</v>
      </c>
      <c r="W389" s="144">
        <f t="shared" ref="W389:AH389" si="182">SUMSQ(W363:W387)</f>
        <v>3247400</v>
      </c>
      <c r="X389" s="144">
        <f t="shared" si="182"/>
        <v>3247400</v>
      </c>
      <c r="Y389" s="144">
        <f t="shared" si="182"/>
        <v>3247400</v>
      </c>
      <c r="Z389" s="144">
        <f t="shared" si="182"/>
        <v>3247400</v>
      </c>
      <c r="AA389" s="144">
        <f t="shared" si="182"/>
        <v>3247400</v>
      </c>
      <c r="AB389" s="144">
        <f t="shared" si="182"/>
        <v>3247400</v>
      </c>
      <c r="AC389" s="144">
        <f t="shared" si="182"/>
        <v>3247400</v>
      </c>
      <c r="AD389" s="144">
        <f t="shared" si="182"/>
        <v>3247400</v>
      </c>
      <c r="AE389" s="144">
        <f t="shared" si="182"/>
        <v>3247400</v>
      </c>
      <c r="AF389" s="144">
        <f t="shared" si="182"/>
        <v>3247400</v>
      </c>
      <c r="AG389" s="144">
        <f t="shared" si="182"/>
        <v>3247400</v>
      </c>
      <c r="AH389" s="144">
        <f t="shared" si="182"/>
        <v>3247400</v>
      </c>
      <c r="AI389" s="146">
        <f>J387^3+K386^3+L385^3+M384^3+N383^3+O382^3+P381^3+Q380^3+R379^3+S378^3+T377^3+U376^3+V375^3+W374^3+X373^3+Y372^3+Z371^3+AA370^3+AB369^3+AC368^3+AD367^3+AE366^3+AF365^3+AG364^3+AH363^3</f>
        <v>1521000000</v>
      </c>
      <c r="AJ389" s="41"/>
      <c r="AK389" s="147" t="s">
        <v>70</v>
      </c>
      <c r="AL389" s="147" t="s">
        <v>165</v>
      </c>
      <c r="AM389" s="147" t="s">
        <v>232</v>
      </c>
      <c r="AN389" s="147" t="s">
        <v>292</v>
      </c>
      <c r="AO389" s="147" t="s">
        <v>350</v>
      </c>
      <c r="AP389" s="147" t="s">
        <v>400</v>
      </c>
      <c r="AQ389" s="147" t="s">
        <v>194</v>
      </c>
      <c r="AR389" s="147" t="s">
        <v>481</v>
      </c>
      <c r="AS389" s="147" t="s">
        <v>518</v>
      </c>
      <c r="AT389" s="147" t="s">
        <v>286</v>
      </c>
      <c r="AU389" s="147" t="s">
        <v>536</v>
      </c>
      <c r="AV389" s="147" t="s">
        <v>205</v>
      </c>
      <c r="AW389" s="147" t="s">
        <v>617</v>
      </c>
      <c r="AX389" s="147" t="s">
        <v>158</v>
      </c>
      <c r="AY389" s="147" t="s">
        <v>563</v>
      </c>
      <c r="AZ389" s="147" t="s">
        <v>668</v>
      </c>
      <c r="BA389" s="147" t="s">
        <v>192</v>
      </c>
      <c r="BB389" s="147" t="s">
        <v>338</v>
      </c>
      <c r="BC389" s="147" t="s">
        <v>687</v>
      </c>
      <c r="BD389" s="147" t="s">
        <v>475</v>
      </c>
      <c r="BE389" s="147" t="s">
        <v>632</v>
      </c>
      <c r="BF389" s="147" t="s">
        <v>197</v>
      </c>
      <c r="BG389" s="147" t="s">
        <v>627</v>
      </c>
      <c r="BH389" s="147" t="s">
        <v>392</v>
      </c>
      <c r="BI389" s="147" t="s">
        <v>562</v>
      </c>
      <c r="BJ389" s="41"/>
      <c r="BK389" s="50"/>
      <c r="BL389" s="57"/>
      <c r="BM389" s="143">
        <f t="shared" ref="BM389:BX389" si="183">SUMSQ(BM363:BM387)</f>
        <v>3247400</v>
      </c>
      <c r="BN389" s="144">
        <f t="shared" si="183"/>
        <v>3247400</v>
      </c>
      <c r="BO389" s="144">
        <f t="shared" si="183"/>
        <v>3247400</v>
      </c>
      <c r="BP389" s="144">
        <f t="shared" si="183"/>
        <v>3247400</v>
      </c>
      <c r="BQ389" s="144">
        <f t="shared" si="183"/>
        <v>3247400</v>
      </c>
      <c r="BR389" s="144">
        <f t="shared" si="183"/>
        <v>3247400</v>
      </c>
      <c r="BS389" s="144">
        <f t="shared" si="183"/>
        <v>3247400</v>
      </c>
      <c r="BT389" s="144">
        <f t="shared" si="183"/>
        <v>3247400</v>
      </c>
      <c r="BU389" s="144">
        <f t="shared" si="183"/>
        <v>3247400</v>
      </c>
      <c r="BV389" s="144">
        <f t="shared" si="183"/>
        <v>3247400</v>
      </c>
      <c r="BW389" s="144">
        <f t="shared" si="183"/>
        <v>3247400</v>
      </c>
      <c r="BX389" s="144">
        <f t="shared" si="183"/>
        <v>3247400</v>
      </c>
      <c r="BY389" s="145">
        <f>BY363^3+BY364^3+BY365^3+BY366^3+BY367^3+BY368^3+BY369^3+BY370^3+BY371^3+BY372^3+BY373^3+BY374^3+BY375^3+BY376^3+BY377^3+BY378^3+BY379^3+BY380^3+BY381^3+BY382^3+BY383^3+BY384^3+BY385^3+BY386^3+BY387^3</f>
        <v>1521000000</v>
      </c>
      <c r="BZ389" s="144">
        <f t="shared" ref="BZ389:CK389" si="184">SUMSQ(BZ363:BZ387)</f>
        <v>3247400</v>
      </c>
      <c r="CA389" s="144">
        <f t="shared" si="184"/>
        <v>3247400</v>
      </c>
      <c r="CB389" s="144">
        <f t="shared" si="184"/>
        <v>3247400</v>
      </c>
      <c r="CC389" s="144">
        <f t="shared" si="184"/>
        <v>3247400</v>
      </c>
      <c r="CD389" s="144">
        <f t="shared" si="184"/>
        <v>3247400</v>
      </c>
      <c r="CE389" s="144">
        <f t="shared" si="184"/>
        <v>3247400</v>
      </c>
      <c r="CF389" s="144">
        <f t="shared" si="184"/>
        <v>3247400</v>
      </c>
      <c r="CG389" s="144">
        <f t="shared" si="184"/>
        <v>3247400</v>
      </c>
      <c r="CH389" s="144">
        <f t="shared" si="184"/>
        <v>3247400</v>
      </c>
      <c r="CI389" s="144">
        <f t="shared" si="184"/>
        <v>3247400</v>
      </c>
      <c r="CJ389" s="144">
        <f t="shared" si="184"/>
        <v>3247400</v>
      </c>
      <c r="CK389" s="144">
        <f t="shared" si="184"/>
        <v>3247400</v>
      </c>
      <c r="CL389" s="146">
        <f>BM387^3+BN386^3+BO385^3+BP384^3+BQ383^3+BR382^3+BS381^3+BT380^3+BU379^3+BV378^3+BW377^3+BX376^3+BY375^3+BZ374^3+CA373^3+CB372^3+CC371^3+CD370^3+CE369^3+CF368^3+CG367^3+CH366^3+CI365^3+CJ364^3+CK363^3</f>
        <v>1521000000</v>
      </c>
      <c r="CM389" s="41"/>
      <c r="CN389" s="93" t="s">
        <v>70</v>
      </c>
      <c r="CO389" s="93" t="s">
        <v>128</v>
      </c>
      <c r="CP389" s="93" t="s">
        <v>210</v>
      </c>
      <c r="CQ389" s="93" t="s">
        <v>271</v>
      </c>
      <c r="CR389" s="93" t="s">
        <v>334</v>
      </c>
      <c r="CS389" s="93" t="s">
        <v>385</v>
      </c>
      <c r="CT389" s="93" t="s">
        <v>194</v>
      </c>
      <c r="CU389" s="93" t="s">
        <v>469</v>
      </c>
      <c r="CV389" s="93" t="s">
        <v>248</v>
      </c>
      <c r="CW389" s="93" t="s">
        <v>458</v>
      </c>
      <c r="CX389" s="93" t="s">
        <v>569</v>
      </c>
      <c r="CY389" s="93" t="s">
        <v>259</v>
      </c>
      <c r="CZ389" s="93" t="s">
        <v>617</v>
      </c>
      <c r="DA389" s="93" t="s">
        <v>440</v>
      </c>
      <c r="DB389" s="93" t="s">
        <v>110</v>
      </c>
      <c r="DC389" s="93" t="s">
        <v>604</v>
      </c>
      <c r="DD389" s="93" t="s">
        <v>322</v>
      </c>
      <c r="DE389" s="93" t="s">
        <v>297</v>
      </c>
      <c r="DF389" s="93" t="s">
        <v>687</v>
      </c>
      <c r="DG389" s="93" t="s">
        <v>446</v>
      </c>
      <c r="DH389" s="93" t="s">
        <v>486</v>
      </c>
      <c r="DI389" s="93" t="s">
        <v>108</v>
      </c>
      <c r="DJ389" s="93" t="s">
        <v>659</v>
      </c>
      <c r="DK389" s="93" t="s">
        <v>577</v>
      </c>
      <c r="DL389" s="93" t="s">
        <v>562</v>
      </c>
      <c r="DM389" s="67"/>
      <c r="DO389" s="57"/>
      <c r="DP389" s="143">
        <f>SUMSQ(DP363:DP387)</f>
        <v>3247400</v>
      </c>
      <c r="DQ389" s="144">
        <f t="shared" ref="DQ389:EA389" si="185">SUMSQ(DQ363:DQ387)</f>
        <v>3247400</v>
      </c>
      <c r="DR389" s="144">
        <f t="shared" si="185"/>
        <v>3247400</v>
      </c>
      <c r="DS389" s="144">
        <f t="shared" si="185"/>
        <v>3247400</v>
      </c>
      <c r="DT389" s="144">
        <f t="shared" si="185"/>
        <v>3247400</v>
      </c>
      <c r="DU389" s="144">
        <f t="shared" si="185"/>
        <v>3247400</v>
      </c>
      <c r="DV389" s="144">
        <f t="shared" si="185"/>
        <v>3247400</v>
      </c>
      <c r="DW389" s="144">
        <f t="shared" si="185"/>
        <v>3247400</v>
      </c>
      <c r="DX389" s="144">
        <f t="shared" si="185"/>
        <v>3247400</v>
      </c>
      <c r="DY389" s="144">
        <f t="shared" si="185"/>
        <v>3247400</v>
      </c>
      <c r="DZ389" s="144">
        <f t="shared" si="185"/>
        <v>3247400</v>
      </c>
      <c r="EA389" s="144">
        <f t="shared" si="185"/>
        <v>3247400</v>
      </c>
      <c r="EB389" s="148">
        <f>EB363^3+EB364^3+EB365^3+EB366^3+EB367^3+EB368^3+EB369^3+EB370^3+EB371^3+EB372^3+EB373^3+EB374^3+EB375^3+EB376^3+EB377^3+EB378^3+EB379^3+EB380^3+EB381^3+EB382^3+EB383^3+EB384^3+EB385^3+EB386^3+EB387^3</f>
        <v>1521000000</v>
      </c>
      <c r="EC389" s="144">
        <f t="shared" ref="EC389:EN389" si="186">SUMSQ(EC363:EC387)</f>
        <v>3247400</v>
      </c>
      <c r="ED389" s="144">
        <f t="shared" si="186"/>
        <v>3247400</v>
      </c>
      <c r="EE389" s="144">
        <f t="shared" si="186"/>
        <v>3247400</v>
      </c>
      <c r="EF389" s="144">
        <f t="shared" si="186"/>
        <v>3247400</v>
      </c>
      <c r="EG389" s="144">
        <f t="shared" si="186"/>
        <v>3247400</v>
      </c>
      <c r="EH389" s="144">
        <f t="shared" si="186"/>
        <v>3247400</v>
      </c>
      <c r="EI389" s="144">
        <f t="shared" si="186"/>
        <v>3247400</v>
      </c>
      <c r="EJ389" s="144">
        <f t="shared" si="186"/>
        <v>3247400</v>
      </c>
      <c r="EK389" s="144">
        <f t="shared" si="186"/>
        <v>3247400</v>
      </c>
      <c r="EL389" s="144">
        <f t="shared" si="186"/>
        <v>3247400</v>
      </c>
      <c r="EM389" s="144">
        <f t="shared" si="186"/>
        <v>3247400</v>
      </c>
      <c r="EN389" s="144">
        <f t="shared" si="186"/>
        <v>3247400</v>
      </c>
      <c r="EO389" s="233">
        <f>DP387^3+DQ386^3+DR385^3+DS384^3+DT383^3+DU382^3+DV381^3+DW380^3+DX379^3+DY378^3+DZ377^3+EA376^3+EB375^3+EC374^3+ED373^3+EE372^3+EF371^3+EG370^3+EH369^3+EI368^3+EJ367^3+EK366^3+EL365^3+EM364^3+EN363^3</f>
        <v>1521000000</v>
      </c>
      <c r="EP389" s="41"/>
      <c r="EQ389" s="93" t="s">
        <v>348</v>
      </c>
      <c r="ER389" s="93" t="s">
        <v>580</v>
      </c>
      <c r="ES389" s="93" t="s">
        <v>195</v>
      </c>
      <c r="ET389" s="93" t="s">
        <v>508</v>
      </c>
      <c r="EU389" s="93" t="s">
        <v>334</v>
      </c>
      <c r="EV389" s="93" t="s">
        <v>127</v>
      </c>
      <c r="EW389" s="93" t="s">
        <v>517</v>
      </c>
      <c r="EX389" s="93" t="s">
        <v>560</v>
      </c>
      <c r="EY389" s="93" t="s">
        <v>248</v>
      </c>
      <c r="EZ389" s="93" t="s">
        <v>347</v>
      </c>
      <c r="FA389" s="93" t="s">
        <v>527</v>
      </c>
      <c r="FB389" s="93" t="s">
        <v>673</v>
      </c>
      <c r="FC389" s="93" t="s">
        <v>617</v>
      </c>
      <c r="FD389" s="93" t="s">
        <v>374</v>
      </c>
      <c r="FE389" s="93" t="s">
        <v>302</v>
      </c>
      <c r="FF389" s="93" t="s">
        <v>608</v>
      </c>
      <c r="FG389" s="93" t="s">
        <v>322</v>
      </c>
      <c r="FH389" s="93" t="s">
        <v>102</v>
      </c>
      <c r="FI389" s="93" t="s">
        <v>0</v>
      </c>
      <c r="FJ389" s="93" t="s">
        <v>340</v>
      </c>
      <c r="FK389" s="93" t="s">
        <v>486</v>
      </c>
      <c r="FL389" s="93" t="s">
        <v>173</v>
      </c>
      <c r="FM389" s="93" t="s">
        <v>613</v>
      </c>
      <c r="FN389" s="93" t="s">
        <v>510</v>
      </c>
      <c r="FO389" s="93" t="s">
        <v>257</v>
      </c>
      <c r="FP389" s="67"/>
    </row>
    <row r="390" spans="1:172" ht="12.75" thickBot="1" x14ac:dyDescent="0.25">
      <c r="A390" s="41"/>
      <c r="B390" s="41"/>
      <c r="C390" s="41"/>
      <c r="D390" s="109" t="s">
        <v>220</v>
      </c>
      <c r="E390" s="110" t="s">
        <v>565</v>
      </c>
      <c r="F390" s="122">
        <f>B3+(377*B5)</f>
        <v>377</v>
      </c>
      <c r="G390" s="41"/>
      <c r="I390" s="149"/>
      <c r="J390" s="205"/>
      <c r="K390" s="205"/>
      <c r="L390" s="205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  <c r="W390" s="205"/>
      <c r="X390" s="205"/>
      <c r="Y390" s="205"/>
      <c r="Z390" s="205"/>
      <c r="AA390" s="205"/>
      <c r="AB390" s="205"/>
      <c r="AC390" s="205"/>
      <c r="AD390" s="205"/>
      <c r="AE390" s="205"/>
      <c r="AF390" s="205"/>
      <c r="AG390" s="205"/>
      <c r="AH390" s="205"/>
      <c r="AI390" s="205"/>
      <c r="AJ390" s="150"/>
      <c r="AK390" s="151" t="s">
        <v>94</v>
      </c>
      <c r="AL390" s="151" t="s">
        <v>185</v>
      </c>
      <c r="AM390" s="151" t="s">
        <v>246</v>
      </c>
      <c r="AN390" s="151" t="s">
        <v>308</v>
      </c>
      <c r="AO390" s="151" t="s">
        <v>361</v>
      </c>
      <c r="AP390" s="151" t="s">
        <v>336</v>
      </c>
      <c r="AQ390" s="151" t="s">
        <v>434</v>
      </c>
      <c r="AR390" s="151" t="s">
        <v>262</v>
      </c>
      <c r="AS390" s="151" t="s">
        <v>520</v>
      </c>
      <c r="AT390" s="151" t="s">
        <v>552</v>
      </c>
      <c r="AU390" s="151" t="s">
        <v>281</v>
      </c>
      <c r="AV390" s="151" t="s">
        <v>383</v>
      </c>
      <c r="AW390" s="151" t="s">
        <v>617</v>
      </c>
      <c r="AX390" s="151" t="s">
        <v>455</v>
      </c>
      <c r="AY390" s="151" t="s">
        <v>120</v>
      </c>
      <c r="AZ390" s="151" t="s">
        <v>211</v>
      </c>
      <c r="BA390" s="151" t="s">
        <v>320</v>
      </c>
      <c r="BB390" s="151" t="s">
        <v>596</v>
      </c>
      <c r="BC390" s="151" t="s">
        <v>679</v>
      </c>
      <c r="BD390" s="151" t="s">
        <v>590</v>
      </c>
      <c r="BE390" s="151" t="s">
        <v>150</v>
      </c>
      <c r="BF390" s="151" t="s">
        <v>512</v>
      </c>
      <c r="BG390" s="151" t="s">
        <v>492</v>
      </c>
      <c r="BH390" s="151" t="s">
        <v>204</v>
      </c>
      <c r="BI390" s="151" t="s">
        <v>696</v>
      </c>
      <c r="BJ390" s="150"/>
      <c r="BK390" s="50"/>
      <c r="BL390" s="149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35" t="s">
        <v>696</v>
      </c>
      <c r="CO390" s="135" t="s">
        <v>311</v>
      </c>
      <c r="CP390" s="135" t="s">
        <v>168</v>
      </c>
      <c r="CQ390" s="135" t="s">
        <v>657</v>
      </c>
      <c r="CR390" s="135" t="s">
        <v>685</v>
      </c>
      <c r="CS390" s="135" t="s">
        <v>639</v>
      </c>
      <c r="CT390" s="135" t="s">
        <v>679</v>
      </c>
      <c r="CU390" s="135" t="s">
        <v>554</v>
      </c>
      <c r="CV390" s="135" t="s">
        <v>96</v>
      </c>
      <c r="CW390" s="135" t="s">
        <v>414</v>
      </c>
      <c r="CX390" s="135" t="s">
        <v>199</v>
      </c>
      <c r="CY390" s="135" t="s">
        <v>243</v>
      </c>
      <c r="CZ390" s="135" t="s">
        <v>617</v>
      </c>
      <c r="DA390" s="135" t="s">
        <v>594</v>
      </c>
      <c r="DB390" s="135" t="s">
        <v>477</v>
      </c>
      <c r="DC390" s="135" t="s">
        <v>105</v>
      </c>
      <c r="DD390" s="135" t="s">
        <v>509</v>
      </c>
      <c r="DE390" s="135" t="s">
        <v>129</v>
      </c>
      <c r="DF390" s="135" t="s">
        <v>434</v>
      </c>
      <c r="DG390" s="135" t="s">
        <v>393</v>
      </c>
      <c r="DH390" s="135" t="s">
        <v>344</v>
      </c>
      <c r="DI390" s="135" t="s">
        <v>285</v>
      </c>
      <c r="DJ390" s="135" t="s">
        <v>227</v>
      </c>
      <c r="DK390" s="135" t="s">
        <v>162</v>
      </c>
      <c r="DL390" s="135" t="s">
        <v>94</v>
      </c>
      <c r="DM390" s="152"/>
      <c r="DO390" s="149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  <c r="EC390" s="150"/>
      <c r="ED390" s="150"/>
      <c r="EE390" s="150"/>
      <c r="EF390" s="150"/>
      <c r="EG390" s="150"/>
      <c r="EH390" s="150"/>
      <c r="EI390" s="150"/>
      <c r="EJ390" s="150"/>
      <c r="EK390" s="150"/>
      <c r="EL390" s="150"/>
      <c r="EM390" s="150"/>
      <c r="EN390" s="150"/>
      <c r="EO390" s="150"/>
      <c r="EP390" s="150"/>
      <c r="EQ390" s="135" t="s">
        <v>640</v>
      </c>
      <c r="ER390" s="135" t="s">
        <v>689</v>
      </c>
      <c r="ES390" s="135" t="s">
        <v>397</v>
      </c>
      <c r="ET390" s="135" t="s">
        <v>663</v>
      </c>
      <c r="EU390" s="135" t="s">
        <v>442</v>
      </c>
      <c r="EV390" s="135" t="s">
        <v>153</v>
      </c>
      <c r="EW390" s="135" t="s">
        <v>331</v>
      </c>
      <c r="EX390" s="135" t="s">
        <v>222</v>
      </c>
      <c r="EY390" s="135" t="s">
        <v>77</v>
      </c>
      <c r="EZ390" s="135" t="s">
        <v>287</v>
      </c>
      <c r="FA390" s="135" t="s">
        <v>444</v>
      </c>
      <c r="FB390" s="135" t="s">
        <v>651</v>
      </c>
      <c r="FC390" s="135" t="s">
        <v>617</v>
      </c>
      <c r="FD390" s="135" t="s">
        <v>107</v>
      </c>
      <c r="FE390" s="135" t="s">
        <v>635</v>
      </c>
      <c r="FF390" s="135" t="s">
        <v>697</v>
      </c>
      <c r="FG390" s="135" t="s">
        <v>98</v>
      </c>
      <c r="FH390" s="135" t="s">
        <v>304</v>
      </c>
      <c r="FI390" s="135" t="s">
        <v>655</v>
      </c>
      <c r="FJ390" s="135" t="s">
        <v>701</v>
      </c>
      <c r="FK390" s="135" t="s">
        <v>437</v>
      </c>
      <c r="FL390" s="135" t="s">
        <v>488</v>
      </c>
      <c r="FM390" s="135" t="s">
        <v>467</v>
      </c>
      <c r="FN390" s="135" t="s">
        <v>391</v>
      </c>
      <c r="FO390" s="135" t="s">
        <v>505</v>
      </c>
      <c r="FP390" s="152"/>
    </row>
    <row r="391" spans="1:172" ht="12.75" thickBot="1" x14ac:dyDescent="0.25">
      <c r="A391" s="41"/>
      <c r="B391" s="41"/>
      <c r="C391" s="41"/>
      <c r="D391" s="109" t="s">
        <v>311</v>
      </c>
      <c r="E391" s="110" t="s">
        <v>565</v>
      </c>
      <c r="F391" s="111">
        <f>B3+(378*B5)</f>
        <v>378</v>
      </c>
      <c r="G391" s="41"/>
      <c r="H391" s="42" t="s">
        <v>3</v>
      </c>
      <c r="DN391" s="42" t="s">
        <v>3</v>
      </c>
    </row>
    <row r="392" spans="1:172" ht="12.75" thickBot="1" x14ac:dyDescent="0.25">
      <c r="A392" s="41"/>
      <c r="B392" s="41"/>
      <c r="C392" s="41"/>
      <c r="D392" s="109" t="s">
        <v>237</v>
      </c>
      <c r="E392" s="110" t="s">
        <v>565</v>
      </c>
      <c r="F392" s="111">
        <f>B3+(379*B5)</f>
        <v>379</v>
      </c>
      <c r="G392" s="41"/>
      <c r="I392" s="46" t="s">
        <v>3</v>
      </c>
      <c r="J392" s="47" t="s">
        <v>3</v>
      </c>
      <c r="K392" s="47" t="s">
        <v>3</v>
      </c>
      <c r="L392" s="47"/>
      <c r="M392" s="47"/>
      <c r="N392" s="47"/>
      <c r="O392" s="47"/>
      <c r="P392" s="47"/>
      <c r="Q392" s="47"/>
      <c r="R392" s="47"/>
      <c r="S392" s="47"/>
      <c r="T392" s="47"/>
      <c r="U392" s="48"/>
      <c r="V392" s="49" t="s">
        <v>778</v>
      </c>
      <c r="W392" s="47"/>
      <c r="X392" s="47"/>
      <c r="Y392" s="47"/>
      <c r="Z392" s="52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 t="s">
        <v>3</v>
      </c>
      <c r="AP392" s="47"/>
      <c r="AQ392" s="47"/>
      <c r="AR392" s="47"/>
      <c r="AS392" s="47"/>
      <c r="AT392" s="47"/>
      <c r="AU392" s="47"/>
      <c r="AV392" s="49"/>
      <c r="AW392" s="49" t="s">
        <v>779</v>
      </c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51"/>
      <c r="BK392" s="42" t="s">
        <v>3</v>
      </c>
      <c r="BL392" s="46" t="s">
        <v>3</v>
      </c>
      <c r="BM392" s="47" t="s">
        <v>3</v>
      </c>
      <c r="BN392" s="47" t="s">
        <v>3</v>
      </c>
      <c r="BO392" s="47"/>
      <c r="BP392" s="47"/>
      <c r="BQ392" s="47"/>
      <c r="BR392" s="47"/>
      <c r="BS392" s="47"/>
      <c r="BT392" s="47"/>
      <c r="BU392" s="47"/>
      <c r="BV392" s="47"/>
      <c r="BW392" s="47"/>
      <c r="BX392" s="48"/>
      <c r="BY392" s="49" t="s">
        <v>780</v>
      </c>
      <c r="BZ392" s="47"/>
      <c r="CA392" s="47"/>
      <c r="CB392" s="47"/>
      <c r="CC392" s="52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 t="s">
        <v>3</v>
      </c>
      <c r="CS392" s="47"/>
      <c r="CT392" s="47"/>
      <c r="CU392" s="47"/>
      <c r="CV392" s="47"/>
      <c r="CW392" s="47"/>
      <c r="CX392" s="47"/>
      <c r="CY392" s="49"/>
      <c r="CZ392" s="49" t="s">
        <v>781</v>
      </c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51"/>
      <c r="DO392" s="46" t="s">
        <v>3</v>
      </c>
      <c r="DP392" s="47" t="s">
        <v>3</v>
      </c>
      <c r="DQ392" s="47" t="s">
        <v>3</v>
      </c>
      <c r="DR392" s="47"/>
      <c r="DS392" s="47"/>
      <c r="DT392" s="47"/>
      <c r="DU392" s="47"/>
      <c r="DV392" s="47"/>
      <c r="DW392" s="47"/>
      <c r="DX392" s="47"/>
      <c r="DY392" s="47"/>
      <c r="DZ392" s="47"/>
      <c r="EA392" s="48"/>
      <c r="EB392" s="49" t="s">
        <v>782</v>
      </c>
      <c r="EC392" s="47"/>
      <c r="ED392" s="47"/>
      <c r="EE392" s="47"/>
      <c r="EF392" s="52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9"/>
      <c r="FC392" s="49" t="s">
        <v>783</v>
      </c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51"/>
    </row>
    <row r="393" spans="1:172" x14ac:dyDescent="0.2">
      <c r="A393" s="41"/>
      <c r="B393" s="41"/>
      <c r="C393" s="41"/>
      <c r="D393" s="109" t="s">
        <v>151</v>
      </c>
      <c r="E393" s="110" t="s">
        <v>565</v>
      </c>
      <c r="F393" s="122">
        <f>B3+(380*B5)</f>
        <v>380</v>
      </c>
      <c r="G393" s="41"/>
      <c r="I393" s="57"/>
      <c r="J393" s="25">
        <f>F469</f>
        <v>456</v>
      </c>
      <c r="K393" s="26">
        <f>F440</f>
        <v>427</v>
      </c>
      <c r="L393" s="26">
        <f>F436</f>
        <v>423</v>
      </c>
      <c r="M393" s="26">
        <f>F407</f>
        <v>394</v>
      </c>
      <c r="N393" s="26">
        <f>F498</f>
        <v>485</v>
      </c>
      <c r="O393" s="26">
        <f>F360</f>
        <v>347</v>
      </c>
      <c r="P393" s="26">
        <f>F331</f>
        <v>318</v>
      </c>
      <c r="Q393" s="26">
        <f>F302</f>
        <v>289</v>
      </c>
      <c r="R393" s="26">
        <f>F268</f>
        <v>255</v>
      </c>
      <c r="S393" s="26">
        <f>F364</f>
        <v>351</v>
      </c>
      <c r="T393" s="26">
        <f>F226</f>
        <v>213</v>
      </c>
      <c r="U393" s="26">
        <f>F197</f>
        <v>184</v>
      </c>
      <c r="V393" s="26">
        <f>F163</f>
        <v>150</v>
      </c>
      <c r="W393" s="26">
        <f>F159</f>
        <v>146</v>
      </c>
      <c r="X393" s="26">
        <f>F255</f>
        <v>242</v>
      </c>
      <c r="Y393" s="26">
        <f>F92</f>
        <v>79</v>
      </c>
      <c r="Z393" s="26">
        <f>F83</f>
        <v>70</v>
      </c>
      <c r="AA393" s="26">
        <f>F54</f>
        <v>41</v>
      </c>
      <c r="AB393" s="26">
        <f>F25</f>
        <v>12</v>
      </c>
      <c r="AC393" s="26">
        <f>F121</f>
        <v>108</v>
      </c>
      <c r="AD393" s="26">
        <f>F603</f>
        <v>590</v>
      </c>
      <c r="AE393" s="26">
        <f>F574</f>
        <v>561</v>
      </c>
      <c r="AF393" s="26">
        <f>F545</f>
        <v>532</v>
      </c>
      <c r="AG393" s="26">
        <f>F516</f>
        <v>503</v>
      </c>
      <c r="AH393" s="27">
        <f>F637</f>
        <v>624</v>
      </c>
      <c r="AI393" s="58">
        <f t="shared" ref="AI393:AI404" si="187">SUMSQ(J393:AH393)</f>
        <v>3247400</v>
      </c>
      <c r="AJ393" s="41"/>
      <c r="AK393" s="254" t="s">
        <v>696</v>
      </c>
      <c r="AL393" s="64" t="s">
        <v>83</v>
      </c>
      <c r="AM393" s="64" t="s">
        <v>436</v>
      </c>
      <c r="AN393" s="64" t="s">
        <v>533</v>
      </c>
      <c r="AO393" s="64" t="s">
        <v>371</v>
      </c>
      <c r="AP393" s="64" t="s">
        <v>544</v>
      </c>
      <c r="AQ393" s="64" t="s">
        <v>438</v>
      </c>
      <c r="AR393" s="64" t="s">
        <v>89</v>
      </c>
      <c r="AS393" s="64" t="s">
        <v>325</v>
      </c>
      <c r="AT393" s="64" t="s">
        <v>546</v>
      </c>
      <c r="AU393" s="64" t="s">
        <v>583</v>
      </c>
      <c r="AV393" s="64" t="s">
        <v>459</v>
      </c>
      <c r="AW393" s="255" t="s">
        <v>250</v>
      </c>
      <c r="AX393" s="64" t="s">
        <v>90</v>
      </c>
      <c r="AY393" s="64" t="s">
        <v>428</v>
      </c>
      <c r="AZ393" s="64" t="s">
        <v>410</v>
      </c>
      <c r="BA393" s="64" t="s">
        <v>195</v>
      </c>
      <c r="BB393" s="64" t="s">
        <v>523</v>
      </c>
      <c r="BC393" s="64" t="s">
        <v>451</v>
      </c>
      <c r="BD393" s="64" t="s">
        <v>71</v>
      </c>
      <c r="BE393" s="64" t="s">
        <v>77</v>
      </c>
      <c r="BF393" s="64" t="s">
        <v>432</v>
      </c>
      <c r="BG393" s="64" t="s">
        <v>614</v>
      </c>
      <c r="BH393" s="64" t="s">
        <v>642</v>
      </c>
      <c r="BI393" s="256" t="s">
        <v>562</v>
      </c>
      <c r="BJ393" s="67"/>
      <c r="BL393" s="57"/>
      <c r="BM393" s="25">
        <f>F181</f>
        <v>168</v>
      </c>
      <c r="BN393" s="26">
        <f>F142</f>
        <v>129</v>
      </c>
      <c r="BO393" s="26">
        <f>F234</f>
        <v>221</v>
      </c>
      <c r="BP393" s="26">
        <f>F198</f>
        <v>185</v>
      </c>
      <c r="BQ393" s="26">
        <f>F245</f>
        <v>232</v>
      </c>
      <c r="BR393" s="26">
        <f>F39</f>
        <v>26</v>
      </c>
      <c r="BS393" s="26">
        <f>F25</f>
        <v>12</v>
      </c>
      <c r="BT393" s="26">
        <f>F97</f>
        <v>84</v>
      </c>
      <c r="BU393" s="26">
        <f>F86</f>
        <v>73</v>
      </c>
      <c r="BV393" s="26">
        <f>F128</f>
        <v>115</v>
      </c>
      <c r="BW393" s="26">
        <f>F435</f>
        <v>422</v>
      </c>
      <c r="BX393" s="26">
        <f>F396</f>
        <v>383</v>
      </c>
      <c r="BY393" s="26">
        <f>F463</f>
        <v>450</v>
      </c>
      <c r="BZ393" s="26">
        <f>F457</f>
        <v>444</v>
      </c>
      <c r="CA393" s="26">
        <f>F499</f>
        <v>486</v>
      </c>
      <c r="CB393" s="26">
        <f>F302</f>
        <v>289</v>
      </c>
      <c r="CC393" s="26">
        <f>F283</f>
        <v>270</v>
      </c>
      <c r="CD393" s="26">
        <f>F355</f>
        <v>342</v>
      </c>
      <c r="CE393" s="26">
        <f>F319</f>
        <v>306</v>
      </c>
      <c r="CF393" s="26">
        <f>F366</f>
        <v>353</v>
      </c>
      <c r="CG393" s="26">
        <f>F543</f>
        <v>530</v>
      </c>
      <c r="CH393" s="26">
        <f>F529</f>
        <v>516</v>
      </c>
      <c r="CI393" s="26">
        <f>F601</f>
        <v>588</v>
      </c>
      <c r="CJ393" s="26">
        <f>F565</f>
        <v>552</v>
      </c>
      <c r="CK393" s="27">
        <f>F637</f>
        <v>624</v>
      </c>
      <c r="CL393" s="58">
        <f t="shared" ref="CL393:CL404" si="188">SUMSQ(BM393:CK393)</f>
        <v>3247400</v>
      </c>
      <c r="CM393" s="41"/>
      <c r="CN393" s="254" t="s">
        <v>94</v>
      </c>
      <c r="CO393" s="64" t="s">
        <v>346</v>
      </c>
      <c r="CP393" s="64" t="s">
        <v>226</v>
      </c>
      <c r="CQ393" s="64" t="s">
        <v>93</v>
      </c>
      <c r="CR393" s="64" t="s">
        <v>347</v>
      </c>
      <c r="CS393" s="64" t="s">
        <v>319</v>
      </c>
      <c r="CT393" s="64" t="s">
        <v>451</v>
      </c>
      <c r="CU393" s="64" t="s">
        <v>292</v>
      </c>
      <c r="CV393" s="64" t="s">
        <v>557</v>
      </c>
      <c r="CW393" s="64" t="s">
        <v>628</v>
      </c>
      <c r="CX393" s="64" t="s">
        <v>192</v>
      </c>
      <c r="CY393" s="64" t="s">
        <v>295</v>
      </c>
      <c r="CZ393" s="255" t="s">
        <v>615</v>
      </c>
      <c r="DA393" s="64" t="s">
        <v>492</v>
      </c>
      <c r="DB393" s="64" t="s">
        <v>483</v>
      </c>
      <c r="DC393" s="64" t="s">
        <v>89</v>
      </c>
      <c r="DD393" s="64" t="s">
        <v>343</v>
      </c>
      <c r="DE393" s="64" t="s">
        <v>222</v>
      </c>
      <c r="DF393" s="64" t="s">
        <v>88</v>
      </c>
      <c r="DG393" s="64" t="s">
        <v>302</v>
      </c>
      <c r="DH393" s="64" t="s">
        <v>655</v>
      </c>
      <c r="DI393" s="64" t="s">
        <v>585</v>
      </c>
      <c r="DJ393" s="64" t="s">
        <v>552</v>
      </c>
      <c r="DK393" s="64" t="s">
        <v>172</v>
      </c>
      <c r="DL393" s="256" t="s">
        <v>562</v>
      </c>
      <c r="DM393" s="67"/>
      <c r="DO393" s="57"/>
      <c r="DP393" s="25">
        <f>F28</f>
        <v>15</v>
      </c>
      <c r="DQ393" s="26">
        <f>F220</f>
        <v>207</v>
      </c>
      <c r="DR393" s="26">
        <f>F312</f>
        <v>299</v>
      </c>
      <c r="DS393" s="26">
        <f>F499</f>
        <v>486</v>
      </c>
      <c r="DT393" s="26">
        <f>F566</f>
        <v>553</v>
      </c>
      <c r="DU393" s="26">
        <f>F460</f>
        <v>447</v>
      </c>
      <c r="DV393" s="26">
        <f>F527</f>
        <v>514</v>
      </c>
      <c r="DW393" s="26">
        <f>F89</f>
        <v>76</v>
      </c>
      <c r="DX393" s="26">
        <f>F181</f>
        <v>168</v>
      </c>
      <c r="DY393" s="26">
        <f>F368</f>
        <v>355</v>
      </c>
      <c r="DZ393" s="26">
        <f>F242</f>
        <v>229</v>
      </c>
      <c r="EA393" s="26">
        <f>F329</f>
        <v>316</v>
      </c>
      <c r="EB393" s="26">
        <f>F396</f>
        <v>383</v>
      </c>
      <c r="EC393" s="26">
        <f>F608</f>
        <v>595</v>
      </c>
      <c r="ED393" s="26">
        <f>F50</f>
        <v>37</v>
      </c>
      <c r="EE393" s="26">
        <f>F544</f>
        <v>531</v>
      </c>
      <c r="EF393" s="26">
        <f>F136</f>
        <v>123</v>
      </c>
      <c r="EG393" s="26">
        <f>F198</f>
        <v>185</v>
      </c>
      <c r="EH393" s="26">
        <f>F265</f>
        <v>252</v>
      </c>
      <c r="EI393" s="26">
        <f>F482</f>
        <v>469</v>
      </c>
      <c r="EJ393" s="26">
        <f>F351</f>
        <v>338</v>
      </c>
      <c r="EK393" s="26">
        <f>F413</f>
        <v>400</v>
      </c>
      <c r="EL393" s="26">
        <f>F630</f>
        <v>617</v>
      </c>
      <c r="EM393" s="26">
        <f>F72</f>
        <v>59</v>
      </c>
      <c r="EN393" s="27">
        <f>F159</f>
        <v>146</v>
      </c>
      <c r="EO393" s="58">
        <f t="shared" ref="EO393:EO404" si="189">SUMSQ(DP393:EN393)</f>
        <v>3247400</v>
      </c>
      <c r="EP393" s="41"/>
      <c r="EQ393" s="71" t="s">
        <v>658</v>
      </c>
      <c r="ER393" s="72" t="s">
        <v>92</v>
      </c>
      <c r="ES393" s="72" t="s">
        <v>242</v>
      </c>
      <c r="ET393" s="72" t="s">
        <v>483</v>
      </c>
      <c r="EU393" s="72" t="s">
        <v>627</v>
      </c>
      <c r="EV393" s="72" t="s">
        <v>328</v>
      </c>
      <c r="EW393" s="72" t="s">
        <v>135</v>
      </c>
      <c r="EX393" s="72" t="s">
        <v>2</v>
      </c>
      <c r="EY393" s="72" t="s">
        <v>94</v>
      </c>
      <c r="EZ393" s="72" t="s">
        <v>188</v>
      </c>
      <c r="FA393" s="72" t="s">
        <v>91</v>
      </c>
      <c r="FB393" s="72" t="s">
        <v>466</v>
      </c>
      <c r="FC393" s="73" t="s">
        <v>295</v>
      </c>
      <c r="FD393" s="72" t="s">
        <v>671</v>
      </c>
      <c r="FE393" s="72" t="s">
        <v>555</v>
      </c>
      <c r="FF393" s="72" t="s">
        <v>173</v>
      </c>
      <c r="FG393" s="72" t="s">
        <v>525</v>
      </c>
      <c r="FH393" s="72" t="s">
        <v>93</v>
      </c>
      <c r="FI393" s="72" t="s">
        <v>467</v>
      </c>
      <c r="FJ393" s="72" t="s">
        <v>564</v>
      </c>
      <c r="FK393" s="72" t="s">
        <v>465</v>
      </c>
      <c r="FL393" s="72" t="s">
        <v>641</v>
      </c>
      <c r="FM393" s="72" t="s">
        <v>553</v>
      </c>
      <c r="FN393" s="72" t="s">
        <v>164</v>
      </c>
      <c r="FO393" s="74" t="s">
        <v>90</v>
      </c>
      <c r="FP393" s="67"/>
    </row>
    <row r="394" spans="1:172" x14ac:dyDescent="0.2">
      <c r="A394" s="41"/>
      <c r="B394" s="41"/>
      <c r="C394" s="41"/>
      <c r="D394" s="109" t="s">
        <v>700</v>
      </c>
      <c r="E394" s="110" t="s">
        <v>565</v>
      </c>
      <c r="F394" s="122">
        <f>B3+(381*B5)</f>
        <v>381</v>
      </c>
      <c r="G394" s="41"/>
      <c r="I394" s="57"/>
      <c r="J394" s="28">
        <f>F432</f>
        <v>419</v>
      </c>
      <c r="K394" s="29">
        <f>F398</f>
        <v>385</v>
      </c>
      <c r="L394" s="29">
        <f>F494</f>
        <v>481</v>
      </c>
      <c r="M394" s="29">
        <f>F465</f>
        <v>452</v>
      </c>
      <c r="N394" s="29">
        <f>F461</f>
        <v>448</v>
      </c>
      <c r="O394" s="29">
        <f>F293</f>
        <v>280</v>
      </c>
      <c r="P394" s="29">
        <f>F264</f>
        <v>251</v>
      </c>
      <c r="Q394" s="29">
        <f>F385</f>
        <v>372</v>
      </c>
      <c r="R394" s="29">
        <f>F356</f>
        <v>343</v>
      </c>
      <c r="S394" s="29">
        <f>F327</f>
        <v>314</v>
      </c>
      <c r="T394" s="29">
        <f>F184</f>
        <v>171</v>
      </c>
      <c r="U394" s="29">
        <f>F155</f>
        <v>142</v>
      </c>
      <c r="V394" s="29">
        <f>F251</f>
        <v>238</v>
      </c>
      <c r="W394" s="29">
        <f>F222</f>
        <v>209</v>
      </c>
      <c r="X394" s="29">
        <f>F188</f>
        <v>175</v>
      </c>
      <c r="Y394" s="29">
        <f>F50</f>
        <v>37</v>
      </c>
      <c r="Z394" s="29">
        <f>F21</f>
        <v>8</v>
      </c>
      <c r="AA394" s="29">
        <f>F117</f>
        <v>104</v>
      </c>
      <c r="AB394" s="29">
        <f>F108</f>
        <v>95</v>
      </c>
      <c r="AC394" s="29">
        <f>F79</f>
        <v>66</v>
      </c>
      <c r="AD394" s="29">
        <f>F541</f>
        <v>528</v>
      </c>
      <c r="AE394" s="29">
        <f>F537</f>
        <v>524</v>
      </c>
      <c r="AF394" s="29">
        <f>F628</f>
        <v>615</v>
      </c>
      <c r="AG394" s="29">
        <f>F599</f>
        <v>586</v>
      </c>
      <c r="AH394" s="30">
        <f>F570</f>
        <v>557</v>
      </c>
      <c r="AI394" s="75">
        <f t="shared" si="187"/>
        <v>3247400</v>
      </c>
      <c r="AJ394" s="41"/>
      <c r="AK394" s="82" t="s">
        <v>418</v>
      </c>
      <c r="AL394" s="86" t="s">
        <v>204</v>
      </c>
      <c r="AM394" s="84" t="s">
        <v>694</v>
      </c>
      <c r="AN394" s="84" t="s">
        <v>4</v>
      </c>
      <c r="AO394" s="84" t="s">
        <v>395</v>
      </c>
      <c r="AP394" s="84" t="s">
        <v>125</v>
      </c>
      <c r="AQ394" s="84" t="s">
        <v>513</v>
      </c>
      <c r="AR394" s="84" t="s">
        <v>397</v>
      </c>
      <c r="AS394" s="84" t="s">
        <v>514</v>
      </c>
      <c r="AT394" s="84" t="s">
        <v>342</v>
      </c>
      <c r="AU394" s="84" t="s">
        <v>345</v>
      </c>
      <c r="AV394" s="84" t="s">
        <v>385</v>
      </c>
      <c r="AW394" s="117" t="s">
        <v>595</v>
      </c>
      <c r="AX394" s="84" t="s">
        <v>524</v>
      </c>
      <c r="AY394" s="84" t="s">
        <v>375</v>
      </c>
      <c r="AZ394" s="84" t="s">
        <v>555</v>
      </c>
      <c r="BA394" s="84" t="s">
        <v>333</v>
      </c>
      <c r="BB394" s="84" t="s">
        <v>388</v>
      </c>
      <c r="BC394" s="84" t="s">
        <v>314</v>
      </c>
      <c r="BD394" s="84" t="s">
        <v>554</v>
      </c>
      <c r="BE394" s="84" t="s">
        <v>588</v>
      </c>
      <c r="BF394" s="84" t="s">
        <v>454</v>
      </c>
      <c r="BG394" s="84" t="s">
        <v>257</v>
      </c>
      <c r="BH394" s="83" t="s">
        <v>392</v>
      </c>
      <c r="BI394" s="87" t="s">
        <v>591</v>
      </c>
      <c r="BJ394" s="67"/>
      <c r="BL394" s="57"/>
      <c r="BM394" s="28">
        <f>F195</f>
        <v>182</v>
      </c>
      <c r="BN394" s="29">
        <f>F259</f>
        <v>246</v>
      </c>
      <c r="BO394" s="29">
        <f>F148</f>
        <v>135</v>
      </c>
      <c r="BP394" s="29">
        <f>F231</f>
        <v>218</v>
      </c>
      <c r="BQ394" s="29">
        <f>F167</f>
        <v>154</v>
      </c>
      <c r="BR394" s="29">
        <f>F78</f>
        <v>65</v>
      </c>
      <c r="BS394" s="29">
        <f>F122</f>
        <v>109</v>
      </c>
      <c r="BT394" s="29">
        <f>F36</f>
        <v>23</v>
      </c>
      <c r="BU394" s="29">
        <f>F89</f>
        <v>76</v>
      </c>
      <c r="BV394" s="29">
        <f>F50</f>
        <v>37</v>
      </c>
      <c r="BW394" s="29">
        <f>F449</f>
        <v>436</v>
      </c>
      <c r="BX394" s="29">
        <f>F488</f>
        <v>475</v>
      </c>
      <c r="BY394" s="29">
        <f>F407</f>
        <v>394</v>
      </c>
      <c r="BZ394" s="29">
        <f>F485</f>
        <v>472</v>
      </c>
      <c r="CA394" s="29">
        <f>F421</f>
        <v>408</v>
      </c>
      <c r="CB394" s="29">
        <f>F316</f>
        <v>303</v>
      </c>
      <c r="CC394" s="29">
        <f>F380</f>
        <v>367</v>
      </c>
      <c r="CD394" s="29">
        <f>F269</f>
        <v>256</v>
      </c>
      <c r="CE394" s="29">
        <f>F352</f>
        <v>339</v>
      </c>
      <c r="CF394" s="29">
        <f>F308</f>
        <v>295</v>
      </c>
      <c r="CG394" s="29">
        <f>F587</f>
        <v>574</v>
      </c>
      <c r="CH394" s="29">
        <f>F626</f>
        <v>613</v>
      </c>
      <c r="CI394" s="29">
        <f>F515</f>
        <v>502</v>
      </c>
      <c r="CJ394" s="29">
        <f>F593</f>
        <v>580</v>
      </c>
      <c r="CK394" s="30">
        <f>F554</f>
        <v>541</v>
      </c>
      <c r="CL394" s="75">
        <f t="shared" si="188"/>
        <v>3247400</v>
      </c>
      <c r="CM394" s="41"/>
      <c r="CN394" s="82" t="s">
        <v>159</v>
      </c>
      <c r="CO394" s="86" t="s">
        <v>162</v>
      </c>
      <c r="CP394" s="84" t="s">
        <v>229</v>
      </c>
      <c r="CQ394" s="84" t="s">
        <v>287</v>
      </c>
      <c r="CR394" s="84" t="s">
        <v>284</v>
      </c>
      <c r="CS394" s="84" t="s">
        <v>644</v>
      </c>
      <c r="CT394" s="84" t="s">
        <v>231</v>
      </c>
      <c r="CU394" s="84" t="s">
        <v>422</v>
      </c>
      <c r="CV394" s="84" t="s">
        <v>2</v>
      </c>
      <c r="CW394" s="84" t="s">
        <v>555</v>
      </c>
      <c r="CX394" s="84" t="s">
        <v>444</v>
      </c>
      <c r="CY394" s="84" t="s">
        <v>593</v>
      </c>
      <c r="CZ394" s="117" t="s">
        <v>533</v>
      </c>
      <c r="DA394" s="84" t="s">
        <v>130</v>
      </c>
      <c r="DB394" s="84" t="s">
        <v>234</v>
      </c>
      <c r="DC394" s="84" t="s">
        <v>154</v>
      </c>
      <c r="DD394" s="84" t="s">
        <v>157</v>
      </c>
      <c r="DE394" s="84" t="s">
        <v>225</v>
      </c>
      <c r="DF394" s="84" t="s">
        <v>283</v>
      </c>
      <c r="DG394" s="84" t="s">
        <v>281</v>
      </c>
      <c r="DH394" s="84" t="s">
        <v>415</v>
      </c>
      <c r="DI394" s="84" t="s">
        <v>406</v>
      </c>
      <c r="DJ394" s="84" t="s">
        <v>266</v>
      </c>
      <c r="DK394" s="83" t="s">
        <v>577</v>
      </c>
      <c r="DL394" s="87" t="s">
        <v>629</v>
      </c>
      <c r="DM394" s="67"/>
      <c r="DO394" s="57"/>
      <c r="DP394" s="28">
        <f>F593</f>
        <v>580</v>
      </c>
      <c r="DQ394" s="29">
        <f>F60</f>
        <v>47</v>
      </c>
      <c r="DR394" s="29">
        <f>F252</f>
        <v>239</v>
      </c>
      <c r="DS394" s="29">
        <f>F314</f>
        <v>301</v>
      </c>
      <c r="DT394" s="29">
        <f>F406</f>
        <v>393</v>
      </c>
      <c r="DU394" s="29">
        <f>F275</f>
        <v>262</v>
      </c>
      <c r="DV394" s="29">
        <f>F467</f>
        <v>454</v>
      </c>
      <c r="DW394" s="29">
        <f>F554</f>
        <v>541</v>
      </c>
      <c r="DX394" s="29">
        <f>F121</f>
        <v>108</v>
      </c>
      <c r="DY394" s="29">
        <f>F208</f>
        <v>195</v>
      </c>
      <c r="DZ394" s="29">
        <f>F82</f>
        <v>69</v>
      </c>
      <c r="EA394" s="29">
        <f>F144</f>
        <v>131</v>
      </c>
      <c r="EB394" s="29">
        <f>F361</f>
        <v>348</v>
      </c>
      <c r="EC394" s="29">
        <f>F423</f>
        <v>410</v>
      </c>
      <c r="ED394" s="29">
        <f>F615</f>
        <v>602</v>
      </c>
      <c r="EE394" s="29">
        <f>F509</f>
        <v>496</v>
      </c>
      <c r="EF394" s="29">
        <f>F576</f>
        <v>563</v>
      </c>
      <c r="EG394" s="29">
        <f>F13</f>
        <v>0</v>
      </c>
      <c r="EH394" s="29">
        <f>F230</f>
        <v>217</v>
      </c>
      <c r="EI394" s="29">
        <f>F297</f>
        <v>284</v>
      </c>
      <c r="EJ394" s="29">
        <f>F166</f>
        <v>153</v>
      </c>
      <c r="EK394" s="29">
        <f>F378</f>
        <v>365</v>
      </c>
      <c r="EL394" s="29">
        <f>F445</f>
        <v>432</v>
      </c>
      <c r="EM394" s="29">
        <f>F537</f>
        <v>524</v>
      </c>
      <c r="EN394" s="30">
        <f>F99</f>
        <v>86</v>
      </c>
      <c r="EO394" s="75">
        <f t="shared" si="189"/>
        <v>3247400</v>
      </c>
      <c r="EP394" s="41"/>
      <c r="EQ394" s="91" t="s">
        <v>577</v>
      </c>
      <c r="ER394" s="92" t="s">
        <v>74</v>
      </c>
      <c r="ES394" s="93" t="s">
        <v>185</v>
      </c>
      <c r="ET394" s="93" t="s">
        <v>398</v>
      </c>
      <c r="EU394" s="93" t="s">
        <v>672</v>
      </c>
      <c r="EV394" s="93" t="s">
        <v>643</v>
      </c>
      <c r="EW394" s="93" t="s">
        <v>351</v>
      </c>
      <c r="EX394" s="93" t="s">
        <v>629</v>
      </c>
      <c r="EY394" s="93" t="s">
        <v>71</v>
      </c>
      <c r="EZ394" s="93" t="s">
        <v>469</v>
      </c>
      <c r="FA394" s="93" t="s">
        <v>73</v>
      </c>
      <c r="FB394" s="93" t="s">
        <v>379</v>
      </c>
      <c r="FC394" s="94" t="s">
        <v>199</v>
      </c>
      <c r="FD394" s="93" t="s">
        <v>322</v>
      </c>
      <c r="FE394" s="93" t="s">
        <v>124</v>
      </c>
      <c r="FF394" s="93" t="s">
        <v>640</v>
      </c>
      <c r="FG394" s="93" t="s">
        <v>521</v>
      </c>
      <c r="FH394" s="93" t="s">
        <v>70</v>
      </c>
      <c r="FI394" s="93" t="s">
        <v>468</v>
      </c>
      <c r="FJ394" s="93" t="s">
        <v>649</v>
      </c>
      <c r="FK394" s="93" t="s">
        <v>419</v>
      </c>
      <c r="FL394" s="93" t="s">
        <v>110</v>
      </c>
      <c r="FM394" s="93" t="s">
        <v>550</v>
      </c>
      <c r="FN394" s="95" t="s">
        <v>454</v>
      </c>
      <c r="FO394" s="96" t="s">
        <v>72</v>
      </c>
      <c r="FP394" s="67"/>
    </row>
    <row r="395" spans="1:172" x14ac:dyDescent="0.2">
      <c r="A395" s="41"/>
      <c r="B395" s="41"/>
      <c r="C395" s="41"/>
      <c r="D395" s="109" t="s">
        <v>403</v>
      </c>
      <c r="E395" s="110" t="s">
        <v>565</v>
      </c>
      <c r="F395" s="111">
        <f>B3+(382*B5)</f>
        <v>382</v>
      </c>
      <c r="G395" s="41"/>
      <c r="I395" s="57"/>
      <c r="J395" s="28">
        <f>F490</f>
        <v>477</v>
      </c>
      <c r="K395" s="29">
        <f>F486</f>
        <v>473</v>
      </c>
      <c r="L395" s="29">
        <f>F457</f>
        <v>444</v>
      </c>
      <c r="M395" s="29">
        <f>F423</f>
        <v>410</v>
      </c>
      <c r="N395" s="29">
        <f>F394</f>
        <v>381</v>
      </c>
      <c r="O395" s="29">
        <f>F381</f>
        <v>368</v>
      </c>
      <c r="P395" s="29">
        <f>F352</f>
        <v>339</v>
      </c>
      <c r="Q395" s="29">
        <f>F318</f>
        <v>305</v>
      </c>
      <c r="R395" s="29">
        <f>F289</f>
        <v>276</v>
      </c>
      <c r="S395" s="29">
        <f>F285</f>
        <v>272</v>
      </c>
      <c r="T395" s="29">
        <f>F247</f>
        <v>234</v>
      </c>
      <c r="U395" s="29">
        <f>F213</f>
        <v>200</v>
      </c>
      <c r="V395" s="29">
        <f>F209</f>
        <v>196</v>
      </c>
      <c r="W395" s="29">
        <f>F180</f>
        <v>167</v>
      </c>
      <c r="X395" s="29">
        <f>F151</f>
        <v>138</v>
      </c>
      <c r="Y395" s="29">
        <f>F133</f>
        <v>120</v>
      </c>
      <c r="Z395" s="29">
        <f>F104</f>
        <v>91</v>
      </c>
      <c r="AA395" s="29">
        <f>F75</f>
        <v>62</v>
      </c>
      <c r="AB395" s="29">
        <f>F46</f>
        <v>33</v>
      </c>
      <c r="AC395" s="29">
        <f>F17</f>
        <v>4</v>
      </c>
      <c r="AD395" s="29">
        <f>F624</f>
        <v>611</v>
      </c>
      <c r="AE395" s="29">
        <f>F595</f>
        <v>582</v>
      </c>
      <c r="AF395" s="29">
        <f>F566</f>
        <v>553</v>
      </c>
      <c r="AG395" s="29">
        <f>F562</f>
        <v>549</v>
      </c>
      <c r="AH395" s="30">
        <f>F528</f>
        <v>515</v>
      </c>
      <c r="AI395" s="75">
        <f t="shared" si="187"/>
        <v>3247400</v>
      </c>
      <c r="AJ395" s="41"/>
      <c r="AK395" s="82" t="s">
        <v>278</v>
      </c>
      <c r="AL395" s="84" t="s">
        <v>543</v>
      </c>
      <c r="AM395" s="86" t="s">
        <v>492</v>
      </c>
      <c r="AN395" s="84" t="s">
        <v>322</v>
      </c>
      <c r="AO395" s="84" t="s">
        <v>700</v>
      </c>
      <c r="AP395" s="84" t="s">
        <v>478</v>
      </c>
      <c r="AQ395" s="84" t="s">
        <v>283</v>
      </c>
      <c r="AR395" s="84" t="s">
        <v>268</v>
      </c>
      <c r="AS395" s="84" t="s">
        <v>477</v>
      </c>
      <c r="AT395" s="84" t="s">
        <v>479</v>
      </c>
      <c r="AU395" s="84" t="s">
        <v>421</v>
      </c>
      <c r="AV395" s="84" t="s">
        <v>189</v>
      </c>
      <c r="AW395" s="117" t="s">
        <v>288</v>
      </c>
      <c r="AX395" s="84" t="s">
        <v>537</v>
      </c>
      <c r="AY395" s="84" t="s">
        <v>571</v>
      </c>
      <c r="AZ395" s="84" t="s">
        <v>134</v>
      </c>
      <c r="BA395" s="84" t="s">
        <v>489</v>
      </c>
      <c r="BB395" s="84" t="s">
        <v>487</v>
      </c>
      <c r="BC395" s="84" t="s">
        <v>269</v>
      </c>
      <c r="BD395" s="84" t="s">
        <v>488</v>
      </c>
      <c r="BE395" s="84" t="s">
        <v>542</v>
      </c>
      <c r="BF395" s="84" t="s">
        <v>567</v>
      </c>
      <c r="BG395" s="83" t="s">
        <v>627</v>
      </c>
      <c r="BH395" s="84" t="s">
        <v>530</v>
      </c>
      <c r="BI395" s="87" t="s">
        <v>274</v>
      </c>
      <c r="BJ395" s="67"/>
      <c r="BL395" s="57"/>
      <c r="BM395" s="28">
        <f>F248</f>
        <v>235</v>
      </c>
      <c r="BN395" s="29">
        <f>F220</f>
        <v>207</v>
      </c>
      <c r="BO395" s="29">
        <f>F192</f>
        <v>179</v>
      </c>
      <c r="BP395" s="29">
        <f>F184</f>
        <v>171</v>
      </c>
      <c r="BQ395" s="29">
        <f>F156</f>
        <v>143</v>
      </c>
      <c r="BR395" s="29">
        <f>F136</f>
        <v>123</v>
      </c>
      <c r="BS395" s="29">
        <f>F103</f>
        <v>90</v>
      </c>
      <c r="BT395" s="29">
        <f>F75</f>
        <v>62</v>
      </c>
      <c r="BU395" s="29">
        <f>F47</f>
        <v>34</v>
      </c>
      <c r="BV395" s="29">
        <f>F14</f>
        <v>1</v>
      </c>
      <c r="BW395" s="29">
        <f>F507</f>
        <v>494</v>
      </c>
      <c r="BX395" s="29">
        <f>F474</f>
        <v>461</v>
      </c>
      <c r="BY395" s="29">
        <f>F446</f>
        <v>433</v>
      </c>
      <c r="BZ395" s="29">
        <f>F413</f>
        <v>400</v>
      </c>
      <c r="CA395" s="29">
        <f>F410</f>
        <v>397</v>
      </c>
      <c r="CB395" s="29">
        <f>F369</f>
        <v>356</v>
      </c>
      <c r="CC395" s="29">
        <f>F341</f>
        <v>328</v>
      </c>
      <c r="CD395" s="29">
        <f>F333</f>
        <v>320</v>
      </c>
      <c r="CE395" s="29">
        <f>F305</f>
        <v>292</v>
      </c>
      <c r="CF395" s="29">
        <f>F277</f>
        <v>264</v>
      </c>
      <c r="CG395" s="29">
        <f>F615</f>
        <v>602</v>
      </c>
      <c r="CH395" s="29">
        <f>F612</f>
        <v>599</v>
      </c>
      <c r="CI395" s="29">
        <f>F579</f>
        <v>566</v>
      </c>
      <c r="CJ395" s="29">
        <f>F551</f>
        <v>538</v>
      </c>
      <c r="CK395" s="30">
        <f>F518</f>
        <v>505</v>
      </c>
      <c r="CL395" s="75">
        <f t="shared" si="188"/>
        <v>3247400</v>
      </c>
      <c r="CM395" s="41"/>
      <c r="CN395" s="82" t="s">
        <v>286</v>
      </c>
      <c r="CO395" s="84" t="s">
        <v>92</v>
      </c>
      <c r="CP395" s="86" t="s">
        <v>227</v>
      </c>
      <c r="CQ395" s="84" t="s">
        <v>345</v>
      </c>
      <c r="CR395" s="84" t="s">
        <v>161</v>
      </c>
      <c r="CS395" s="84" t="s">
        <v>525</v>
      </c>
      <c r="CT395" s="84" t="s">
        <v>590</v>
      </c>
      <c r="CU395" s="84" t="s">
        <v>487</v>
      </c>
      <c r="CV395" s="84" t="s">
        <v>98</v>
      </c>
      <c r="CW395" s="84" t="s">
        <v>201</v>
      </c>
      <c r="CX395" s="84" t="s">
        <v>457</v>
      </c>
      <c r="CY395" s="84" t="s">
        <v>519</v>
      </c>
      <c r="CZ395" s="117" t="s">
        <v>102</v>
      </c>
      <c r="DA395" s="84" t="s">
        <v>641</v>
      </c>
      <c r="DB395" s="84" t="s">
        <v>377</v>
      </c>
      <c r="DC395" s="84" t="s">
        <v>282</v>
      </c>
      <c r="DD395" s="84" t="s">
        <v>87</v>
      </c>
      <c r="DE395" s="84" t="s">
        <v>223</v>
      </c>
      <c r="DF395" s="84" t="s">
        <v>312</v>
      </c>
      <c r="DG395" s="84" t="s">
        <v>156</v>
      </c>
      <c r="DH395" s="84" t="s">
        <v>124</v>
      </c>
      <c r="DI395" s="84" t="s">
        <v>500</v>
      </c>
      <c r="DJ395" s="83" t="s">
        <v>659</v>
      </c>
      <c r="DK395" s="84" t="s">
        <v>447</v>
      </c>
      <c r="DL395" s="87" t="s">
        <v>600</v>
      </c>
      <c r="DM395" s="67"/>
      <c r="DO395" s="57"/>
      <c r="DP395" s="28">
        <f>F433</f>
        <v>420</v>
      </c>
      <c r="DQ395" s="29">
        <f>F625</f>
        <v>612</v>
      </c>
      <c r="DR395" s="29">
        <f>F67</f>
        <v>54</v>
      </c>
      <c r="DS395" s="29">
        <f>F154</f>
        <v>141</v>
      </c>
      <c r="DT395" s="29">
        <f>F346</f>
        <v>333</v>
      </c>
      <c r="DU395" s="29">
        <f>F215</f>
        <v>202</v>
      </c>
      <c r="DV395" s="29">
        <f>F307</f>
        <v>294</v>
      </c>
      <c r="DW395" s="29">
        <f>F494</f>
        <v>481</v>
      </c>
      <c r="DX395" s="29">
        <f>F586</f>
        <v>573</v>
      </c>
      <c r="DY395" s="29">
        <f>F23</f>
        <v>10</v>
      </c>
      <c r="DZ395" s="29">
        <f>F522</f>
        <v>509</v>
      </c>
      <c r="EA395" s="29">
        <f>F109</f>
        <v>96</v>
      </c>
      <c r="EB395" s="29">
        <f>F176</f>
        <v>163</v>
      </c>
      <c r="EC395" s="29">
        <f>F363</f>
        <v>350</v>
      </c>
      <c r="ED395" s="29">
        <f>F455</f>
        <v>442</v>
      </c>
      <c r="EE395" s="29">
        <f>F324</f>
        <v>311</v>
      </c>
      <c r="EF395" s="29">
        <f>F391</f>
        <v>378</v>
      </c>
      <c r="EG395" s="29">
        <f>F603</f>
        <v>590</v>
      </c>
      <c r="EH395" s="29">
        <f>F45</f>
        <v>32</v>
      </c>
      <c r="EI395" s="29">
        <f>F262</f>
        <v>249</v>
      </c>
      <c r="EJ395" s="29">
        <f>F131</f>
        <v>118</v>
      </c>
      <c r="EK395" s="29">
        <f>F193</f>
        <v>180</v>
      </c>
      <c r="EL395" s="29">
        <f>F285</f>
        <v>272</v>
      </c>
      <c r="EM395" s="29">
        <f>F477</f>
        <v>464</v>
      </c>
      <c r="EN395" s="30">
        <f>F539</f>
        <v>526</v>
      </c>
      <c r="EO395" s="75">
        <f t="shared" si="189"/>
        <v>3247400</v>
      </c>
      <c r="EP395" s="41"/>
      <c r="EQ395" s="91" t="s">
        <v>103</v>
      </c>
      <c r="ER395" s="93" t="s">
        <v>76</v>
      </c>
      <c r="ES395" s="92" t="s">
        <v>471</v>
      </c>
      <c r="ET395" s="93" t="s">
        <v>413</v>
      </c>
      <c r="EU395" s="93" t="s">
        <v>490</v>
      </c>
      <c r="EV395" s="93" t="s">
        <v>518</v>
      </c>
      <c r="EW395" s="93" t="s">
        <v>673</v>
      </c>
      <c r="EX395" s="93" t="s">
        <v>694</v>
      </c>
      <c r="EY395" s="93" t="s">
        <v>78</v>
      </c>
      <c r="EZ395" s="93" t="s">
        <v>472</v>
      </c>
      <c r="FA395" s="93" t="s">
        <v>75</v>
      </c>
      <c r="FB395" s="93" t="s">
        <v>95</v>
      </c>
      <c r="FC395" s="94" t="s">
        <v>605</v>
      </c>
      <c r="FD395" s="93" t="s">
        <v>646</v>
      </c>
      <c r="FE395" s="93" t="s">
        <v>582</v>
      </c>
      <c r="FF395" s="93" t="s">
        <v>177</v>
      </c>
      <c r="FG395" s="93" t="s">
        <v>311</v>
      </c>
      <c r="FH395" s="93" t="s">
        <v>77</v>
      </c>
      <c r="FI395" s="93" t="s">
        <v>261</v>
      </c>
      <c r="FJ395" s="93" t="s">
        <v>373</v>
      </c>
      <c r="FK395" s="93" t="s">
        <v>470</v>
      </c>
      <c r="FL395" s="93" t="s">
        <v>246</v>
      </c>
      <c r="FM395" s="95" t="s">
        <v>479</v>
      </c>
      <c r="FN395" s="93" t="s">
        <v>680</v>
      </c>
      <c r="FO395" s="96" t="s">
        <v>79</v>
      </c>
      <c r="FP395" s="67"/>
    </row>
    <row r="396" spans="1:172" x14ac:dyDescent="0.2">
      <c r="A396" s="41"/>
      <c r="B396" s="41"/>
      <c r="C396" s="41"/>
      <c r="D396" s="109" t="s">
        <v>295</v>
      </c>
      <c r="E396" s="110" t="s">
        <v>565</v>
      </c>
      <c r="F396" s="111">
        <f>B3+(383*B5)</f>
        <v>383</v>
      </c>
      <c r="G396" s="41"/>
      <c r="I396" s="57"/>
      <c r="J396" s="28">
        <f>F448</f>
        <v>435</v>
      </c>
      <c r="K396" s="29">
        <f>F419</f>
        <v>406</v>
      </c>
      <c r="L396" s="29">
        <f>F390</f>
        <v>377</v>
      </c>
      <c r="M396" s="29">
        <f>F511</f>
        <v>498</v>
      </c>
      <c r="N396" s="29">
        <f>F482</f>
        <v>469</v>
      </c>
      <c r="O396" s="29">
        <f>F314</f>
        <v>301</v>
      </c>
      <c r="P396" s="29">
        <f>F310</f>
        <v>297</v>
      </c>
      <c r="Q396" s="29">
        <f>F281</f>
        <v>268</v>
      </c>
      <c r="R396" s="29">
        <f>F377</f>
        <v>364</v>
      </c>
      <c r="S396" s="29">
        <f>F343</f>
        <v>330</v>
      </c>
      <c r="T396" s="29">
        <f>F205</f>
        <v>192</v>
      </c>
      <c r="U396" s="29">
        <f>F176</f>
        <v>163</v>
      </c>
      <c r="V396" s="29">
        <f>F147</f>
        <v>134</v>
      </c>
      <c r="W396" s="29">
        <f>F238</f>
        <v>225</v>
      </c>
      <c r="X396" s="29">
        <f>F234</f>
        <v>221</v>
      </c>
      <c r="Y396" s="29">
        <f>F71</f>
        <v>58</v>
      </c>
      <c r="Z396" s="29">
        <f>F42</f>
        <v>29</v>
      </c>
      <c r="AA396" s="29">
        <f>F33</f>
        <v>20</v>
      </c>
      <c r="AB396" s="29">
        <f>F129</f>
        <v>116</v>
      </c>
      <c r="AC396" s="29">
        <f>F100</f>
        <v>87</v>
      </c>
      <c r="AD396" s="29">
        <f>F587</f>
        <v>574</v>
      </c>
      <c r="AE396" s="29">
        <f>F553</f>
        <v>540</v>
      </c>
      <c r="AF396" s="29">
        <f>F524</f>
        <v>511</v>
      </c>
      <c r="AG396" s="29">
        <f>F620</f>
        <v>607</v>
      </c>
      <c r="AH396" s="30">
        <f>F591</f>
        <v>578</v>
      </c>
      <c r="AI396" s="75">
        <f t="shared" si="187"/>
        <v>3247400</v>
      </c>
      <c r="AJ396" s="41"/>
      <c r="AK396" s="82" t="s">
        <v>119</v>
      </c>
      <c r="AL396" s="84" t="s">
        <v>697</v>
      </c>
      <c r="AM396" s="84" t="s">
        <v>220</v>
      </c>
      <c r="AN396" s="86" t="s">
        <v>512</v>
      </c>
      <c r="AO396" s="84" t="s">
        <v>564</v>
      </c>
      <c r="AP396" s="84" t="s">
        <v>398</v>
      </c>
      <c r="AQ396" s="84" t="s">
        <v>439</v>
      </c>
      <c r="AR396" s="84" t="s">
        <v>545</v>
      </c>
      <c r="AS396" s="84" t="s">
        <v>221</v>
      </c>
      <c r="AT396" s="84" t="s">
        <v>374</v>
      </c>
      <c r="AU396" s="84" t="s">
        <v>506</v>
      </c>
      <c r="AV396" s="84" t="s">
        <v>605</v>
      </c>
      <c r="AW396" s="117" t="s">
        <v>493</v>
      </c>
      <c r="AX396" s="84" t="s">
        <v>326</v>
      </c>
      <c r="AY396" s="84" t="s">
        <v>226</v>
      </c>
      <c r="AZ396" s="84" t="s">
        <v>210</v>
      </c>
      <c r="BA396" s="84" t="s">
        <v>449</v>
      </c>
      <c r="BB396" s="84" t="s">
        <v>255</v>
      </c>
      <c r="BC396" s="84" t="s">
        <v>450</v>
      </c>
      <c r="BD396" s="84" t="s">
        <v>409</v>
      </c>
      <c r="BE396" s="84" t="s">
        <v>415</v>
      </c>
      <c r="BF396" s="83" t="s">
        <v>197</v>
      </c>
      <c r="BG396" s="84" t="s">
        <v>509</v>
      </c>
      <c r="BH396" s="84" t="s">
        <v>648</v>
      </c>
      <c r="BI396" s="87" t="s">
        <v>661</v>
      </c>
      <c r="BJ396" s="67"/>
      <c r="BL396" s="57"/>
      <c r="BM396" s="28">
        <f>F217</f>
        <v>204</v>
      </c>
      <c r="BN396" s="29">
        <f>F173</f>
        <v>160</v>
      </c>
      <c r="BO396" s="29">
        <f>F256</f>
        <v>243</v>
      </c>
      <c r="BP396" s="29">
        <f>F145</f>
        <v>132</v>
      </c>
      <c r="BQ396" s="29">
        <f>F209</f>
        <v>196</v>
      </c>
      <c r="BR396" s="29">
        <f>F100</f>
        <v>87</v>
      </c>
      <c r="BS396" s="29">
        <f>F61</f>
        <v>48</v>
      </c>
      <c r="BT396" s="29">
        <f>F114</f>
        <v>101</v>
      </c>
      <c r="BU396" s="29">
        <f>F28</f>
        <v>15</v>
      </c>
      <c r="BV396" s="29">
        <f>F72</f>
        <v>59</v>
      </c>
      <c r="BW396" s="29">
        <f>F471</f>
        <v>458</v>
      </c>
      <c r="BX396" s="29">
        <f>F432</f>
        <v>419</v>
      </c>
      <c r="BY396" s="29">
        <f>F510</f>
        <v>497</v>
      </c>
      <c r="BZ396" s="29">
        <f>F399</f>
        <v>386</v>
      </c>
      <c r="CA396" s="29">
        <f>F438</f>
        <v>425</v>
      </c>
      <c r="CB396" s="29">
        <f>F358</f>
        <v>345</v>
      </c>
      <c r="CC396" s="29">
        <f>F294</f>
        <v>281</v>
      </c>
      <c r="CD396" s="29">
        <f>F377</f>
        <v>364</v>
      </c>
      <c r="CE396" s="29">
        <f>F266</f>
        <v>253</v>
      </c>
      <c r="CF396" s="29">
        <f>F330</f>
        <v>317</v>
      </c>
      <c r="CG396" s="29">
        <f>F604</f>
        <v>591</v>
      </c>
      <c r="CH396" s="29">
        <f>F540</f>
        <v>527</v>
      </c>
      <c r="CI396" s="29">
        <f>F618</f>
        <v>605</v>
      </c>
      <c r="CJ396" s="29">
        <f>F537</f>
        <v>524</v>
      </c>
      <c r="CK396" s="30">
        <f>F576</f>
        <v>563</v>
      </c>
      <c r="CL396" s="75">
        <f t="shared" si="188"/>
        <v>3247400</v>
      </c>
      <c r="CM396" s="41"/>
      <c r="CN396" s="82" t="s">
        <v>163</v>
      </c>
      <c r="CO396" s="84" t="s">
        <v>160</v>
      </c>
      <c r="CP396" s="84" t="s">
        <v>121</v>
      </c>
      <c r="CQ396" s="86" t="s">
        <v>285</v>
      </c>
      <c r="CR396" s="84" t="s">
        <v>288</v>
      </c>
      <c r="CS396" s="84" t="s">
        <v>409</v>
      </c>
      <c r="CT396" s="84" t="s">
        <v>494</v>
      </c>
      <c r="CU396" s="84" t="s">
        <v>368</v>
      </c>
      <c r="CV396" s="84" t="s">
        <v>658</v>
      </c>
      <c r="CW396" s="84" t="s">
        <v>164</v>
      </c>
      <c r="CX396" s="84" t="s">
        <v>170</v>
      </c>
      <c r="CY396" s="84" t="s">
        <v>418</v>
      </c>
      <c r="CZ396" s="117" t="s">
        <v>252</v>
      </c>
      <c r="DA396" s="84" t="s">
        <v>551</v>
      </c>
      <c r="DB396" s="84" t="s">
        <v>633</v>
      </c>
      <c r="DC396" s="84" t="s">
        <v>158</v>
      </c>
      <c r="DD396" s="84" t="s">
        <v>155</v>
      </c>
      <c r="DE396" s="84" t="s">
        <v>221</v>
      </c>
      <c r="DF396" s="84" t="s">
        <v>181</v>
      </c>
      <c r="DG396" s="84" t="s">
        <v>132</v>
      </c>
      <c r="DH396" s="84" t="s">
        <v>606</v>
      </c>
      <c r="DI396" s="83" t="s">
        <v>108</v>
      </c>
      <c r="DJ396" s="84" t="s">
        <v>638</v>
      </c>
      <c r="DK396" s="84" t="s">
        <v>454</v>
      </c>
      <c r="DL396" s="87" t="s">
        <v>521</v>
      </c>
      <c r="DM396" s="67"/>
      <c r="DO396" s="57"/>
      <c r="DP396" s="28">
        <f>F373</f>
        <v>360</v>
      </c>
      <c r="DQ396" s="29">
        <f>F440</f>
        <v>427</v>
      </c>
      <c r="DR396" s="29">
        <f>F532</f>
        <v>519</v>
      </c>
      <c r="DS396" s="29">
        <f>F94</f>
        <v>81</v>
      </c>
      <c r="DT396" s="29">
        <f>F186</f>
        <v>173</v>
      </c>
      <c r="DU396" s="29">
        <f>F55</f>
        <v>42</v>
      </c>
      <c r="DV396" s="29">
        <f>F247</f>
        <v>234</v>
      </c>
      <c r="DW396" s="29">
        <f>F334</f>
        <v>321</v>
      </c>
      <c r="DX396" s="29">
        <f>F401</f>
        <v>388</v>
      </c>
      <c r="DY396" s="29">
        <f>F588</f>
        <v>575</v>
      </c>
      <c r="DZ396" s="29">
        <f>F487</f>
        <v>474</v>
      </c>
      <c r="EA396" s="29">
        <f>F549</f>
        <v>536</v>
      </c>
      <c r="EB396" s="29">
        <f>F116</f>
        <v>103</v>
      </c>
      <c r="EC396" s="29">
        <f>F203</f>
        <v>190</v>
      </c>
      <c r="ED396" s="29">
        <f>F270</f>
        <v>257</v>
      </c>
      <c r="EE396" s="29">
        <f>F139</f>
        <v>126</v>
      </c>
      <c r="EF396" s="29">
        <f>F356</f>
        <v>343</v>
      </c>
      <c r="EG396" s="29">
        <f>F418</f>
        <v>405</v>
      </c>
      <c r="EH396" s="29">
        <f>F635</f>
        <v>622</v>
      </c>
      <c r="EI396" s="29">
        <f>F77</f>
        <v>64</v>
      </c>
      <c r="EJ396" s="29">
        <f>F571</f>
        <v>558</v>
      </c>
      <c r="EK396" s="29">
        <f>F33</f>
        <v>20</v>
      </c>
      <c r="EL396" s="29">
        <f>F225</f>
        <v>212</v>
      </c>
      <c r="EM396" s="29">
        <f>F292</f>
        <v>279</v>
      </c>
      <c r="EN396" s="30">
        <f>F504</f>
        <v>491</v>
      </c>
      <c r="EO396" s="75">
        <f t="shared" si="189"/>
        <v>3247400</v>
      </c>
      <c r="EP396" s="41"/>
      <c r="EQ396" s="91" t="s">
        <v>691</v>
      </c>
      <c r="ER396" s="93" t="s">
        <v>83</v>
      </c>
      <c r="ES396" s="93" t="s">
        <v>176</v>
      </c>
      <c r="ET396" s="92" t="s">
        <v>650</v>
      </c>
      <c r="EU396" s="93" t="s">
        <v>517</v>
      </c>
      <c r="EV396" s="93" t="s">
        <v>230</v>
      </c>
      <c r="EW396" s="93" t="s">
        <v>421</v>
      </c>
      <c r="EX396" s="93" t="s">
        <v>497</v>
      </c>
      <c r="EY396" s="93" t="s">
        <v>80</v>
      </c>
      <c r="EZ396" s="93" t="s">
        <v>456</v>
      </c>
      <c r="FA396" s="93" t="s">
        <v>82</v>
      </c>
      <c r="FB396" s="93" t="s">
        <v>474</v>
      </c>
      <c r="FC396" s="94" t="s">
        <v>652</v>
      </c>
      <c r="FD396" s="93" t="s">
        <v>637</v>
      </c>
      <c r="FE396" s="93" t="s">
        <v>109</v>
      </c>
      <c r="FF396" s="93" t="s">
        <v>308</v>
      </c>
      <c r="FG396" s="93" t="s">
        <v>514</v>
      </c>
      <c r="FH396" s="93" t="s">
        <v>84</v>
      </c>
      <c r="FI396" s="93" t="s">
        <v>473</v>
      </c>
      <c r="FJ396" s="93" t="s">
        <v>651</v>
      </c>
      <c r="FK396" s="93" t="s">
        <v>129</v>
      </c>
      <c r="FL396" s="95" t="s">
        <v>255</v>
      </c>
      <c r="FM396" s="93" t="s">
        <v>367</v>
      </c>
      <c r="FN396" s="93" t="s">
        <v>205</v>
      </c>
      <c r="FO396" s="96" t="s">
        <v>81</v>
      </c>
      <c r="FP396" s="67"/>
    </row>
    <row r="397" spans="1:172" x14ac:dyDescent="0.2">
      <c r="A397" s="41"/>
      <c r="B397" s="41"/>
      <c r="C397" s="41"/>
      <c r="D397" s="109" t="s">
        <v>258</v>
      </c>
      <c r="E397" s="110" t="s">
        <v>565</v>
      </c>
      <c r="F397" s="122">
        <f>B3+(384*B5)</f>
        <v>384</v>
      </c>
      <c r="G397" s="41"/>
      <c r="I397" s="57"/>
      <c r="J397" s="28">
        <f>F411</f>
        <v>398</v>
      </c>
      <c r="K397" s="29">
        <f>F507</f>
        <v>494</v>
      </c>
      <c r="L397" s="29">
        <f>F473</f>
        <v>460</v>
      </c>
      <c r="M397" s="29">
        <f>F444</f>
        <v>431</v>
      </c>
      <c r="N397" s="29">
        <f>F415</f>
        <v>402</v>
      </c>
      <c r="O397" s="29">
        <f>F277</f>
        <v>264</v>
      </c>
      <c r="P397" s="29">
        <f>F368</f>
        <v>355</v>
      </c>
      <c r="Q397" s="29">
        <f>F339</f>
        <v>326</v>
      </c>
      <c r="R397" s="29">
        <f>F335</f>
        <v>322</v>
      </c>
      <c r="S397" s="29">
        <f>F306</f>
        <v>293</v>
      </c>
      <c r="T397" s="29">
        <f>F138</f>
        <v>125</v>
      </c>
      <c r="U397" s="29">
        <f>F259</f>
        <v>246</v>
      </c>
      <c r="V397" s="29">
        <f>F230</f>
        <v>217</v>
      </c>
      <c r="W397" s="29">
        <f>F201</f>
        <v>188</v>
      </c>
      <c r="X397" s="29">
        <f>F172</f>
        <v>159</v>
      </c>
      <c r="Y397" s="29">
        <f>F29</f>
        <v>16</v>
      </c>
      <c r="Z397" s="29">
        <f>F125</f>
        <v>112</v>
      </c>
      <c r="AA397" s="29">
        <f>F96</f>
        <v>83</v>
      </c>
      <c r="AB397" s="29">
        <f>F67</f>
        <v>54</v>
      </c>
      <c r="AC397" s="29">
        <f>F58</f>
        <v>45</v>
      </c>
      <c r="AD397" s="29">
        <f>F520</f>
        <v>507</v>
      </c>
      <c r="AE397" s="29">
        <f>F616</f>
        <v>603</v>
      </c>
      <c r="AF397" s="29">
        <f>F612</f>
        <v>599</v>
      </c>
      <c r="AG397" s="29">
        <f>F578</f>
        <v>565</v>
      </c>
      <c r="AH397" s="30">
        <f>F549</f>
        <v>536</v>
      </c>
      <c r="AI397" s="75">
        <f t="shared" si="187"/>
        <v>3247400</v>
      </c>
      <c r="AJ397" s="41"/>
      <c r="AK397" s="82" t="s">
        <v>476</v>
      </c>
      <c r="AL397" s="84" t="s">
        <v>457</v>
      </c>
      <c r="AM397" s="84" t="s">
        <v>263</v>
      </c>
      <c r="AN397" s="84" t="s">
        <v>692</v>
      </c>
      <c r="AO397" s="86" t="s">
        <v>150</v>
      </c>
      <c r="AP397" s="84" t="s">
        <v>156</v>
      </c>
      <c r="AQ397" s="84" t="s">
        <v>188</v>
      </c>
      <c r="AR397" s="84" t="s">
        <v>440</v>
      </c>
      <c r="AS397" s="84" t="s">
        <v>515</v>
      </c>
      <c r="AT397" s="84" t="s">
        <v>399</v>
      </c>
      <c r="AU397" s="84" t="s">
        <v>127</v>
      </c>
      <c r="AV397" s="84" t="s">
        <v>162</v>
      </c>
      <c r="AW397" s="117" t="s">
        <v>468</v>
      </c>
      <c r="AX397" s="84" t="s">
        <v>635</v>
      </c>
      <c r="AY397" s="84" t="s">
        <v>556</v>
      </c>
      <c r="AZ397" s="84" t="s">
        <v>408</v>
      </c>
      <c r="BA397" s="84" t="s">
        <v>522</v>
      </c>
      <c r="BB397" s="84" t="s">
        <v>143</v>
      </c>
      <c r="BC397" s="84" t="s">
        <v>471</v>
      </c>
      <c r="BD397" s="84" t="s">
        <v>380</v>
      </c>
      <c r="BE397" s="83" t="s">
        <v>632</v>
      </c>
      <c r="BF397" s="84" t="s">
        <v>610</v>
      </c>
      <c r="BG397" s="84" t="s">
        <v>500</v>
      </c>
      <c r="BH397" s="84" t="s">
        <v>144</v>
      </c>
      <c r="BI397" s="87" t="s">
        <v>474</v>
      </c>
      <c r="BJ397" s="67"/>
      <c r="BL397" s="57"/>
      <c r="BM397" s="28">
        <f>F159</f>
        <v>146</v>
      </c>
      <c r="BN397" s="29">
        <f>F206</f>
        <v>193</v>
      </c>
      <c r="BO397" s="29">
        <f>F170</f>
        <v>157</v>
      </c>
      <c r="BP397" s="29">
        <f>F242</f>
        <v>229</v>
      </c>
      <c r="BQ397" s="29">
        <f>F223</f>
        <v>210</v>
      </c>
      <c r="BR397" s="29">
        <f>F22</f>
        <v>9</v>
      </c>
      <c r="BS397" s="29">
        <f>F64</f>
        <v>51</v>
      </c>
      <c r="BT397" s="29">
        <f>F53</f>
        <v>40</v>
      </c>
      <c r="BU397" s="29">
        <f>F125</f>
        <v>112</v>
      </c>
      <c r="BV397" s="29">
        <f>F111</f>
        <v>98</v>
      </c>
      <c r="BW397" s="29">
        <f>F388</f>
        <v>375</v>
      </c>
      <c r="BX397" s="29">
        <f>F460</f>
        <v>447</v>
      </c>
      <c r="BY397" s="29">
        <f>F424</f>
        <v>411</v>
      </c>
      <c r="BZ397" s="29">
        <f>F496</f>
        <v>483</v>
      </c>
      <c r="CA397" s="29">
        <f>F482</f>
        <v>469</v>
      </c>
      <c r="CB397" s="29">
        <f>F280</f>
        <v>267</v>
      </c>
      <c r="CC397" s="29">
        <f>F327</f>
        <v>314</v>
      </c>
      <c r="CD397" s="29">
        <f>F291</f>
        <v>278</v>
      </c>
      <c r="CE397" s="29">
        <f>F383</f>
        <v>370</v>
      </c>
      <c r="CF397" s="29">
        <f>F344</f>
        <v>331</v>
      </c>
      <c r="CG397" s="29">
        <f>F526</f>
        <v>513</v>
      </c>
      <c r="CH397" s="29">
        <f>F568</f>
        <v>555</v>
      </c>
      <c r="CI397" s="29">
        <f>F562</f>
        <v>549</v>
      </c>
      <c r="CJ397" s="29">
        <f>F629</f>
        <v>616</v>
      </c>
      <c r="CK397" s="30">
        <f>F590</f>
        <v>577</v>
      </c>
      <c r="CL397" s="75">
        <f t="shared" si="188"/>
        <v>3247400</v>
      </c>
      <c r="CM397" s="41"/>
      <c r="CN397" s="82" t="s">
        <v>90</v>
      </c>
      <c r="CO397" s="84" t="s">
        <v>182</v>
      </c>
      <c r="CP397" s="84" t="s">
        <v>228</v>
      </c>
      <c r="CQ397" s="84" t="s">
        <v>91</v>
      </c>
      <c r="CR397" s="86" t="s">
        <v>344</v>
      </c>
      <c r="CS397" s="84" t="s">
        <v>348</v>
      </c>
      <c r="CT397" s="84" t="s">
        <v>139</v>
      </c>
      <c r="CU397" s="84" t="s">
        <v>611</v>
      </c>
      <c r="CV397" s="84" t="s">
        <v>522</v>
      </c>
      <c r="CW397" s="84" t="s">
        <v>460</v>
      </c>
      <c r="CX397" s="84" t="s">
        <v>568</v>
      </c>
      <c r="CY397" s="84" t="s">
        <v>328</v>
      </c>
      <c r="CZ397" s="117" t="s">
        <v>405</v>
      </c>
      <c r="DA397" s="84" t="s">
        <v>354</v>
      </c>
      <c r="DB397" s="84" t="s">
        <v>564</v>
      </c>
      <c r="DC397" s="84" t="s">
        <v>85</v>
      </c>
      <c r="DD397" s="84" t="s">
        <v>342</v>
      </c>
      <c r="DE397" s="84" t="s">
        <v>224</v>
      </c>
      <c r="DF397" s="84" t="s">
        <v>86</v>
      </c>
      <c r="DG397" s="84" t="s">
        <v>341</v>
      </c>
      <c r="DH397" s="83" t="s">
        <v>486</v>
      </c>
      <c r="DI397" s="84" t="s">
        <v>623</v>
      </c>
      <c r="DJ397" s="84" t="s">
        <v>530</v>
      </c>
      <c r="DK397" s="84" t="s">
        <v>645</v>
      </c>
      <c r="DL397" s="87" t="s">
        <v>300</v>
      </c>
      <c r="DM397" s="67"/>
      <c r="DO397" s="57"/>
      <c r="DP397" s="28">
        <f>F188</f>
        <v>175</v>
      </c>
      <c r="DQ397" s="29">
        <f>F280</f>
        <v>267</v>
      </c>
      <c r="DR397" s="29">
        <f>F472</f>
        <v>459</v>
      </c>
      <c r="DS397" s="29">
        <f>F559</f>
        <v>546</v>
      </c>
      <c r="DT397" s="29">
        <f>F126</f>
        <v>113</v>
      </c>
      <c r="DU397" s="29">
        <f>F620</f>
        <v>607</v>
      </c>
      <c r="DV397" s="29">
        <f>F87</f>
        <v>74</v>
      </c>
      <c r="DW397" s="29">
        <f>F149</f>
        <v>136</v>
      </c>
      <c r="DX397" s="29">
        <f>F341</f>
        <v>328</v>
      </c>
      <c r="DY397" s="29">
        <f>F428</f>
        <v>415</v>
      </c>
      <c r="DZ397" s="29">
        <f>F302</f>
        <v>289</v>
      </c>
      <c r="EA397" s="29">
        <f>F489</f>
        <v>476</v>
      </c>
      <c r="EB397" s="29">
        <f>F581</f>
        <v>568</v>
      </c>
      <c r="EC397" s="29">
        <f>F18</f>
        <v>5</v>
      </c>
      <c r="ED397" s="29">
        <f>F235</f>
        <v>222</v>
      </c>
      <c r="EE397" s="29">
        <f>F104</f>
        <v>91</v>
      </c>
      <c r="EF397" s="29">
        <f>F171</f>
        <v>158</v>
      </c>
      <c r="EG397" s="29">
        <f>F383</f>
        <v>370</v>
      </c>
      <c r="EH397" s="29">
        <f>F450</f>
        <v>437</v>
      </c>
      <c r="EI397" s="29">
        <f>F517</f>
        <v>504</v>
      </c>
      <c r="EJ397" s="29">
        <f>F411</f>
        <v>398</v>
      </c>
      <c r="EK397" s="29">
        <f>F598</f>
        <v>585</v>
      </c>
      <c r="EL397" s="29">
        <f>F40</f>
        <v>27</v>
      </c>
      <c r="EM397" s="29">
        <f>F257</f>
        <v>244</v>
      </c>
      <c r="EN397" s="30">
        <f>F319</f>
        <v>306</v>
      </c>
      <c r="EO397" s="75">
        <f t="shared" si="189"/>
        <v>3247400</v>
      </c>
      <c r="EP397" s="41"/>
      <c r="EQ397" s="91" t="s">
        <v>375</v>
      </c>
      <c r="ER397" s="93" t="s">
        <v>85</v>
      </c>
      <c r="ES397" s="93" t="s">
        <v>316</v>
      </c>
      <c r="ET397" s="93" t="s">
        <v>118</v>
      </c>
      <c r="EU397" s="92" t="s">
        <v>96</v>
      </c>
      <c r="EV397" s="93" t="s">
        <v>648</v>
      </c>
      <c r="EW397" s="93" t="s">
        <v>667</v>
      </c>
      <c r="EX397" s="93" t="s">
        <v>654</v>
      </c>
      <c r="EY397" s="93" t="s">
        <v>87</v>
      </c>
      <c r="EZ397" s="93" t="s">
        <v>445</v>
      </c>
      <c r="FA397" s="93" t="s">
        <v>89</v>
      </c>
      <c r="FB397" s="93" t="s">
        <v>475</v>
      </c>
      <c r="FC397" s="94" t="s">
        <v>461</v>
      </c>
      <c r="FD397" s="93" t="s">
        <v>529</v>
      </c>
      <c r="FE397" s="93" t="s">
        <v>361</v>
      </c>
      <c r="FF397" s="93" t="s">
        <v>489</v>
      </c>
      <c r="FG397" s="93" t="s">
        <v>701</v>
      </c>
      <c r="FH397" s="93" t="s">
        <v>86</v>
      </c>
      <c r="FI397" s="93" t="s">
        <v>236</v>
      </c>
      <c r="FJ397" s="93" t="s">
        <v>647</v>
      </c>
      <c r="FK397" s="95" t="s">
        <v>476</v>
      </c>
      <c r="FL397" s="93" t="s">
        <v>174</v>
      </c>
      <c r="FM397" s="93" t="s">
        <v>580</v>
      </c>
      <c r="FN397" s="93" t="s">
        <v>516</v>
      </c>
      <c r="FO397" s="96" t="s">
        <v>88</v>
      </c>
      <c r="FP397" s="67"/>
    </row>
    <row r="398" spans="1:172" x14ac:dyDescent="0.2">
      <c r="A398" s="41"/>
      <c r="B398" s="41"/>
      <c r="C398" s="41"/>
      <c r="D398" s="109" t="s">
        <v>204</v>
      </c>
      <c r="E398" s="110" t="s">
        <v>565</v>
      </c>
      <c r="F398" s="122">
        <f>B3+(385*B5)</f>
        <v>385</v>
      </c>
      <c r="G398" s="41"/>
      <c r="I398" s="57"/>
      <c r="J398" s="28">
        <f>F217</f>
        <v>204</v>
      </c>
      <c r="K398" s="29">
        <f>F208</f>
        <v>195</v>
      </c>
      <c r="L398" s="29">
        <f>F179</f>
        <v>166</v>
      </c>
      <c r="M398" s="29">
        <f>F150</f>
        <v>137</v>
      </c>
      <c r="N398" s="29">
        <f>F246</f>
        <v>233</v>
      </c>
      <c r="O398" s="29">
        <f>F103</f>
        <v>90</v>
      </c>
      <c r="P398" s="29">
        <f>F74</f>
        <v>61</v>
      </c>
      <c r="Q398" s="29">
        <f>F45</f>
        <v>32</v>
      </c>
      <c r="R398" s="29">
        <f>F16</f>
        <v>3</v>
      </c>
      <c r="S398" s="29">
        <f>F137</f>
        <v>124</v>
      </c>
      <c r="T398" s="29">
        <f>F594</f>
        <v>581</v>
      </c>
      <c r="U398" s="29">
        <f>F565</f>
        <v>552</v>
      </c>
      <c r="V398" s="29">
        <f>F561</f>
        <v>548</v>
      </c>
      <c r="W398" s="29">
        <f>F532</f>
        <v>519</v>
      </c>
      <c r="X398" s="29">
        <f>F623</f>
        <v>610</v>
      </c>
      <c r="Y398" s="29">
        <f>F485</f>
        <v>472</v>
      </c>
      <c r="Z398" s="29">
        <f>F456</f>
        <v>443</v>
      </c>
      <c r="AA398" s="29">
        <f>F427</f>
        <v>414</v>
      </c>
      <c r="AB398" s="29">
        <f>F393</f>
        <v>380</v>
      </c>
      <c r="AC398" s="29">
        <f>F489</f>
        <v>476</v>
      </c>
      <c r="AD398" s="29">
        <f>F351</f>
        <v>338</v>
      </c>
      <c r="AE398" s="29">
        <f>F322</f>
        <v>309</v>
      </c>
      <c r="AF398" s="29">
        <f>F288</f>
        <v>275</v>
      </c>
      <c r="AG398" s="29">
        <f>F284</f>
        <v>271</v>
      </c>
      <c r="AH398" s="30">
        <f>F380</f>
        <v>367</v>
      </c>
      <c r="AI398" s="75">
        <f t="shared" si="187"/>
        <v>3247400</v>
      </c>
      <c r="AJ398" s="41"/>
      <c r="AK398" s="82" t="s">
        <v>163</v>
      </c>
      <c r="AL398" s="84" t="s">
        <v>469</v>
      </c>
      <c r="AM398" s="84" t="s">
        <v>498</v>
      </c>
      <c r="AN398" s="84" t="s">
        <v>318</v>
      </c>
      <c r="AO398" s="84" t="s">
        <v>693</v>
      </c>
      <c r="AP398" s="86" t="s">
        <v>590</v>
      </c>
      <c r="AQ398" s="84" t="s">
        <v>140</v>
      </c>
      <c r="AR398" s="84" t="s">
        <v>261</v>
      </c>
      <c r="AS398" s="84" t="s">
        <v>630</v>
      </c>
      <c r="AT398" s="84" t="s">
        <v>689</v>
      </c>
      <c r="AU398" s="84" t="s">
        <v>355</v>
      </c>
      <c r="AV398" s="84" t="s">
        <v>172</v>
      </c>
      <c r="AW398" s="117" t="s">
        <v>145</v>
      </c>
      <c r="AX398" s="84" t="s">
        <v>176</v>
      </c>
      <c r="AY398" s="84" t="s">
        <v>357</v>
      </c>
      <c r="AZ398" s="84" t="s">
        <v>130</v>
      </c>
      <c r="BA398" s="84" t="s">
        <v>675</v>
      </c>
      <c r="BB398" s="84" t="s">
        <v>685</v>
      </c>
      <c r="BC398" s="84" t="s">
        <v>151</v>
      </c>
      <c r="BD398" s="83" t="s">
        <v>475</v>
      </c>
      <c r="BE398" s="84" t="s">
        <v>465</v>
      </c>
      <c r="BF398" s="84" t="s">
        <v>634</v>
      </c>
      <c r="BG398" s="84" t="s">
        <v>626</v>
      </c>
      <c r="BH398" s="84" t="s">
        <v>527</v>
      </c>
      <c r="BI398" s="87" t="s">
        <v>157</v>
      </c>
      <c r="BJ398" s="67"/>
      <c r="BL398" s="57"/>
      <c r="BM398" s="28">
        <f>F293</f>
        <v>280</v>
      </c>
      <c r="BN398" s="29">
        <f>F279</f>
        <v>266</v>
      </c>
      <c r="BO398" s="29">
        <f>F351</f>
        <v>338</v>
      </c>
      <c r="BP398" s="29">
        <f>F315</f>
        <v>302</v>
      </c>
      <c r="BQ398" s="29">
        <f>F387</f>
        <v>374</v>
      </c>
      <c r="BR398" s="29">
        <f>F560</f>
        <v>547</v>
      </c>
      <c r="BS398" s="29">
        <f>F521</f>
        <v>508</v>
      </c>
      <c r="BT398" s="29">
        <f>F588</f>
        <v>575</v>
      </c>
      <c r="BU398" s="29">
        <f>F582</f>
        <v>569</v>
      </c>
      <c r="BV398" s="29">
        <f>F624</f>
        <v>611</v>
      </c>
      <c r="BW398" s="29">
        <f>F52</f>
        <v>39</v>
      </c>
      <c r="BX398" s="29">
        <f>F33</f>
        <v>20</v>
      </c>
      <c r="BY398" s="29">
        <f>F105</f>
        <v>92</v>
      </c>
      <c r="BZ398" s="29">
        <f>F69</f>
        <v>56</v>
      </c>
      <c r="CA398" s="29">
        <f>F116</f>
        <v>103</v>
      </c>
      <c r="CB398" s="29">
        <f>F431</f>
        <v>418</v>
      </c>
      <c r="CC398" s="29">
        <f>F392</f>
        <v>379</v>
      </c>
      <c r="CD398" s="29">
        <f>F484</f>
        <v>471</v>
      </c>
      <c r="CE398" s="29">
        <f>F448</f>
        <v>435</v>
      </c>
      <c r="CF398" s="29">
        <f>F495</f>
        <v>482</v>
      </c>
      <c r="CG398" s="29">
        <f>F164</f>
        <v>151</v>
      </c>
      <c r="CH398" s="29">
        <f>F150</f>
        <v>137</v>
      </c>
      <c r="CI398" s="29">
        <f>F222</f>
        <v>209</v>
      </c>
      <c r="CJ398" s="29">
        <f>F211</f>
        <v>198</v>
      </c>
      <c r="CK398" s="30">
        <f>F253</f>
        <v>240</v>
      </c>
      <c r="CL398" s="75">
        <f t="shared" si="188"/>
        <v>3247400</v>
      </c>
      <c r="CM398" s="41"/>
      <c r="CN398" s="82" t="s">
        <v>125</v>
      </c>
      <c r="CO398" s="84" t="s">
        <v>536</v>
      </c>
      <c r="CP398" s="84" t="s">
        <v>465</v>
      </c>
      <c r="CQ398" s="84" t="s">
        <v>384</v>
      </c>
      <c r="CR398" s="84" t="s">
        <v>360</v>
      </c>
      <c r="CS398" s="86" t="s">
        <v>393</v>
      </c>
      <c r="CT398" s="84" t="s">
        <v>191</v>
      </c>
      <c r="CU398" s="84" t="s">
        <v>456</v>
      </c>
      <c r="CV398" s="84" t="s">
        <v>239</v>
      </c>
      <c r="CW398" s="84" t="s">
        <v>542</v>
      </c>
      <c r="CX398" s="84" t="s">
        <v>574</v>
      </c>
      <c r="CY398" s="84" t="s">
        <v>255</v>
      </c>
      <c r="CZ398" s="117" t="s">
        <v>166</v>
      </c>
      <c r="DA398" s="84" t="s">
        <v>573</v>
      </c>
      <c r="DB398" s="84" t="s">
        <v>652</v>
      </c>
      <c r="DC398" s="84" t="s">
        <v>664</v>
      </c>
      <c r="DD398" s="84" t="s">
        <v>237</v>
      </c>
      <c r="DE398" s="84" t="s">
        <v>581</v>
      </c>
      <c r="DF398" s="84" t="s">
        <v>119</v>
      </c>
      <c r="DG398" s="83" t="s">
        <v>446</v>
      </c>
      <c r="DH398" s="84" t="s">
        <v>245</v>
      </c>
      <c r="DI398" s="84" t="s">
        <v>318</v>
      </c>
      <c r="DJ398" s="84" t="s">
        <v>524</v>
      </c>
      <c r="DK398" s="84" t="s">
        <v>547</v>
      </c>
      <c r="DL398" s="87" t="s">
        <v>575</v>
      </c>
      <c r="DM398" s="67"/>
      <c r="DO398" s="57"/>
      <c r="DP398" s="28">
        <f>F480</f>
        <v>467</v>
      </c>
      <c r="DQ398" s="29">
        <f>F547</f>
        <v>534</v>
      </c>
      <c r="DR398" s="29">
        <f>F134</f>
        <v>121</v>
      </c>
      <c r="DS398" s="29">
        <f>F201</f>
        <v>188</v>
      </c>
      <c r="DT398" s="29">
        <f>F263</f>
        <v>250</v>
      </c>
      <c r="DU398" s="29">
        <f>F162</f>
        <v>149</v>
      </c>
      <c r="DV398" s="29">
        <f>F349</f>
        <v>336</v>
      </c>
      <c r="DW398" s="29">
        <f>F416</f>
        <v>403</v>
      </c>
      <c r="DX398" s="29">
        <f>F628</f>
        <v>615</v>
      </c>
      <c r="DY398" s="29">
        <f>F70</f>
        <v>57</v>
      </c>
      <c r="DZ398" s="29">
        <f>F564</f>
        <v>551</v>
      </c>
      <c r="EA398" s="29">
        <f>F31</f>
        <v>18</v>
      </c>
      <c r="EB398" s="29">
        <f>F218</f>
        <v>205</v>
      </c>
      <c r="EC398" s="29">
        <f>F310</f>
        <v>297</v>
      </c>
      <c r="ED398" s="29">
        <f>F502</f>
        <v>489</v>
      </c>
      <c r="EE398" s="29">
        <f>F371</f>
        <v>358</v>
      </c>
      <c r="EF398" s="29">
        <f>F458</f>
        <v>445</v>
      </c>
      <c r="EG398" s="29">
        <f>F525</f>
        <v>512</v>
      </c>
      <c r="EH398" s="29">
        <f>F92</f>
        <v>79</v>
      </c>
      <c r="EI398" s="29">
        <f>F179</f>
        <v>166</v>
      </c>
      <c r="EJ398" s="29">
        <f>F48</f>
        <v>35</v>
      </c>
      <c r="EK398" s="29">
        <f>F240</f>
        <v>227</v>
      </c>
      <c r="EL398" s="29">
        <f>F332</f>
        <v>319</v>
      </c>
      <c r="EM398" s="29">
        <f>F394</f>
        <v>381</v>
      </c>
      <c r="EN398" s="30">
        <f>F611</f>
        <v>598</v>
      </c>
      <c r="EO398" s="75">
        <f t="shared" si="189"/>
        <v>3247400</v>
      </c>
      <c r="EP398" s="41"/>
      <c r="EQ398" s="91" t="s">
        <v>603</v>
      </c>
      <c r="ER398" s="93" t="s">
        <v>336</v>
      </c>
      <c r="ES398" s="93" t="s">
        <v>289</v>
      </c>
      <c r="ET398" s="93" t="s">
        <v>635</v>
      </c>
      <c r="EU398" s="93" t="s">
        <v>586</v>
      </c>
      <c r="EV398" s="92" t="s">
        <v>187</v>
      </c>
      <c r="EW398" s="93" t="s">
        <v>305</v>
      </c>
      <c r="EX398" s="93" t="s">
        <v>131</v>
      </c>
      <c r="EY398" s="93" t="s">
        <v>257</v>
      </c>
      <c r="EZ398" s="93" t="s">
        <v>369</v>
      </c>
      <c r="FA398" s="93" t="s">
        <v>335</v>
      </c>
      <c r="FB398" s="93" t="s">
        <v>431</v>
      </c>
      <c r="FC398" s="94" t="s">
        <v>114</v>
      </c>
      <c r="FD398" s="93" t="s">
        <v>439</v>
      </c>
      <c r="FE398" s="93" t="s">
        <v>676</v>
      </c>
      <c r="FF398" s="93" t="s">
        <v>563</v>
      </c>
      <c r="FG398" s="93" t="s">
        <v>168</v>
      </c>
      <c r="FH398" s="93" t="s">
        <v>337</v>
      </c>
      <c r="FI398" s="93" t="s">
        <v>410</v>
      </c>
      <c r="FJ398" s="95" t="s">
        <v>498</v>
      </c>
      <c r="FK398" s="93" t="s">
        <v>430</v>
      </c>
      <c r="FL398" s="93" t="s">
        <v>480</v>
      </c>
      <c r="FM398" s="93" t="s">
        <v>665</v>
      </c>
      <c r="FN398" s="93" t="s">
        <v>700</v>
      </c>
      <c r="FO398" s="96" t="s">
        <v>241</v>
      </c>
      <c r="FP398" s="67"/>
    </row>
    <row r="399" spans="1:172" x14ac:dyDescent="0.2">
      <c r="A399" s="41"/>
      <c r="B399" s="41"/>
      <c r="C399" s="41"/>
      <c r="D399" s="109" t="s">
        <v>551</v>
      </c>
      <c r="E399" s="110" t="s">
        <v>565</v>
      </c>
      <c r="F399" s="111">
        <f>B3+(386*B5)</f>
        <v>386</v>
      </c>
      <c r="G399" s="41"/>
      <c r="I399" s="57"/>
      <c r="J399" s="28">
        <f>F175</f>
        <v>162</v>
      </c>
      <c r="K399" s="29">
        <f>F146</f>
        <v>133</v>
      </c>
      <c r="L399" s="29">
        <f>F242</f>
        <v>229</v>
      </c>
      <c r="M399" s="29">
        <f>F233</f>
        <v>220</v>
      </c>
      <c r="N399" s="29">
        <f>F204</f>
        <v>191</v>
      </c>
      <c r="O399" s="29">
        <f>F41</f>
        <v>28</v>
      </c>
      <c r="P399" s="29">
        <f>F37</f>
        <v>24</v>
      </c>
      <c r="Q399" s="29">
        <f>F128</f>
        <v>115</v>
      </c>
      <c r="R399" s="29">
        <f>F99</f>
        <v>86</v>
      </c>
      <c r="S399" s="29">
        <f>F70</f>
        <v>57</v>
      </c>
      <c r="T399" s="29">
        <f>F557</f>
        <v>544</v>
      </c>
      <c r="U399" s="29">
        <f>F523</f>
        <v>510</v>
      </c>
      <c r="V399" s="29">
        <f>F619</f>
        <v>606</v>
      </c>
      <c r="W399" s="29">
        <f>F590</f>
        <v>577</v>
      </c>
      <c r="X399" s="29">
        <f>F586</f>
        <v>573</v>
      </c>
      <c r="Y399" s="29">
        <f>F418</f>
        <v>405</v>
      </c>
      <c r="Z399" s="29">
        <f>F389</f>
        <v>376</v>
      </c>
      <c r="AA399" s="29">
        <f>F510</f>
        <v>497</v>
      </c>
      <c r="AB399" s="29">
        <f>F481</f>
        <v>468</v>
      </c>
      <c r="AC399" s="29">
        <f>F452</f>
        <v>439</v>
      </c>
      <c r="AD399" s="29">
        <f>F309</f>
        <v>296</v>
      </c>
      <c r="AE399" s="29">
        <f>F280</f>
        <v>267</v>
      </c>
      <c r="AF399" s="29">
        <f>F376</f>
        <v>363</v>
      </c>
      <c r="AG399" s="29">
        <f>F347</f>
        <v>334</v>
      </c>
      <c r="AH399" s="30">
        <f>F313</f>
        <v>300</v>
      </c>
      <c r="AI399" s="75">
        <f t="shared" si="187"/>
        <v>3247400</v>
      </c>
      <c r="AJ399" s="41"/>
      <c r="AK399" s="82" t="s">
        <v>138</v>
      </c>
      <c r="AL399" s="84" t="s">
        <v>699</v>
      </c>
      <c r="AM399" s="84" t="s">
        <v>91</v>
      </c>
      <c r="AN399" s="84" t="s">
        <v>429</v>
      </c>
      <c r="AO399" s="84" t="s">
        <v>560</v>
      </c>
      <c r="AP399" s="84" t="s">
        <v>619</v>
      </c>
      <c r="AQ399" s="86" t="s">
        <v>679</v>
      </c>
      <c r="AR399" s="84" t="s">
        <v>628</v>
      </c>
      <c r="AS399" s="84" t="s">
        <v>72</v>
      </c>
      <c r="AT399" s="84" t="s">
        <v>369</v>
      </c>
      <c r="AU399" s="84" t="s">
        <v>356</v>
      </c>
      <c r="AV399" s="84" t="s">
        <v>299</v>
      </c>
      <c r="AW399" s="117" t="s">
        <v>106</v>
      </c>
      <c r="AX399" s="84" t="s">
        <v>300</v>
      </c>
      <c r="AY399" s="84" t="s">
        <v>78</v>
      </c>
      <c r="AZ399" s="84" t="s">
        <v>84</v>
      </c>
      <c r="BA399" s="84" t="s">
        <v>437</v>
      </c>
      <c r="BB399" s="84" t="s">
        <v>252</v>
      </c>
      <c r="BC399" s="83" t="s">
        <v>687</v>
      </c>
      <c r="BD399" s="84" t="s">
        <v>690</v>
      </c>
      <c r="BE399" s="84" t="s">
        <v>412</v>
      </c>
      <c r="BF399" s="84" t="s">
        <v>85</v>
      </c>
      <c r="BG399" s="84" t="s">
        <v>425</v>
      </c>
      <c r="BH399" s="84" t="s">
        <v>616</v>
      </c>
      <c r="BI399" s="87" t="s">
        <v>660</v>
      </c>
      <c r="BJ399" s="67"/>
      <c r="BL399" s="57"/>
      <c r="BM399" s="28">
        <f>F337</f>
        <v>324</v>
      </c>
      <c r="BN399" s="29">
        <f>F376</f>
        <v>363</v>
      </c>
      <c r="BO399" s="29">
        <f>F265</f>
        <v>252</v>
      </c>
      <c r="BP399" s="29">
        <f>F343</f>
        <v>330</v>
      </c>
      <c r="BQ399" s="29">
        <f>F304</f>
        <v>291</v>
      </c>
      <c r="BR399" s="29">
        <f>F574</f>
        <v>561</v>
      </c>
      <c r="BS399" s="29">
        <f>F613</f>
        <v>600</v>
      </c>
      <c r="BT399" s="29">
        <f>F532</f>
        <v>519</v>
      </c>
      <c r="BU399" s="29">
        <f>F610</f>
        <v>597</v>
      </c>
      <c r="BV399" s="29">
        <f>F546</f>
        <v>533</v>
      </c>
      <c r="BW399" s="29">
        <f>F66</f>
        <v>53</v>
      </c>
      <c r="BX399" s="29">
        <f>F130</f>
        <v>117</v>
      </c>
      <c r="BY399" s="29">
        <f>F19</f>
        <v>6</v>
      </c>
      <c r="BZ399" s="29">
        <f>F102</f>
        <v>89</v>
      </c>
      <c r="CA399" s="29">
        <f>F58</f>
        <v>45</v>
      </c>
      <c r="CB399" s="29">
        <f>F445</f>
        <v>432</v>
      </c>
      <c r="CC399" s="29">
        <f>F509</f>
        <v>496</v>
      </c>
      <c r="CD399" s="29">
        <f>F398</f>
        <v>385</v>
      </c>
      <c r="CE399" s="29">
        <f>F481</f>
        <v>468</v>
      </c>
      <c r="CF399" s="29">
        <f>F417</f>
        <v>404</v>
      </c>
      <c r="CG399" s="29">
        <f>F203</f>
        <v>190</v>
      </c>
      <c r="CH399" s="29">
        <f>F247</f>
        <v>234</v>
      </c>
      <c r="CI399" s="29">
        <f>F161</f>
        <v>148</v>
      </c>
      <c r="CJ399" s="29">
        <f>F214</f>
        <v>201</v>
      </c>
      <c r="CK399" s="30">
        <f>F175</f>
        <v>162</v>
      </c>
      <c r="CL399" s="75">
        <f t="shared" si="188"/>
        <v>3247400</v>
      </c>
      <c r="CM399" s="41"/>
      <c r="CN399" s="82" t="s">
        <v>111</v>
      </c>
      <c r="CO399" s="84" t="s">
        <v>425</v>
      </c>
      <c r="CP399" s="84" t="s">
        <v>467</v>
      </c>
      <c r="CQ399" s="84" t="s">
        <v>374</v>
      </c>
      <c r="CR399" s="84" t="s">
        <v>502</v>
      </c>
      <c r="CS399" s="84" t="s">
        <v>432</v>
      </c>
      <c r="CT399" s="86" t="s">
        <v>434</v>
      </c>
      <c r="CU399" s="84" t="s">
        <v>176</v>
      </c>
      <c r="CV399" s="84" t="s">
        <v>510</v>
      </c>
      <c r="CW399" s="84" t="s">
        <v>327</v>
      </c>
      <c r="CX399" s="84" t="s">
        <v>596</v>
      </c>
      <c r="CY399" s="84" t="s">
        <v>350</v>
      </c>
      <c r="CZ399" s="117" t="s">
        <v>620</v>
      </c>
      <c r="DA399" s="84" t="s">
        <v>609</v>
      </c>
      <c r="DB399" s="84" t="s">
        <v>380</v>
      </c>
      <c r="DC399" s="84" t="s">
        <v>550</v>
      </c>
      <c r="DD399" s="84" t="s">
        <v>640</v>
      </c>
      <c r="DE399" s="84" t="s">
        <v>204</v>
      </c>
      <c r="DF399" s="83" t="s">
        <v>687</v>
      </c>
      <c r="DG399" s="84" t="s">
        <v>169</v>
      </c>
      <c r="DH399" s="84" t="s">
        <v>637</v>
      </c>
      <c r="DI399" s="84" t="s">
        <v>421</v>
      </c>
      <c r="DJ399" s="84" t="s">
        <v>400</v>
      </c>
      <c r="DK399" s="84" t="s">
        <v>184</v>
      </c>
      <c r="DL399" s="87" t="s">
        <v>138</v>
      </c>
      <c r="DM399" s="67"/>
      <c r="DO399" s="57"/>
      <c r="DP399" s="28">
        <f>F295</f>
        <v>282</v>
      </c>
      <c r="DQ399" s="29">
        <f>F512</f>
        <v>499</v>
      </c>
      <c r="DR399" s="29">
        <f>F574</f>
        <v>561</v>
      </c>
      <c r="DS399" s="29">
        <f>F16</f>
        <v>3</v>
      </c>
      <c r="DT399" s="29">
        <f>F228</f>
        <v>215</v>
      </c>
      <c r="DU399" s="29">
        <f>F102</f>
        <v>89</v>
      </c>
      <c r="DV399" s="29">
        <f>F164</f>
        <v>151</v>
      </c>
      <c r="DW399" s="29">
        <f>F381</f>
        <v>368</v>
      </c>
      <c r="DX399" s="29">
        <f>F443</f>
        <v>430</v>
      </c>
      <c r="DY399" s="29">
        <f>F535</f>
        <v>522</v>
      </c>
      <c r="DZ399" s="29">
        <f>F404</f>
        <v>391</v>
      </c>
      <c r="EA399" s="29">
        <f>F596</f>
        <v>583</v>
      </c>
      <c r="EB399" s="29">
        <f>F58</f>
        <v>45</v>
      </c>
      <c r="EC399" s="29">
        <f>F250</f>
        <v>237</v>
      </c>
      <c r="ED399" s="29">
        <f>F317</f>
        <v>304</v>
      </c>
      <c r="EE399" s="29">
        <f>F211</f>
        <v>198</v>
      </c>
      <c r="EF399" s="29">
        <f>F273</f>
        <v>260</v>
      </c>
      <c r="EG399" s="29">
        <f>F465</f>
        <v>452</v>
      </c>
      <c r="EH399" s="29">
        <f>F557</f>
        <v>544</v>
      </c>
      <c r="EI399" s="29">
        <f>F119</f>
        <v>106</v>
      </c>
      <c r="EJ399" s="29">
        <f>F613</f>
        <v>600</v>
      </c>
      <c r="EK399" s="29">
        <f>F80</f>
        <v>67</v>
      </c>
      <c r="EL399" s="29">
        <f>F147</f>
        <v>134</v>
      </c>
      <c r="EM399" s="29">
        <f>F359</f>
        <v>346</v>
      </c>
      <c r="EN399" s="30">
        <f>F426</f>
        <v>413</v>
      </c>
      <c r="EO399" s="75">
        <f t="shared" si="189"/>
        <v>3247400</v>
      </c>
      <c r="EP399" s="41"/>
      <c r="EQ399" s="91" t="s">
        <v>304</v>
      </c>
      <c r="ER399" s="93" t="s">
        <v>340</v>
      </c>
      <c r="ES399" s="93" t="s">
        <v>432</v>
      </c>
      <c r="ET399" s="93" t="s">
        <v>630</v>
      </c>
      <c r="EU399" s="93" t="s">
        <v>653</v>
      </c>
      <c r="EV399" s="93" t="s">
        <v>609</v>
      </c>
      <c r="EW399" s="92" t="s">
        <v>245</v>
      </c>
      <c r="EX399" s="93" t="s">
        <v>478</v>
      </c>
      <c r="EY399" s="93" t="s">
        <v>338</v>
      </c>
      <c r="EZ399" s="93" t="s">
        <v>433</v>
      </c>
      <c r="FA399" s="93" t="s">
        <v>99</v>
      </c>
      <c r="FB399" s="93" t="s">
        <v>251</v>
      </c>
      <c r="FC399" s="94" t="s">
        <v>380</v>
      </c>
      <c r="FD399" s="93" t="s">
        <v>200</v>
      </c>
      <c r="FE399" s="93" t="s">
        <v>323</v>
      </c>
      <c r="FF399" s="93" t="s">
        <v>547</v>
      </c>
      <c r="FG399" s="93" t="s">
        <v>681</v>
      </c>
      <c r="FH399" s="93" t="s">
        <v>4</v>
      </c>
      <c r="FI399" s="95" t="s">
        <v>356</v>
      </c>
      <c r="FJ399" s="93" t="s">
        <v>579</v>
      </c>
      <c r="FK399" s="93" t="s">
        <v>434</v>
      </c>
      <c r="FL399" s="93" t="s">
        <v>97</v>
      </c>
      <c r="FM399" s="93" t="s">
        <v>493</v>
      </c>
      <c r="FN399" s="93" t="s">
        <v>559</v>
      </c>
      <c r="FO399" s="96" t="s">
        <v>339</v>
      </c>
      <c r="FP399" s="67"/>
    </row>
    <row r="400" spans="1:172" x14ac:dyDescent="0.2">
      <c r="A400" s="41"/>
      <c r="B400" s="41"/>
      <c r="C400" s="41"/>
      <c r="D400" s="109" t="s">
        <v>171</v>
      </c>
      <c r="E400" s="110" t="s">
        <v>565</v>
      </c>
      <c r="F400" s="111">
        <f>B3+(387*B5)</f>
        <v>387</v>
      </c>
      <c r="G400" s="41"/>
      <c r="I400" s="57"/>
      <c r="J400" s="28">
        <f>F258</f>
        <v>245</v>
      </c>
      <c r="K400" s="29">
        <f>F229</f>
        <v>216</v>
      </c>
      <c r="L400" s="29">
        <f>F200</f>
        <v>187</v>
      </c>
      <c r="M400" s="29">
        <f>F171</f>
        <v>158</v>
      </c>
      <c r="N400" s="29">
        <f>F142</f>
        <v>129</v>
      </c>
      <c r="O400" s="29">
        <f>F124</f>
        <v>111</v>
      </c>
      <c r="P400" s="29">
        <f>F95</f>
        <v>82</v>
      </c>
      <c r="Q400" s="29">
        <f>F66</f>
        <v>53</v>
      </c>
      <c r="R400" s="29">
        <f>F62</f>
        <v>49</v>
      </c>
      <c r="S400" s="29">
        <f>F28</f>
        <v>15</v>
      </c>
      <c r="T400" s="29">
        <f>F615</f>
        <v>602</v>
      </c>
      <c r="U400" s="29">
        <f>F611</f>
        <v>598</v>
      </c>
      <c r="V400" s="29">
        <f>F582</f>
        <v>569</v>
      </c>
      <c r="W400" s="29">
        <f>F548</f>
        <v>535</v>
      </c>
      <c r="X400" s="29">
        <f>F519</f>
        <v>506</v>
      </c>
      <c r="Y400" s="29">
        <f>F506</f>
        <v>493</v>
      </c>
      <c r="Z400" s="29">
        <f>F477</f>
        <v>464</v>
      </c>
      <c r="AA400" s="29">
        <f>F443</f>
        <v>430</v>
      </c>
      <c r="AB400" s="29">
        <f>F414</f>
        <v>401</v>
      </c>
      <c r="AC400" s="29">
        <f>F410</f>
        <v>397</v>
      </c>
      <c r="AD400" s="29">
        <f>F372</f>
        <v>359</v>
      </c>
      <c r="AE400" s="29">
        <f>F338</f>
        <v>325</v>
      </c>
      <c r="AF400" s="29">
        <f>F334</f>
        <v>321</v>
      </c>
      <c r="AG400" s="29">
        <f>F305</f>
        <v>292</v>
      </c>
      <c r="AH400" s="30">
        <f>F276</f>
        <v>263</v>
      </c>
      <c r="AI400" s="75">
        <f t="shared" si="187"/>
        <v>3247400</v>
      </c>
      <c r="AJ400" s="41"/>
      <c r="AK400" s="82" t="s">
        <v>386</v>
      </c>
      <c r="AL400" s="84" t="s">
        <v>452</v>
      </c>
      <c r="AM400" s="84" t="s">
        <v>260</v>
      </c>
      <c r="AN400" s="84" t="s">
        <v>701</v>
      </c>
      <c r="AO400" s="84" t="s">
        <v>346</v>
      </c>
      <c r="AP400" s="84" t="s">
        <v>334</v>
      </c>
      <c r="AQ400" s="84" t="s">
        <v>202</v>
      </c>
      <c r="AR400" s="86" t="s">
        <v>596</v>
      </c>
      <c r="AS400" s="84" t="s">
        <v>682</v>
      </c>
      <c r="AT400" s="84" t="s">
        <v>658</v>
      </c>
      <c r="AU400" s="84" t="s">
        <v>124</v>
      </c>
      <c r="AV400" s="84" t="s">
        <v>241</v>
      </c>
      <c r="AW400" s="117" t="s">
        <v>239</v>
      </c>
      <c r="AX400" s="84" t="s">
        <v>238</v>
      </c>
      <c r="AY400" s="84" t="s">
        <v>240</v>
      </c>
      <c r="AZ400" s="84" t="s">
        <v>683</v>
      </c>
      <c r="BA400" s="84" t="s">
        <v>680</v>
      </c>
      <c r="BB400" s="83" t="s">
        <v>338</v>
      </c>
      <c r="BC400" s="84" t="s">
        <v>396</v>
      </c>
      <c r="BD400" s="84" t="s">
        <v>377</v>
      </c>
      <c r="BE400" s="84" t="s">
        <v>594</v>
      </c>
      <c r="BF400" s="84" t="s">
        <v>607</v>
      </c>
      <c r="BG400" s="84" t="s">
        <v>497</v>
      </c>
      <c r="BH400" s="84" t="s">
        <v>312</v>
      </c>
      <c r="BI400" s="87" t="s">
        <v>382</v>
      </c>
      <c r="BJ400" s="67"/>
      <c r="BL400" s="57"/>
      <c r="BM400" s="28">
        <f>F365</f>
        <v>352</v>
      </c>
      <c r="BN400" s="29">
        <f>F362</f>
        <v>349</v>
      </c>
      <c r="BO400" s="29">
        <f>F329</f>
        <v>316</v>
      </c>
      <c r="BP400" s="29">
        <f>F301</f>
        <v>288</v>
      </c>
      <c r="BQ400" s="29">
        <f>F268</f>
        <v>255</v>
      </c>
      <c r="BR400" s="29">
        <f>F632</f>
        <v>619</v>
      </c>
      <c r="BS400" s="29">
        <f>F599</f>
        <v>586</v>
      </c>
      <c r="BT400" s="29">
        <f>F571</f>
        <v>558</v>
      </c>
      <c r="BU400" s="29">
        <f>F538</f>
        <v>525</v>
      </c>
      <c r="BV400" s="29">
        <f>F535</f>
        <v>522</v>
      </c>
      <c r="BW400" s="29">
        <f>F119</f>
        <v>106</v>
      </c>
      <c r="BX400" s="29">
        <f>F91</f>
        <v>78</v>
      </c>
      <c r="BY400" s="29">
        <f>F83</f>
        <v>70</v>
      </c>
      <c r="BZ400" s="29">
        <f>F55</f>
        <v>42</v>
      </c>
      <c r="CA400" s="29">
        <f>F27</f>
        <v>14</v>
      </c>
      <c r="CB400" s="29">
        <f>F498</f>
        <v>485</v>
      </c>
      <c r="CC400" s="29">
        <f>F470</f>
        <v>457</v>
      </c>
      <c r="CD400" s="29">
        <f>F442</f>
        <v>429</v>
      </c>
      <c r="CE400" s="29">
        <f>F434</f>
        <v>421</v>
      </c>
      <c r="CF400" s="29">
        <f>F406</f>
        <v>393</v>
      </c>
      <c r="CG400" s="29">
        <f>F261</f>
        <v>248</v>
      </c>
      <c r="CH400" s="29">
        <f>F228</f>
        <v>215</v>
      </c>
      <c r="CI400" s="29">
        <f>F200</f>
        <v>187</v>
      </c>
      <c r="CJ400" s="29">
        <f>F172</f>
        <v>159</v>
      </c>
      <c r="CK400" s="30">
        <f>F139</f>
        <v>126</v>
      </c>
      <c r="CL400" s="75">
        <f t="shared" si="188"/>
        <v>3247400</v>
      </c>
      <c r="CM400" s="41"/>
      <c r="CN400" s="82" t="s">
        <v>416</v>
      </c>
      <c r="CO400" s="84" t="s">
        <v>179</v>
      </c>
      <c r="CP400" s="84" t="s">
        <v>466</v>
      </c>
      <c r="CQ400" s="84" t="s">
        <v>535</v>
      </c>
      <c r="CR400" s="84" t="s">
        <v>325</v>
      </c>
      <c r="CS400" s="84" t="s">
        <v>298</v>
      </c>
      <c r="CT400" s="84" t="s">
        <v>392</v>
      </c>
      <c r="CU400" s="86" t="s">
        <v>129</v>
      </c>
      <c r="CV400" s="84" t="s">
        <v>491</v>
      </c>
      <c r="CW400" s="84" t="s">
        <v>433</v>
      </c>
      <c r="CX400" s="84" t="s">
        <v>579</v>
      </c>
      <c r="CY400" s="84" t="s">
        <v>572</v>
      </c>
      <c r="CZ400" s="117" t="s">
        <v>195</v>
      </c>
      <c r="DA400" s="84" t="s">
        <v>230</v>
      </c>
      <c r="DB400" s="84" t="s">
        <v>587</v>
      </c>
      <c r="DC400" s="84" t="s">
        <v>371</v>
      </c>
      <c r="DD400" s="84" t="s">
        <v>462</v>
      </c>
      <c r="DE400" s="83" t="s">
        <v>297</v>
      </c>
      <c r="DF400" s="84" t="s">
        <v>656</v>
      </c>
      <c r="DG400" s="84" t="s">
        <v>672</v>
      </c>
      <c r="DH400" s="84" t="s">
        <v>442</v>
      </c>
      <c r="DI400" s="84" t="s">
        <v>653</v>
      </c>
      <c r="DJ400" s="84" t="s">
        <v>260</v>
      </c>
      <c r="DK400" s="84" t="s">
        <v>556</v>
      </c>
      <c r="DL400" s="87" t="s">
        <v>308</v>
      </c>
      <c r="DM400" s="67"/>
      <c r="DO400" s="57"/>
      <c r="DP400" s="28">
        <f>F260</f>
        <v>247</v>
      </c>
      <c r="DQ400" s="29">
        <f>F327</f>
        <v>314</v>
      </c>
      <c r="DR400" s="29">
        <f>F389</f>
        <v>376</v>
      </c>
      <c r="DS400" s="29">
        <f>F606</f>
        <v>593</v>
      </c>
      <c r="DT400" s="29">
        <f>F43</f>
        <v>30</v>
      </c>
      <c r="DU400" s="29">
        <f>F542</f>
        <v>529</v>
      </c>
      <c r="DV400" s="29">
        <f>F129</f>
        <v>116</v>
      </c>
      <c r="DW400" s="29">
        <f>F196</f>
        <v>183</v>
      </c>
      <c r="DX400" s="29">
        <f>F283</f>
        <v>270</v>
      </c>
      <c r="DY400" s="29">
        <f>F475</f>
        <v>462</v>
      </c>
      <c r="DZ400" s="29">
        <f>F344</f>
        <v>331</v>
      </c>
      <c r="EA400" s="29">
        <f>F436</f>
        <v>423</v>
      </c>
      <c r="EB400" s="29">
        <f>F623</f>
        <v>610</v>
      </c>
      <c r="EC400" s="29">
        <f>F65</f>
        <v>52</v>
      </c>
      <c r="ED400" s="29">
        <f>F157</f>
        <v>144</v>
      </c>
      <c r="EE400" s="29">
        <f>F26</f>
        <v>13</v>
      </c>
      <c r="EF400" s="29">
        <f>F213</f>
        <v>200</v>
      </c>
      <c r="EG400" s="29">
        <f>F305</f>
        <v>292</v>
      </c>
      <c r="EH400" s="29">
        <f>F497</f>
        <v>484</v>
      </c>
      <c r="EI400" s="29">
        <f>F584</f>
        <v>571</v>
      </c>
      <c r="EJ400" s="29">
        <f>F453</f>
        <v>440</v>
      </c>
      <c r="EK400" s="29">
        <f>F520</f>
        <v>507</v>
      </c>
      <c r="EL400" s="29">
        <f>F112</f>
        <v>99</v>
      </c>
      <c r="EM400" s="29">
        <f>F174</f>
        <v>161</v>
      </c>
      <c r="EN400" s="30">
        <f>F366</f>
        <v>353</v>
      </c>
      <c r="EO400" s="75">
        <f t="shared" si="189"/>
        <v>3247400</v>
      </c>
      <c r="EP400" s="41"/>
      <c r="EQ400" s="91" t="s">
        <v>115</v>
      </c>
      <c r="ER400" s="93" t="s">
        <v>342</v>
      </c>
      <c r="ES400" s="93" t="s">
        <v>437</v>
      </c>
      <c r="ET400" s="93" t="s">
        <v>526</v>
      </c>
      <c r="EU400" s="93" t="s">
        <v>414</v>
      </c>
      <c r="EV400" s="93" t="s">
        <v>631</v>
      </c>
      <c r="EW400" s="93" t="s">
        <v>450</v>
      </c>
      <c r="EX400" s="92" t="s">
        <v>695</v>
      </c>
      <c r="EY400" s="93" t="s">
        <v>343</v>
      </c>
      <c r="EZ400" s="93" t="s">
        <v>100</v>
      </c>
      <c r="FA400" s="93" t="s">
        <v>341</v>
      </c>
      <c r="FB400" s="93" t="s">
        <v>436</v>
      </c>
      <c r="FC400" s="94" t="s">
        <v>357</v>
      </c>
      <c r="FD400" s="93" t="s">
        <v>602</v>
      </c>
      <c r="FE400" s="93" t="s">
        <v>443</v>
      </c>
      <c r="FF400" s="93" t="s">
        <v>233</v>
      </c>
      <c r="FG400" s="93" t="s">
        <v>189</v>
      </c>
      <c r="FH400" s="95" t="s">
        <v>312</v>
      </c>
      <c r="FI400" s="93" t="s">
        <v>136</v>
      </c>
      <c r="FJ400" s="93" t="s">
        <v>262</v>
      </c>
      <c r="FK400" s="93" t="s">
        <v>435</v>
      </c>
      <c r="FL400" s="93" t="s">
        <v>632</v>
      </c>
      <c r="FM400" s="93" t="s">
        <v>662</v>
      </c>
      <c r="FN400" s="93" t="s">
        <v>576</v>
      </c>
      <c r="FO400" s="96" t="s">
        <v>302</v>
      </c>
      <c r="FP400" s="67"/>
    </row>
    <row r="401" spans="1:172" x14ac:dyDescent="0.2">
      <c r="A401" s="41"/>
      <c r="B401" s="41"/>
      <c r="C401" s="41"/>
      <c r="D401" s="109" t="s">
        <v>80</v>
      </c>
      <c r="E401" s="110" t="s">
        <v>565</v>
      </c>
      <c r="F401" s="111">
        <f>B3+(388*B5)</f>
        <v>388</v>
      </c>
      <c r="G401" s="41"/>
      <c r="I401" s="57"/>
      <c r="J401" s="28">
        <f>F196</f>
        <v>183</v>
      </c>
      <c r="K401" s="29">
        <f>F167</f>
        <v>154</v>
      </c>
      <c r="L401" s="29">
        <f>F158</f>
        <v>145</v>
      </c>
      <c r="M401" s="29">
        <f>F254</f>
        <v>241</v>
      </c>
      <c r="N401" s="29">
        <f>F225</f>
        <v>212</v>
      </c>
      <c r="O401" s="29">
        <f>F87</f>
        <v>74</v>
      </c>
      <c r="P401" s="29">
        <f>F53</f>
        <v>40</v>
      </c>
      <c r="Q401" s="29">
        <f>F24</f>
        <v>11</v>
      </c>
      <c r="R401" s="29">
        <f>F120</f>
        <v>107</v>
      </c>
      <c r="S401" s="29">
        <f>F91</f>
        <v>78</v>
      </c>
      <c r="T401" s="29">
        <f>F573</f>
        <v>560</v>
      </c>
      <c r="U401" s="29">
        <f>F544</f>
        <v>531</v>
      </c>
      <c r="V401" s="29">
        <f>F515</f>
        <v>502</v>
      </c>
      <c r="W401" s="29">
        <f>F636</f>
        <v>623</v>
      </c>
      <c r="X401" s="29">
        <f>F607</f>
        <v>594</v>
      </c>
      <c r="Y401" s="29">
        <f>F439</f>
        <v>426</v>
      </c>
      <c r="Z401" s="29">
        <f>F435</f>
        <v>422</v>
      </c>
      <c r="AA401" s="29">
        <f>F406</f>
        <v>393</v>
      </c>
      <c r="AB401" s="29">
        <f>F502</f>
        <v>489</v>
      </c>
      <c r="AC401" s="29">
        <f>F468</f>
        <v>455</v>
      </c>
      <c r="AD401" s="29">
        <f>F330</f>
        <v>317</v>
      </c>
      <c r="AE401" s="29">
        <f>F301</f>
        <v>288</v>
      </c>
      <c r="AF401" s="29">
        <f>F272</f>
        <v>259</v>
      </c>
      <c r="AG401" s="29">
        <f>F363</f>
        <v>350</v>
      </c>
      <c r="AH401" s="30">
        <f>F359</f>
        <v>346</v>
      </c>
      <c r="AI401" s="75">
        <f t="shared" si="187"/>
        <v>3247400</v>
      </c>
      <c r="AJ401" s="41"/>
      <c r="AK401" s="82" t="s">
        <v>695</v>
      </c>
      <c r="AL401" s="84" t="s">
        <v>284</v>
      </c>
      <c r="AM401" s="84" t="s">
        <v>538</v>
      </c>
      <c r="AN401" s="84" t="s">
        <v>528</v>
      </c>
      <c r="AO401" s="84" t="s">
        <v>367</v>
      </c>
      <c r="AP401" s="84" t="s">
        <v>667</v>
      </c>
      <c r="AQ401" s="84" t="s">
        <v>611</v>
      </c>
      <c r="AR401" s="84" t="s">
        <v>270</v>
      </c>
      <c r="AS401" s="86" t="s">
        <v>320</v>
      </c>
      <c r="AT401" s="84" t="s">
        <v>572</v>
      </c>
      <c r="AU401" s="84" t="s">
        <v>107</v>
      </c>
      <c r="AV401" s="84" t="s">
        <v>173</v>
      </c>
      <c r="AW401" s="117" t="s">
        <v>266</v>
      </c>
      <c r="AX401" s="84" t="s">
        <v>175</v>
      </c>
      <c r="AY401" s="84" t="s">
        <v>105</v>
      </c>
      <c r="AZ401" s="84" t="s">
        <v>420</v>
      </c>
      <c r="BA401" s="83" t="s">
        <v>192</v>
      </c>
      <c r="BB401" s="84" t="s">
        <v>672</v>
      </c>
      <c r="BC401" s="84" t="s">
        <v>676</v>
      </c>
      <c r="BD401" s="84" t="s">
        <v>279</v>
      </c>
      <c r="BE401" s="84" t="s">
        <v>132</v>
      </c>
      <c r="BF401" s="84" t="s">
        <v>535</v>
      </c>
      <c r="BG401" s="84" t="s">
        <v>569</v>
      </c>
      <c r="BH401" s="84" t="s">
        <v>646</v>
      </c>
      <c r="BI401" s="87" t="s">
        <v>559</v>
      </c>
      <c r="BJ401" s="67"/>
      <c r="BL401" s="57"/>
      <c r="BM401" s="28">
        <f>F354</f>
        <v>341</v>
      </c>
      <c r="BN401" s="29">
        <f>F290</f>
        <v>277</v>
      </c>
      <c r="BO401" s="29">
        <f>F368</f>
        <v>355</v>
      </c>
      <c r="BP401" s="29">
        <f>F287</f>
        <v>274</v>
      </c>
      <c r="BQ401" s="29">
        <f>F326</f>
        <v>313</v>
      </c>
      <c r="BR401" s="29">
        <f>F596</f>
        <v>583</v>
      </c>
      <c r="BS401" s="29">
        <f>F557</f>
        <v>544</v>
      </c>
      <c r="BT401" s="29">
        <f>F635</f>
        <v>622</v>
      </c>
      <c r="BU401" s="29">
        <f>F524</f>
        <v>511</v>
      </c>
      <c r="BV401" s="29">
        <f>F563</f>
        <v>550</v>
      </c>
      <c r="BW401" s="29">
        <f>F108</f>
        <v>95</v>
      </c>
      <c r="BX401" s="29">
        <f>F44</f>
        <v>31</v>
      </c>
      <c r="BY401" s="29">
        <f>F127</f>
        <v>114</v>
      </c>
      <c r="BZ401" s="29">
        <f>F16</f>
        <v>3</v>
      </c>
      <c r="CA401" s="29">
        <f>F80</f>
        <v>67</v>
      </c>
      <c r="CB401" s="29">
        <f>F467</f>
        <v>454</v>
      </c>
      <c r="CC401" s="29">
        <f>F423</f>
        <v>410</v>
      </c>
      <c r="CD401" s="29">
        <f>F506</f>
        <v>493</v>
      </c>
      <c r="CE401" s="29">
        <f>F395</f>
        <v>382</v>
      </c>
      <c r="CF401" s="29">
        <f>F459</f>
        <v>446</v>
      </c>
      <c r="CG401" s="29">
        <f>F225</f>
        <v>212</v>
      </c>
      <c r="CH401" s="29">
        <f>F186</f>
        <v>173</v>
      </c>
      <c r="CI401" s="29">
        <f>F239</f>
        <v>226</v>
      </c>
      <c r="CJ401" s="29">
        <f>F153</f>
        <v>140</v>
      </c>
      <c r="CK401" s="30">
        <f>F197</f>
        <v>184</v>
      </c>
      <c r="CL401" s="75">
        <f t="shared" si="188"/>
        <v>3247400</v>
      </c>
      <c r="CM401" s="41"/>
      <c r="CN401" s="82" t="s">
        <v>426</v>
      </c>
      <c r="CO401" s="84" t="s">
        <v>424</v>
      </c>
      <c r="CP401" s="84" t="s">
        <v>188</v>
      </c>
      <c r="CQ401" s="84" t="s">
        <v>303</v>
      </c>
      <c r="CR401" s="84" t="s">
        <v>503</v>
      </c>
      <c r="CS401" s="84" t="s">
        <v>251</v>
      </c>
      <c r="CT401" s="84" t="s">
        <v>356</v>
      </c>
      <c r="CU401" s="84" t="s">
        <v>473</v>
      </c>
      <c r="CV401" s="86" t="s">
        <v>509</v>
      </c>
      <c r="CW401" s="84" t="s">
        <v>511</v>
      </c>
      <c r="CX401" s="84" t="s">
        <v>314</v>
      </c>
      <c r="CY401" s="84" t="s">
        <v>597</v>
      </c>
      <c r="CZ401" s="117" t="s">
        <v>618</v>
      </c>
      <c r="DA401" s="84" t="s">
        <v>630</v>
      </c>
      <c r="DB401" s="84" t="s">
        <v>97</v>
      </c>
      <c r="DC401" s="84" t="s">
        <v>351</v>
      </c>
      <c r="DD401" s="83" t="s">
        <v>322</v>
      </c>
      <c r="DE401" s="84" t="s">
        <v>683</v>
      </c>
      <c r="DF401" s="84" t="s">
        <v>403</v>
      </c>
      <c r="DG401" s="84" t="s">
        <v>625</v>
      </c>
      <c r="DH401" s="84" t="s">
        <v>367</v>
      </c>
      <c r="DI401" s="84" t="s">
        <v>517</v>
      </c>
      <c r="DJ401" s="84" t="s">
        <v>364</v>
      </c>
      <c r="DK401" s="84" t="s">
        <v>622</v>
      </c>
      <c r="DL401" s="87" t="s">
        <v>459</v>
      </c>
      <c r="DM401" s="67"/>
      <c r="DO401" s="57"/>
      <c r="DP401" s="28">
        <f>F75</f>
        <v>62</v>
      </c>
      <c r="DQ401" s="29">
        <f>F142</f>
        <v>129</v>
      </c>
      <c r="DR401" s="29">
        <f>F354</f>
        <v>341</v>
      </c>
      <c r="DS401" s="29">
        <f>F421</f>
        <v>408</v>
      </c>
      <c r="DT401" s="29">
        <f>F633</f>
        <v>620</v>
      </c>
      <c r="DU401" s="29">
        <f>F507</f>
        <v>494</v>
      </c>
      <c r="DV401" s="29">
        <f>F569</f>
        <v>556</v>
      </c>
      <c r="DW401" s="29">
        <f>F36</f>
        <v>23</v>
      </c>
      <c r="DX401" s="29">
        <f>F223</f>
        <v>210</v>
      </c>
      <c r="DY401" s="29">
        <f>F290</f>
        <v>277</v>
      </c>
      <c r="DZ401" s="29">
        <f>F184</f>
        <v>171</v>
      </c>
      <c r="EA401" s="29">
        <f>F376</f>
        <v>363</v>
      </c>
      <c r="EB401" s="29">
        <f>F438</f>
        <v>425</v>
      </c>
      <c r="EC401" s="29">
        <f>F530</f>
        <v>517</v>
      </c>
      <c r="ED401" s="29">
        <f>F97</f>
        <v>84</v>
      </c>
      <c r="EE401" s="29">
        <f>F591</f>
        <v>578</v>
      </c>
      <c r="EF401" s="29">
        <f>F53</f>
        <v>40</v>
      </c>
      <c r="EG401" s="29">
        <f>F245</f>
        <v>232</v>
      </c>
      <c r="EH401" s="29">
        <f>F337</f>
        <v>324</v>
      </c>
      <c r="EI401" s="29">
        <f>F399</f>
        <v>386</v>
      </c>
      <c r="EJ401" s="29">
        <f>F268</f>
        <v>255</v>
      </c>
      <c r="EK401" s="29">
        <f>F485</f>
        <v>472</v>
      </c>
      <c r="EL401" s="29">
        <f>F552</f>
        <v>539</v>
      </c>
      <c r="EM401" s="29">
        <f>F114</f>
        <v>101</v>
      </c>
      <c r="EN401" s="30">
        <f>F206</f>
        <v>193</v>
      </c>
      <c r="EO401" s="75">
        <f t="shared" si="189"/>
        <v>3247400</v>
      </c>
      <c r="EP401" s="41"/>
      <c r="EQ401" s="91" t="s">
        <v>487</v>
      </c>
      <c r="ER401" s="93" t="s">
        <v>346</v>
      </c>
      <c r="ES401" s="93" t="s">
        <v>426</v>
      </c>
      <c r="ET401" s="93" t="s">
        <v>234</v>
      </c>
      <c r="EU401" s="93" t="s">
        <v>663</v>
      </c>
      <c r="EV401" s="93" t="s">
        <v>457</v>
      </c>
      <c r="EW401" s="93" t="s">
        <v>301</v>
      </c>
      <c r="EX401" s="93" t="s">
        <v>422</v>
      </c>
      <c r="EY401" s="92" t="s">
        <v>344</v>
      </c>
      <c r="EZ401" s="93" t="s">
        <v>424</v>
      </c>
      <c r="FA401" s="93" t="s">
        <v>345</v>
      </c>
      <c r="FB401" s="93" t="s">
        <v>425</v>
      </c>
      <c r="FC401" s="94" t="s">
        <v>633</v>
      </c>
      <c r="FD401" s="93" t="s">
        <v>520</v>
      </c>
      <c r="FE401" s="93" t="s">
        <v>292</v>
      </c>
      <c r="FF401" s="93" t="s">
        <v>661</v>
      </c>
      <c r="FG401" s="95" t="s">
        <v>611</v>
      </c>
      <c r="FH401" s="93" t="s">
        <v>347</v>
      </c>
      <c r="FI401" s="93" t="s">
        <v>111</v>
      </c>
      <c r="FJ401" s="93" t="s">
        <v>551</v>
      </c>
      <c r="FK401" s="93" t="s">
        <v>325</v>
      </c>
      <c r="FL401" s="93" t="s">
        <v>130</v>
      </c>
      <c r="FM401" s="93" t="s">
        <v>256</v>
      </c>
      <c r="FN401" s="93" t="s">
        <v>368</v>
      </c>
      <c r="FO401" s="96" t="s">
        <v>182</v>
      </c>
      <c r="FP401" s="67"/>
    </row>
    <row r="402" spans="1:172" x14ac:dyDescent="0.2">
      <c r="A402" s="41"/>
      <c r="B402" s="41"/>
      <c r="C402" s="41"/>
      <c r="D402" s="109" t="s">
        <v>668</v>
      </c>
      <c r="E402" s="110" t="s">
        <v>565</v>
      </c>
      <c r="F402" s="111">
        <f>B3+(389*B5)</f>
        <v>389</v>
      </c>
      <c r="G402" s="41"/>
      <c r="I402" s="57"/>
      <c r="J402" s="28">
        <f>F154</f>
        <v>141</v>
      </c>
      <c r="K402" s="29">
        <f>F250</f>
        <v>237</v>
      </c>
      <c r="L402" s="29">
        <f>F221</f>
        <v>208</v>
      </c>
      <c r="M402" s="29">
        <f>F192</f>
        <v>179</v>
      </c>
      <c r="N402" s="29">
        <f>F183</f>
        <v>170</v>
      </c>
      <c r="O402" s="29">
        <f>F20</f>
        <v>7</v>
      </c>
      <c r="P402" s="29">
        <f>F116</f>
        <v>103</v>
      </c>
      <c r="Q402" s="29">
        <f>F112</f>
        <v>99</v>
      </c>
      <c r="R402" s="29">
        <f>F78</f>
        <v>65</v>
      </c>
      <c r="S402" s="29">
        <f>F49</f>
        <v>36</v>
      </c>
      <c r="T402" s="29">
        <f>F536</f>
        <v>523</v>
      </c>
      <c r="U402" s="29">
        <f>F632</f>
        <v>619</v>
      </c>
      <c r="V402" s="29">
        <f>F598</f>
        <v>585</v>
      </c>
      <c r="W402" s="29">
        <f>F569</f>
        <v>556</v>
      </c>
      <c r="X402" s="29">
        <f>F540</f>
        <v>527</v>
      </c>
      <c r="Y402" s="29">
        <f>F402</f>
        <v>389</v>
      </c>
      <c r="Z402" s="29">
        <f>F493</f>
        <v>480</v>
      </c>
      <c r="AA402" s="29">
        <f>F464</f>
        <v>451</v>
      </c>
      <c r="AB402" s="29">
        <f>F460</f>
        <v>447</v>
      </c>
      <c r="AC402" s="29">
        <f>F431</f>
        <v>418</v>
      </c>
      <c r="AD402" s="29">
        <f>F263</f>
        <v>250</v>
      </c>
      <c r="AE402" s="29">
        <f>F384</f>
        <v>371</v>
      </c>
      <c r="AF402" s="29">
        <f>F355</f>
        <v>342</v>
      </c>
      <c r="AG402" s="29">
        <f>F326</f>
        <v>313</v>
      </c>
      <c r="AH402" s="30">
        <f>F297</f>
        <v>284</v>
      </c>
      <c r="AI402" s="75">
        <f t="shared" si="187"/>
        <v>3247400</v>
      </c>
      <c r="AJ402" s="41"/>
      <c r="AK402" s="82" t="s">
        <v>413</v>
      </c>
      <c r="AL402" s="84" t="s">
        <v>200</v>
      </c>
      <c r="AM402" s="84" t="s">
        <v>698</v>
      </c>
      <c r="AN402" s="84" t="s">
        <v>227</v>
      </c>
      <c r="AO402" s="84" t="s">
        <v>504</v>
      </c>
      <c r="AP402" s="84" t="s">
        <v>117</v>
      </c>
      <c r="AQ402" s="84" t="s">
        <v>652</v>
      </c>
      <c r="AR402" s="84" t="s">
        <v>662</v>
      </c>
      <c r="AS402" s="84" t="s">
        <v>644</v>
      </c>
      <c r="AT402" s="86" t="s">
        <v>211</v>
      </c>
      <c r="AU402" s="84" t="s">
        <v>104</v>
      </c>
      <c r="AV402" s="84" t="s">
        <v>298</v>
      </c>
      <c r="AW402" s="117" t="s">
        <v>174</v>
      </c>
      <c r="AX402" s="84" t="s">
        <v>301</v>
      </c>
      <c r="AY402" s="84" t="s">
        <v>108</v>
      </c>
      <c r="AZ402" s="83" t="s">
        <v>668</v>
      </c>
      <c r="BA402" s="84" t="s">
        <v>216</v>
      </c>
      <c r="BB402" s="84" t="s">
        <v>0</v>
      </c>
      <c r="BC402" s="84" t="s">
        <v>328</v>
      </c>
      <c r="BD402" s="84" t="s">
        <v>664</v>
      </c>
      <c r="BE402" s="84" t="s">
        <v>586</v>
      </c>
      <c r="BF402" s="84" t="s">
        <v>463</v>
      </c>
      <c r="BG402" s="84" t="s">
        <v>222</v>
      </c>
      <c r="BH402" s="84" t="s">
        <v>503</v>
      </c>
      <c r="BI402" s="87" t="s">
        <v>649</v>
      </c>
      <c r="BJ402" s="67"/>
      <c r="BL402" s="57"/>
      <c r="BM402" s="28">
        <f>F276</f>
        <v>263</v>
      </c>
      <c r="BN402" s="29">
        <f>F318</f>
        <v>305</v>
      </c>
      <c r="BO402" s="29">
        <f>F312</f>
        <v>299</v>
      </c>
      <c r="BP402" s="29">
        <f>F379</f>
        <v>366</v>
      </c>
      <c r="BQ402" s="29">
        <f>F340</f>
        <v>327</v>
      </c>
      <c r="BR402" s="29">
        <f>F513</f>
        <v>500</v>
      </c>
      <c r="BS402" s="29">
        <f>F585</f>
        <v>572</v>
      </c>
      <c r="BT402" s="29">
        <f>F549</f>
        <v>536</v>
      </c>
      <c r="BU402" s="29">
        <f>F621</f>
        <v>608</v>
      </c>
      <c r="BV402" s="29">
        <f>F607</f>
        <v>594</v>
      </c>
      <c r="BW402" s="29">
        <f>F30</f>
        <v>17</v>
      </c>
      <c r="BX402" s="29">
        <f>F77</f>
        <v>64</v>
      </c>
      <c r="BY402" s="29">
        <f>F41</f>
        <v>28</v>
      </c>
      <c r="BZ402" s="29">
        <f>F133</f>
        <v>120</v>
      </c>
      <c r="CA402" s="29">
        <f>F94</f>
        <v>81</v>
      </c>
      <c r="CB402" s="29">
        <f>F409</f>
        <v>396</v>
      </c>
      <c r="CC402" s="29">
        <f>F456</f>
        <v>443</v>
      </c>
      <c r="CD402" s="29">
        <f>F420</f>
        <v>407</v>
      </c>
      <c r="CE402" s="29">
        <f>F492</f>
        <v>479</v>
      </c>
      <c r="CF402" s="29">
        <f>F473</f>
        <v>460</v>
      </c>
      <c r="CG402" s="29">
        <f>F147</f>
        <v>134</v>
      </c>
      <c r="CH402" s="29">
        <f>F189</f>
        <v>176</v>
      </c>
      <c r="CI402" s="29">
        <f>F178</f>
        <v>165</v>
      </c>
      <c r="CJ402" s="29">
        <f>F250</f>
        <v>237</v>
      </c>
      <c r="CK402" s="30">
        <f>F236</f>
        <v>223</v>
      </c>
      <c r="CL402" s="75">
        <f t="shared" si="188"/>
        <v>3247400</v>
      </c>
      <c r="CM402" s="41"/>
      <c r="CN402" s="82" t="s">
        <v>382</v>
      </c>
      <c r="CO402" s="84" t="s">
        <v>268</v>
      </c>
      <c r="CP402" s="84" t="s">
        <v>242</v>
      </c>
      <c r="CQ402" s="84" t="s">
        <v>383</v>
      </c>
      <c r="CR402" s="84" t="s">
        <v>531</v>
      </c>
      <c r="CS402" s="84" t="s">
        <v>391</v>
      </c>
      <c r="CT402" s="84" t="s">
        <v>541</v>
      </c>
      <c r="CU402" s="84" t="s">
        <v>474</v>
      </c>
      <c r="CV402" s="84" t="s">
        <v>376</v>
      </c>
      <c r="CW402" s="86" t="s">
        <v>105</v>
      </c>
      <c r="CX402" s="84" t="s">
        <v>290</v>
      </c>
      <c r="CY402" s="84" t="s">
        <v>651</v>
      </c>
      <c r="CZ402" s="117" t="s">
        <v>619</v>
      </c>
      <c r="DA402" s="84" t="s">
        <v>134</v>
      </c>
      <c r="DB402" s="84" t="s">
        <v>650</v>
      </c>
      <c r="DC402" s="83" t="s">
        <v>604</v>
      </c>
      <c r="DD402" s="84" t="s">
        <v>675</v>
      </c>
      <c r="DE402" s="84" t="s">
        <v>496</v>
      </c>
      <c r="DF402" s="84" t="s">
        <v>101</v>
      </c>
      <c r="DG402" s="84" t="s">
        <v>263</v>
      </c>
      <c r="DH402" s="84" t="s">
        <v>493</v>
      </c>
      <c r="DI402" s="84" t="s">
        <v>116</v>
      </c>
      <c r="DJ402" s="84" t="s">
        <v>599</v>
      </c>
      <c r="DK402" s="84" t="s">
        <v>200</v>
      </c>
      <c r="DL402" s="87" t="s">
        <v>482</v>
      </c>
      <c r="DM402" s="67"/>
      <c r="DO402" s="57"/>
      <c r="DP402" s="28">
        <f>F515</f>
        <v>502</v>
      </c>
      <c r="DQ402" s="29">
        <f>F107</f>
        <v>94</v>
      </c>
      <c r="DR402" s="29">
        <f>F169</f>
        <v>156</v>
      </c>
      <c r="DS402" s="29">
        <f>F386</f>
        <v>373</v>
      </c>
      <c r="DT402" s="29">
        <f>F448</f>
        <v>435</v>
      </c>
      <c r="DU402" s="29">
        <f>F322</f>
        <v>309</v>
      </c>
      <c r="DV402" s="29">
        <f>F409</f>
        <v>396</v>
      </c>
      <c r="DW402" s="29">
        <f>F601</f>
        <v>588</v>
      </c>
      <c r="DX402" s="29">
        <f>F38</f>
        <v>25</v>
      </c>
      <c r="DY402" s="29">
        <f>F255</f>
        <v>242</v>
      </c>
      <c r="DZ402" s="29">
        <f>F124</f>
        <v>111</v>
      </c>
      <c r="EA402" s="29">
        <f>F191</f>
        <v>178</v>
      </c>
      <c r="EB402" s="29">
        <f>F278</f>
        <v>265</v>
      </c>
      <c r="EC402" s="29">
        <f>F470</f>
        <v>457</v>
      </c>
      <c r="ED402" s="29">
        <f>F562</f>
        <v>549</v>
      </c>
      <c r="EE402" s="29">
        <f>F431</f>
        <v>418</v>
      </c>
      <c r="EF402" s="29">
        <f>F618</f>
        <v>605</v>
      </c>
      <c r="EG402" s="29">
        <f>F85</f>
        <v>72</v>
      </c>
      <c r="EH402" s="29">
        <f>F152</f>
        <v>139</v>
      </c>
      <c r="EI402" s="29">
        <f>F339</f>
        <v>326</v>
      </c>
      <c r="EJ402" s="29">
        <f>F233</f>
        <v>220</v>
      </c>
      <c r="EK402" s="29">
        <f>F300</f>
        <v>287</v>
      </c>
      <c r="EL402" s="29">
        <f>F492</f>
        <v>479</v>
      </c>
      <c r="EM402" s="29">
        <f>F579</f>
        <v>566</v>
      </c>
      <c r="EN402" s="30">
        <f>F21</f>
        <v>8</v>
      </c>
      <c r="EO402" s="75">
        <f t="shared" si="189"/>
        <v>3247400</v>
      </c>
      <c r="EP402" s="41"/>
      <c r="EQ402" s="91" t="s">
        <v>266</v>
      </c>
      <c r="ER402" s="93" t="s">
        <v>331</v>
      </c>
      <c r="ES402" s="93" t="s">
        <v>194</v>
      </c>
      <c r="ET402" s="93" t="s">
        <v>317</v>
      </c>
      <c r="EU402" s="93" t="s">
        <v>119</v>
      </c>
      <c r="EV402" s="93" t="s">
        <v>634</v>
      </c>
      <c r="EW402" s="93" t="s">
        <v>604</v>
      </c>
      <c r="EX402" s="93" t="s">
        <v>552</v>
      </c>
      <c r="EY402" s="93" t="s">
        <v>291</v>
      </c>
      <c r="EZ402" s="92" t="s">
        <v>428</v>
      </c>
      <c r="FA402" s="93" t="s">
        <v>334</v>
      </c>
      <c r="FB402" s="93" t="s">
        <v>427</v>
      </c>
      <c r="FC402" s="94" t="s">
        <v>243</v>
      </c>
      <c r="FD402" s="93" t="s">
        <v>462</v>
      </c>
      <c r="FE402" s="93" t="s">
        <v>530</v>
      </c>
      <c r="FF402" s="95" t="s">
        <v>664</v>
      </c>
      <c r="FG402" s="93" t="s">
        <v>638</v>
      </c>
      <c r="FH402" s="93" t="s">
        <v>332</v>
      </c>
      <c r="FI402" s="93" t="s">
        <v>113</v>
      </c>
      <c r="FJ402" s="93" t="s">
        <v>440</v>
      </c>
      <c r="FK402" s="93" t="s">
        <v>429</v>
      </c>
      <c r="FL402" s="93" t="s">
        <v>589</v>
      </c>
      <c r="FM402" s="93" t="s">
        <v>101</v>
      </c>
      <c r="FN402" s="93" t="s">
        <v>659</v>
      </c>
      <c r="FO402" s="96" t="s">
        <v>333</v>
      </c>
      <c r="FP402" s="67"/>
    </row>
    <row r="403" spans="1:172" x14ac:dyDescent="0.2">
      <c r="A403" s="41"/>
      <c r="B403" s="41"/>
      <c r="C403" s="41"/>
      <c r="D403" s="109" t="s">
        <v>484</v>
      </c>
      <c r="E403" s="110" t="s">
        <v>565</v>
      </c>
      <c r="F403" s="122">
        <f>B3+(390*B5)</f>
        <v>390</v>
      </c>
      <c r="G403" s="41"/>
      <c r="I403" s="57"/>
      <c r="J403" s="28">
        <f>F610</f>
        <v>597</v>
      </c>
      <c r="K403" s="29">
        <f>F581</f>
        <v>568</v>
      </c>
      <c r="L403" s="29">
        <f>F552</f>
        <v>539</v>
      </c>
      <c r="M403" s="29">
        <f>F518</f>
        <v>505</v>
      </c>
      <c r="N403" s="29">
        <f>F614</f>
        <v>601</v>
      </c>
      <c r="O403" s="29">
        <f>F476</f>
        <v>463</v>
      </c>
      <c r="P403" s="29">
        <f>F447</f>
        <v>434</v>
      </c>
      <c r="Q403" s="29">
        <f>F413</f>
        <v>400</v>
      </c>
      <c r="R403" s="29">
        <f>F409</f>
        <v>396</v>
      </c>
      <c r="S403" s="29">
        <f>F505</f>
        <v>492</v>
      </c>
      <c r="T403" s="29">
        <f>F342</f>
        <v>329</v>
      </c>
      <c r="U403" s="29">
        <f>F333</f>
        <v>320</v>
      </c>
      <c r="V403" s="29">
        <f>F304</f>
        <v>291</v>
      </c>
      <c r="W403" s="29">
        <f>F275</f>
        <v>262</v>
      </c>
      <c r="X403" s="29">
        <f>F371</f>
        <v>358</v>
      </c>
      <c r="Y403" s="29">
        <f>F228</f>
        <v>215</v>
      </c>
      <c r="Z403" s="29">
        <f>F199</f>
        <v>186</v>
      </c>
      <c r="AA403" s="29">
        <f>F170</f>
        <v>157</v>
      </c>
      <c r="AB403" s="29">
        <f>F141</f>
        <v>128</v>
      </c>
      <c r="AC403" s="29">
        <f>F262</f>
        <v>249</v>
      </c>
      <c r="AD403" s="29">
        <f>F94</f>
        <v>81</v>
      </c>
      <c r="AE403" s="29">
        <f>F65</f>
        <v>52</v>
      </c>
      <c r="AF403" s="29">
        <f>F61</f>
        <v>48</v>
      </c>
      <c r="AG403" s="29">
        <f>F32</f>
        <v>19</v>
      </c>
      <c r="AH403" s="30">
        <f>F123</f>
        <v>110</v>
      </c>
      <c r="AI403" s="75">
        <f t="shared" si="187"/>
        <v>3247400</v>
      </c>
      <c r="AJ403" s="41"/>
      <c r="AK403" s="82" t="s">
        <v>510</v>
      </c>
      <c r="AL403" s="84" t="s">
        <v>461</v>
      </c>
      <c r="AM403" s="84" t="s">
        <v>256</v>
      </c>
      <c r="AN403" s="84" t="s">
        <v>600</v>
      </c>
      <c r="AO403" s="84" t="s">
        <v>213</v>
      </c>
      <c r="AP403" s="84" t="s">
        <v>217</v>
      </c>
      <c r="AQ403" s="84" t="s">
        <v>198</v>
      </c>
      <c r="AR403" s="84" t="s">
        <v>641</v>
      </c>
      <c r="AS403" s="84" t="s">
        <v>604</v>
      </c>
      <c r="AT403" s="84" t="s">
        <v>657</v>
      </c>
      <c r="AU403" s="86" t="s">
        <v>120</v>
      </c>
      <c r="AV403" s="84" t="s">
        <v>223</v>
      </c>
      <c r="AW403" s="117" t="s">
        <v>502</v>
      </c>
      <c r="AX403" s="84" t="s">
        <v>643</v>
      </c>
      <c r="AY403" s="83" t="s">
        <v>563</v>
      </c>
      <c r="AZ403" s="84" t="s">
        <v>653</v>
      </c>
      <c r="BA403" s="84" t="s">
        <v>598</v>
      </c>
      <c r="BB403" s="84" t="s">
        <v>228</v>
      </c>
      <c r="BC403" s="84" t="s">
        <v>505</v>
      </c>
      <c r="BD403" s="84" t="s">
        <v>373</v>
      </c>
      <c r="BE403" s="84" t="s">
        <v>650</v>
      </c>
      <c r="BF403" s="84" t="s">
        <v>602</v>
      </c>
      <c r="BG403" s="84" t="s">
        <v>494</v>
      </c>
      <c r="BH403" s="84" t="s">
        <v>212</v>
      </c>
      <c r="BI403" s="87" t="s">
        <v>507</v>
      </c>
      <c r="BJ403" s="67"/>
      <c r="BL403" s="57"/>
      <c r="BM403" s="28">
        <f>F552</f>
        <v>539</v>
      </c>
      <c r="BN403" s="29">
        <f>F533</f>
        <v>520</v>
      </c>
      <c r="BO403" s="29">
        <f>F605</f>
        <v>592</v>
      </c>
      <c r="BP403" s="29">
        <f>F569</f>
        <v>556</v>
      </c>
      <c r="BQ403" s="29">
        <f>F616</f>
        <v>603</v>
      </c>
      <c r="BR403" s="29">
        <f>F418</f>
        <v>405</v>
      </c>
      <c r="BS403" s="29">
        <f>F404</f>
        <v>391</v>
      </c>
      <c r="BT403" s="29">
        <f>F476</f>
        <v>463</v>
      </c>
      <c r="BU403" s="29">
        <f>F440</f>
        <v>427</v>
      </c>
      <c r="BV403" s="29">
        <f>F512</f>
        <v>499</v>
      </c>
      <c r="BW403" s="29">
        <f>F289</f>
        <v>276</v>
      </c>
      <c r="BX403" s="29">
        <f>F275</f>
        <v>262</v>
      </c>
      <c r="BY403" s="29">
        <f>F347</f>
        <v>334</v>
      </c>
      <c r="BZ403" s="29">
        <f>F336</f>
        <v>323</v>
      </c>
      <c r="CA403" s="29">
        <f>F378</f>
        <v>365</v>
      </c>
      <c r="CB403" s="29">
        <f>F185</f>
        <v>172</v>
      </c>
      <c r="CC403" s="29">
        <f>F146</f>
        <v>133</v>
      </c>
      <c r="CD403" s="29">
        <f>F213</f>
        <v>200</v>
      </c>
      <c r="CE403" s="29">
        <f>F207</f>
        <v>194</v>
      </c>
      <c r="CF403" s="29">
        <f>F249</f>
        <v>236</v>
      </c>
      <c r="CG403" s="29">
        <f>F56</f>
        <v>43</v>
      </c>
      <c r="CH403" s="29">
        <f>F17</f>
        <v>4</v>
      </c>
      <c r="CI403" s="29">
        <f>F109</f>
        <v>96</v>
      </c>
      <c r="CJ403" s="29">
        <f>F73</f>
        <v>60</v>
      </c>
      <c r="CK403" s="30">
        <f>F120</f>
        <v>107</v>
      </c>
      <c r="CL403" s="75">
        <f t="shared" si="188"/>
        <v>3247400</v>
      </c>
      <c r="CM403" s="41"/>
      <c r="CN403" s="82" t="s">
        <v>256</v>
      </c>
      <c r="CO403" s="84" t="s">
        <v>686</v>
      </c>
      <c r="CP403" s="84" t="s">
        <v>448</v>
      </c>
      <c r="CQ403" s="84" t="s">
        <v>301</v>
      </c>
      <c r="CR403" s="84" t="s">
        <v>610</v>
      </c>
      <c r="CS403" s="84" t="s">
        <v>84</v>
      </c>
      <c r="CT403" s="84" t="s">
        <v>99</v>
      </c>
      <c r="CU403" s="84" t="s">
        <v>217</v>
      </c>
      <c r="CV403" s="84" t="s">
        <v>83</v>
      </c>
      <c r="CW403" s="84" t="s">
        <v>340</v>
      </c>
      <c r="CX403" s="86" t="s">
        <v>477</v>
      </c>
      <c r="CY403" s="84" t="s">
        <v>643</v>
      </c>
      <c r="CZ403" s="117" t="s">
        <v>616</v>
      </c>
      <c r="DA403" s="84" t="s">
        <v>366</v>
      </c>
      <c r="DB403" s="83" t="s">
        <v>110</v>
      </c>
      <c r="DC403" s="84" t="s">
        <v>183</v>
      </c>
      <c r="DD403" s="84" t="s">
        <v>699</v>
      </c>
      <c r="DE403" s="84" t="s">
        <v>189</v>
      </c>
      <c r="DF403" s="84" t="s">
        <v>481</v>
      </c>
      <c r="DG403" s="84" t="s">
        <v>621</v>
      </c>
      <c r="DH403" s="84" t="s">
        <v>390</v>
      </c>
      <c r="DI403" s="84" t="s">
        <v>488</v>
      </c>
      <c r="DJ403" s="84" t="s">
        <v>95</v>
      </c>
      <c r="DK403" s="84" t="s">
        <v>389</v>
      </c>
      <c r="DL403" s="87" t="s">
        <v>320</v>
      </c>
      <c r="DM403" s="67"/>
      <c r="DO403" s="57"/>
      <c r="DP403" s="28">
        <f>F182</f>
        <v>169</v>
      </c>
      <c r="DQ403" s="29">
        <f>F369</f>
        <v>356</v>
      </c>
      <c r="DR403" s="29">
        <f>F461</f>
        <v>448</v>
      </c>
      <c r="DS403" s="29">
        <f>F523</f>
        <v>510</v>
      </c>
      <c r="DT403" s="29">
        <f>F90</f>
        <v>77</v>
      </c>
      <c r="DU403" s="29">
        <f>F609</f>
        <v>596</v>
      </c>
      <c r="DV403" s="29">
        <f>F51</f>
        <v>38</v>
      </c>
      <c r="DW403" s="29">
        <f>F238</f>
        <v>225</v>
      </c>
      <c r="DX403" s="29">
        <f>F330</f>
        <v>317</v>
      </c>
      <c r="DY403" s="29">
        <f>F397</f>
        <v>384</v>
      </c>
      <c r="DZ403" s="29">
        <f>F266</f>
        <v>253</v>
      </c>
      <c r="EA403" s="29">
        <f>F478</f>
        <v>465</v>
      </c>
      <c r="EB403" s="29">
        <f>F545</f>
        <v>532</v>
      </c>
      <c r="EC403" s="29">
        <f>F137</f>
        <v>124</v>
      </c>
      <c r="ED403" s="29">
        <f>F199</f>
        <v>186</v>
      </c>
      <c r="EE403" s="29">
        <f>F68</f>
        <v>55</v>
      </c>
      <c r="EF403" s="29">
        <f>F160</f>
        <v>147</v>
      </c>
      <c r="EG403" s="29">
        <f>F352</f>
        <v>339</v>
      </c>
      <c r="EH403" s="29">
        <f>F414</f>
        <v>401</v>
      </c>
      <c r="EI403" s="29">
        <f>F631</f>
        <v>618</v>
      </c>
      <c r="EJ403" s="29">
        <f>F500</f>
        <v>487</v>
      </c>
      <c r="EK403" s="29">
        <f>F567</f>
        <v>554</v>
      </c>
      <c r="EL403" s="29">
        <f>F29</f>
        <v>16</v>
      </c>
      <c r="EM403" s="29">
        <f>F221</f>
        <v>208</v>
      </c>
      <c r="EN403" s="30">
        <f>F308</f>
        <v>295</v>
      </c>
      <c r="EO403" s="75">
        <f t="shared" si="189"/>
        <v>3247400</v>
      </c>
      <c r="EP403" s="41"/>
      <c r="EQ403" s="91" t="s">
        <v>549</v>
      </c>
      <c r="ER403" s="93" t="s">
        <v>282</v>
      </c>
      <c r="ES403" s="93" t="s">
        <v>395</v>
      </c>
      <c r="ET403" s="93" t="s">
        <v>299</v>
      </c>
      <c r="EU403" s="93" t="s">
        <v>639</v>
      </c>
      <c r="EV403" s="93" t="s">
        <v>370</v>
      </c>
      <c r="EW403" s="93" t="s">
        <v>165</v>
      </c>
      <c r="EX403" s="93" t="s">
        <v>326</v>
      </c>
      <c r="EY403" s="93" t="s">
        <v>132</v>
      </c>
      <c r="EZ403" s="93" t="s">
        <v>258</v>
      </c>
      <c r="FA403" s="92" t="s">
        <v>181</v>
      </c>
      <c r="FB403" s="93" t="s">
        <v>394</v>
      </c>
      <c r="FC403" s="94" t="s">
        <v>614</v>
      </c>
      <c r="FD403" s="93" t="s">
        <v>689</v>
      </c>
      <c r="FE403" s="95" t="s">
        <v>598</v>
      </c>
      <c r="FF403" s="93" t="s">
        <v>499</v>
      </c>
      <c r="FG403" s="93" t="s">
        <v>247</v>
      </c>
      <c r="FH403" s="93" t="s">
        <v>283</v>
      </c>
      <c r="FI403" s="93" t="s">
        <v>396</v>
      </c>
      <c r="FJ403" s="93" t="s">
        <v>411</v>
      </c>
      <c r="FK403" s="93" t="s">
        <v>294</v>
      </c>
      <c r="FL403" s="93" t="s">
        <v>613</v>
      </c>
      <c r="FM403" s="93" t="s">
        <v>408</v>
      </c>
      <c r="FN403" s="93" t="s">
        <v>698</v>
      </c>
      <c r="FO403" s="96" t="s">
        <v>281</v>
      </c>
      <c r="FP403" s="67"/>
    </row>
    <row r="404" spans="1:172" x14ac:dyDescent="0.2">
      <c r="A404" s="41"/>
      <c r="B404" s="41"/>
      <c r="C404" s="41"/>
      <c r="D404" s="109" t="s">
        <v>99</v>
      </c>
      <c r="E404" s="110" t="s">
        <v>565</v>
      </c>
      <c r="F404" s="122">
        <f>B3+(391*B5)</f>
        <v>391</v>
      </c>
      <c r="G404" s="41"/>
      <c r="I404" s="57"/>
      <c r="J404" s="28">
        <f>F543</f>
        <v>530</v>
      </c>
      <c r="K404" s="29">
        <f>F514</f>
        <v>501</v>
      </c>
      <c r="L404" s="29">
        <f>F635</f>
        <v>622</v>
      </c>
      <c r="M404" s="29">
        <f>F606</f>
        <v>593</v>
      </c>
      <c r="N404" s="29">
        <f>F577</f>
        <v>564</v>
      </c>
      <c r="O404" s="29">
        <f>F434</f>
        <v>421</v>
      </c>
      <c r="P404" s="29">
        <f>F405</f>
        <v>392</v>
      </c>
      <c r="Q404" s="29">
        <f>F501</f>
        <v>488</v>
      </c>
      <c r="R404" s="29">
        <f>F472</f>
        <v>459</v>
      </c>
      <c r="S404" s="29">
        <f>F438</f>
        <v>425</v>
      </c>
      <c r="T404" s="29">
        <f>F300</f>
        <v>287</v>
      </c>
      <c r="U404" s="29">
        <f>F271</f>
        <v>258</v>
      </c>
      <c r="V404" s="29">
        <f>F367</f>
        <v>354</v>
      </c>
      <c r="W404" s="29">
        <f>F358</f>
        <v>345</v>
      </c>
      <c r="X404" s="29">
        <f>F329</f>
        <v>316</v>
      </c>
      <c r="Y404" s="29">
        <f>F166</f>
        <v>153</v>
      </c>
      <c r="Z404" s="29">
        <f>F162</f>
        <v>149</v>
      </c>
      <c r="AA404" s="29">
        <f>F253</f>
        <v>240</v>
      </c>
      <c r="AB404" s="29">
        <f>F224</f>
        <v>211</v>
      </c>
      <c r="AC404" s="29">
        <f>F195</f>
        <v>182</v>
      </c>
      <c r="AD404" s="29">
        <f>F57</f>
        <v>44</v>
      </c>
      <c r="AE404" s="29">
        <f>F23</f>
        <v>10</v>
      </c>
      <c r="AF404" s="29">
        <f>F119</f>
        <v>106</v>
      </c>
      <c r="AG404" s="29">
        <f>F90</f>
        <v>77</v>
      </c>
      <c r="AH404" s="30">
        <f>F86</f>
        <v>73</v>
      </c>
      <c r="AI404" s="75">
        <f t="shared" si="187"/>
        <v>3247400</v>
      </c>
      <c r="AJ404" s="41"/>
      <c r="AK404" s="82" t="s">
        <v>655</v>
      </c>
      <c r="AL404" s="84" t="s">
        <v>146</v>
      </c>
      <c r="AM404" s="84" t="s">
        <v>473</v>
      </c>
      <c r="AN404" s="84" t="s">
        <v>526</v>
      </c>
      <c r="AO404" s="84" t="s">
        <v>381</v>
      </c>
      <c r="AP404" s="84" t="s">
        <v>656</v>
      </c>
      <c r="AQ404" s="84" t="s">
        <v>608</v>
      </c>
      <c r="AR404" s="84" t="s">
        <v>152</v>
      </c>
      <c r="AS404" s="84" t="s">
        <v>316</v>
      </c>
      <c r="AT404" s="84" t="s">
        <v>633</v>
      </c>
      <c r="AU404" s="84" t="s">
        <v>589</v>
      </c>
      <c r="AV404" s="86" t="s">
        <v>455</v>
      </c>
      <c r="AW404" s="117" t="s">
        <v>264</v>
      </c>
      <c r="AX404" s="83" t="s">
        <v>158</v>
      </c>
      <c r="AY404" s="84" t="s">
        <v>466</v>
      </c>
      <c r="AZ404" s="84" t="s">
        <v>419</v>
      </c>
      <c r="BA404" s="84" t="s">
        <v>187</v>
      </c>
      <c r="BB404" s="84" t="s">
        <v>575</v>
      </c>
      <c r="BC404" s="84" t="s">
        <v>636</v>
      </c>
      <c r="BD404" s="84" t="s">
        <v>159</v>
      </c>
      <c r="BE404" s="84" t="s">
        <v>128</v>
      </c>
      <c r="BF404" s="84" t="s">
        <v>472</v>
      </c>
      <c r="BG404" s="84" t="s">
        <v>579</v>
      </c>
      <c r="BH404" s="84" t="s">
        <v>639</v>
      </c>
      <c r="BI404" s="87" t="s">
        <v>557</v>
      </c>
      <c r="BJ404" s="67"/>
      <c r="BL404" s="57"/>
      <c r="BM404" s="28">
        <f>F566</f>
        <v>553</v>
      </c>
      <c r="BN404" s="29">
        <f>F630</f>
        <v>617</v>
      </c>
      <c r="BO404" s="29">
        <f>F519</f>
        <v>506</v>
      </c>
      <c r="BP404" s="29">
        <f>F602</f>
        <v>589</v>
      </c>
      <c r="BQ404" s="29">
        <f>F558</f>
        <v>545</v>
      </c>
      <c r="BR404" s="29">
        <f>F462</f>
        <v>449</v>
      </c>
      <c r="BS404" s="29">
        <f>F501</f>
        <v>488</v>
      </c>
      <c r="BT404" s="29">
        <f>F390</f>
        <v>377</v>
      </c>
      <c r="BU404" s="29">
        <f>F468</f>
        <v>455</v>
      </c>
      <c r="BV404" s="29">
        <f>F429</f>
        <v>416</v>
      </c>
      <c r="BW404" s="29">
        <f>F328</f>
        <v>315</v>
      </c>
      <c r="BX404" s="29">
        <f>F372</f>
        <v>359</v>
      </c>
      <c r="BY404" s="29">
        <f>F286</f>
        <v>273</v>
      </c>
      <c r="BZ404" s="29">
        <f>F339</f>
        <v>326</v>
      </c>
      <c r="CA404" s="29">
        <f>F300</f>
        <v>287</v>
      </c>
      <c r="CB404" s="29">
        <f>F199</f>
        <v>186</v>
      </c>
      <c r="CC404" s="29">
        <f>F238</f>
        <v>225</v>
      </c>
      <c r="CD404" s="29">
        <f>F157</f>
        <v>144</v>
      </c>
      <c r="CE404" s="29">
        <f>F235</f>
        <v>222</v>
      </c>
      <c r="CF404" s="29">
        <f>F171</f>
        <v>158</v>
      </c>
      <c r="CG404" s="29">
        <f>F70</f>
        <v>57</v>
      </c>
      <c r="CH404" s="29">
        <f>F134</f>
        <v>121</v>
      </c>
      <c r="CI404" s="29">
        <f>F23</f>
        <v>10</v>
      </c>
      <c r="CJ404" s="29">
        <f>F106</f>
        <v>93</v>
      </c>
      <c r="CK404" s="30">
        <f>F42</f>
        <v>29</v>
      </c>
      <c r="CL404" s="75">
        <f t="shared" si="188"/>
        <v>3247400</v>
      </c>
      <c r="CM404" s="41"/>
      <c r="CN404" s="82" t="s">
        <v>627</v>
      </c>
      <c r="CO404" s="84" t="s">
        <v>553</v>
      </c>
      <c r="CP404" s="84" t="s">
        <v>240</v>
      </c>
      <c r="CQ404" s="84" t="s">
        <v>196</v>
      </c>
      <c r="CR404" s="84" t="s">
        <v>666</v>
      </c>
      <c r="CS404" s="84" t="s">
        <v>149</v>
      </c>
      <c r="CT404" s="84" t="s">
        <v>152</v>
      </c>
      <c r="CU404" s="84" t="s">
        <v>220</v>
      </c>
      <c r="CV404" s="84" t="s">
        <v>279</v>
      </c>
      <c r="CW404" s="84" t="s">
        <v>267</v>
      </c>
      <c r="CX404" s="84" t="s">
        <v>306</v>
      </c>
      <c r="CY404" s="86" t="s">
        <v>594</v>
      </c>
      <c r="CZ404" s="117" t="s">
        <v>137</v>
      </c>
      <c r="DA404" s="83" t="s">
        <v>440</v>
      </c>
      <c r="DB404" s="84" t="s">
        <v>589</v>
      </c>
      <c r="DC404" s="84" t="s">
        <v>598</v>
      </c>
      <c r="DD404" s="84" t="s">
        <v>326</v>
      </c>
      <c r="DE404" s="84" t="s">
        <v>443</v>
      </c>
      <c r="DF404" s="84" t="s">
        <v>361</v>
      </c>
      <c r="DG404" s="84" t="s">
        <v>701</v>
      </c>
      <c r="DH404" s="84" t="s">
        <v>369</v>
      </c>
      <c r="DI404" s="84" t="s">
        <v>289</v>
      </c>
      <c r="DJ404" s="84" t="s">
        <v>472</v>
      </c>
      <c r="DK404" s="84" t="s">
        <v>508</v>
      </c>
      <c r="DL404" s="87" t="s">
        <v>449</v>
      </c>
      <c r="DM404" s="67"/>
      <c r="DO404" s="57"/>
      <c r="DP404" s="28">
        <f>F122</f>
        <v>109</v>
      </c>
      <c r="DQ404" s="29">
        <f>F209</f>
        <v>196</v>
      </c>
      <c r="DR404" s="29">
        <f>F276</f>
        <v>263</v>
      </c>
      <c r="DS404" s="29">
        <f>F463</f>
        <v>450</v>
      </c>
      <c r="DT404" s="29">
        <f>F555</f>
        <v>542</v>
      </c>
      <c r="DU404" s="29">
        <f>F424</f>
        <v>411</v>
      </c>
      <c r="DV404" s="29">
        <f>F616</f>
        <v>603</v>
      </c>
      <c r="DW404" s="29">
        <f>F78</f>
        <v>65</v>
      </c>
      <c r="DX404" s="29">
        <f>F145</f>
        <v>132</v>
      </c>
      <c r="DY404" s="29">
        <f>F362</f>
        <v>349</v>
      </c>
      <c r="DZ404" s="29">
        <f>F231</f>
        <v>218</v>
      </c>
      <c r="EA404" s="29">
        <f>F293</f>
        <v>280</v>
      </c>
      <c r="EB404" s="29">
        <f>F510</f>
        <v>497</v>
      </c>
      <c r="EC404" s="29">
        <f>F577</f>
        <v>564</v>
      </c>
      <c r="ED404" s="29">
        <f>F14</f>
        <v>1</v>
      </c>
      <c r="EE404" s="29">
        <f>F533</f>
        <v>520</v>
      </c>
      <c r="EF404" s="29">
        <f>F100</f>
        <v>87</v>
      </c>
      <c r="EG404" s="29">
        <f>F167</f>
        <v>154</v>
      </c>
      <c r="EH404" s="29">
        <f>F379</f>
        <v>366</v>
      </c>
      <c r="EI404" s="29">
        <f>F446</f>
        <v>433</v>
      </c>
      <c r="EJ404" s="29">
        <f>F315</f>
        <v>302</v>
      </c>
      <c r="EK404" s="29">
        <f>F407</f>
        <v>394</v>
      </c>
      <c r="EL404" s="29">
        <f>F594</f>
        <v>581</v>
      </c>
      <c r="EM404" s="29">
        <f>F61</f>
        <v>48</v>
      </c>
      <c r="EN404" s="30">
        <f>F248</f>
        <v>235</v>
      </c>
      <c r="EO404" s="75">
        <f t="shared" si="189"/>
        <v>3247400</v>
      </c>
      <c r="EP404" s="41"/>
      <c r="EQ404" s="91" t="s">
        <v>231</v>
      </c>
      <c r="ER404" s="93" t="s">
        <v>288</v>
      </c>
      <c r="ES404" s="93" t="s">
        <v>382</v>
      </c>
      <c r="ET404" s="93" t="s">
        <v>615</v>
      </c>
      <c r="EU404" s="93" t="s">
        <v>485</v>
      </c>
      <c r="EV404" s="93" t="s">
        <v>405</v>
      </c>
      <c r="EW404" s="93" t="s">
        <v>610</v>
      </c>
      <c r="EX404" s="93" t="s">
        <v>644</v>
      </c>
      <c r="EY404" s="93" t="s">
        <v>285</v>
      </c>
      <c r="EZ404" s="93" t="s">
        <v>179</v>
      </c>
      <c r="FA404" s="93" t="s">
        <v>287</v>
      </c>
      <c r="FB404" s="92" t="s">
        <v>125</v>
      </c>
      <c r="FC404" s="94" t="s">
        <v>252</v>
      </c>
      <c r="FD404" s="95" t="s">
        <v>381</v>
      </c>
      <c r="FE404" s="93" t="s">
        <v>201</v>
      </c>
      <c r="FF404" s="93" t="s">
        <v>686</v>
      </c>
      <c r="FG404" s="93" t="s">
        <v>409</v>
      </c>
      <c r="FH404" s="93" t="s">
        <v>284</v>
      </c>
      <c r="FI404" s="93" t="s">
        <v>383</v>
      </c>
      <c r="FJ404" s="93" t="s">
        <v>102</v>
      </c>
      <c r="FK404" s="93" t="s">
        <v>384</v>
      </c>
      <c r="FL404" s="93" t="s">
        <v>533</v>
      </c>
      <c r="FM404" s="93" t="s">
        <v>355</v>
      </c>
      <c r="FN404" s="93" t="s">
        <v>494</v>
      </c>
      <c r="FO404" s="96" t="s">
        <v>286</v>
      </c>
      <c r="FP404" s="67"/>
    </row>
    <row r="405" spans="1:172" x14ac:dyDescent="0.2">
      <c r="A405" s="41"/>
      <c r="B405" s="41"/>
      <c r="C405" s="41"/>
      <c r="D405" s="109" t="s">
        <v>608</v>
      </c>
      <c r="E405" s="110" t="s">
        <v>565</v>
      </c>
      <c r="F405" s="111">
        <f>B3+(392*B5)</f>
        <v>392</v>
      </c>
      <c r="G405" s="41"/>
      <c r="I405" s="57"/>
      <c r="J405" s="28">
        <f>F631</f>
        <v>618</v>
      </c>
      <c r="K405" s="29">
        <f>F602</f>
        <v>589</v>
      </c>
      <c r="L405" s="29">
        <f>F568</f>
        <v>555</v>
      </c>
      <c r="M405" s="29">
        <f>F539</f>
        <v>526</v>
      </c>
      <c r="N405" s="29">
        <f>F535</f>
        <v>522</v>
      </c>
      <c r="O405" s="29">
        <f>F497</f>
        <v>484</v>
      </c>
      <c r="P405" s="29">
        <f>F463</f>
        <v>450</v>
      </c>
      <c r="Q405" s="29">
        <f>F459</f>
        <v>446</v>
      </c>
      <c r="R405" s="29">
        <f>F430</f>
        <v>417</v>
      </c>
      <c r="S405" s="29">
        <f>F401</f>
        <v>388</v>
      </c>
      <c r="T405" s="29">
        <f>F383</f>
        <v>370</v>
      </c>
      <c r="U405" s="29">
        <f>F354</f>
        <v>341</v>
      </c>
      <c r="V405" s="29">
        <f>F325</f>
        <v>312</v>
      </c>
      <c r="W405" s="29">
        <f>F296</f>
        <v>283</v>
      </c>
      <c r="X405" s="29">
        <f>F267</f>
        <v>254</v>
      </c>
      <c r="Y405" s="29">
        <f>F249</f>
        <v>236</v>
      </c>
      <c r="Z405" s="29">
        <f>F220</f>
        <v>207</v>
      </c>
      <c r="AA405" s="29">
        <f>F191</f>
        <v>178</v>
      </c>
      <c r="AB405" s="29">
        <f>F187</f>
        <v>174</v>
      </c>
      <c r="AC405" s="29">
        <f>F153</f>
        <v>140</v>
      </c>
      <c r="AD405" s="29">
        <f>F115</f>
        <v>102</v>
      </c>
      <c r="AE405" s="29">
        <f>F111</f>
        <v>98</v>
      </c>
      <c r="AF405" s="29">
        <f>F82</f>
        <v>69</v>
      </c>
      <c r="AG405" s="29">
        <f>F48</f>
        <v>35</v>
      </c>
      <c r="AH405" s="30">
        <f>F19</f>
        <v>6</v>
      </c>
      <c r="AI405" s="112">
        <f>J405^3+K405^3+L405^3+M405^3+N405^3+O405^3+P405^3+Q405^3+R405^3+S405^3+T405^3+U405^3+V405^3+W405^3+X405^3+Y405^3+Z405^3+AA405^3+AB405^3+AC405^3+AD405^3+AE405^3+AF405^3+AG405^3+AH405^3</f>
        <v>1521000000</v>
      </c>
      <c r="AJ405" s="41"/>
      <c r="AK405" s="257" t="s">
        <v>411</v>
      </c>
      <c r="AL405" s="85" t="s">
        <v>196</v>
      </c>
      <c r="AM405" s="85" t="s">
        <v>623</v>
      </c>
      <c r="AN405" s="85" t="s">
        <v>79</v>
      </c>
      <c r="AO405" s="85" t="s">
        <v>433</v>
      </c>
      <c r="AP405" s="85" t="s">
        <v>136</v>
      </c>
      <c r="AQ405" s="85" t="s">
        <v>615</v>
      </c>
      <c r="AR405" s="85" t="s">
        <v>625</v>
      </c>
      <c r="AS405" s="85" t="s">
        <v>624</v>
      </c>
      <c r="AT405" s="85" t="s">
        <v>80</v>
      </c>
      <c r="AU405" s="85" t="s">
        <v>86</v>
      </c>
      <c r="AV405" s="85" t="s">
        <v>426</v>
      </c>
      <c r="AW405" s="83" t="s">
        <v>617</v>
      </c>
      <c r="AX405" s="85" t="s">
        <v>532</v>
      </c>
      <c r="AY405" s="85" t="s">
        <v>372</v>
      </c>
      <c r="AZ405" s="85" t="s">
        <v>621</v>
      </c>
      <c r="BA405" s="85" t="s">
        <v>92</v>
      </c>
      <c r="BB405" s="85" t="s">
        <v>427</v>
      </c>
      <c r="BC405" s="85" t="s">
        <v>324</v>
      </c>
      <c r="BD405" s="85" t="s">
        <v>622</v>
      </c>
      <c r="BE405" s="85" t="s">
        <v>584</v>
      </c>
      <c r="BF405" s="85" t="s">
        <v>460</v>
      </c>
      <c r="BG405" s="85" t="s">
        <v>73</v>
      </c>
      <c r="BH405" s="85" t="s">
        <v>430</v>
      </c>
      <c r="BI405" s="258" t="s">
        <v>620</v>
      </c>
      <c r="BJ405" s="67"/>
      <c r="BL405" s="57"/>
      <c r="BM405" s="28">
        <f>F619</f>
        <v>606</v>
      </c>
      <c r="BN405" s="29">
        <f>F591</f>
        <v>578</v>
      </c>
      <c r="BO405" s="29">
        <f>F583</f>
        <v>570</v>
      </c>
      <c r="BP405" s="29">
        <f>F555</f>
        <v>542</v>
      </c>
      <c r="BQ405" s="29">
        <f>F527</f>
        <v>514</v>
      </c>
      <c r="BR405" s="29">
        <f>F490</f>
        <v>477</v>
      </c>
      <c r="BS405" s="29">
        <f>F487</f>
        <v>474</v>
      </c>
      <c r="BT405" s="29">
        <f>F454</f>
        <v>441</v>
      </c>
      <c r="BU405" s="29">
        <f>F426</f>
        <v>413</v>
      </c>
      <c r="BV405" s="29">
        <f>F393</f>
        <v>380</v>
      </c>
      <c r="BW405" s="29">
        <f>F386</f>
        <v>373</v>
      </c>
      <c r="BX405" s="29">
        <f>F353</f>
        <v>340</v>
      </c>
      <c r="BY405" s="29">
        <f>F325</f>
        <v>312</v>
      </c>
      <c r="BZ405" s="29">
        <f>F297</f>
        <v>284</v>
      </c>
      <c r="CA405" s="29">
        <f>F264</f>
        <v>251</v>
      </c>
      <c r="CB405" s="29">
        <f>F257</f>
        <v>244</v>
      </c>
      <c r="CC405" s="29">
        <f>F224</f>
        <v>211</v>
      </c>
      <c r="CD405" s="29">
        <f>F196</f>
        <v>183</v>
      </c>
      <c r="CE405" s="29">
        <f>F163</f>
        <v>150</v>
      </c>
      <c r="CF405" s="29">
        <f>F160</f>
        <v>147</v>
      </c>
      <c r="CG405" s="29">
        <f>F123</f>
        <v>110</v>
      </c>
      <c r="CH405" s="29">
        <f>F95</f>
        <v>82</v>
      </c>
      <c r="CI405" s="29">
        <f>F67</f>
        <v>54</v>
      </c>
      <c r="CJ405" s="29">
        <f>F59</f>
        <v>46</v>
      </c>
      <c r="CK405" s="30">
        <f>F31</f>
        <v>18</v>
      </c>
      <c r="CL405" s="112">
        <f>BM405^3+BN405^3+BO405^3+BP405^3+BQ405^3+BR405^3+BS405^3+BT405^3+BU405^3+BV405^3+BW405^3+BX405^3+BY405^3+BZ405^3+CA405^3+CB405^3+CC405^3+CD405^3+CE405^3+CF405^3+CG405^3+CH405^3+CI405^3+CJ405^3+CK405^3</f>
        <v>1521000000</v>
      </c>
      <c r="CM405" s="41"/>
      <c r="CN405" s="257" t="s">
        <v>106</v>
      </c>
      <c r="CO405" s="85" t="s">
        <v>661</v>
      </c>
      <c r="CP405" s="85" t="s">
        <v>674</v>
      </c>
      <c r="CQ405" s="85" t="s">
        <v>485</v>
      </c>
      <c r="CR405" s="85" t="s">
        <v>135</v>
      </c>
      <c r="CS405" s="85" t="s">
        <v>278</v>
      </c>
      <c r="CT405" s="85" t="s">
        <v>82</v>
      </c>
      <c r="CU405" s="85" t="s">
        <v>218</v>
      </c>
      <c r="CV405" s="85" t="s">
        <v>339</v>
      </c>
      <c r="CW405" s="85" t="s">
        <v>151</v>
      </c>
      <c r="CX405" s="85" t="s">
        <v>317</v>
      </c>
      <c r="CY405" s="85" t="s">
        <v>358</v>
      </c>
      <c r="CZ405" s="83" t="s">
        <v>617</v>
      </c>
      <c r="DA405" s="85" t="s">
        <v>649</v>
      </c>
      <c r="DB405" s="85" t="s">
        <v>513</v>
      </c>
      <c r="DC405" s="85" t="s">
        <v>516</v>
      </c>
      <c r="DD405" s="85" t="s">
        <v>636</v>
      </c>
      <c r="DE405" s="85" t="s">
        <v>695</v>
      </c>
      <c r="DF405" s="85" t="s">
        <v>250</v>
      </c>
      <c r="DG405" s="85" t="s">
        <v>247</v>
      </c>
      <c r="DH405" s="85" t="s">
        <v>507</v>
      </c>
      <c r="DI405" s="85" t="s">
        <v>202</v>
      </c>
      <c r="DJ405" s="85" t="s">
        <v>471</v>
      </c>
      <c r="DK405" s="85" t="s">
        <v>349</v>
      </c>
      <c r="DL405" s="258" t="s">
        <v>431</v>
      </c>
      <c r="DM405" s="67"/>
      <c r="DO405" s="57"/>
      <c r="DP405" s="28">
        <f>F587</f>
        <v>574</v>
      </c>
      <c r="DQ405" s="29">
        <f>F24</f>
        <v>11</v>
      </c>
      <c r="DR405" s="29">
        <f>F216</f>
        <v>203</v>
      </c>
      <c r="DS405" s="29">
        <f>F303</f>
        <v>290</v>
      </c>
      <c r="DT405" s="29">
        <f>F495</f>
        <v>482</v>
      </c>
      <c r="DU405" s="29">
        <f>F364</f>
        <v>351</v>
      </c>
      <c r="DV405" s="29">
        <f>F456</f>
        <v>443</v>
      </c>
      <c r="DW405" s="29">
        <f>F518</f>
        <v>505</v>
      </c>
      <c r="DX405" s="29">
        <f>F110</f>
        <v>97</v>
      </c>
      <c r="DY405" s="29">
        <f>F177</f>
        <v>164</v>
      </c>
      <c r="DZ405" s="29">
        <f>F46</f>
        <v>33</v>
      </c>
      <c r="EA405" s="29">
        <f>F258</f>
        <v>245</v>
      </c>
      <c r="EB405" s="29">
        <f>F325</f>
        <v>312</v>
      </c>
      <c r="EC405" s="29">
        <f>F392</f>
        <v>379</v>
      </c>
      <c r="ED405" s="29">
        <f>F604</f>
        <v>591</v>
      </c>
      <c r="EE405" s="29">
        <f>F473</f>
        <v>460</v>
      </c>
      <c r="EF405" s="29">
        <f>F540</f>
        <v>527</v>
      </c>
      <c r="EG405" s="29">
        <f>F132</f>
        <v>119</v>
      </c>
      <c r="EH405" s="29">
        <f>F194</f>
        <v>181</v>
      </c>
      <c r="EI405" s="29">
        <f>F286</f>
        <v>273</v>
      </c>
      <c r="EJ405" s="29">
        <f>F155</f>
        <v>142</v>
      </c>
      <c r="EK405" s="29">
        <f>F347</f>
        <v>334</v>
      </c>
      <c r="EL405" s="29">
        <f>F434</f>
        <v>421</v>
      </c>
      <c r="EM405" s="29">
        <f>F626</f>
        <v>613</v>
      </c>
      <c r="EN405" s="30">
        <f>F63</f>
        <v>50</v>
      </c>
      <c r="EO405" s="223">
        <f>DP405^3+DQ405^3+DR405^3+DS405^3+DT405^3+DU405^3+DV405^3+DW405^3+DX405^3+DY405^3+DZ405^3+EA405^3+EB405^3+EC405^3+ED405^3+EE405^3+EF405^3+EG405^3+EH405^3+EI405^3+EJ405^3+EK405^3+EL405^3+EM405^3+EN405^3</f>
        <v>1521000000</v>
      </c>
      <c r="EP405" s="41"/>
      <c r="EQ405" s="119" t="s">
        <v>415</v>
      </c>
      <c r="ER405" s="120" t="s">
        <v>270</v>
      </c>
      <c r="ES405" s="120" t="s">
        <v>387</v>
      </c>
      <c r="ET405" s="120" t="s">
        <v>178</v>
      </c>
      <c r="EU405" s="120" t="s">
        <v>446</v>
      </c>
      <c r="EV405" s="120" t="s">
        <v>546</v>
      </c>
      <c r="EW405" s="120" t="s">
        <v>675</v>
      </c>
      <c r="EX405" s="120" t="s">
        <v>600</v>
      </c>
      <c r="EY405" s="120" t="s">
        <v>271</v>
      </c>
      <c r="EZ405" s="120" t="s">
        <v>309</v>
      </c>
      <c r="FA405" s="120" t="s">
        <v>269</v>
      </c>
      <c r="FB405" s="120" t="s">
        <v>386</v>
      </c>
      <c r="FC405" s="92" t="s">
        <v>617</v>
      </c>
      <c r="FD405" s="120" t="s">
        <v>237</v>
      </c>
      <c r="FE405" s="120" t="s">
        <v>606</v>
      </c>
      <c r="FF405" s="120" t="s">
        <v>263</v>
      </c>
      <c r="FG405" s="120" t="s">
        <v>108</v>
      </c>
      <c r="FH405" s="120" t="s">
        <v>190</v>
      </c>
      <c r="FI405" s="120" t="s">
        <v>313</v>
      </c>
      <c r="FJ405" s="120" t="s">
        <v>137</v>
      </c>
      <c r="FK405" s="120" t="s">
        <v>385</v>
      </c>
      <c r="FL405" s="120" t="s">
        <v>616</v>
      </c>
      <c r="FM405" s="120" t="s">
        <v>656</v>
      </c>
      <c r="FN405" s="120" t="s">
        <v>406</v>
      </c>
      <c r="FO405" s="121" t="s">
        <v>272</v>
      </c>
      <c r="FP405" s="67"/>
    </row>
    <row r="406" spans="1:172" x14ac:dyDescent="0.2">
      <c r="A406" s="41"/>
      <c r="B406" s="41"/>
      <c r="C406" s="41"/>
      <c r="D406" s="109" t="s">
        <v>672</v>
      </c>
      <c r="E406" s="110" t="s">
        <v>565</v>
      </c>
      <c r="F406" s="111">
        <f>B3+(393*B5)</f>
        <v>393</v>
      </c>
      <c r="G406" s="41"/>
      <c r="I406" s="57"/>
      <c r="J406" s="28">
        <f>F564</f>
        <v>551</v>
      </c>
      <c r="K406" s="29">
        <f>F560</f>
        <v>547</v>
      </c>
      <c r="L406" s="29">
        <f>F531</f>
        <v>518</v>
      </c>
      <c r="M406" s="29">
        <f>F627</f>
        <v>614</v>
      </c>
      <c r="N406" s="29">
        <f>F593</f>
        <v>580</v>
      </c>
      <c r="O406" s="29">
        <f>F455</f>
        <v>442</v>
      </c>
      <c r="P406" s="29">
        <f>F426</f>
        <v>413</v>
      </c>
      <c r="Q406" s="29">
        <f>F397</f>
        <v>384</v>
      </c>
      <c r="R406" s="29">
        <f>F488</f>
        <v>475</v>
      </c>
      <c r="S406" s="29">
        <f>F484</f>
        <v>471</v>
      </c>
      <c r="T406" s="29">
        <f>F321</f>
        <v>308</v>
      </c>
      <c r="U406" s="29">
        <f>F292</f>
        <v>279</v>
      </c>
      <c r="V406" s="29">
        <f>F283</f>
        <v>270</v>
      </c>
      <c r="W406" s="29">
        <f>F379</f>
        <v>366</v>
      </c>
      <c r="X406" s="29">
        <f>F350</f>
        <v>337</v>
      </c>
      <c r="Y406" s="29">
        <f>F212</f>
        <v>199</v>
      </c>
      <c r="Z406" s="29">
        <f>F178</f>
        <v>165</v>
      </c>
      <c r="AA406" s="29">
        <f>F149</f>
        <v>136</v>
      </c>
      <c r="AB406" s="29">
        <f>F245</f>
        <v>232</v>
      </c>
      <c r="AC406" s="29">
        <f>F216</f>
        <v>203</v>
      </c>
      <c r="AD406" s="29">
        <f>F73</f>
        <v>60</v>
      </c>
      <c r="AE406" s="29">
        <f>F44</f>
        <v>31</v>
      </c>
      <c r="AF406" s="29">
        <f>F15</f>
        <v>2</v>
      </c>
      <c r="AG406" s="29">
        <f>F136</f>
        <v>123</v>
      </c>
      <c r="AH406" s="30">
        <f>F107</f>
        <v>94</v>
      </c>
      <c r="AI406" s="75">
        <f t="shared" ref="AI406:AI417" si="190">SUMSQ(J406:AH406)</f>
        <v>3247400</v>
      </c>
      <c r="AJ406" s="41"/>
      <c r="AK406" s="82" t="s">
        <v>335</v>
      </c>
      <c r="AL406" s="84" t="s">
        <v>393</v>
      </c>
      <c r="AM406" s="84" t="s">
        <v>495</v>
      </c>
      <c r="AN406" s="84" t="s">
        <v>315</v>
      </c>
      <c r="AO406" s="84" t="s">
        <v>577</v>
      </c>
      <c r="AP406" s="84" t="s">
        <v>582</v>
      </c>
      <c r="AQ406" s="84" t="s">
        <v>339</v>
      </c>
      <c r="AR406" s="84" t="s">
        <v>258</v>
      </c>
      <c r="AS406" s="84" t="s">
        <v>593</v>
      </c>
      <c r="AT406" s="84" t="s">
        <v>581</v>
      </c>
      <c r="AU406" s="84" t="s">
        <v>417</v>
      </c>
      <c r="AV406" s="83" t="s">
        <v>205</v>
      </c>
      <c r="AW406" s="117" t="s">
        <v>343</v>
      </c>
      <c r="AX406" s="86" t="s">
        <v>383</v>
      </c>
      <c r="AY406" s="84" t="s">
        <v>578</v>
      </c>
      <c r="AZ406" s="84" t="s">
        <v>122</v>
      </c>
      <c r="BA406" s="84" t="s">
        <v>599</v>
      </c>
      <c r="BB406" s="84" t="s">
        <v>654</v>
      </c>
      <c r="BC406" s="84" t="s">
        <v>347</v>
      </c>
      <c r="BD406" s="84" t="s">
        <v>387</v>
      </c>
      <c r="BE406" s="84" t="s">
        <v>389</v>
      </c>
      <c r="BF406" s="84" t="s">
        <v>597</v>
      </c>
      <c r="BG406" s="84" t="s">
        <v>612</v>
      </c>
      <c r="BH406" s="84" t="s">
        <v>525</v>
      </c>
      <c r="BI406" s="87" t="s">
        <v>331</v>
      </c>
      <c r="BJ406" s="67"/>
      <c r="BL406" s="57"/>
      <c r="BM406" s="28">
        <f>F608</f>
        <v>595</v>
      </c>
      <c r="BN406" s="29">
        <f>F544</f>
        <v>531</v>
      </c>
      <c r="BO406" s="29">
        <f>F627</f>
        <v>614</v>
      </c>
      <c r="BP406" s="29">
        <f>F516</f>
        <v>503</v>
      </c>
      <c r="BQ406" s="29">
        <f>F580</f>
        <v>567</v>
      </c>
      <c r="BR406" s="29">
        <f>F479</f>
        <v>466</v>
      </c>
      <c r="BS406" s="29">
        <f>F415</f>
        <v>402</v>
      </c>
      <c r="BT406" s="29">
        <f>F493</f>
        <v>480</v>
      </c>
      <c r="BU406" s="29">
        <f>F412</f>
        <v>399</v>
      </c>
      <c r="BV406" s="29">
        <f>F451</f>
        <v>438</v>
      </c>
      <c r="BW406" s="29">
        <f>F350</f>
        <v>337</v>
      </c>
      <c r="BX406" s="29">
        <f>F311</f>
        <v>298</v>
      </c>
      <c r="BY406" s="29">
        <f>F364</f>
        <v>351</v>
      </c>
      <c r="BZ406" s="29">
        <f>F278</f>
        <v>265</v>
      </c>
      <c r="CA406" s="29">
        <f>F322</f>
        <v>309</v>
      </c>
      <c r="CB406" s="29">
        <f>F221</f>
        <v>208</v>
      </c>
      <c r="CC406" s="29">
        <f>F182</f>
        <v>169</v>
      </c>
      <c r="CD406" s="29">
        <f>F260</f>
        <v>247</v>
      </c>
      <c r="CE406" s="29">
        <f>F149</f>
        <v>136</v>
      </c>
      <c r="CF406" s="29">
        <f>F188</f>
        <v>175</v>
      </c>
      <c r="CG406" s="29">
        <f>F92</f>
        <v>79</v>
      </c>
      <c r="CH406" s="29">
        <f>F48</f>
        <v>35</v>
      </c>
      <c r="CI406" s="29">
        <f>F131</f>
        <v>118</v>
      </c>
      <c r="CJ406" s="29">
        <f>F20</f>
        <v>7</v>
      </c>
      <c r="CK406" s="30">
        <f>F84</f>
        <v>71</v>
      </c>
      <c r="CL406" s="75">
        <f t="shared" ref="CL406:CL417" si="191">SUMSQ(BM406:CK406)</f>
        <v>3247400</v>
      </c>
      <c r="CM406" s="41"/>
      <c r="CN406" s="82" t="s">
        <v>671</v>
      </c>
      <c r="CO406" s="84" t="s">
        <v>106</v>
      </c>
      <c r="CP406" s="84" t="s">
        <v>315</v>
      </c>
      <c r="CQ406" s="84" t="s">
        <v>642</v>
      </c>
      <c r="CR406" s="84" t="s">
        <v>407</v>
      </c>
      <c r="CS406" s="84" t="s">
        <v>153</v>
      </c>
      <c r="CT406" s="84" t="s">
        <v>150</v>
      </c>
      <c r="CU406" s="84" t="s">
        <v>216</v>
      </c>
      <c r="CV406" s="84" t="s">
        <v>277</v>
      </c>
      <c r="CW406" s="84" t="s">
        <v>280</v>
      </c>
      <c r="CX406" s="84" t="s">
        <v>578</v>
      </c>
      <c r="CY406" s="83" t="s">
        <v>259</v>
      </c>
      <c r="CZ406" s="117" t="s">
        <v>546</v>
      </c>
      <c r="DA406" s="86" t="s">
        <v>243</v>
      </c>
      <c r="DB406" s="84" t="s">
        <v>634</v>
      </c>
      <c r="DC406" s="84" t="s">
        <v>698</v>
      </c>
      <c r="DD406" s="84" t="s">
        <v>549</v>
      </c>
      <c r="DE406" s="84" t="s">
        <v>115</v>
      </c>
      <c r="DF406" s="84" t="s">
        <v>654</v>
      </c>
      <c r="DG406" s="84" t="s">
        <v>375</v>
      </c>
      <c r="DH406" s="84" t="s">
        <v>410</v>
      </c>
      <c r="DI406" s="84" t="s">
        <v>430</v>
      </c>
      <c r="DJ406" s="84" t="s">
        <v>470</v>
      </c>
      <c r="DK406" s="84" t="s">
        <v>117</v>
      </c>
      <c r="DL406" s="87" t="s">
        <v>232</v>
      </c>
      <c r="DM406" s="67"/>
      <c r="DO406" s="57"/>
      <c r="DP406" s="28">
        <f>F402</f>
        <v>389</v>
      </c>
      <c r="DQ406" s="29">
        <f>F589</f>
        <v>576</v>
      </c>
      <c r="DR406" s="29">
        <f>F56</f>
        <v>43</v>
      </c>
      <c r="DS406" s="29">
        <f>F243</f>
        <v>230</v>
      </c>
      <c r="DT406" s="29">
        <f>F335</f>
        <v>322</v>
      </c>
      <c r="DU406" s="29">
        <f>F204</f>
        <v>191</v>
      </c>
      <c r="DV406" s="29">
        <f>F271</f>
        <v>258</v>
      </c>
      <c r="DW406" s="29">
        <f>F483</f>
        <v>470</v>
      </c>
      <c r="DX406" s="29">
        <f>F550</f>
        <v>537</v>
      </c>
      <c r="DY406" s="29">
        <f>F117</f>
        <v>104</v>
      </c>
      <c r="DZ406" s="29">
        <f>F636</f>
        <v>623</v>
      </c>
      <c r="EA406" s="29">
        <f>F73</f>
        <v>60</v>
      </c>
      <c r="EB406" s="29">
        <f>F140</f>
        <v>127</v>
      </c>
      <c r="EC406" s="29">
        <f>F357</f>
        <v>344</v>
      </c>
      <c r="ED406" s="29">
        <f>F419</f>
        <v>406</v>
      </c>
      <c r="EE406" s="29">
        <f>F288</f>
        <v>275</v>
      </c>
      <c r="EF406" s="29">
        <f>F505</f>
        <v>492</v>
      </c>
      <c r="EG406" s="29">
        <f>F572</f>
        <v>559</v>
      </c>
      <c r="EH406" s="29">
        <f>F34</f>
        <v>21</v>
      </c>
      <c r="EI406" s="29">
        <f>F226</f>
        <v>213</v>
      </c>
      <c r="EJ406" s="29">
        <f>F95</f>
        <v>82</v>
      </c>
      <c r="EK406" s="29">
        <f>F187</f>
        <v>174</v>
      </c>
      <c r="EL406" s="29">
        <f>F374</f>
        <v>361</v>
      </c>
      <c r="EM406" s="29">
        <f>F441</f>
        <v>428</v>
      </c>
      <c r="EN406" s="30">
        <f>F528</f>
        <v>515</v>
      </c>
      <c r="EO406" s="75">
        <f t="shared" ref="EO406:EO417" si="192">SUMSQ(DP406:EN406)</f>
        <v>3247400</v>
      </c>
      <c r="EP406" s="41"/>
      <c r="EQ406" s="91" t="s">
        <v>668</v>
      </c>
      <c r="ER406" s="93" t="s">
        <v>275</v>
      </c>
      <c r="ES406" s="93" t="s">
        <v>390</v>
      </c>
      <c r="ET406" s="93" t="s">
        <v>307</v>
      </c>
      <c r="EU406" s="93" t="s">
        <v>515</v>
      </c>
      <c r="EV406" s="93" t="s">
        <v>560</v>
      </c>
      <c r="EW406" s="93" t="s">
        <v>455</v>
      </c>
      <c r="EX406" s="93" t="s">
        <v>296</v>
      </c>
      <c r="EY406" s="93" t="s">
        <v>273</v>
      </c>
      <c r="EZ406" s="93" t="s">
        <v>388</v>
      </c>
      <c r="FA406" s="93" t="s">
        <v>175</v>
      </c>
      <c r="FB406" s="95" t="s">
        <v>389</v>
      </c>
      <c r="FC406" s="94" t="s">
        <v>548</v>
      </c>
      <c r="FD406" s="92" t="s">
        <v>669</v>
      </c>
      <c r="FE406" s="93" t="s">
        <v>697</v>
      </c>
      <c r="FF406" s="93" t="s">
        <v>626</v>
      </c>
      <c r="FG406" s="93" t="s">
        <v>657</v>
      </c>
      <c r="FH406" s="93" t="s">
        <v>276</v>
      </c>
      <c r="FI406" s="93" t="s">
        <v>167</v>
      </c>
      <c r="FJ406" s="93" t="s">
        <v>583</v>
      </c>
      <c r="FK406" s="93" t="s">
        <v>202</v>
      </c>
      <c r="FL406" s="93" t="s">
        <v>324</v>
      </c>
      <c r="FM406" s="93" t="s">
        <v>126</v>
      </c>
      <c r="FN406" s="93" t="s">
        <v>253</v>
      </c>
      <c r="FO406" s="96" t="s">
        <v>274</v>
      </c>
      <c r="FP406" s="67"/>
    </row>
    <row r="407" spans="1:172" x14ac:dyDescent="0.2">
      <c r="A407" s="41"/>
      <c r="B407" s="41"/>
      <c r="C407" s="41"/>
      <c r="D407" s="109" t="s">
        <v>533</v>
      </c>
      <c r="E407" s="110" t="s">
        <v>565</v>
      </c>
      <c r="F407" s="122">
        <f>B3+(394*B5)</f>
        <v>394</v>
      </c>
      <c r="G407" s="41"/>
      <c r="I407" s="57"/>
      <c r="J407" s="28">
        <f>F527</f>
        <v>514</v>
      </c>
      <c r="K407" s="29">
        <f>F618</f>
        <v>605</v>
      </c>
      <c r="L407" s="29">
        <f>F589</f>
        <v>576</v>
      </c>
      <c r="M407" s="29">
        <f>F585</f>
        <v>572</v>
      </c>
      <c r="N407" s="29">
        <f>F556</f>
        <v>543</v>
      </c>
      <c r="O407" s="29">
        <f>F388</f>
        <v>375</v>
      </c>
      <c r="P407" s="29">
        <f>F509</f>
        <v>496</v>
      </c>
      <c r="Q407" s="29">
        <f>F480</f>
        <v>467</v>
      </c>
      <c r="R407" s="29">
        <f>F451</f>
        <v>438</v>
      </c>
      <c r="S407" s="29">
        <f>F422</f>
        <v>409</v>
      </c>
      <c r="T407" s="29">
        <f>F279</f>
        <v>266</v>
      </c>
      <c r="U407" s="29">
        <f>F375</f>
        <v>362</v>
      </c>
      <c r="V407" s="29">
        <f>F346</f>
        <v>333</v>
      </c>
      <c r="W407" s="29">
        <f>F317</f>
        <v>304</v>
      </c>
      <c r="X407" s="29">
        <f>F308</f>
        <v>295</v>
      </c>
      <c r="Y407" s="29">
        <f>F145</f>
        <v>132</v>
      </c>
      <c r="Z407" s="29">
        <f>F241</f>
        <v>228</v>
      </c>
      <c r="AA407" s="29">
        <f>F237</f>
        <v>224</v>
      </c>
      <c r="AB407" s="29">
        <f>F203</f>
        <v>190</v>
      </c>
      <c r="AC407" s="29">
        <f>F174</f>
        <v>161</v>
      </c>
      <c r="AD407" s="29">
        <f>F36</f>
        <v>23</v>
      </c>
      <c r="AE407" s="29">
        <f>F132</f>
        <v>119</v>
      </c>
      <c r="AF407" s="29">
        <f>F98</f>
        <v>85</v>
      </c>
      <c r="AG407" s="29">
        <f>F69</f>
        <v>56</v>
      </c>
      <c r="AH407" s="30">
        <f>F40</f>
        <v>27</v>
      </c>
      <c r="AI407" s="75">
        <f t="shared" si="190"/>
        <v>3247400</v>
      </c>
      <c r="AJ407" s="41"/>
      <c r="AK407" s="82" t="s">
        <v>135</v>
      </c>
      <c r="AL407" s="84" t="s">
        <v>638</v>
      </c>
      <c r="AM407" s="84" t="s">
        <v>275</v>
      </c>
      <c r="AN407" s="84" t="s">
        <v>541</v>
      </c>
      <c r="AO407" s="84" t="s">
        <v>558</v>
      </c>
      <c r="AP407" s="84" t="s">
        <v>568</v>
      </c>
      <c r="AQ407" s="84" t="s">
        <v>640</v>
      </c>
      <c r="AR407" s="84" t="s">
        <v>603</v>
      </c>
      <c r="AS407" s="84" t="s">
        <v>280</v>
      </c>
      <c r="AT407" s="84" t="s">
        <v>365</v>
      </c>
      <c r="AU407" s="83" t="s">
        <v>536</v>
      </c>
      <c r="AV407" s="84" t="s">
        <v>570</v>
      </c>
      <c r="AW407" s="117" t="s">
        <v>490</v>
      </c>
      <c r="AX407" s="84" t="s">
        <v>323</v>
      </c>
      <c r="AY407" s="86" t="s">
        <v>281</v>
      </c>
      <c r="AZ407" s="84" t="s">
        <v>285</v>
      </c>
      <c r="BA407" s="84" t="s">
        <v>458</v>
      </c>
      <c r="BB407" s="84" t="s">
        <v>265</v>
      </c>
      <c r="BC407" s="84" t="s">
        <v>637</v>
      </c>
      <c r="BD407" s="84" t="s">
        <v>576</v>
      </c>
      <c r="BE407" s="84" t="s">
        <v>422</v>
      </c>
      <c r="BF407" s="84" t="s">
        <v>190</v>
      </c>
      <c r="BG407" s="84" t="s">
        <v>539</v>
      </c>
      <c r="BH407" s="84" t="s">
        <v>573</v>
      </c>
      <c r="BI407" s="87" t="s">
        <v>580</v>
      </c>
      <c r="BJ407" s="67"/>
      <c r="BL407" s="57"/>
      <c r="BM407" s="28">
        <f>F530</f>
        <v>517</v>
      </c>
      <c r="BN407" s="29">
        <f>F577</f>
        <v>564</v>
      </c>
      <c r="BO407" s="29">
        <f>F541</f>
        <v>528</v>
      </c>
      <c r="BP407" s="29">
        <f>F633</f>
        <v>620</v>
      </c>
      <c r="BQ407" s="29">
        <f>F594</f>
        <v>581</v>
      </c>
      <c r="BR407" s="29">
        <f>F401</f>
        <v>388</v>
      </c>
      <c r="BS407" s="29">
        <f>F443</f>
        <v>430</v>
      </c>
      <c r="BT407" s="29">
        <f>F437</f>
        <v>424</v>
      </c>
      <c r="BU407" s="29">
        <f>F504</f>
        <v>491</v>
      </c>
      <c r="BV407" s="29">
        <f>F465</f>
        <v>452</v>
      </c>
      <c r="BW407" s="29">
        <f>F272</f>
        <v>259</v>
      </c>
      <c r="BX407" s="29">
        <f>F314</f>
        <v>301</v>
      </c>
      <c r="BY407" s="29">
        <f>F303</f>
        <v>290</v>
      </c>
      <c r="BZ407" s="29">
        <f>F375</f>
        <v>362</v>
      </c>
      <c r="CA407" s="29">
        <f>F361</f>
        <v>348</v>
      </c>
      <c r="CB407" s="29">
        <f>F138</f>
        <v>125</v>
      </c>
      <c r="CC407" s="29">
        <f>F210</f>
        <v>197</v>
      </c>
      <c r="CD407" s="29">
        <f>F174</f>
        <v>161</v>
      </c>
      <c r="CE407" s="29">
        <f>F246</f>
        <v>233</v>
      </c>
      <c r="CF407" s="29">
        <f>F232</f>
        <v>219</v>
      </c>
      <c r="CG407" s="29">
        <f>F34</f>
        <v>21</v>
      </c>
      <c r="CH407" s="29">
        <f>F81</f>
        <v>68</v>
      </c>
      <c r="CI407" s="29">
        <f>F45</f>
        <v>32</v>
      </c>
      <c r="CJ407" s="29">
        <f>F117</f>
        <v>104</v>
      </c>
      <c r="CK407" s="30">
        <f>F98</f>
        <v>85</v>
      </c>
      <c r="CL407" s="75">
        <f t="shared" si="191"/>
        <v>3247400</v>
      </c>
      <c r="CM407" s="41"/>
      <c r="CN407" s="82" t="s">
        <v>520</v>
      </c>
      <c r="CO407" s="84" t="s">
        <v>381</v>
      </c>
      <c r="CP407" s="84" t="s">
        <v>588</v>
      </c>
      <c r="CQ407" s="84" t="s">
        <v>663</v>
      </c>
      <c r="CR407" s="84" t="s">
        <v>355</v>
      </c>
      <c r="CS407" s="84" t="s">
        <v>80</v>
      </c>
      <c r="CT407" s="84" t="s">
        <v>338</v>
      </c>
      <c r="CU407" s="84" t="s">
        <v>219</v>
      </c>
      <c r="CV407" s="84" t="s">
        <v>81</v>
      </c>
      <c r="CW407" s="84" t="s">
        <v>4</v>
      </c>
      <c r="CX407" s="83" t="s">
        <v>569</v>
      </c>
      <c r="CY407" s="84" t="s">
        <v>398</v>
      </c>
      <c r="CZ407" s="117" t="s">
        <v>178</v>
      </c>
      <c r="DA407" s="84" t="s">
        <v>570</v>
      </c>
      <c r="DB407" s="86" t="s">
        <v>199</v>
      </c>
      <c r="DC407" s="84" t="s">
        <v>127</v>
      </c>
      <c r="DD407" s="84" t="s">
        <v>310</v>
      </c>
      <c r="DE407" s="84" t="s">
        <v>576</v>
      </c>
      <c r="DF407" s="84" t="s">
        <v>693</v>
      </c>
      <c r="DG407" s="84" t="s">
        <v>401</v>
      </c>
      <c r="DH407" s="84" t="s">
        <v>167</v>
      </c>
      <c r="DI407" s="84" t="s">
        <v>540</v>
      </c>
      <c r="DJ407" s="84" t="s">
        <v>261</v>
      </c>
      <c r="DK407" s="84" t="s">
        <v>388</v>
      </c>
      <c r="DL407" s="87" t="s">
        <v>539</v>
      </c>
      <c r="DM407" s="67"/>
      <c r="DO407" s="57"/>
      <c r="DP407" s="28">
        <f>F342</f>
        <v>329</v>
      </c>
      <c r="DQ407" s="29">
        <f>F429</f>
        <v>416</v>
      </c>
      <c r="DR407" s="29">
        <f>F621</f>
        <v>608</v>
      </c>
      <c r="DS407" s="29">
        <f>F83</f>
        <v>70</v>
      </c>
      <c r="DT407" s="29">
        <f>F150</f>
        <v>137</v>
      </c>
      <c r="DU407" s="29">
        <f>F19</f>
        <v>6</v>
      </c>
      <c r="DV407" s="29">
        <f>F236</f>
        <v>223</v>
      </c>
      <c r="DW407" s="29">
        <f>F298</f>
        <v>285</v>
      </c>
      <c r="DX407" s="29">
        <f>F490</f>
        <v>477</v>
      </c>
      <c r="DY407" s="29">
        <f>F582</f>
        <v>569</v>
      </c>
      <c r="DZ407" s="29">
        <f>F451</f>
        <v>438</v>
      </c>
      <c r="EA407" s="29">
        <f>F513</f>
        <v>500</v>
      </c>
      <c r="EB407" s="29">
        <f>F105</f>
        <v>92</v>
      </c>
      <c r="EC407" s="29">
        <f>F172</f>
        <v>159</v>
      </c>
      <c r="ED407" s="29">
        <f>F384</f>
        <v>371</v>
      </c>
      <c r="EE407" s="29">
        <f>F253</f>
        <v>240</v>
      </c>
      <c r="EF407" s="29">
        <f>F320</f>
        <v>307</v>
      </c>
      <c r="EG407" s="29">
        <f>F412</f>
        <v>399</v>
      </c>
      <c r="EH407" s="29">
        <f>F599</f>
        <v>586</v>
      </c>
      <c r="EI407" s="29">
        <f>F41</f>
        <v>28</v>
      </c>
      <c r="EJ407" s="29">
        <f>F560</f>
        <v>547</v>
      </c>
      <c r="EK407" s="29">
        <f>F127</f>
        <v>114</v>
      </c>
      <c r="EL407" s="29">
        <f>F189</f>
        <v>176</v>
      </c>
      <c r="EM407" s="29">
        <f>F281</f>
        <v>268</v>
      </c>
      <c r="EN407" s="30">
        <f>F468</f>
        <v>455</v>
      </c>
      <c r="EO407" s="75">
        <f t="shared" si="192"/>
        <v>3247400</v>
      </c>
      <c r="EP407" s="41"/>
      <c r="EQ407" s="91" t="s">
        <v>120</v>
      </c>
      <c r="ER407" s="93" t="s">
        <v>267</v>
      </c>
      <c r="ES407" s="93" t="s">
        <v>376</v>
      </c>
      <c r="ET407" s="93" t="s">
        <v>195</v>
      </c>
      <c r="EU407" s="93" t="s">
        <v>318</v>
      </c>
      <c r="EV407" s="93" t="s">
        <v>620</v>
      </c>
      <c r="EW407" s="93" t="s">
        <v>482</v>
      </c>
      <c r="EX407" s="93" t="s">
        <v>684</v>
      </c>
      <c r="EY407" s="93" t="s">
        <v>278</v>
      </c>
      <c r="EZ407" s="93" t="s">
        <v>239</v>
      </c>
      <c r="FA407" s="95" t="s">
        <v>280</v>
      </c>
      <c r="FB407" s="93" t="s">
        <v>391</v>
      </c>
      <c r="FC407" s="94" t="s">
        <v>166</v>
      </c>
      <c r="FD407" s="93" t="s">
        <v>556</v>
      </c>
      <c r="FE407" s="92" t="s">
        <v>463</v>
      </c>
      <c r="FF407" s="93" t="s">
        <v>575</v>
      </c>
      <c r="FG407" s="93" t="s">
        <v>359</v>
      </c>
      <c r="FH407" s="93" t="s">
        <v>277</v>
      </c>
      <c r="FI407" s="93" t="s">
        <v>392</v>
      </c>
      <c r="FJ407" s="93" t="s">
        <v>619</v>
      </c>
      <c r="FK407" s="93" t="s">
        <v>393</v>
      </c>
      <c r="FL407" s="93" t="s">
        <v>618</v>
      </c>
      <c r="FM407" s="93" t="s">
        <v>116</v>
      </c>
      <c r="FN407" s="93" t="s">
        <v>545</v>
      </c>
      <c r="FO407" s="96" t="s">
        <v>279</v>
      </c>
      <c r="FP407" s="67"/>
    </row>
    <row r="408" spans="1:172" x14ac:dyDescent="0.2">
      <c r="A408" s="41"/>
      <c r="B408" s="41"/>
      <c r="C408" s="41"/>
      <c r="D408" s="109" t="s">
        <v>352</v>
      </c>
      <c r="E408" s="110" t="s">
        <v>565</v>
      </c>
      <c r="F408" s="122">
        <f>B3+(395*B5)</f>
        <v>395</v>
      </c>
      <c r="G408" s="41"/>
      <c r="I408" s="57"/>
      <c r="J408" s="28">
        <f>F353</f>
        <v>340</v>
      </c>
      <c r="K408" s="29">
        <f>F324</f>
        <v>311</v>
      </c>
      <c r="L408" s="29">
        <f>F295</f>
        <v>282</v>
      </c>
      <c r="M408" s="29">
        <f>F266</f>
        <v>253</v>
      </c>
      <c r="N408" s="29">
        <f>F387</f>
        <v>374</v>
      </c>
      <c r="O408" s="29">
        <f>F219</f>
        <v>206</v>
      </c>
      <c r="P408" s="29">
        <f>F190</f>
        <v>177</v>
      </c>
      <c r="Q408" s="29">
        <f>F186</f>
        <v>173</v>
      </c>
      <c r="R408" s="29">
        <f>F157</f>
        <v>144</v>
      </c>
      <c r="S408" s="29">
        <f>F248</f>
        <v>235</v>
      </c>
      <c r="T408" s="29">
        <f>F110</f>
        <v>97</v>
      </c>
      <c r="U408" s="29">
        <f>F81</f>
        <v>68</v>
      </c>
      <c r="V408" s="29">
        <f>F52</f>
        <v>39</v>
      </c>
      <c r="W408" s="29">
        <f>F18</f>
        <v>5</v>
      </c>
      <c r="X408" s="29">
        <f>F114</f>
        <v>101</v>
      </c>
      <c r="Y408" s="29">
        <f>F601</f>
        <v>588</v>
      </c>
      <c r="Z408" s="29">
        <f>F572</f>
        <v>559</v>
      </c>
      <c r="AA408" s="29">
        <f>F538</f>
        <v>525</v>
      </c>
      <c r="AB408" s="29">
        <f>F534</f>
        <v>521</v>
      </c>
      <c r="AC408" s="29">
        <f>F630</f>
        <v>617</v>
      </c>
      <c r="AD408" s="29">
        <f>F467</f>
        <v>454</v>
      </c>
      <c r="AE408" s="29">
        <f>F458</f>
        <v>445</v>
      </c>
      <c r="AF408" s="29">
        <f>F429</f>
        <v>416</v>
      </c>
      <c r="AG408" s="29">
        <f>F400</f>
        <v>387</v>
      </c>
      <c r="AH408" s="30">
        <f>F496</f>
        <v>483</v>
      </c>
      <c r="AI408" s="75">
        <f t="shared" si="190"/>
        <v>3247400</v>
      </c>
      <c r="AJ408" s="41"/>
      <c r="AK408" s="82" t="s">
        <v>358</v>
      </c>
      <c r="AL408" s="84" t="s">
        <v>177</v>
      </c>
      <c r="AM408" s="84" t="s">
        <v>304</v>
      </c>
      <c r="AN408" s="84" t="s">
        <v>181</v>
      </c>
      <c r="AO408" s="84" t="s">
        <v>360</v>
      </c>
      <c r="AP408" s="84" t="s">
        <v>133</v>
      </c>
      <c r="AQ408" s="84" t="s">
        <v>441</v>
      </c>
      <c r="AR408" s="84" t="s">
        <v>517</v>
      </c>
      <c r="AS408" s="84" t="s">
        <v>443</v>
      </c>
      <c r="AT408" s="83" t="s">
        <v>286</v>
      </c>
      <c r="AU408" s="84" t="s">
        <v>271</v>
      </c>
      <c r="AV408" s="84" t="s">
        <v>540</v>
      </c>
      <c r="AW408" s="117" t="s">
        <v>574</v>
      </c>
      <c r="AX408" s="84" t="s">
        <v>529</v>
      </c>
      <c r="AY408" s="84" t="s">
        <v>368</v>
      </c>
      <c r="AZ408" s="86" t="s">
        <v>552</v>
      </c>
      <c r="BA408" s="84" t="s">
        <v>276</v>
      </c>
      <c r="BB408" s="84" t="s">
        <v>491</v>
      </c>
      <c r="BC408" s="84" t="s">
        <v>321</v>
      </c>
      <c r="BD408" s="84" t="s">
        <v>553</v>
      </c>
      <c r="BE408" s="84" t="s">
        <v>351</v>
      </c>
      <c r="BF408" s="84" t="s">
        <v>168</v>
      </c>
      <c r="BG408" s="84" t="s">
        <v>267</v>
      </c>
      <c r="BH408" s="84" t="s">
        <v>171</v>
      </c>
      <c r="BI408" s="87" t="s">
        <v>354</v>
      </c>
      <c r="BJ408" s="67"/>
      <c r="BL408" s="57"/>
      <c r="BM408" s="28">
        <f>F414</f>
        <v>401</v>
      </c>
      <c r="BN408" s="29">
        <f>F400</f>
        <v>387</v>
      </c>
      <c r="BO408" s="29">
        <f>F472</f>
        <v>459</v>
      </c>
      <c r="BP408" s="29">
        <f>F461</f>
        <v>448</v>
      </c>
      <c r="BQ408" s="29">
        <f>F503</f>
        <v>490</v>
      </c>
      <c r="BR408" s="29">
        <f>F177</f>
        <v>164</v>
      </c>
      <c r="BS408" s="29">
        <f>F158</f>
        <v>145</v>
      </c>
      <c r="BT408" s="29">
        <f>F230</f>
        <v>217</v>
      </c>
      <c r="BU408" s="29">
        <f>F194</f>
        <v>181</v>
      </c>
      <c r="BV408" s="29">
        <f>F241</f>
        <v>228</v>
      </c>
      <c r="BW408" s="29">
        <f>F556</f>
        <v>543</v>
      </c>
      <c r="BX408" s="29">
        <f>F517</f>
        <v>504</v>
      </c>
      <c r="BY408" s="29">
        <f>F609</f>
        <v>596</v>
      </c>
      <c r="BZ408" s="29">
        <f>F573</f>
        <v>560</v>
      </c>
      <c r="CA408" s="29">
        <f>F620</f>
        <v>607</v>
      </c>
      <c r="CB408" s="29">
        <f>F43</f>
        <v>30</v>
      </c>
      <c r="CC408" s="29">
        <f>F29</f>
        <v>16</v>
      </c>
      <c r="CD408" s="29">
        <f>F101</f>
        <v>88</v>
      </c>
      <c r="CE408" s="29">
        <f>F65</f>
        <v>52</v>
      </c>
      <c r="CF408" s="29">
        <f>F137</f>
        <v>124</v>
      </c>
      <c r="CG408" s="29">
        <f>F310</f>
        <v>297</v>
      </c>
      <c r="CH408" s="29">
        <f>F271</f>
        <v>258</v>
      </c>
      <c r="CI408" s="29">
        <f>F338</f>
        <v>325</v>
      </c>
      <c r="CJ408" s="29">
        <f>F332</f>
        <v>319</v>
      </c>
      <c r="CK408" s="30">
        <f>F374</f>
        <v>361</v>
      </c>
      <c r="CL408" s="75">
        <f t="shared" si="191"/>
        <v>3247400</v>
      </c>
      <c r="CM408" s="41"/>
      <c r="CN408" s="82" t="s">
        <v>396</v>
      </c>
      <c r="CO408" s="84" t="s">
        <v>171</v>
      </c>
      <c r="CP408" s="84" t="s">
        <v>316</v>
      </c>
      <c r="CQ408" s="84" t="s">
        <v>395</v>
      </c>
      <c r="CR408" s="84" t="s">
        <v>404</v>
      </c>
      <c r="CS408" s="84" t="s">
        <v>309</v>
      </c>
      <c r="CT408" s="84" t="s">
        <v>538</v>
      </c>
      <c r="CU408" s="84" t="s">
        <v>468</v>
      </c>
      <c r="CV408" s="84" t="s">
        <v>313</v>
      </c>
      <c r="CW408" s="83" t="s">
        <v>458</v>
      </c>
      <c r="CX408" s="84" t="s">
        <v>558</v>
      </c>
      <c r="CY408" s="84" t="s">
        <v>647</v>
      </c>
      <c r="CZ408" s="117" t="s">
        <v>370</v>
      </c>
      <c r="DA408" s="84" t="s">
        <v>107</v>
      </c>
      <c r="DB408" s="84" t="s">
        <v>648</v>
      </c>
      <c r="DC408" s="86" t="s">
        <v>414</v>
      </c>
      <c r="DD408" s="84" t="s">
        <v>408</v>
      </c>
      <c r="DE408" s="84" t="s">
        <v>123</v>
      </c>
      <c r="DF408" s="84" t="s">
        <v>602</v>
      </c>
      <c r="DG408" s="84" t="s">
        <v>689</v>
      </c>
      <c r="DH408" s="84" t="s">
        <v>439</v>
      </c>
      <c r="DI408" s="84" t="s">
        <v>455</v>
      </c>
      <c r="DJ408" s="84" t="s">
        <v>607</v>
      </c>
      <c r="DK408" s="84" t="s">
        <v>665</v>
      </c>
      <c r="DL408" s="87" t="s">
        <v>126</v>
      </c>
      <c r="DM408" s="67"/>
      <c r="DO408" s="57"/>
      <c r="DP408" s="28">
        <f>F629</f>
        <v>616</v>
      </c>
      <c r="DQ408" s="29">
        <f>F71</f>
        <v>58</v>
      </c>
      <c r="DR408" s="29">
        <f>F158</f>
        <v>145</v>
      </c>
      <c r="DS408" s="29">
        <f>F350</f>
        <v>337</v>
      </c>
      <c r="DT408" s="29">
        <f>F417</f>
        <v>404</v>
      </c>
      <c r="DU408" s="29">
        <f>F311</f>
        <v>298</v>
      </c>
      <c r="DV408" s="29">
        <f>F498</f>
        <v>485</v>
      </c>
      <c r="DW408" s="29">
        <f>F565</f>
        <v>552</v>
      </c>
      <c r="DX408" s="29">
        <f>F32</f>
        <v>19</v>
      </c>
      <c r="DY408" s="29">
        <f>F219</f>
        <v>206</v>
      </c>
      <c r="DZ408" s="29">
        <f>F88</f>
        <v>75</v>
      </c>
      <c r="EA408" s="29">
        <f>F180</f>
        <v>167</v>
      </c>
      <c r="EB408" s="29">
        <f>F372</f>
        <v>359</v>
      </c>
      <c r="EC408" s="29">
        <f>F459</f>
        <v>446</v>
      </c>
      <c r="ED408" s="29">
        <f>F526</f>
        <v>513</v>
      </c>
      <c r="EE408" s="29">
        <f>F395</f>
        <v>382</v>
      </c>
      <c r="EF408" s="29">
        <f>F612</f>
        <v>599</v>
      </c>
      <c r="EG408" s="29">
        <f>F49</f>
        <v>36</v>
      </c>
      <c r="EH408" s="29">
        <f>F241</f>
        <v>228</v>
      </c>
      <c r="EI408" s="29">
        <f>F328</f>
        <v>315</v>
      </c>
      <c r="EJ408" s="29">
        <f>F202</f>
        <v>189</v>
      </c>
      <c r="EK408" s="29">
        <f>F264</f>
        <v>251</v>
      </c>
      <c r="EL408" s="29">
        <f>F481</f>
        <v>468</v>
      </c>
      <c r="EM408" s="29">
        <f>F543</f>
        <v>530</v>
      </c>
      <c r="EN408" s="30">
        <f>F135</f>
        <v>122</v>
      </c>
      <c r="EO408" s="75">
        <f t="shared" si="192"/>
        <v>3247400</v>
      </c>
      <c r="EP408" s="41"/>
      <c r="EQ408" s="91" t="s">
        <v>645</v>
      </c>
      <c r="ER408" s="93" t="s">
        <v>210</v>
      </c>
      <c r="ES408" s="93" t="s">
        <v>538</v>
      </c>
      <c r="ET408" s="93" t="s">
        <v>578</v>
      </c>
      <c r="EU408" s="93" t="s">
        <v>169</v>
      </c>
      <c r="EV408" s="93" t="s">
        <v>259</v>
      </c>
      <c r="EW408" s="93" t="s">
        <v>371</v>
      </c>
      <c r="EX408" s="93" t="s">
        <v>172</v>
      </c>
      <c r="EY408" s="93" t="s">
        <v>212</v>
      </c>
      <c r="EZ408" s="95" t="s">
        <v>133</v>
      </c>
      <c r="FA408" s="93" t="s">
        <v>1</v>
      </c>
      <c r="FB408" s="93" t="s">
        <v>537</v>
      </c>
      <c r="FC408" s="94" t="s">
        <v>594</v>
      </c>
      <c r="FD408" s="93" t="s">
        <v>625</v>
      </c>
      <c r="FE408" s="93" t="s">
        <v>486</v>
      </c>
      <c r="FF408" s="92" t="s">
        <v>403</v>
      </c>
      <c r="FG408" s="93" t="s">
        <v>500</v>
      </c>
      <c r="FH408" s="93" t="s">
        <v>211</v>
      </c>
      <c r="FI408" s="93" t="s">
        <v>458</v>
      </c>
      <c r="FJ408" s="93" t="s">
        <v>306</v>
      </c>
      <c r="FK408" s="93" t="s">
        <v>362</v>
      </c>
      <c r="FL408" s="93" t="s">
        <v>513</v>
      </c>
      <c r="FM408" s="93" t="s">
        <v>687</v>
      </c>
      <c r="FN408" s="93" t="s">
        <v>655</v>
      </c>
      <c r="FO408" s="96" t="s">
        <v>209</v>
      </c>
      <c r="FP408" s="67"/>
    </row>
    <row r="409" spans="1:172" x14ac:dyDescent="0.2">
      <c r="A409" s="41"/>
      <c r="B409" s="41"/>
      <c r="C409" s="41"/>
      <c r="D409" s="109" t="s">
        <v>604</v>
      </c>
      <c r="E409" s="110" t="s">
        <v>565</v>
      </c>
      <c r="F409" s="111">
        <f>B3+(396*B5)</f>
        <v>396</v>
      </c>
      <c r="G409" s="41"/>
      <c r="I409" s="57"/>
      <c r="J409" s="28">
        <f>F291</f>
        <v>278</v>
      </c>
      <c r="K409" s="29">
        <f>F287</f>
        <v>274</v>
      </c>
      <c r="L409" s="29">
        <f>F378</f>
        <v>365</v>
      </c>
      <c r="M409" s="29">
        <f>F349</f>
        <v>336</v>
      </c>
      <c r="N409" s="29">
        <f>F320</f>
        <v>307</v>
      </c>
      <c r="O409" s="29">
        <f>F182</f>
        <v>169</v>
      </c>
      <c r="P409" s="29">
        <f>F148</f>
        <v>135</v>
      </c>
      <c r="Q409" s="29">
        <f>F244</f>
        <v>231</v>
      </c>
      <c r="R409" s="29">
        <f>F215</f>
        <v>202</v>
      </c>
      <c r="S409" s="29">
        <f>F211</f>
        <v>198</v>
      </c>
      <c r="T409" s="29">
        <f>F43</f>
        <v>30</v>
      </c>
      <c r="U409" s="29">
        <f>F14</f>
        <v>1</v>
      </c>
      <c r="V409" s="29">
        <f>F135</f>
        <v>122</v>
      </c>
      <c r="W409" s="29">
        <f>F106</f>
        <v>93</v>
      </c>
      <c r="X409" s="29">
        <f>F77</f>
        <v>64</v>
      </c>
      <c r="Y409" s="29">
        <f>F559</f>
        <v>546</v>
      </c>
      <c r="Z409" s="29">
        <f>F530</f>
        <v>517</v>
      </c>
      <c r="AA409" s="29">
        <f>F626</f>
        <v>613</v>
      </c>
      <c r="AB409" s="29">
        <f>F597</f>
        <v>584</v>
      </c>
      <c r="AC409" s="29">
        <f>F563</f>
        <v>550</v>
      </c>
      <c r="AD409" s="29">
        <f>F425</f>
        <v>412</v>
      </c>
      <c r="AE409" s="29">
        <f>F396</f>
        <v>383</v>
      </c>
      <c r="AF409" s="29">
        <f>F492</f>
        <v>479</v>
      </c>
      <c r="AG409" s="29">
        <f>F483</f>
        <v>470</v>
      </c>
      <c r="AH409" s="30">
        <f>F454</f>
        <v>441</v>
      </c>
      <c r="AI409" s="75">
        <f t="shared" si="190"/>
        <v>3247400</v>
      </c>
      <c r="AJ409" s="41"/>
      <c r="AK409" s="82" t="s">
        <v>224</v>
      </c>
      <c r="AL409" s="84" t="s">
        <v>303</v>
      </c>
      <c r="AM409" s="84" t="s">
        <v>110</v>
      </c>
      <c r="AN409" s="84" t="s">
        <v>305</v>
      </c>
      <c r="AO409" s="84" t="s">
        <v>359</v>
      </c>
      <c r="AP409" s="84" t="s">
        <v>549</v>
      </c>
      <c r="AQ409" s="84" t="s">
        <v>229</v>
      </c>
      <c r="AR409" s="84" t="s">
        <v>254</v>
      </c>
      <c r="AS409" s="83" t="s">
        <v>518</v>
      </c>
      <c r="AT409" s="84" t="s">
        <v>547</v>
      </c>
      <c r="AU409" s="84" t="s">
        <v>414</v>
      </c>
      <c r="AV409" s="84" t="s">
        <v>201</v>
      </c>
      <c r="AW409" s="117" t="s">
        <v>209</v>
      </c>
      <c r="AX409" s="84" t="s">
        <v>508</v>
      </c>
      <c r="AY409" s="84" t="s">
        <v>651</v>
      </c>
      <c r="AZ409" s="84" t="s">
        <v>118</v>
      </c>
      <c r="BA409" s="86" t="s">
        <v>520</v>
      </c>
      <c r="BB409" s="84" t="s">
        <v>406</v>
      </c>
      <c r="BC409" s="84" t="s">
        <v>214</v>
      </c>
      <c r="BD409" s="84" t="s">
        <v>511</v>
      </c>
      <c r="BE409" s="84" t="s">
        <v>353</v>
      </c>
      <c r="BF409" s="84" t="s">
        <v>295</v>
      </c>
      <c r="BG409" s="84" t="s">
        <v>101</v>
      </c>
      <c r="BH409" s="84" t="s">
        <v>296</v>
      </c>
      <c r="BI409" s="87" t="s">
        <v>218</v>
      </c>
      <c r="BJ409" s="67"/>
      <c r="BL409" s="57"/>
      <c r="BM409" s="28">
        <f>F453</f>
        <v>440</v>
      </c>
      <c r="BN409" s="29">
        <f>F497</f>
        <v>484</v>
      </c>
      <c r="BO409" s="29">
        <f>F411</f>
        <v>398</v>
      </c>
      <c r="BP409" s="29">
        <f>F464</f>
        <v>451</v>
      </c>
      <c r="BQ409" s="29">
        <f>F425</f>
        <v>412</v>
      </c>
      <c r="BR409" s="29">
        <f>F191</f>
        <v>178</v>
      </c>
      <c r="BS409" s="29">
        <f>F255</f>
        <v>242</v>
      </c>
      <c r="BT409" s="29">
        <f>F144</f>
        <v>131</v>
      </c>
      <c r="BU409" s="29">
        <f>F227</f>
        <v>214</v>
      </c>
      <c r="BV409" s="29">
        <f>F183</f>
        <v>170</v>
      </c>
      <c r="BW409" s="29">
        <f>F570</f>
        <v>557</v>
      </c>
      <c r="BX409" s="29">
        <f>F634</f>
        <v>621</v>
      </c>
      <c r="BY409" s="29">
        <f>F523</f>
        <v>510</v>
      </c>
      <c r="BZ409" s="29">
        <f>F606</f>
        <v>593</v>
      </c>
      <c r="CA409" s="29">
        <f>F542</f>
        <v>529</v>
      </c>
      <c r="CB409" s="29">
        <f>F87</f>
        <v>74</v>
      </c>
      <c r="CC409" s="29">
        <f>F126</f>
        <v>113</v>
      </c>
      <c r="CD409" s="29">
        <f>F15</f>
        <v>2</v>
      </c>
      <c r="CE409" s="29">
        <f>F93</f>
        <v>80</v>
      </c>
      <c r="CF409" s="29">
        <f>F54</f>
        <v>41</v>
      </c>
      <c r="CG409" s="29">
        <f>F324</f>
        <v>311</v>
      </c>
      <c r="CH409" s="29">
        <f>F363</f>
        <v>350</v>
      </c>
      <c r="CI409" s="29">
        <f>F282</f>
        <v>269</v>
      </c>
      <c r="CJ409" s="29">
        <f>F360</f>
        <v>347</v>
      </c>
      <c r="CK409" s="30">
        <f>F296</f>
        <v>283</v>
      </c>
      <c r="CL409" s="75">
        <f t="shared" si="191"/>
        <v>3247400</v>
      </c>
      <c r="CM409" s="41"/>
      <c r="CN409" s="82" t="s">
        <v>435</v>
      </c>
      <c r="CO409" s="84" t="s">
        <v>136</v>
      </c>
      <c r="CP409" s="84" t="s">
        <v>476</v>
      </c>
      <c r="CQ409" s="84" t="s">
        <v>0</v>
      </c>
      <c r="CR409" s="84" t="s">
        <v>353</v>
      </c>
      <c r="CS409" s="84" t="s">
        <v>427</v>
      </c>
      <c r="CT409" s="84" t="s">
        <v>428</v>
      </c>
      <c r="CU409" s="84" t="s">
        <v>379</v>
      </c>
      <c r="CV409" s="83" t="s">
        <v>248</v>
      </c>
      <c r="CW409" s="84" t="s">
        <v>504</v>
      </c>
      <c r="CX409" s="84" t="s">
        <v>591</v>
      </c>
      <c r="CY409" s="84" t="s">
        <v>203</v>
      </c>
      <c r="CZ409" s="117" t="s">
        <v>299</v>
      </c>
      <c r="DA409" s="84" t="s">
        <v>526</v>
      </c>
      <c r="DB409" s="84" t="s">
        <v>631</v>
      </c>
      <c r="DC409" s="84" t="s">
        <v>667</v>
      </c>
      <c r="DD409" s="86" t="s">
        <v>96</v>
      </c>
      <c r="DE409" s="84" t="s">
        <v>612</v>
      </c>
      <c r="DF409" s="84" t="s">
        <v>561</v>
      </c>
      <c r="DG409" s="84" t="s">
        <v>523</v>
      </c>
      <c r="DH409" s="84" t="s">
        <v>177</v>
      </c>
      <c r="DI409" s="84" t="s">
        <v>646</v>
      </c>
      <c r="DJ409" s="84" t="s">
        <v>678</v>
      </c>
      <c r="DK409" s="84" t="s">
        <v>544</v>
      </c>
      <c r="DL409" s="87" t="s">
        <v>532</v>
      </c>
      <c r="DM409" s="67"/>
      <c r="DO409" s="57"/>
      <c r="DP409" s="28">
        <f>F444</f>
        <v>431</v>
      </c>
      <c r="DQ409" s="29">
        <f>F536</f>
        <v>523</v>
      </c>
      <c r="DR409" s="29">
        <f>F98</f>
        <v>85</v>
      </c>
      <c r="DS409" s="29">
        <f>F165</f>
        <v>152</v>
      </c>
      <c r="DT409" s="29">
        <f>F382</f>
        <v>369</v>
      </c>
      <c r="DU409" s="29">
        <f>F251</f>
        <v>238</v>
      </c>
      <c r="DV409" s="29">
        <f>F313</f>
        <v>300</v>
      </c>
      <c r="DW409" s="29">
        <f>F405</f>
        <v>392</v>
      </c>
      <c r="DX409" s="29">
        <f>F597</f>
        <v>584</v>
      </c>
      <c r="DY409" s="29">
        <f>F59</f>
        <v>46</v>
      </c>
      <c r="DZ409" s="29">
        <f>F553</f>
        <v>540</v>
      </c>
      <c r="EA409" s="29">
        <f>F120</f>
        <v>107</v>
      </c>
      <c r="EB409" s="29">
        <f>F212</f>
        <v>199</v>
      </c>
      <c r="EC409" s="29">
        <f>F274</f>
        <v>261</v>
      </c>
      <c r="ED409" s="29">
        <f>F466</f>
        <v>453</v>
      </c>
      <c r="EE409" s="29">
        <f>F360</f>
        <v>347</v>
      </c>
      <c r="EF409" s="29">
        <f>F427</f>
        <v>414</v>
      </c>
      <c r="EG409" s="29">
        <f>F614</f>
        <v>601</v>
      </c>
      <c r="EH409" s="29">
        <f>F81</f>
        <v>68</v>
      </c>
      <c r="EI409" s="29">
        <f>F143</f>
        <v>130</v>
      </c>
      <c r="EJ409" s="29">
        <f>F17</f>
        <v>4</v>
      </c>
      <c r="EK409" s="29">
        <f>F229</f>
        <v>216</v>
      </c>
      <c r="EL409" s="29">
        <f>F296</f>
        <v>283</v>
      </c>
      <c r="EM409" s="29">
        <f>F508</f>
        <v>495</v>
      </c>
      <c r="EN409" s="30">
        <f>F575</f>
        <v>562</v>
      </c>
      <c r="EO409" s="75">
        <f t="shared" si="192"/>
        <v>3247400</v>
      </c>
      <c r="EP409" s="41"/>
      <c r="EQ409" s="91" t="s">
        <v>692</v>
      </c>
      <c r="ER409" s="93" t="s">
        <v>104</v>
      </c>
      <c r="ES409" s="93" t="s">
        <v>539</v>
      </c>
      <c r="ET409" s="93" t="s">
        <v>402</v>
      </c>
      <c r="EU409" s="93" t="s">
        <v>688</v>
      </c>
      <c r="EV409" s="93" t="s">
        <v>595</v>
      </c>
      <c r="EW409" s="93" t="s">
        <v>660</v>
      </c>
      <c r="EX409" s="93" t="s">
        <v>608</v>
      </c>
      <c r="EY409" s="95" t="s">
        <v>214</v>
      </c>
      <c r="EZ409" s="93" t="s">
        <v>349</v>
      </c>
      <c r="FA409" s="93" t="s">
        <v>197</v>
      </c>
      <c r="FB409" s="93" t="s">
        <v>320</v>
      </c>
      <c r="FC409" s="94" t="s">
        <v>122</v>
      </c>
      <c r="FD409" s="93" t="s">
        <v>249</v>
      </c>
      <c r="FE409" s="93" t="s">
        <v>378</v>
      </c>
      <c r="FF409" s="93" t="s">
        <v>544</v>
      </c>
      <c r="FG409" s="92" t="s">
        <v>685</v>
      </c>
      <c r="FH409" s="93" t="s">
        <v>213</v>
      </c>
      <c r="FI409" s="93" t="s">
        <v>540</v>
      </c>
      <c r="FJ409" s="93" t="s">
        <v>186</v>
      </c>
      <c r="FK409" s="93" t="s">
        <v>488</v>
      </c>
      <c r="FL409" s="93" t="s">
        <v>452</v>
      </c>
      <c r="FM409" s="93" t="s">
        <v>532</v>
      </c>
      <c r="FN409" s="93" t="s">
        <v>235</v>
      </c>
      <c r="FO409" s="96" t="s">
        <v>215</v>
      </c>
      <c r="FP409" s="67"/>
    </row>
    <row r="410" spans="1:172" x14ac:dyDescent="0.2">
      <c r="A410" s="41"/>
      <c r="B410" s="41"/>
      <c r="C410" s="41"/>
      <c r="D410" s="109" t="s">
        <v>377</v>
      </c>
      <c r="E410" s="110" t="s">
        <v>565</v>
      </c>
      <c r="F410" s="111">
        <f>B3+(397*B5)</f>
        <v>397</v>
      </c>
      <c r="G410" s="41"/>
      <c r="I410" s="57"/>
      <c r="J410" s="28">
        <f>F374</f>
        <v>361</v>
      </c>
      <c r="K410" s="29">
        <f>F345</f>
        <v>332</v>
      </c>
      <c r="L410" s="29">
        <f>F316</f>
        <v>303</v>
      </c>
      <c r="M410" s="29">
        <f>F312</f>
        <v>299</v>
      </c>
      <c r="N410" s="29">
        <f>F278</f>
        <v>265</v>
      </c>
      <c r="O410" s="29">
        <f>F240</f>
        <v>227</v>
      </c>
      <c r="P410" s="29">
        <f>F236</f>
        <v>223</v>
      </c>
      <c r="Q410" s="29">
        <f>F207</f>
        <v>194</v>
      </c>
      <c r="R410" s="29">
        <f>F173</f>
        <v>160</v>
      </c>
      <c r="S410" s="29">
        <f>F144</f>
        <v>131</v>
      </c>
      <c r="T410" s="29">
        <f>F131</f>
        <v>118</v>
      </c>
      <c r="U410" s="29">
        <f>F102</f>
        <v>89</v>
      </c>
      <c r="V410" s="29">
        <f>F68</f>
        <v>55</v>
      </c>
      <c r="W410" s="29">
        <f>F39</f>
        <v>26</v>
      </c>
      <c r="X410" s="29">
        <f>F35</f>
        <v>22</v>
      </c>
      <c r="Y410" s="29">
        <f>F622</f>
        <v>609</v>
      </c>
      <c r="Z410" s="29">
        <f>F588</f>
        <v>575</v>
      </c>
      <c r="AA410" s="29">
        <f>F584</f>
        <v>571</v>
      </c>
      <c r="AB410" s="29">
        <f>F555</f>
        <v>542</v>
      </c>
      <c r="AC410" s="29">
        <f>F526</f>
        <v>513</v>
      </c>
      <c r="AD410" s="29">
        <f>F508</f>
        <v>495</v>
      </c>
      <c r="AE410" s="29">
        <f>F479</f>
        <v>466</v>
      </c>
      <c r="AF410" s="29">
        <f>F450</f>
        <v>437</v>
      </c>
      <c r="AG410" s="29">
        <f>F421</f>
        <v>408</v>
      </c>
      <c r="AH410" s="30">
        <f>F392</f>
        <v>379</v>
      </c>
      <c r="AI410" s="75">
        <f t="shared" si="190"/>
        <v>3247400</v>
      </c>
      <c r="AJ410" s="41"/>
      <c r="AK410" s="82" t="s">
        <v>126</v>
      </c>
      <c r="AL410" s="84" t="s">
        <v>244</v>
      </c>
      <c r="AM410" s="84" t="s">
        <v>154</v>
      </c>
      <c r="AN410" s="84" t="s">
        <v>242</v>
      </c>
      <c r="AO410" s="84" t="s">
        <v>243</v>
      </c>
      <c r="AP410" s="84" t="s">
        <v>480</v>
      </c>
      <c r="AQ410" s="84" t="s">
        <v>482</v>
      </c>
      <c r="AR410" s="83" t="s">
        <v>481</v>
      </c>
      <c r="AS410" s="84" t="s">
        <v>160</v>
      </c>
      <c r="AT410" s="84" t="s">
        <v>379</v>
      </c>
      <c r="AU410" s="84" t="s">
        <v>470</v>
      </c>
      <c r="AV410" s="84" t="s">
        <v>609</v>
      </c>
      <c r="AW410" s="117" t="s">
        <v>499</v>
      </c>
      <c r="AX410" s="84" t="s">
        <v>319</v>
      </c>
      <c r="AY410" s="84" t="s">
        <v>141</v>
      </c>
      <c r="AZ410" s="84" t="s">
        <v>147</v>
      </c>
      <c r="BA410" s="84" t="s">
        <v>456</v>
      </c>
      <c r="BB410" s="86" t="s">
        <v>262</v>
      </c>
      <c r="BC410" s="84" t="s">
        <v>485</v>
      </c>
      <c r="BD410" s="84" t="s">
        <v>486</v>
      </c>
      <c r="BE410" s="84" t="s">
        <v>235</v>
      </c>
      <c r="BF410" s="84" t="s">
        <v>153</v>
      </c>
      <c r="BG410" s="84" t="s">
        <v>236</v>
      </c>
      <c r="BH410" s="84" t="s">
        <v>234</v>
      </c>
      <c r="BI410" s="87" t="s">
        <v>237</v>
      </c>
      <c r="BJ410" s="67"/>
      <c r="BL410" s="57"/>
      <c r="BM410" s="28">
        <f>F511</f>
        <v>498</v>
      </c>
      <c r="BN410" s="29">
        <f>F478</f>
        <v>465</v>
      </c>
      <c r="BO410" s="29">
        <f>F450</f>
        <v>437</v>
      </c>
      <c r="BP410" s="29">
        <f>F422</f>
        <v>409</v>
      </c>
      <c r="BQ410" s="29">
        <f>F389</f>
        <v>376</v>
      </c>
      <c r="BR410" s="29">
        <f>F244</f>
        <v>231</v>
      </c>
      <c r="BS410" s="29">
        <f>F216</f>
        <v>203</v>
      </c>
      <c r="BT410" s="29">
        <f>F208</f>
        <v>195</v>
      </c>
      <c r="BU410" s="29">
        <f>F180</f>
        <v>167</v>
      </c>
      <c r="BV410" s="29">
        <f>F152</f>
        <v>139</v>
      </c>
      <c r="BW410" s="29">
        <f>F623</f>
        <v>610</v>
      </c>
      <c r="BX410" s="29">
        <f>F595</f>
        <v>582</v>
      </c>
      <c r="BY410" s="29">
        <f>F567</f>
        <v>554</v>
      </c>
      <c r="BZ410" s="29">
        <f>F559</f>
        <v>546</v>
      </c>
      <c r="CA410" s="29">
        <f>F531</f>
        <v>518</v>
      </c>
      <c r="CB410" s="29">
        <f>F115</f>
        <v>102</v>
      </c>
      <c r="CC410" s="29">
        <f>F112</f>
        <v>99</v>
      </c>
      <c r="CD410" s="29">
        <f>F79</f>
        <v>66</v>
      </c>
      <c r="CE410" s="29">
        <f>F51</f>
        <v>38</v>
      </c>
      <c r="CF410" s="29">
        <f>F18</f>
        <v>5</v>
      </c>
      <c r="CG410" s="29">
        <f>F382</f>
        <v>369</v>
      </c>
      <c r="CH410" s="29">
        <f>F349</f>
        <v>336</v>
      </c>
      <c r="CI410" s="29">
        <f>F321</f>
        <v>308</v>
      </c>
      <c r="CJ410" s="29">
        <f>F288</f>
        <v>275</v>
      </c>
      <c r="CK410" s="30">
        <f>F285</f>
        <v>272</v>
      </c>
      <c r="CL410" s="75">
        <f t="shared" si="191"/>
        <v>3247400</v>
      </c>
      <c r="CM410" s="41"/>
      <c r="CN410" s="82" t="s">
        <v>512</v>
      </c>
      <c r="CO410" s="84" t="s">
        <v>394</v>
      </c>
      <c r="CP410" s="84" t="s">
        <v>236</v>
      </c>
      <c r="CQ410" s="84" t="s">
        <v>365</v>
      </c>
      <c r="CR410" s="84" t="s">
        <v>437</v>
      </c>
      <c r="CS410" s="84" t="s">
        <v>254</v>
      </c>
      <c r="CT410" s="84" t="s">
        <v>387</v>
      </c>
      <c r="CU410" s="83" t="s">
        <v>469</v>
      </c>
      <c r="CV410" s="84" t="s">
        <v>537</v>
      </c>
      <c r="CW410" s="84" t="s">
        <v>113</v>
      </c>
      <c r="CX410" s="84" t="s">
        <v>357</v>
      </c>
      <c r="CY410" s="84" t="s">
        <v>567</v>
      </c>
      <c r="CZ410" s="117" t="s">
        <v>613</v>
      </c>
      <c r="DA410" s="84" t="s">
        <v>118</v>
      </c>
      <c r="DB410" s="84" t="s">
        <v>495</v>
      </c>
      <c r="DC410" s="84" t="s">
        <v>584</v>
      </c>
      <c r="DD410" s="84" t="s">
        <v>662</v>
      </c>
      <c r="DE410" s="86" t="s">
        <v>554</v>
      </c>
      <c r="DF410" s="84" t="s">
        <v>165</v>
      </c>
      <c r="DG410" s="84" t="s">
        <v>529</v>
      </c>
      <c r="DH410" s="84" t="s">
        <v>688</v>
      </c>
      <c r="DI410" s="84" t="s">
        <v>305</v>
      </c>
      <c r="DJ410" s="84" t="s">
        <v>417</v>
      </c>
      <c r="DK410" s="84" t="s">
        <v>626</v>
      </c>
      <c r="DL410" s="87" t="s">
        <v>479</v>
      </c>
      <c r="DM410" s="67"/>
      <c r="DO410" s="57"/>
      <c r="DP410" s="28">
        <f>F284</f>
        <v>271</v>
      </c>
      <c r="DQ410" s="29">
        <f>F476</f>
        <v>463</v>
      </c>
      <c r="DR410" s="29">
        <f>F538</f>
        <v>525</v>
      </c>
      <c r="DS410" s="29">
        <f>F130</f>
        <v>117</v>
      </c>
      <c r="DT410" s="29">
        <f>F197</f>
        <v>184</v>
      </c>
      <c r="DU410" s="29">
        <f>F66</f>
        <v>53</v>
      </c>
      <c r="DV410" s="29">
        <f>F153</f>
        <v>140</v>
      </c>
      <c r="DW410" s="29">
        <f>F345</f>
        <v>332</v>
      </c>
      <c r="DX410" s="29">
        <f>F437</f>
        <v>424</v>
      </c>
      <c r="DY410" s="29">
        <f>F624</f>
        <v>611</v>
      </c>
      <c r="DZ410" s="29">
        <f>F493</f>
        <v>480</v>
      </c>
      <c r="EA410" s="29">
        <f>F585</f>
        <v>572</v>
      </c>
      <c r="EB410" s="29">
        <f>F27</f>
        <v>14</v>
      </c>
      <c r="EC410" s="29">
        <f>F214</f>
        <v>201</v>
      </c>
      <c r="ED410" s="29">
        <f>F306</f>
        <v>293</v>
      </c>
      <c r="EE410" s="29">
        <f>F175</f>
        <v>162</v>
      </c>
      <c r="EF410" s="29">
        <f>F367</f>
        <v>354</v>
      </c>
      <c r="EG410" s="29">
        <f>F454</f>
        <v>441</v>
      </c>
      <c r="EH410" s="29">
        <f>F521</f>
        <v>508</v>
      </c>
      <c r="EI410" s="29">
        <f>F108</f>
        <v>95</v>
      </c>
      <c r="EJ410" s="29">
        <f>F607</f>
        <v>594</v>
      </c>
      <c r="EK410" s="29">
        <f>F44</f>
        <v>31</v>
      </c>
      <c r="EL410" s="29">
        <f>F261</f>
        <v>248</v>
      </c>
      <c r="EM410" s="29">
        <f>F323</f>
        <v>310</v>
      </c>
      <c r="EN410" s="30">
        <f>F390</f>
        <v>377</v>
      </c>
      <c r="EO410" s="75">
        <f t="shared" si="192"/>
        <v>3247400</v>
      </c>
      <c r="EP410" s="41"/>
      <c r="EQ410" s="91" t="s">
        <v>527</v>
      </c>
      <c r="ER410" s="93" t="s">
        <v>217</v>
      </c>
      <c r="ES410" s="93" t="s">
        <v>491</v>
      </c>
      <c r="ET410" s="93" t="s">
        <v>350</v>
      </c>
      <c r="EU410" s="93" t="s">
        <v>459</v>
      </c>
      <c r="EV410" s="93" t="s">
        <v>596</v>
      </c>
      <c r="EW410" s="93" t="s">
        <v>622</v>
      </c>
      <c r="EX410" s="95" t="s">
        <v>244</v>
      </c>
      <c r="EY410" s="93" t="s">
        <v>219</v>
      </c>
      <c r="EZ410" s="93" t="s">
        <v>542</v>
      </c>
      <c r="FA410" s="93" t="s">
        <v>216</v>
      </c>
      <c r="FB410" s="93" t="s">
        <v>541</v>
      </c>
      <c r="FC410" s="94" t="s">
        <v>587</v>
      </c>
      <c r="FD410" s="93" t="s">
        <v>184</v>
      </c>
      <c r="FE410" s="93" t="s">
        <v>399</v>
      </c>
      <c r="FF410" s="93" t="s">
        <v>138</v>
      </c>
      <c r="FG410" s="93">
        <v>5</v>
      </c>
      <c r="FH410" s="92" t="s">
        <v>218</v>
      </c>
      <c r="FI410" s="93" t="s">
        <v>191</v>
      </c>
      <c r="FJ410" s="93" t="s">
        <v>314</v>
      </c>
      <c r="FK410" s="93" t="s">
        <v>105</v>
      </c>
      <c r="FL410" s="93" t="s">
        <v>597</v>
      </c>
      <c r="FM410" s="93" t="s">
        <v>442</v>
      </c>
      <c r="FN410" s="93" t="s">
        <v>670</v>
      </c>
      <c r="FO410" s="96" t="s">
        <v>220</v>
      </c>
      <c r="FP410" s="67"/>
    </row>
    <row r="411" spans="1:172" x14ac:dyDescent="0.2">
      <c r="A411" s="41"/>
      <c r="B411" s="41"/>
      <c r="C411" s="41"/>
      <c r="D411" s="109" t="s">
        <v>476</v>
      </c>
      <c r="E411" s="110" t="s">
        <v>565</v>
      </c>
      <c r="F411" s="122">
        <f>B3+(398*B5)</f>
        <v>398</v>
      </c>
      <c r="G411" s="41"/>
      <c r="I411" s="57"/>
      <c r="J411" s="28">
        <f>F337</f>
        <v>324</v>
      </c>
      <c r="K411" s="29">
        <f>F303</f>
        <v>290</v>
      </c>
      <c r="L411" s="29">
        <f>F274</f>
        <v>261</v>
      </c>
      <c r="M411" s="29">
        <f>F370</f>
        <v>357</v>
      </c>
      <c r="N411" s="29">
        <f>F341</f>
        <v>328</v>
      </c>
      <c r="O411" s="29">
        <f>F198</f>
        <v>185</v>
      </c>
      <c r="P411" s="29">
        <f>F169</f>
        <v>156</v>
      </c>
      <c r="Q411" s="29">
        <f>F140</f>
        <v>127</v>
      </c>
      <c r="R411" s="29">
        <f>F261</f>
        <v>248</v>
      </c>
      <c r="S411" s="29">
        <f>F232</f>
        <v>219</v>
      </c>
      <c r="T411" s="29">
        <f>F64</f>
        <v>51</v>
      </c>
      <c r="U411" s="29">
        <f>F60</f>
        <v>47</v>
      </c>
      <c r="V411" s="29">
        <f>F31</f>
        <v>18</v>
      </c>
      <c r="W411" s="29">
        <f>F127</f>
        <v>114</v>
      </c>
      <c r="X411" s="29">
        <f>F93</f>
        <v>80</v>
      </c>
      <c r="Y411" s="29">
        <f>F580</f>
        <v>567</v>
      </c>
      <c r="Z411" s="29">
        <f>F551</f>
        <v>538</v>
      </c>
      <c r="AA411" s="29">
        <f>F522</f>
        <v>509</v>
      </c>
      <c r="AB411" s="29">
        <f>F613</f>
        <v>600</v>
      </c>
      <c r="AC411" s="29">
        <f>F609</f>
        <v>596</v>
      </c>
      <c r="AD411" s="29">
        <f>F446</f>
        <v>433</v>
      </c>
      <c r="AE411" s="29">
        <f>F417</f>
        <v>404</v>
      </c>
      <c r="AF411" s="29">
        <f>F408</f>
        <v>395</v>
      </c>
      <c r="AG411" s="29">
        <f>F504</f>
        <v>491</v>
      </c>
      <c r="AH411" s="30">
        <f>F475</f>
        <v>462</v>
      </c>
      <c r="AI411" s="75">
        <f t="shared" si="190"/>
        <v>3247400</v>
      </c>
      <c r="AJ411" s="41"/>
      <c r="AK411" s="82" t="s">
        <v>111</v>
      </c>
      <c r="AL411" s="84" t="s">
        <v>178</v>
      </c>
      <c r="AM411" s="84" t="s">
        <v>249</v>
      </c>
      <c r="AN411" s="84" t="s">
        <v>180</v>
      </c>
      <c r="AO411" s="84" t="s">
        <v>87</v>
      </c>
      <c r="AP411" s="84" t="s">
        <v>93</v>
      </c>
      <c r="AQ411" s="83" t="s">
        <v>194</v>
      </c>
      <c r="AR411" s="84" t="s">
        <v>548</v>
      </c>
      <c r="AS411" s="84" t="s">
        <v>442</v>
      </c>
      <c r="AT411" s="84" t="s">
        <v>401</v>
      </c>
      <c r="AU411" s="84" t="s">
        <v>139</v>
      </c>
      <c r="AV411" s="84" t="s">
        <v>74</v>
      </c>
      <c r="AW411" s="117" t="s">
        <v>431</v>
      </c>
      <c r="AX411" s="84" t="s">
        <v>618</v>
      </c>
      <c r="AY411" s="84" t="s">
        <v>561</v>
      </c>
      <c r="AZ411" s="84" t="s">
        <v>407</v>
      </c>
      <c r="BA411" s="84" t="s">
        <v>447</v>
      </c>
      <c r="BB411" s="84" t="s">
        <v>75</v>
      </c>
      <c r="BC411" s="86" t="s">
        <v>434</v>
      </c>
      <c r="BD411" s="84" t="s">
        <v>370</v>
      </c>
      <c r="BE411" s="84" t="s">
        <v>102</v>
      </c>
      <c r="BF411" s="84" t="s">
        <v>169</v>
      </c>
      <c r="BG411" s="84" t="s">
        <v>352</v>
      </c>
      <c r="BH411" s="84" t="s">
        <v>81</v>
      </c>
      <c r="BI411" s="87" t="s">
        <v>100</v>
      </c>
      <c r="BJ411" s="67"/>
      <c r="BL411" s="57"/>
      <c r="BM411" s="28">
        <f>F475</f>
        <v>462</v>
      </c>
      <c r="BN411" s="29">
        <f>F436</f>
        <v>423</v>
      </c>
      <c r="BO411" s="29">
        <f>F489</f>
        <v>476</v>
      </c>
      <c r="BP411" s="29">
        <f>F403</f>
        <v>390</v>
      </c>
      <c r="BQ411" s="29">
        <f>F447</f>
        <v>434</v>
      </c>
      <c r="BR411" s="29">
        <f>F233</f>
        <v>220</v>
      </c>
      <c r="BS411" s="29">
        <f>F169</f>
        <v>156</v>
      </c>
      <c r="BT411" s="29">
        <f>F252</f>
        <v>239</v>
      </c>
      <c r="BU411" s="29">
        <f>F141</f>
        <v>128</v>
      </c>
      <c r="BV411" s="29">
        <f>F205</f>
        <v>192</v>
      </c>
      <c r="BW411" s="29">
        <f>F592</f>
        <v>579</v>
      </c>
      <c r="BX411" s="29">
        <f>F548</f>
        <v>535</v>
      </c>
      <c r="BY411" s="29">
        <f>F631</f>
        <v>618</v>
      </c>
      <c r="BZ411" s="29">
        <f>F520</f>
        <v>507</v>
      </c>
      <c r="CA411" s="29">
        <f>F584</f>
        <v>571</v>
      </c>
      <c r="CB411" s="29">
        <f>F104</f>
        <v>91</v>
      </c>
      <c r="CC411" s="29">
        <f>F40</f>
        <v>27</v>
      </c>
      <c r="CD411" s="29">
        <f>F118</f>
        <v>105</v>
      </c>
      <c r="CE411" s="29">
        <f>F37</f>
        <v>24</v>
      </c>
      <c r="CF411" s="29">
        <f>F76</f>
        <v>63</v>
      </c>
      <c r="CG411" s="29">
        <f>F346</f>
        <v>333</v>
      </c>
      <c r="CH411" s="29">
        <f>F307</f>
        <v>294</v>
      </c>
      <c r="CI411" s="29">
        <f>F385</f>
        <v>372</v>
      </c>
      <c r="CJ411" s="29">
        <f>F274</f>
        <v>261</v>
      </c>
      <c r="CK411" s="30">
        <f>F313</f>
        <v>300</v>
      </c>
      <c r="CL411" s="75">
        <f t="shared" si="191"/>
        <v>3247400</v>
      </c>
      <c r="CM411" s="41"/>
      <c r="CN411" s="82" t="s">
        <v>100</v>
      </c>
      <c r="CO411" s="84" t="s">
        <v>436</v>
      </c>
      <c r="CP411" s="84" t="s">
        <v>475</v>
      </c>
      <c r="CQ411" s="84" t="s">
        <v>484</v>
      </c>
      <c r="CR411" s="84" t="s">
        <v>198</v>
      </c>
      <c r="CS411" s="84" t="s">
        <v>429</v>
      </c>
      <c r="CT411" s="83" t="s">
        <v>194</v>
      </c>
      <c r="CU411" s="84" t="s">
        <v>185</v>
      </c>
      <c r="CV411" s="84" t="s">
        <v>505</v>
      </c>
      <c r="CW411" s="84" t="s">
        <v>506</v>
      </c>
      <c r="CX411" s="84" t="s">
        <v>592</v>
      </c>
      <c r="CY411" s="84" t="s">
        <v>238</v>
      </c>
      <c r="CZ411" s="117" t="s">
        <v>411</v>
      </c>
      <c r="DA411" s="84" t="s">
        <v>632</v>
      </c>
      <c r="DB411" s="84" t="s">
        <v>262</v>
      </c>
      <c r="DC411" s="84" t="s">
        <v>489</v>
      </c>
      <c r="DD411" s="84" t="s">
        <v>580</v>
      </c>
      <c r="DE411" s="84" t="s">
        <v>453</v>
      </c>
      <c r="DF411" s="86" t="s">
        <v>679</v>
      </c>
      <c r="DG411" s="84" t="s">
        <v>293</v>
      </c>
      <c r="DH411" s="84" t="s">
        <v>490</v>
      </c>
      <c r="DI411" s="84" t="s">
        <v>673</v>
      </c>
      <c r="DJ411" s="84" t="s">
        <v>397</v>
      </c>
      <c r="DK411" s="84" t="s">
        <v>249</v>
      </c>
      <c r="DL411" s="87" t="s">
        <v>660</v>
      </c>
      <c r="DM411" s="67"/>
      <c r="DO411" s="57"/>
      <c r="DP411" s="28">
        <f>F224</f>
        <v>211</v>
      </c>
      <c r="DQ411" s="29">
        <f>F291</f>
        <v>278</v>
      </c>
      <c r="DR411" s="29">
        <f>F503</f>
        <v>490</v>
      </c>
      <c r="DS411" s="29">
        <f>F570</f>
        <v>557</v>
      </c>
      <c r="DT411" s="29">
        <f>F37</f>
        <v>24</v>
      </c>
      <c r="DU411" s="29">
        <f>F531</f>
        <v>518</v>
      </c>
      <c r="DV411" s="29">
        <f>F93</f>
        <v>80</v>
      </c>
      <c r="DW411" s="29">
        <f>F185</f>
        <v>172</v>
      </c>
      <c r="DX411" s="29">
        <f>F377</f>
        <v>364</v>
      </c>
      <c r="DY411" s="29">
        <f>F439</f>
        <v>426</v>
      </c>
      <c r="DZ411" s="29">
        <f>F333</f>
        <v>320</v>
      </c>
      <c r="EA411" s="29">
        <f>F400</f>
        <v>387</v>
      </c>
      <c r="EB411" s="29">
        <f>F592</f>
        <v>579</v>
      </c>
      <c r="EC411" s="29">
        <f>F54</f>
        <v>41</v>
      </c>
      <c r="ED411" s="29">
        <f>F246</f>
        <v>233</v>
      </c>
      <c r="EE411" s="29">
        <f>F115</f>
        <v>102</v>
      </c>
      <c r="EF411" s="29">
        <f>F207</f>
        <v>194</v>
      </c>
      <c r="EG411" s="29">
        <f>F269</f>
        <v>256</v>
      </c>
      <c r="EH411" s="29">
        <f>F486</f>
        <v>473</v>
      </c>
      <c r="EI411" s="29">
        <f>F548</f>
        <v>535</v>
      </c>
      <c r="EJ411" s="29">
        <f>F422</f>
        <v>409</v>
      </c>
      <c r="EK411" s="29">
        <f>F634</f>
        <v>621</v>
      </c>
      <c r="EL411" s="29">
        <f>F76</f>
        <v>63</v>
      </c>
      <c r="EM411" s="29">
        <f>F138</f>
        <v>125</v>
      </c>
      <c r="EN411" s="30">
        <f>F355</f>
        <v>342</v>
      </c>
      <c r="EO411" s="75">
        <f t="shared" si="192"/>
        <v>3247400</v>
      </c>
      <c r="EP411" s="41"/>
      <c r="EQ411" s="91" t="s">
        <v>636</v>
      </c>
      <c r="ER411" s="93" t="s">
        <v>224</v>
      </c>
      <c r="ES411" s="93" t="s">
        <v>404</v>
      </c>
      <c r="ET411" s="93" t="s">
        <v>591</v>
      </c>
      <c r="EU411" s="93" t="s">
        <v>679</v>
      </c>
      <c r="EV411" s="93" t="s">
        <v>495</v>
      </c>
      <c r="EW411" s="95" t="s">
        <v>561</v>
      </c>
      <c r="EX411" s="93" t="s">
        <v>183</v>
      </c>
      <c r="EY411" s="93" t="s">
        <v>221</v>
      </c>
      <c r="EZ411" s="93" t="s">
        <v>420</v>
      </c>
      <c r="FA411" s="93" t="s">
        <v>223</v>
      </c>
      <c r="FB411" s="93" t="s">
        <v>171</v>
      </c>
      <c r="FC411" s="94" t="s">
        <v>592</v>
      </c>
      <c r="FD411" s="93" t="s">
        <v>523</v>
      </c>
      <c r="FE411" s="93" t="s">
        <v>693</v>
      </c>
      <c r="FF411" s="93" t="s">
        <v>584</v>
      </c>
      <c r="FG411" s="93" t="s">
        <v>481</v>
      </c>
      <c r="FH411" s="93" t="s">
        <v>225</v>
      </c>
      <c r="FI411" s="92" t="s">
        <v>543</v>
      </c>
      <c r="FJ411" s="93" t="s">
        <v>238</v>
      </c>
      <c r="FK411" s="93" t="s">
        <v>365</v>
      </c>
      <c r="FL411" s="93" t="s">
        <v>203</v>
      </c>
      <c r="FM411" s="93" t="s">
        <v>293</v>
      </c>
      <c r="FN411" s="93" t="s">
        <v>127</v>
      </c>
      <c r="FO411" s="96" t="s">
        <v>222</v>
      </c>
      <c r="FP411" s="67"/>
    </row>
    <row r="412" spans="1:172" x14ac:dyDescent="0.2">
      <c r="A412" s="41"/>
      <c r="B412" s="41"/>
      <c r="C412" s="41"/>
      <c r="D412" s="109" t="s">
        <v>277</v>
      </c>
      <c r="E412" s="110" t="s">
        <v>565</v>
      </c>
      <c r="F412" s="122">
        <f>B3+(399*B5)</f>
        <v>399</v>
      </c>
      <c r="G412" s="41"/>
      <c r="I412" s="57"/>
      <c r="J412" s="28">
        <f>F270</f>
        <v>257</v>
      </c>
      <c r="K412" s="29">
        <f>F366</f>
        <v>353</v>
      </c>
      <c r="L412" s="29">
        <f>F362</f>
        <v>349</v>
      </c>
      <c r="M412" s="29">
        <f>F328</f>
        <v>315</v>
      </c>
      <c r="N412" s="29">
        <f>F299</f>
        <v>286</v>
      </c>
      <c r="O412" s="29">
        <f>F161</f>
        <v>148</v>
      </c>
      <c r="P412" s="29">
        <f>F257</f>
        <v>244</v>
      </c>
      <c r="Q412" s="29">
        <f>F223</f>
        <v>210</v>
      </c>
      <c r="R412" s="29">
        <f>F194</f>
        <v>181</v>
      </c>
      <c r="S412" s="29">
        <f>F165</f>
        <v>152</v>
      </c>
      <c r="T412" s="29">
        <f>F27</f>
        <v>14</v>
      </c>
      <c r="U412" s="29">
        <f>F118</f>
        <v>105</v>
      </c>
      <c r="V412" s="29">
        <f>F89</f>
        <v>76</v>
      </c>
      <c r="W412" s="29">
        <f>F85</f>
        <v>72</v>
      </c>
      <c r="X412" s="29">
        <f>F56</f>
        <v>43</v>
      </c>
      <c r="Y412" s="29">
        <f>F513</f>
        <v>500</v>
      </c>
      <c r="Z412" s="29">
        <f>F634</f>
        <v>621</v>
      </c>
      <c r="AA412" s="29">
        <f>F605</f>
        <v>592</v>
      </c>
      <c r="AB412" s="29">
        <f>F576</f>
        <v>563</v>
      </c>
      <c r="AC412" s="29">
        <f>F547</f>
        <v>534</v>
      </c>
      <c r="AD412" s="29">
        <f>F404</f>
        <v>391</v>
      </c>
      <c r="AE412" s="29">
        <f>F500</f>
        <v>487</v>
      </c>
      <c r="AF412" s="29">
        <f>F471</f>
        <v>458</v>
      </c>
      <c r="AG412" s="29">
        <f>F442</f>
        <v>429</v>
      </c>
      <c r="AH412" s="30">
        <f>F433</f>
        <v>420</v>
      </c>
      <c r="AI412" s="75">
        <f t="shared" si="190"/>
        <v>3247400</v>
      </c>
      <c r="AJ412" s="41"/>
      <c r="AK412" s="82" t="s">
        <v>109</v>
      </c>
      <c r="AL412" s="84" t="s">
        <v>302</v>
      </c>
      <c r="AM412" s="84" t="s">
        <v>179</v>
      </c>
      <c r="AN412" s="84" t="s">
        <v>306</v>
      </c>
      <c r="AO412" s="84" t="s">
        <v>112</v>
      </c>
      <c r="AP412" s="83" t="s">
        <v>400</v>
      </c>
      <c r="AQ412" s="84" t="s">
        <v>516</v>
      </c>
      <c r="AR412" s="84" t="s">
        <v>344</v>
      </c>
      <c r="AS412" s="84" t="s">
        <v>313</v>
      </c>
      <c r="AT412" s="84" t="s">
        <v>402</v>
      </c>
      <c r="AU412" s="84" t="s">
        <v>587</v>
      </c>
      <c r="AV412" s="84" t="s">
        <v>453</v>
      </c>
      <c r="AW412" s="117" t="s">
        <v>2</v>
      </c>
      <c r="AX412" s="84" t="s">
        <v>332</v>
      </c>
      <c r="AY412" s="84" t="s">
        <v>390</v>
      </c>
      <c r="AZ412" s="84" t="s">
        <v>391</v>
      </c>
      <c r="BA412" s="84" t="s">
        <v>203</v>
      </c>
      <c r="BB412" s="84" t="s">
        <v>448</v>
      </c>
      <c r="BC412" s="84" t="s">
        <v>521</v>
      </c>
      <c r="BD412" s="86" t="s">
        <v>336</v>
      </c>
      <c r="BE412" s="84" t="s">
        <v>99</v>
      </c>
      <c r="BF412" s="84" t="s">
        <v>294</v>
      </c>
      <c r="BG412" s="84" t="s">
        <v>170</v>
      </c>
      <c r="BH412" s="84" t="s">
        <v>297</v>
      </c>
      <c r="BI412" s="87" t="s">
        <v>103</v>
      </c>
      <c r="BJ412" s="67"/>
      <c r="BL412" s="57"/>
      <c r="BM412" s="28">
        <f>F397</f>
        <v>384</v>
      </c>
      <c r="BN412" s="29">
        <f>F439</f>
        <v>426</v>
      </c>
      <c r="BO412" s="29">
        <f>F428</f>
        <v>415</v>
      </c>
      <c r="BP412" s="29">
        <f>F500</f>
        <v>487</v>
      </c>
      <c r="BQ412" s="29">
        <f>F486</f>
        <v>473</v>
      </c>
      <c r="BR412" s="29">
        <f>F155</f>
        <v>142</v>
      </c>
      <c r="BS412" s="29">
        <f>F202</f>
        <v>189</v>
      </c>
      <c r="BT412" s="29">
        <f>F166</f>
        <v>153</v>
      </c>
      <c r="BU412" s="29">
        <f>F258</f>
        <v>245</v>
      </c>
      <c r="BV412" s="29">
        <f>F219</f>
        <v>206</v>
      </c>
      <c r="BW412" s="29">
        <f>F534</f>
        <v>521</v>
      </c>
      <c r="BX412" s="29">
        <f>F581</f>
        <v>568</v>
      </c>
      <c r="BY412" s="29">
        <f>F545</f>
        <v>532</v>
      </c>
      <c r="BZ412" s="29">
        <f>F617</f>
        <v>604</v>
      </c>
      <c r="CA412" s="29">
        <f>F598</f>
        <v>585</v>
      </c>
      <c r="CB412" s="29">
        <f>F26</f>
        <v>13</v>
      </c>
      <c r="CC412" s="29">
        <f>F68</f>
        <v>55</v>
      </c>
      <c r="CD412" s="29">
        <f>F62</f>
        <v>49</v>
      </c>
      <c r="CE412" s="29">
        <f>F129</f>
        <v>116</v>
      </c>
      <c r="CF412" s="29">
        <f>F90</f>
        <v>77</v>
      </c>
      <c r="CG412" s="29">
        <f>F263</f>
        <v>250</v>
      </c>
      <c r="CH412" s="29">
        <f>F335</f>
        <v>322</v>
      </c>
      <c r="CI412" s="29">
        <f>F299</f>
        <v>286</v>
      </c>
      <c r="CJ412" s="29">
        <f>F371</f>
        <v>358</v>
      </c>
      <c r="CK412" s="30">
        <f>F357</f>
        <v>344</v>
      </c>
      <c r="CL412" s="75">
        <f t="shared" si="191"/>
        <v>3247400</v>
      </c>
      <c r="CM412" s="41"/>
      <c r="CN412" s="82" t="s">
        <v>258</v>
      </c>
      <c r="CO412" s="84" t="s">
        <v>420</v>
      </c>
      <c r="CP412" s="84" t="s">
        <v>445</v>
      </c>
      <c r="CQ412" s="84" t="s">
        <v>294</v>
      </c>
      <c r="CR412" s="84" t="s">
        <v>543</v>
      </c>
      <c r="CS412" s="83" t="s">
        <v>385</v>
      </c>
      <c r="CT412" s="84" t="s">
        <v>362</v>
      </c>
      <c r="CU412" s="84" t="s">
        <v>419</v>
      </c>
      <c r="CV412" s="84" t="s">
        <v>386</v>
      </c>
      <c r="CW412" s="84" t="s">
        <v>133</v>
      </c>
      <c r="CX412" s="84" t="s">
        <v>321</v>
      </c>
      <c r="CY412" s="84" t="s">
        <v>461</v>
      </c>
      <c r="CZ412" s="117" t="s">
        <v>614</v>
      </c>
      <c r="DA412" s="84" t="s">
        <v>566</v>
      </c>
      <c r="DB412" s="84" t="s">
        <v>174</v>
      </c>
      <c r="DC412" s="84" t="s">
        <v>233</v>
      </c>
      <c r="DD412" s="84" t="s">
        <v>499</v>
      </c>
      <c r="DE412" s="84" t="s">
        <v>682</v>
      </c>
      <c r="DF412" s="84" t="s">
        <v>450</v>
      </c>
      <c r="DG412" s="86" t="s">
        <v>639</v>
      </c>
      <c r="DH412" s="84" t="s">
        <v>586</v>
      </c>
      <c r="DI412" s="84" t="s">
        <v>515</v>
      </c>
      <c r="DJ412" s="84" t="s">
        <v>112</v>
      </c>
      <c r="DK412" s="84" t="s">
        <v>563</v>
      </c>
      <c r="DL412" s="87" t="s">
        <v>669</v>
      </c>
      <c r="DM412" s="67"/>
      <c r="DO412" s="57"/>
      <c r="DP412" s="28">
        <f>F39</f>
        <v>26</v>
      </c>
      <c r="DQ412" s="29">
        <f>F256</f>
        <v>243</v>
      </c>
      <c r="DR412" s="29">
        <f>F318</f>
        <v>305</v>
      </c>
      <c r="DS412" s="29">
        <f>F410</f>
        <v>397</v>
      </c>
      <c r="DT412" s="29">
        <f>F602</f>
        <v>589</v>
      </c>
      <c r="DU412" s="29">
        <f>F471</f>
        <v>458</v>
      </c>
      <c r="DV412" s="29">
        <f>F558</f>
        <v>545</v>
      </c>
      <c r="DW412" s="29">
        <f>F125</f>
        <v>112</v>
      </c>
      <c r="DX412" s="29">
        <f>F192</f>
        <v>179</v>
      </c>
      <c r="DY412" s="29">
        <f>F279</f>
        <v>266</v>
      </c>
      <c r="DZ412" s="29">
        <f>F148</f>
        <v>135</v>
      </c>
      <c r="EA412" s="29">
        <f>F340</f>
        <v>327</v>
      </c>
      <c r="EB412" s="29">
        <f>F432</f>
        <v>419</v>
      </c>
      <c r="EC412" s="29">
        <f>F619</f>
        <v>606</v>
      </c>
      <c r="ED412" s="29">
        <f>F86</f>
        <v>73</v>
      </c>
      <c r="EE412" s="29">
        <f>F580</f>
        <v>567</v>
      </c>
      <c r="EF412" s="29">
        <f>F22</f>
        <v>9</v>
      </c>
      <c r="EG412" s="29">
        <f>F234</f>
        <v>221</v>
      </c>
      <c r="EH412" s="29">
        <f>F301</f>
        <v>288</v>
      </c>
      <c r="EI412" s="29">
        <f>F488</f>
        <v>475</v>
      </c>
      <c r="EJ412" s="29">
        <f>F387</f>
        <v>374</v>
      </c>
      <c r="EK412" s="29">
        <f>F449</f>
        <v>436</v>
      </c>
      <c r="EL412" s="29">
        <f>F516</f>
        <v>503</v>
      </c>
      <c r="EM412" s="29">
        <f>F103</f>
        <v>90</v>
      </c>
      <c r="EN412" s="30">
        <f>F170</f>
        <v>157</v>
      </c>
      <c r="EO412" s="75">
        <f t="shared" si="192"/>
        <v>3247400</v>
      </c>
      <c r="EP412" s="41"/>
      <c r="EQ412" s="91" t="s">
        <v>319</v>
      </c>
      <c r="ER412" s="93" t="s">
        <v>121</v>
      </c>
      <c r="ES412" s="93" t="s">
        <v>268</v>
      </c>
      <c r="ET412" s="93" t="s">
        <v>377</v>
      </c>
      <c r="EU412" s="93" t="s">
        <v>196</v>
      </c>
      <c r="EV412" s="95" t="s">
        <v>170</v>
      </c>
      <c r="EW412" s="93" t="s">
        <v>666</v>
      </c>
      <c r="EX412" s="93" t="s">
        <v>522</v>
      </c>
      <c r="EY412" s="93" t="s">
        <v>227</v>
      </c>
      <c r="EZ412" s="93" t="s">
        <v>536</v>
      </c>
      <c r="FA412" s="93" t="s">
        <v>229</v>
      </c>
      <c r="FB412" s="93" t="s">
        <v>531</v>
      </c>
      <c r="FC412" s="94" t="s">
        <v>418</v>
      </c>
      <c r="FD412" s="93" t="s">
        <v>106</v>
      </c>
      <c r="FE412" s="93" t="s">
        <v>557</v>
      </c>
      <c r="FF412" s="93" t="s">
        <v>407</v>
      </c>
      <c r="FG412" s="93" t="s">
        <v>348</v>
      </c>
      <c r="FH412" s="93" t="s">
        <v>226</v>
      </c>
      <c r="FI412" s="93" t="s">
        <v>535</v>
      </c>
      <c r="FJ412" s="92" t="s">
        <v>593</v>
      </c>
      <c r="FK412" s="93" t="s">
        <v>360</v>
      </c>
      <c r="FL412" s="93" t="s">
        <v>444</v>
      </c>
      <c r="FM412" s="93" t="s">
        <v>642</v>
      </c>
      <c r="FN412" s="93" t="s">
        <v>590</v>
      </c>
      <c r="FO412" s="96" t="s">
        <v>228</v>
      </c>
      <c r="FP412" s="67"/>
    </row>
    <row r="413" spans="1:172" x14ac:dyDescent="0.2">
      <c r="A413" s="41"/>
      <c r="B413" s="41"/>
      <c r="C413" s="41"/>
      <c r="D413" s="109" t="s">
        <v>641</v>
      </c>
      <c r="E413" s="110" t="s">
        <v>565</v>
      </c>
      <c r="F413" s="111">
        <f>B3+(400*B5)</f>
        <v>400</v>
      </c>
      <c r="G413" s="41"/>
      <c r="I413" s="57"/>
      <c r="J413" s="28">
        <f>F101</f>
        <v>88</v>
      </c>
      <c r="K413" s="29">
        <f>F72</f>
        <v>59</v>
      </c>
      <c r="L413" s="29">
        <f>F38</f>
        <v>25</v>
      </c>
      <c r="M413" s="29">
        <f>F34</f>
        <v>21</v>
      </c>
      <c r="N413" s="29">
        <f>F130</f>
        <v>117</v>
      </c>
      <c r="O413" s="29">
        <f>F592</f>
        <v>579</v>
      </c>
      <c r="P413" s="29">
        <f>F583</f>
        <v>570</v>
      </c>
      <c r="Q413" s="29">
        <f>F554</f>
        <v>541</v>
      </c>
      <c r="R413" s="29">
        <f>F525</f>
        <v>512</v>
      </c>
      <c r="S413" s="29">
        <f>F621</f>
        <v>608</v>
      </c>
      <c r="T413" s="29">
        <f>F478</f>
        <v>465</v>
      </c>
      <c r="U413" s="29">
        <f>F449</f>
        <v>436</v>
      </c>
      <c r="V413" s="29">
        <f>F420</f>
        <v>407</v>
      </c>
      <c r="W413" s="29">
        <f>F391</f>
        <v>378</v>
      </c>
      <c r="X413" s="29">
        <f>F512</f>
        <v>499</v>
      </c>
      <c r="Y413" s="29">
        <f>F344</f>
        <v>331</v>
      </c>
      <c r="Z413" s="29">
        <f>F315</f>
        <v>302</v>
      </c>
      <c r="AA413" s="29">
        <f>F311</f>
        <v>298</v>
      </c>
      <c r="AB413" s="29">
        <f>F282</f>
        <v>269</v>
      </c>
      <c r="AC413" s="29">
        <f>F373</f>
        <v>360</v>
      </c>
      <c r="AD413" s="29">
        <f>F235</f>
        <v>222</v>
      </c>
      <c r="AE413" s="29">
        <f>F206</f>
        <v>193</v>
      </c>
      <c r="AF413" s="29">
        <f>F177</f>
        <v>164</v>
      </c>
      <c r="AG413" s="29">
        <f>F143</f>
        <v>130</v>
      </c>
      <c r="AH413" s="30">
        <f>F239</f>
        <v>226</v>
      </c>
      <c r="AI413" s="75">
        <f t="shared" si="190"/>
        <v>3247400</v>
      </c>
      <c r="AJ413" s="41"/>
      <c r="AK413" s="82" t="s">
        <v>123</v>
      </c>
      <c r="AL413" s="84" t="s">
        <v>164</v>
      </c>
      <c r="AM413" s="84" t="s">
        <v>291</v>
      </c>
      <c r="AN413" s="84" t="s">
        <v>167</v>
      </c>
      <c r="AO413" s="83" t="s">
        <v>350</v>
      </c>
      <c r="AP413" s="84" t="s">
        <v>592</v>
      </c>
      <c r="AQ413" s="84" t="s">
        <v>674</v>
      </c>
      <c r="AR413" s="84" t="s">
        <v>629</v>
      </c>
      <c r="AS413" s="84" t="s">
        <v>337</v>
      </c>
      <c r="AT413" s="84" t="s">
        <v>376</v>
      </c>
      <c r="AU413" s="84" t="s">
        <v>394</v>
      </c>
      <c r="AV413" s="84" t="s">
        <v>444</v>
      </c>
      <c r="AW413" s="117" t="s">
        <v>496</v>
      </c>
      <c r="AX413" s="84" t="s">
        <v>311</v>
      </c>
      <c r="AY413" s="84" t="s">
        <v>340</v>
      </c>
      <c r="AZ413" s="84" t="s">
        <v>341</v>
      </c>
      <c r="BA413" s="84" t="s">
        <v>384</v>
      </c>
      <c r="BB413" s="84" t="s">
        <v>259</v>
      </c>
      <c r="BC413" s="84" t="s">
        <v>678</v>
      </c>
      <c r="BD413" s="84" t="s">
        <v>691</v>
      </c>
      <c r="BE413" s="86" t="s">
        <v>361</v>
      </c>
      <c r="BF413" s="84" t="s">
        <v>182</v>
      </c>
      <c r="BG413" s="84" t="s">
        <v>309</v>
      </c>
      <c r="BH413" s="84" t="s">
        <v>186</v>
      </c>
      <c r="BI413" s="87" t="s">
        <v>364</v>
      </c>
      <c r="BJ413" s="67"/>
      <c r="BL413" s="57"/>
      <c r="BM413" s="28">
        <f>F60</f>
        <v>47</v>
      </c>
      <c r="BN413" s="29">
        <f>F21</f>
        <v>8</v>
      </c>
      <c r="BO413" s="29">
        <f>F88</f>
        <v>75</v>
      </c>
      <c r="BP413" s="29">
        <f>F82</f>
        <v>69</v>
      </c>
      <c r="BQ413" s="29">
        <f>F124</f>
        <v>111</v>
      </c>
      <c r="BR413" s="29">
        <f>F306</f>
        <v>293</v>
      </c>
      <c r="BS413" s="29">
        <f>F267</f>
        <v>254</v>
      </c>
      <c r="BT413" s="29">
        <f>F359</f>
        <v>346</v>
      </c>
      <c r="BU413" s="29">
        <f>F323</f>
        <v>310</v>
      </c>
      <c r="BV413" s="29">
        <f>F370</f>
        <v>357</v>
      </c>
      <c r="BW413" s="29">
        <f>F168</f>
        <v>155</v>
      </c>
      <c r="BX413" s="29">
        <f>F154</f>
        <v>141</v>
      </c>
      <c r="BY413" s="29">
        <f>F226</f>
        <v>213</v>
      </c>
      <c r="BZ413" s="29">
        <f>F190</f>
        <v>177</v>
      </c>
      <c r="CA413" s="29">
        <f>F262</f>
        <v>249</v>
      </c>
      <c r="CB413" s="29">
        <f>F539</f>
        <v>526</v>
      </c>
      <c r="CC413" s="29">
        <f>F525</f>
        <v>512</v>
      </c>
      <c r="CD413" s="29">
        <f>F597</f>
        <v>584</v>
      </c>
      <c r="CE413" s="29">
        <f>F586</f>
        <v>573</v>
      </c>
      <c r="CF413" s="29">
        <f>F628</f>
        <v>615</v>
      </c>
      <c r="CG413" s="29">
        <f>F427</f>
        <v>414</v>
      </c>
      <c r="CH413" s="29">
        <f>F408</f>
        <v>395</v>
      </c>
      <c r="CI413" s="29">
        <f>F480</f>
        <v>467</v>
      </c>
      <c r="CJ413" s="29">
        <f>F444</f>
        <v>431</v>
      </c>
      <c r="CK413" s="30">
        <f>F491</f>
        <v>478</v>
      </c>
      <c r="CL413" s="75">
        <f t="shared" si="191"/>
        <v>3247400</v>
      </c>
      <c r="CM413" s="41"/>
      <c r="CN413" s="82" t="s">
        <v>74</v>
      </c>
      <c r="CO413" s="84" t="s">
        <v>333</v>
      </c>
      <c r="CP413" s="84" t="s">
        <v>1</v>
      </c>
      <c r="CQ413" s="84" t="s">
        <v>73</v>
      </c>
      <c r="CR413" s="83" t="s">
        <v>334</v>
      </c>
      <c r="CS413" s="84" t="s">
        <v>399</v>
      </c>
      <c r="CT413" s="84" t="s">
        <v>372</v>
      </c>
      <c r="CU413" s="84" t="s">
        <v>559</v>
      </c>
      <c r="CV413" s="84" t="s">
        <v>670</v>
      </c>
      <c r="CW413" s="84" t="s">
        <v>180</v>
      </c>
      <c r="CX413" s="84" t="s">
        <v>363</v>
      </c>
      <c r="CY413" s="84" t="s">
        <v>413</v>
      </c>
      <c r="CZ413" s="117" t="s">
        <v>583</v>
      </c>
      <c r="DA413" s="84" t="s">
        <v>441</v>
      </c>
      <c r="DB413" s="84" t="s">
        <v>373</v>
      </c>
      <c r="DC413" s="84" t="s">
        <v>79</v>
      </c>
      <c r="DD413" s="84" t="s">
        <v>337</v>
      </c>
      <c r="DE413" s="84" t="s">
        <v>214</v>
      </c>
      <c r="DF413" s="84" t="s">
        <v>78</v>
      </c>
      <c r="DG413" s="84" t="s">
        <v>257</v>
      </c>
      <c r="DH413" s="86" t="s">
        <v>685</v>
      </c>
      <c r="DI413" s="84" t="s">
        <v>352</v>
      </c>
      <c r="DJ413" s="84" t="s">
        <v>603</v>
      </c>
      <c r="DK413" s="84" t="s">
        <v>692</v>
      </c>
      <c r="DL413" s="87" t="s">
        <v>193</v>
      </c>
      <c r="DM413" s="67"/>
      <c r="DO413" s="57"/>
      <c r="DP413" s="28">
        <f>F331</f>
        <v>318</v>
      </c>
      <c r="DQ413" s="29">
        <f>F393</f>
        <v>380</v>
      </c>
      <c r="DR413" s="29">
        <f>F610</f>
        <v>597</v>
      </c>
      <c r="DS413" s="29">
        <f>F52</f>
        <v>39</v>
      </c>
      <c r="DT413" s="29">
        <f>F239</f>
        <v>226</v>
      </c>
      <c r="DU413" s="29">
        <f>F133</f>
        <v>120</v>
      </c>
      <c r="DV413" s="29">
        <f>F200</f>
        <v>187</v>
      </c>
      <c r="DW413" s="29">
        <f>F267</f>
        <v>254</v>
      </c>
      <c r="DX413" s="29">
        <f>F479</f>
        <v>466</v>
      </c>
      <c r="DY413" s="29">
        <f>F546</f>
        <v>533</v>
      </c>
      <c r="DZ413" s="29">
        <f>F415</f>
        <v>402</v>
      </c>
      <c r="EA413" s="29">
        <f>F632</f>
        <v>619</v>
      </c>
      <c r="EB413" s="29">
        <f>F69</f>
        <v>56</v>
      </c>
      <c r="EC413" s="29">
        <f>F161</f>
        <v>148</v>
      </c>
      <c r="ED413" s="29">
        <f>F348</f>
        <v>335</v>
      </c>
      <c r="EE413" s="29">
        <f>F222</f>
        <v>209</v>
      </c>
      <c r="EF413" s="29">
        <f>F309</f>
        <v>296</v>
      </c>
      <c r="EG413" s="29">
        <f>F501</f>
        <v>488</v>
      </c>
      <c r="EH413" s="29">
        <f>F563</f>
        <v>550</v>
      </c>
      <c r="EI413" s="29">
        <f>F30</f>
        <v>17</v>
      </c>
      <c r="EJ413" s="29">
        <f>F524</f>
        <v>511</v>
      </c>
      <c r="EK413" s="29">
        <f>F91</f>
        <v>78</v>
      </c>
      <c r="EL413" s="29">
        <f>F178</f>
        <v>165</v>
      </c>
      <c r="EM413" s="29">
        <f>F370</f>
        <v>357</v>
      </c>
      <c r="EN413" s="30">
        <f>F462</f>
        <v>449</v>
      </c>
      <c r="EO413" s="75">
        <f t="shared" si="192"/>
        <v>3247400</v>
      </c>
      <c r="EP413" s="41"/>
      <c r="EQ413" s="91" t="s">
        <v>438</v>
      </c>
      <c r="ER413" s="93" t="s">
        <v>151</v>
      </c>
      <c r="ES413" s="93" t="s">
        <v>510</v>
      </c>
      <c r="ET413" s="93" t="s">
        <v>574</v>
      </c>
      <c r="EU413" s="95" t="s">
        <v>364</v>
      </c>
      <c r="EV413" s="93" t="s">
        <v>134</v>
      </c>
      <c r="EW413" s="93" t="s">
        <v>260</v>
      </c>
      <c r="EX413" s="93" t="s">
        <v>372</v>
      </c>
      <c r="EY413" s="93" t="s">
        <v>153</v>
      </c>
      <c r="EZ413" s="93" t="s">
        <v>327</v>
      </c>
      <c r="FA413" s="93" t="s">
        <v>150</v>
      </c>
      <c r="FB413" s="93" t="s">
        <v>298</v>
      </c>
      <c r="FC413" s="94" t="s">
        <v>573</v>
      </c>
      <c r="FD413" s="93" t="s">
        <v>400</v>
      </c>
      <c r="FE413" s="93" t="s">
        <v>677</v>
      </c>
      <c r="FF413" s="93" t="s">
        <v>524</v>
      </c>
      <c r="FG413" s="93" t="s">
        <v>412</v>
      </c>
      <c r="FH413" s="93" t="s">
        <v>152</v>
      </c>
      <c r="FI413" s="93" t="s">
        <v>511</v>
      </c>
      <c r="FJ413" s="93" t="s">
        <v>290</v>
      </c>
      <c r="FK413" s="92" t="s">
        <v>509</v>
      </c>
      <c r="FL413" s="93" t="s">
        <v>572</v>
      </c>
      <c r="FM413" s="93" t="s">
        <v>599</v>
      </c>
      <c r="FN413" s="93" t="s">
        <v>180</v>
      </c>
      <c r="FO413" s="96" t="s">
        <v>149</v>
      </c>
      <c r="FP413" s="67"/>
    </row>
    <row r="414" spans="1:172" x14ac:dyDescent="0.2">
      <c r="A414" s="41"/>
      <c r="B414" s="41"/>
      <c r="C414" s="41"/>
      <c r="D414" s="109" t="s">
        <v>396</v>
      </c>
      <c r="E414" s="110" t="s">
        <v>565</v>
      </c>
      <c r="F414" s="111">
        <f>B3+(401*B5)</f>
        <v>401</v>
      </c>
      <c r="G414" s="41"/>
      <c r="I414" s="57"/>
      <c r="J414" s="28">
        <f>F59</f>
        <v>46</v>
      </c>
      <c r="K414" s="29">
        <f>F30</f>
        <v>17</v>
      </c>
      <c r="L414" s="29">
        <f>F126</f>
        <v>113</v>
      </c>
      <c r="M414" s="29">
        <f>F97</f>
        <v>84</v>
      </c>
      <c r="N414" s="29">
        <f>F63</f>
        <v>50</v>
      </c>
      <c r="O414" s="29">
        <f>F550</f>
        <v>537</v>
      </c>
      <c r="P414" s="29">
        <f>F521</f>
        <v>508</v>
      </c>
      <c r="Q414" s="29">
        <f>F617</f>
        <v>604</v>
      </c>
      <c r="R414" s="29">
        <f>F608</f>
        <v>595</v>
      </c>
      <c r="S414" s="29">
        <f>F579</f>
        <v>566</v>
      </c>
      <c r="T414" s="29">
        <f>F416</f>
        <v>403</v>
      </c>
      <c r="U414" s="29">
        <f>F412</f>
        <v>399</v>
      </c>
      <c r="V414" s="29">
        <f>F503</f>
        <v>490</v>
      </c>
      <c r="W414" s="29">
        <f>F474</f>
        <v>461</v>
      </c>
      <c r="X414" s="29">
        <f>F445</f>
        <v>432</v>
      </c>
      <c r="Y414" s="29">
        <f>F307</f>
        <v>294</v>
      </c>
      <c r="Z414" s="29">
        <f>F273</f>
        <v>260</v>
      </c>
      <c r="AA414" s="29">
        <f>F369</f>
        <v>356</v>
      </c>
      <c r="AB414" s="29">
        <f>F340</f>
        <v>327</v>
      </c>
      <c r="AC414" s="29">
        <f>F336</f>
        <v>323</v>
      </c>
      <c r="AD414" s="29">
        <f>F168</f>
        <v>155</v>
      </c>
      <c r="AE414" s="29">
        <f>F139</f>
        <v>126</v>
      </c>
      <c r="AF414" s="29">
        <f>F260</f>
        <v>247</v>
      </c>
      <c r="AG414" s="29">
        <f>F231</f>
        <v>218</v>
      </c>
      <c r="AH414" s="30">
        <f>F202</f>
        <v>189</v>
      </c>
      <c r="AI414" s="75">
        <f t="shared" si="190"/>
        <v>3247400</v>
      </c>
      <c r="AJ414" s="41"/>
      <c r="AK414" s="82" t="s">
        <v>349</v>
      </c>
      <c r="AL414" s="84" t="s">
        <v>290</v>
      </c>
      <c r="AM414" s="84" t="s">
        <v>96</v>
      </c>
      <c r="AN414" s="83" t="s">
        <v>292</v>
      </c>
      <c r="AO414" s="84" t="s">
        <v>272</v>
      </c>
      <c r="AP414" s="84" t="s">
        <v>273</v>
      </c>
      <c r="AQ414" s="84" t="s">
        <v>191</v>
      </c>
      <c r="AR414" s="84" t="s">
        <v>566</v>
      </c>
      <c r="AS414" s="84" t="s">
        <v>671</v>
      </c>
      <c r="AT414" s="84" t="s">
        <v>659</v>
      </c>
      <c r="AU414" s="84" t="s">
        <v>131</v>
      </c>
      <c r="AV414" s="84" t="s">
        <v>277</v>
      </c>
      <c r="AW414" s="117" t="s">
        <v>404</v>
      </c>
      <c r="AX414" s="84" t="s">
        <v>519</v>
      </c>
      <c r="AY414" s="84" t="s">
        <v>550</v>
      </c>
      <c r="AZ414" s="84" t="s">
        <v>673</v>
      </c>
      <c r="BA414" s="84" t="s">
        <v>681</v>
      </c>
      <c r="BB414" s="84" t="s">
        <v>282</v>
      </c>
      <c r="BC414" s="84" t="s">
        <v>531</v>
      </c>
      <c r="BD414" s="84" t="s">
        <v>366</v>
      </c>
      <c r="BE414" s="84" t="s">
        <v>363</v>
      </c>
      <c r="BF414" s="86" t="s">
        <v>308</v>
      </c>
      <c r="BG414" s="84" t="s">
        <v>115</v>
      </c>
      <c r="BH414" s="84" t="s">
        <v>287</v>
      </c>
      <c r="BI414" s="87" t="s">
        <v>362</v>
      </c>
      <c r="BJ414" s="67"/>
      <c r="BL414" s="57"/>
      <c r="BM414" s="28">
        <f>F74</f>
        <v>61</v>
      </c>
      <c r="BN414" s="29">
        <f>F113</f>
        <v>100</v>
      </c>
      <c r="BO414" s="29">
        <f>F32</f>
        <v>19</v>
      </c>
      <c r="BP414" s="29">
        <f>F110</f>
        <v>97</v>
      </c>
      <c r="BQ414" s="29">
        <f>F46</f>
        <v>33</v>
      </c>
      <c r="BR414" s="29">
        <f>F320</f>
        <v>307</v>
      </c>
      <c r="BS414" s="29">
        <f>F384</f>
        <v>371</v>
      </c>
      <c r="BT414" s="29">
        <f>F273</f>
        <v>260</v>
      </c>
      <c r="BU414" s="29">
        <f>F356</f>
        <v>343</v>
      </c>
      <c r="BV414" s="29">
        <f>F292</f>
        <v>279</v>
      </c>
      <c r="BW414" s="29">
        <f>F212</f>
        <v>199</v>
      </c>
      <c r="BX414" s="29">
        <f>F251</f>
        <v>238</v>
      </c>
      <c r="BY414" s="29">
        <f>F140</f>
        <v>127</v>
      </c>
      <c r="BZ414" s="29">
        <f>F218</f>
        <v>205</v>
      </c>
      <c r="CA414" s="29">
        <f>F179</f>
        <v>166</v>
      </c>
      <c r="CB414" s="29">
        <f>F578</f>
        <v>565</v>
      </c>
      <c r="CC414" s="29">
        <f>F622</f>
        <v>609</v>
      </c>
      <c r="CD414" s="29">
        <f>F536</f>
        <v>523</v>
      </c>
      <c r="CE414" s="29">
        <f>F589</f>
        <v>576</v>
      </c>
      <c r="CF414" s="29">
        <f>F550</f>
        <v>537</v>
      </c>
      <c r="CG414" s="29">
        <f>F441</f>
        <v>428</v>
      </c>
      <c r="CH414" s="29">
        <f>F505</f>
        <v>492</v>
      </c>
      <c r="CI414" s="29">
        <f>F394</f>
        <v>381</v>
      </c>
      <c r="CJ414" s="29">
        <f>F477</f>
        <v>464</v>
      </c>
      <c r="CK414" s="30">
        <f>F433</f>
        <v>420</v>
      </c>
      <c r="CL414" s="75">
        <f t="shared" si="191"/>
        <v>3247400</v>
      </c>
      <c r="CM414" s="41"/>
      <c r="CN414" s="82" t="s">
        <v>140</v>
      </c>
      <c r="CO414" s="84" t="s">
        <v>142</v>
      </c>
      <c r="CP414" s="84" t="s">
        <v>212</v>
      </c>
      <c r="CQ414" s="83" t="s">
        <v>271</v>
      </c>
      <c r="CR414" s="84" t="s">
        <v>269</v>
      </c>
      <c r="CS414" s="84" t="s">
        <v>359</v>
      </c>
      <c r="CT414" s="84" t="s">
        <v>463</v>
      </c>
      <c r="CU414" s="84" t="s">
        <v>681</v>
      </c>
      <c r="CV414" s="84" t="s">
        <v>514</v>
      </c>
      <c r="CW414" s="84" t="s">
        <v>205</v>
      </c>
      <c r="CX414" s="84" t="s">
        <v>122</v>
      </c>
      <c r="CY414" s="84" t="s">
        <v>595</v>
      </c>
      <c r="CZ414" s="117" t="s">
        <v>548</v>
      </c>
      <c r="DA414" s="84" t="s">
        <v>114</v>
      </c>
      <c r="DB414" s="84" t="s">
        <v>498</v>
      </c>
      <c r="DC414" s="84" t="s">
        <v>144</v>
      </c>
      <c r="DD414" s="84" t="s">
        <v>147</v>
      </c>
      <c r="DE414" s="84" t="s">
        <v>104</v>
      </c>
      <c r="DF414" s="84" t="s">
        <v>275</v>
      </c>
      <c r="DG414" s="84" t="s">
        <v>273</v>
      </c>
      <c r="DH414" s="84" t="s">
        <v>253</v>
      </c>
      <c r="DI414" s="86" t="s">
        <v>657</v>
      </c>
      <c r="DJ414" s="84" t="s">
        <v>700</v>
      </c>
      <c r="DK414" s="84" t="s">
        <v>680</v>
      </c>
      <c r="DL414" s="87" t="s">
        <v>103</v>
      </c>
      <c r="DM414" s="67"/>
      <c r="DO414" s="57"/>
      <c r="DP414" s="28">
        <f>F146</f>
        <v>133</v>
      </c>
      <c r="DQ414" s="29">
        <f>F358</f>
        <v>345</v>
      </c>
      <c r="DR414" s="29">
        <f>F425</f>
        <v>412</v>
      </c>
      <c r="DS414" s="29">
        <f>F617</f>
        <v>604</v>
      </c>
      <c r="DT414" s="29">
        <f>F79</f>
        <v>66</v>
      </c>
      <c r="DU414" s="29">
        <f>F573</f>
        <v>560</v>
      </c>
      <c r="DV414" s="29">
        <f>F15</f>
        <v>2</v>
      </c>
      <c r="DW414" s="29">
        <f>F232</f>
        <v>219</v>
      </c>
      <c r="DX414" s="29">
        <f>F294</f>
        <v>281</v>
      </c>
      <c r="DY414" s="29">
        <f>F511</f>
        <v>498</v>
      </c>
      <c r="DZ414" s="29">
        <f>F380</f>
        <v>367</v>
      </c>
      <c r="EA414" s="29">
        <f>F447</f>
        <v>434</v>
      </c>
      <c r="EB414" s="29">
        <f>F534</f>
        <v>521</v>
      </c>
      <c r="EC414" s="29">
        <f>F101</f>
        <v>88</v>
      </c>
      <c r="ED414" s="29">
        <f>F163</f>
        <v>150</v>
      </c>
      <c r="EE414" s="29">
        <f>F62</f>
        <v>49</v>
      </c>
      <c r="EF414" s="29">
        <f>F249</f>
        <v>236</v>
      </c>
      <c r="EG414" s="29">
        <f>F316</f>
        <v>303</v>
      </c>
      <c r="EH414" s="29">
        <f>F403</f>
        <v>390</v>
      </c>
      <c r="EI414" s="29">
        <f>F595</f>
        <v>582</v>
      </c>
      <c r="EJ414" s="29">
        <f>F464</f>
        <v>451</v>
      </c>
      <c r="EK414" s="29">
        <f>F556</f>
        <v>543</v>
      </c>
      <c r="EL414" s="29">
        <f>F118</f>
        <v>105</v>
      </c>
      <c r="EM414" s="29">
        <f>F210</f>
        <v>197</v>
      </c>
      <c r="EN414" s="30">
        <f>F277</f>
        <v>264</v>
      </c>
      <c r="EO414" s="75">
        <f t="shared" si="192"/>
        <v>3247400</v>
      </c>
      <c r="EP414" s="41"/>
      <c r="EQ414" s="91" t="s">
        <v>699</v>
      </c>
      <c r="ER414" s="93" t="s">
        <v>158</v>
      </c>
      <c r="ES414" s="93" t="s">
        <v>353</v>
      </c>
      <c r="ET414" s="95" t="s">
        <v>566</v>
      </c>
      <c r="EU414" s="93" t="s">
        <v>554</v>
      </c>
      <c r="EV414" s="93" t="s">
        <v>107</v>
      </c>
      <c r="EW414" s="93" t="s">
        <v>612</v>
      </c>
      <c r="EX414" s="93" t="s">
        <v>401</v>
      </c>
      <c r="EY414" s="93" t="s">
        <v>155</v>
      </c>
      <c r="EZ414" s="93" t="s">
        <v>512</v>
      </c>
      <c r="FA414" s="93" t="s">
        <v>157</v>
      </c>
      <c r="FB414" s="93" t="s">
        <v>198</v>
      </c>
      <c r="FC414" s="94" t="s">
        <v>321</v>
      </c>
      <c r="FD414" s="93" t="s">
        <v>123</v>
      </c>
      <c r="FE414" s="93" t="s">
        <v>250</v>
      </c>
      <c r="FF414" s="93" t="s">
        <v>682</v>
      </c>
      <c r="FG414" s="93" t="s">
        <v>621</v>
      </c>
      <c r="FH414" s="93" t="s">
        <v>154</v>
      </c>
      <c r="FI414" s="93" t="s">
        <v>484</v>
      </c>
      <c r="FJ414" s="93" t="s">
        <v>567</v>
      </c>
      <c r="FK414" s="93" t="s">
        <v>0</v>
      </c>
      <c r="FL414" s="92" t="s">
        <v>558</v>
      </c>
      <c r="FM414" s="93" t="s">
        <v>453</v>
      </c>
      <c r="FN414" s="93" t="s">
        <v>310</v>
      </c>
      <c r="FO414" s="96" t="s">
        <v>156</v>
      </c>
      <c r="FP414" s="67"/>
    </row>
    <row r="415" spans="1:172" x14ac:dyDescent="0.2">
      <c r="A415" s="41"/>
      <c r="B415" s="41"/>
      <c r="C415" s="41"/>
      <c r="D415" s="109" t="s">
        <v>150</v>
      </c>
      <c r="E415" s="110" t="s">
        <v>565</v>
      </c>
      <c r="F415" s="111">
        <f>B3+(402*B5)</f>
        <v>402</v>
      </c>
      <c r="G415" s="41"/>
      <c r="I415" s="57"/>
      <c r="J415" s="28">
        <f>F122</f>
        <v>109</v>
      </c>
      <c r="K415" s="29">
        <f>F88</f>
        <v>75</v>
      </c>
      <c r="L415" s="29">
        <f>F84</f>
        <v>71</v>
      </c>
      <c r="M415" s="29">
        <f>F55</f>
        <v>42</v>
      </c>
      <c r="N415" s="29">
        <f>F26</f>
        <v>13</v>
      </c>
      <c r="O415" s="29">
        <f>F633</f>
        <v>620</v>
      </c>
      <c r="P415" s="29">
        <f>F604</f>
        <v>591</v>
      </c>
      <c r="Q415" s="29">
        <f>F575</f>
        <v>562</v>
      </c>
      <c r="R415" s="29">
        <f>F546</f>
        <v>533</v>
      </c>
      <c r="S415" s="29">
        <f>F517</f>
        <v>504</v>
      </c>
      <c r="T415" s="29">
        <f>F499</f>
        <v>486</v>
      </c>
      <c r="U415" s="29">
        <f>F470</f>
        <v>457</v>
      </c>
      <c r="V415" s="29">
        <f>F441</f>
        <v>428</v>
      </c>
      <c r="W415" s="29">
        <f>F437</f>
        <v>424</v>
      </c>
      <c r="X415" s="29">
        <f>F403</f>
        <v>390</v>
      </c>
      <c r="Y415" s="29">
        <f>F365</f>
        <v>352</v>
      </c>
      <c r="Z415" s="29">
        <f>F361</f>
        <v>348</v>
      </c>
      <c r="AA415" s="29">
        <f>F332</f>
        <v>319</v>
      </c>
      <c r="AB415" s="29">
        <f>F298</f>
        <v>285</v>
      </c>
      <c r="AC415" s="29">
        <f>F269</f>
        <v>256</v>
      </c>
      <c r="AD415" s="29">
        <f>F256</f>
        <v>243</v>
      </c>
      <c r="AE415" s="29">
        <f>F227</f>
        <v>214</v>
      </c>
      <c r="AF415" s="29">
        <f>F193</f>
        <v>180</v>
      </c>
      <c r="AG415" s="29">
        <f>F164</f>
        <v>151</v>
      </c>
      <c r="AH415" s="30">
        <f>F160</f>
        <v>147</v>
      </c>
      <c r="AI415" s="75">
        <f t="shared" si="190"/>
        <v>3247400</v>
      </c>
      <c r="AJ415" s="41"/>
      <c r="AK415" s="82" t="s">
        <v>231</v>
      </c>
      <c r="AL415" s="84" t="s">
        <v>1</v>
      </c>
      <c r="AM415" s="83" t="s">
        <v>232</v>
      </c>
      <c r="AN415" s="84" t="s">
        <v>230</v>
      </c>
      <c r="AO415" s="84" t="s">
        <v>233</v>
      </c>
      <c r="AP415" s="84" t="s">
        <v>663</v>
      </c>
      <c r="AQ415" s="84" t="s">
        <v>606</v>
      </c>
      <c r="AR415" s="84" t="s">
        <v>215</v>
      </c>
      <c r="AS415" s="84" t="s">
        <v>327</v>
      </c>
      <c r="AT415" s="84" t="s">
        <v>647</v>
      </c>
      <c r="AU415" s="84" t="s">
        <v>483</v>
      </c>
      <c r="AV415" s="84" t="s">
        <v>462</v>
      </c>
      <c r="AW415" s="117" t="s">
        <v>253</v>
      </c>
      <c r="AX415" s="84" t="s">
        <v>219</v>
      </c>
      <c r="AY415" s="84" t="s">
        <v>484</v>
      </c>
      <c r="AZ415" s="84" t="s">
        <v>416</v>
      </c>
      <c r="BA415" s="84" t="s">
        <v>199</v>
      </c>
      <c r="BB415" s="84" t="s">
        <v>665</v>
      </c>
      <c r="BC415" s="84" t="s">
        <v>684</v>
      </c>
      <c r="BD415" s="84" t="s">
        <v>225</v>
      </c>
      <c r="BE415" s="84" t="s">
        <v>121</v>
      </c>
      <c r="BF415" s="84" t="s">
        <v>248</v>
      </c>
      <c r="BG415" s="86" t="s">
        <v>246</v>
      </c>
      <c r="BH415" s="84" t="s">
        <v>245</v>
      </c>
      <c r="BI415" s="87" t="s">
        <v>247</v>
      </c>
      <c r="BJ415" s="67"/>
      <c r="BL415" s="57"/>
      <c r="BM415" s="28">
        <f>F132</f>
        <v>119</v>
      </c>
      <c r="BN415" s="29">
        <f>F99</f>
        <v>86</v>
      </c>
      <c r="BO415" s="29">
        <f>F71</f>
        <v>58</v>
      </c>
      <c r="BP415" s="29">
        <f>F38</f>
        <v>25</v>
      </c>
      <c r="BQ415" s="29">
        <f>F35</f>
        <v>22</v>
      </c>
      <c r="BR415" s="29">
        <f>F373</f>
        <v>360</v>
      </c>
      <c r="BS415" s="29">
        <f>F345</f>
        <v>332</v>
      </c>
      <c r="BT415" s="29">
        <f>F317</f>
        <v>304</v>
      </c>
      <c r="BU415" s="29">
        <f>F309</f>
        <v>296</v>
      </c>
      <c r="BV415" s="29">
        <f>F281</f>
        <v>268</v>
      </c>
      <c r="BW415" s="29">
        <f>F240</f>
        <v>227</v>
      </c>
      <c r="BX415" s="29">
        <f>F237</f>
        <v>224</v>
      </c>
      <c r="BY415" s="29">
        <f>F204</f>
        <v>191</v>
      </c>
      <c r="BZ415" s="29">
        <f>F176</f>
        <v>163</v>
      </c>
      <c r="CA415" s="29">
        <f>F143</f>
        <v>130</v>
      </c>
      <c r="CB415" s="29">
        <f>F636</f>
        <v>623</v>
      </c>
      <c r="CC415" s="29">
        <f>F603</f>
        <v>590</v>
      </c>
      <c r="CD415" s="29">
        <f>F575</f>
        <v>562</v>
      </c>
      <c r="CE415" s="29">
        <f>F547</f>
        <v>534</v>
      </c>
      <c r="CF415" s="29">
        <f>F514</f>
        <v>501</v>
      </c>
      <c r="CG415" s="29">
        <f>F494</f>
        <v>481</v>
      </c>
      <c r="CH415" s="29">
        <f>F466</f>
        <v>453</v>
      </c>
      <c r="CI415" s="29">
        <f>F458</f>
        <v>445</v>
      </c>
      <c r="CJ415" s="29">
        <f>F430</f>
        <v>417</v>
      </c>
      <c r="CK415" s="30">
        <f>F402</f>
        <v>389</v>
      </c>
      <c r="CL415" s="75">
        <f t="shared" si="191"/>
        <v>3247400</v>
      </c>
      <c r="CM415" s="41"/>
      <c r="CN415" s="82" t="s">
        <v>190</v>
      </c>
      <c r="CO415" s="84" t="s">
        <v>72</v>
      </c>
      <c r="CP415" s="83" t="s">
        <v>210</v>
      </c>
      <c r="CQ415" s="84" t="s">
        <v>291</v>
      </c>
      <c r="CR415" s="84" t="s">
        <v>141</v>
      </c>
      <c r="CS415" s="84" t="s">
        <v>691</v>
      </c>
      <c r="CT415" s="84" t="s">
        <v>244</v>
      </c>
      <c r="CU415" s="84" t="s">
        <v>323</v>
      </c>
      <c r="CV415" s="84" t="s">
        <v>412</v>
      </c>
      <c r="CW415" s="84" t="s">
        <v>545</v>
      </c>
      <c r="CX415" s="84" t="s">
        <v>480</v>
      </c>
      <c r="CY415" s="84" t="s">
        <v>265</v>
      </c>
      <c r="CZ415" s="117" t="s">
        <v>560</v>
      </c>
      <c r="DA415" s="84" t="s">
        <v>605</v>
      </c>
      <c r="DB415" s="84" t="s">
        <v>186</v>
      </c>
      <c r="DC415" s="84" t="s">
        <v>175</v>
      </c>
      <c r="DD415" s="84" t="s">
        <v>77</v>
      </c>
      <c r="DE415" s="84" t="s">
        <v>215</v>
      </c>
      <c r="DF415" s="84" t="s">
        <v>336</v>
      </c>
      <c r="DG415" s="84" t="s">
        <v>146</v>
      </c>
      <c r="DH415" s="84" t="s">
        <v>694</v>
      </c>
      <c r="DI415" s="84" t="s">
        <v>378</v>
      </c>
      <c r="DJ415" s="86" t="s">
        <v>168</v>
      </c>
      <c r="DK415" s="84" t="s">
        <v>624</v>
      </c>
      <c r="DL415" s="87" t="s">
        <v>668</v>
      </c>
      <c r="DM415" s="67"/>
      <c r="DO415" s="57"/>
      <c r="DP415" s="28">
        <f>F111</f>
        <v>98</v>
      </c>
      <c r="DQ415" s="29">
        <f>F173</f>
        <v>160</v>
      </c>
      <c r="DR415" s="29">
        <f>F365</f>
        <v>352</v>
      </c>
      <c r="DS415" s="29">
        <f>F457</f>
        <v>444</v>
      </c>
      <c r="DT415" s="29">
        <f>F519</f>
        <v>506</v>
      </c>
      <c r="DU415" s="29">
        <f>F388</f>
        <v>375</v>
      </c>
      <c r="DV415" s="29">
        <f>F605</f>
        <v>592</v>
      </c>
      <c r="DW415" s="29">
        <f>F47</f>
        <v>34</v>
      </c>
      <c r="DX415" s="29">
        <f>F259</f>
        <v>246</v>
      </c>
      <c r="DY415" s="29">
        <f>F326</f>
        <v>313</v>
      </c>
      <c r="DZ415" s="29">
        <f>F195</f>
        <v>182</v>
      </c>
      <c r="EA415" s="29">
        <f>F287</f>
        <v>274</v>
      </c>
      <c r="EB415" s="29">
        <f>F474</f>
        <v>461</v>
      </c>
      <c r="EC415" s="29">
        <f>F541</f>
        <v>528</v>
      </c>
      <c r="ED415" s="29">
        <f>F128</f>
        <v>115</v>
      </c>
      <c r="EE415" s="29">
        <f>F627</f>
        <v>614</v>
      </c>
      <c r="EF415" s="29">
        <f>F64</f>
        <v>51</v>
      </c>
      <c r="EG415" s="29">
        <f>F156</f>
        <v>143</v>
      </c>
      <c r="EH415" s="29">
        <f>F343</f>
        <v>330</v>
      </c>
      <c r="EI415" s="29">
        <f>F435</f>
        <v>422</v>
      </c>
      <c r="EJ415" s="29">
        <f>F304</f>
        <v>291</v>
      </c>
      <c r="EK415" s="29">
        <f>F496</f>
        <v>483</v>
      </c>
      <c r="EL415" s="29">
        <f>F583</f>
        <v>570</v>
      </c>
      <c r="EM415" s="29">
        <f>F25</f>
        <v>12</v>
      </c>
      <c r="EN415" s="30">
        <f>F217</f>
        <v>204</v>
      </c>
      <c r="EO415" s="75">
        <f t="shared" si="192"/>
        <v>3247400</v>
      </c>
      <c r="EP415" s="41"/>
      <c r="EQ415" s="91" t="s">
        <v>460</v>
      </c>
      <c r="ER415" s="93" t="s">
        <v>160</v>
      </c>
      <c r="ES415" s="95" t="s">
        <v>416</v>
      </c>
      <c r="ET415" s="93" t="s">
        <v>492</v>
      </c>
      <c r="EU415" s="93" t="s">
        <v>240</v>
      </c>
      <c r="EV415" s="93" t="s">
        <v>568</v>
      </c>
      <c r="EW415" s="93" t="s">
        <v>448</v>
      </c>
      <c r="EX415" s="93" t="s">
        <v>98</v>
      </c>
      <c r="EY415" s="93" t="s">
        <v>162</v>
      </c>
      <c r="EZ415" s="93" t="s">
        <v>503</v>
      </c>
      <c r="FA415" s="93" t="s">
        <v>159</v>
      </c>
      <c r="FB415" s="93" t="s">
        <v>303</v>
      </c>
      <c r="FC415" s="94" t="s">
        <v>519</v>
      </c>
      <c r="FD415" s="93" t="s">
        <v>588</v>
      </c>
      <c r="FE415" s="93" t="s">
        <v>628</v>
      </c>
      <c r="FF415" s="93" t="s">
        <v>315</v>
      </c>
      <c r="FG415" s="93" t="s">
        <v>139</v>
      </c>
      <c r="FH415" s="93" t="s">
        <v>161</v>
      </c>
      <c r="FI415" s="93" t="s">
        <v>374</v>
      </c>
      <c r="FJ415" s="93" t="s">
        <v>192</v>
      </c>
      <c r="FK415" s="93" t="s">
        <v>502</v>
      </c>
      <c r="FL415" s="93" t="s">
        <v>354</v>
      </c>
      <c r="FM415" s="92" t="s">
        <v>674</v>
      </c>
      <c r="FN415" s="93" t="s">
        <v>451</v>
      </c>
      <c r="FO415" s="96" t="s">
        <v>163</v>
      </c>
      <c r="FP415" s="67"/>
    </row>
    <row r="416" spans="1:172" x14ac:dyDescent="0.2">
      <c r="A416" s="41"/>
      <c r="B416" s="41"/>
      <c r="C416" s="41"/>
      <c r="D416" s="109" t="s">
        <v>131</v>
      </c>
      <c r="E416" s="110" t="s">
        <v>565</v>
      </c>
      <c r="F416" s="111">
        <f>B3+(403*B5)</f>
        <v>403</v>
      </c>
      <c r="G416" s="41"/>
      <c r="I416" s="57"/>
      <c r="J416" s="28">
        <f>F80</f>
        <v>67</v>
      </c>
      <c r="K416" s="29">
        <f>F51</f>
        <v>38</v>
      </c>
      <c r="L416" s="29">
        <f>F22</f>
        <v>9</v>
      </c>
      <c r="M416" s="29">
        <f>F113</f>
        <v>100</v>
      </c>
      <c r="N416" s="29">
        <f>F109</f>
        <v>96</v>
      </c>
      <c r="O416" s="29">
        <f>F571</f>
        <v>558</v>
      </c>
      <c r="P416" s="29">
        <f>F542</f>
        <v>529</v>
      </c>
      <c r="Q416" s="29">
        <f>F533</f>
        <v>520</v>
      </c>
      <c r="R416" s="29">
        <f>F629</f>
        <v>616</v>
      </c>
      <c r="S416" s="29">
        <f>F600</f>
        <v>587</v>
      </c>
      <c r="T416" s="29">
        <f>F462</f>
        <v>449</v>
      </c>
      <c r="U416" s="29">
        <f>F428</f>
        <v>415</v>
      </c>
      <c r="V416" s="29">
        <f>F399</f>
        <v>386</v>
      </c>
      <c r="W416" s="29">
        <f>F495</f>
        <v>482</v>
      </c>
      <c r="X416" s="29">
        <f>F466</f>
        <v>453</v>
      </c>
      <c r="Y416" s="29">
        <f>F323</f>
        <v>310</v>
      </c>
      <c r="Z416" s="29">
        <f>F294</f>
        <v>281</v>
      </c>
      <c r="AA416" s="29">
        <f>F265</f>
        <v>252</v>
      </c>
      <c r="AB416" s="29">
        <f>F386</f>
        <v>373</v>
      </c>
      <c r="AC416" s="29">
        <f>F357</f>
        <v>344</v>
      </c>
      <c r="AD416" s="29">
        <f>F189</f>
        <v>176</v>
      </c>
      <c r="AE416" s="29">
        <f>F185</f>
        <v>172</v>
      </c>
      <c r="AF416" s="29">
        <f>F156</f>
        <v>143</v>
      </c>
      <c r="AG416" s="29">
        <f>F252</f>
        <v>239</v>
      </c>
      <c r="AH416" s="30">
        <f>F218</f>
        <v>205</v>
      </c>
      <c r="AI416" s="75">
        <f t="shared" si="190"/>
        <v>3247400</v>
      </c>
      <c r="AJ416" s="41"/>
      <c r="AK416" s="82" t="s">
        <v>97</v>
      </c>
      <c r="AL416" s="83" t="s">
        <v>165</v>
      </c>
      <c r="AM416" s="84" t="s">
        <v>348</v>
      </c>
      <c r="AN416" s="84" t="s">
        <v>142</v>
      </c>
      <c r="AO416" s="84" t="s">
        <v>95</v>
      </c>
      <c r="AP416" s="84" t="s">
        <v>129</v>
      </c>
      <c r="AQ416" s="84" t="s">
        <v>631</v>
      </c>
      <c r="AR416" s="84" t="s">
        <v>686</v>
      </c>
      <c r="AS416" s="84" t="s">
        <v>645</v>
      </c>
      <c r="AT416" s="84" t="s">
        <v>148</v>
      </c>
      <c r="AU416" s="84" t="s">
        <v>149</v>
      </c>
      <c r="AV416" s="84" t="s">
        <v>445</v>
      </c>
      <c r="AW416" s="117" t="s">
        <v>551</v>
      </c>
      <c r="AX416" s="84" t="s">
        <v>446</v>
      </c>
      <c r="AY416" s="84" t="s">
        <v>378</v>
      </c>
      <c r="AZ416" s="84" t="s">
        <v>670</v>
      </c>
      <c r="BA416" s="84" t="s">
        <v>155</v>
      </c>
      <c r="BB416" s="84" t="s">
        <v>467</v>
      </c>
      <c r="BC416" s="84" t="s">
        <v>317</v>
      </c>
      <c r="BD416" s="84" t="s">
        <v>669</v>
      </c>
      <c r="BE416" s="84" t="s">
        <v>116</v>
      </c>
      <c r="BF416" s="84" t="s">
        <v>183</v>
      </c>
      <c r="BG416" s="84" t="s">
        <v>161</v>
      </c>
      <c r="BH416" s="86" t="s">
        <v>185</v>
      </c>
      <c r="BI416" s="87" t="s">
        <v>114</v>
      </c>
      <c r="BJ416" s="67"/>
      <c r="BL416" s="57"/>
      <c r="BM416" s="28">
        <f>F96</f>
        <v>83</v>
      </c>
      <c r="BN416" s="29">
        <f>F57</f>
        <v>44</v>
      </c>
      <c r="BO416" s="29">
        <f>F135</f>
        <v>122</v>
      </c>
      <c r="BP416" s="29">
        <f>F24</f>
        <v>11</v>
      </c>
      <c r="BQ416" s="29">
        <f>F63</f>
        <v>50</v>
      </c>
      <c r="BR416" s="29">
        <f>F342</f>
        <v>329</v>
      </c>
      <c r="BS416" s="29">
        <f>F298</f>
        <v>285</v>
      </c>
      <c r="BT416" s="29">
        <f>F381</f>
        <v>368</v>
      </c>
      <c r="BU416" s="29">
        <f>F270</f>
        <v>257</v>
      </c>
      <c r="BV416" s="29">
        <f>F334</f>
        <v>321</v>
      </c>
      <c r="BW416" s="29">
        <f>F229</f>
        <v>216</v>
      </c>
      <c r="BX416" s="29">
        <f>F165</f>
        <v>152</v>
      </c>
      <c r="BY416" s="29">
        <f>F243</f>
        <v>230</v>
      </c>
      <c r="BZ416" s="29">
        <f>F162</f>
        <v>149</v>
      </c>
      <c r="CA416" s="29">
        <f>F201</f>
        <v>188</v>
      </c>
      <c r="CB416" s="29">
        <f>F600</f>
        <v>587</v>
      </c>
      <c r="CC416" s="29">
        <f>F561</f>
        <v>548</v>
      </c>
      <c r="CD416" s="29">
        <f>F614</f>
        <v>601</v>
      </c>
      <c r="CE416" s="29">
        <f>F528</f>
        <v>515</v>
      </c>
      <c r="CF416" s="29">
        <f>F572</f>
        <v>559</v>
      </c>
      <c r="CG416" s="29">
        <f>F483</f>
        <v>470</v>
      </c>
      <c r="CH416" s="29">
        <f>F419</f>
        <v>406</v>
      </c>
      <c r="CI416" s="29">
        <f>F502</f>
        <v>489</v>
      </c>
      <c r="CJ416" s="29">
        <f>F391</f>
        <v>378</v>
      </c>
      <c r="CK416" s="30">
        <f>F455</f>
        <v>442</v>
      </c>
      <c r="CL416" s="75">
        <f t="shared" si="191"/>
        <v>3247400</v>
      </c>
      <c r="CM416" s="41"/>
      <c r="CN416" s="82" t="s">
        <v>143</v>
      </c>
      <c r="CO416" s="83" t="s">
        <v>128</v>
      </c>
      <c r="CP416" s="84" t="s">
        <v>209</v>
      </c>
      <c r="CQ416" s="84" t="s">
        <v>270</v>
      </c>
      <c r="CR416" s="84" t="s">
        <v>272</v>
      </c>
      <c r="CS416" s="84" t="s">
        <v>120</v>
      </c>
      <c r="CT416" s="84" t="s">
        <v>684</v>
      </c>
      <c r="CU416" s="84" t="s">
        <v>478</v>
      </c>
      <c r="CV416" s="84" t="s">
        <v>109</v>
      </c>
      <c r="CW416" s="84" t="s">
        <v>497</v>
      </c>
      <c r="CX416" s="84" t="s">
        <v>452</v>
      </c>
      <c r="CY416" s="84" t="s">
        <v>402</v>
      </c>
      <c r="CZ416" s="117" t="s">
        <v>307</v>
      </c>
      <c r="DA416" s="84" t="s">
        <v>187</v>
      </c>
      <c r="DB416" s="84" t="s">
        <v>635</v>
      </c>
      <c r="DC416" s="84" t="s">
        <v>148</v>
      </c>
      <c r="DD416" s="84" t="s">
        <v>145</v>
      </c>
      <c r="DE416" s="84" t="s">
        <v>213</v>
      </c>
      <c r="DF416" s="84" t="s">
        <v>274</v>
      </c>
      <c r="DG416" s="84" t="s">
        <v>276</v>
      </c>
      <c r="DH416" s="84" t="s">
        <v>296</v>
      </c>
      <c r="DI416" s="84" t="s">
        <v>697</v>
      </c>
      <c r="DJ416" s="84" t="s">
        <v>676</v>
      </c>
      <c r="DK416" s="86" t="s">
        <v>311</v>
      </c>
      <c r="DL416" s="87" t="s">
        <v>582</v>
      </c>
      <c r="DM416" s="67"/>
      <c r="DO416" s="57"/>
      <c r="DP416" s="28">
        <f>F551</f>
        <v>538</v>
      </c>
      <c r="DQ416" s="29">
        <f>F113</f>
        <v>100</v>
      </c>
      <c r="DR416" s="29">
        <f>F205</f>
        <v>192</v>
      </c>
      <c r="DS416" s="29">
        <f>F272</f>
        <v>259</v>
      </c>
      <c r="DT416" s="29">
        <f>F484</f>
        <v>471</v>
      </c>
      <c r="DU416" s="29">
        <f>F353</f>
        <v>340</v>
      </c>
      <c r="DV416" s="29">
        <f>F420</f>
        <v>407</v>
      </c>
      <c r="DW416" s="29">
        <f>F637</f>
        <v>624</v>
      </c>
      <c r="DX416" s="29">
        <f>F74</f>
        <v>61</v>
      </c>
      <c r="DY416" s="29">
        <f>F141</f>
        <v>128</v>
      </c>
      <c r="DZ416" s="29">
        <f>F35</f>
        <v>22</v>
      </c>
      <c r="EA416" s="29">
        <f>F227</f>
        <v>214</v>
      </c>
      <c r="EB416" s="29">
        <f>F289</f>
        <v>276</v>
      </c>
      <c r="EC416" s="29">
        <f>F506</f>
        <v>493</v>
      </c>
      <c r="ED416" s="29">
        <f>F568</f>
        <v>555</v>
      </c>
      <c r="EE416" s="29">
        <f>F442</f>
        <v>429</v>
      </c>
      <c r="EF416" s="29">
        <f>F529</f>
        <v>516</v>
      </c>
      <c r="EG416" s="29">
        <f>F96</f>
        <v>83</v>
      </c>
      <c r="EH416" s="29">
        <f>F183</f>
        <v>170</v>
      </c>
      <c r="EI416" s="29">
        <f>F375</f>
        <v>362</v>
      </c>
      <c r="EJ416" s="29">
        <f>F244</f>
        <v>231</v>
      </c>
      <c r="EK416" s="29">
        <f>F336</f>
        <v>323</v>
      </c>
      <c r="EL416" s="29">
        <f>F398</f>
        <v>385</v>
      </c>
      <c r="EM416" s="29">
        <f>F590</f>
        <v>577</v>
      </c>
      <c r="EN416" s="30">
        <f>F57</f>
        <v>44</v>
      </c>
      <c r="EO416" s="75">
        <f t="shared" si="192"/>
        <v>3247400</v>
      </c>
      <c r="EP416" s="41"/>
      <c r="EQ416" s="91" t="s">
        <v>447</v>
      </c>
      <c r="ER416" s="95" t="s">
        <v>142</v>
      </c>
      <c r="ES416" s="93" t="s">
        <v>506</v>
      </c>
      <c r="ET416" s="93" t="s">
        <v>569</v>
      </c>
      <c r="EU416" s="93" t="s">
        <v>581</v>
      </c>
      <c r="EV416" s="93" t="s">
        <v>358</v>
      </c>
      <c r="EW416" s="93" t="s">
        <v>496</v>
      </c>
      <c r="EX416" s="93" t="s">
        <v>562</v>
      </c>
      <c r="EY416" s="93" t="s">
        <v>140</v>
      </c>
      <c r="EZ416" s="93" t="s">
        <v>505</v>
      </c>
      <c r="FA416" s="93" t="s">
        <v>141</v>
      </c>
      <c r="FB416" s="93" t="s">
        <v>248</v>
      </c>
      <c r="FC416" s="94" t="s">
        <v>477</v>
      </c>
      <c r="FD416" s="93" t="s">
        <v>683</v>
      </c>
      <c r="FE416" s="93" t="s">
        <v>623</v>
      </c>
      <c r="FF416" s="93" t="s">
        <v>297</v>
      </c>
      <c r="FG416" s="93" t="s">
        <v>585</v>
      </c>
      <c r="FH416" s="93" t="s">
        <v>143</v>
      </c>
      <c r="FI416" s="93" t="s">
        <v>504</v>
      </c>
      <c r="FJ416" s="93" t="s">
        <v>570</v>
      </c>
      <c r="FK416" s="93" t="s">
        <v>254</v>
      </c>
      <c r="FL416" s="93" t="s">
        <v>366</v>
      </c>
      <c r="FM416" s="93" t="s">
        <v>204</v>
      </c>
      <c r="FN416" s="92" t="s">
        <v>300</v>
      </c>
      <c r="FO416" s="96" t="s">
        <v>128</v>
      </c>
      <c r="FP416" s="67"/>
    </row>
    <row r="417" spans="1:172" ht="12.75" thickBot="1" x14ac:dyDescent="0.25">
      <c r="A417" s="41"/>
      <c r="B417" s="41"/>
      <c r="C417" s="41"/>
      <c r="D417" s="109" t="s">
        <v>169</v>
      </c>
      <c r="E417" s="110" t="s">
        <v>565</v>
      </c>
      <c r="F417" s="122">
        <f>B3+(404*B5)</f>
        <v>404</v>
      </c>
      <c r="G417" s="41"/>
      <c r="I417" s="57"/>
      <c r="J417" s="31">
        <f>F13</f>
        <v>0</v>
      </c>
      <c r="K417" s="32">
        <f>F134</f>
        <v>121</v>
      </c>
      <c r="L417" s="32">
        <f>F105</f>
        <v>92</v>
      </c>
      <c r="M417" s="32">
        <f>F76</f>
        <v>63</v>
      </c>
      <c r="N417" s="32">
        <f>F47</f>
        <v>34</v>
      </c>
      <c r="O417" s="32">
        <f>F529</f>
        <v>516</v>
      </c>
      <c r="P417" s="32">
        <f>F625</f>
        <v>612</v>
      </c>
      <c r="Q417" s="32">
        <f>F596</f>
        <v>583</v>
      </c>
      <c r="R417" s="32">
        <f>F567</f>
        <v>554</v>
      </c>
      <c r="S417" s="32">
        <f>F558</f>
        <v>545</v>
      </c>
      <c r="T417" s="32">
        <f>F395</f>
        <v>382</v>
      </c>
      <c r="U417" s="32">
        <f>F491</f>
        <v>478</v>
      </c>
      <c r="V417" s="32">
        <f>F487</f>
        <v>474</v>
      </c>
      <c r="W417" s="32">
        <f>F453</f>
        <v>440</v>
      </c>
      <c r="X417" s="32">
        <f>F424</f>
        <v>411</v>
      </c>
      <c r="Y417" s="32">
        <f>F286</f>
        <v>273</v>
      </c>
      <c r="Z417" s="32">
        <f>F382</f>
        <v>369</v>
      </c>
      <c r="AA417" s="32">
        <f>F348</f>
        <v>335</v>
      </c>
      <c r="AB417" s="32">
        <f>F319</f>
        <v>306</v>
      </c>
      <c r="AC417" s="32">
        <f>F290</f>
        <v>277</v>
      </c>
      <c r="AD417" s="32">
        <f>F152</f>
        <v>139</v>
      </c>
      <c r="AE417" s="32">
        <f>F243</f>
        <v>230</v>
      </c>
      <c r="AF417" s="32">
        <f>F214</f>
        <v>201</v>
      </c>
      <c r="AG417" s="32">
        <f>F210</f>
        <v>197</v>
      </c>
      <c r="AH417" s="33">
        <f>F181</f>
        <v>168</v>
      </c>
      <c r="AI417" s="75">
        <f t="shared" si="190"/>
        <v>3247400</v>
      </c>
      <c r="AJ417" s="41"/>
      <c r="AK417" s="259" t="s">
        <v>70</v>
      </c>
      <c r="AL417" s="128" t="s">
        <v>289</v>
      </c>
      <c r="AM417" s="128" t="s">
        <v>166</v>
      </c>
      <c r="AN417" s="128" t="s">
        <v>293</v>
      </c>
      <c r="AO417" s="128" t="s">
        <v>98</v>
      </c>
      <c r="AP417" s="128" t="s">
        <v>585</v>
      </c>
      <c r="AQ417" s="128" t="s">
        <v>76</v>
      </c>
      <c r="AR417" s="128" t="s">
        <v>251</v>
      </c>
      <c r="AS417" s="128" t="s">
        <v>613</v>
      </c>
      <c r="AT417" s="128" t="s">
        <v>666</v>
      </c>
      <c r="AU417" s="128" t="s">
        <v>403</v>
      </c>
      <c r="AV417" s="128" t="s">
        <v>193</v>
      </c>
      <c r="AW417" s="260" t="s">
        <v>82</v>
      </c>
      <c r="AX417" s="128" t="s">
        <v>435</v>
      </c>
      <c r="AY417" s="128" t="s">
        <v>405</v>
      </c>
      <c r="AZ417" s="128" t="s">
        <v>137</v>
      </c>
      <c r="BA417" s="128" t="s">
        <v>688</v>
      </c>
      <c r="BB417" s="128" t="s">
        <v>677</v>
      </c>
      <c r="BC417" s="128" t="s">
        <v>88</v>
      </c>
      <c r="BD417" s="128" t="s">
        <v>424</v>
      </c>
      <c r="BE417" s="128" t="s">
        <v>113</v>
      </c>
      <c r="BF417" s="128" t="s">
        <v>307</v>
      </c>
      <c r="BG417" s="128" t="s">
        <v>184</v>
      </c>
      <c r="BH417" s="128" t="s">
        <v>310</v>
      </c>
      <c r="BI417" s="261" t="s">
        <v>94</v>
      </c>
      <c r="BJ417" s="67"/>
      <c r="BL417" s="57"/>
      <c r="BM417" s="31">
        <f>F13</f>
        <v>0</v>
      </c>
      <c r="BN417" s="32">
        <f>F85</f>
        <v>72</v>
      </c>
      <c r="BO417" s="32">
        <f>F49</f>
        <v>36</v>
      </c>
      <c r="BP417" s="32">
        <f>F121</f>
        <v>108</v>
      </c>
      <c r="BQ417" s="32">
        <f>F107</f>
        <v>94</v>
      </c>
      <c r="BR417" s="32">
        <f>F284</f>
        <v>271</v>
      </c>
      <c r="BS417" s="32">
        <f>F331</f>
        <v>318</v>
      </c>
      <c r="BT417" s="32">
        <f>F295</f>
        <v>282</v>
      </c>
      <c r="BU417" s="32">
        <f>F367</f>
        <v>354</v>
      </c>
      <c r="BV417" s="32">
        <f>F348</f>
        <v>335</v>
      </c>
      <c r="BW417" s="32">
        <f>F151</f>
        <v>138</v>
      </c>
      <c r="BX417" s="32">
        <f>F193</f>
        <v>180</v>
      </c>
      <c r="BY417" s="32">
        <f>F187</f>
        <v>174</v>
      </c>
      <c r="BZ417" s="32">
        <f>F254</f>
        <v>241</v>
      </c>
      <c r="CA417" s="32">
        <f>F215</f>
        <v>202</v>
      </c>
      <c r="CB417" s="32">
        <f>F522</f>
        <v>509</v>
      </c>
      <c r="CC417" s="32">
        <f>F564</f>
        <v>551</v>
      </c>
      <c r="CD417" s="32">
        <f>F553</f>
        <v>540</v>
      </c>
      <c r="CE417" s="32">
        <f>F625</f>
        <v>612</v>
      </c>
      <c r="CF417" s="32">
        <f>F611</f>
        <v>598</v>
      </c>
      <c r="CG417" s="32">
        <f>F405</f>
        <v>392</v>
      </c>
      <c r="CH417" s="32">
        <f>F452</f>
        <v>439</v>
      </c>
      <c r="CI417" s="32">
        <f>F416</f>
        <v>403</v>
      </c>
      <c r="CJ417" s="32">
        <f>F508</f>
        <v>495</v>
      </c>
      <c r="CK417" s="33">
        <f>F469</f>
        <v>456</v>
      </c>
      <c r="CL417" s="75">
        <f t="shared" si="191"/>
        <v>3247400</v>
      </c>
      <c r="CM417" s="41"/>
      <c r="CN417" s="259" t="s">
        <v>70</v>
      </c>
      <c r="CO417" s="128" t="s">
        <v>332</v>
      </c>
      <c r="CP417" s="128" t="s">
        <v>211</v>
      </c>
      <c r="CQ417" s="128" t="s">
        <v>71</v>
      </c>
      <c r="CR417" s="128" t="s">
        <v>331</v>
      </c>
      <c r="CS417" s="128" t="s">
        <v>527</v>
      </c>
      <c r="CT417" s="128" t="s">
        <v>438</v>
      </c>
      <c r="CU417" s="128" t="s">
        <v>304</v>
      </c>
      <c r="CV417" s="128" t="s">
        <v>264</v>
      </c>
      <c r="CW417" s="128" t="s">
        <v>677</v>
      </c>
      <c r="CX417" s="128" t="s">
        <v>571</v>
      </c>
      <c r="CY417" s="128" t="s">
        <v>246</v>
      </c>
      <c r="CZ417" s="260" t="s">
        <v>324</v>
      </c>
      <c r="DA417" s="128" t="s">
        <v>528</v>
      </c>
      <c r="DB417" s="128" t="s">
        <v>518</v>
      </c>
      <c r="DC417" s="128" t="s">
        <v>75</v>
      </c>
      <c r="DD417" s="128" t="s">
        <v>335</v>
      </c>
      <c r="DE417" s="128" t="s">
        <v>197</v>
      </c>
      <c r="DF417" s="128" t="s">
        <v>76</v>
      </c>
      <c r="DG417" s="128" t="s">
        <v>241</v>
      </c>
      <c r="DH417" s="128" t="s">
        <v>608</v>
      </c>
      <c r="DI417" s="128" t="s">
        <v>690</v>
      </c>
      <c r="DJ417" s="128" t="s">
        <v>131</v>
      </c>
      <c r="DK417" s="128" t="s">
        <v>235</v>
      </c>
      <c r="DL417" s="261" t="s">
        <v>696</v>
      </c>
      <c r="DM417" s="67"/>
      <c r="DO417" s="57"/>
      <c r="DP417" s="31">
        <f>F491</f>
        <v>478</v>
      </c>
      <c r="DQ417" s="32">
        <f>F578</f>
        <v>565</v>
      </c>
      <c r="DR417" s="32">
        <f>F20</f>
        <v>7</v>
      </c>
      <c r="DS417" s="32">
        <f>F237</f>
        <v>224</v>
      </c>
      <c r="DT417" s="32">
        <f>F299</f>
        <v>286</v>
      </c>
      <c r="DU417" s="32">
        <f>F168</f>
        <v>155</v>
      </c>
      <c r="DV417" s="32">
        <f>F385</f>
        <v>372</v>
      </c>
      <c r="DW417" s="32">
        <f>F452</f>
        <v>439</v>
      </c>
      <c r="DX417" s="32">
        <f>F514</f>
        <v>501</v>
      </c>
      <c r="DY417" s="32">
        <f>F106</f>
        <v>93</v>
      </c>
      <c r="DZ417" s="32">
        <f>F600</f>
        <v>587</v>
      </c>
      <c r="EA417" s="32">
        <f>F42</f>
        <v>29</v>
      </c>
      <c r="EB417" s="32">
        <f>F254</f>
        <v>241</v>
      </c>
      <c r="EC417" s="32">
        <f>F321</f>
        <v>308</v>
      </c>
      <c r="ED417" s="32">
        <f>F408</f>
        <v>395</v>
      </c>
      <c r="EE417" s="32">
        <f>F282</f>
        <v>269</v>
      </c>
      <c r="EF417" s="32">
        <f>F469</f>
        <v>456</v>
      </c>
      <c r="EG417" s="32">
        <f>F561</f>
        <v>548</v>
      </c>
      <c r="EH417" s="32">
        <f>F123</f>
        <v>110</v>
      </c>
      <c r="EI417" s="32">
        <f>F190</f>
        <v>177</v>
      </c>
      <c r="EJ417" s="32">
        <f>F84</f>
        <v>71</v>
      </c>
      <c r="EK417" s="32">
        <f>F151</f>
        <v>138</v>
      </c>
      <c r="EL417" s="32">
        <f>F338</f>
        <v>325</v>
      </c>
      <c r="EM417" s="32">
        <f>F430</f>
        <v>417</v>
      </c>
      <c r="EN417" s="33">
        <f>F622</f>
        <v>609</v>
      </c>
      <c r="EO417" s="75">
        <f t="shared" si="192"/>
        <v>3247400</v>
      </c>
      <c r="EP417" s="41"/>
      <c r="EQ417" s="134" t="s">
        <v>193</v>
      </c>
      <c r="ER417" s="135" t="s">
        <v>144</v>
      </c>
      <c r="ES417" s="135" t="s">
        <v>117</v>
      </c>
      <c r="ET417" s="135" t="s">
        <v>265</v>
      </c>
      <c r="EU417" s="135" t="s">
        <v>112</v>
      </c>
      <c r="EV417" s="135" t="s">
        <v>363</v>
      </c>
      <c r="EW417" s="135" t="s">
        <v>397</v>
      </c>
      <c r="EX417" s="135" t="s">
        <v>690</v>
      </c>
      <c r="EY417" s="135" t="s">
        <v>146</v>
      </c>
      <c r="EZ417" s="135" t="s">
        <v>508</v>
      </c>
      <c r="FA417" s="135" t="s">
        <v>148</v>
      </c>
      <c r="FB417" s="135" t="s">
        <v>449</v>
      </c>
      <c r="FC417" s="136" t="s">
        <v>528</v>
      </c>
      <c r="FD417" s="135" t="s">
        <v>417</v>
      </c>
      <c r="FE417" s="135" t="s">
        <v>352</v>
      </c>
      <c r="FF417" s="135" t="s">
        <v>678</v>
      </c>
      <c r="FG417" s="135" t="s">
        <v>696</v>
      </c>
      <c r="FH417" s="135" t="s">
        <v>145</v>
      </c>
      <c r="FI417" s="135" t="s">
        <v>507</v>
      </c>
      <c r="FJ417" s="135" t="s">
        <v>441</v>
      </c>
      <c r="FK417" s="135" t="s">
        <v>232</v>
      </c>
      <c r="FL417" s="135" t="s">
        <v>571</v>
      </c>
      <c r="FM417" s="135" t="s">
        <v>607</v>
      </c>
      <c r="FN417" s="135" t="s">
        <v>624</v>
      </c>
      <c r="FO417" s="137" t="s">
        <v>147</v>
      </c>
      <c r="FP417" s="67"/>
    </row>
    <row r="418" spans="1:172" x14ac:dyDescent="0.2">
      <c r="A418" s="41"/>
      <c r="B418" s="41"/>
      <c r="C418" s="41"/>
      <c r="D418" s="109" t="s">
        <v>84</v>
      </c>
      <c r="E418" s="110" t="s">
        <v>565</v>
      </c>
      <c r="F418" s="122">
        <f>B3+(405*B5)</f>
        <v>405</v>
      </c>
      <c r="G418" s="41"/>
      <c r="I418" s="57"/>
      <c r="J418" s="138">
        <f>SUM(J393:J417)</f>
        <v>7800</v>
      </c>
      <c r="K418" s="139">
        <f t="shared" ref="K418:U418" si="193">SUM(K393:K417)</f>
        <v>7800</v>
      </c>
      <c r="L418" s="139">
        <f t="shared" si="193"/>
        <v>7800</v>
      </c>
      <c r="M418" s="139">
        <f t="shared" si="193"/>
        <v>7800</v>
      </c>
      <c r="N418" s="139">
        <f t="shared" si="193"/>
        <v>7800</v>
      </c>
      <c r="O418" s="139">
        <f t="shared" si="193"/>
        <v>7800</v>
      </c>
      <c r="P418" s="139">
        <f t="shared" si="193"/>
        <v>7800</v>
      </c>
      <c r="Q418" s="139">
        <f t="shared" si="193"/>
        <v>7800</v>
      </c>
      <c r="R418" s="139">
        <f t="shared" si="193"/>
        <v>7800</v>
      </c>
      <c r="S418" s="139">
        <f t="shared" si="193"/>
        <v>7800</v>
      </c>
      <c r="T418" s="139">
        <f t="shared" si="193"/>
        <v>7800</v>
      </c>
      <c r="U418" s="139">
        <f t="shared" si="193"/>
        <v>7800</v>
      </c>
      <c r="V418" s="139">
        <f>SUMSQ(V393:V417)</f>
        <v>3247400</v>
      </c>
      <c r="W418" s="139">
        <f t="shared" ref="W418:AH418" si="194">SUM(W393:W417)</f>
        <v>7800</v>
      </c>
      <c r="X418" s="139">
        <f t="shared" si="194"/>
        <v>7800</v>
      </c>
      <c r="Y418" s="139">
        <f t="shared" si="194"/>
        <v>7800</v>
      </c>
      <c r="Z418" s="139">
        <f t="shared" si="194"/>
        <v>7800</v>
      </c>
      <c r="AA418" s="139">
        <f t="shared" si="194"/>
        <v>7800</v>
      </c>
      <c r="AB418" s="139">
        <f t="shared" si="194"/>
        <v>7800</v>
      </c>
      <c r="AC418" s="139">
        <f t="shared" si="194"/>
        <v>7800</v>
      </c>
      <c r="AD418" s="139">
        <f t="shared" si="194"/>
        <v>7800</v>
      </c>
      <c r="AE418" s="139">
        <f t="shared" si="194"/>
        <v>7800</v>
      </c>
      <c r="AF418" s="139">
        <f t="shared" si="194"/>
        <v>7800</v>
      </c>
      <c r="AG418" s="139">
        <f t="shared" si="194"/>
        <v>7800</v>
      </c>
      <c r="AH418" s="139">
        <f t="shared" si="194"/>
        <v>7800</v>
      </c>
      <c r="AI418" s="140">
        <f>J393^3+K394^3+L395^3+M396^3+N397^3+O398^3+P399^3+Q400^3+R401^3+S402^3+T403^3+U404^3+V405^3+W406^3+X407^3+Y408^3+Z409^3+AA410^3+AB411^3+AC412^3+AD413^3+AE414^3+AF415^3+AG416^3+AH417^3</f>
        <v>1521000000</v>
      </c>
      <c r="AJ418" s="41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42"/>
      <c r="AV418" s="142"/>
      <c r="AW418" s="142"/>
      <c r="AX418" s="142"/>
      <c r="AY418" s="142"/>
      <c r="AZ418" s="142"/>
      <c r="BA418" s="142"/>
      <c r="BB418" s="142"/>
      <c r="BC418" s="142"/>
      <c r="BD418" s="142"/>
      <c r="BE418" s="142"/>
      <c r="BF418" s="142"/>
      <c r="BG418" s="142"/>
      <c r="BH418" s="142"/>
      <c r="BI418" s="142"/>
      <c r="BJ418" s="67"/>
      <c r="BL418" s="57"/>
      <c r="BM418" s="138">
        <f>SUM(BM393:BM417)</f>
        <v>7800</v>
      </c>
      <c r="BN418" s="139">
        <f t="shared" ref="BN418:BX418" si="195">SUM(BN393:BN417)</f>
        <v>7800</v>
      </c>
      <c r="BO418" s="139">
        <f t="shared" si="195"/>
        <v>7800</v>
      </c>
      <c r="BP418" s="139">
        <f t="shared" si="195"/>
        <v>7800</v>
      </c>
      <c r="BQ418" s="139">
        <f t="shared" si="195"/>
        <v>7800</v>
      </c>
      <c r="BR418" s="139">
        <f t="shared" si="195"/>
        <v>7800</v>
      </c>
      <c r="BS418" s="139">
        <f t="shared" si="195"/>
        <v>7800</v>
      </c>
      <c r="BT418" s="139">
        <f t="shared" si="195"/>
        <v>7800</v>
      </c>
      <c r="BU418" s="139">
        <f t="shared" si="195"/>
        <v>7800</v>
      </c>
      <c r="BV418" s="139">
        <f t="shared" si="195"/>
        <v>7800</v>
      </c>
      <c r="BW418" s="139">
        <f t="shared" si="195"/>
        <v>7800</v>
      </c>
      <c r="BX418" s="139">
        <f t="shared" si="195"/>
        <v>7800</v>
      </c>
      <c r="BY418" s="139">
        <f>SUMSQ(BY393:BY417)</f>
        <v>3247400</v>
      </c>
      <c r="BZ418" s="139">
        <f t="shared" ref="BZ418:CK418" si="196">SUM(BZ393:BZ417)</f>
        <v>7800</v>
      </c>
      <c r="CA418" s="139">
        <f t="shared" si="196"/>
        <v>7800</v>
      </c>
      <c r="CB418" s="139">
        <f t="shared" si="196"/>
        <v>7800</v>
      </c>
      <c r="CC418" s="139">
        <f t="shared" si="196"/>
        <v>7800</v>
      </c>
      <c r="CD418" s="139">
        <f t="shared" si="196"/>
        <v>7800</v>
      </c>
      <c r="CE418" s="139">
        <f t="shared" si="196"/>
        <v>7800</v>
      </c>
      <c r="CF418" s="139">
        <f t="shared" si="196"/>
        <v>7800</v>
      </c>
      <c r="CG418" s="139">
        <f t="shared" si="196"/>
        <v>7800</v>
      </c>
      <c r="CH418" s="139">
        <f t="shared" si="196"/>
        <v>7800</v>
      </c>
      <c r="CI418" s="139">
        <f t="shared" si="196"/>
        <v>7800</v>
      </c>
      <c r="CJ418" s="139">
        <f t="shared" si="196"/>
        <v>7800</v>
      </c>
      <c r="CK418" s="139">
        <f t="shared" si="196"/>
        <v>7800</v>
      </c>
      <c r="CL418" s="140">
        <f>BM393^3+BN394^3+BO395^3+BP396^3+BQ397^3+BR398^3+BS399^3+BT400^3+BU401^3+BV402^3+BW403^3+BX404^3+BY405^3+BZ406^3+CA407^3+CB408^3+CC409^3+CD410^3+CE411^3+CF412^3+CG413^3+CH414^3+CI415^3+CJ416^3+CK417^3</f>
        <v>1521000000</v>
      </c>
      <c r="CM418" s="41"/>
      <c r="CN418" s="142"/>
      <c r="CO418" s="142"/>
      <c r="CP418" s="142"/>
      <c r="CQ418" s="142"/>
      <c r="CR418" s="142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2"/>
      <c r="DE418" s="142"/>
      <c r="DF418" s="142"/>
      <c r="DG418" s="142"/>
      <c r="DH418" s="142"/>
      <c r="DI418" s="142"/>
      <c r="DJ418" s="142"/>
      <c r="DK418" s="142"/>
      <c r="DL418" s="142"/>
      <c r="DM418" s="67"/>
      <c r="DO418" s="57"/>
      <c r="DP418" s="138">
        <f>SUM(DP393,DQ393,DR393,DS393,DT393,DP394,DQ394,DR394,DS394,DT394,DP395,DQ395,DR395,DS395,DT395,DP396,DQ396,DR396,DS396,DT396,DP397,DQ397,DR397,DS397,DT397)</f>
        <v>7800</v>
      </c>
      <c r="DQ418" s="139">
        <f>SUM(DP398,DQ398,DR398,DS398,DT398,DP399,DQ399,DR399,DS399,DT399,DT400,DS400,DR400,DQ400,DP400,DP401,DQ401,DR401,DS401,DT401,DT402,DS402,DR402,DQ402,DP402)</f>
        <v>7800</v>
      </c>
      <c r="DR418" s="139">
        <f>SUM(DP403,DQ403,DR403,DS403,DT403,DP404,DQ404,DR404,DS404,DT404,DP405,DQ405,DR405,DS405,DT405,DP406,DQ406,DR406,DS406,DT406,DT407,DS407,DR407,DQ407,DP407)</f>
        <v>7800</v>
      </c>
      <c r="DS418" s="139">
        <f>SUM(DP408,DQ408,DR408,DS408,DT408,DP409,DQ409,DR409,DS409,DT409,DP410,DQ410,DR410,DS410,DT410,DP411,DQ411,DR411,DS411,DT411,DP412,DQ412,DR412,DS412,DT412)</f>
        <v>7800</v>
      </c>
      <c r="DT418" s="139">
        <f>SUM(DP413,DQ413,DR413,DS413,DT413,DP414,DQ414,DR414,DS414,DT414,DP415,DQ415,DR415,DS415,DT415,DP416,DQ416,DR416,DS416,DT416,DP417,DQ417,DR417,DS417,DT417)</f>
        <v>7800</v>
      </c>
      <c r="DU418" s="139">
        <f>SUM(DU393,DV393,DW393,DX393,DY393,DU394,DV394,DW394,DX394,DY394,DU395,DV395,DW395,DX395,DY395,DU396,DV396,DW396,DX396,DY396,DU397,DV397,DW397,DX397,DY397)</f>
        <v>7800</v>
      </c>
      <c r="DV418" s="139">
        <f>SUM(DU398,DV398,DW398,DX398,DY398,DU399,DV399,DW399,DX399,DY399,DY400,DX400,DW400,DV400,DU400,DU401,DV401,DW401,DX401,DY401,DY402,DX402,DW402,DV402,DU402)</f>
        <v>7800</v>
      </c>
      <c r="DW418" s="139">
        <f>SUM(DU403,DV403,DW403,DX403,DY403,DU404,DV404,DW404,DX404,DY404,DU405,DV405,DW405,DX405,DY405,DU406,DV406,DW406,DX406,DY406,DY407,DX407,DW407,DV407,DU407)</f>
        <v>7800</v>
      </c>
      <c r="DX418" s="139">
        <f>SUM(DU408,DV408,DW408,DX408,DY408,DU409,DV409,DW409,DX409,DY409,DU410,DV410,DW410,DX410,DY410,DU411,DV411,DW411,DX411,DY411,DU412,DV412,DW412,DX412,DY412)</f>
        <v>7800</v>
      </c>
      <c r="DY418" s="139">
        <f>SUM(DU413,DV413,DW413,DX413,DY413,DU414,DV414,DW414,DX414,DY414,DU415,DV415,DW415,DX415,DY415,DU416,DV416,DW416,DX416,DY416,DU417,DV417,DW417,DX417,DY417)</f>
        <v>7800</v>
      </c>
      <c r="DZ418" s="139">
        <f>SUM(DZ393,EA393,EB393,EC393,ED393,DZ394,EA394,EB394,EC394,ED394,DZ395,EA395,EB395,EC395,ED395,DZ396,EA396,EB396,EC396,ED396,DZ397,EA397,EB397,EC397,ED397)</f>
        <v>7800</v>
      </c>
      <c r="EA418" s="139">
        <f>SUM(DZ398,EA398,EB398,EC398,ED398,DZ399,EA399,EB399,EC399,ED399,ED400,EC400,EB400,EA400,DZ400,DZ401,EA401,EB401,EC401,ED401,ED402,EC402,EB402,EA402,DZ402)</f>
        <v>7800</v>
      </c>
      <c r="EB418" s="139">
        <f>SUM(DZ403,EA403,EB403,EC403,ED403,DZ404,EA404,EB404,EC404,ED404,DZ405,EA405,EB405,EC405,ED405,DZ406,EA406,EB406,EC406,ED406,ED407,EC407,EB407,EA407,DZ407)</f>
        <v>7800</v>
      </c>
      <c r="EC418" s="139">
        <f>SUM(DZ408,EA408,EB408,EC408,ED408,DZ409,EA409,EB409,EC409,ED409,DZ410,EA410,EB410,EC410,ED410,DZ411,EA411,EB411,EC411,ED411,DZ412,EA412,EB412,EC412,ED412)</f>
        <v>7800</v>
      </c>
      <c r="ED418" s="139">
        <f>SUM(DZ413,EA413,EB413,EC413,ED413,DZ414,EA414,EB414,EC414,ED414,DZ415,EA415,EB415,EC415,ED415,DZ416,EA416,EB416,EC416,ED416,DZ417,EA417,EB417,EC417,ED417)</f>
        <v>7800</v>
      </c>
      <c r="EE418" s="139">
        <f>SUM(EE393,EF393,EG393,EH393,EI393,EE394,EF394,EG394,EH394,EI394,EE395,EF395,EG395,EH395,EI395,EE396,EF396,EG396,EH396,EI396,EE397,EF397,EG397,EH397,EI397)</f>
        <v>7800</v>
      </c>
      <c r="EF418" s="139">
        <f>SUM(EE398,EF398,EG398,EH398,EI398,EE399,EF399,EG399,EH399,EI399,EI400,EH400,EG400,EF400,EE400,EE401,EF401,EG401,EH401,EI401,EI402,EH402,EG402,EF402,EE402)</f>
        <v>7800</v>
      </c>
      <c r="EG418" s="139">
        <f>SUM(EE403,EF403,EG403,EH403,EI403,EE404,EF404,EG404,EH404,EI404,EE405,EF405,EG405,EH405,EI405,EE406,EF406,EG406,EH406,EI406,EI407,EH407,EG407,EF407,EE407)</f>
        <v>7800</v>
      </c>
      <c r="EH418" s="139">
        <f>SUM(EE408,EF408,EG408,EH408,EI408,EE409,EF409,EG409,EH409,EI409,EE410,EF410,EG410,EH410,EI410,EE411,EF411,EG411,EH411,EI411,EE412,EF412,EG412,EH412,EI412)</f>
        <v>7800</v>
      </c>
      <c r="EI418" s="139">
        <f>SUM(EE413,EF413,EG413,EH413,EI413,EE414,EF414,EG414,EH414,EI414,EE415,EF415,EG415,EH415,EI415,EE416,EF416,EG416,EH416,EI416,EE417,EF417,EG417,EH417,EI417)</f>
        <v>7800</v>
      </c>
      <c r="EJ418" s="139">
        <f>SUM(EJ393,EK393,EL393,EM393,EN393,EJ394,EK394,EL394,EM394,EN394,EJ395,EK395,EL395,EM395,EN395,EJ396,EK396,EL396,EM396,EN396,EJ397,EK397,EL397,EM397,EN397)</f>
        <v>7800</v>
      </c>
      <c r="EK418" s="139">
        <f>SUM(EJ398,EK398,EL398,EM398,EN398,EJ399,EK399,EL399,EM399,EN399,EN400,EM400,EL400,EK400,EJ400,EJ401,EK401,EL401,EM401,EN401,EN402,EM402,EL402,EK402,EJ402)</f>
        <v>7800</v>
      </c>
      <c r="EL418" s="139">
        <f>SUM(EJ403,EK403,EL403,EM403,EN403,EJ404,EK404,EL404,EM404,EN404,EJ405,EK405,EL405,EM405,EN405,EJ406,EK406,EL406,EM406,EN406,EN407,EM407,EL407,EK407,EJ407)</f>
        <v>7800</v>
      </c>
      <c r="EM418" s="139">
        <f>SUM(EJ408,EK408,EL408,EM408,EN408,EJ409,EK409,EL409,EM409,EN409,EJ410,EK410,EL410,EM410,EN410,EJ411,EK411,EL411,EM411,EN411,EJ412,EK412,EL412,EM412,EN412)</f>
        <v>7800</v>
      </c>
      <c r="EN418" s="139">
        <f>SUM(EJ413,EK413,EL413,EM413,EN413,EJ414,EK414,EL414,EM414,EN414,EJ415,EK415,EL415,EM415,EN415,EJ416,EK416,EL416,EM416,EN416,EJ417,EK417,EL417,EM417,EN417)</f>
        <v>7800</v>
      </c>
      <c r="EO418" s="231">
        <f>DP393^3+DQ394^3+DR395^3+DS396^3+DT397^3+DU398^3+DV399^3+DW400^3+DX401^3+DY402^3+DZ403^3+EA404^3+EB405^3+EC406^3+ED407^3+EE408^3+EF409^3+EG410^3+EH411^3+EI412^3+EJ413^3+EK414^3+EL415^3+EM416^3+EN417^3</f>
        <v>1521000000</v>
      </c>
      <c r="EP418" s="41"/>
      <c r="EQ418" s="141"/>
      <c r="ER418" s="141"/>
      <c r="ES418" s="141"/>
      <c r="ET418" s="141"/>
      <c r="EU418" s="141"/>
      <c r="EV418" s="141"/>
      <c r="EW418" s="141"/>
      <c r="EX418" s="141"/>
      <c r="EY418" s="141"/>
      <c r="EZ418" s="141"/>
      <c r="FA418" s="141"/>
      <c r="FB418" s="141"/>
      <c r="FC418" s="141"/>
      <c r="FD418" s="141"/>
      <c r="FE418" s="141"/>
      <c r="FF418" s="141"/>
      <c r="FG418" s="141"/>
      <c r="FH418" s="141"/>
      <c r="FI418" s="141"/>
      <c r="FJ418" s="141"/>
      <c r="FK418" s="141"/>
      <c r="FL418" s="141"/>
      <c r="FM418" s="141"/>
      <c r="FN418" s="141"/>
      <c r="FO418" s="141"/>
      <c r="FP418" s="67"/>
    </row>
    <row r="419" spans="1:172" ht="12.75" thickBot="1" x14ac:dyDescent="0.25">
      <c r="A419" s="41"/>
      <c r="B419" s="41"/>
      <c r="C419" s="41"/>
      <c r="D419" s="109" t="s">
        <v>697</v>
      </c>
      <c r="E419" s="110" t="s">
        <v>565</v>
      </c>
      <c r="F419" s="111">
        <f>B3+(406*B5)</f>
        <v>406</v>
      </c>
      <c r="G419" s="41"/>
      <c r="I419" s="57"/>
      <c r="J419" s="143">
        <f>SUMSQ(J393:J417)</f>
        <v>3247400</v>
      </c>
      <c r="K419" s="144">
        <f t="shared" ref="K419:U419" si="197">SUMSQ(K393:K417)</f>
        <v>3247400</v>
      </c>
      <c r="L419" s="144">
        <f t="shared" si="197"/>
        <v>3247400</v>
      </c>
      <c r="M419" s="144">
        <f t="shared" si="197"/>
        <v>3247400</v>
      </c>
      <c r="N419" s="144">
        <f t="shared" si="197"/>
        <v>3247400</v>
      </c>
      <c r="O419" s="144">
        <f t="shared" si="197"/>
        <v>3247400</v>
      </c>
      <c r="P419" s="144">
        <f t="shared" si="197"/>
        <v>3247400</v>
      </c>
      <c r="Q419" s="144">
        <f t="shared" si="197"/>
        <v>3247400</v>
      </c>
      <c r="R419" s="144">
        <f t="shared" si="197"/>
        <v>3247400</v>
      </c>
      <c r="S419" s="144">
        <f t="shared" si="197"/>
        <v>3247400</v>
      </c>
      <c r="T419" s="144">
        <f t="shared" si="197"/>
        <v>3247400</v>
      </c>
      <c r="U419" s="144">
        <f t="shared" si="197"/>
        <v>3247400</v>
      </c>
      <c r="V419" s="145">
        <f>V393^3+V394^3+V395^3+V396^3+V397^3+V398^3+V399^3+V400^3+V401^3+V402^3+V403^3+V404^3+V405^3+V406^3+V407^3+V408^3+V409^3+V410^3+V411^3+V412^3+V413^3+V414^3+V415^3+V416^3+V417^3</f>
        <v>1521000000</v>
      </c>
      <c r="W419" s="144">
        <f t="shared" ref="W419:AH419" si="198">SUMSQ(W393:W417)</f>
        <v>3247400</v>
      </c>
      <c r="X419" s="144">
        <f t="shared" si="198"/>
        <v>3247400</v>
      </c>
      <c r="Y419" s="144">
        <f t="shared" si="198"/>
        <v>3247400</v>
      </c>
      <c r="Z419" s="144">
        <f t="shared" si="198"/>
        <v>3247400</v>
      </c>
      <c r="AA419" s="144">
        <f t="shared" si="198"/>
        <v>3247400</v>
      </c>
      <c r="AB419" s="144">
        <f t="shared" si="198"/>
        <v>3247400</v>
      </c>
      <c r="AC419" s="144">
        <f t="shared" si="198"/>
        <v>3247400</v>
      </c>
      <c r="AD419" s="144">
        <f t="shared" si="198"/>
        <v>3247400</v>
      </c>
      <c r="AE419" s="144">
        <f t="shared" si="198"/>
        <v>3247400</v>
      </c>
      <c r="AF419" s="144">
        <f t="shared" si="198"/>
        <v>3247400</v>
      </c>
      <c r="AG419" s="144">
        <f t="shared" si="198"/>
        <v>3247400</v>
      </c>
      <c r="AH419" s="144">
        <f t="shared" si="198"/>
        <v>3247400</v>
      </c>
      <c r="AI419" s="146">
        <f>J417^3+K416^3+L415^3+M414^3+N413^3+O412^3+P411^3+Q410^3+R409^3+S408^3+T407^3+U406^3+V405^3+W404^3+X403^3+Y402^3+Z401^3+AA400^3+AB399^3+AC398^3+AD397^3+AE396^3+AF395^3+AG394^3+AH393^3</f>
        <v>1521000000</v>
      </c>
      <c r="AJ419" s="41"/>
      <c r="AK419" s="93" t="s">
        <v>696</v>
      </c>
      <c r="AL419" s="93" t="s">
        <v>204</v>
      </c>
      <c r="AM419" s="93" t="s">
        <v>492</v>
      </c>
      <c r="AN419" s="93" t="s">
        <v>512</v>
      </c>
      <c r="AO419" s="93" t="s">
        <v>150</v>
      </c>
      <c r="AP419" s="93" t="s">
        <v>590</v>
      </c>
      <c r="AQ419" s="93" t="s">
        <v>679</v>
      </c>
      <c r="AR419" s="93" t="s">
        <v>596</v>
      </c>
      <c r="AS419" s="93" t="s">
        <v>320</v>
      </c>
      <c r="AT419" s="93" t="s">
        <v>211</v>
      </c>
      <c r="AU419" s="93" t="s">
        <v>120</v>
      </c>
      <c r="AV419" s="93" t="s">
        <v>455</v>
      </c>
      <c r="AW419" s="93" t="s">
        <v>617</v>
      </c>
      <c r="AX419" s="93" t="s">
        <v>383</v>
      </c>
      <c r="AY419" s="93" t="s">
        <v>281</v>
      </c>
      <c r="AZ419" s="93" t="s">
        <v>552</v>
      </c>
      <c r="BA419" s="93" t="s">
        <v>520</v>
      </c>
      <c r="BB419" s="93" t="s">
        <v>262</v>
      </c>
      <c r="BC419" s="93" t="s">
        <v>434</v>
      </c>
      <c r="BD419" s="93" t="s">
        <v>336</v>
      </c>
      <c r="BE419" s="93" t="s">
        <v>361</v>
      </c>
      <c r="BF419" s="93" t="s">
        <v>308</v>
      </c>
      <c r="BG419" s="93" t="s">
        <v>246</v>
      </c>
      <c r="BH419" s="93" t="s">
        <v>185</v>
      </c>
      <c r="BI419" s="93" t="s">
        <v>94</v>
      </c>
      <c r="BJ419" s="67"/>
      <c r="BL419" s="57"/>
      <c r="BM419" s="143">
        <f>SUMSQ(BM393:BM417)</f>
        <v>3247400</v>
      </c>
      <c r="BN419" s="144">
        <f t="shared" ref="BN419:BX419" si="199">SUMSQ(BN393:BN417)</f>
        <v>3247400</v>
      </c>
      <c r="BO419" s="144">
        <f t="shared" si="199"/>
        <v>3247400</v>
      </c>
      <c r="BP419" s="144">
        <f t="shared" si="199"/>
        <v>3247400</v>
      </c>
      <c r="BQ419" s="144">
        <f t="shared" si="199"/>
        <v>3247400</v>
      </c>
      <c r="BR419" s="144">
        <f t="shared" si="199"/>
        <v>3247400</v>
      </c>
      <c r="BS419" s="144">
        <f t="shared" si="199"/>
        <v>3247400</v>
      </c>
      <c r="BT419" s="144">
        <f t="shared" si="199"/>
        <v>3247400</v>
      </c>
      <c r="BU419" s="144">
        <f t="shared" si="199"/>
        <v>3247400</v>
      </c>
      <c r="BV419" s="144">
        <f t="shared" si="199"/>
        <v>3247400</v>
      </c>
      <c r="BW419" s="144">
        <f t="shared" si="199"/>
        <v>3247400</v>
      </c>
      <c r="BX419" s="144">
        <f t="shared" si="199"/>
        <v>3247400</v>
      </c>
      <c r="BY419" s="145">
        <f>BY393^3+BY394^3+BY395^3+BY396^3+BY397^3+BY398^3+BY399^3+BY400^3+BY401^3+BY402^3+BY403^3+BY404^3+BY405^3+BY406^3+BY407^3+BY408^3+BY409^3+BY410^3+BY411^3+BY412^3+BY413^3+BY414^3+BY415^3+BY416^3+BY417^3</f>
        <v>1521000000</v>
      </c>
      <c r="BZ419" s="144">
        <f t="shared" ref="BZ419:CK419" si="200">SUMSQ(BZ393:BZ417)</f>
        <v>3247400</v>
      </c>
      <c r="CA419" s="144">
        <f t="shared" si="200"/>
        <v>3247400</v>
      </c>
      <c r="CB419" s="144">
        <f t="shared" si="200"/>
        <v>3247400</v>
      </c>
      <c r="CC419" s="144">
        <f t="shared" si="200"/>
        <v>3247400</v>
      </c>
      <c r="CD419" s="144">
        <f t="shared" si="200"/>
        <v>3247400</v>
      </c>
      <c r="CE419" s="144">
        <f t="shared" si="200"/>
        <v>3247400</v>
      </c>
      <c r="CF419" s="144">
        <f t="shared" si="200"/>
        <v>3247400</v>
      </c>
      <c r="CG419" s="144">
        <f t="shared" si="200"/>
        <v>3247400</v>
      </c>
      <c r="CH419" s="144">
        <f t="shared" si="200"/>
        <v>3247400</v>
      </c>
      <c r="CI419" s="144">
        <f t="shared" si="200"/>
        <v>3247400</v>
      </c>
      <c r="CJ419" s="144">
        <f t="shared" si="200"/>
        <v>3247400</v>
      </c>
      <c r="CK419" s="144">
        <f t="shared" si="200"/>
        <v>3247400</v>
      </c>
      <c r="CL419" s="146">
        <f>BM417^3+BN416^3+BO415^3+BP414^3+BQ413^3+BR412^3+BS411^3+BT410^3+BU409^3+BV408^3+BW407^3+BX406^3+BY405^3+BZ404^3+CA403^3+CB402^3+CC401^3+CD400^3+CE399^3+CF398^3+CG397^3+CH396^3+CI395^3+CJ394^3+CK393^3</f>
        <v>1521000000</v>
      </c>
      <c r="CM419" s="41"/>
      <c r="CN419" s="93" t="s">
        <v>94</v>
      </c>
      <c r="CO419" s="93" t="s">
        <v>162</v>
      </c>
      <c r="CP419" s="93" t="s">
        <v>227</v>
      </c>
      <c r="CQ419" s="93" t="s">
        <v>285</v>
      </c>
      <c r="CR419" s="93" t="s">
        <v>344</v>
      </c>
      <c r="CS419" s="93" t="s">
        <v>393</v>
      </c>
      <c r="CT419" s="93" t="s">
        <v>434</v>
      </c>
      <c r="CU419" s="93" t="s">
        <v>129</v>
      </c>
      <c r="CV419" s="93" t="s">
        <v>509</v>
      </c>
      <c r="CW419" s="93" t="s">
        <v>105</v>
      </c>
      <c r="CX419" s="93" t="s">
        <v>477</v>
      </c>
      <c r="CY419" s="93" t="s">
        <v>594</v>
      </c>
      <c r="CZ419" s="93" t="s">
        <v>617</v>
      </c>
      <c r="DA419" s="93" t="s">
        <v>243</v>
      </c>
      <c r="DB419" s="93" t="s">
        <v>199</v>
      </c>
      <c r="DC419" s="93" t="s">
        <v>414</v>
      </c>
      <c r="DD419" s="93" t="s">
        <v>96</v>
      </c>
      <c r="DE419" s="93" t="s">
        <v>554</v>
      </c>
      <c r="DF419" s="93" t="s">
        <v>679</v>
      </c>
      <c r="DG419" s="93" t="s">
        <v>639</v>
      </c>
      <c r="DH419" s="93" t="s">
        <v>685</v>
      </c>
      <c r="DI419" s="93" t="s">
        <v>657</v>
      </c>
      <c r="DJ419" s="93" t="s">
        <v>168</v>
      </c>
      <c r="DK419" s="93" t="s">
        <v>311</v>
      </c>
      <c r="DL419" s="93" t="s">
        <v>696</v>
      </c>
      <c r="DM419" s="67"/>
      <c r="DO419" s="57"/>
      <c r="DP419" s="143">
        <f>SUMSQ(DP393:DP417)</f>
        <v>3247400</v>
      </c>
      <c r="DQ419" s="144">
        <f t="shared" ref="DQ419:EA419" si="201">SUMSQ(DQ393:DQ417)</f>
        <v>3247400</v>
      </c>
      <c r="DR419" s="144">
        <f t="shared" si="201"/>
        <v>3247400</v>
      </c>
      <c r="DS419" s="144">
        <f t="shared" si="201"/>
        <v>3247400</v>
      </c>
      <c r="DT419" s="144">
        <f t="shared" si="201"/>
        <v>3247400</v>
      </c>
      <c r="DU419" s="144">
        <f t="shared" si="201"/>
        <v>3247400</v>
      </c>
      <c r="DV419" s="144">
        <f t="shared" si="201"/>
        <v>3247400</v>
      </c>
      <c r="DW419" s="144">
        <f t="shared" si="201"/>
        <v>3247400</v>
      </c>
      <c r="DX419" s="144">
        <f t="shared" si="201"/>
        <v>3247400</v>
      </c>
      <c r="DY419" s="144">
        <f t="shared" si="201"/>
        <v>3247400</v>
      </c>
      <c r="DZ419" s="144">
        <f t="shared" si="201"/>
        <v>3247400</v>
      </c>
      <c r="EA419" s="144">
        <f t="shared" si="201"/>
        <v>3247400</v>
      </c>
      <c r="EB419" s="148">
        <f>EB393^3+EB394^3+EB395^3+EB396^3+EB397^3+EB398^3+EB399^3+EB400^3+EB401^3+EB402^3+EB403^3+EB404^3+EB405^3+EB406^3+EB407^3+EB408^3+EB409^3+EB410^3+EB411^3+EB412^3+EB413^3+EB414^3+EB415^3+EB416^3+EB417^3</f>
        <v>1521000000</v>
      </c>
      <c r="EC419" s="144">
        <f t="shared" ref="EC419:EN419" si="202">SUMSQ(EC393:EC417)</f>
        <v>3247400</v>
      </c>
      <c r="ED419" s="144">
        <f t="shared" si="202"/>
        <v>3247400</v>
      </c>
      <c r="EE419" s="144">
        <f t="shared" si="202"/>
        <v>3247400</v>
      </c>
      <c r="EF419" s="144">
        <f t="shared" si="202"/>
        <v>3247400</v>
      </c>
      <c r="EG419" s="144">
        <f t="shared" si="202"/>
        <v>3247400</v>
      </c>
      <c r="EH419" s="144">
        <f t="shared" si="202"/>
        <v>3247400</v>
      </c>
      <c r="EI419" s="144">
        <f t="shared" si="202"/>
        <v>3247400</v>
      </c>
      <c r="EJ419" s="144">
        <f t="shared" si="202"/>
        <v>3247400</v>
      </c>
      <c r="EK419" s="144">
        <f t="shared" si="202"/>
        <v>3247400</v>
      </c>
      <c r="EL419" s="144">
        <f t="shared" si="202"/>
        <v>3247400</v>
      </c>
      <c r="EM419" s="144">
        <f t="shared" si="202"/>
        <v>3247400</v>
      </c>
      <c r="EN419" s="144">
        <f t="shared" si="202"/>
        <v>3247400</v>
      </c>
      <c r="EO419" s="233">
        <f>DP417^3+DQ416^3+DR415^3+DS414^3+DT413^3+DU412^3+DV411^3+DW410^3+DX409^3+DY408^3+DZ407^3+EA406^3+EB405^3+EC404^3+ED403^3+EE402^3+EF401^3+EG400^3+EH399^3+EI398^3+EJ397^3+EK396^3+EL395^3+EM394^3+EN393^3</f>
        <v>1521000000</v>
      </c>
      <c r="EP419" s="41"/>
      <c r="EQ419" s="93" t="s">
        <v>658</v>
      </c>
      <c r="ER419" s="93" t="s">
        <v>74</v>
      </c>
      <c r="ES419" s="93" t="s">
        <v>471</v>
      </c>
      <c r="ET419" s="93" t="s">
        <v>650</v>
      </c>
      <c r="EU419" s="93" t="s">
        <v>96</v>
      </c>
      <c r="EV419" s="93" t="s">
        <v>187</v>
      </c>
      <c r="EW419" s="93" t="s">
        <v>245</v>
      </c>
      <c r="EX419" s="93" t="s">
        <v>695</v>
      </c>
      <c r="EY419" s="93" t="s">
        <v>344</v>
      </c>
      <c r="EZ419" s="93" t="s">
        <v>428</v>
      </c>
      <c r="FA419" s="93" t="s">
        <v>181</v>
      </c>
      <c r="FB419" s="93" t="s">
        <v>125</v>
      </c>
      <c r="FC419" s="93" t="s">
        <v>617</v>
      </c>
      <c r="FD419" s="93" t="s">
        <v>669</v>
      </c>
      <c r="FE419" s="93" t="s">
        <v>463</v>
      </c>
      <c r="FF419" s="93" t="s">
        <v>403</v>
      </c>
      <c r="FG419" s="93" t="s">
        <v>685</v>
      </c>
      <c r="FH419" s="93" t="s">
        <v>218</v>
      </c>
      <c r="FI419" s="93" t="s">
        <v>543</v>
      </c>
      <c r="FJ419" s="93" t="s">
        <v>593</v>
      </c>
      <c r="FK419" s="93" t="s">
        <v>509</v>
      </c>
      <c r="FL419" s="93" t="s">
        <v>558</v>
      </c>
      <c r="FM419" s="93" t="s">
        <v>674</v>
      </c>
      <c r="FN419" s="93" t="s">
        <v>300</v>
      </c>
      <c r="FO419" s="93" t="s">
        <v>147</v>
      </c>
      <c r="FP419" s="67"/>
    </row>
    <row r="420" spans="1:172" ht="12.75" thickBot="1" x14ac:dyDescent="0.25">
      <c r="A420" s="41"/>
      <c r="B420" s="41"/>
      <c r="C420" s="41"/>
      <c r="D420" s="109" t="s">
        <v>496</v>
      </c>
      <c r="E420" s="110" t="s">
        <v>565</v>
      </c>
      <c r="F420" s="111">
        <f>B3+(407*B5)</f>
        <v>407</v>
      </c>
      <c r="G420" s="41"/>
      <c r="I420" s="149"/>
      <c r="J420" s="150"/>
      <c r="K420" s="150"/>
      <c r="L420" s="150"/>
      <c r="M420" s="150"/>
      <c r="N420" s="150"/>
      <c r="O420" s="150"/>
      <c r="P420" s="150"/>
      <c r="Q420" s="150"/>
      <c r="R420" s="150"/>
      <c r="S420" s="150"/>
      <c r="T420" s="150"/>
      <c r="U420" s="150"/>
      <c r="V420" s="150"/>
      <c r="W420" s="150"/>
      <c r="X420" s="150"/>
      <c r="Y420" s="150"/>
      <c r="Z420" s="150"/>
      <c r="AA420" s="150"/>
      <c r="AB420" s="150"/>
      <c r="AC420" s="150"/>
      <c r="AD420" s="150"/>
      <c r="AE420" s="150"/>
      <c r="AF420" s="150"/>
      <c r="AG420" s="150"/>
      <c r="AH420" s="150"/>
      <c r="AI420" s="150"/>
      <c r="AJ420" s="150"/>
      <c r="AK420" s="135" t="s">
        <v>70</v>
      </c>
      <c r="AL420" s="135" t="s">
        <v>165</v>
      </c>
      <c r="AM420" s="135" t="s">
        <v>232</v>
      </c>
      <c r="AN420" s="135" t="s">
        <v>292</v>
      </c>
      <c r="AO420" s="135" t="s">
        <v>350</v>
      </c>
      <c r="AP420" s="135" t="s">
        <v>400</v>
      </c>
      <c r="AQ420" s="135" t="s">
        <v>194</v>
      </c>
      <c r="AR420" s="135" t="s">
        <v>481</v>
      </c>
      <c r="AS420" s="135" t="s">
        <v>518</v>
      </c>
      <c r="AT420" s="135" t="s">
        <v>286</v>
      </c>
      <c r="AU420" s="135" t="s">
        <v>536</v>
      </c>
      <c r="AV420" s="135" t="s">
        <v>205</v>
      </c>
      <c r="AW420" s="135" t="s">
        <v>617</v>
      </c>
      <c r="AX420" s="135" t="s">
        <v>158</v>
      </c>
      <c r="AY420" s="135" t="s">
        <v>563</v>
      </c>
      <c r="AZ420" s="135" t="s">
        <v>668</v>
      </c>
      <c r="BA420" s="135" t="s">
        <v>192</v>
      </c>
      <c r="BB420" s="135" t="s">
        <v>338</v>
      </c>
      <c r="BC420" s="135" t="s">
        <v>687</v>
      </c>
      <c r="BD420" s="135" t="s">
        <v>475</v>
      </c>
      <c r="BE420" s="135" t="s">
        <v>632</v>
      </c>
      <c r="BF420" s="135" t="s">
        <v>197</v>
      </c>
      <c r="BG420" s="135" t="s">
        <v>627</v>
      </c>
      <c r="BH420" s="135" t="s">
        <v>392</v>
      </c>
      <c r="BI420" s="135" t="s">
        <v>562</v>
      </c>
      <c r="BJ420" s="152"/>
      <c r="BL420" s="149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35" t="s">
        <v>70</v>
      </c>
      <c r="CO420" s="135" t="s">
        <v>128</v>
      </c>
      <c r="CP420" s="135" t="s">
        <v>210</v>
      </c>
      <c r="CQ420" s="135" t="s">
        <v>271</v>
      </c>
      <c r="CR420" s="135" t="s">
        <v>334</v>
      </c>
      <c r="CS420" s="135" t="s">
        <v>385</v>
      </c>
      <c r="CT420" s="135" t="s">
        <v>194</v>
      </c>
      <c r="CU420" s="135" t="s">
        <v>469</v>
      </c>
      <c r="CV420" s="135" t="s">
        <v>248</v>
      </c>
      <c r="CW420" s="135" t="s">
        <v>458</v>
      </c>
      <c r="CX420" s="135" t="s">
        <v>569</v>
      </c>
      <c r="CY420" s="135" t="s">
        <v>259</v>
      </c>
      <c r="CZ420" s="135" t="s">
        <v>617</v>
      </c>
      <c r="DA420" s="135" t="s">
        <v>440</v>
      </c>
      <c r="DB420" s="135" t="s">
        <v>110</v>
      </c>
      <c r="DC420" s="135" t="s">
        <v>604</v>
      </c>
      <c r="DD420" s="135" t="s">
        <v>322</v>
      </c>
      <c r="DE420" s="135" t="s">
        <v>297</v>
      </c>
      <c r="DF420" s="135" t="s">
        <v>687</v>
      </c>
      <c r="DG420" s="135" t="s">
        <v>446</v>
      </c>
      <c r="DH420" s="135" t="s">
        <v>486</v>
      </c>
      <c r="DI420" s="135" t="s">
        <v>108</v>
      </c>
      <c r="DJ420" s="135" t="s">
        <v>659</v>
      </c>
      <c r="DK420" s="135" t="s">
        <v>577</v>
      </c>
      <c r="DL420" s="135" t="s">
        <v>562</v>
      </c>
      <c r="DM420" s="152"/>
      <c r="DO420" s="149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  <c r="EC420" s="150"/>
      <c r="ED420" s="150"/>
      <c r="EE420" s="150"/>
      <c r="EF420" s="150"/>
      <c r="EG420" s="150"/>
      <c r="EH420" s="150"/>
      <c r="EI420" s="150"/>
      <c r="EJ420" s="150"/>
      <c r="EK420" s="150"/>
      <c r="EL420" s="150"/>
      <c r="EM420" s="150"/>
      <c r="EN420" s="150"/>
      <c r="EO420" s="150"/>
      <c r="EP420" s="150"/>
      <c r="EQ420" s="135" t="s">
        <v>193</v>
      </c>
      <c r="ER420" s="135" t="s">
        <v>142</v>
      </c>
      <c r="ES420" s="135" t="s">
        <v>416</v>
      </c>
      <c r="ET420" s="135" t="s">
        <v>566</v>
      </c>
      <c r="EU420" s="135" t="s">
        <v>364</v>
      </c>
      <c r="EV420" s="135" t="s">
        <v>170</v>
      </c>
      <c r="EW420" s="135" t="s">
        <v>561</v>
      </c>
      <c r="EX420" s="135" t="s">
        <v>244</v>
      </c>
      <c r="EY420" s="135" t="s">
        <v>214</v>
      </c>
      <c r="EZ420" s="135" t="s">
        <v>133</v>
      </c>
      <c r="FA420" s="135" t="s">
        <v>280</v>
      </c>
      <c r="FB420" s="135" t="s">
        <v>389</v>
      </c>
      <c r="FC420" s="135" t="s">
        <v>617</v>
      </c>
      <c r="FD420" s="135" t="s">
        <v>381</v>
      </c>
      <c r="FE420" s="135" t="s">
        <v>598</v>
      </c>
      <c r="FF420" s="135" t="s">
        <v>664</v>
      </c>
      <c r="FG420" s="135" t="s">
        <v>611</v>
      </c>
      <c r="FH420" s="135" t="s">
        <v>312</v>
      </c>
      <c r="FI420" s="135" t="s">
        <v>356</v>
      </c>
      <c r="FJ420" s="135" t="s">
        <v>498</v>
      </c>
      <c r="FK420" s="135" t="s">
        <v>476</v>
      </c>
      <c r="FL420" s="135" t="s">
        <v>255</v>
      </c>
      <c r="FM420" s="135" t="s">
        <v>479</v>
      </c>
      <c r="FN420" s="135" t="s">
        <v>454</v>
      </c>
      <c r="FO420" s="135" t="s">
        <v>90</v>
      </c>
      <c r="FP420" s="152"/>
    </row>
    <row r="421" spans="1:172" ht="12.75" thickBot="1" x14ac:dyDescent="0.25">
      <c r="A421" s="41"/>
      <c r="B421" s="41"/>
      <c r="C421" s="41"/>
      <c r="D421" s="109" t="s">
        <v>234</v>
      </c>
      <c r="E421" s="110" t="s">
        <v>565</v>
      </c>
      <c r="F421" s="122">
        <f>B3+(408*B5)</f>
        <v>408</v>
      </c>
      <c r="G421" s="41"/>
      <c r="H421" s="42" t="s">
        <v>3</v>
      </c>
      <c r="I421" s="42" t="s">
        <v>3</v>
      </c>
      <c r="BM421" s="262"/>
      <c r="BN421" s="262"/>
      <c r="BO421" s="262"/>
      <c r="BP421" s="262"/>
      <c r="BQ421" s="262"/>
      <c r="BR421" s="262"/>
      <c r="BS421" s="262"/>
      <c r="BT421" s="262"/>
      <c r="BU421" s="262"/>
      <c r="BV421" s="262"/>
      <c r="BW421" s="262"/>
      <c r="BX421" s="262"/>
      <c r="BY421" s="262"/>
      <c r="BZ421" s="262"/>
      <c r="CA421" s="262"/>
      <c r="CB421" s="262"/>
      <c r="CC421" s="262"/>
      <c r="CD421" s="262"/>
      <c r="CE421" s="262"/>
      <c r="CF421" s="262"/>
      <c r="CG421" s="262"/>
      <c r="CH421" s="262"/>
      <c r="CI421" s="262"/>
      <c r="CJ421" s="262"/>
      <c r="CK421" s="262"/>
      <c r="CL421" s="263"/>
      <c r="CN421" s="264"/>
      <c r="CO421" s="264"/>
      <c r="CP421" s="264"/>
      <c r="CQ421" s="264"/>
      <c r="CR421" s="264"/>
      <c r="CS421" s="264"/>
      <c r="CT421" s="264"/>
      <c r="CU421" s="264"/>
      <c r="CV421" s="264"/>
      <c r="CW421" s="264"/>
      <c r="CX421" s="264"/>
      <c r="CY421" s="264"/>
      <c r="CZ421" s="264"/>
      <c r="DA421" s="264"/>
      <c r="DB421" s="264"/>
      <c r="DC421" s="264"/>
      <c r="DD421" s="264"/>
      <c r="DE421" s="264"/>
      <c r="DF421" s="264"/>
      <c r="DG421" s="264"/>
      <c r="DH421" s="264"/>
      <c r="DI421" s="264"/>
      <c r="DJ421" s="264"/>
      <c r="DK421" s="264"/>
      <c r="DL421" s="264"/>
    </row>
    <row r="422" spans="1:172" ht="12.75" thickBot="1" x14ac:dyDescent="0.25">
      <c r="A422" s="41"/>
      <c r="B422" s="41"/>
      <c r="C422" s="41"/>
      <c r="D422" s="109" t="s">
        <v>365</v>
      </c>
      <c r="E422" s="110" t="s">
        <v>565</v>
      </c>
      <c r="F422" s="122">
        <f>B3+(409*B5)</f>
        <v>409</v>
      </c>
      <c r="G422" s="41"/>
      <c r="I422" s="46"/>
      <c r="J422" s="47" t="s">
        <v>3</v>
      </c>
      <c r="K422" s="47" t="s">
        <v>3</v>
      </c>
      <c r="L422" s="47"/>
      <c r="M422" s="47"/>
      <c r="N422" s="47"/>
      <c r="O422" s="47"/>
      <c r="P422" s="47"/>
      <c r="Q422" s="47"/>
      <c r="R422" s="47"/>
      <c r="S422" s="47"/>
      <c r="T422" s="47"/>
      <c r="U422" s="48"/>
      <c r="V422" s="49" t="s">
        <v>784</v>
      </c>
      <c r="W422" s="47"/>
      <c r="X422" s="47"/>
      <c r="Y422" s="47"/>
      <c r="Z422" s="52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9"/>
      <c r="AW422" s="49" t="s">
        <v>62</v>
      </c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51"/>
      <c r="BL422" s="46" t="s">
        <v>3</v>
      </c>
      <c r="BM422" s="47" t="s">
        <v>3</v>
      </c>
      <c r="BN422" s="47" t="s">
        <v>3</v>
      </c>
      <c r="BO422" s="47"/>
      <c r="BP422" s="47"/>
      <c r="BQ422" s="47"/>
      <c r="BR422" s="47"/>
      <c r="BS422" s="47"/>
      <c r="BT422" s="47"/>
      <c r="BU422" s="47"/>
      <c r="BV422" s="47"/>
      <c r="BW422" s="47"/>
      <c r="BX422" s="48"/>
      <c r="BY422" s="49" t="s">
        <v>785</v>
      </c>
      <c r="BZ422" s="47"/>
      <c r="CA422" s="47"/>
      <c r="CB422" s="47"/>
      <c r="CC422" s="52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9"/>
      <c r="CZ422" s="49" t="s">
        <v>64</v>
      </c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51"/>
      <c r="DO422" s="46"/>
      <c r="DP422" s="47" t="s">
        <v>3</v>
      </c>
      <c r="DQ422" s="47" t="s">
        <v>3</v>
      </c>
      <c r="DR422" s="47"/>
      <c r="DS422" s="47"/>
      <c r="DT422" s="47"/>
      <c r="DU422" s="47"/>
      <c r="DV422" s="47"/>
      <c r="DW422" s="47"/>
      <c r="DX422" s="47"/>
      <c r="DY422" s="47"/>
      <c r="DZ422" s="47"/>
      <c r="EA422" s="48"/>
      <c r="EB422" s="49" t="s">
        <v>786</v>
      </c>
      <c r="EC422" s="47"/>
      <c r="ED422" s="47"/>
      <c r="EE422" s="47"/>
      <c r="EF422" s="52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 t="s">
        <v>3</v>
      </c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9"/>
      <c r="FC422" s="49" t="s">
        <v>787</v>
      </c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51"/>
    </row>
    <row r="423" spans="1:172" x14ac:dyDescent="0.2">
      <c r="A423" s="41"/>
      <c r="B423" s="41"/>
      <c r="C423" s="41"/>
      <c r="D423" s="109" t="s">
        <v>322</v>
      </c>
      <c r="E423" s="110" t="s">
        <v>565</v>
      </c>
      <c r="F423" s="111">
        <f>B3+(410*B5)</f>
        <v>410</v>
      </c>
      <c r="G423" s="41"/>
      <c r="I423" s="57"/>
      <c r="J423" s="25">
        <f>F19</f>
        <v>6</v>
      </c>
      <c r="K423" s="26">
        <f>F68</f>
        <v>55</v>
      </c>
      <c r="L423" s="26">
        <f>F122</f>
        <v>109</v>
      </c>
      <c r="M423" s="26">
        <f>F46</f>
        <v>33</v>
      </c>
      <c r="N423" s="26">
        <f>F95</f>
        <v>82</v>
      </c>
      <c r="O423" s="26">
        <f>F282</f>
        <v>269</v>
      </c>
      <c r="P423" s="26">
        <f>F331</f>
        <v>318</v>
      </c>
      <c r="Q423" s="26">
        <f>F380</f>
        <v>367</v>
      </c>
      <c r="R423" s="26">
        <f>F304</f>
        <v>291</v>
      </c>
      <c r="S423" s="26">
        <f>F353</f>
        <v>340</v>
      </c>
      <c r="T423" s="26">
        <f>F515</f>
        <v>502</v>
      </c>
      <c r="U423" s="26">
        <f>F564</f>
        <v>551</v>
      </c>
      <c r="V423" s="26">
        <f>F613</f>
        <v>600</v>
      </c>
      <c r="W423" s="26">
        <f>F542</f>
        <v>529</v>
      </c>
      <c r="X423" s="26">
        <f>F591</f>
        <v>578</v>
      </c>
      <c r="Y423" s="26">
        <f>F148</f>
        <v>135</v>
      </c>
      <c r="Z423" s="26">
        <f>F202</f>
        <v>189</v>
      </c>
      <c r="AA423" s="26">
        <f>F251</f>
        <v>238</v>
      </c>
      <c r="AB423" s="26">
        <f>F175</f>
        <v>162</v>
      </c>
      <c r="AC423" s="26">
        <f>F224</f>
        <v>211</v>
      </c>
      <c r="AD423" s="26">
        <f>F411</f>
        <v>398</v>
      </c>
      <c r="AE423" s="26">
        <f>F460</f>
        <v>447</v>
      </c>
      <c r="AF423" s="26">
        <f>F509</f>
        <v>496</v>
      </c>
      <c r="AG423" s="26">
        <f>F433</f>
        <v>420</v>
      </c>
      <c r="AH423" s="27">
        <f>F487</f>
        <v>474</v>
      </c>
      <c r="AI423" s="58">
        <f>SUM(J423:AH423)</f>
        <v>7800</v>
      </c>
      <c r="AJ423" s="41"/>
      <c r="AK423" s="59" t="s">
        <v>620</v>
      </c>
      <c r="AL423" s="60" t="s">
        <v>499</v>
      </c>
      <c r="AM423" s="60" t="s">
        <v>231</v>
      </c>
      <c r="AN423" s="60" t="s">
        <v>269</v>
      </c>
      <c r="AO423" s="60" t="s">
        <v>202</v>
      </c>
      <c r="AP423" s="60" t="s">
        <v>678</v>
      </c>
      <c r="AQ423" s="60" t="s">
        <v>438</v>
      </c>
      <c r="AR423" s="60" t="s">
        <v>157</v>
      </c>
      <c r="AS423" s="60" t="s">
        <v>502</v>
      </c>
      <c r="AT423" s="60" t="s">
        <v>358</v>
      </c>
      <c r="AU423" s="60" t="s">
        <v>266</v>
      </c>
      <c r="AV423" s="60" t="s">
        <v>335</v>
      </c>
      <c r="AW423" s="60" t="s">
        <v>434</v>
      </c>
      <c r="AX423" s="60" t="s">
        <v>631</v>
      </c>
      <c r="AY423" s="60" t="s">
        <v>661</v>
      </c>
      <c r="AZ423" s="60" t="s">
        <v>229</v>
      </c>
      <c r="BA423" s="60" t="s">
        <v>362</v>
      </c>
      <c r="BB423" s="60" t="s">
        <v>595</v>
      </c>
      <c r="BC423" s="60" t="s">
        <v>138</v>
      </c>
      <c r="BD423" s="60" t="s">
        <v>636</v>
      </c>
      <c r="BE423" s="60" t="s">
        <v>476</v>
      </c>
      <c r="BF423" s="60" t="s">
        <v>328</v>
      </c>
      <c r="BG423" s="60" t="s">
        <v>640</v>
      </c>
      <c r="BH423" s="60" t="s">
        <v>103</v>
      </c>
      <c r="BI423" s="62" t="s">
        <v>82</v>
      </c>
      <c r="BJ423" s="67"/>
      <c r="BL423" s="57"/>
      <c r="BM423" s="25">
        <f>F19</f>
        <v>6</v>
      </c>
      <c r="BN423" s="26">
        <f>F96</f>
        <v>83</v>
      </c>
      <c r="BO423" s="26">
        <f>F120</f>
        <v>107</v>
      </c>
      <c r="BP423" s="26">
        <f>F68</f>
        <v>55</v>
      </c>
      <c r="BQ423" s="26">
        <f>F47</f>
        <v>34</v>
      </c>
      <c r="BR423" s="26">
        <f>F398</f>
        <v>385</v>
      </c>
      <c r="BS423" s="26">
        <f>F475</f>
        <v>462</v>
      </c>
      <c r="BT423" s="26">
        <f>F499</f>
        <v>486</v>
      </c>
      <c r="BU423" s="26">
        <f>F452</f>
        <v>439</v>
      </c>
      <c r="BV423" s="26">
        <f>F426</f>
        <v>413</v>
      </c>
      <c r="BW423" s="26">
        <f>F536</f>
        <v>523</v>
      </c>
      <c r="BX423" s="26">
        <f>F608</f>
        <v>595</v>
      </c>
      <c r="BY423" s="26">
        <f>F637</f>
        <v>624</v>
      </c>
      <c r="BZ423" s="26">
        <f>F585</f>
        <v>572</v>
      </c>
      <c r="CA423" s="26">
        <f>F559</f>
        <v>546</v>
      </c>
      <c r="CB423" s="26">
        <f>F282</f>
        <v>269</v>
      </c>
      <c r="CC423" s="26">
        <f>F354</f>
        <v>341</v>
      </c>
      <c r="CD423" s="26">
        <f>F378</f>
        <v>365</v>
      </c>
      <c r="CE423" s="26">
        <f>F331</f>
        <v>318</v>
      </c>
      <c r="CF423" s="26">
        <f>F305</f>
        <v>292</v>
      </c>
      <c r="CG423" s="26">
        <f>F140</f>
        <v>127</v>
      </c>
      <c r="CH423" s="26">
        <f>F217</f>
        <v>204</v>
      </c>
      <c r="CI423" s="26">
        <f>F241</f>
        <v>228</v>
      </c>
      <c r="CJ423" s="26">
        <f>F189</f>
        <v>176</v>
      </c>
      <c r="CK423" s="27">
        <f>F163</f>
        <v>150</v>
      </c>
      <c r="CL423" s="58">
        <f>SUM(BM423:CK423)</f>
        <v>7800</v>
      </c>
      <c r="CM423" s="41"/>
      <c r="CN423" s="59" t="s">
        <v>620</v>
      </c>
      <c r="CO423" s="60" t="s">
        <v>143</v>
      </c>
      <c r="CP423" s="60" t="s">
        <v>320</v>
      </c>
      <c r="CQ423" s="60" t="s">
        <v>499</v>
      </c>
      <c r="CR423" s="60" t="s">
        <v>98</v>
      </c>
      <c r="CS423" s="60" t="s">
        <v>204</v>
      </c>
      <c r="CT423" s="60" t="s">
        <v>100</v>
      </c>
      <c r="CU423" s="60" t="s">
        <v>483</v>
      </c>
      <c r="CV423" s="60" t="s">
        <v>690</v>
      </c>
      <c r="CW423" s="60" t="s">
        <v>339</v>
      </c>
      <c r="CX423" s="60" t="s">
        <v>104</v>
      </c>
      <c r="CY423" s="60" t="s">
        <v>671</v>
      </c>
      <c r="CZ423" s="60" t="s">
        <v>562</v>
      </c>
      <c r="DA423" s="60" t="s">
        <v>541</v>
      </c>
      <c r="DB423" s="60" t="s">
        <v>118</v>
      </c>
      <c r="DC423" s="60" t="s">
        <v>678</v>
      </c>
      <c r="DD423" s="60" t="s">
        <v>426</v>
      </c>
      <c r="DE423" s="60" t="s">
        <v>110</v>
      </c>
      <c r="DF423" s="60" t="s">
        <v>438</v>
      </c>
      <c r="DG423" s="60" t="s">
        <v>312</v>
      </c>
      <c r="DH423" s="60" t="s">
        <v>548</v>
      </c>
      <c r="DI423" s="60" t="s">
        <v>163</v>
      </c>
      <c r="DJ423" s="60" t="s">
        <v>458</v>
      </c>
      <c r="DK423" s="60" t="s">
        <v>116</v>
      </c>
      <c r="DL423" s="62" t="s">
        <v>250</v>
      </c>
      <c r="DM423" s="67"/>
      <c r="DO423" s="57"/>
      <c r="DP423" s="25">
        <f>F18</f>
        <v>5</v>
      </c>
      <c r="DQ423" s="26">
        <f>F525</f>
        <v>512</v>
      </c>
      <c r="DR423" s="26">
        <f>F407</f>
        <v>394</v>
      </c>
      <c r="DS423" s="26">
        <f>F284</f>
        <v>271</v>
      </c>
      <c r="DT423" s="26">
        <f>F141</f>
        <v>128</v>
      </c>
      <c r="DU423" s="26">
        <f>F67</f>
        <v>54</v>
      </c>
      <c r="DV423" s="26">
        <f>F569</f>
        <v>556</v>
      </c>
      <c r="DW423" s="26">
        <f>F451</f>
        <v>438</v>
      </c>
      <c r="DX423" s="26">
        <f>F328</f>
        <v>315</v>
      </c>
      <c r="DY423" s="26">
        <f>F210</f>
        <v>197</v>
      </c>
      <c r="DZ423" s="26">
        <f>F136</f>
        <v>123</v>
      </c>
      <c r="EA423" s="26">
        <f>F613</f>
        <v>600</v>
      </c>
      <c r="EB423" s="26">
        <f>F495</f>
        <v>482</v>
      </c>
      <c r="EC423" s="26">
        <f>F377</f>
        <v>364</v>
      </c>
      <c r="ED423" s="26">
        <f>F254</f>
        <v>241</v>
      </c>
      <c r="EE423" s="26">
        <f>F55</f>
        <v>42</v>
      </c>
      <c r="EF423" s="26">
        <f>F562</f>
        <v>549</v>
      </c>
      <c r="EG423" s="26">
        <f>F414</f>
        <v>401</v>
      </c>
      <c r="EH423" s="26">
        <f>F296</f>
        <v>283</v>
      </c>
      <c r="EI423" s="26">
        <f>F173</f>
        <v>160</v>
      </c>
      <c r="EJ423" s="26">
        <f>F99</f>
        <v>86</v>
      </c>
      <c r="EK423" s="26">
        <f>F606</f>
        <v>593</v>
      </c>
      <c r="EL423" s="26">
        <f>F483</f>
        <v>470</v>
      </c>
      <c r="EM423" s="26">
        <f>F340</f>
        <v>327</v>
      </c>
      <c r="EN423" s="27">
        <f>F222</f>
        <v>209</v>
      </c>
      <c r="EO423" s="58">
        <f>SUMSQ(DP423:EN423)</f>
        <v>3247400</v>
      </c>
      <c r="EP423" s="41"/>
      <c r="EQ423" s="63" t="s">
        <v>529</v>
      </c>
      <c r="ER423" s="64" t="s">
        <v>337</v>
      </c>
      <c r="ES423" s="64" t="s">
        <v>533</v>
      </c>
      <c r="ET423" s="64" t="s">
        <v>527</v>
      </c>
      <c r="EU423" s="64" t="s">
        <v>505</v>
      </c>
      <c r="EV423" s="64" t="s">
        <v>471</v>
      </c>
      <c r="EW423" s="64" t="s">
        <v>301</v>
      </c>
      <c r="EX423" s="64" t="s">
        <v>280</v>
      </c>
      <c r="EY423" s="64" t="s">
        <v>306</v>
      </c>
      <c r="EZ423" s="64" t="s">
        <v>310</v>
      </c>
      <c r="FA423" s="64" t="s">
        <v>525</v>
      </c>
      <c r="FB423" s="64" t="s">
        <v>434</v>
      </c>
      <c r="FC423" s="65" t="s">
        <v>446</v>
      </c>
      <c r="FD423" s="64" t="s">
        <v>221</v>
      </c>
      <c r="FE423" s="64" t="s">
        <v>528</v>
      </c>
      <c r="FF423" s="64" t="s">
        <v>230</v>
      </c>
      <c r="FG423" s="64" t="s">
        <v>530</v>
      </c>
      <c r="FH423" s="64" t="s">
        <v>396</v>
      </c>
      <c r="FI423" s="64" t="s">
        <v>532</v>
      </c>
      <c r="FJ423" s="64" t="s">
        <v>160</v>
      </c>
      <c r="FK423" s="64" t="s">
        <v>72</v>
      </c>
      <c r="FL423" s="64" t="s">
        <v>526</v>
      </c>
      <c r="FM423" s="64" t="s">
        <v>296</v>
      </c>
      <c r="FN423" s="64" t="s">
        <v>531</v>
      </c>
      <c r="FO423" s="66" t="s">
        <v>524</v>
      </c>
      <c r="FP423" s="67"/>
    </row>
    <row r="424" spans="1:172" x14ac:dyDescent="0.2">
      <c r="A424" s="41"/>
      <c r="B424" s="41"/>
      <c r="C424" s="41"/>
      <c r="D424" s="109" t="s">
        <v>405</v>
      </c>
      <c r="E424" s="110" t="s">
        <v>565</v>
      </c>
      <c r="F424" s="111">
        <f>B3+(411*B5)</f>
        <v>411</v>
      </c>
      <c r="G424" s="41"/>
      <c r="I424" s="57"/>
      <c r="J424" s="28">
        <f>F121</f>
        <v>108</v>
      </c>
      <c r="K424" s="29">
        <f>F45</f>
        <v>32</v>
      </c>
      <c r="L424" s="29">
        <f>F94</f>
        <v>81</v>
      </c>
      <c r="M424" s="29">
        <f>F18</f>
        <v>5</v>
      </c>
      <c r="N424" s="29">
        <f>F72</f>
        <v>59</v>
      </c>
      <c r="O424" s="29">
        <f>F379</f>
        <v>366</v>
      </c>
      <c r="P424" s="29">
        <f>F303</f>
        <v>290</v>
      </c>
      <c r="Q424" s="29">
        <f>F357</f>
        <v>344</v>
      </c>
      <c r="R424" s="29">
        <f>F281</f>
        <v>268</v>
      </c>
      <c r="S424" s="29">
        <f>F330</f>
        <v>317</v>
      </c>
      <c r="T424" s="29">
        <f>F617</f>
        <v>604</v>
      </c>
      <c r="U424" s="29">
        <f>F541</f>
        <v>528</v>
      </c>
      <c r="V424" s="29">
        <f>F590</f>
        <v>577</v>
      </c>
      <c r="W424" s="29">
        <f>F514</f>
        <v>501</v>
      </c>
      <c r="X424" s="29">
        <f>F563</f>
        <v>550</v>
      </c>
      <c r="Y424" s="29">
        <f>F250</f>
        <v>237</v>
      </c>
      <c r="Z424" s="29">
        <f>F174</f>
        <v>161</v>
      </c>
      <c r="AA424" s="29">
        <f>F223</f>
        <v>210</v>
      </c>
      <c r="AB424" s="29">
        <f>F152</f>
        <v>139</v>
      </c>
      <c r="AC424" s="29">
        <f>F201</f>
        <v>188</v>
      </c>
      <c r="AD424" s="29">
        <f>F508</f>
        <v>495</v>
      </c>
      <c r="AE424" s="29">
        <f>F437</f>
        <v>424</v>
      </c>
      <c r="AF424" s="29">
        <f>F486</f>
        <v>473</v>
      </c>
      <c r="AG424" s="29">
        <f>F410</f>
        <v>397</v>
      </c>
      <c r="AH424" s="30">
        <f>F459</f>
        <v>446</v>
      </c>
      <c r="AI424" s="75">
        <f>SUM(J424:AH424)</f>
        <v>7800</v>
      </c>
      <c r="AJ424" s="41"/>
      <c r="AK424" s="76" t="s">
        <v>71</v>
      </c>
      <c r="AL424" s="77" t="s">
        <v>261</v>
      </c>
      <c r="AM424" s="78" t="s">
        <v>650</v>
      </c>
      <c r="AN424" s="78" t="s">
        <v>529</v>
      </c>
      <c r="AO424" s="78" t="s">
        <v>164</v>
      </c>
      <c r="AP424" s="78" t="s">
        <v>383</v>
      </c>
      <c r="AQ424" s="78" t="s">
        <v>178</v>
      </c>
      <c r="AR424" s="78" t="s">
        <v>669</v>
      </c>
      <c r="AS424" s="78" t="s">
        <v>545</v>
      </c>
      <c r="AT424" s="78" t="s">
        <v>132</v>
      </c>
      <c r="AU424" s="78" t="s">
        <v>566</v>
      </c>
      <c r="AV424" s="78" t="s">
        <v>588</v>
      </c>
      <c r="AW424" s="78" t="s">
        <v>300</v>
      </c>
      <c r="AX424" s="78" t="s">
        <v>146</v>
      </c>
      <c r="AY424" s="78" t="s">
        <v>511</v>
      </c>
      <c r="AZ424" s="78" t="s">
        <v>200</v>
      </c>
      <c r="BA424" s="78" t="s">
        <v>576</v>
      </c>
      <c r="BB424" s="78" t="s">
        <v>344</v>
      </c>
      <c r="BC424" s="78" t="s">
        <v>113</v>
      </c>
      <c r="BD424" s="78" t="s">
        <v>635</v>
      </c>
      <c r="BE424" s="78" t="s">
        <v>235</v>
      </c>
      <c r="BF424" s="78" t="s">
        <v>219</v>
      </c>
      <c r="BG424" s="78" t="s">
        <v>543</v>
      </c>
      <c r="BH424" s="80" t="s">
        <v>377</v>
      </c>
      <c r="BI424" s="81" t="s">
        <v>625</v>
      </c>
      <c r="BJ424" s="67"/>
      <c r="BL424" s="57"/>
      <c r="BM424" s="28">
        <f>F72</f>
        <v>59</v>
      </c>
      <c r="BN424" s="29">
        <f>F45</f>
        <v>32</v>
      </c>
      <c r="BO424" s="29">
        <f>F93</f>
        <v>80</v>
      </c>
      <c r="BP424" s="29">
        <f>F119</f>
        <v>106</v>
      </c>
      <c r="BQ424" s="29">
        <f>F21</f>
        <v>8</v>
      </c>
      <c r="BR424" s="29">
        <f>F451</f>
        <v>438</v>
      </c>
      <c r="BS424" s="29">
        <f>F424</f>
        <v>411</v>
      </c>
      <c r="BT424" s="29">
        <f>F477</f>
        <v>464</v>
      </c>
      <c r="BU424" s="29">
        <f>F498</f>
        <v>485</v>
      </c>
      <c r="BV424" s="29">
        <f>F400</f>
        <v>387</v>
      </c>
      <c r="BW424" s="29">
        <f>F584</f>
        <v>571</v>
      </c>
      <c r="BX424" s="29">
        <f>F562</f>
        <v>549</v>
      </c>
      <c r="BY424" s="29">
        <f>F610</f>
        <v>597</v>
      </c>
      <c r="BZ424" s="29">
        <f>F636</f>
        <v>623</v>
      </c>
      <c r="CA424" s="29">
        <f>F533</f>
        <v>520</v>
      </c>
      <c r="CB424" s="29">
        <f>F330</f>
        <v>317</v>
      </c>
      <c r="CC424" s="29">
        <f>F303</f>
        <v>290</v>
      </c>
      <c r="CD424" s="29">
        <f>F356</f>
        <v>343</v>
      </c>
      <c r="CE424" s="29">
        <f>F382</f>
        <v>369</v>
      </c>
      <c r="CF424" s="29">
        <f>F279</f>
        <v>266</v>
      </c>
      <c r="CG424" s="29">
        <f>F188</f>
        <v>175</v>
      </c>
      <c r="CH424" s="29">
        <f>F166</f>
        <v>153</v>
      </c>
      <c r="CI424" s="29">
        <f>F214</f>
        <v>201</v>
      </c>
      <c r="CJ424" s="29">
        <f>F240</f>
        <v>227</v>
      </c>
      <c r="CK424" s="30">
        <f>F142</f>
        <v>129</v>
      </c>
      <c r="CL424" s="75">
        <f>SUM(BM424:CK424)</f>
        <v>7800</v>
      </c>
      <c r="CM424" s="41"/>
      <c r="CN424" s="76" t="s">
        <v>164</v>
      </c>
      <c r="CO424" s="77" t="s">
        <v>261</v>
      </c>
      <c r="CP424" s="78" t="s">
        <v>561</v>
      </c>
      <c r="CQ424" s="78" t="s">
        <v>579</v>
      </c>
      <c r="CR424" s="78" t="s">
        <v>333</v>
      </c>
      <c r="CS424" s="78" t="s">
        <v>280</v>
      </c>
      <c r="CT424" s="78" t="s">
        <v>405</v>
      </c>
      <c r="CU424" s="78" t="s">
        <v>680</v>
      </c>
      <c r="CV424" s="78" t="s">
        <v>371</v>
      </c>
      <c r="CW424" s="78" t="s">
        <v>171</v>
      </c>
      <c r="CX424" s="78" t="s">
        <v>262</v>
      </c>
      <c r="CY424" s="78" t="s">
        <v>530</v>
      </c>
      <c r="CZ424" s="78" t="s">
        <v>510</v>
      </c>
      <c r="DA424" s="78" t="s">
        <v>175</v>
      </c>
      <c r="DB424" s="78" t="s">
        <v>686</v>
      </c>
      <c r="DC424" s="78" t="s">
        <v>132</v>
      </c>
      <c r="DD424" s="78" t="s">
        <v>178</v>
      </c>
      <c r="DE424" s="78" t="s">
        <v>514</v>
      </c>
      <c r="DF424" s="78" t="s">
        <v>688</v>
      </c>
      <c r="DG424" s="78" t="s">
        <v>536</v>
      </c>
      <c r="DH424" s="78" t="s">
        <v>375</v>
      </c>
      <c r="DI424" s="78" t="s">
        <v>419</v>
      </c>
      <c r="DJ424" s="78" t="s">
        <v>184</v>
      </c>
      <c r="DK424" s="80" t="s">
        <v>480</v>
      </c>
      <c r="DL424" s="81" t="s">
        <v>346</v>
      </c>
      <c r="DM424" s="67"/>
      <c r="DO424" s="57"/>
      <c r="DP424" s="28">
        <f>F174</f>
        <v>161</v>
      </c>
      <c r="DQ424" s="29">
        <f>F56</f>
        <v>43</v>
      </c>
      <c r="DR424" s="29">
        <f>F558</f>
        <v>545</v>
      </c>
      <c r="DS424" s="29">
        <f>F415</f>
        <v>402</v>
      </c>
      <c r="DT424" s="29">
        <f>F297</f>
        <v>284</v>
      </c>
      <c r="DU424" s="29">
        <f>F218</f>
        <v>205</v>
      </c>
      <c r="DV424" s="29">
        <f>F100</f>
        <v>87</v>
      </c>
      <c r="DW424" s="29">
        <f>F607</f>
        <v>594</v>
      </c>
      <c r="DX424" s="29">
        <f>F484</f>
        <v>471</v>
      </c>
      <c r="DY424" s="29">
        <f>F341</f>
        <v>328</v>
      </c>
      <c r="DZ424" s="29">
        <f>F142</f>
        <v>129</v>
      </c>
      <c r="EA424" s="29">
        <f>F19</f>
        <v>6</v>
      </c>
      <c r="EB424" s="29">
        <f>F526</f>
        <v>513</v>
      </c>
      <c r="EC424" s="29">
        <f>F403</f>
        <v>390</v>
      </c>
      <c r="ED424" s="29">
        <f>F285</f>
        <v>272</v>
      </c>
      <c r="EE424" s="29">
        <f>F211</f>
        <v>198</v>
      </c>
      <c r="EF424" s="29">
        <f>F63</f>
        <v>50</v>
      </c>
      <c r="EG424" s="29">
        <f>F570</f>
        <v>557</v>
      </c>
      <c r="EH424" s="29">
        <f>F452</f>
        <v>439</v>
      </c>
      <c r="EI424" s="29">
        <f>F329</f>
        <v>316</v>
      </c>
      <c r="EJ424" s="29">
        <f>F255</f>
        <v>242</v>
      </c>
      <c r="EK424" s="29">
        <f>F137</f>
        <v>124</v>
      </c>
      <c r="EL424" s="29">
        <f>F614</f>
        <v>601</v>
      </c>
      <c r="EM424" s="29">
        <f>F496</f>
        <v>483</v>
      </c>
      <c r="EN424" s="30">
        <f>F373</f>
        <v>360</v>
      </c>
      <c r="EO424" s="75">
        <f t="shared" ref="EO424:EO434" si="203">SUMSQ(DP424:EN424)</f>
        <v>3247400</v>
      </c>
      <c r="EP424" s="41"/>
      <c r="EQ424" s="82" t="s">
        <v>576</v>
      </c>
      <c r="ER424" s="83" t="s">
        <v>390</v>
      </c>
      <c r="ES424" s="84" t="s">
        <v>666</v>
      </c>
      <c r="ET424" s="84" t="s">
        <v>150</v>
      </c>
      <c r="EU424" s="84" t="s">
        <v>649</v>
      </c>
      <c r="EV424" s="84" t="s">
        <v>114</v>
      </c>
      <c r="EW424" s="84" t="s">
        <v>409</v>
      </c>
      <c r="EX424" s="84" t="s">
        <v>105</v>
      </c>
      <c r="EY424" s="84" t="s">
        <v>581</v>
      </c>
      <c r="EZ424" s="84" t="s">
        <v>87</v>
      </c>
      <c r="FA424" s="84" t="s">
        <v>346</v>
      </c>
      <c r="FB424" s="84" t="s">
        <v>620</v>
      </c>
      <c r="FC424" s="85" t="s">
        <v>486</v>
      </c>
      <c r="FD424" s="84" t="s">
        <v>484</v>
      </c>
      <c r="FE424" s="84" t="s">
        <v>479</v>
      </c>
      <c r="FF424" s="84" t="s">
        <v>547</v>
      </c>
      <c r="FG424" s="84" t="s">
        <v>272</v>
      </c>
      <c r="FH424" s="84" t="s">
        <v>591</v>
      </c>
      <c r="FI424" s="84" t="s">
        <v>690</v>
      </c>
      <c r="FJ424" s="84" t="s">
        <v>466</v>
      </c>
      <c r="FK424" s="84" t="s">
        <v>428</v>
      </c>
      <c r="FL424" s="84" t="s">
        <v>689</v>
      </c>
      <c r="FM424" s="84" t="s">
        <v>213</v>
      </c>
      <c r="FN424" s="86" t="s">
        <v>354</v>
      </c>
      <c r="FO424" s="87" t="s">
        <v>691</v>
      </c>
      <c r="FP424" s="67"/>
    </row>
    <row r="425" spans="1:172" x14ac:dyDescent="0.2">
      <c r="A425" s="41"/>
      <c r="B425" s="41"/>
      <c r="C425" s="41"/>
      <c r="D425" s="109" t="s">
        <v>353</v>
      </c>
      <c r="E425" s="110" t="s">
        <v>565</v>
      </c>
      <c r="F425" s="122">
        <f>B3+(412*B5)</f>
        <v>412</v>
      </c>
      <c r="G425" s="41"/>
      <c r="I425" s="57"/>
      <c r="J425" s="28">
        <f>F93</f>
        <v>80</v>
      </c>
      <c r="K425" s="29">
        <f>F22</f>
        <v>9</v>
      </c>
      <c r="L425" s="29">
        <f>F71</f>
        <v>58</v>
      </c>
      <c r="M425" s="29">
        <f>F120</f>
        <v>107</v>
      </c>
      <c r="N425" s="29">
        <f>F44</f>
        <v>31</v>
      </c>
      <c r="O425" s="29">
        <f>F356</f>
        <v>343</v>
      </c>
      <c r="P425" s="29">
        <f>F280</f>
        <v>267</v>
      </c>
      <c r="Q425" s="29">
        <f>F329</f>
        <v>316</v>
      </c>
      <c r="R425" s="29">
        <f>F378</f>
        <v>365</v>
      </c>
      <c r="S425" s="29">
        <f>F307</f>
        <v>294</v>
      </c>
      <c r="T425" s="29">
        <f>F589</f>
        <v>576</v>
      </c>
      <c r="U425" s="29">
        <f>F513</f>
        <v>500</v>
      </c>
      <c r="V425" s="29">
        <f>F567</f>
        <v>554</v>
      </c>
      <c r="W425" s="29">
        <f>F616</f>
        <v>603</v>
      </c>
      <c r="X425" s="29">
        <f>F540</f>
        <v>527</v>
      </c>
      <c r="Y425" s="29">
        <f>F227</f>
        <v>214</v>
      </c>
      <c r="Z425" s="29">
        <f>F151</f>
        <v>138</v>
      </c>
      <c r="AA425" s="29">
        <f>F200</f>
        <v>187</v>
      </c>
      <c r="AB425" s="29">
        <f>F249</f>
        <v>236</v>
      </c>
      <c r="AC425" s="29">
        <f>F173</f>
        <v>160</v>
      </c>
      <c r="AD425" s="29">
        <f>F485</f>
        <v>472</v>
      </c>
      <c r="AE425" s="29">
        <f>F409</f>
        <v>396</v>
      </c>
      <c r="AF425" s="29">
        <f>F458</f>
        <v>445</v>
      </c>
      <c r="AG425" s="29">
        <f>F512</f>
        <v>499</v>
      </c>
      <c r="AH425" s="30">
        <f>F436</f>
        <v>423</v>
      </c>
      <c r="AI425" s="75">
        <f t="shared" ref="AI425:AI447" si="204">SUM(J425:AH425)</f>
        <v>7800</v>
      </c>
      <c r="AJ425" s="41"/>
      <c r="AK425" s="76" t="s">
        <v>561</v>
      </c>
      <c r="AL425" s="78" t="s">
        <v>348</v>
      </c>
      <c r="AM425" s="77" t="s">
        <v>210</v>
      </c>
      <c r="AN425" s="78" t="s">
        <v>320</v>
      </c>
      <c r="AO425" s="78" t="s">
        <v>597</v>
      </c>
      <c r="AP425" s="78" t="s">
        <v>514</v>
      </c>
      <c r="AQ425" s="78" t="s">
        <v>85</v>
      </c>
      <c r="AR425" s="78" t="s">
        <v>466</v>
      </c>
      <c r="AS425" s="78" t="s">
        <v>110</v>
      </c>
      <c r="AT425" s="78" t="s">
        <v>673</v>
      </c>
      <c r="AU425" s="78" t="s">
        <v>275</v>
      </c>
      <c r="AV425" s="78" t="s">
        <v>391</v>
      </c>
      <c r="AW425" s="78" t="s">
        <v>613</v>
      </c>
      <c r="AX425" s="78" t="s">
        <v>610</v>
      </c>
      <c r="AY425" s="78" t="s">
        <v>108</v>
      </c>
      <c r="AZ425" s="78" t="s">
        <v>248</v>
      </c>
      <c r="BA425" s="78" t="s">
        <v>571</v>
      </c>
      <c r="BB425" s="78" t="s">
        <v>260</v>
      </c>
      <c r="BC425" s="78" t="s">
        <v>621</v>
      </c>
      <c r="BD425" s="78" t="s">
        <v>160</v>
      </c>
      <c r="BE425" s="78" t="s">
        <v>130</v>
      </c>
      <c r="BF425" s="78" t="s">
        <v>604</v>
      </c>
      <c r="BG425" s="80" t="s">
        <v>168</v>
      </c>
      <c r="BH425" s="78" t="s">
        <v>340</v>
      </c>
      <c r="BI425" s="81" t="s">
        <v>436</v>
      </c>
      <c r="BJ425" s="67"/>
      <c r="BL425" s="57"/>
      <c r="BM425" s="28">
        <f>F43</f>
        <v>30</v>
      </c>
      <c r="BN425" s="29">
        <f>F122</f>
        <v>109</v>
      </c>
      <c r="BO425" s="29">
        <f>F71</f>
        <v>58</v>
      </c>
      <c r="BP425" s="29">
        <f>F20</f>
        <v>7</v>
      </c>
      <c r="BQ425" s="29">
        <f>F94</f>
        <v>81</v>
      </c>
      <c r="BR425" s="29">
        <f>F427</f>
        <v>414</v>
      </c>
      <c r="BS425" s="29">
        <f>F501</f>
        <v>488</v>
      </c>
      <c r="BT425" s="29">
        <f>F450</f>
        <v>437</v>
      </c>
      <c r="BU425" s="29">
        <f>F399</f>
        <v>386</v>
      </c>
      <c r="BV425" s="29">
        <f>F473</f>
        <v>460</v>
      </c>
      <c r="BW425" s="29">
        <f>F560</f>
        <v>547</v>
      </c>
      <c r="BX425" s="29">
        <f>F634</f>
        <v>621</v>
      </c>
      <c r="BY425" s="29">
        <f>F583</f>
        <v>570</v>
      </c>
      <c r="BZ425" s="29">
        <f>F537</f>
        <v>524</v>
      </c>
      <c r="CA425" s="29">
        <f>F611</f>
        <v>598</v>
      </c>
      <c r="CB425" s="29">
        <f>F306</f>
        <v>293</v>
      </c>
      <c r="CC425" s="29">
        <f>F380</f>
        <v>367</v>
      </c>
      <c r="CD425" s="29">
        <f>F329</f>
        <v>316</v>
      </c>
      <c r="CE425" s="29">
        <f>F278</f>
        <v>265</v>
      </c>
      <c r="CF425" s="29">
        <f>F357</f>
        <v>344</v>
      </c>
      <c r="CG425" s="29">
        <f>F164</f>
        <v>151</v>
      </c>
      <c r="CH425" s="29">
        <f>F238</f>
        <v>225</v>
      </c>
      <c r="CI425" s="29">
        <f>F192</f>
        <v>179</v>
      </c>
      <c r="CJ425" s="29">
        <f>F141</f>
        <v>128</v>
      </c>
      <c r="CK425" s="30">
        <f>F215</f>
        <v>202</v>
      </c>
      <c r="CL425" s="75">
        <f t="shared" ref="CL425:CL447" si="205">SUM(BM425:CK425)</f>
        <v>7800</v>
      </c>
      <c r="CM425" s="41"/>
      <c r="CN425" s="76" t="s">
        <v>414</v>
      </c>
      <c r="CO425" s="78" t="s">
        <v>231</v>
      </c>
      <c r="CP425" s="77" t="s">
        <v>210</v>
      </c>
      <c r="CQ425" s="78" t="s">
        <v>117</v>
      </c>
      <c r="CR425" s="78" t="s">
        <v>650</v>
      </c>
      <c r="CS425" s="78" t="s">
        <v>685</v>
      </c>
      <c r="CT425" s="78" t="s">
        <v>152</v>
      </c>
      <c r="CU425" s="78" t="s">
        <v>236</v>
      </c>
      <c r="CV425" s="78" t="s">
        <v>551</v>
      </c>
      <c r="CW425" s="78" t="s">
        <v>263</v>
      </c>
      <c r="CX425" s="78" t="s">
        <v>393</v>
      </c>
      <c r="CY425" s="78" t="s">
        <v>203</v>
      </c>
      <c r="CZ425" s="78" t="s">
        <v>674</v>
      </c>
      <c r="DA425" s="78" t="s">
        <v>454</v>
      </c>
      <c r="DB425" s="78" t="s">
        <v>241</v>
      </c>
      <c r="DC425" s="78" t="s">
        <v>399</v>
      </c>
      <c r="DD425" s="78" t="s">
        <v>157</v>
      </c>
      <c r="DE425" s="78" t="s">
        <v>466</v>
      </c>
      <c r="DF425" s="78" t="s">
        <v>243</v>
      </c>
      <c r="DG425" s="78" t="s">
        <v>669</v>
      </c>
      <c r="DH425" s="78" t="s">
        <v>245</v>
      </c>
      <c r="DI425" s="78" t="s">
        <v>326</v>
      </c>
      <c r="DJ425" s="80" t="s">
        <v>227</v>
      </c>
      <c r="DK425" s="78" t="s">
        <v>505</v>
      </c>
      <c r="DL425" s="81" t="s">
        <v>518</v>
      </c>
      <c r="DM425" s="67"/>
      <c r="DO425" s="57"/>
      <c r="DP425" s="28">
        <f>F330</f>
        <v>317</v>
      </c>
      <c r="DQ425" s="29">
        <f>F212</f>
        <v>199</v>
      </c>
      <c r="DR425" s="29">
        <f>F64</f>
        <v>51</v>
      </c>
      <c r="DS425" s="29">
        <f>F571</f>
        <v>558</v>
      </c>
      <c r="DT425" s="29">
        <f>F448</f>
        <v>435</v>
      </c>
      <c r="DU425" s="29">
        <f>F374</f>
        <v>361</v>
      </c>
      <c r="DV425" s="29">
        <f>F256</f>
        <v>243</v>
      </c>
      <c r="DW425" s="29">
        <f>F133</f>
        <v>120</v>
      </c>
      <c r="DX425" s="29">
        <f>F615</f>
        <v>602</v>
      </c>
      <c r="DY425" s="29">
        <f>F497</f>
        <v>484</v>
      </c>
      <c r="DZ425" s="29">
        <f>F293</f>
        <v>280</v>
      </c>
      <c r="EA425" s="29">
        <f>F175</f>
        <v>162</v>
      </c>
      <c r="EB425" s="29">
        <f>F57</f>
        <v>44</v>
      </c>
      <c r="EC425" s="29">
        <f>F559</f>
        <v>546</v>
      </c>
      <c r="ED425" s="29">
        <f>F416</f>
        <v>403</v>
      </c>
      <c r="EE425" s="29">
        <f>F342</f>
        <v>329</v>
      </c>
      <c r="EF425" s="29">
        <f>F219</f>
        <v>206</v>
      </c>
      <c r="EG425" s="29">
        <f>F101</f>
        <v>88</v>
      </c>
      <c r="EH425" s="29">
        <f>F603</f>
        <v>590</v>
      </c>
      <c r="EI425" s="29">
        <f>F485</f>
        <v>472</v>
      </c>
      <c r="EJ425" s="29">
        <f>F286</f>
        <v>273</v>
      </c>
      <c r="EK425" s="29">
        <f>F138</f>
        <v>125</v>
      </c>
      <c r="EL425" s="29">
        <f>F20</f>
        <v>7</v>
      </c>
      <c r="EM425" s="29">
        <f>F527</f>
        <v>514</v>
      </c>
      <c r="EN425" s="30">
        <f>F404</f>
        <v>391</v>
      </c>
      <c r="EO425" s="75">
        <f t="shared" si="203"/>
        <v>3247400</v>
      </c>
      <c r="EP425" s="41"/>
      <c r="EQ425" s="82" t="s">
        <v>132</v>
      </c>
      <c r="ER425" s="84" t="s">
        <v>122</v>
      </c>
      <c r="ES425" s="83" t="s">
        <v>139</v>
      </c>
      <c r="ET425" s="84" t="s">
        <v>129</v>
      </c>
      <c r="EU425" s="84" t="s">
        <v>119</v>
      </c>
      <c r="EV425" s="84" t="s">
        <v>126</v>
      </c>
      <c r="EW425" s="84" t="s">
        <v>121</v>
      </c>
      <c r="EX425" s="84" t="s">
        <v>134</v>
      </c>
      <c r="EY425" s="84" t="s">
        <v>124</v>
      </c>
      <c r="EZ425" s="84" t="s">
        <v>136</v>
      </c>
      <c r="FA425" s="84" t="s">
        <v>125</v>
      </c>
      <c r="FB425" s="84" t="s">
        <v>138</v>
      </c>
      <c r="FC425" s="85" t="s">
        <v>128</v>
      </c>
      <c r="FD425" s="84" t="s">
        <v>118</v>
      </c>
      <c r="FE425" s="84" t="s">
        <v>131</v>
      </c>
      <c r="FF425" s="84" t="s">
        <v>120</v>
      </c>
      <c r="FG425" s="84" t="s">
        <v>133</v>
      </c>
      <c r="FH425" s="84" t="s">
        <v>123</v>
      </c>
      <c r="FI425" s="84" t="s">
        <v>77</v>
      </c>
      <c r="FJ425" s="84" t="s">
        <v>130</v>
      </c>
      <c r="FK425" s="84" t="s">
        <v>137</v>
      </c>
      <c r="FL425" s="84" t="s">
        <v>127</v>
      </c>
      <c r="FM425" s="86" t="s">
        <v>117</v>
      </c>
      <c r="FN425" s="84" t="s">
        <v>135</v>
      </c>
      <c r="FO425" s="87" t="s">
        <v>99</v>
      </c>
      <c r="FP425" s="67"/>
    </row>
    <row r="426" spans="1:172" x14ac:dyDescent="0.2">
      <c r="A426" s="41"/>
      <c r="B426" s="41"/>
      <c r="C426" s="41"/>
      <c r="D426" s="109" t="s">
        <v>339</v>
      </c>
      <c r="E426" s="110" t="s">
        <v>565</v>
      </c>
      <c r="F426" s="122">
        <f>B3+(413*B5)</f>
        <v>413</v>
      </c>
      <c r="G426" s="41"/>
      <c r="I426" s="57"/>
      <c r="J426" s="28">
        <f>F70</f>
        <v>57</v>
      </c>
      <c r="K426" s="29">
        <f>F119</f>
        <v>106</v>
      </c>
      <c r="L426" s="29">
        <f>F43</f>
        <v>30</v>
      </c>
      <c r="M426" s="29">
        <f>F97</f>
        <v>84</v>
      </c>
      <c r="N426" s="29">
        <f>F21</f>
        <v>8</v>
      </c>
      <c r="O426" s="29">
        <f>F328</f>
        <v>315</v>
      </c>
      <c r="P426" s="29">
        <f>F382</f>
        <v>369</v>
      </c>
      <c r="Q426" s="29">
        <f>F306</f>
        <v>293</v>
      </c>
      <c r="R426" s="29">
        <f>F355</f>
        <v>342</v>
      </c>
      <c r="S426" s="29">
        <f>F279</f>
        <v>266</v>
      </c>
      <c r="T426" s="29">
        <f>F566</f>
        <v>553</v>
      </c>
      <c r="U426" s="29">
        <f>F615</f>
        <v>602</v>
      </c>
      <c r="V426" s="29">
        <f>F539</f>
        <v>526</v>
      </c>
      <c r="W426" s="29">
        <f>F588</f>
        <v>575</v>
      </c>
      <c r="X426" s="29">
        <f>F517</f>
        <v>504</v>
      </c>
      <c r="Y426" s="29">
        <f>F199</f>
        <v>186</v>
      </c>
      <c r="Z426" s="29">
        <f>F248</f>
        <v>235</v>
      </c>
      <c r="AA426" s="29">
        <f>F177</f>
        <v>164</v>
      </c>
      <c r="AB426" s="29">
        <f>F226</f>
        <v>213</v>
      </c>
      <c r="AC426" s="29">
        <f>F150</f>
        <v>137</v>
      </c>
      <c r="AD426" s="29">
        <f>F462</f>
        <v>449</v>
      </c>
      <c r="AE426" s="29">
        <f>F511</f>
        <v>498</v>
      </c>
      <c r="AF426" s="29">
        <f>F435</f>
        <v>422</v>
      </c>
      <c r="AG426" s="29">
        <f>F484</f>
        <v>471</v>
      </c>
      <c r="AH426" s="30">
        <f>F408</f>
        <v>395</v>
      </c>
      <c r="AI426" s="75">
        <f t="shared" si="204"/>
        <v>7800</v>
      </c>
      <c r="AJ426" s="41"/>
      <c r="AK426" s="76" t="s">
        <v>369</v>
      </c>
      <c r="AL426" s="78" t="s">
        <v>579</v>
      </c>
      <c r="AM426" s="78" t="s">
        <v>414</v>
      </c>
      <c r="AN426" s="77" t="s">
        <v>292</v>
      </c>
      <c r="AO426" s="78" t="s">
        <v>333</v>
      </c>
      <c r="AP426" s="78" t="s">
        <v>306</v>
      </c>
      <c r="AQ426" s="78" t="s">
        <v>688</v>
      </c>
      <c r="AR426" s="78" t="s">
        <v>399</v>
      </c>
      <c r="AS426" s="78" t="s">
        <v>222</v>
      </c>
      <c r="AT426" s="78" t="s">
        <v>536</v>
      </c>
      <c r="AU426" s="78" t="s">
        <v>627</v>
      </c>
      <c r="AV426" s="78" t="s">
        <v>124</v>
      </c>
      <c r="AW426" s="78" t="s">
        <v>79</v>
      </c>
      <c r="AX426" s="78" t="s">
        <v>456</v>
      </c>
      <c r="AY426" s="78" t="s">
        <v>647</v>
      </c>
      <c r="AZ426" s="78" t="s">
        <v>598</v>
      </c>
      <c r="BA426" s="78" t="s">
        <v>286</v>
      </c>
      <c r="BB426" s="78" t="s">
        <v>309</v>
      </c>
      <c r="BC426" s="78" t="s">
        <v>583</v>
      </c>
      <c r="BD426" s="78" t="s">
        <v>318</v>
      </c>
      <c r="BE426" s="78" t="s">
        <v>149</v>
      </c>
      <c r="BF426" s="80" t="s">
        <v>512</v>
      </c>
      <c r="BG426" s="78" t="s">
        <v>192</v>
      </c>
      <c r="BH426" s="78" t="s">
        <v>581</v>
      </c>
      <c r="BI426" s="81" t="s">
        <v>352</v>
      </c>
      <c r="BJ426" s="67"/>
      <c r="BL426" s="57"/>
      <c r="BM426" s="28">
        <f>F121</f>
        <v>108</v>
      </c>
      <c r="BN426" s="29">
        <f>F18</f>
        <v>5</v>
      </c>
      <c r="BO426" s="29">
        <f>F44</f>
        <v>31</v>
      </c>
      <c r="BP426" s="29">
        <f>F97</f>
        <v>84</v>
      </c>
      <c r="BQ426" s="29">
        <f>F70</f>
        <v>57</v>
      </c>
      <c r="BR426" s="29">
        <f>F500</f>
        <v>487</v>
      </c>
      <c r="BS426" s="29">
        <f>F402</f>
        <v>389</v>
      </c>
      <c r="BT426" s="29">
        <f>F423</f>
        <v>410</v>
      </c>
      <c r="BU426" s="29">
        <f>F476</f>
        <v>463</v>
      </c>
      <c r="BV426" s="29">
        <f>F449</f>
        <v>436</v>
      </c>
      <c r="BW426" s="29">
        <f>F633</f>
        <v>620</v>
      </c>
      <c r="BX426" s="29">
        <f>F535</f>
        <v>522</v>
      </c>
      <c r="BY426" s="29">
        <f>F561</f>
        <v>548</v>
      </c>
      <c r="BZ426" s="29">
        <f>F609</f>
        <v>596</v>
      </c>
      <c r="CA426" s="29">
        <f>F587</f>
        <v>574</v>
      </c>
      <c r="CB426" s="29">
        <f>F379</f>
        <v>366</v>
      </c>
      <c r="CC426" s="29">
        <f>F281</f>
        <v>268</v>
      </c>
      <c r="CD426" s="29">
        <f>F307</f>
        <v>294</v>
      </c>
      <c r="CE426" s="29">
        <f>F355</f>
        <v>342</v>
      </c>
      <c r="CF426" s="29">
        <f>F328</f>
        <v>315</v>
      </c>
      <c r="CG426" s="29">
        <f>F242</f>
        <v>229</v>
      </c>
      <c r="CH426" s="29">
        <f>F139</f>
        <v>126</v>
      </c>
      <c r="CI426" s="29">
        <f>F165</f>
        <v>152</v>
      </c>
      <c r="CJ426" s="29">
        <f>F213</f>
        <v>200</v>
      </c>
      <c r="CK426" s="30">
        <f>F191</f>
        <v>178</v>
      </c>
      <c r="CL426" s="75">
        <f t="shared" si="205"/>
        <v>7800</v>
      </c>
      <c r="CM426" s="41"/>
      <c r="CN426" s="76" t="s">
        <v>71</v>
      </c>
      <c r="CO426" s="78" t="s">
        <v>529</v>
      </c>
      <c r="CP426" s="78" t="s">
        <v>597</v>
      </c>
      <c r="CQ426" s="77" t="s">
        <v>292</v>
      </c>
      <c r="CR426" s="78" t="s">
        <v>369</v>
      </c>
      <c r="CS426" s="78" t="s">
        <v>294</v>
      </c>
      <c r="CT426" s="78" t="s">
        <v>668</v>
      </c>
      <c r="CU426" s="78" t="s">
        <v>322</v>
      </c>
      <c r="CV426" s="78" t="s">
        <v>217</v>
      </c>
      <c r="CW426" s="78" t="s">
        <v>444</v>
      </c>
      <c r="CX426" s="78" t="s">
        <v>663</v>
      </c>
      <c r="CY426" s="78" t="s">
        <v>433</v>
      </c>
      <c r="CZ426" s="78" t="s">
        <v>145</v>
      </c>
      <c r="DA426" s="78" t="s">
        <v>370</v>
      </c>
      <c r="DB426" s="78" t="s">
        <v>415</v>
      </c>
      <c r="DC426" s="78" t="s">
        <v>383</v>
      </c>
      <c r="DD426" s="78" t="s">
        <v>545</v>
      </c>
      <c r="DE426" s="78" t="s">
        <v>673</v>
      </c>
      <c r="DF426" s="78" t="s">
        <v>222</v>
      </c>
      <c r="DG426" s="78" t="s">
        <v>306</v>
      </c>
      <c r="DH426" s="78" t="s">
        <v>91</v>
      </c>
      <c r="DI426" s="80" t="s">
        <v>308</v>
      </c>
      <c r="DJ426" s="78" t="s">
        <v>402</v>
      </c>
      <c r="DK426" s="78" t="s">
        <v>189</v>
      </c>
      <c r="DL426" s="81" t="s">
        <v>427</v>
      </c>
      <c r="DM426" s="67"/>
      <c r="DO426" s="57"/>
      <c r="DP426" s="28">
        <f>F486</f>
        <v>473</v>
      </c>
      <c r="DQ426" s="29">
        <f>F338</f>
        <v>325</v>
      </c>
      <c r="DR426" s="29">
        <f>F220</f>
        <v>207</v>
      </c>
      <c r="DS426" s="29">
        <f>F102</f>
        <v>89</v>
      </c>
      <c r="DT426" s="29">
        <f>F604</f>
        <v>591</v>
      </c>
      <c r="DU426" s="29">
        <f>F405</f>
        <v>392</v>
      </c>
      <c r="DV426" s="29">
        <f>F287</f>
        <v>274</v>
      </c>
      <c r="DW426" s="29">
        <f>F139</f>
        <v>126</v>
      </c>
      <c r="DX426" s="29">
        <f>F21</f>
        <v>8</v>
      </c>
      <c r="DY426" s="29">
        <f>F523</f>
        <v>510</v>
      </c>
      <c r="DZ426" s="29">
        <f>F449</f>
        <v>436</v>
      </c>
      <c r="EA426" s="29">
        <f>F331</f>
        <v>318</v>
      </c>
      <c r="EB426" s="29">
        <f>F208</f>
        <v>195</v>
      </c>
      <c r="EC426" s="29">
        <f>F65</f>
        <v>52</v>
      </c>
      <c r="ED426" s="29">
        <f>F572</f>
        <v>559</v>
      </c>
      <c r="EE426" s="29">
        <f>F493</f>
        <v>480</v>
      </c>
      <c r="EF426" s="29">
        <f>F375</f>
        <v>362</v>
      </c>
      <c r="EG426" s="29">
        <f>F257</f>
        <v>244</v>
      </c>
      <c r="EH426" s="29">
        <f>F134</f>
        <v>121</v>
      </c>
      <c r="EI426" s="29">
        <f>F616</f>
        <v>603</v>
      </c>
      <c r="EJ426" s="29">
        <f>F417</f>
        <v>404</v>
      </c>
      <c r="EK426" s="29">
        <f>F294</f>
        <v>281</v>
      </c>
      <c r="EL426" s="29">
        <f>F176</f>
        <v>163</v>
      </c>
      <c r="EM426" s="29">
        <f>F53</f>
        <v>40</v>
      </c>
      <c r="EN426" s="30">
        <f>F560</f>
        <v>547</v>
      </c>
      <c r="EO426" s="75">
        <f t="shared" si="203"/>
        <v>3247400</v>
      </c>
      <c r="EP426" s="41"/>
      <c r="EQ426" s="82" t="s">
        <v>543</v>
      </c>
      <c r="ER426" s="84" t="s">
        <v>607</v>
      </c>
      <c r="ES426" s="84" t="s">
        <v>92</v>
      </c>
      <c r="ET426" s="83" t="s">
        <v>609</v>
      </c>
      <c r="EU426" s="84" t="s">
        <v>606</v>
      </c>
      <c r="EV426" s="84" t="s">
        <v>608</v>
      </c>
      <c r="EW426" s="84" t="s">
        <v>303</v>
      </c>
      <c r="EX426" s="84" t="s">
        <v>308</v>
      </c>
      <c r="EY426" s="84" t="s">
        <v>333</v>
      </c>
      <c r="EZ426" s="84" t="s">
        <v>299</v>
      </c>
      <c r="FA426" s="84" t="s">
        <v>444</v>
      </c>
      <c r="FB426" s="84" t="s">
        <v>438</v>
      </c>
      <c r="FC426" s="85" t="s">
        <v>469</v>
      </c>
      <c r="FD426" s="84" t="s">
        <v>602</v>
      </c>
      <c r="FE426" s="84" t="s">
        <v>276</v>
      </c>
      <c r="FF426" s="84" t="s">
        <v>216</v>
      </c>
      <c r="FG426" s="84" t="s">
        <v>570</v>
      </c>
      <c r="FH426" s="84" t="s">
        <v>516</v>
      </c>
      <c r="FI426" s="84" t="s">
        <v>289</v>
      </c>
      <c r="FJ426" s="84" t="s">
        <v>610</v>
      </c>
      <c r="FK426" s="84" t="s">
        <v>169</v>
      </c>
      <c r="FL426" s="86" t="s">
        <v>155</v>
      </c>
      <c r="FM426" s="84" t="s">
        <v>605</v>
      </c>
      <c r="FN426" s="84" t="s">
        <v>611</v>
      </c>
      <c r="FO426" s="87" t="s">
        <v>393</v>
      </c>
      <c r="FP426" s="67"/>
    </row>
    <row r="427" spans="1:172" x14ac:dyDescent="0.2">
      <c r="A427" s="41"/>
      <c r="B427" s="41"/>
      <c r="C427" s="41"/>
      <c r="D427" s="109" t="s">
        <v>685</v>
      </c>
      <c r="E427" s="110" t="s">
        <v>565</v>
      </c>
      <c r="F427" s="111">
        <f>B3+(414*B5)</f>
        <v>414</v>
      </c>
      <c r="G427" s="41"/>
      <c r="I427" s="57"/>
      <c r="J427" s="28">
        <f>F47</f>
        <v>34</v>
      </c>
      <c r="K427" s="29">
        <f>F96</f>
        <v>83</v>
      </c>
      <c r="L427" s="29">
        <f>F20</f>
        <v>7</v>
      </c>
      <c r="M427" s="29">
        <f>F69</f>
        <v>56</v>
      </c>
      <c r="N427" s="29">
        <f>F118</f>
        <v>105</v>
      </c>
      <c r="O427" s="29">
        <f>F305</f>
        <v>292</v>
      </c>
      <c r="P427" s="29">
        <f>F354</f>
        <v>341</v>
      </c>
      <c r="Q427" s="29">
        <f>F278</f>
        <v>265</v>
      </c>
      <c r="R427" s="29">
        <f>F332</f>
        <v>319</v>
      </c>
      <c r="S427" s="29">
        <f>F381</f>
        <v>368</v>
      </c>
      <c r="T427" s="29">
        <f>F538</f>
        <v>525</v>
      </c>
      <c r="U427" s="29">
        <f>F592</f>
        <v>579</v>
      </c>
      <c r="V427" s="29">
        <f>F516</f>
        <v>503</v>
      </c>
      <c r="W427" s="29">
        <f>F565</f>
        <v>552</v>
      </c>
      <c r="X427" s="29">
        <f>F614</f>
        <v>601</v>
      </c>
      <c r="Y427" s="29">
        <f>F176</f>
        <v>163</v>
      </c>
      <c r="Z427" s="29">
        <f>F225</f>
        <v>212</v>
      </c>
      <c r="AA427" s="29">
        <f>F149</f>
        <v>136</v>
      </c>
      <c r="AB427" s="29">
        <f>F198</f>
        <v>185</v>
      </c>
      <c r="AC427" s="29">
        <f>F252</f>
        <v>239</v>
      </c>
      <c r="AD427" s="29">
        <f>F434</f>
        <v>421</v>
      </c>
      <c r="AE427" s="29">
        <f>F483</f>
        <v>470</v>
      </c>
      <c r="AF427" s="29">
        <f>F412</f>
        <v>399</v>
      </c>
      <c r="AG427" s="29">
        <f>F461</f>
        <v>448</v>
      </c>
      <c r="AH427" s="30">
        <f>F510</f>
        <v>497</v>
      </c>
      <c r="AI427" s="75">
        <f t="shared" si="204"/>
        <v>7800</v>
      </c>
      <c r="AJ427" s="41"/>
      <c r="AK427" s="76" t="s">
        <v>98</v>
      </c>
      <c r="AL427" s="78" t="s">
        <v>143</v>
      </c>
      <c r="AM427" s="78" t="s">
        <v>117</v>
      </c>
      <c r="AN427" s="78" t="s">
        <v>573</v>
      </c>
      <c r="AO427" s="77" t="s">
        <v>453</v>
      </c>
      <c r="AP427" s="78" t="s">
        <v>312</v>
      </c>
      <c r="AQ427" s="78" t="s">
        <v>426</v>
      </c>
      <c r="AR427" s="78" t="s">
        <v>243</v>
      </c>
      <c r="AS427" s="78" t="s">
        <v>665</v>
      </c>
      <c r="AT427" s="78" t="s">
        <v>478</v>
      </c>
      <c r="AU427" s="78" t="s">
        <v>491</v>
      </c>
      <c r="AV427" s="78" t="s">
        <v>592</v>
      </c>
      <c r="AW427" s="78" t="s">
        <v>642</v>
      </c>
      <c r="AX427" s="78" t="s">
        <v>172</v>
      </c>
      <c r="AY427" s="78" t="s">
        <v>213</v>
      </c>
      <c r="AZ427" s="78" t="s">
        <v>605</v>
      </c>
      <c r="BA427" s="78" t="s">
        <v>367</v>
      </c>
      <c r="BB427" s="78" t="s">
        <v>654</v>
      </c>
      <c r="BC427" s="78" t="s">
        <v>93</v>
      </c>
      <c r="BD427" s="78" t="s">
        <v>185</v>
      </c>
      <c r="BE427" s="80" t="s">
        <v>656</v>
      </c>
      <c r="BF427" s="78" t="s">
        <v>296</v>
      </c>
      <c r="BG427" s="78" t="s">
        <v>277</v>
      </c>
      <c r="BH427" s="78" t="s">
        <v>395</v>
      </c>
      <c r="BI427" s="81" t="s">
        <v>252</v>
      </c>
      <c r="BJ427" s="67"/>
      <c r="BL427" s="57"/>
      <c r="BM427" s="28">
        <f>F95</f>
        <v>82</v>
      </c>
      <c r="BN427" s="29">
        <f>F69</f>
        <v>56</v>
      </c>
      <c r="BO427" s="29">
        <f>F22</f>
        <v>9</v>
      </c>
      <c r="BP427" s="29">
        <f>F46</f>
        <v>33</v>
      </c>
      <c r="BQ427" s="29">
        <f>F118</f>
        <v>105</v>
      </c>
      <c r="BR427" s="29">
        <f>F474</f>
        <v>461</v>
      </c>
      <c r="BS427" s="29">
        <f>F448</f>
        <v>435</v>
      </c>
      <c r="BT427" s="29">
        <f>F401</f>
        <v>388</v>
      </c>
      <c r="BU427" s="29">
        <f>F425</f>
        <v>412</v>
      </c>
      <c r="BV427" s="29">
        <f>F502</f>
        <v>489</v>
      </c>
      <c r="BW427" s="29">
        <f>F612</f>
        <v>599</v>
      </c>
      <c r="BX427" s="29">
        <f>F586</f>
        <v>573</v>
      </c>
      <c r="BY427" s="29">
        <f>F534</f>
        <v>521</v>
      </c>
      <c r="BZ427" s="29">
        <f>F558</f>
        <v>545</v>
      </c>
      <c r="CA427" s="29">
        <f>F635</f>
        <v>622</v>
      </c>
      <c r="CB427" s="29">
        <f>F353</f>
        <v>340</v>
      </c>
      <c r="CC427" s="29">
        <f>F332</f>
        <v>319</v>
      </c>
      <c r="CD427" s="29">
        <f>F280</f>
        <v>267</v>
      </c>
      <c r="CE427" s="29">
        <f>F304</f>
        <v>291</v>
      </c>
      <c r="CF427" s="29">
        <f>F381</f>
        <v>368</v>
      </c>
      <c r="CG427" s="29">
        <f>F216</f>
        <v>203</v>
      </c>
      <c r="CH427" s="29">
        <f>F190</f>
        <v>177</v>
      </c>
      <c r="CI427" s="29">
        <f>F138</f>
        <v>125</v>
      </c>
      <c r="CJ427" s="29">
        <f>F167</f>
        <v>154</v>
      </c>
      <c r="CK427" s="30">
        <f>F239</f>
        <v>226</v>
      </c>
      <c r="CL427" s="75">
        <f t="shared" si="205"/>
        <v>7800</v>
      </c>
      <c r="CM427" s="41"/>
      <c r="CN427" s="76" t="s">
        <v>202</v>
      </c>
      <c r="CO427" s="78" t="s">
        <v>573</v>
      </c>
      <c r="CP427" s="78" t="s">
        <v>348</v>
      </c>
      <c r="CQ427" s="78" t="s">
        <v>269</v>
      </c>
      <c r="CR427" s="77" t="s">
        <v>453</v>
      </c>
      <c r="CS427" s="78" t="s">
        <v>519</v>
      </c>
      <c r="CT427" s="78" t="s">
        <v>119</v>
      </c>
      <c r="CU427" s="78" t="s">
        <v>80</v>
      </c>
      <c r="CV427" s="78" t="s">
        <v>353</v>
      </c>
      <c r="CW427" s="78" t="s">
        <v>676</v>
      </c>
      <c r="CX427" s="78" t="s">
        <v>500</v>
      </c>
      <c r="CY427" s="78" t="s">
        <v>78</v>
      </c>
      <c r="CZ427" s="78" t="s">
        <v>321</v>
      </c>
      <c r="DA427" s="78" t="s">
        <v>666</v>
      </c>
      <c r="DB427" s="78" t="s">
        <v>473</v>
      </c>
      <c r="DC427" s="78" t="s">
        <v>358</v>
      </c>
      <c r="DD427" s="78" t="s">
        <v>665</v>
      </c>
      <c r="DE427" s="78" t="s">
        <v>85</v>
      </c>
      <c r="DF427" s="78" t="s">
        <v>502</v>
      </c>
      <c r="DG427" s="78" t="s">
        <v>478</v>
      </c>
      <c r="DH427" s="80" t="s">
        <v>387</v>
      </c>
      <c r="DI427" s="78" t="s">
        <v>441</v>
      </c>
      <c r="DJ427" s="78" t="s">
        <v>127</v>
      </c>
      <c r="DK427" s="78" t="s">
        <v>284</v>
      </c>
      <c r="DL427" s="81" t="s">
        <v>364</v>
      </c>
      <c r="DM427" s="67"/>
      <c r="DO427" s="57"/>
      <c r="DP427" s="28">
        <f>F617</f>
        <v>604</v>
      </c>
      <c r="DQ427" s="29">
        <f>F494</f>
        <v>481</v>
      </c>
      <c r="DR427" s="29">
        <f>F376</f>
        <v>363</v>
      </c>
      <c r="DS427" s="29">
        <f>F253</f>
        <v>240</v>
      </c>
      <c r="DT427" s="29">
        <f>F135</f>
        <v>122</v>
      </c>
      <c r="DU427" s="29">
        <f>F561</f>
        <v>548</v>
      </c>
      <c r="DV427" s="29">
        <f>F413</f>
        <v>400</v>
      </c>
      <c r="DW427" s="29">
        <f>F295</f>
        <v>282</v>
      </c>
      <c r="DX427" s="29">
        <f>F177</f>
        <v>164</v>
      </c>
      <c r="DY427" s="29">
        <f>F54</f>
        <v>41</v>
      </c>
      <c r="DZ427" s="29">
        <f>F605</f>
        <v>592</v>
      </c>
      <c r="EA427" s="29">
        <f>F487</f>
        <v>474</v>
      </c>
      <c r="EB427" s="29">
        <f>F339</f>
        <v>326</v>
      </c>
      <c r="EC427" s="29">
        <f>F221</f>
        <v>208</v>
      </c>
      <c r="ED427" s="29">
        <f>F98</f>
        <v>85</v>
      </c>
      <c r="EE427" s="29">
        <f>F524</f>
        <v>511</v>
      </c>
      <c r="EF427" s="29">
        <f>F406</f>
        <v>393</v>
      </c>
      <c r="EG427" s="29">
        <f>F283</f>
        <v>270</v>
      </c>
      <c r="EH427" s="29">
        <f>F140</f>
        <v>127</v>
      </c>
      <c r="EI427" s="29">
        <f>F22</f>
        <v>9</v>
      </c>
      <c r="EJ427" s="29">
        <f>F568</f>
        <v>555</v>
      </c>
      <c r="EK427" s="29">
        <f>F450</f>
        <v>437</v>
      </c>
      <c r="EL427" s="29">
        <f>F332</f>
        <v>319</v>
      </c>
      <c r="EM427" s="29">
        <f>F209</f>
        <v>196</v>
      </c>
      <c r="EN427" s="30">
        <f>F66</f>
        <v>53</v>
      </c>
      <c r="EO427" s="75">
        <f t="shared" si="203"/>
        <v>3247400</v>
      </c>
      <c r="EP427" s="41"/>
      <c r="EQ427" s="82" t="s">
        <v>566</v>
      </c>
      <c r="ER427" s="84" t="s">
        <v>694</v>
      </c>
      <c r="ES427" s="84" t="s">
        <v>425</v>
      </c>
      <c r="ET427" s="84" t="s">
        <v>575</v>
      </c>
      <c r="EU427" s="83" t="s">
        <v>209</v>
      </c>
      <c r="EV427" s="84" t="s">
        <v>145</v>
      </c>
      <c r="EW427" s="84" t="s">
        <v>641</v>
      </c>
      <c r="EX427" s="84" t="s">
        <v>304</v>
      </c>
      <c r="EY427" s="84" t="s">
        <v>309</v>
      </c>
      <c r="EZ427" s="84" t="s">
        <v>523</v>
      </c>
      <c r="FA427" s="84" t="s">
        <v>448</v>
      </c>
      <c r="FB427" s="84" t="s">
        <v>82</v>
      </c>
      <c r="FC427" s="85" t="s">
        <v>440</v>
      </c>
      <c r="FD427" s="84" t="s">
        <v>698</v>
      </c>
      <c r="FE427" s="84" t="s">
        <v>539</v>
      </c>
      <c r="FF427" s="84" t="s">
        <v>509</v>
      </c>
      <c r="FG427" s="84" t="s">
        <v>672</v>
      </c>
      <c r="FH427" s="84" t="s">
        <v>343</v>
      </c>
      <c r="FI427" s="84" t="s">
        <v>548</v>
      </c>
      <c r="FJ427" s="84" t="s">
        <v>348</v>
      </c>
      <c r="FK427" s="86" t="s">
        <v>623</v>
      </c>
      <c r="FL427" s="84" t="s">
        <v>236</v>
      </c>
      <c r="FM427" s="84" t="s">
        <v>665</v>
      </c>
      <c r="FN427" s="84" t="s">
        <v>288</v>
      </c>
      <c r="FO427" s="87" t="s">
        <v>596</v>
      </c>
      <c r="FP427" s="67"/>
    </row>
    <row r="428" spans="1:172" x14ac:dyDescent="0.2">
      <c r="A428" s="41"/>
      <c r="B428" s="41"/>
      <c r="C428" s="41"/>
      <c r="D428" s="109" t="s">
        <v>445</v>
      </c>
      <c r="E428" s="110" t="s">
        <v>565</v>
      </c>
      <c r="F428" s="111">
        <f>B3+(415*B5)</f>
        <v>415</v>
      </c>
      <c r="G428" s="41"/>
      <c r="I428" s="57"/>
      <c r="J428" s="28">
        <f>F523</f>
        <v>510</v>
      </c>
      <c r="K428" s="29">
        <f>F577</f>
        <v>564</v>
      </c>
      <c r="L428" s="29">
        <f>F626</f>
        <v>613</v>
      </c>
      <c r="M428" s="29">
        <f>F550</f>
        <v>537</v>
      </c>
      <c r="N428" s="29">
        <f>F599</f>
        <v>586</v>
      </c>
      <c r="O428" s="29">
        <f>F161</f>
        <v>148</v>
      </c>
      <c r="P428" s="29">
        <f>F210</f>
        <v>197</v>
      </c>
      <c r="Q428" s="29">
        <f>F259</f>
        <v>246</v>
      </c>
      <c r="R428" s="29">
        <f>F183</f>
        <v>170</v>
      </c>
      <c r="S428" s="29">
        <f>F237</f>
        <v>224</v>
      </c>
      <c r="T428" s="29">
        <f>F394</f>
        <v>381</v>
      </c>
      <c r="U428" s="29">
        <f>F443</f>
        <v>430</v>
      </c>
      <c r="V428" s="29">
        <f>F497</f>
        <v>484</v>
      </c>
      <c r="W428" s="29">
        <f>F421</f>
        <v>408</v>
      </c>
      <c r="X428" s="29">
        <f>F470</f>
        <v>457</v>
      </c>
      <c r="Y428" s="29">
        <f>F32</f>
        <v>19</v>
      </c>
      <c r="Z428" s="29">
        <f>F81</f>
        <v>68</v>
      </c>
      <c r="AA428" s="29">
        <f>F130</f>
        <v>117</v>
      </c>
      <c r="AB428" s="29">
        <f>F54</f>
        <v>41</v>
      </c>
      <c r="AC428" s="29">
        <f>F103</f>
        <v>90</v>
      </c>
      <c r="AD428" s="29">
        <f>F265</f>
        <v>252</v>
      </c>
      <c r="AE428" s="29">
        <f>F314</f>
        <v>301</v>
      </c>
      <c r="AF428" s="29">
        <f>F363</f>
        <v>350</v>
      </c>
      <c r="AG428" s="29">
        <f>F292</f>
        <v>279</v>
      </c>
      <c r="AH428" s="30">
        <f>F341</f>
        <v>328</v>
      </c>
      <c r="AI428" s="75">
        <f t="shared" si="204"/>
        <v>7800</v>
      </c>
      <c r="AJ428" s="41"/>
      <c r="AK428" s="76" t="s">
        <v>299</v>
      </c>
      <c r="AL428" s="78" t="s">
        <v>381</v>
      </c>
      <c r="AM428" s="78" t="s">
        <v>406</v>
      </c>
      <c r="AN428" s="78" t="s">
        <v>273</v>
      </c>
      <c r="AO428" s="78" t="s">
        <v>392</v>
      </c>
      <c r="AP428" s="77" t="s">
        <v>400</v>
      </c>
      <c r="AQ428" s="78" t="s">
        <v>310</v>
      </c>
      <c r="AR428" s="78" t="s">
        <v>162</v>
      </c>
      <c r="AS428" s="78" t="s">
        <v>504</v>
      </c>
      <c r="AT428" s="78" t="s">
        <v>265</v>
      </c>
      <c r="AU428" s="78" t="s">
        <v>700</v>
      </c>
      <c r="AV428" s="78" t="s">
        <v>338</v>
      </c>
      <c r="AW428" s="78" t="s">
        <v>136</v>
      </c>
      <c r="AX428" s="78" t="s">
        <v>234</v>
      </c>
      <c r="AY428" s="78" t="s">
        <v>462</v>
      </c>
      <c r="AZ428" s="78" t="s">
        <v>212</v>
      </c>
      <c r="BA428" s="78" t="s">
        <v>540</v>
      </c>
      <c r="BB428" s="78" t="s">
        <v>350</v>
      </c>
      <c r="BC428" s="78" t="s">
        <v>523</v>
      </c>
      <c r="BD428" s="80" t="s">
        <v>590</v>
      </c>
      <c r="BE428" s="78" t="s">
        <v>467</v>
      </c>
      <c r="BF428" s="78" t="s">
        <v>398</v>
      </c>
      <c r="BG428" s="78" t="s">
        <v>646</v>
      </c>
      <c r="BH428" s="78" t="s">
        <v>205</v>
      </c>
      <c r="BI428" s="81" t="s">
        <v>87</v>
      </c>
      <c r="BJ428" s="67"/>
      <c r="BL428" s="57"/>
      <c r="BM428" s="28">
        <f>F265</f>
        <v>252</v>
      </c>
      <c r="BN428" s="29">
        <f>F342</f>
        <v>329</v>
      </c>
      <c r="BO428" s="29">
        <f>F366</f>
        <v>353</v>
      </c>
      <c r="BP428" s="29">
        <f>F314</f>
        <v>301</v>
      </c>
      <c r="BQ428" s="29">
        <f>F288</f>
        <v>275</v>
      </c>
      <c r="BR428" s="29">
        <f>F161</f>
        <v>148</v>
      </c>
      <c r="BS428" s="29">
        <f>F233</f>
        <v>220</v>
      </c>
      <c r="BT428" s="29">
        <f>F262</f>
        <v>249</v>
      </c>
      <c r="BU428" s="29">
        <f>F210</f>
        <v>197</v>
      </c>
      <c r="BV428" s="29">
        <f>F184</f>
        <v>171</v>
      </c>
      <c r="BW428" s="29">
        <f>F407</f>
        <v>394</v>
      </c>
      <c r="BX428" s="29">
        <f>F479</f>
        <v>466</v>
      </c>
      <c r="BY428" s="29">
        <f>F503</f>
        <v>490</v>
      </c>
      <c r="BZ428" s="29">
        <f>F456</f>
        <v>443</v>
      </c>
      <c r="CA428" s="29">
        <f>F430</f>
        <v>417</v>
      </c>
      <c r="CB428" s="29">
        <f>F519</f>
        <v>506</v>
      </c>
      <c r="CC428" s="29">
        <f>F596</f>
        <v>583</v>
      </c>
      <c r="CD428" s="29">
        <f>F620</f>
        <v>607</v>
      </c>
      <c r="CE428" s="29">
        <f>F568</f>
        <v>555</v>
      </c>
      <c r="CF428" s="29">
        <f>F547</f>
        <v>534</v>
      </c>
      <c r="CG428" s="29">
        <f>F23</f>
        <v>10</v>
      </c>
      <c r="CH428" s="29">
        <f>F100</f>
        <v>87</v>
      </c>
      <c r="CI428" s="29">
        <f>F124</f>
        <v>111</v>
      </c>
      <c r="CJ428" s="29">
        <f>F77</f>
        <v>64</v>
      </c>
      <c r="CK428" s="30">
        <f>F51</f>
        <v>38</v>
      </c>
      <c r="CL428" s="75">
        <f t="shared" si="205"/>
        <v>7800</v>
      </c>
      <c r="CM428" s="41"/>
      <c r="CN428" s="76" t="s">
        <v>467</v>
      </c>
      <c r="CO428" s="78" t="s">
        <v>120</v>
      </c>
      <c r="CP428" s="78" t="s">
        <v>302</v>
      </c>
      <c r="CQ428" s="78" t="s">
        <v>398</v>
      </c>
      <c r="CR428" s="78" t="s">
        <v>626</v>
      </c>
      <c r="CS428" s="77" t="s">
        <v>400</v>
      </c>
      <c r="CT428" s="78" t="s">
        <v>429</v>
      </c>
      <c r="CU428" s="78" t="s">
        <v>373</v>
      </c>
      <c r="CV428" s="78" t="s">
        <v>310</v>
      </c>
      <c r="CW428" s="78" t="s">
        <v>345</v>
      </c>
      <c r="CX428" s="78" t="s">
        <v>533</v>
      </c>
      <c r="CY428" s="78" t="s">
        <v>153</v>
      </c>
      <c r="CZ428" s="78" t="s">
        <v>404</v>
      </c>
      <c r="DA428" s="78" t="s">
        <v>675</v>
      </c>
      <c r="DB428" s="78" t="s">
        <v>624</v>
      </c>
      <c r="DC428" s="78" t="s">
        <v>240</v>
      </c>
      <c r="DD428" s="78" t="s">
        <v>251</v>
      </c>
      <c r="DE428" s="78" t="s">
        <v>648</v>
      </c>
      <c r="DF428" s="78" t="s">
        <v>623</v>
      </c>
      <c r="DG428" s="80" t="s">
        <v>336</v>
      </c>
      <c r="DH428" s="78" t="s">
        <v>472</v>
      </c>
      <c r="DI428" s="78" t="s">
        <v>409</v>
      </c>
      <c r="DJ428" s="78" t="s">
        <v>334</v>
      </c>
      <c r="DK428" s="78" t="s">
        <v>651</v>
      </c>
      <c r="DL428" s="81" t="s">
        <v>165</v>
      </c>
      <c r="DM428" s="67"/>
      <c r="DO428" s="57"/>
      <c r="DP428" s="28">
        <f>F232</f>
        <v>219</v>
      </c>
      <c r="DQ428" s="29">
        <f>F109</f>
        <v>96</v>
      </c>
      <c r="DR428" s="29">
        <f>F591</f>
        <v>578</v>
      </c>
      <c r="DS428" s="29">
        <f>F468</f>
        <v>455</v>
      </c>
      <c r="DT428" s="29">
        <f>F350</f>
        <v>337</v>
      </c>
      <c r="DU428" s="29">
        <f>F151</f>
        <v>138</v>
      </c>
      <c r="DV428" s="29">
        <f>F28</f>
        <v>15</v>
      </c>
      <c r="DW428" s="29">
        <f>F535</f>
        <v>522</v>
      </c>
      <c r="DX428" s="29">
        <f>F392</f>
        <v>379</v>
      </c>
      <c r="DY428" s="29">
        <f>F269</f>
        <v>256</v>
      </c>
      <c r="DZ428" s="29">
        <f>F195</f>
        <v>182</v>
      </c>
      <c r="EA428" s="29">
        <f>F77</f>
        <v>64</v>
      </c>
      <c r="EB428" s="29">
        <f>F579</f>
        <v>566</v>
      </c>
      <c r="EC428" s="29">
        <f>F461</f>
        <v>448</v>
      </c>
      <c r="ED428" s="29">
        <f>F313</f>
        <v>300</v>
      </c>
      <c r="EE428" s="29">
        <f>F239</f>
        <v>226</v>
      </c>
      <c r="EF428" s="29">
        <f>F121</f>
        <v>108</v>
      </c>
      <c r="EG428" s="29">
        <f>F623</f>
        <v>610</v>
      </c>
      <c r="EH428" s="29">
        <f>F505</f>
        <v>492</v>
      </c>
      <c r="EI428" s="29">
        <f>F387</f>
        <v>374</v>
      </c>
      <c r="EJ428" s="29">
        <f>F183</f>
        <v>170</v>
      </c>
      <c r="EK428" s="29">
        <f>F40</f>
        <v>27</v>
      </c>
      <c r="EL428" s="29">
        <f>F547</f>
        <v>534</v>
      </c>
      <c r="EM428" s="29">
        <f>F424</f>
        <v>411</v>
      </c>
      <c r="EN428" s="30">
        <f>F306</f>
        <v>293</v>
      </c>
      <c r="EO428" s="75">
        <f t="shared" si="203"/>
        <v>3247400</v>
      </c>
      <c r="EP428" s="41"/>
      <c r="EQ428" s="82" t="s">
        <v>401</v>
      </c>
      <c r="ER428" s="84" t="s">
        <v>95</v>
      </c>
      <c r="ES428" s="84" t="s">
        <v>661</v>
      </c>
      <c r="ET428" s="84" t="s">
        <v>279</v>
      </c>
      <c r="EU428" s="84" t="s">
        <v>578</v>
      </c>
      <c r="EV428" s="83" t="s">
        <v>571</v>
      </c>
      <c r="EW428" s="84" t="s">
        <v>658</v>
      </c>
      <c r="EX428" s="84" t="s">
        <v>433</v>
      </c>
      <c r="EY428" s="84" t="s">
        <v>237</v>
      </c>
      <c r="EZ428" s="84" t="s">
        <v>225</v>
      </c>
      <c r="FA428" s="84" t="s">
        <v>159</v>
      </c>
      <c r="FB428" s="84" t="s">
        <v>651</v>
      </c>
      <c r="FC428" s="85" t="s">
        <v>659</v>
      </c>
      <c r="FD428" s="84" t="s">
        <v>395</v>
      </c>
      <c r="FE428" s="84" t="s">
        <v>660</v>
      </c>
      <c r="FF428" s="84" t="s">
        <v>364</v>
      </c>
      <c r="FG428" s="84" t="s">
        <v>71</v>
      </c>
      <c r="FH428" s="84" t="s">
        <v>357</v>
      </c>
      <c r="FI428" s="84" t="s">
        <v>657</v>
      </c>
      <c r="FJ428" s="86" t="s">
        <v>360</v>
      </c>
      <c r="FK428" s="84" t="s">
        <v>504</v>
      </c>
      <c r="FL428" s="84" t="s">
        <v>580</v>
      </c>
      <c r="FM428" s="84" t="s">
        <v>336</v>
      </c>
      <c r="FN428" s="84" t="s">
        <v>405</v>
      </c>
      <c r="FO428" s="87" t="s">
        <v>399</v>
      </c>
      <c r="FP428" s="67"/>
    </row>
    <row r="429" spans="1:172" x14ac:dyDescent="0.2">
      <c r="A429" s="41"/>
      <c r="B429" s="41"/>
      <c r="C429" s="41"/>
      <c r="D429" s="109" t="s">
        <v>267</v>
      </c>
      <c r="E429" s="110" t="s">
        <v>565</v>
      </c>
      <c r="F429" s="111">
        <f>B3+(416*B5)</f>
        <v>416</v>
      </c>
      <c r="G429" s="41"/>
      <c r="I429" s="57"/>
      <c r="J429" s="28">
        <f>F625</f>
        <v>612</v>
      </c>
      <c r="K429" s="29">
        <f>F549</f>
        <v>536</v>
      </c>
      <c r="L429" s="29">
        <f>F598</f>
        <v>585</v>
      </c>
      <c r="M429" s="29">
        <f>F527</f>
        <v>514</v>
      </c>
      <c r="N429" s="29">
        <f>F576</f>
        <v>563</v>
      </c>
      <c r="O429" s="29">
        <f>F258</f>
        <v>245</v>
      </c>
      <c r="P429" s="29">
        <f>F187</f>
        <v>174</v>
      </c>
      <c r="Q429" s="29">
        <f>F236</f>
        <v>223</v>
      </c>
      <c r="R429" s="29">
        <f>F160</f>
        <v>147</v>
      </c>
      <c r="S429" s="29">
        <f>F209</f>
        <v>196</v>
      </c>
      <c r="T429" s="29">
        <f>F496</f>
        <v>483</v>
      </c>
      <c r="U429" s="29">
        <f>F420</f>
        <v>407</v>
      </c>
      <c r="V429" s="29">
        <f>F469</f>
        <v>456</v>
      </c>
      <c r="W429" s="29">
        <f>F393</f>
        <v>380</v>
      </c>
      <c r="X429" s="29">
        <f>F447</f>
        <v>434</v>
      </c>
      <c r="Y429" s="29">
        <f>F129</f>
        <v>116</v>
      </c>
      <c r="Z429" s="29">
        <f>F53</f>
        <v>40</v>
      </c>
      <c r="AA429" s="29">
        <f>F107</f>
        <v>94</v>
      </c>
      <c r="AB429" s="29">
        <f>F31</f>
        <v>18</v>
      </c>
      <c r="AC429" s="29">
        <f>F80</f>
        <v>67</v>
      </c>
      <c r="AD429" s="29">
        <f>F367</f>
        <v>354</v>
      </c>
      <c r="AE429" s="29">
        <f>F291</f>
        <v>278</v>
      </c>
      <c r="AF429" s="29">
        <f>F340</f>
        <v>327</v>
      </c>
      <c r="AG429" s="29">
        <f>F264</f>
        <v>251</v>
      </c>
      <c r="AH429" s="30">
        <f>F313</f>
        <v>300</v>
      </c>
      <c r="AI429" s="75">
        <f t="shared" si="204"/>
        <v>7800</v>
      </c>
      <c r="AJ429" s="41"/>
      <c r="AK429" s="76" t="s">
        <v>76</v>
      </c>
      <c r="AL429" s="78" t="s">
        <v>474</v>
      </c>
      <c r="AM429" s="78" t="s">
        <v>174</v>
      </c>
      <c r="AN429" s="78" t="s">
        <v>135</v>
      </c>
      <c r="AO429" s="78" t="s">
        <v>521</v>
      </c>
      <c r="AP429" s="78" t="s">
        <v>386</v>
      </c>
      <c r="AQ429" s="77" t="s">
        <v>324</v>
      </c>
      <c r="AR429" s="78" t="s">
        <v>482</v>
      </c>
      <c r="AS429" s="78" t="s">
        <v>247</v>
      </c>
      <c r="AT429" s="78" t="s">
        <v>288</v>
      </c>
      <c r="AU429" s="78" t="s">
        <v>354</v>
      </c>
      <c r="AV429" s="78" t="s">
        <v>496</v>
      </c>
      <c r="AW429" s="78" t="s">
        <v>696</v>
      </c>
      <c r="AX429" s="78" t="s">
        <v>151</v>
      </c>
      <c r="AY429" s="78" t="s">
        <v>198</v>
      </c>
      <c r="AZ429" s="78" t="s">
        <v>450</v>
      </c>
      <c r="BA429" s="78" t="s">
        <v>611</v>
      </c>
      <c r="BB429" s="78" t="s">
        <v>331</v>
      </c>
      <c r="BC429" s="80" t="s">
        <v>431</v>
      </c>
      <c r="BD429" s="78" t="s">
        <v>97</v>
      </c>
      <c r="BE429" s="78" t="s">
        <v>264</v>
      </c>
      <c r="BF429" s="78" t="s">
        <v>224</v>
      </c>
      <c r="BG429" s="78" t="s">
        <v>531</v>
      </c>
      <c r="BH429" s="78" t="s">
        <v>513</v>
      </c>
      <c r="BI429" s="81" t="s">
        <v>660</v>
      </c>
      <c r="BJ429" s="67"/>
      <c r="BL429" s="57"/>
      <c r="BM429" s="28">
        <f>F313</f>
        <v>300</v>
      </c>
      <c r="BN429" s="29">
        <f>F291</f>
        <v>278</v>
      </c>
      <c r="BO429" s="29">
        <f>F339</f>
        <v>326</v>
      </c>
      <c r="BP429" s="29">
        <f>F365</f>
        <v>352</v>
      </c>
      <c r="BQ429" s="29">
        <f>F267</f>
        <v>254</v>
      </c>
      <c r="BR429" s="29">
        <f>F209</f>
        <v>196</v>
      </c>
      <c r="BS429" s="29">
        <f>F187</f>
        <v>174</v>
      </c>
      <c r="BT429" s="29">
        <f>F235</f>
        <v>222</v>
      </c>
      <c r="BU429" s="29">
        <f>F261</f>
        <v>248</v>
      </c>
      <c r="BV429" s="29">
        <f>F158</f>
        <v>145</v>
      </c>
      <c r="BW429" s="29">
        <f>F455</f>
        <v>442</v>
      </c>
      <c r="BX429" s="29">
        <f>F428</f>
        <v>415</v>
      </c>
      <c r="BY429" s="29">
        <f>F481</f>
        <v>468</v>
      </c>
      <c r="BZ429" s="29">
        <f>F507</f>
        <v>494</v>
      </c>
      <c r="CA429" s="29">
        <f>F404</f>
        <v>391</v>
      </c>
      <c r="CB429" s="29">
        <f>F572</f>
        <v>559</v>
      </c>
      <c r="CC429" s="29">
        <f>F545</f>
        <v>532</v>
      </c>
      <c r="CD429" s="29">
        <f>F593</f>
        <v>580</v>
      </c>
      <c r="CE429" s="29">
        <f>F619</f>
        <v>606</v>
      </c>
      <c r="CF429" s="29">
        <f>F521</f>
        <v>508</v>
      </c>
      <c r="CG429" s="29">
        <f>F76</f>
        <v>63</v>
      </c>
      <c r="CH429" s="29">
        <f>F49</f>
        <v>36</v>
      </c>
      <c r="CI429" s="29">
        <f>F102</f>
        <v>89</v>
      </c>
      <c r="CJ429" s="29">
        <f>F123</f>
        <v>110</v>
      </c>
      <c r="CK429" s="30">
        <f>F25</f>
        <v>12</v>
      </c>
      <c r="CL429" s="75">
        <f t="shared" si="205"/>
        <v>7800</v>
      </c>
      <c r="CM429" s="41"/>
      <c r="CN429" s="76" t="s">
        <v>660</v>
      </c>
      <c r="CO429" s="78" t="s">
        <v>224</v>
      </c>
      <c r="CP429" s="78" t="s">
        <v>440</v>
      </c>
      <c r="CQ429" s="78" t="s">
        <v>416</v>
      </c>
      <c r="CR429" s="78" t="s">
        <v>372</v>
      </c>
      <c r="CS429" s="78" t="s">
        <v>288</v>
      </c>
      <c r="CT429" s="77" t="s">
        <v>324</v>
      </c>
      <c r="CU429" s="78" t="s">
        <v>361</v>
      </c>
      <c r="CV429" s="78" t="s">
        <v>442</v>
      </c>
      <c r="CW429" s="78" t="s">
        <v>538</v>
      </c>
      <c r="CX429" s="78" t="s">
        <v>582</v>
      </c>
      <c r="CY429" s="78" t="s">
        <v>445</v>
      </c>
      <c r="CZ429" s="78" t="s">
        <v>687</v>
      </c>
      <c r="DA429" s="78" t="s">
        <v>457</v>
      </c>
      <c r="DB429" s="78" t="s">
        <v>99</v>
      </c>
      <c r="DC429" s="78" t="s">
        <v>276</v>
      </c>
      <c r="DD429" s="78" t="s">
        <v>614</v>
      </c>
      <c r="DE429" s="78" t="s">
        <v>577</v>
      </c>
      <c r="DF429" s="80" t="s">
        <v>106</v>
      </c>
      <c r="DG429" s="78" t="s">
        <v>191</v>
      </c>
      <c r="DH429" s="78" t="s">
        <v>293</v>
      </c>
      <c r="DI429" s="78" t="s">
        <v>211</v>
      </c>
      <c r="DJ429" s="78" t="s">
        <v>609</v>
      </c>
      <c r="DK429" s="78" t="s">
        <v>507</v>
      </c>
      <c r="DL429" s="81" t="s">
        <v>451</v>
      </c>
      <c r="DM429" s="67"/>
      <c r="DO429" s="57"/>
      <c r="DP429" s="28">
        <f>F383</f>
        <v>370</v>
      </c>
      <c r="DQ429" s="29">
        <f>F240</f>
        <v>227</v>
      </c>
      <c r="DR429" s="29">
        <f>F122</f>
        <v>109</v>
      </c>
      <c r="DS429" s="29">
        <f>F624</f>
        <v>611</v>
      </c>
      <c r="DT429" s="29">
        <f>F506</f>
        <v>493</v>
      </c>
      <c r="DU429" s="29">
        <f>F307</f>
        <v>294</v>
      </c>
      <c r="DV429" s="29">
        <f>F184</f>
        <v>171</v>
      </c>
      <c r="DW429" s="29">
        <f>F41</f>
        <v>28</v>
      </c>
      <c r="DX429" s="29">
        <f>F543</f>
        <v>530</v>
      </c>
      <c r="DY429" s="29">
        <f>F425</f>
        <v>412</v>
      </c>
      <c r="DZ429" s="29">
        <f>F351</f>
        <v>338</v>
      </c>
      <c r="EA429" s="29">
        <f>F228</f>
        <v>215</v>
      </c>
      <c r="EB429" s="29">
        <f>F110</f>
        <v>97</v>
      </c>
      <c r="EC429" s="29">
        <f>F592</f>
        <v>579</v>
      </c>
      <c r="ED429" s="29">
        <f>F469</f>
        <v>456</v>
      </c>
      <c r="EE429" s="29">
        <f>F270</f>
        <v>257</v>
      </c>
      <c r="EF429" s="29">
        <f>F152</f>
        <v>139</v>
      </c>
      <c r="EG429" s="29">
        <f>F29</f>
        <v>16</v>
      </c>
      <c r="EH429" s="29">
        <f>F536</f>
        <v>523</v>
      </c>
      <c r="EI429" s="29">
        <f>F388</f>
        <v>375</v>
      </c>
      <c r="EJ429" s="29">
        <f>F314</f>
        <v>301</v>
      </c>
      <c r="EK429" s="29">
        <f>F196</f>
        <v>183</v>
      </c>
      <c r="EL429" s="29">
        <f>F73</f>
        <v>60</v>
      </c>
      <c r="EM429" s="29">
        <f>F580</f>
        <v>567</v>
      </c>
      <c r="EN429" s="30">
        <f>F462</f>
        <v>449</v>
      </c>
      <c r="EO429" s="75">
        <f t="shared" si="203"/>
        <v>3247400</v>
      </c>
      <c r="EP429" s="41"/>
      <c r="EQ429" s="82" t="s">
        <v>86</v>
      </c>
      <c r="ER429" s="84" t="s">
        <v>480</v>
      </c>
      <c r="ES429" s="84" t="s">
        <v>231</v>
      </c>
      <c r="ET429" s="84" t="s">
        <v>542</v>
      </c>
      <c r="EU429" s="84" t="s">
        <v>683</v>
      </c>
      <c r="EV429" s="84" t="s">
        <v>673</v>
      </c>
      <c r="EW429" s="83" t="s">
        <v>345</v>
      </c>
      <c r="EX429" s="84" t="s">
        <v>619</v>
      </c>
      <c r="EY429" s="84" t="s">
        <v>655</v>
      </c>
      <c r="EZ429" s="84" t="s">
        <v>353</v>
      </c>
      <c r="FA429" s="84" t="s">
        <v>465</v>
      </c>
      <c r="FB429" s="84" t="s">
        <v>653</v>
      </c>
      <c r="FC429" s="85" t="s">
        <v>271</v>
      </c>
      <c r="FD429" s="84" t="s">
        <v>592</v>
      </c>
      <c r="FE429" s="84" t="s">
        <v>696</v>
      </c>
      <c r="FF429" s="84" t="s">
        <v>109</v>
      </c>
      <c r="FG429" s="84" t="s">
        <v>113</v>
      </c>
      <c r="FH429" s="84" t="s">
        <v>408</v>
      </c>
      <c r="FI429" s="86" t="s">
        <v>104</v>
      </c>
      <c r="FJ429" s="84" t="s">
        <v>568</v>
      </c>
      <c r="FK429" s="84" t="s">
        <v>398</v>
      </c>
      <c r="FL429" s="84" t="s">
        <v>695</v>
      </c>
      <c r="FM429" s="84" t="s">
        <v>389</v>
      </c>
      <c r="FN429" s="84" t="s">
        <v>407</v>
      </c>
      <c r="FO429" s="87" t="s">
        <v>149</v>
      </c>
      <c r="FP429" s="67"/>
    </row>
    <row r="430" spans="1:172" x14ac:dyDescent="0.2">
      <c r="A430" s="41"/>
      <c r="B430" s="41"/>
      <c r="C430" s="41"/>
      <c r="D430" s="109" t="s">
        <v>624</v>
      </c>
      <c r="E430" s="110" t="s">
        <v>565</v>
      </c>
      <c r="F430" s="111">
        <f>B3+(417*B5)</f>
        <v>417</v>
      </c>
      <c r="G430" s="41"/>
      <c r="I430" s="57"/>
      <c r="J430" s="28">
        <f>F602</f>
        <v>589</v>
      </c>
      <c r="K430" s="29">
        <f>F526</f>
        <v>513</v>
      </c>
      <c r="L430" s="29">
        <f>F575</f>
        <v>562</v>
      </c>
      <c r="M430" s="29">
        <f>F624</f>
        <v>611</v>
      </c>
      <c r="N430" s="29">
        <f>F548</f>
        <v>535</v>
      </c>
      <c r="O430" s="29">
        <f>F235</f>
        <v>222</v>
      </c>
      <c r="P430" s="29">
        <f>F159</f>
        <v>146</v>
      </c>
      <c r="Q430" s="29">
        <f>F208</f>
        <v>195</v>
      </c>
      <c r="R430" s="29">
        <f>F262</f>
        <v>249</v>
      </c>
      <c r="S430" s="29">
        <f>F186</f>
        <v>173</v>
      </c>
      <c r="T430" s="29">
        <f>F468</f>
        <v>455</v>
      </c>
      <c r="U430" s="29">
        <f>F397</f>
        <v>384</v>
      </c>
      <c r="V430" s="29">
        <f>F446</f>
        <v>433</v>
      </c>
      <c r="W430" s="29">
        <f>F495</f>
        <v>482</v>
      </c>
      <c r="X430" s="29">
        <f>F419</f>
        <v>406</v>
      </c>
      <c r="Y430" s="29">
        <f>F106</f>
        <v>93</v>
      </c>
      <c r="Z430" s="29">
        <f>F30</f>
        <v>17</v>
      </c>
      <c r="AA430" s="29">
        <f>F79</f>
        <v>66</v>
      </c>
      <c r="AB430" s="29">
        <f>F128</f>
        <v>115</v>
      </c>
      <c r="AC430" s="29">
        <f>F57</f>
        <v>44</v>
      </c>
      <c r="AD430" s="29">
        <f>F339</f>
        <v>326</v>
      </c>
      <c r="AE430" s="29">
        <f>F263</f>
        <v>250</v>
      </c>
      <c r="AF430" s="29">
        <f>F317</f>
        <v>304</v>
      </c>
      <c r="AG430" s="29">
        <f>F366</f>
        <v>353</v>
      </c>
      <c r="AH430" s="30">
        <f>F290</f>
        <v>277</v>
      </c>
      <c r="AI430" s="75">
        <f t="shared" si="204"/>
        <v>7800</v>
      </c>
      <c r="AJ430" s="41"/>
      <c r="AK430" s="76" t="s">
        <v>196</v>
      </c>
      <c r="AL430" s="78" t="s">
        <v>486</v>
      </c>
      <c r="AM430" s="78" t="s">
        <v>215</v>
      </c>
      <c r="AN430" s="78" t="s">
        <v>542</v>
      </c>
      <c r="AO430" s="78" t="s">
        <v>238</v>
      </c>
      <c r="AP430" s="78" t="s">
        <v>361</v>
      </c>
      <c r="AQ430" s="78" t="s">
        <v>90</v>
      </c>
      <c r="AR430" s="77" t="s">
        <v>469</v>
      </c>
      <c r="AS430" s="78" t="s">
        <v>373</v>
      </c>
      <c r="AT430" s="78" t="s">
        <v>517</v>
      </c>
      <c r="AU430" s="78" t="s">
        <v>279</v>
      </c>
      <c r="AV430" s="78" t="s">
        <v>258</v>
      </c>
      <c r="AW430" s="78" t="s">
        <v>102</v>
      </c>
      <c r="AX430" s="78" t="s">
        <v>446</v>
      </c>
      <c r="AY430" s="78" t="s">
        <v>697</v>
      </c>
      <c r="AZ430" s="78" t="s">
        <v>508</v>
      </c>
      <c r="BA430" s="78" t="s">
        <v>290</v>
      </c>
      <c r="BB430" s="80" t="s">
        <v>554</v>
      </c>
      <c r="BC430" s="78" t="s">
        <v>628</v>
      </c>
      <c r="BD430" s="78" t="s">
        <v>128</v>
      </c>
      <c r="BE430" s="78" t="s">
        <v>440</v>
      </c>
      <c r="BF430" s="78" t="s">
        <v>586</v>
      </c>
      <c r="BG430" s="78" t="s">
        <v>323</v>
      </c>
      <c r="BH430" s="78" t="s">
        <v>302</v>
      </c>
      <c r="BI430" s="81" t="s">
        <v>424</v>
      </c>
      <c r="BJ430" s="67"/>
      <c r="BL430" s="57"/>
      <c r="BM430" s="28">
        <f>F289</f>
        <v>276</v>
      </c>
      <c r="BN430" s="29">
        <f>F363</f>
        <v>350</v>
      </c>
      <c r="BO430" s="29">
        <f>F317</f>
        <v>304</v>
      </c>
      <c r="BP430" s="29">
        <f>F266</f>
        <v>253</v>
      </c>
      <c r="BQ430" s="29">
        <f>F340</f>
        <v>327</v>
      </c>
      <c r="BR430" s="29">
        <f>F185</f>
        <v>172</v>
      </c>
      <c r="BS430" s="29">
        <f>F259</f>
        <v>246</v>
      </c>
      <c r="BT430" s="29">
        <f>F208</f>
        <v>195</v>
      </c>
      <c r="BU430" s="29">
        <f>F162</f>
        <v>149</v>
      </c>
      <c r="BV430" s="29">
        <f>F236</f>
        <v>223</v>
      </c>
      <c r="BW430" s="29">
        <f>F431</f>
        <v>418</v>
      </c>
      <c r="BX430" s="29">
        <f>F505</f>
        <v>492</v>
      </c>
      <c r="BY430" s="29">
        <f>F454</f>
        <v>441</v>
      </c>
      <c r="BZ430" s="29">
        <f>F403</f>
        <v>390</v>
      </c>
      <c r="CA430" s="29">
        <f>F482</f>
        <v>469</v>
      </c>
      <c r="CB430" s="29">
        <f>F543</f>
        <v>530</v>
      </c>
      <c r="CC430" s="29">
        <f>F622</f>
        <v>609</v>
      </c>
      <c r="CD430" s="29">
        <f>F571</f>
        <v>558</v>
      </c>
      <c r="CE430" s="29">
        <f>F520</f>
        <v>507</v>
      </c>
      <c r="CF430" s="29">
        <f>F594</f>
        <v>581</v>
      </c>
      <c r="CG430" s="29">
        <f>F52</f>
        <v>39</v>
      </c>
      <c r="CH430" s="29">
        <f>F126</f>
        <v>113</v>
      </c>
      <c r="CI430" s="29">
        <f>F75</f>
        <v>62</v>
      </c>
      <c r="CJ430" s="29">
        <f>F24</f>
        <v>11</v>
      </c>
      <c r="CK430" s="30">
        <f>F98</f>
        <v>85</v>
      </c>
      <c r="CL430" s="75">
        <f t="shared" si="205"/>
        <v>7800</v>
      </c>
      <c r="CM430" s="41"/>
      <c r="CN430" s="76" t="s">
        <v>477</v>
      </c>
      <c r="CO430" s="78" t="s">
        <v>646</v>
      </c>
      <c r="CP430" s="78" t="s">
        <v>323</v>
      </c>
      <c r="CQ430" s="78" t="s">
        <v>181</v>
      </c>
      <c r="CR430" s="78" t="s">
        <v>531</v>
      </c>
      <c r="CS430" s="78" t="s">
        <v>183</v>
      </c>
      <c r="CT430" s="78" t="s">
        <v>162</v>
      </c>
      <c r="CU430" s="77" t="s">
        <v>469</v>
      </c>
      <c r="CV430" s="78" t="s">
        <v>187</v>
      </c>
      <c r="CW430" s="78" t="s">
        <v>482</v>
      </c>
      <c r="CX430" s="78" t="s">
        <v>664</v>
      </c>
      <c r="CY430" s="78" t="s">
        <v>657</v>
      </c>
      <c r="CZ430" s="78" t="s">
        <v>218</v>
      </c>
      <c r="DA430" s="78" t="s">
        <v>484</v>
      </c>
      <c r="DB430" s="78" t="s">
        <v>564</v>
      </c>
      <c r="DC430" s="78" t="s">
        <v>655</v>
      </c>
      <c r="DD430" s="78" t="s">
        <v>147</v>
      </c>
      <c r="DE430" s="80" t="s">
        <v>129</v>
      </c>
      <c r="DF430" s="78" t="s">
        <v>632</v>
      </c>
      <c r="DG430" s="78" t="s">
        <v>355</v>
      </c>
      <c r="DH430" s="78" t="s">
        <v>574</v>
      </c>
      <c r="DI430" s="78" t="s">
        <v>96</v>
      </c>
      <c r="DJ430" s="78" t="s">
        <v>487</v>
      </c>
      <c r="DK430" s="78" t="s">
        <v>270</v>
      </c>
      <c r="DL430" s="81" t="s">
        <v>539</v>
      </c>
      <c r="DM430" s="67"/>
      <c r="DO430" s="57"/>
      <c r="DP430" s="28">
        <f>F389</f>
        <v>376</v>
      </c>
      <c r="DQ430" s="29">
        <f>F271</f>
        <v>258</v>
      </c>
      <c r="DR430" s="29">
        <f>F148</f>
        <v>135</v>
      </c>
      <c r="DS430" s="29">
        <f>F30</f>
        <v>17</v>
      </c>
      <c r="DT430" s="29">
        <f>F537</f>
        <v>524</v>
      </c>
      <c r="DU430" s="29">
        <f>F458</f>
        <v>445</v>
      </c>
      <c r="DV430" s="29">
        <f>F315</f>
        <v>302</v>
      </c>
      <c r="DW430" s="29">
        <f>F197</f>
        <v>184</v>
      </c>
      <c r="DX430" s="29">
        <f>F74</f>
        <v>61</v>
      </c>
      <c r="DY430" s="29">
        <f>F581</f>
        <v>568</v>
      </c>
      <c r="DZ430" s="29">
        <f>F507</f>
        <v>494</v>
      </c>
      <c r="EA430" s="29">
        <f>F384</f>
        <v>371</v>
      </c>
      <c r="EB430" s="29">
        <f>F241</f>
        <v>228</v>
      </c>
      <c r="EC430" s="29">
        <f>F118</f>
        <v>105</v>
      </c>
      <c r="ED430" s="29">
        <f>F625</f>
        <v>612</v>
      </c>
      <c r="EE430" s="29">
        <f>F426</f>
        <v>413</v>
      </c>
      <c r="EF430" s="29">
        <f>F303</f>
        <v>290</v>
      </c>
      <c r="EG430" s="29">
        <f>F185</f>
        <v>172</v>
      </c>
      <c r="EH430" s="29">
        <f>F42</f>
        <v>29</v>
      </c>
      <c r="EI430" s="29">
        <f>F544</f>
        <v>531</v>
      </c>
      <c r="EJ430" s="29">
        <f>F470</f>
        <v>457</v>
      </c>
      <c r="EK430" s="29">
        <f>F352</f>
        <v>339</v>
      </c>
      <c r="EL430" s="29">
        <f>F229</f>
        <v>216</v>
      </c>
      <c r="EM430" s="29">
        <f>F111</f>
        <v>98</v>
      </c>
      <c r="EN430" s="30">
        <f>F588</f>
        <v>575</v>
      </c>
      <c r="EO430" s="75">
        <f t="shared" si="203"/>
        <v>3247400</v>
      </c>
      <c r="EP430" s="41"/>
      <c r="EQ430" s="82" t="s">
        <v>437</v>
      </c>
      <c r="ER430" s="84" t="s">
        <v>455</v>
      </c>
      <c r="ES430" s="84" t="s">
        <v>229</v>
      </c>
      <c r="ET430" s="84" t="s">
        <v>290</v>
      </c>
      <c r="EU430" s="84" t="s">
        <v>454</v>
      </c>
      <c r="EV430" s="84" t="s">
        <v>168</v>
      </c>
      <c r="EW430" s="84" t="s">
        <v>384</v>
      </c>
      <c r="EX430" s="83" t="s">
        <v>459</v>
      </c>
      <c r="EY430" s="84" t="s">
        <v>140</v>
      </c>
      <c r="EZ430" s="84" t="s">
        <v>461</v>
      </c>
      <c r="FA430" s="84" t="s">
        <v>457</v>
      </c>
      <c r="FB430" s="84" t="s">
        <v>463</v>
      </c>
      <c r="FC430" s="85" t="s">
        <v>458</v>
      </c>
      <c r="FD430" s="84" t="s">
        <v>453</v>
      </c>
      <c r="FE430" s="84" t="s">
        <v>76</v>
      </c>
      <c r="FF430" s="84" t="s">
        <v>339</v>
      </c>
      <c r="FG430" s="84" t="s">
        <v>178</v>
      </c>
      <c r="FH430" s="86" t="s">
        <v>183</v>
      </c>
      <c r="FI430" s="84" t="s">
        <v>449</v>
      </c>
      <c r="FJ430" s="84" t="s">
        <v>173</v>
      </c>
      <c r="FK430" s="84" t="s">
        <v>462</v>
      </c>
      <c r="FL430" s="84" t="s">
        <v>283</v>
      </c>
      <c r="FM430" s="84" t="s">
        <v>452</v>
      </c>
      <c r="FN430" s="84" t="s">
        <v>460</v>
      </c>
      <c r="FO430" s="87" t="s">
        <v>456</v>
      </c>
      <c r="FP430" s="67"/>
    </row>
    <row r="431" spans="1:172" x14ac:dyDescent="0.2">
      <c r="A431" s="41"/>
      <c r="B431" s="41"/>
      <c r="C431" s="41"/>
      <c r="D431" s="109" t="s">
        <v>664</v>
      </c>
      <c r="E431" s="110" t="s">
        <v>565</v>
      </c>
      <c r="F431" s="122">
        <f>B3+(418*B5)</f>
        <v>418</v>
      </c>
      <c r="G431" s="41"/>
      <c r="I431" s="57"/>
      <c r="J431" s="28">
        <f>F574</f>
        <v>561</v>
      </c>
      <c r="K431" s="29">
        <f>F623</f>
        <v>610</v>
      </c>
      <c r="L431" s="29">
        <f>F552</f>
        <v>539</v>
      </c>
      <c r="M431" s="29">
        <f>F601</f>
        <v>588</v>
      </c>
      <c r="N431" s="29">
        <f>F525</f>
        <v>512</v>
      </c>
      <c r="O431" s="29">
        <f>F212</f>
        <v>199</v>
      </c>
      <c r="P431" s="29">
        <f>F261</f>
        <v>248</v>
      </c>
      <c r="Q431" s="29">
        <f>F185</f>
        <v>172</v>
      </c>
      <c r="R431" s="29">
        <f>F234</f>
        <v>221</v>
      </c>
      <c r="S431" s="29">
        <f>F158</f>
        <v>145</v>
      </c>
      <c r="T431" s="29">
        <f>F445</f>
        <v>432</v>
      </c>
      <c r="U431" s="29">
        <f>F494</f>
        <v>481</v>
      </c>
      <c r="V431" s="29">
        <f>F418</f>
        <v>405</v>
      </c>
      <c r="W431" s="29">
        <f>F472</f>
        <v>459</v>
      </c>
      <c r="X431" s="29">
        <f>F396</f>
        <v>383</v>
      </c>
      <c r="Y431" s="29">
        <f>F78</f>
        <v>65</v>
      </c>
      <c r="Z431" s="29">
        <f>F132</f>
        <v>119</v>
      </c>
      <c r="AA431" s="29">
        <f>F56</f>
        <v>43</v>
      </c>
      <c r="AB431" s="29">
        <f>F105</f>
        <v>92</v>
      </c>
      <c r="AC431" s="29">
        <f>F29</f>
        <v>16</v>
      </c>
      <c r="AD431" s="29">
        <f>F316</f>
        <v>303</v>
      </c>
      <c r="AE431" s="29">
        <f>F365</f>
        <v>352</v>
      </c>
      <c r="AF431" s="29">
        <f>F289</f>
        <v>276</v>
      </c>
      <c r="AG431" s="29">
        <f>F338</f>
        <v>325</v>
      </c>
      <c r="AH431" s="30">
        <f>F267</f>
        <v>254</v>
      </c>
      <c r="AI431" s="75">
        <f t="shared" si="204"/>
        <v>7800</v>
      </c>
      <c r="AJ431" s="41"/>
      <c r="AK431" s="76" t="s">
        <v>432</v>
      </c>
      <c r="AL431" s="78" t="s">
        <v>357</v>
      </c>
      <c r="AM431" s="78" t="s">
        <v>256</v>
      </c>
      <c r="AN431" s="78" t="s">
        <v>552</v>
      </c>
      <c r="AO431" s="78" t="s">
        <v>337</v>
      </c>
      <c r="AP431" s="78" t="s">
        <v>122</v>
      </c>
      <c r="AQ431" s="78" t="s">
        <v>442</v>
      </c>
      <c r="AR431" s="78" t="s">
        <v>183</v>
      </c>
      <c r="AS431" s="77" t="s">
        <v>226</v>
      </c>
      <c r="AT431" s="78" t="s">
        <v>538</v>
      </c>
      <c r="AU431" s="78" t="s">
        <v>550</v>
      </c>
      <c r="AV431" s="78" t="s">
        <v>694</v>
      </c>
      <c r="AW431" s="78" t="s">
        <v>84</v>
      </c>
      <c r="AX431" s="78" t="s">
        <v>316</v>
      </c>
      <c r="AY431" s="78" t="s">
        <v>295</v>
      </c>
      <c r="AZ431" s="78" t="s">
        <v>644</v>
      </c>
      <c r="BA431" s="80" t="s">
        <v>190</v>
      </c>
      <c r="BB431" s="78" t="s">
        <v>390</v>
      </c>
      <c r="BC431" s="78" t="s">
        <v>166</v>
      </c>
      <c r="BD431" s="78" t="s">
        <v>408</v>
      </c>
      <c r="BE431" s="78" t="s">
        <v>154</v>
      </c>
      <c r="BF431" s="78" t="s">
        <v>416</v>
      </c>
      <c r="BG431" s="78" t="s">
        <v>477</v>
      </c>
      <c r="BH431" s="78" t="s">
        <v>607</v>
      </c>
      <c r="BI431" s="81" t="s">
        <v>372</v>
      </c>
      <c r="BJ431" s="67"/>
      <c r="BL431" s="57"/>
      <c r="BM431" s="28">
        <f>F367</f>
        <v>354</v>
      </c>
      <c r="BN431" s="29">
        <f>F264</f>
        <v>251</v>
      </c>
      <c r="BO431" s="29">
        <f>F290</f>
        <v>277</v>
      </c>
      <c r="BP431" s="29">
        <f>F338</f>
        <v>325</v>
      </c>
      <c r="BQ431" s="29">
        <f>F316</f>
        <v>303</v>
      </c>
      <c r="BR431" s="29">
        <f>F258</f>
        <v>245</v>
      </c>
      <c r="BS431" s="29">
        <f>F160</f>
        <v>147</v>
      </c>
      <c r="BT431" s="29">
        <f>F186</f>
        <v>173</v>
      </c>
      <c r="BU431" s="29">
        <f>F234</f>
        <v>221</v>
      </c>
      <c r="BV431" s="29">
        <f>F212</f>
        <v>199</v>
      </c>
      <c r="BW431" s="29">
        <f>F504</f>
        <v>491</v>
      </c>
      <c r="BX431" s="29">
        <f>F406</f>
        <v>393</v>
      </c>
      <c r="BY431" s="29">
        <f>F432</f>
        <v>419</v>
      </c>
      <c r="BZ431" s="29">
        <f>F480</f>
        <v>467</v>
      </c>
      <c r="CA431" s="29">
        <f>F453</f>
        <v>440</v>
      </c>
      <c r="CB431" s="29">
        <f>F621</f>
        <v>608</v>
      </c>
      <c r="CC431" s="29">
        <f>F518</f>
        <v>505</v>
      </c>
      <c r="CD431" s="29">
        <f>F544</f>
        <v>531</v>
      </c>
      <c r="CE431" s="29">
        <f>F597</f>
        <v>584</v>
      </c>
      <c r="CF431" s="29">
        <f>F570</f>
        <v>557</v>
      </c>
      <c r="CG431" s="29">
        <f>F125</f>
        <v>112</v>
      </c>
      <c r="CH431" s="29">
        <f>F27</f>
        <v>14</v>
      </c>
      <c r="CI431" s="29">
        <f>F48</f>
        <v>35</v>
      </c>
      <c r="CJ431" s="29">
        <f>F101</f>
        <v>88</v>
      </c>
      <c r="CK431" s="30">
        <f>F74</f>
        <v>61</v>
      </c>
      <c r="CL431" s="75">
        <f t="shared" si="205"/>
        <v>7800</v>
      </c>
      <c r="CM431" s="41"/>
      <c r="CN431" s="76" t="s">
        <v>264</v>
      </c>
      <c r="CO431" s="78" t="s">
        <v>513</v>
      </c>
      <c r="CP431" s="78" t="s">
        <v>424</v>
      </c>
      <c r="CQ431" s="78" t="s">
        <v>607</v>
      </c>
      <c r="CR431" s="78" t="s">
        <v>154</v>
      </c>
      <c r="CS431" s="78" t="s">
        <v>386</v>
      </c>
      <c r="CT431" s="78" t="s">
        <v>247</v>
      </c>
      <c r="CU431" s="78" t="s">
        <v>517</v>
      </c>
      <c r="CV431" s="77" t="s">
        <v>226</v>
      </c>
      <c r="CW431" s="78" t="s">
        <v>122</v>
      </c>
      <c r="CX431" s="78" t="s">
        <v>81</v>
      </c>
      <c r="CY431" s="78" t="s">
        <v>672</v>
      </c>
      <c r="CZ431" s="78" t="s">
        <v>418</v>
      </c>
      <c r="DA431" s="78" t="s">
        <v>603</v>
      </c>
      <c r="DB431" s="78" t="s">
        <v>435</v>
      </c>
      <c r="DC431" s="78" t="s">
        <v>376</v>
      </c>
      <c r="DD431" s="80" t="s">
        <v>600</v>
      </c>
      <c r="DE431" s="78" t="s">
        <v>173</v>
      </c>
      <c r="DF431" s="78" t="s">
        <v>214</v>
      </c>
      <c r="DG431" s="78" t="s">
        <v>591</v>
      </c>
      <c r="DH431" s="78" t="s">
        <v>522</v>
      </c>
      <c r="DI431" s="78" t="s">
        <v>587</v>
      </c>
      <c r="DJ431" s="78" t="s">
        <v>430</v>
      </c>
      <c r="DK431" s="78" t="s">
        <v>123</v>
      </c>
      <c r="DL431" s="81" t="s">
        <v>140</v>
      </c>
      <c r="DM431" s="67"/>
      <c r="DO431" s="57"/>
      <c r="DP431" s="28">
        <f>F545</f>
        <v>532</v>
      </c>
      <c r="DQ431" s="29">
        <f>F427</f>
        <v>414</v>
      </c>
      <c r="DR431" s="29">
        <f>F304</f>
        <v>291</v>
      </c>
      <c r="DS431" s="29">
        <f>F186</f>
        <v>173</v>
      </c>
      <c r="DT431" s="29">
        <f>F38</f>
        <v>25</v>
      </c>
      <c r="DU431" s="29">
        <f>F589</f>
        <v>576</v>
      </c>
      <c r="DV431" s="29">
        <f>F471</f>
        <v>458</v>
      </c>
      <c r="DW431" s="29">
        <f>F348</f>
        <v>335</v>
      </c>
      <c r="DX431" s="29">
        <f>F230</f>
        <v>217</v>
      </c>
      <c r="DY431" s="29">
        <f>F112</f>
        <v>99</v>
      </c>
      <c r="DZ431" s="29">
        <f>F533</f>
        <v>520</v>
      </c>
      <c r="EA431" s="29">
        <f>F390</f>
        <v>377</v>
      </c>
      <c r="EB431" s="29">
        <f>F272</f>
        <v>259</v>
      </c>
      <c r="EC431" s="29">
        <f>F149</f>
        <v>136</v>
      </c>
      <c r="ED431" s="29">
        <f>F31</f>
        <v>18</v>
      </c>
      <c r="EE431" s="29">
        <f>F582</f>
        <v>569</v>
      </c>
      <c r="EF431" s="29">
        <f>F459</f>
        <v>446</v>
      </c>
      <c r="EG431" s="29">
        <f>F316</f>
        <v>303</v>
      </c>
      <c r="EH431" s="29">
        <f>F193</f>
        <v>180</v>
      </c>
      <c r="EI431" s="29">
        <f>F75</f>
        <v>62</v>
      </c>
      <c r="EJ431" s="29">
        <f>F626</f>
        <v>613</v>
      </c>
      <c r="EK431" s="29">
        <f>F503</f>
        <v>490</v>
      </c>
      <c r="EL431" s="29">
        <f>F385</f>
        <v>372</v>
      </c>
      <c r="EM431" s="29">
        <f>F242</f>
        <v>229</v>
      </c>
      <c r="EN431" s="30">
        <f>F119</f>
        <v>106</v>
      </c>
      <c r="EO431" s="75">
        <f t="shared" si="203"/>
        <v>3247400</v>
      </c>
      <c r="EP431" s="41"/>
      <c r="EQ431" s="82" t="s">
        <v>614</v>
      </c>
      <c r="ER431" s="84" t="s">
        <v>685</v>
      </c>
      <c r="ES431" s="84" t="s">
        <v>502</v>
      </c>
      <c r="ET431" s="84" t="s">
        <v>517</v>
      </c>
      <c r="EU431" s="84" t="s">
        <v>291</v>
      </c>
      <c r="EV431" s="84" t="s">
        <v>275</v>
      </c>
      <c r="EW431" s="84" t="s">
        <v>170</v>
      </c>
      <c r="EX431" s="84" t="s">
        <v>677</v>
      </c>
      <c r="EY431" s="83" t="s">
        <v>468</v>
      </c>
      <c r="EZ431" s="84" t="s">
        <v>662</v>
      </c>
      <c r="FA431" s="84" t="s">
        <v>686</v>
      </c>
      <c r="FB431" s="84" t="s">
        <v>220</v>
      </c>
      <c r="FC431" s="85" t="s">
        <v>569</v>
      </c>
      <c r="FD431" s="84" t="s">
        <v>654</v>
      </c>
      <c r="FE431" s="84" t="s">
        <v>431</v>
      </c>
      <c r="FF431" s="84" t="s">
        <v>239</v>
      </c>
      <c r="FG431" s="86" t="s">
        <v>625</v>
      </c>
      <c r="FH431" s="84" t="s">
        <v>154</v>
      </c>
      <c r="FI431" s="84" t="s">
        <v>246</v>
      </c>
      <c r="FJ431" s="84" t="s">
        <v>487</v>
      </c>
      <c r="FK431" s="84" t="s">
        <v>406</v>
      </c>
      <c r="FL431" s="84" t="s">
        <v>404</v>
      </c>
      <c r="FM431" s="84" t="s">
        <v>397</v>
      </c>
      <c r="FN431" s="84" t="s">
        <v>91</v>
      </c>
      <c r="FO431" s="87" t="s">
        <v>579</v>
      </c>
      <c r="FP431" s="67"/>
    </row>
    <row r="432" spans="1:172" x14ac:dyDescent="0.2">
      <c r="A432" s="41"/>
      <c r="B432" s="41"/>
      <c r="C432" s="41"/>
      <c r="D432" s="109" t="s">
        <v>418</v>
      </c>
      <c r="E432" s="110" t="s">
        <v>565</v>
      </c>
      <c r="F432" s="122">
        <f>B3+(419*B5)</f>
        <v>419</v>
      </c>
      <c r="G432" s="41"/>
      <c r="I432" s="57"/>
      <c r="J432" s="28">
        <f>F551</f>
        <v>538</v>
      </c>
      <c r="K432" s="29">
        <f>F600</f>
        <v>587</v>
      </c>
      <c r="L432" s="29">
        <f>F524</f>
        <v>511</v>
      </c>
      <c r="M432" s="29">
        <f>F573</f>
        <v>560</v>
      </c>
      <c r="N432" s="29">
        <f>F627</f>
        <v>614</v>
      </c>
      <c r="O432" s="29">
        <f>F184</f>
        <v>171</v>
      </c>
      <c r="P432" s="29">
        <f>F233</f>
        <v>220</v>
      </c>
      <c r="Q432" s="29">
        <f>F162</f>
        <v>149</v>
      </c>
      <c r="R432" s="29">
        <f>F211</f>
        <v>198</v>
      </c>
      <c r="S432" s="29">
        <f>F260</f>
        <v>247</v>
      </c>
      <c r="T432" s="29">
        <f>F422</f>
        <v>409</v>
      </c>
      <c r="U432" s="29">
        <f>F471</f>
        <v>458</v>
      </c>
      <c r="V432" s="29">
        <f>F395</f>
        <v>382</v>
      </c>
      <c r="W432" s="29">
        <f>F444</f>
        <v>431</v>
      </c>
      <c r="X432" s="29">
        <f>F493</f>
        <v>480</v>
      </c>
      <c r="Y432" s="29">
        <f>F55</f>
        <v>42</v>
      </c>
      <c r="Z432" s="29">
        <f>F104</f>
        <v>91</v>
      </c>
      <c r="AA432" s="29">
        <f>F28</f>
        <v>15</v>
      </c>
      <c r="AB432" s="29">
        <f>F82</f>
        <v>69</v>
      </c>
      <c r="AC432" s="29">
        <f>F131</f>
        <v>118</v>
      </c>
      <c r="AD432" s="29">
        <f>F288</f>
        <v>275</v>
      </c>
      <c r="AE432" s="29">
        <f>F342</f>
        <v>329</v>
      </c>
      <c r="AF432" s="29">
        <f>F266</f>
        <v>253</v>
      </c>
      <c r="AG432" s="29">
        <f>F315</f>
        <v>302</v>
      </c>
      <c r="AH432" s="30">
        <f>F364</f>
        <v>351</v>
      </c>
      <c r="AI432" s="75">
        <f t="shared" si="204"/>
        <v>7800</v>
      </c>
      <c r="AJ432" s="41"/>
      <c r="AK432" s="76" t="s">
        <v>447</v>
      </c>
      <c r="AL432" s="78" t="s">
        <v>148</v>
      </c>
      <c r="AM432" s="78" t="s">
        <v>509</v>
      </c>
      <c r="AN432" s="78" t="s">
        <v>107</v>
      </c>
      <c r="AO432" s="78" t="s">
        <v>315</v>
      </c>
      <c r="AP432" s="78" t="s">
        <v>345</v>
      </c>
      <c r="AQ432" s="78" t="s">
        <v>429</v>
      </c>
      <c r="AR432" s="78" t="s">
        <v>187</v>
      </c>
      <c r="AS432" s="78" t="s">
        <v>547</v>
      </c>
      <c r="AT432" s="77" t="s">
        <v>115</v>
      </c>
      <c r="AU432" s="78" t="s">
        <v>365</v>
      </c>
      <c r="AV432" s="78" t="s">
        <v>170</v>
      </c>
      <c r="AW432" s="78" t="s">
        <v>403</v>
      </c>
      <c r="AX432" s="78" t="s">
        <v>692</v>
      </c>
      <c r="AY432" s="78" t="s">
        <v>216</v>
      </c>
      <c r="AZ432" s="80" t="s">
        <v>230</v>
      </c>
      <c r="BA432" s="78" t="s">
        <v>489</v>
      </c>
      <c r="BB432" s="78" t="s">
        <v>658</v>
      </c>
      <c r="BC432" s="78" t="s">
        <v>73</v>
      </c>
      <c r="BD432" s="78" t="s">
        <v>470</v>
      </c>
      <c r="BE432" s="78" t="s">
        <v>626</v>
      </c>
      <c r="BF432" s="78" t="s">
        <v>120</v>
      </c>
      <c r="BG432" s="78" t="s">
        <v>181</v>
      </c>
      <c r="BH432" s="78" t="s">
        <v>384</v>
      </c>
      <c r="BI432" s="81" t="s">
        <v>546</v>
      </c>
      <c r="BJ432" s="67"/>
      <c r="BL432" s="57"/>
      <c r="BM432" s="28">
        <f>F341</f>
        <v>328</v>
      </c>
      <c r="BN432" s="29">
        <f>F315</f>
        <v>302</v>
      </c>
      <c r="BO432" s="29">
        <f>F263</f>
        <v>250</v>
      </c>
      <c r="BP432" s="29">
        <f>F292</f>
        <v>279</v>
      </c>
      <c r="BQ432" s="29">
        <f>F364</f>
        <v>351</v>
      </c>
      <c r="BR432" s="29">
        <f>F237</f>
        <v>224</v>
      </c>
      <c r="BS432" s="29">
        <f>F211</f>
        <v>198</v>
      </c>
      <c r="BT432" s="29">
        <f>F159</f>
        <v>146</v>
      </c>
      <c r="BU432" s="29">
        <f>F183</f>
        <v>170</v>
      </c>
      <c r="BV432" s="29">
        <f>F260</f>
        <v>247</v>
      </c>
      <c r="BW432" s="29">
        <f>F478</f>
        <v>465</v>
      </c>
      <c r="BX432" s="29">
        <f>F457</f>
        <v>444</v>
      </c>
      <c r="BY432" s="29">
        <f>F405</f>
        <v>392</v>
      </c>
      <c r="BZ432" s="29">
        <f>F429</f>
        <v>416</v>
      </c>
      <c r="CA432" s="29">
        <f>F506</f>
        <v>493</v>
      </c>
      <c r="CB432" s="29">
        <f>F595</f>
        <v>582</v>
      </c>
      <c r="CC432" s="29">
        <f>F569</f>
        <v>556</v>
      </c>
      <c r="CD432" s="29">
        <f>F522</f>
        <v>509</v>
      </c>
      <c r="CE432" s="29">
        <f>F546</f>
        <v>533</v>
      </c>
      <c r="CF432" s="29">
        <f>F618</f>
        <v>605</v>
      </c>
      <c r="CG432" s="29">
        <f>F99</f>
        <v>86</v>
      </c>
      <c r="CH432" s="29">
        <f>F73</f>
        <v>60</v>
      </c>
      <c r="CI432" s="29">
        <f>F26</f>
        <v>13</v>
      </c>
      <c r="CJ432" s="29">
        <f>F50</f>
        <v>37</v>
      </c>
      <c r="CK432" s="30">
        <f>F127</f>
        <v>114</v>
      </c>
      <c r="CL432" s="75">
        <f t="shared" si="205"/>
        <v>7800</v>
      </c>
      <c r="CM432" s="41"/>
      <c r="CN432" s="76" t="s">
        <v>87</v>
      </c>
      <c r="CO432" s="78" t="s">
        <v>384</v>
      </c>
      <c r="CP432" s="78" t="s">
        <v>586</v>
      </c>
      <c r="CQ432" s="78" t="s">
        <v>205</v>
      </c>
      <c r="CR432" s="78" t="s">
        <v>546</v>
      </c>
      <c r="CS432" s="78" t="s">
        <v>265</v>
      </c>
      <c r="CT432" s="78" t="s">
        <v>547</v>
      </c>
      <c r="CU432" s="78" t="s">
        <v>90</v>
      </c>
      <c r="CV432" s="78" t="s">
        <v>504</v>
      </c>
      <c r="CW432" s="77" t="s">
        <v>115</v>
      </c>
      <c r="CX432" s="78" t="s">
        <v>394</v>
      </c>
      <c r="CY432" s="78" t="s">
        <v>492</v>
      </c>
      <c r="CZ432" s="78" t="s">
        <v>608</v>
      </c>
      <c r="DA432" s="78" t="s">
        <v>267</v>
      </c>
      <c r="DB432" s="78" t="s">
        <v>683</v>
      </c>
      <c r="DC432" s="80" t="s">
        <v>567</v>
      </c>
      <c r="DD432" s="78" t="s">
        <v>301</v>
      </c>
      <c r="DE432" s="78" t="s">
        <v>75</v>
      </c>
      <c r="DF432" s="78" t="s">
        <v>327</v>
      </c>
      <c r="DG432" s="78" t="s">
        <v>638</v>
      </c>
      <c r="DH432" s="78" t="s">
        <v>72</v>
      </c>
      <c r="DI432" s="78" t="s">
        <v>389</v>
      </c>
      <c r="DJ432" s="78" t="s">
        <v>233</v>
      </c>
      <c r="DK432" s="78" t="s">
        <v>555</v>
      </c>
      <c r="DL432" s="81" t="s">
        <v>618</v>
      </c>
      <c r="DM432" s="67"/>
      <c r="DO432" s="57"/>
      <c r="DP432" s="28">
        <f>F76</f>
        <v>63</v>
      </c>
      <c r="DQ432" s="29">
        <f>F578</f>
        <v>565</v>
      </c>
      <c r="DR432" s="29">
        <f>F460</f>
        <v>447</v>
      </c>
      <c r="DS432" s="29">
        <f>F317</f>
        <v>304</v>
      </c>
      <c r="DT432" s="29">
        <f>F194</f>
        <v>181</v>
      </c>
      <c r="DU432" s="29">
        <f>F120</f>
        <v>107</v>
      </c>
      <c r="DV432" s="29">
        <f>F627</f>
        <v>614</v>
      </c>
      <c r="DW432" s="29">
        <f>F504</f>
        <v>491</v>
      </c>
      <c r="DX432" s="29">
        <f>F386</f>
        <v>373</v>
      </c>
      <c r="DY432" s="29">
        <f>F238</f>
        <v>225</v>
      </c>
      <c r="DZ432" s="29">
        <f>F39</f>
        <v>26</v>
      </c>
      <c r="EA432" s="29">
        <f>F546</f>
        <v>533</v>
      </c>
      <c r="EB432" s="29">
        <f>F423</f>
        <v>410</v>
      </c>
      <c r="EC432" s="29">
        <f>F305</f>
        <v>292</v>
      </c>
      <c r="ED432" s="29">
        <f>F187</f>
        <v>174</v>
      </c>
      <c r="EE432" s="29">
        <f>F108</f>
        <v>95</v>
      </c>
      <c r="EF432" s="29">
        <f>F590</f>
        <v>577</v>
      </c>
      <c r="EG432" s="29">
        <f>F472</f>
        <v>459</v>
      </c>
      <c r="EH432" s="29">
        <f>F349</f>
        <v>336</v>
      </c>
      <c r="EI432" s="29">
        <f>F231</f>
        <v>218</v>
      </c>
      <c r="EJ432" s="29">
        <f>F32</f>
        <v>19</v>
      </c>
      <c r="EK432" s="29">
        <f>F534</f>
        <v>521</v>
      </c>
      <c r="EL432" s="29">
        <f>F391</f>
        <v>378</v>
      </c>
      <c r="EM432" s="29">
        <f>F268</f>
        <v>255</v>
      </c>
      <c r="EN432" s="30">
        <f>F150</f>
        <v>137</v>
      </c>
      <c r="EO432" s="75">
        <f t="shared" si="203"/>
        <v>3247400</v>
      </c>
      <c r="EP432" s="41"/>
      <c r="EQ432" s="82" t="s">
        <v>293</v>
      </c>
      <c r="ER432" s="84" t="s">
        <v>144</v>
      </c>
      <c r="ES432" s="84" t="s">
        <v>328</v>
      </c>
      <c r="ET432" s="84" t="s">
        <v>323</v>
      </c>
      <c r="EU432" s="84" t="s">
        <v>313</v>
      </c>
      <c r="EV432" s="84" t="s">
        <v>320</v>
      </c>
      <c r="EW432" s="84" t="s">
        <v>315</v>
      </c>
      <c r="EX432" s="84" t="s">
        <v>81</v>
      </c>
      <c r="EY432" s="84" t="s">
        <v>317</v>
      </c>
      <c r="EZ432" s="83" t="s">
        <v>326</v>
      </c>
      <c r="FA432" s="84" t="s">
        <v>319</v>
      </c>
      <c r="FB432" s="84" t="s">
        <v>327</v>
      </c>
      <c r="FC432" s="85" t="s">
        <v>322</v>
      </c>
      <c r="FD432" s="84" t="s">
        <v>312</v>
      </c>
      <c r="FE432" s="84" t="s">
        <v>324</v>
      </c>
      <c r="FF432" s="86" t="s">
        <v>314</v>
      </c>
      <c r="FG432" s="84" t="s">
        <v>300</v>
      </c>
      <c r="FH432" s="84" t="s">
        <v>316</v>
      </c>
      <c r="FI432" s="84" t="s">
        <v>305</v>
      </c>
      <c r="FJ432" s="84" t="s">
        <v>287</v>
      </c>
      <c r="FK432" s="84" t="s">
        <v>212</v>
      </c>
      <c r="FL432" s="84" t="s">
        <v>321</v>
      </c>
      <c r="FM432" s="84" t="s">
        <v>311</v>
      </c>
      <c r="FN432" s="84" t="s">
        <v>325</v>
      </c>
      <c r="FO432" s="87" t="s">
        <v>318</v>
      </c>
      <c r="FP432" s="67"/>
    </row>
    <row r="433" spans="1:172" x14ac:dyDescent="0.2">
      <c r="A433" s="41"/>
      <c r="B433" s="41"/>
      <c r="C433" s="41"/>
      <c r="D433" s="109" t="s">
        <v>103</v>
      </c>
      <c r="E433" s="110" t="s">
        <v>565</v>
      </c>
      <c r="F433" s="111">
        <f>B3+(420*B5)</f>
        <v>420</v>
      </c>
      <c r="G433" s="41"/>
      <c r="I433" s="57"/>
      <c r="J433" s="28">
        <f>F407</f>
        <v>394</v>
      </c>
      <c r="K433" s="29">
        <f>F456</f>
        <v>443</v>
      </c>
      <c r="L433" s="29">
        <f>F505</f>
        <v>492</v>
      </c>
      <c r="M433" s="29">
        <f>F429</f>
        <v>416</v>
      </c>
      <c r="N433" s="29">
        <f>F478</f>
        <v>465</v>
      </c>
      <c r="O433" s="29">
        <f>F15</f>
        <v>2</v>
      </c>
      <c r="P433" s="29">
        <f>F64</f>
        <v>51</v>
      </c>
      <c r="Q433" s="29">
        <f>F113</f>
        <v>100</v>
      </c>
      <c r="R433" s="29">
        <f>F42</f>
        <v>29</v>
      </c>
      <c r="S433" s="29">
        <f>F91</f>
        <v>78</v>
      </c>
      <c r="T433" s="29">
        <f>F273</f>
        <v>260</v>
      </c>
      <c r="U433" s="29">
        <f>F327</f>
        <v>314</v>
      </c>
      <c r="V433" s="29">
        <f>F376</f>
        <v>363</v>
      </c>
      <c r="W433" s="29">
        <f>F300</f>
        <v>287</v>
      </c>
      <c r="X433" s="29">
        <f>F349</f>
        <v>336</v>
      </c>
      <c r="Y433" s="29">
        <f>F536</f>
        <v>523</v>
      </c>
      <c r="Z433" s="29">
        <f>F585</f>
        <v>572</v>
      </c>
      <c r="AA433" s="29">
        <f>F634</f>
        <v>621</v>
      </c>
      <c r="AB433" s="29">
        <f>F558</f>
        <v>545</v>
      </c>
      <c r="AC433" s="29">
        <f>F612</f>
        <v>599</v>
      </c>
      <c r="AD433" s="29">
        <f>F144</f>
        <v>131</v>
      </c>
      <c r="AE433" s="29">
        <f>F193</f>
        <v>180</v>
      </c>
      <c r="AF433" s="29">
        <f>F247</f>
        <v>234</v>
      </c>
      <c r="AG433" s="29">
        <f>F171</f>
        <v>158</v>
      </c>
      <c r="AH433" s="30">
        <f>F220</f>
        <v>207</v>
      </c>
      <c r="AI433" s="75">
        <f t="shared" si="204"/>
        <v>7800</v>
      </c>
      <c r="AJ433" s="41"/>
      <c r="AK433" s="76" t="s">
        <v>533</v>
      </c>
      <c r="AL433" s="78" t="s">
        <v>675</v>
      </c>
      <c r="AM433" s="78" t="s">
        <v>657</v>
      </c>
      <c r="AN433" s="78" t="s">
        <v>267</v>
      </c>
      <c r="AO433" s="78" t="s">
        <v>394</v>
      </c>
      <c r="AP433" s="78" t="s">
        <v>612</v>
      </c>
      <c r="AQ433" s="78" t="s">
        <v>139</v>
      </c>
      <c r="AR433" s="78" t="s">
        <v>142</v>
      </c>
      <c r="AS433" s="78" t="s">
        <v>449</v>
      </c>
      <c r="AT433" s="78" t="s">
        <v>572</v>
      </c>
      <c r="AU433" s="77" t="s">
        <v>681</v>
      </c>
      <c r="AV433" s="78" t="s">
        <v>342</v>
      </c>
      <c r="AW433" s="78" t="s">
        <v>425</v>
      </c>
      <c r="AX433" s="78" t="s">
        <v>589</v>
      </c>
      <c r="AY433" s="80" t="s">
        <v>305</v>
      </c>
      <c r="AZ433" s="78" t="s">
        <v>104</v>
      </c>
      <c r="BA433" s="78" t="s">
        <v>541</v>
      </c>
      <c r="BB433" s="78" t="s">
        <v>203</v>
      </c>
      <c r="BC433" s="78" t="s">
        <v>666</v>
      </c>
      <c r="BD433" s="78" t="s">
        <v>500</v>
      </c>
      <c r="BE433" s="78" t="s">
        <v>379</v>
      </c>
      <c r="BF433" s="78" t="s">
        <v>246</v>
      </c>
      <c r="BG433" s="78" t="s">
        <v>421</v>
      </c>
      <c r="BH433" s="78" t="s">
        <v>701</v>
      </c>
      <c r="BI433" s="81" t="s">
        <v>92</v>
      </c>
      <c r="BJ433" s="67"/>
      <c r="BL433" s="57"/>
      <c r="BM433" s="28">
        <f>F157</f>
        <v>144</v>
      </c>
      <c r="BN433" s="29">
        <f>F229</f>
        <v>216</v>
      </c>
      <c r="BO433" s="29">
        <f>F253</f>
        <v>240</v>
      </c>
      <c r="BP433" s="29">
        <f>F206</f>
        <v>193</v>
      </c>
      <c r="BQ433" s="29">
        <f>F180</f>
        <v>167</v>
      </c>
      <c r="BR433" s="29">
        <f>F515</f>
        <v>502</v>
      </c>
      <c r="BS433" s="29">
        <f>F592</f>
        <v>579</v>
      </c>
      <c r="BT433" s="29">
        <f>F616</f>
        <v>603</v>
      </c>
      <c r="BU433" s="29">
        <f>F564</f>
        <v>551</v>
      </c>
      <c r="BV433" s="29">
        <f>F538</f>
        <v>525</v>
      </c>
      <c r="BW433" s="29">
        <f>F273</f>
        <v>260</v>
      </c>
      <c r="BX433" s="29">
        <f>F350</f>
        <v>337</v>
      </c>
      <c r="BY433" s="29">
        <f>F374</f>
        <v>361</v>
      </c>
      <c r="BZ433" s="29">
        <f>F327</f>
        <v>314</v>
      </c>
      <c r="CA433" s="29">
        <f>F301</f>
        <v>288</v>
      </c>
      <c r="CB433" s="29">
        <f>F36</f>
        <v>23</v>
      </c>
      <c r="CC433" s="29">
        <f>F108</f>
        <v>95</v>
      </c>
      <c r="CD433" s="29">
        <f>F137</f>
        <v>124</v>
      </c>
      <c r="CE433" s="29">
        <f>F85</f>
        <v>72</v>
      </c>
      <c r="CF433" s="29">
        <f>F59</f>
        <v>46</v>
      </c>
      <c r="CG433" s="29">
        <f>F394</f>
        <v>381</v>
      </c>
      <c r="CH433" s="29">
        <f>F471</f>
        <v>458</v>
      </c>
      <c r="CI433" s="29">
        <f>F495</f>
        <v>482</v>
      </c>
      <c r="CJ433" s="29">
        <f>F443</f>
        <v>430</v>
      </c>
      <c r="CK433" s="30">
        <f>F422</f>
        <v>409</v>
      </c>
      <c r="CL433" s="75">
        <f t="shared" si="205"/>
        <v>7800</v>
      </c>
      <c r="CM433" s="41"/>
      <c r="CN433" s="76" t="s">
        <v>443</v>
      </c>
      <c r="CO433" s="78" t="s">
        <v>452</v>
      </c>
      <c r="CP433" s="78" t="s">
        <v>575</v>
      </c>
      <c r="CQ433" s="78" t="s">
        <v>182</v>
      </c>
      <c r="CR433" s="78" t="s">
        <v>537</v>
      </c>
      <c r="CS433" s="78" t="s">
        <v>266</v>
      </c>
      <c r="CT433" s="78" t="s">
        <v>592</v>
      </c>
      <c r="CU433" s="78" t="s">
        <v>610</v>
      </c>
      <c r="CV433" s="78" t="s">
        <v>335</v>
      </c>
      <c r="CW433" s="78" t="s">
        <v>491</v>
      </c>
      <c r="CX433" s="77" t="s">
        <v>681</v>
      </c>
      <c r="CY433" s="78" t="s">
        <v>578</v>
      </c>
      <c r="CZ433" s="78" t="s">
        <v>126</v>
      </c>
      <c r="DA433" s="78" t="s">
        <v>342</v>
      </c>
      <c r="DB433" s="80" t="s">
        <v>535</v>
      </c>
      <c r="DC433" s="78" t="s">
        <v>422</v>
      </c>
      <c r="DD433" s="78" t="s">
        <v>314</v>
      </c>
      <c r="DE433" s="78" t="s">
        <v>689</v>
      </c>
      <c r="DF433" s="78" t="s">
        <v>332</v>
      </c>
      <c r="DG433" s="78" t="s">
        <v>349</v>
      </c>
      <c r="DH433" s="78" t="s">
        <v>700</v>
      </c>
      <c r="DI433" s="78" t="s">
        <v>170</v>
      </c>
      <c r="DJ433" s="78" t="s">
        <v>446</v>
      </c>
      <c r="DK433" s="78" t="s">
        <v>338</v>
      </c>
      <c r="DL433" s="81" t="s">
        <v>365</v>
      </c>
      <c r="DM433" s="67"/>
      <c r="DO433" s="57"/>
      <c r="DP433" s="28">
        <f>F291</f>
        <v>278</v>
      </c>
      <c r="DQ433" s="29">
        <f>F168</f>
        <v>155</v>
      </c>
      <c r="DR433" s="29">
        <f>F50</f>
        <v>37</v>
      </c>
      <c r="DS433" s="29">
        <f>F557</f>
        <v>544</v>
      </c>
      <c r="DT433" s="29">
        <f>F434</f>
        <v>421</v>
      </c>
      <c r="DU433" s="29">
        <f>F360</f>
        <v>347</v>
      </c>
      <c r="DV433" s="29">
        <f>F217</f>
        <v>204</v>
      </c>
      <c r="DW433" s="29">
        <f>F94</f>
        <v>81</v>
      </c>
      <c r="DX433" s="29">
        <f>F601</f>
        <v>588</v>
      </c>
      <c r="DY433" s="29">
        <f>F478</f>
        <v>465</v>
      </c>
      <c r="DZ433" s="29">
        <f>F279</f>
        <v>266</v>
      </c>
      <c r="EA433" s="29">
        <f>F161</f>
        <v>148</v>
      </c>
      <c r="EB433" s="29">
        <f>F13</f>
        <v>0</v>
      </c>
      <c r="EC433" s="29">
        <f>F520</f>
        <v>507</v>
      </c>
      <c r="ED433" s="29">
        <f>F402</f>
        <v>389</v>
      </c>
      <c r="EE433" s="29">
        <f>F323</f>
        <v>310</v>
      </c>
      <c r="EF433" s="29">
        <f>F205</f>
        <v>192</v>
      </c>
      <c r="EG433" s="29">
        <f>F87</f>
        <v>74</v>
      </c>
      <c r="EH433" s="29">
        <f>F564</f>
        <v>551</v>
      </c>
      <c r="EI433" s="29">
        <f>F446</f>
        <v>433</v>
      </c>
      <c r="EJ433" s="29">
        <f>F372</f>
        <v>359</v>
      </c>
      <c r="EK433" s="29">
        <f>F249</f>
        <v>236</v>
      </c>
      <c r="EL433" s="29">
        <f>F131</f>
        <v>118</v>
      </c>
      <c r="EM433" s="29">
        <f>F633</f>
        <v>620</v>
      </c>
      <c r="EN433" s="30">
        <f>F490</f>
        <v>477</v>
      </c>
      <c r="EO433" s="75">
        <f t="shared" si="203"/>
        <v>3247400</v>
      </c>
      <c r="EP433" s="41"/>
      <c r="EQ433" s="82" t="s">
        <v>224</v>
      </c>
      <c r="ER433" s="84" t="s">
        <v>363</v>
      </c>
      <c r="ES433" s="84" t="s">
        <v>555</v>
      </c>
      <c r="ET433" s="84" t="s">
        <v>356</v>
      </c>
      <c r="EU433" s="84" t="s">
        <v>656</v>
      </c>
      <c r="EV433" s="84" t="s">
        <v>544</v>
      </c>
      <c r="EW433" s="84" t="s">
        <v>163</v>
      </c>
      <c r="EX433" s="84" t="s">
        <v>650</v>
      </c>
      <c r="EY433" s="84" t="s">
        <v>552</v>
      </c>
      <c r="EZ433" s="84" t="s">
        <v>394</v>
      </c>
      <c r="FA433" s="83" t="s">
        <v>536</v>
      </c>
      <c r="FB433" s="84" t="s">
        <v>400</v>
      </c>
      <c r="FC433" s="85" t="s">
        <v>70</v>
      </c>
      <c r="FD433" s="84" t="s">
        <v>632</v>
      </c>
      <c r="FE433" s="86" t="s">
        <v>668</v>
      </c>
      <c r="FF433" s="84" t="s">
        <v>670</v>
      </c>
      <c r="FG433" s="84" t="s">
        <v>506</v>
      </c>
      <c r="FH433" s="84" t="s">
        <v>667</v>
      </c>
      <c r="FI433" s="84" t="s">
        <v>335</v>
      </c>
      <c r="FJ433" s="84" t="s">
        <v>102</v>
      </c>
      <c r="FK433" s="84" t="s">
        <v>594</v>
      </c>
      <c r="FL433" s="84" t="s">
        <v>621</v>
      </c>
      <c r="FM433" s="84" t="s">
        <v>470</v>
      </c>
      <c r="FN433" s="84" t="s">
        <v>663</v>
      </c>
      <c r="FO433" s="87" t="s">
        <v>278</v>
      </c>
      <c r="FP433" s="67"/>
    </row>
    <row r="434" spans="1:172" x14ac:dyDescent="0.2">
      <c r="A434" s="41"/>
      <c r="B434" s="41"/>
      <c r="C434" s="41"/>
      <c r="D434" s="109" t="s">
        <v>656</v>
      </c>
      <c r="E434" s="110" t="s">
        <v>565</v>
      </c>
      <c r="F434" s="111">
        <f>B3+(421*B5)</f>
        <v>421</v>
      </c>
      <c r="G434" s="41"/>
      <c r="I434" s="57"/>
      <c r="J434" s="28">
        <f>F504</f>
        <v>491</v>
      </c>
      <c r="K434" s="29">
        <f>F428</f>
        <v>415</v>
      </c>
      <c r="L434" s="29">
        <f>F482</f>
        <v>469</v>
      </c>
      <c r="M434" s="29">
        <f>F406</f>
        <v>393</v>
      </c>
      <c r="N434" s="29">
        <f>F455</f>
        <v>442</v>
      </c>
      <c r="O434" s="29">
        <f>F117</f>
        <v>104</v>
      </c>
      <c r="P434" s="29">
        <f>F41</f>
        <v>28</v>
      </c>
      <c r="Q434" s="29">
        <f>F90</f>
        <v>77</v>
      </c>
      <c r="R434" s="29">
        <f>F14</f>
        <v>1</v>
      </c>
      <c r="S434" s="29">
        <f>F63</f>
        <v>50</v>
      </c>
      <c r="T434" s="29">
        <f>F375</f>
        <v>362</v>
      </c>
      <c r="U434" s="29">
        <f>F299</f>
        <v>286</v>
      </c>
      <c r="V434" s="29">
        <f>F348</f>
        <v>335</v>
      </c>
      <c r="W434" s="29">
        <f>F277</f>
        <v>264</v>
      </c>
      <c r="X434" s="29">
        <f>F326</f>
        <v>313</v>
      </c>
      <c r="Y434" s="29">
        <f>F633</f>
        <v>620</v>
      </c>
      <c r="Z434" s="29">
        <f>F562</f>
        <v>549</v>
      </c>
      <c r="AA434" s="29">
        <f>F611</f>
        <v>598</v>
      </c>
      <c r="AB434" s="29">
        <f>F535</f>
        <v>522</v>
      </c>
      <c r="AC434" s="29">
        <f>F584</f>
        <v>571</v>
      </c>
      <c r="AD434" s="29">
        <f>F246</f>
        <v>233</v>
      </c>
      <c r="AE434" s="29">
        <f>F170</f>
        <v>157</v>
      </c>
      <c r="AF434" s="29">
        <f>F219</f>
        <v>206</v>
      </c>
      <c r="AG434" s="29">
        <f>F143</f>
        <v>130</v>
      </c>
      <c r="AH434" s="30">
        <f>F197</f>
        <v>184</v>
      </c>
      <c r="AI434" s="75">
        <f t="shared" si="204"/>
        <v>7800</v>
      </c>
      <c r="AJ434" s="41"/>
      <c r="AK434" s="76" t="s">
        <v>645</v>
      </c>
      <c r="AL434" s="78" t="s">
        <v>445</v>
      </c>
      <c r="AM434" s="78" t="s">
        <v>564</v>
      </c>
      <c r="AN434" s="78" t="s">
        <v>672</v>
      </c>
      <c r="AO434" s="78" t="s">
        <v>582</v>
      </c>
      <c r="AP434" s="78" t="s">
        <v>388</v>
      </c>
      <c r="AQ434" s="78" t="s">
        <v>619</v>
      </c>
      <c r="AR434" s="78" t="s">
        <v>639</v>
      </c>
      <c r="AS434" s="78" t="s">
        <v>201</v>
      </c>
      <c r="AT434" s="78" t="s">
        <v>272</v>
      </c>
      <c r="AU434" s="78" t="s">
        <v>570</v>
      </c>
      <c r="AV434" s="77" t="s">
        <v>112</v>
      </c>
      <c r="AW434" s="78" t="s">
        <v>677</v>
      </c>
      <c r="AX434" s="80" t="s">
        <v>156</v>
      </c>
      <c r="AY434" s="78" t="s">
        <v>503</v>
      </c>
      <c r="AZ434" s="78" t="s">
        <v>663</v>
      </c>
      <c r="BA434" s="78" t="s">
        <v>530</v>
      </c>
      <c r="BB434" s="78" t="s">
        <v>241</v>
      </c>
      <c r="BC434" s="78" t="s">
        <v>433</v>
      </c>
      <c r="BD434" s="78" t="s">
        <v>262</v>
      </c>
      <c r="BE434" s="78" t="s">
        <v>693</v>
      </c>
      <c r="BF434" s="78" t="s">
        <v>228</v>
      </c>
      <c r="BG434" s="78" t="s">
        <v>133</v>
      </c>
      <c r="BH434" s="78" t="s">
        <v>186</v>
      </c>
      <c r="BI434" s="81" t="s">
        <v>459</v>
      </c>
      <c r="BJ434" s="67"/>
      <c r="BL434" s="57"/>
      <c r="BM434" s="28">
        <f>F205</f>
        <v>192</v>
      </c>
      <c r="BN434" s="29">
        <f>F178</f>
        <v>165</v>
      </c>
      <c r="BO434" s="29">
        <f>F231</f>
        <v>218</v>
      </c>
      <c r="BP434" s="29">
        <f>F257</f>
        <v>244</v>
      </c>
      <c r="BQ434" s="29">
        <f>F154</f>
        <v>141</v>
      </c>
      <c r="BR434" s="29">
        <f>F563</f>
        <v>550</v>
      </c>
      <c r="BS434" s="29">
        <f>F541</f>
        <v>528</v>
      </c>
      <c r="BT434" s="29">
        <f>F589</f>
        <v>576</v>
      </c>
      <c r="BU434" s="29">
        <f>F615</f>
        <v>602</v>
      </c>
      <c r="BV434" s="29">
        <f>F517</f>
        <v>504</v>
      </c>
      <c r="BW434" s="29">
        <f>F326</f>
        <v>313</v>
      </c>
      <c r="BX434" s="29">
        <f>F299</f>
        <v>286</v>
      </c>
      <c r="BY434" s="29">
        <f>F352</f>
        <v>339</v>
      </c>
      <c r="BZ434" s="29">
        <f>F373</f>
        <v>360</v>
      </c>
      <c r="CA434" s="29">
        <f>F275</f>
        <v>262</v>
      </c>
      <c r="CB434" s="29">
        <f>F84</f>
        <v>71</v>
      </c>
      <c r="CC434" s="29">
        <f>F62</f>
        <v>49</v>
      </c>
      <c r="CD434" s="29">
        <f>F110</f>
        <v>97</v>
      </c>
      <c r="CE434" s="29">
        <f>F136</f>
        <v>123</v>
      </c>
      <c r="CF434" s="29">
        <f>F33</f>
        <v>20</v>
      </c>
      <c r="CG434" s="29">
        <f>F447</f>
        <v>434</v>
      </c>
      <c r="CH434" s="29">
        <f>F420</f>
        <v>407</v>
      </c>
      <c r="CI434" s="29">
        <f>F468</f>
        <v>455</v>
      </c>
      <c r="CJ434" s="29">
        <f>F494</f>
        <v>481</v>
      </c>
      <c r="CK434" s="30">
        <f>F396</f>
        <v>383</v>
      </c>
      <c r="CL434" s="75">
        <f t="shared" si="205"/>
        <v>7800</v>
      </c>
      <c r="CM434" s="41"/>
      <c r="CN434" s="76" t="s">
        <v>506</v>
      </c>
      <c r="CO434" s="78" t="s">
        <v>599</v>
      </c>
      <c r="CP434" s="78" t="s">
        <v>287</v>
      </c>
      <c r="CQ434" s="78" t="s">
        <v>516</v>
      </c>
      <c r="CR434" s="78" t="s">
        <v>413</v>
      </c>
      <c r="CS434" s="78" t="s">
        <v>511</v>
      </c>
      <c r="CT434" s="78" t="s">
        <v>588</v>
      </c>
      <c r="CU434" s="78" t="s">
        <v>275</v>
      </c>
      <c r="CV434" s="78" t="s">
        <v>124</v>
      </c>
      <c r="CW434" s="78" t="s">
        <v>647</v>
      </c>
      <c r="CX434" s="78" t="s">
        <v>503</v>
      </c>
      <c r="CY434" s="77" t="s">
        <v>112</v>
      </c>
      <c r="CZ434" s="78" t="s">
        <v>283</v>
      </c>
      <c r="DA434" s="80" t="s">
        <v>691</v>
      </c>
      <c r="DB434" s="78" t="s">
        <v>643</v>
      </c>
      <c r="DC434" s="78" t="s">
        <v>232</v>
      </c>
      <c r="DD434" s="78" t="s">
        <v>682</v>
      </c>
      <c r="DE434" s="78" t="s">
        <v>271</v>
      </c>
      <c r="DF434" s="78" t="s">
        <v>525</v>
      </c>
      <c r="DG434" s="78" t="s">
        <v>255</v>
      </c>
      <c r="DH434" s="78" t="s">
        <v>198</v>
      </c>
      <c r="DI434" s="78" t="s">
        <v>496</v>
      </c>
      <c r="DJ434" s="78" t="s">
        <v>279</v>
      </c>
      <c r="DK434" s="78" t="s">
        <v>694</v>
      </c>
      <c r="DL434" s="81" t="s">
        <v>295</v>
      </c>
      <c r="DM434" s="67"/>
      <c r="DO434" s="57"/>
      <c r="DP434" s="28">
        <f>F447</f>
        <v>434</v>
      </c>
      <c r="DQ434" s="29">
        <f>F324</f>
        <v>311</v>
      </c>
      <c r="DR434" s="29">
        <f>F206</f>
        <v>193</v>
      </c>
      <c r="DS434" s="29">
        <f>F83</f>
        <v>70</v>
      </c>
      <c r="DT434" s="29">
        <f>F565</f>
        <v>552</v>
      </c>
      <c r="DU434" s="29">
        <f>F491</f>
        <v>478</v>
      </c>
      <c r="DV434" s="29">
        <f>F368</f>
        <v>355</v>
      </c>
      <c r="DW434" s="29">
        <f>F250</f>
        <v>237</v>
      </c>
      <c r="DX434" s="29">
        <f>F132</f>
        <v>119</v>
      </c>
      <c r="DY434" s="29">
        <f>F634</f>
        <v>621</v>
      </c>
      <c r="DZ434" s="29">
        <f>F435</f>
        <v>422</v>
      </c>
      <c r="EA434" s="29">
        <f>F292</f>
        <v>279</v>
      </c>
      <c r="EB434" s="29">
        <f>F169</f>
        <v>156</v>
      </c>
      <c r="EC434" s="29">
        <f>F51</f>
        <v>38</v>
      </c>
      <c r="ED434" s="29">
        <f>F553</f>
        <v>540</v>
      </c>
      <c r="EE434" s="29">
        <f>F479</f>
        <v>466</v>
      </c>
      <c r="EF434" s="29">
        <f>F361</f>
        <v>348</v>
      </c>
      <c r="EG434" s="29">
        <f>F213</f>
        <v>200</v>
      </c>
      <c r="EH434" s="29">
        <f>F95</f>
        <v>82</v>
      </c>
      <c r="EI434" s="29">
        <f>F602</f>
        <v>589</v>
      </c>
      <c r="EJ434" s="29">
        <f>F398</f>
        <v>385</v>
      </c>
      <c r="EK434" s="29">
        <f>F280</f>
        <v>267</v>
      </c>
      <c r="EL434" s="29">
        <f>F162</f>
        <v>149</v>
      </c>
      <c r="EM434" s="29">
        <f>F14</f>
        <v>1</v>
      </c>
      <c r="EN434" s="30">
        <f>F521</f>
        <v>508</v>
      </c>
      <c r="EO434" s="75">
        <f t="shared" si="203"/>
        <v>3247400</v>
      </c>
      <c r="EP434" s="41"/>
      <c r="EQ434" s="82" t="s">
        <v>198</v>
      </c>
      <c r="ER434" s="84" t="s">
        <v>177</v>
      </c>
      <c r="ES434" s="84" t="s">
        <v>182</v>
      </c>
      <c r="ET434" s="84" t="s">
        <v>195</v>
      </c>
      <c r="EU434" s="84" t="s">
        <v>172</v>
      </c>
      <c r="EV434" s="84" t="s">
        <v>193</v>
      </c>
      <c r="EW434" s="84" t="s">
        <v>188</v>
      </c>
      <c r="EX434" s="84" t="s">
        <v>200</v>
      </c>
      <c r="EY434" s="84" t="s">
        <v>190</v>
      </c>
      <c r="EZ434" s="84" t="s">
        <v>203</v>
      </c>
      <c r="FA434" s="84" t="s">
        <v>192</v>
      </c>
      <c r="FB434" s="83" t="s">
        <v>205</v>
      </c>
      <c r="FC434" s="85" t="s">
        <v>194</v>
      </c>
      <c r="FD434" s="86" t="s">
        <v>165</v>
      </c>
      <c r="FE434" s="84" t="s">
        <v>197</v>
      </c>
      <c r="FF434" s="84" t="s">
        <v>153</v>
      </c>
      <c r="FG434" s="84" t="s">
        <v>199</v>
      </c>
      <c r="FH434" s="84" t="s">
        <v>189</v>
      </c>
      <c r="FI434" s="84" t="s">
        <v>202</v>
      </c>
      <c r="FJ434" s="84" t="s">
        <v>196</v>
      </c>
      <c r="FK434" s="84" t="s">
        <v>204</v>
      </c>
      <c r="FL434" s="84" t="s">
        <v>85</v>
      </c>
      <c r="FM434" s="84" t="s">
        <v>187</v>
      </c>
      <c r="FN434" s="84" t="s">
        <v>201</v>
      </c>
      <c r="FO434" s="87" t="s">
        <v>191</v>
      </c>
      <c r="FP434" s="67"/>
    </row>
    <row r="435" spans="1:172" x14ac:dyDescent="0.2">
      <c r="A435" s="41"/>
      <c r="B435" s="41"/>
      <c r="C435" s="41"/>
      <c r="D435" s="109" t="s">
        <v>192</v>
      </c>
      <c r="E435" s="110" t="s">
        <v>565</v>
      </c>
      <c r="F435" s="122">
        <f>B3+(422*B5)</f>
        <v>422</v>
      </c>
      <c r="G435" s="41"/>
      <c r="I435" s="57"/>
      <c r="J435" s="28">
        <f>F481</f>
        <v>468</v>
      </c>
      <c r="K435" s="29">
        <f>F405</f>
        <v>392</v>
      </c>
      <c r="L435" s="29">
        <f>F454</f>
        <v>441</v>
      </c>
      <c r="M435" s="29">
        <f>F503</f>
        <v>490</v>
      </c>
      <c r="N435" s="29">
        <f>F432</f>
        <v>419</v>
      </c>
      <c r="O435" s="29">
        <f>F89</f>
        <v>76</v>
      </c>
      <c r="P435" s="29">
        <f>F13</f>
        <v>0</v>
      </c>
      <c r="Q435" s="29">
        <f>F67</f>
        <v>54</v>
      </c>
      <c r="R435" s="29">
        <f>F116</f>
        <v>103</v>
      </c>
      <c r="S435" s="29">
        <f>F40</f>
        <v>27</v>
      </c>
      <c r="T435" s="29">
        <f>F352</f>
        <v>339</v>
      </c>
      <c r="U435" s="29">
        <f>F276</f>
        <v>263</v>
      </c>
      <c r="V435" s="29">
        <f>F325</f>
        <v>312</v>
      </c>
      <c r="W435" s="29">
        <f>F374</f>
        <v>361</v>
      </c>
      <c r="X435" s="29">
        <f>F298</f>
        <v>285</v>
      </c>
      <c r="Y435" s="29">
        <f>F610</f>
        <v>597</v>
      </c>
      <c r="Z435" s="29">
        <f>F534</f>
        <v>521</v>
      </c>
      <c r="AA435" s="29">
        <f>F583</f>
        <v>570</v>
      </c>
      <c r="AB435" s="29">
        <f>F637</f>
        <v>624</v>
      </c>
      <c r="AC435" s="29">
        <f>F561</f>
        <v>548</v>
      </c>
      <c r="AD435" s="29">
        <f>F218</f>
        <v>205</v>
      </c>
      <c r="AE435" s="29">
        <f>F147</f>
        <v>134</v>
      </c>
      <c r="AF435" s="29">
        <f>F196</f>
        <v>183</v>
      </c>
      <c r="AG435" s="29">
        <f>F245</f>
        <v>232</v>
      </c>
      <c r="AH435" s="30">
        <f>F169</f>
        <v>156</v>
      </c>
      <c r="AI435" s="75">
        <f t="shared" si="204"/>
        <v>7800</v>
      </c>
      <c r="AJ435" s="41"/>
      <c r="AK435" s="76" t="s">
        <v>687</v>
      </c>
      <c r="AL435" s="78" t="s">
        <v>608</v>
      </c>
      <c r="AM435" s="78" t="s">
        <v>218</v>
      </c>
      <c r="AN435" s="78" t="s">
        <v>404</v>
      </c>
      <c r="AO435" s="78" t="s">
        <v>418</v>
      </c>
      <c r="AP435" s="78" t="s">
        <v>2</v>
      </c>
      <c r="AQ435" s="78" t="s">
        <v>70</v>
      </c>
      <c r="AR435" s="78" t="s">
        <v>471</v>
      </c>
      <c r="AS435" s="78" t="s">
        <v>652</v>
      </c>
      <c r="AT435" s="78" t="s">
        <v>580</v>
      </c>
      <c r="AU435" s="78" t="s">
        <v>283</v>
      </c>
      <c r="AV435" s="78" t="s">
        <v>382</v>
      </c>
      <c r="AW435" s="77" t="s">
        <v>617</v>
      </c>
      <c r="AX435" s="78" t="s">
        <v>126</v>
      </c>
      <c r="AY435" s="78" t="s">
        <v>684</v>
      </c>
      <c r="AZ435" s="78" t="s">
        <v>510</v>
      </c>
      <c r="BA435" s="78" t="s">
        <v>321</v>
      </c>
      <c r="BB435" s="78" t="s">
        <v>674</v>
      </c>
      <c r="BC435" s="78" t="s">
        <v>562</v>
      </c>
      <c r="BD435" s="78" t="s">
        <v>145</v>
      </c>
      <c r="BE435" s="78" t="s">
        <v>114</v>
      </c>
      <c r="BF435" s="78" t="s">
        <v>493</v>
      </c>
      <c r="BG435" s="78" t="s">
        <v>695</v>
      </c>
      <c r="BH435" s="78" t="s">
        <v>347</v>
      </c>
      <c r="BI435" s="81" t="s">
        <v>194</v>
      </c>
      <c r="BJ435" s="67"/>
      <c r="BL435" s="57"/>
      <c r="BM435" s="28">
        <f>F181</f>
        <v>168</v>
      </c>
      <c r="BN435" s="29">
        <f>F255</f>
        <v>242</v>
      </c>
      <c r="BO435" s="29">
        <f>F204</f>
        <v>191</v>
      </c>
      <c r="BP435" s="29">
        <f>F153</f>
        <v>140</v>
      </c>
      <c r="BQ435" s="29">
        <f>F232</f>
        <v>219</v>
      </c>
      <c r="BR435" s="29">
        <f>F539</f>
        <v>526</v>
      </c>
      <c r="BS435" s="29">
        <f>F613</f>
        <v>600</v>
      </c>
      <c r="BT435" s="29">
        <f>F567</f>
        <v>554</v>
      </c>
      <c r="BU435" s="29">
        <f>F516</f>
        <v>503</v>
      </c>
      <c r="BV435" s="29">
        <f>F590</f>
        <v>577</v>
      </c>
      <c r="BW435" s="29">
        <f>F302</f>
        <v>289</v>
      </c>
      <c r="BX435" s="29">
        <f>F376</f>
        <v>363</v>
      </c>
      <c r="BY435" s="29">
        <f>F325</f>
        <v>312</v>
      </c>
      <c r="BZ435" s="29">
        <f>F274</f>
        <v>261</v>
      </c>
      <c r="CA435" s="29">
        <f>F348</f>
        <v>335</v>
      </c>
      <c r="CB435" s="29">
        <f>F60</f>
        <v>47</v>
      </c>
      <c r="CC435" s="29">
        <f>F134</f>
        <v>121</v>
      </c>
      <c r="CD435" s="29">
        <f>F83</f>
        <v>70</v>
      </c>
      <c r="CE435" s="29">
        <f>F37</f>
        <v>24</v>
      </c>
      <c r="CF435" s="29">
        <f>F111</f>
        <v>98</v>
      </c>
      <c r="CG435" s="29">
        <f>F418</f>
        <v>405</v>
      </c>
      <c r="CH435" s="29">
        <f>F497</f>
        <v>484</v>
      </c>
      <c r="CI435" s="29">
        <f>F446</f>
        <v>433</v>
      </c>
      <c r="CJ435" s="29">
        <f>F395</f>
        <v>382</v>
      </c>
      <c r="CK435" s="30">
        <f>F469</f>
        <v>456</v>
      </c>
      <c r="CL435" s="75">
        <f t="shared" si="205"/>
        <v>7800</v>
      </c>
      <c r="CM435" s="41"/>
      <c r="CN435" s="76" t="s">
        <v>94</v>
      </c>
      <c r="CO435" s="78" t="s">
        <v>428</v>
      </c>
      <c r="CP435" s="78" t="s">
        <v>560</v>
      </c>
      <c r="CQ435" s="78" t="s">
        <v>622</v>
      </c>
      <c r="CR435" s="78" t="s">
        <v>401</v>
      </c>
      <c r="CS435" s="78" t="s">
        <v>79</v>
      </c>
      <c r="CT435" s="78" t="s">
        <v>434</v>
      </c>
      <c r="CU435" s="78" t="s">
        <v>613</v>
      </c>
      <c r="CV435" s="78" t="s">
        <v>642</v>
      </c>
      <c r="CW435" s="78" t="s">
        <v>300</v>
      </c>
      <c r="CX435" s="78" t="s">
        <v>89</v>
      </c>
      <c r="CY435" s="78" t="s">
        <v>425</v>
      </c>
      <c r="CZ435" s="77" t="s">
        <v>617</v>
      </c>
      <c r="DA435" s="78" t="s">
        <v>249</v>
      </c>
      <c r="DB435" s="78" t="s">
        <v>677</v>
      </c>
      <c r="DC435" s="78" t="s">
        <v>74</v>
      </c>
      <c r="DD435" s="78" t="s">
        <v>289</v>
      </c>
      <c r="DE435" s="78" t="s">
        <v>195</v>
      </c>
      <c r="DF435" s="78" t="s">
        <v>679</v>
      </c>
      <c r="DG435" s="78" t="s">
        <v>460</v>
      </c>
      <c r="DH435" s="78" t="s">
        <v>84</v>
      </c>
      <c r="DI435" s="78" t="s">
        <v>136</v>
      </c>
      <c r="DJ435" s="78" t="s">
        <v>102</v>
      </c>
      <c r="DK435" s="78" t="s">
        <v>403</v>
      </c>
      <c r="DL435" s="81" t="s">
        <v>696</v>
      </c>
      <c r="DM435" s="67"/>
      <c r="DO435" s="57"/>
      <c r="DP435" s="28">
        <f>F598</f>
        <v>585</v>
      </c>
      <c r="DQ435" s="29">
        <f>F480</f>
        <v>467</v>
      </c>
      <c r="DR435" s="29">
        <f>F362</f>
        <v>349</v>
      </c>
      <c r="DS435" s="29">
        <f>F214</f>
        <v>201</v>
      </c>
      <c r="DT435" s="29">
        <f>F96</f>
        <v>83</v>
      </c>
      <c r="DU435" s="29">
        <f>F522</f>
        <v>509</v>
      </c>
      <c r="DV435" s="29">
        <f>F399</f>
        <v>386</v>
      </c>
      <c r="DW435" s="29">
        <f>F281</f>
        <v>268</v>
      </c>
      <c r="DX435" s="29">
        <f>F158</f>
        <v>145</v>
      </c>
      <c r="DY435" s="29">
        <f>F15</f>
        <v>2</v>
      </c>
      <c r="DZ435" s="29">
        <f>F566</f>
        <v>553</v>
      </c>
      <c r="EA435" s="29">
        <f>F443</f>
        <v>430</v>
      </c>
      <c r="EB435" s="29">
        <f>F325</f>
        <v>312</v>
      </c>
      <c r="EC435" s="29">
        <f>F207</f>
        <v>194</v>
      </c>
      <c r="ED435" s="29">
        <f>F84</f>
        <v>71</v>
      </c>
      <c r="EE435" s="29">
        <f>F635</f>
        <v>622</v>
      </c>
      <c r="EF435" s="29">
        <f>F492</f>
        <v>479</v>
      </c>
      <c r="EG435" s="29">
        <f>F369</f>
        <v>356</v>
      </c>
      <c r="EH435" s="29">
        <f>F251</f>
        <v>238</v>
      </c>
      <c r="EI435" s="29">
        <f>F128</f>
        <v>115</v>
      </c>
      <c r="EJ435" s="29">
        <f>F554</f>
        <v>541</v>
      </c>
      <c r="EK435" s="29">
        <f>F436</f>
        <v>423</v>
      </c>
      <c r="EL435" s="29">
        <f>F288</f>
        <v>275</v>
      </c>
      <c r="EM435" s="29">
        <f>F170</f>
        <v>157</v>
      </c>
      <c r="EN435" s="30">
        <f>F52</f>
        <v>39</v>
      </c>
      <c r="EO435" s="112">
        <f>DP435^3+DQ435^3+DR435^3+DS435^3+DT435^3+DU435^3+DV435^3+DW435^3+DX435^3+DY435^3+DZ435^3+EA435^3+EB435^3+EC435^3+ED435^3+EE435^3+EF435^3+EG435^3+EH435^3+EI435^3+EJ435^3+EK435^3+EL435^3+EM435^3+EN435^3</f>
        <v>1521000000</v>
      </c>
      <c r="EP435" s="41"/>
      <c r="EQ435" s="116" t="s">
        <v>174</v>
      </c>
      <c r="ER435" s="117" t="s">
        <v>603</v>
      </c>
      <c r="ES435" s="117" t="s">
        <v>179</v>
      </c>
      <c r="ET435" s="117" t="s">
        <v>184</v>
      </c>
      <c r="EU435" s="117" t="s">
        <v>143</v>
      </c>
      <c r="EV435" s="117" t="s">
        <v>75</v>
      </c>
      <c r="EW435" s="117" t="s">
        <v>551</v>
      </c>
      <c r="EX435" s="117" t="s">
        <v>545</v>
      </c>
      <c r="EY435" s="117" t="s">
        <v>538</v>
      </c>
      <c r="EZ435" s="117" t="s">
        <v>612</v>
      </c>
      <c r="FA435" s="117" t="s">
        <v>627</v>
      </c>
      <c r="FB435" s="117" t="s">
        <v>338</v>
      </c>
      <c r="FC435" s="83" t="s">
        <v>617</v>
      </c>
      <c r="FD435" s="117" t="s">
        <v>481</v>
      </c>
      <c r="FE435" s="117" t="s">
        <v>232</v>
      </c>
      <c r="FF435" s="117" t="s">
        <v>473</v>
      </c>
      <c r="FG435" s="117" t="s">
        <v>101</v>
      </c>
      <c r="FH435" s="117" t="s">
        <v>282</v>
      </c>
      <c r="FI435" s="117" t="s">
        <v>595</v>
      </c>
      <c r="FJ435" s="117" t="s">
        <v>628</v>
      </c>
      <c r="FK435" s="117" t="s">
        <v>629</v>
      </c>
      <c r="FL435" s="117" t="s">
        <v>436</v>
      </c>
      <c r="FM435" s="117" t="s">
        <v>626</v>
      </c>
      <c r="FN435" s="117" t="s">
        <v>228</v>
      </c>
      <c r="FO435" s="118" t="s">
        <v>574</v>
      </c>
      <c r="FP435" s="67"/>
    </row>
    <row r="436" spans="1:172" x14ac:dyDescent="0.2">
      <c r="A436" s="41"/>
      <c r="B436" s="41"/>
      <c r="C436" s="41"/>
      <c r="D436" s="109" t="s">
        <v>436</v>
      </c>
      <c r="E436" s="110" t="s">
        <v>565</v>
      </c>
      <c r="F436" s="122">
        <f>B3+(423*B5)</f>
        <v>423</v>
      </c>
      <c r="G436" s="41"/>
      <c r="I436" s="57"/>
      <c r="J436" s="28">
        <f>F453</f>
        <v>440</v>
      </c>
      <c r="K436" s="29">
        <f>F507</f>
        <v>494</v>
      </c>
      <c r="L436" s="29">
        <f>F431</f>
        <v>418</v>
      </c>
      <c r="M436" s="29">
        <f>F480</f>
        <v>467</v>
      </c>
      <c r="N436" s="29">
        <f>F404</f>
        <v>391</v>
      </c>
      <c r="O436" s="29">
        <f>F66</f>
        <v>53</v>
      </c>
      <c r="P436" s="29">
        <f>F115</f>
        <v>102</v>
      </c>
      <c r="Q436" s="29">
        <f>F39</f>
        <v>26</v>
      </c>
      <c r="R436" s="29">
        <f>F88</f>
        <v>75</v>
      </c>
      <c r="S436" s="29">
        <f>F17</f>
        <v>4</v>
      </c>
      <c r="T436" s="29">
        <f>F324</f>
        <v>311</v>
      </c>
      <c r="U436" s="29">
        <f>F373</f>
        <v>360</v>
      </c>
      <c r="V436" s="29">
        <f>F302</f>
        <v>289</v>
      </c>
      <c r="W436" s="29">
        <f>F351</f>
        <v>338</v>
      </c>
      <c r="X436" s="29">
        <f>F275</f>
        <v>262</v>
      </c>
      <c r="Y436" s="29">
        <f>F587</f>
        <v>574</v>
      </c>
      <c r="Z436" s="29">
        <f>F636</f>
        <v>623</v>
      </c>
      <c r="AA436" s="29">
        <f>F560</f>
        <v>547</v>
      </c>
      <c r="AB436" s="29">
        <f>F609</f>
        <v>596</v>
      </c>
      <c r="AC436" s="29">
        <f>F533</f>
        <v>520</v>
      </c>
      <c r="AD436" s="29">
        <f>F195</f>
        <v>182</v>
      </c>
      <c r="AE436" s="29">
        <f>F244</f>
        <v>231</v>
      </c>
      <c r="AF436" s="29">
        <f>F168</f>
        <v>155</v>
      </c>
      <c r="AG436" s="29">
        <f>F222</f>
        <v>209</v>
      </c>
      <c r="AH436" s="30">
        <f>F146</f>
        <v>133</v>
      </c>
      <c r="AI436" s="75">
        <f t="shared" si="204"/>
        <v>7800</v>
      </c>
      <c r="AJ436" s="41"/>
      <c r="AK436" s="76" t="s">
        <v>435</v>
      </c>
      <c r="AL436" s="78" t="s">
        <v>457</v>
      </c>
      <c r="AM436" s="78" t="s">
        <v>664</v>
      </c>
      <c r="AN436" s="78" t="s">
        <v>603</v>
      </c>
      <c r="AO436" s="78" t="s">
        <v>99</v>
      </c>
      <c r="AP436" s="78" t="s">
        <v>596</v>
      </c>
      <c r="AQ436" s="78" t="s">
        <v>584</v>
      </c>
      <c r="AR436" s="78" t="s">
        <v>319</v>
      </c>
      <c r="AS436" s="78" t="s">
        <v>1</v>
      </c>
      <c r="AT436" s="78" t="s">
        <v>488</v>
      </c>
      <c r="AU436" s="78" t="s">
        <v>177</v>
      </c>
      <c r="AV436" s="80" t="s">
        <v>691</v>
      </c>
      <c r="AW436" s="78" t="s">
        <v>89</v>
      </c>
      <c r="AX436" s="77" t="s">
        <v>465</v>
      </c>
      <c r="AY436" s="78" t="s">
        <v>643</v>
      </c>
      <c r="AZ436" s="78" t="s">
        <v>415</v>
      </c>
      <c r="BA436" s="78" t="s">
        <v>175</v>
      </c>
      <c r="BB436" s="78" t="s">
        <v>393</v>
      </c>
      <c r="BC436" s="78" t="s">
        <v>370</v>
      </c>
      <c r="BD436" s="78" t="s">
        <v>686</v>
      </c>
      <c r="BE436" s="78" t="s">
        <v>159</v>
      </c>
      <c r="BF436" s="78" t="s">
        <v>254</v>
      </c>
      <c r="BG436" s="78" t="s">
        <v>363</v>
      </c>
      <c r="BH436" s="78" t="s">
        <v>524</v>
      </c>
      <c r="BI436" s="81" t="s">
        <v>699</v>
      </c>
      <c r="BJ436" s="67"/>
      <c r="BL436" s="57"/>
      <c r="BM436" s="28">
        <f>F254</f>
        <v>241</v>
      </c>
      <c r="BN436" s="29">
        <f>F156</f>
        <v>143</v>
      </c>
      <c r="BO436" s="29">
        <f>F182</f>
        <v>169</v>
      </c>
      <c r="BP436" s="29">
        <f>F230</f>
        <v>217</v>
      </c>
      <c r="BQ436" s="29">
        <f>F203</f>
        <v>190</v>
      </c>
      <c r="BR436" s="29">
        <f>F617</f>
        <v>604</v>
      </c>
      <c r="BS436" s="29">
        <f>F514</f>
        <v>501</v>
      </c>
      <c r="BT436" s="29">
        <f>F540</f>
        <v>527</v>
      </c>
      <c r="BU436" s="29">
        <f>F588</f>
        <v>575</v>
      </c>
      <c r="BV436" s="29">
        <f>F566</f>
        <v>553</v>
      </c>
      <c r="BW436" s="29">
        <f>F375</f>
        <v>362</v>
      </c>
      <c r="BX436" s="29">
        <f>F277</f>
        <v>264</v>
      </c>
      <c r="BY436" s="29">
        <f>F298</f>
        <v>285</v>
      </c>
      <c r="BZ436" s="29">
        <f>F351</f>
        <v>338</v>
      </c>
      <c r="CA436" s="29">
        <f>F324</f>
        <v>311</v>
      </c>
      <c r="CB436" s="29">
        <f>F133</f>
        <v>120</v>
      </c>
      <c r="CC436" s="29">
        <f>F35</f>
        <v>22</v>
      </c>
      <c r="CD436" s="29">
        <f>F61</f>
        <v>48</v>
      </c>
      <c r="CE436" s="29">
        <f>F109</f>
        <v>96</v>
      </c>
      <c r="CF436" s="29">
        <f>F87</f>
        <v>74</v>
      </c>
      <c r="CG436" s="29">
        <f>F496</f>
        <v>483</v>
      </c>
      <c r="CH436" s="29">
        <f>F393</f>
        <v>380</v>
      </c>
      <c r="CI436" s="29">
        <f>F419</f>
        <v>406</v>
      </c>
      <c r="CJ436" s="29">
        <f>F472</f>
        <v>459</v>
      </c>
      <c r="CK436" s="30">
        <f>F445</f>
        <v>432</v>
      </c>
      <c r="CL436" s="75">
        <f t="shared" si="205"/>
        <v>7800</v>
      </c>
      <c r="CM436" s="41"/>
      <c r="CN436" s="76" t="s">
        <v>528</v>
      </c>
      <c r="CO436" s="78" t="s">
        <v>161</v>
      </c>
      <c r="CP436" s="78" t="s">
        <v>549</v>
      </c>
      <c r="CQ436" s="78" t="s">
        <v>468</v>
      </c>
      <c r="CR436" s="78" t="s">
        <v>637</v>
      </c>
      <c r="CS436" s="78" t="s">
        <v>566</v>
      </c>
      <c r="CT436" s="78" t="s">
        <v>146</v>
      </c>
      <c r="CU436" s="78" t="s">
        <v>108</v>
      </c>
      <c r="CV436" s="78" t="s">
        <v>456</v>
      </c>
      <c r="CW436" s="78" t="s">
        <v>627</v>
      </c>
      <c r="CX436" s="78" t="s">
        <v>570</v>
      </c>
      <c r="CY436" s="80" t="s">
        <v>156</v>
      </c>
      <c r="CZ436" s="78" t="s">
        <v>684</v>
      </c>
      <c r="DA436" s="77" t="s">
        <v>465</v>
      </c>
      <c r="DB436" s="78" t="s">
        <v>177</v>
      </c>
      <c r="DC436" s="78" t="s">
        <v>134</v>
      </c>
      <c r="DD436" s="78" t="s">
        <v>141</v>
      </c>
      <c r="DE436" s="78" t="s">
        <v>494</v>
      </c>
      <c r="DF436" s="78" t="s">
        <v>95</v>
      </c>
      <c r="DG436" s="78" t="s">
        <v>667</v>
      </c>
      <c r="DH436" s="78" t="s">
        <v>354</v>
      </c>
      <c r="DI436" s="78" t="s">
        <v>151</v>
      </c>
      <c r="DJ436" s="78" t="s">
        <v>697</v>
      </c>
      <c r="DK436" s="78" t="s">
        <v>316</v>
      </c>
      <c r="DL436" s="81" t="s">
        <v>550</v>
      </c>
      <c r="DM436" s="67"/>
      <c r="DO436" s="57"/>
      <c r="DP436" s="28">
        <f>F129</f>
        <v>116</v>
      </c>
      <c r="DQ436" s="29">
        <f>F636</f>
        <v>623</v>
      </c>
      <c r="DR436" s="29">
        <f>F488</f>
        <v>475</v>
      </c>
      <c r="DS436" s="29">
        <f>F370</f>
        <v>357</v>
      </c>
      <c r="DT436" s="29">
        <f>F252</f>
        <v>239</v>
      </c>
      <c r="DU436" s="29">
        <f>F48</f>
        <v>35</v>
      </c>
      <c r="DV436" s="29">
        <f>F555</f>
        <v>542</v>
      </c>
      <c r="DW436" s="29">
        <f>F437</f>
        <v>424</v>
      </c>
      <c r="DX436" s="29">
        <f>F289</f>
        <v>276</v>
      </c>
      <c r="DY436" s="29">
        <f>F171</f>
        <v>158</v>
      </c>
      <c r="DZ436" s="29">
        <f>F97</f>
        <v>84</v>
      </c>
      <c r="EA436" s="29">
        <f>F599</f>
        <v>586</v>
      </c>
      <c r="EB436" s="29">
        <f>F481</f>
        <v>468</v>
      </c>
      <c r="EC436" s="29">
        <f>F358</f>
        <v>345</v>
      </c>
      <c r="ED436" s="29">
        <f>F215</f>
        <v>202</v>
      </c>
      <c r="EE436" s="29">
        <f>F16</f>
        <v>3</v>
      </c>
      <c r="EF436" s="29">
        <f>F518</f>
        <v>505</v>
      </c>
      <c r="EG436" s="29">
        <f>F400</f>
        <v>387</v>
      </c>
      <c r="EH436" s="29">
        <f>F282</f>
        <v>269</v>
      </c>
      <c r="EI436" s="29">
        <f>F159</f>
        <v>146</v>
      </c>
      <c r="EJ436" s="29">
        <f>F85</f>
        <v>72</v>
      </c>
      <c r="EK436" s="29">
        <f>F567</f>
        <v>554</v>
      </c>
      <c r="EL436" s="29">
        <f>F444</f>
        <v>431</v>
      </c>
      <c r="EM436" s="29">
        <f>F326</f>
        <v>313</v>
      </c>
      <c r="EN436" s="30">
        <f>F203</f>
        <v>190</v>
      </c>
      <c r="EO436" s="75">
        <f t="shared" ref="EO436:EO447" si="206">SUMSQ(DP436:EN436)</f>
        <v>3247400</v>
      </c>
      <c r="EP436" s="41"/>
      <c r="EQ436" s="82" t="s">
        <v>450</v>
      </c>
      <c r="ER436" s="84" t="s">
        <v>175</v>
      </c>
      <c r="ES436" s="84" t="s">
        <v>593</v>
      </c>
      <c r="ET436" s="84" t="s">
        <v>180</v>
      </c>
      <c r="EU436" s="84" t="s">
        <v>185</v>
      </c>
      <c r="EV436" s="84" t="s">
        <v>430</v>
      </c>
      <c r="EW436" s="84" t="s">
        <v>485</v>
      </c>
      <c r="EX436" s="84" t="s">
        <v>219</v>
      </c>
      <c r="EY436" s="84" t="s">
        <v>477</v>
      </c>
      <c r="EZ436" s="84" t="s">
        <v>701</v>
      </c>
      <c r="FA436" s="84" t="s">
        <v>292</v>
      </c>
      <c r="FB436" s="86" t="s">
        <v>392</v>
      </c>
      <c r="FC436" s="85" t="s">
        <v>687</v>
      </c>
      <c r="FD436" s="83" t="s">
        <v>158</v>
      </c>
      <c r="FE436" s="84" t="s">
        <v>518</v>
      </c>
      <c r="FF436" s="84" t="s">
        <v>630</v>
      </c>
      <c r="FG436" s="84" t="s">
        <v>600</v>
      </c>
      <c r="FH436" s="84" t="s">
        <v>171</v>
      </c>
      <c r="FI436" s="84" t="s">
        <v>678</v>
      </c>
      <c r="FJ436" s="84" t="s">
        <v>90</v>
      </c>
      <c r="FK436" s="84" t="s">
        <v>332</v>
      </c>
      <c r="FL436" s="84" t="s">
        <v>613</v>
      </c>
      <c r="FM436" s="84" t="s">
        <v>692</v>
      </c>
      <c r="FN436" s="84" t="s">
        <v>503</v>
      </c>
      <c r="FO436" s="87" t="s">
        <v>637</v>
      </c>
      <c r="FP436" s="67"/>
    </row>
    <row r="437" spans="1:172" x14ac:dyDescent="0.2">
      <c r="A437" s="41"/>
      <c r="B437" s="41"/>
      <c r="C437" s="41"/>
      <c r="D437" s="109" t="s">
        <v>219</v>
      </c>
      <c r="E437" s="110" t="s">
        <v>565</v>
      </c>
      <c r="F437" s="111">
        <f>B3+(424*B5)</f>
        <v>424</v>
      </c>
      <c r="G437" s="41"/>
      <c r="I437" s="57"/>
      <c r="J437" s="28">
        <f>F430</f>
        <v>417</v>
      </c>
      <c r="K437" s="29">
        <f>F479</f>
        <v>466</v>
      </c>
      <c r="L437" s="29">
        <f>F403</f>
        <v>390</v>
      </c>
      <c r="M437" s="29">
        <f>F457</f>
        <v>444</v>
      </c>
      <c r="N437" s="29">
        <f>F506</f>
        <v>493</v>
      </c>
      <c r="O437" s="29">
        <f>F38</f>
        <v>25</v>
      </c>
      <c r="P437" s="29">
        <f>F92</f>
        <v>79</v>
      </c>
      <c r="Q437" s="29">
        <f>F16</f>
        <v>3</v>
      </c>
      <c r="R437" s="29">
        <f>F65</f>
        <v>52</v>
      </c>
      <c r="S437" s="29">
        <f>F114</f>
        <v>101</v>
      </c>
      <c r="T437" s="29">
        <f>F301</f>
        <v>288</v>
      </c>
      <c r="U437" s="29">
        <f>F350</f>
        <v>337</v>
      </c>
      <c r="V437" s="29">
        <f>F274</f>
        <v>261</v>
      </c>
      <c r="W437" s="29">
        <f>F323</f>
        <v>310</v>
      </c>
      <c r="X437" s="29">
        <f>F377</f>
        <v>364</v>
      </c>
      <c r="Y437" s="29">
        <f>F559</f>
        <v>546</v>
      </c>
      <c r="Z437" s="29">
        <f>F608</f>
        <v>595</v>
      </c>
      <c r="AA437" s="29">
        <f>F537</f>
        <v>524</v>
      </c>
      <c r="AB437" s="29">
        <f>F586</f>
        <v>573</v>
      </c>
      <c r="AC437" s="29">
        <f>F635</f>
        <v>622</v>
      </c>
      <c r="AD437" s="29">
        <f>F172</f>
        <v>159</v>
      </c>
      <c r="AE437" s="29">
        <f>F221</f>
        <v>208</v>
      </c>
      <c r="AF437" s="29">
        <f>F145</f>
        <v>132</v>
      </c>
      <c r="AG437" s="29">
        <f>F194</f>
        <v>181</v>
      </c>
      <c r="AH437" s="30">
        <f>F243</f>
        <v>230</v>
      </c>
      <c r="AI437" s="75">
        <f t="shared" si="204"/>
        <v>7800</v>
      </c>
      <c r="AJ437" s="41"/>
      <c r="AK437" s="76" t="s">
        <v>624</v>
      </c>
      <c r="AL437" s="78" t="s">
        <v>153</v>
      </c>
      <c r="AM437" s="78" t="s">
        <v>484</v>
      </c>
      <c r="AN437" s="78" t="s">
        <v>492</v>
      </c>
      <c r="AO437" s="78" t="s">
        <v>683</v>
      </c>
      <c r="AP437" s="78" t="s">
        <v>291</v>
      </c>
      <c r="AQ437" s="78" t="s">
        <v>410</v>
      </c>
      <c r="AR437" s="78" t="s">
        <v>630</v>
      </c>
      <c r="AS437" s="78" t="s">
        <v>602</v>
      </c>
      <c r="AT437" s="78" t="s">
        <v>368</v>
      </c>
      <c r="AU437" s="80" t="s">
        <v>535</v>
      </c>
      <c r="AV437" s="78" t="s">
        <v>578</v>
      </c>
      <c r="AW437" s="78" t="s">
        <v>249</v>
      </c>
      <c r="AX437" s="78" t="s">
        <v>670</v>
      </c>
      <c r="AY437" s="77" t="s">
        <v>221</v>
      </c>
      <c r="AZ437" s="78" t="s">
        <v>118</v>
      </c>
      <c r="BA437" s="78" t="s">
        <v>671</v>
      </c>
      <c r="BB437" s="78" t="s">
        <v>454</v>
      </c>
      <c r="BC437" s="78" t="s">
        <v>78</v>
      </c>
      <c r="BD437" s="78" t="s">
        <v>473</v>
      </c>
      <c r="BE437" s="78" t="s">
        <v>556</v>
      </c>
      <c r="BF437" s="78" t="s">
        <v>698</v>
      </c>
      <c r="BG437" s="78" t="s">
        <v>285</v>
      </c>
      <c r="BH437" s="78" t="s">
        <v>313</v>
      </c>
      <c r="BI437" s="81" t="s">
        <v>307</v>
      </c>
      <c r="BJ437" s="67"/>
      <c r="BL437" s="57"/>
      <c r="BM437" s="28">
        <f>F228</f>
        <v>215</v>
      </c>
      <c r="BN437" s="29">
        <f>F207</f>
        <v>194</v>
      </c>
      <c r="BO437" s="29">
        <f>F155</f>
        <v>142</v>
      </c>
      <c r="BP437" s="29">
        <f>F179</f>
        <v>166</v>
      </c>
      <c r="BQ437" s="29">
        <f>F256</f>
        <v>243</v>
      </c>
      <c r="BR437" s="29">
        <f>F591</f>
        <v>578</v>
      </c>
      <c r="BS437" s="29">
        <f>F565</f>
        <v>552</v>
      </c>
      <c r="BT437" s="29">
        <f>F513</f>
        <v>500</v>
      </c>
      <c r="BU437" s="29">
        <f>F542</f>
        <v>529</v>
      </c>
      <c r="BV437" s="29">
        <f>F614</f>
        <v>601</v>
      </c>
      <c r="BW437" s="29">
        <f>F349</f>
        <v>336</v>
      </c>
      <c r="BX437" s="29">
        <f>F323</f>
        <v>310</v>
      </c>
      <c r="BY437" s="29">
        <f>F276</f>
        <v>263</v>
      </c>
      <c r="BZ437" s="29">
        <f>F300</f>
        <v>287</v>
      </c>
      <c r="CA437" s="29">
        <f>F377</f>
        <v>364</v>
      </c>
      <c r="CB437" s="29">
        <f>F112</f>
        <v>99</v>
      </c>
      <c r="CC437" s="29">
        <f>F86</f>
        <v>73</v>
      </c>
      <c r="CD437" s="29">
        <f>F34</f>
        <v>21</v>
      </c>
      <c r="CE437" s="29">
        <f>F58</f>
        <v>45</v>
      </c>
      <c r="CF437" s="29">
        <f>F135</f>
        <v>122</v>
      </c>
      <c r="CG437" s="29">
        <f>F470</f>
        <v>457</v>
      </c>
      <c r="CH437" s="29">
        <f>F444</f>
        <v>431</v>
      </c>
      <c r="CI437" s="29">
        <f>F397</f>
        <v>384</v>
      </c>
      <c r="CJ437" s="29">
        <f>F421</f>
        <v>408</v>
      </c>
      <c r="CK437" s="30">
        <f>F493</f>
        <v>480</v>
      </c>
      <c r="CL437" s="75">
        <f t="shared" si="205"/>
        <v>7800</v>
      </c>
      <c r="CM437" s="41"/>
      <c r="CN437" s="76" t="s">
        <v>653</v>
      </c>
      <c r="CO437" s="78" t="s">
        <v>481</v>
      </c>
      <c r="CP437" s="78" t="s">
        <v>385</v>
      </c>
      <c r="CQ437" s="78" t="s">
        <v>498</v>
      </c>
      <c r="CR437" s="78" t="s">
        <v>121</v>
      </c>
      <c r="CS437" s="78" t="s">
        <v>661</v>
      </c>
      <c r="CT437" s="78" t="s">
        <v>172</v>
      </c>
      <c r="CU437" s="78" t="s">
        <v>391</v>
      </c>
      <c r="CV437" s="78" t="s">
        <v>631</v>
      </c>
      <c r="CW437" s="78" t="s">
        <v>213</v>
      </c>
      <c r="CX437" s="80" t="s">
        <v>305</v>
      </c>
      <c r="CY437" s="78" t="s">
        <v>670</v>
      </c>
      <c r="CZ437" s="78" t="s">
        <v>382</v>
      </c>
      <c r="DA437" s="78" t="s">
        <v>589</v>
      </c>
      <c r="DB437" s="77" t="s">
        <v>221</v>
      </c>
      <c r="DC437" s="78" t="s">
        <v>662</v>
      </c>
      <c r="DD437" s="78" t="s">
        <v>557</v>
      </c>
      <c r="DE437" s="78" t="s">
        <v>167</v>
      </c>
      <c r="DF437" s="78" t="s">
        <v>380</v>
      </c>
      <c r="DG437" s="78" t="s">
        <v>209</v>
      </c>
      <c r="DH437" s="78" t="s">
        <v>462</v>
      </c>
      <c r="DI437" s="78" t="s">
        <v>692</v>
      </c>
      <c r="DJ437" s="78" t="s">
        <v>258</v>
      </c>
      <c r="DK437" s="78" t="s">
        <v>234</v>
      </c>
      <c r="DL437" s="81" t="s">
        <v>216</v>
      </c>
      <c r="DM437" s="67"/>
      <c r="DO437" s="57"/>
      <c r="DP437" s="28">
        <f>F160</f>
        <v>147</v>
      </c>
      <c r="DQ437" s="29">
        <f>F17</f>
        <v>4</v>
      </c>
      <c r="DR437" s="29">
        <f>F519</f>
        <v>506</v>
      </c>
      <c r="DS437" s="29">
        <f>F401</f>
        <v>388</v>
      </c>
      <c r="DT437" s="29">
        <f>F278</f>
        <v>265</v>
      </c>
      <c r="DU437" s="29">
        <f>F204</f>
        <v>191</v>
      </c>
      <c r="DV437" s="29">
        <f>F86</f>
        <v>73</v>
      </c>
      <c r="DW437" s="29">
        <f>F563</f>
        <v>550</v>
      </c>
      <c r="DX437" s="29">
        <f>F445</f>
        <v>432</v>
      </c>
      <c r="DY437" s="29">
        <f>F327</f>
        <v>314</v>
      </c>
      <c r="DZ437" s="29">
        <f>F248</f>
        <v>235</v>
      </c>
      <c r="EA437" s="29">
        <f>F130</f>
        <v>117</v>
      </c>
      <c r="EB437" s="29">
        <f>F637</f>
        <v>624</v>
      </c>
      <c r="EC437" s="29">
        <f>F489</f>
        <v>476</v>
      </c>
      <c r="ED437" s="29">
        <f>F371</f>
        <v>358</v>
      </c>
      <c r="EE437" s="29">
        <f>F172</f>
        <v>159</v>
      </c>
      <c r="EF437" s="29">
        <f>F49</f>
        <v>36</v>
      </c>
      <c r="EG437" s="29">
        <f>F556</f>
        <v>543</v>
      </c>
      <c r="EH437" s="29">
        <f>F433</f>
        <v>420</v>
      </c>
      <c r="EI437" s="29">
        <f>F290</f>
        <v>277</v>
      </c>
      <c r="EJ437" s="29">
        <f>F216</f>
        <v>203</v>
      </c>
      <c r="EK437" s="29">
        <f>F93</f>
        <v>80</v>
      </c>
      <c r="EL437" s="29">
        <f>F600</f>
        <v>587</v>
      </c>
      <c r="EM437" s="29">
        <f>F482</f>
        <v>469</v>
      </c>
      <c r="EN437" s="30">
        <f>F359</f>
        <v>346</v>
      </c>
      <c r="EO437" s="75">
        <f t="shared" si="206"/>
        <v>3247400</v>
      </c>
      <c r="EP437" s="41"/>
      <c r="EQ437" s="82" t="s">
        <v>247</v>
      </c>
      <c r="ER437" s="84" t="s">
        <v>488</v>
      </c>
      <c r="ES437" s="84" t="s">
        <v>240</v>
      </c>
      <c r="ET437" s="84" t="s">
        <v>80</v>
      </c>
      <c r="EU437" s="84" t="s">
        <v>243</v>
      </c>
      <c r="EV437" s="84" t="s">
        <v>560</v>
      </c>
      <c r="EW437" s="84" t="s">
        <v>557</v>
      </c>
      <c r="EX437" s="84" t="s">
        <v>511</v>
      </c>
      <c r="EY437" s="84" t="s">
        <v>550</v>
      </c>
      <c r="EZ437" s="84" t="s">
        <v>342</v>
      </c>
      <c r="FA437" s="86" t="s">
        <v>286</v>
      </c>
      <c r="FB437" s="84" t="s">
        <v>350</v>
      </c>
      <c r="FC437" s="85" t="s">
        <v>562</v>
      </c>
      <c r="FD437" s="84" t="s">
        <v>475</v>
      </c>
      <c r="FE437" s="83" t="s">
        <v>563</v>
      </c>
      <c r="FF437" s="84" t="s">
        <v>556</v>
      </c>
      <c r="FG437" s="84" t="s">
        <v>211</v>
      </c>
      <c r="FH437" s="84" t="s">
        <v>558</v>
      </c>
      <c r="FI437" s="84" t="s">
        <v>103</v>
      </c>
      <c r="FJ437" s="84" t="s">
        <v>424</v>
      </c>
      <c r="FK437" s="84" t="s">
        <v>387</v>
      </c>
      <c r="FL437" s="84" t="s">
        <v>561</v>
      </c>
      <c r="FM437" s="84" t="s">
        <v>148</v>
      </c>
      <c r="FN437" s="84" t="s">
        <v>564</v>
      </c>
      <c r="FO437" s="87" t="s">
        <v>559</v>
      </c>
      <c r="FP437" s="67"/>
    </row>
    <row r="438" spans="1:172" x14ac:dyDescent="0.2">
      <c r="A438" s="41"/>
      <c r="B438" s="41"/>
      <c r="C438" s="41"/>
      <c r="D438" s="109" t="s">
        <v>633</v>
      </c>
      <c r="E438" s="110" t="s">
        <v>565</v>
      </c>
      <c r="F438" s="111">
        <f>B3+(425*B5)</f>
        <v>425</v>
      </c>
      <c r="G438" s="41"/>
      <c r="I438" s="57"/>
      <c r="J438" s="28">
        <f>F286</f>
        <v>273</v>
      </c>
      <c r="K438" s="29">
        <f>F335</f>
        <v>322</v>
      </c>
      <c r="L438" s="29">
        <f>F384</f>
        <v>371</v>
      </c>
      <c r="M438" s="29">
        <f>F308</f>
        <v>295</v>
      </c>
      <c r="N438" s="29">
        <f>F362</f>
        <v>349</v>
      </c>
      <c r="O438" s="29">
        <f>F519</f>
        <v>506</v>
      </c>
      <c r="P438" s="29">
        <f>F568</f>
        <v>555</v>
      </c>
      <c r="Q438" s="29">
        <f>F622</f>
        <v>609</v>
      </c>
      <c r="R438" s="29">
        <f>F546</f>
        <v>533</v>
      </c>
      <c r="S438" s="29">
        <f>F595</f>
        <v>582</v>
      </c>
      <c r="T438" s="29">
        <f>F157</f>
        <v>144</v>
      </c>
      <c r="U438" s="29">
        <f>F206</f>
        <v>193</v>
      </c>
      <c r="V438" s="29">
        <f>F255</f>
        <v>242</v>
      </c>
      <c r="W438" s="29">
        <f>F179</f>
        <v>166</v>
      </c>
      <c r="X438" s="29">
        <f>F228</f>
        <v>215</v>
      </c>
      <c r="Y438" s="29">
        <f>F390</f>
        <v>377</v>
      </c>
      <c r="Z438" s="29">
        <f>F439</f>
        <v>426</v>
      </c>
      <c r="AA438" s="29">
        <f>F488</f>
        <v>475</v>
      </c>
      <c r="AB438" s="29">
        <f>F417</f>
        <v>404</v>
      </c>
      <c r="AC438" s="29">
        <f>F466</f>
        <v>453</v>
      </c>
      <c r="AD438" s="29">
        <f>F23</f>
        <v>10</v>
      </c>
      <c r="AE438" s="29">
        <f>F77</f>
        <v>64</v>
      </c>
      <c r="AF438" s="29">
        <f>F126</f>
        <v>113</v>
      </c>
      <c r="AG438" s="29">
        <f>F50</f>
        <v>37</v>
      </c>
      <c r="AH438" s="30">
        <f>F99</f>
        <v>86</v>
      </c>
      <c r="AI438" s="75">
        <f t="shared" si="204"/>
        <v>7800</v>
      </c>
      <c r="AJ438" s="41"/>
      <c r="AK438" s="76" t="s">
        <v>137</v>
      </c>
      <c r="AL438" s="78" t="s">
        <v>515</v>
      </c>
      <c r="AM438" s="78" t="s">
        <v>463</v>
      </c>
      <c r="AN438" s="78" t="s">
        <v>281</v>
      </c>
      <c r="AO438" s="78" t="s">
        <v>179</v>
      </c>
      <c r="AP438" s="78" t="s">
        <v>240</v>
      </c>
      <c r="AQ438" s="78" t="s">
        <v>623</v>
      </c>
      <c r="AR438" s="78" t="s">
        <v>147</v>
      </c>
      <c r="AS438" s="78" t="s">
        <v>327</v>
      </c>
      <c r="AT438" s="80" t="s">
        <v>567</v>
      </c>
      <c r="AU438" s="78" t="s">
        <v>443</v>
      </c>
      <c r="AV438" s="78" t="s">
        <v>182</v>
      </c>
      <c r="AW438" s="78" t="s">
        <v>428</v>
      </c>
      <c r="AX438" s="78" t="s">
        <v>498</v>
      </c>
      <c r="AY438" s="78" t="s">
        <v>653</v>
      </c>
      <c r="AZ438" s="77" t="s">
        <v>220</v>
      </c>
      <c r="BA438" s="78" t="s">
        <v>420</v>
      </c>
      <c r="BB438" s="78" t="s">
        <v>593</v>
      </c>
      <c r="BC438" s="78" t="s">
        <v>169</v>
      </c>
      <c r="BD438" s="78" t="s">
        <v>378</v>
      </c>
      <c r="BE438" s="78" t="s">
        <v>472</v>
      </c>
      <c r="BF438" s="78" t="s">
        <v>651</v>
      </c>
      <c r="BG438" s="78" t="s">
        <v>96</v>
      </c>
      <c r="BH438" s="78" t="s">
        <v>555</v>
      </c>
      <c r="BI438" s="81" t="s">
        <v>72</v>
      </c>
      <c r="BJ438" s="67"/>
      <c r="BL438" s="57"/>
      <c r="BM438" s="28">
        <f>F523</f>
        <v>510</v>
      </c>
      <c r="BN438" s="29">
        <f>F600</f>
        <v>587</v>
      </c>
      <c r="BO438" s="29">
        <f>F624</f>
        <v>611</v>
      </c>
      <c r="BP438" s="29">
        <f>F577</f>
        <v>564</v>
      </c>
      <c r="BQ438" s="29">
        <f>F551</f>
        <v>538</v>
      </c>
      <c r="BR438" s="29">
        <f>F32</f>
        <v>19</v>
      </c>
      <c r="BS438" s="29">
        <f>F104</f>
        <v>91</v>
      </c>
      <c r="BT438" s="29">
        <f>F128</f>
        <v>115</v>
      </c>
      <c r="BU438" s="29">
        <f>F81</f>
        <v>68</v>
      </c>
      <c r="BV438" s="29">
        <f>F55</f>
        <v>42</v>
      </c>
      <c r="BW438" s="29">
        <f>F144</f>
        <v>131</v>
      </c>
      <c r="BX438" s="29">
        <f>F221</f>
        <v>208</v>
      </c>
      <c r="BY438" s="29">
        <f>F245</f>
        <v>232</v>
      </c>
      <c r="BZ438" s="29">
        <f>F193</f>
        <v>180</v>
      </c>
      <c r="CA438" s="29">
        <f>F172</f>
        <v>159</v>
      </c>
      <c r="CB438" s="29">
        <f>F390</f>
        <v>377</v>
      </c>
      <c r="CC438" s="29">
        <f>F467</f>
        <v>454</v>
      </c>
      <c r="CD438" s="29">
        <f>F491</f>
        <v>478</v>
      </c>
      <c r="CE438" s="29">
        <f>F439</f>
        <v>426</v>
      </c>
      <c r="CF438" s="29">
        <f>F413</f>
        <v>400</v>
      </c>
      <c r="CG438" s="29">
        <f>F286</f>
        <v>273</v>
      </c>
      <c r="CH438" s="29">
        <f>F358</f>
        <v>345</v>
      </c>
      <c r="CI438" s="29">
        <f>F387</f>
        <v>374</v>
      </c>
      <c r="CJ438" s="29">
        <f>F335</f>
        <v>322</v>
      </c>
      <c r="CK438" s="30">
        <f>F309</f>
        <v>296</v>
      </c>
      <c r="CL438" s="75">
        <f t="shared" si="205"/>
        <v>7800</v>
      </c>
      <c r="CM438" s="41"/>
      <c r="CN438" s="76" t="s">
        <v>299</v>
      </c>
      <c r="CO438" s="78" t="s">
        <v>148</v>
      </c>
      <c r="CP438" s="78" t="s">
        <v>542</v>
      </c>
      <c r="CQ438" s="78" t="s">
        <v>381</v>
      </c>
      <c r="CR438" s="78" t="s">
        <v>447</v>
      </c>
      <c r="CS438" s="78" t="s">
        <v>212</v>
      </c>
      <c r="CT438" s="78" t="s">
        <v>489</v>
      </c>
      <c r="CU438" s="78" t="s">
        <v>628</v>
      </c>
      <c r="CV438" s="78" t="s">
        <v>540</v>
      </c>
      <c r="CW438" s="80" t="s">
        <v>230</v>
      </c>
      <c r="CX438" s="78" t="s">
        <v>379</v>
      </c>
      <c r="CY438" s="78" t="s">
        <v>698</v>
      </c>
      <c r="CZ438" s="78" t="s">
        <v>347</v>
      </c>
      <c r="DA438" s="78" t="s">
        <v>246</v>
      </c>
      <c r="DB438" s="78" t="s">
        <v>556</v>
      </c>
      <c r="DC438" s="77" t="s">
        <v>220</v>
      </c>
      <c r="DD438" s="78" t="s">
        <v>351</v>
      </c>
      <c r="DE438" s="78" t="s">
        <v>193</v>
      </c>
      <c r="DF438" s="78" t="s">
        <v>420</v>
      </c>
      <c r="DG438" s="78" t="s">
        <v>641</v>
      </c>
      <c r="DH438" s="78" t="s">
        <v>137</v>
      </c>
      <c r="DI438" s="78" t="s">
        <v>158</v>
      </c>
      <c r="DJ438" s="78" t="s">
        <v>360</v>
      </c>
      <c r="DK438" s="78" t="s">
        <v>515</v>
      </c>
      <c r="DL438" s="81" t="s">
        <v>412</v>
      </c>
      <c r="DM438" s="67"/>
      <c r="DO438" s="57"/>
      <c r="DP438" s="28">
        <f>F500</f>
        <v>487</v>
      </c>
      <c r="DQ438" s="29">
        <f>F382</f>
        <v>369</v>
      </c>
      <c r="DR438" s="29">
        <f>F259</f>
        <v>246</v>
      </c>
      <c r="DS438" s="29">
        <f>F116</f>
        <v>103</v>
      </c>
      <c r="DT438" s="29">
        <f>F618</f>
        <v>605</v>
      </c>
      <c r="DU438" s="29">
        <f>F419</f>
        <v>406</v>
      </c>
      <c r="DV438" s="29">
        <f>F301</f>
        <v>288</v>
      </c>
      <c r="DW438" s="29">
        <f>F178</f>
        <v>165</v>
      </c>
      <c r="DX438" s="29">
        <f>F60</f>
        <v>47</v>
      </c>
      <c r="DY438" s="29">
        <f>F542</f>
        <v>529</v>
      </c>
      <c r="DZ438" s="29">
        <f>F463</f>
        <v>450</v>
      </c>
      <c r="EA438" s="29">
        <f>F345</f>
        <v>332</v>
      </c>
      <c r="EB438" s="29">
        <f>F227</f>
        <v>214</v>
      </c>
      <c r="EC438" s="29">
        <f>F104</f>
        <v>91</v>
      </c>
      <c r="ED438" s="29">
        <f>F611</f>
        <v>598</v>
      </c>
      <c r="EE438" s="29">
        <f>F412</f>
        <v>399</v>
      </c>
      <c r="EF438" s="29">
        <f>F264</f>
        <v>251</v>
      </c>
      <c r="EG438" s="29">
        <f>F146</f>
        <v>133</v>
      </c>
      <c r="EH438" s="29">
        <f>F23</f>
        <v>10</v>
      </c>
      <c r="EI438" s="29">
        <f>F530</f>
        <v>517</v>
      </c>
      <c r="EJ438" s="29">
        <f>F456</f>
        <v>443</v>
      </c>
      <c r="EK438" s="29">
        <f>F333</f>
        <v>320</v>
      </c>
      <c r="EL438" s="29">
        <f>F190</f>
        <v>177</v>
      </c>
      <c r="EM438" s="29">
        <f>F72</f>
        <v>59</v>
      </c>
      <c r="EN438" s="30">
        <f>F574</f>
        <v>561</v>
      </c>
      <c r="EO438" s="75">
        <f t="shared" si="206"/>
        <v>3247400</v>
      </c>
      <c r="EP438" s="41"/>
      <c r="EQ438" s="82" t="s">
        <v>294</v>
      </c>
      <c r="ER438" s="84" t="s">
        <v>688</v>
      </c>
      <c r="ES438" s="84" t="s">
        <v>162</v>
      </c>
      <c r="ET438" s="84" t="s">
        <v>652</v>
      </c>
      <c r="EU438" s="84" t="s">
        <v>638</v>
      </c>
      <c r="EV438" s="84" t="s">
        <v>697</v>
      </c>
      <c r="EW438" s="84" t="s">
        <v>535</v>
      </c>
      <c r="EX438" s="84" t="s">
        <v>599</v>
      </c>
      <c r="EY438" s="84" t="s">
        <v>74</v>
      </c>
      <c r="EZ438" s="86" t="s">
        <v>631</v>
      </c>
      <c r="FA438" s="84" t="s">
        <v>615</v>
      </c>
      <c r="FB438" s="84" t="s">
        <v>244</v>
      </c>
      <c r="FC438" s="85" t="s">
        <v>248</v>
      </c>
      <c r="FD438" s="84" t="s">
        <v>489</v>
      </c>
      <c r="FE438" s="84" t="s">
        <v>241</v>
      </c>
      <c r="FF438" s="83" t="s">
        <v>277</v>
      </c>
      <c r="FG438" s="84" t="s">
        <v>513</v>
      </c>
      <c r="FH438" s="84" t="s">
        <v>699</v>
      </c>
      <c r="FI438" s="84" t="s">
        <v>472</v>
      </c>
      <c r="FJ438" s="84" t="s">
        <v>520</v>
      </c>
      <c r="FK438" s="84" t="s">
        <v>675</v>
      </c>
      <c r="FL438" s="84" t="s">
        <v>223</v>
      </c>
      <c r="FM438" s="84" t="s">
        <v>441</v>
      </c>
      <c r="FN438" s="84" t="s">
        <v>164</v>
      </c>
      <c r="FO438" s="87" t="s">
        <v>432</v>
      </c>
      <c r="FP438" s="67"/>
    </row>
    <row r="439" spans="1:172" x14ac:dyDescent="0.2">
      <c r="A439" s="41"/>
      <c r="B439" s="41"/>
      <c r="C439" s="41"/>
      <c r="D439" s="109" t="s">
        <v>420</v>
      </c>
      <c r="E439" s="110" t="s">
        <v>565</v>
      </c>
      <c r="F439" s="122">
        <f>B3+(426*B5)</f>
        <v>426</v>
      </c>
      <c r="G439" s="41"/>
      <c r="I439" s="57"/>
      <c r="J439" s="28">
        <f>F383</f>
        <v>370</v>
      </c>
      <c r="K439" s="29">
        <f>F312</f>
        <v>299</v>
      </c>
      <c r="L439" s="29">
        <f>F361</f>
        <v>348</v>
      </c>
      <c r="M439" s="29">
        <f>F285</f>
        <v>272</v>
      </c>
      <c r="N439" s="29">
        <f>F334</f>
        <v>321</v>
      </c>
      <c r="O439" s="29">
        <f>F621</f>
        <v>608</v>
      </c>
      <c r="P439" s="29">
        <f>F545</f>
        <v>532</v>
      </c>
      <c r="Q439" s="29">
        <f>F594</f>
        <v>581</v>
      </c>
      <c r="R439" s="29">
        <f>F518</f>
        <v>505</v>
      </c>
      <c r="S439" s="29">
        <f>F572</f>
        <v>559</v>
      </c>
      <c r="T439" s="29">
        <f>F254</f>
        <v>241</v>
      </c>
      <c r="U439" s="29">
        <f>F178</f>
        <v>165</v>
      </c>
      <c r="V439" s="29">
        <f>F232</f>
        <v>219</v>
      </c>
      <c r="W439" s="29">
        <f>F156</f>
        <v>143</v>
      </c>
      <c r="X439" s="29">
        <f>F205</f>
        <v>192</v>
      </c>
      <c r="Y439" s="29">
        <f>F492</f>
        <v>479</v>
      </c>
      <c r="Z439" s="29">
        <f>F416</f>
        <v>403</v>
      </c>
      <c r="AA439" s="29">
        <f>F465</f>
        <v>452</v>
      </c>
      <c r="AB439" s="29">
        <f>F389</f>
        <v>376</v>
      </c>
      <c r="AC439" s="29">
        <f>F438</f>
        <v>425</v>
      </c>
      <c r="AD439" s="29">
        <f>F125</f>
        <v>112</v>
      </c>
      <c r="AE439" s="29">
        <f>F49</f>
        <v>36</v>
      </c>
      <c r="AF439" s="29">
        <f>F98</f>
        <v>85</v>
      </c>
      <c r="AG439" s="29">
        <f>F27</f>
        <v>14</v>
      </c>
      <c r="AH439" s="30">
        <f>F76</f>
        <v>63</v>
      </c>
      <c r="AI439" s="75">
        <f t="shared" si="204"/>
        <v>7800</v>
      </c>
      <c r="AJ439" s="41"/>
      <c r="AK439" s="76" t="s">
        <v>86</v>
      </c>
      <c r="AL439" s="78" t="s">
        <v>242</v>
      </c>
      <c r="AM439" s="78" t="s">
        <v>199</v>
      </c>
      <c r="AN439" s="78" t="s">
        <v>479</v>
      </c>
      <c r="AO439" s="78" t="s">
        <v>497</v>
      </c>
      <c r="AP439" s="78" t="s">
        <v>376</v>
      </c>
      <c r="AQ439" s="78" t="s">
        <v>614</v>
      </c>
      <c r="AR439" s="78" t="s">
        <v>355</v>
      </c>
      <c r="AS439" s="80" t="s">
        <v>600</v>
      </c>
      <c r="AT439" s="78" t="s">
        <v>276</v>
      </c>
      <c r="AU439" s="78" t="s">
        <v>528</v>
      </c>
      <c r="AV439" s="78" t="s">
        <v>599</v>
      </c>
      <c r="AW439" s="78" t="s">
        <v>401</v>
      </c>
      <c r="AX439" s="78" t="s">
        <v>161</v>
      </c>
      <c r="AY439" s="78" t="s">
        <v>506</v>
      </c>
      <c r="AZ439" s="78" t="s">
        <v>101</v>
      </c>
      <c r="BA439" s="77" t="s">
        <v>131</v>
      </c>
      <c r="BB439" s="78" t="s">
        <v>4</v>
      </c>
      <c r="BC439" s="78" t="s">
        <v>437</v>
      </c>
      <c r="BD439" s="78" t="s">
        <v>633</v>
      </c>
      <c r="BE439" s="78" t="s">
        <v>522</v>
      </c>
      <c r="BF439" s="78" t="s">
        <v>211</v>
      </c>
      <c r="BG439" s="78" t="s">
        <v>539</v>
      </c>
      <c r="BH439" s="78" t="s">
        <v>587</v>
      </c>
      <c r="BI439" s="81" t="s">
        <v>293</v>
      </c>
      <c r="BJ439" s="67"/>
      <c r="BL439" s="57"/>
      <c r="BM439" s="28">
        <f>F576</f>
        <v>563</v>
      </c>
      <c r="BN439" s="29">
        <f>F549</f>
        <v>536</v>
      </c>
      <c r="BO439" s="29">
        <f>F602</f>
        <v>589</v>
      </c>
      <c r="BP439" s="29">
        <f>F623</f>
        <v>610</v>
      </c>
      <c r="BQ439" s="29">
        <f>F525</f>
        <v>512</v>
      </c>
      <c r="BR439" s="29">
        <f>F80</f>
        <v>67</v>
      </c>
      <c r="BS439" s="29">
        <f>F53</f>
        <v>40</v>
      </c>
      <c r="BT439" s="29">
        <f>F106</f>
        <v>93</v>
      </c>
      <c r="BU439" s="29">
        <f>F132</f>
        <v>119</v>
      </c>
      <c r="BV439" s="29">
        <f>F29</f>
        <v>16</v>
      </c>
      <c r="BW439" s="29">
        <f>F197</f>
        <v>184</v>
      </c>
      <c r="BX439" s="29">
        <f>F170</f>
        <v>157</v>
      </c>
      <c r="BY439" s="29">
        <f>F218</f>
        <v>205</v>
      </c>
      <c r="BZ439" s="29">
        <f>F244</f>
        <v>231</v>
      </c>
      <c r="CA439" s="29">
        <f>F146</f>
        <v>133</v>
      </c>
      <c r="CB439" s="29">
        <f>F438</f>
        <v>425</v>
      </c>
      <c r="CC439" s="29">
        <f>F416</f>
        <v>403</v>
      </c>
      <c r="CD439" s="29">
        <f>F464</f>
        <v>451</v>
      </c>
      <c r="CE439" s="29">
        <f>F490</f>
        <v>477</v>
      </c>
      <c r="CF439" s="29">
        <f>F392</f>
        <v>379</v>
      </c>
      <c r="CG439" s="29">
        <f>F334</f>
        <v>321</v>
      </c>
      <c r="CH439" s="29">
        <f>F312</f>
        <v>299</v>
      </c>
      <c r="CI439" s="29">
        <f>F360</f>
        <v>347</v>
      </c>
      <c r="CJ439" s="29">
        <f>F386</f>
        <v>373</v>
      </c>
      <c r="CK439" s="30">
        <f>F283</f>
        <v>270</v>
      </c>
      <c r="CL439" s="75">
        <f t="shared" si="205"/>
        <v>7800</v>
      </c>
      <c r="CM439" s="41"/>
      <c r="CN439" s="76" t="s">
        <v>521</v>
      </c>
      <c r="CO439" s="78" t="s">
        <v>474</v>
      </c>
      <c r="CP439" s="78" t="s">
        <v>196</v>
      </c>
      <c r="CQ439" s="78" t="s">
        <v>357</v>
      </c>
      <c r="CR439" s="78" t="s">
        <v>337</v>
      </c>
      <c r="CS439" s="78" t="s">
        <v>97</v>
      </c>
      <c r="CT439" s="78" t="s">
        <v>611</v>
      </c>
      <c r="CU439" s="78" t="s">
        <v>508</v>
      </c>
      <c r="CV439" s="80" t="s">
        <v>190</v>
      </c>
      <c r="CW439" s="78" t="s">
        <v>408</v>
      </c>
      <c r="CX439" s="78" t="s">
        <v>459</v>
      </c>
      <c r="CY439" s="78" t="s">
        <v>228</v>
      </c>
      <c r="CZ439" s="78" t="s">
        <v>114</v>
      </c>
      <c r="DA439" s="78" t="s">
        <v>254</v>
      </c>
      <c r="DB439" s="78" t="s">
        <v>699</v>
      </c>
      <c r="DC439" s="78" t="s">
        <v>633</v>
      </c>
      <c r="DD439" s="77" t="s">
        <v>131</v>
      </c>
      <c r="DE439" s="78" t="s">
        <v>0</v>
      </c>
      <c r="DF439" s="78" t="s">
        <v>278</v>
      </c>
      <c r="DG439" s="78" t="s">
        <v>237</v>
      </c>
      <c r="DH439" s="78" t="s">
        <v>497</v>
      </c>
      <c r="DI439" s="78" t="s">
        <v>242</v>
      </c>
      <c r="DJ439" s="78" t="s">
        <v>544</v>
      </c>
      <c r="DK439" s="78" t="s">
        <v>317</v>
      </c>
      <c r="DL439" s="81" t="s">
        <v>343</v>
      </c>
      <c r="DM439" s="67"/>
      <c r="DO439" s="57"/>
      <c r="DP439" s="28">
        <f>F531</f>
        <v>518</v>
      </c>
      <c r="DQ439" s="29">
        <f>F408</f>
        <v>395</v>
      </c>
      <c r="DR439" s="29">
        <f>F265</f>
        <v>252</v>
      </c>
      <c r="DS439" s="29">
        <f>F147</f>
        <v>134</v>
      </c>
      <c r="DT439" s="29">
        <f>F24</f>
        <v>11</v>
      </c>
      <c r="DU439" s="29">
        <f>F575</f>
        <v>562</v>
      </c>
      <c r="DV439" s="29">
        <f>F457</f>
        <v>444</v>
      </c>
      <c r="DW439" s="29">
        <f>F334</f>
        <v>321</v>
      </c>
      <c r="DX439" s="29">
        <f>F191</f>
        <v>178</v>
      </c>
      <c r="DY439" s="29">
        <f>F68</f>
        <v>55</v>
      </c>
      <c r="DZ439" s="29">
        <f>F619</f>
        <v>606</v>
      </c>
      <c r="EA439" s="29">
        <f>F501</f>
        <v>488</v>
      </c>
      <c r="EB439" s="29">
        <f>F378</f>
        <v>365</v>
      </c>
      <c r="EC439" s="29">
        <f>F260</f>
        <v>247</v>
      </c>
      <c r="ED439" s="29">
        <f>F117</f>
        <v>104</v>
      </c>
      <c r="EE439" s="29">
        <f>F538</f>
        <v>525</v>
      </c>
      <c r="EF439" s="29">
        <f>F420</f>
        <v>407</v>
      </c>
      <c r="EG439" s="29">
        <f>F302</f>
        <v>289</v>
      </c>
      <c r="EH439" s="29">
        <f>F179</f>
        <v>166</v>
      </c>
      <c r="EI439" s="29">
        <f>F61</f>
        <v>48</v>
      </c>
      <c r="EJ439" s="29">
        <f>F612</f>
        <v>599</v>
      </c>
      <c r="EK439" s="29">
        <f>F464</f>
        <v>451</v>
      </c>
      <c r="EL439" s="29">
        <f>F346</f>
        <v>333</v>
      </c>
      <c r="EM439" s="29">
        <f>F223</f>
        <v>210</v>
      </c>
      <c r="EN439" s="30">
        <f>F105</f>
        <v>92</v>
      </c>
      <c r="EO439" s="75">
        <f t="shared" si="206"/>
        <v>3247400</v>
      </c>
      <c r="EP439" s="41"/>
      <c r="EQ439" s="82" t="s">
        <v>495</v>
      </c>
      <c r="ER439" s="84" t="s">
        <v>352</v>
      </c>
      <c r="ES439" s="84" t="s">
        <v>467</v>
      </c>
      <c r="ET439" s="84" t="s">
        <v>493</v>
      </c>
      <c r="EU439" s="84" t="s">
        <v>270</v>
      </c>
      <c r="EV439" s="84" t="s">
        <v>215</v>
      </c>
      <c r="EW439" s="84" t="s">
        <v>492</v>
      </c>
      <c r="EX439" s="84" t="s">
        <v>497</v>
      </c>
      <c r="EY439" s="86" t="s">
        <v>427</v>
      </c>
      <c r="EZ439" s="84" t="s">
        <v>499</v>
      </c>
      <c r="FA439" s="84" t="s">
        <v>106</v>
      </c>
      <c r="FB439" s="84" t="s">
        <v>152</v>
      </c>
      <c r="FC439" s="85" t="s">
        <v>110</v>
      </c>
      <c r="FD439" s="84" t="s">
        <v>115</v>
      </c>
      <c r="FE439" s="84" t="s">
        <v>388</v>
      </c>
      <c r="FF439" s="84" t="s">
        <v>491</v>
      </c>
      <c r="FG439" s="83" t="s">
        <v>496</v>
      </c>
      <c r="FH439" s="84" t="s">
        <v>89</v>
      </c>
      <c r="FI439" s="84" t="s">
        <v>498</v>
      </c>
      <c r="FJ439" s="84" t="s">
        <v>494</v>
      </c>
      <c r="FK439" s="84" t="s">
        <v>500</v>
      </c>
      <c r="FL439" s="84" t="s">
        <v>0</v>
      </c>
      <c r="FM439" s="84" t="s">
        <v>490</v>
      </c>
      <c r="FN439" s="84" t="s">
        <v>344</v>
      </c>
      <c r="FO439" s="87" t="s">
        <v>166</v>
      </c>
      <c r="FP439" s="67"/>
    </row>
    <row r="440" spans="1:172" x14ac:dyDescent="0.2">
      <c r="A440" s="41"/>
      <c r="B440" s="41"/>
      <c r="C440" s="41"/>
      <c r="D440" s="109" t="s">
        <v>83</v>
      </c>
      <c r="E440" s="110" t="s">
        <v>565</v>
      </c>
      <c r="F440" s="122">
        <f>B3+(427*B5)</f>
        <v>427</v>
      </c>
      <c r="G440" s="41"/>
      <c r="I440" s="57"/>
      <c r="J440" s="28">
        <f>F360</f>
        <v>347</v>
      </c>
      <c r="K440" s="29">
        <f>F284</f>
        <v>271</v>
      </c>
      <c r="L440" s="29">
        <f>F333</f>
        <v>320</v>
      </c>
      <c r="M440" s="29">
        <f>F387</f>
        <v>374</v>
      </c>
      <c r="N440" s="29">
        <f>F311</f>
        <v>298</v>
      </c>
      <c r="O440" s="29">
        <f>F593</f>
        <v>580</v>
      </c>
      <c r="P440" s="29">
        <f>F522</f>
        <v>509</v>
      </c>
      <c r="Q440" s="29">
        <f>F571</f>
        <v>558</v>
      </c>
      <c r="R440" s="29">
        <f>F620</f>
        <v>607</v>
      </c>
      <c r="S440" s="29">
        <f>F544</f>
        <v>531</v>
      </c>
      <c r="T440" s="29">
        <f>F231</f>
        <v>218</v>
      </c>
      <c r="U440" s="29">
        <f>F155</f>
        <v>142</v>
      </c>
      <c r="V440" s="29">
        <f>F204</f>
        <v>191</v>
      </c>
      <c r="W440" s="29">
        <f>F253</f>
        <v>240</v>
      </c>
      <c r="X440" s="29">
        <f>F182</f>
        <v>169</v>
      </c>
      <c r="Y440" s="29">
        <f>F464</f>
        <v>451</v>
      </c>
      <c r="Z440" s="29">
        <f>F388</f>
        <v>375</v>
      </c>
      <c r="AA440" s="29">
        <f>F442</f>
        <v>429</v>
      </c>
      <c r="AB440" s="29">
        <f>F491</f>
        <v>478</v>
      </c>
      <c r="AC440" s="29">
        <f>F415</f>
        <v>402</v>
      </c>
      <c r="AD440" s="29">
        <f>F102</f>
        <v>89</v>
      </c>
      <c r="AE440" s="29">
        <f>F26</f>
        <v>13</v>
      </c>
      <c r="AF440" s="29">
        <f>F75</f>
        <v>62</v>
      </c>
      <c r="AG440" s="29">
        <f>F124</f>
        <v>111</v>
      </c>
      <c r="AH440" s="30">
        <f>F48</f>
        <v>35</v>
      </c>
      <c r="AI440" s="75">
        <f t="shared" si="204"/>
        <v>7800</v>
      </c>
      <c r="AJ440" s="41"/>
      <c r="AK440" s="76" t="s">
        <v>544</v>
      </c>
      <c r="AL440" s="78" t="s">
        <v>527</v>
      </c>
      <c r="AM440" s="78" t="s">
        <v>223</v>
      </c>
      <c r="AN440" s="78" t="s">
        <v>360</v>
      </c>
      <c r="AO440" s="78" t="s">
        <v>259</v>
      </c>
      <c r="AP440" s="78" t="s">
        <v>577</v>
      </c>
      <c r="AQ440" s="78" t="s">
        <v>75</v>
      </c>
      <c r="AR440" s="80" t="s">
        <v>129</v>
      </c>
      <c r="AS440" s="78" t="s">
        <v>648</v>
      </c>
      <c r="AT440" s="78" t="s">
        <v>173</v>
      </c>
      <c r="AU440" s="78" t="s">
        <v>287</v>
      </c>
      <c r="AV440" s="78" t="s">
        <v>385</v>
      </c>
      <c r="AW440" s="78" t="s">
        <v>560</v>
      </c>
      <c r="AX440" s="78" t="s">
        <v>575</v>
      </c>
      <c r="AY440" s="78" t="s">
        <v>549</v>
      </c>
      <c r="AZ440" s="78" t="s">
        <v>0</v>
      </c>
      <c r="BA440" s="78" t="s">
        <v>568</v>
      </c>
      <c r="BB440" s="77" t="s">
        <v>297</v>
      </c>
      <c r="BC440" s="78" t="s">
        <v>193</v>
      </c>
      <c r="BD440" s="78" t="s">
        <v>150</v>
      </c>
      <c r="BE440" s="78" t="s">
        <v>609</v>
      </c>
      <c r="BF440" s="78" t="s">
        <v>233</v>
      </c>
      <c r="BG440" s="78" t="s">
        <v>487</v>
      </c>
      <c r="BH440" s="78" t="s">
        <v>334</v>
      </c>
      <c r="BI440" s="81" t="s">
        <v>430</v>
      </c>
      <c r="BJ440" s="67"/>
      <c r="BL440" s="57"/>
      <c r="BM440" s="28">
        <f>F552</f>
        <v>539</v>
      </c>
      <c r="BN440" s="29">
        <f>F626</f>
        <v>613</v>
      </c>
      <c r="BO440" s="29">
        <f>F575</f>
        <v>562</v>
      </c>
      <c r="BP440" s="29">
        <f>F524</f>
        <v>511</v>
      </c>
      <c r="BQ440" s="29">
        <f>F598</f>
        <v>585</v>
      </c>
      <c r="BR440" s="29">
        <f>F56</f>
        <v>43</v>
      </c>
      <c r="BS440" s="29">
        <f>F130</f>
        <v>117</v>
      </c>
      <c r="BT440" s="29">
        <f>F79</f>
        <v>66</v>
      </c>
      <c r="BU440" s="29">
        <f>F28</f>
        <v>15</v>
      </c>
      <c r="BV440" s="29">
        <f>F107</f>
        <v>94</v>
      </c>
      <c r="BW440" s="29">
        <f>F168</f>
        <v>155</v>
      </c>
      <c r="BX440" s="29">
        <f>F247</f>
        <v>234</v>
      </c>
      <c r="BY440" s="29">
        <f>F196</f>
        <v>183</v>
      </c>
      <c r="BZ440" s="29">
        <f>F145</f>
        <v>132</v>
      </c>
      <c r="CA440" s="29">
        <f>F219</f>
        <v>206</v>
      </c>
      <c r="CB440" s="29">
        <f>F414</f>
        <v>401</v>
      </c>
      <c r="CC440" s="29">
        <f>F488</f>
        <v>475</v>
      </c>
      <c r="CD440" s="29">
        <f>F442</f>
        <v>429</v>
      </c>
      <c r="CE440" s="29">
        <f>F391</f>
        <v>378</v>
      </c>
      <c r="CF440" s="29">
        <f>F465</f>
        <v>452</v>
      </c>
      <c r="CG440" s="29">
        <f>F310</f>
        <v>297</v>
      </c>
      <c r="CH440" s="29">
        <f>F384</f>
        <v>371</v>
      </c>
      <c r="CI440" s="29">
        <f>F333</f>
        <v>320</v>
      </c>
      <c r="CJ440" s="29">
        <f>F287</f>
        <v>274</v>
      </c>
      <c r="CK440" s="30">
        <f>F361</f>
        <v>348</v>
      </c>
      <c r="CL440" s="75">
        <f t="shared" si="205"/>
        <v>7800</v>
      </c>
      <c r="CM440" s="41"/>
      <c r="CN440" s="76" t="s">
        <v>256</v>
      </c>
      <c r="CO440" s="78" t="s">
        <v>406</v>
      </c>
      <c r="CP440" s="78" t="s">
        <v>215</v>
      </c>
      <c r="CQ440" s="78" t="s">
        <v>509</v>
      </c>
      <c r="CR440" s="78" t="s">
        <v>174</v>
      </c>
      <c r="CS440" s="78" t="s">
        <v>390</v>
      </c>
      <c r="CT440" s="78" t="s">
        <v>350</v>
      </c>
      <c r="CU440" s="80" t="s">
        <v>554</v>
      </c>
      <c r="CV440" s="78" t="s">
        <v>658</v>
      </c>
      <c r="CW440" s="78" t="s">
        <v>331</v>
      </c>
      <c r="CX440" s="78" t="s">
        <v>363</v>
      </c>
      <c r="CY440" s="78" t="s">
        <v>421</v>
      </c>
      <c r="CZ440" s="78" t="s">
        <v>695</v>
      </c>
      <c r="DA440" s="78" t="s">
        <v>285</v>
      </c>
      <c r="DB440" s="78" t="s">
        <v>133</v>
      </c>
      <c r="DC440" s="78" t="s">
        <v>396</v>
      </c>
      <c r="DD440" s="78" t="s">
        <v>593</v>
      </c>
      <c r="DE440" s="77" t="s">
        <v>297</v>
      </c>
      <c r="DF440" s="78" t="s">
        <v>311</v>
      </c>
      <c r="DG440" s="78" t="s">
        <v>4</v>
      </c>
      <c r="DH440" s="78" t="s">
        <v>439</v>
      </c>
      <c r="DI440" s="78" t="s">
        <v>463</v>
      </c>
      <c r="DJ440" s="78" t="s">
        <v>223</v>
      </c>
      <c r="DK440" s="78" t="s">
        <v>303</v>
      </c>
      <c r="DL440" s="81" t="s">
        <v>199</v>
      </c>
      <c r="DM440" s="67"/>
      <c r="DO440" s="57"/>
      <c r="DP440" s="28">
        <f>F62</f>
        <v>49</v>
      </c>
      <c r="DQ440" s="29">
        <f>F539</f>
        <v>526</v>
      </c>
      <c r="DR440" s="29">
        <f>F421</f>
        <v>408</v>
      </c>
      <c r="DS440" s="29">
        <f>F298</f>
        <v>285</v>
      </c>
      <c r="DT440" s="29">
        <f>F180</f>
        <v>167</v>
      </c>
      <c r="DU440" s="29">
        <f>F106</f>
        <v>93</v>
      </c>
      <c r="DV440" s="29">
        <f>F608</f>
        <v>595</v>
      </c>
      <c r="DW440" s="29">
        <f>F465</f>
        <v>452</v>
      </c>
      <c r="DX440" s="29">
        <f>F347</f>
        <v>334</v>
      </c>
      <c r="DY440" s="29">
        <f>F224</f>
        <v>211</v>
      </c>
      <c r="DZ440" s="29">
        <f>F25</f>
        <v>12</v>
      </c>
      <c r="EA440" s="29">
        <f>F532</f>
        <v>519</v>
      </c>
      <c r="EB440" s="29">
        <f>F409</f>
        <v>396</v>
      </c>
      <c r="EC440" s="29">
        <f>F266</f>
        <v>253</v>
      </c>
      <c r="ED440" s="29">
        <f>F143</f>
        <v>130</v>
      </c>
      <c r="EE440" s="29">
        <f>F69</f>
        <v>56</v>
      </c>
      <c r="EF440" s="29">
        <f>F576</f>
        <v>563</v>
      </c>
      <c r="EG440" s="29">
        <f>F453</f>
        <v>440</v>
      </c>
      <c r="EH440" s="29">
        <f>F335</f>
        <v>322</v>
      </c>
      <c r="EI440" s="29">
        <f>F192</f>
        <v>179</v>
      </c>
      <c r="EJ440" s="29">
        <f>F113</f>
        <v>100</v>
      </c>
      <c r="EK440" s="29">
        <f>F620</f>
        <v>607</v>
      </c>
      <c r="EL440" s="29">
        <f>F502</f>
        <v>489</v>
      </c>
      <c r="EM440" s="29">
        <f>F379</f>
        <v>366</v>
      </c>
      <c r="EN440" s="30">
        <f>F261</f>
        <v>248</v>
      </c>
      <c r="EO440" s="75">
        <f t="shared" si="206"/>
        <v>3247400</v>
      </c>
      <c r="EP440" s="41"/>
      <c r="EQ440" s="82" t="s">
        <v>682</v>
      </c>
      <c r="ER440" s="84" t="s">
        <v>79</v>
      </c>
      <c r="ES440" s="84" t="s">
        <v>234</v>
      </c>
      <c r="ET440" s="84" t="s">
        <v>684</v>
      </c>
      <c r="EU440" s="84" t="s">
        <v>537</v>
      </c>
      <c r="EV440" s="84" t="s">
        <v>508</v>
      </c>
      <c r="EW440" s="84" t="s">
        <v>671</v>
      </c>
      <c r="EX440" s="86" t="s">
        <v>4</v>
      </c>
      <c r="EY440" s="84" t="s">
        <v>616</v>
      </c>
      <c r="EZ440" s="84" t="s">
        <v>636</v>
      </c>
      <c r="FA440" s="84" t="s">
        <v>451</v>
      </c>
      <c r="FB440" s="84" t="s">
        <v>176</v>
      </c>
      <c r="FC440" s="85" t="s">
        <v>604</v>
      </c>
      <c r="FD440" s="84" t="s">
        <v>181</v>
      </c>
      <c r="FE440" s="84" t="s">
        <v>186</v>
      </c>
      <c r="FF440" s="84" t="s">
        <v>573</v>
      </c>
      <c r="FG440" s="84" t="s">
        <v>521</v>
      </c>
      <c r="FH440" s="83" t="s">
        <v>435</v>
      </c>
      <c r="FI440" s="84" t="s">
        <v>515</v>
      </c>
      <c r="FJ440" s="84" t="s">
        <v>227</v>
      </c>
      <c r="FK440" s="84" t="s">
        <v>142</v>
      </c>
      <c r="FL440" s="84" t="s">
        <v>648</v>
      </c>
      <c r="FM440" s="84" t="s">
        <v>676</v>
      </c>
      <c r="FN440" s="84" t="s">
        <v>383</v>
      </c>
      <c r="FO440" s="87" t="s">
        <v>442</v>
      </c>
      <c r="FP440" s="67"/>
    </row>
    <row r="441" spans="1:172" x14ac:dyDescent="0.2">
      <c r="A441" s="41"/>
      <c r="B441" s="41"/>
      <c r="C441" s="41"/>
      <c r="D441" s="109" t="s">
        <v>253</v>
      </c>
      <c r="E441" s="110" t="s">
        <v>565</v>
      </c>
      <c r="F441" s="111">
        <f>B3+(428*B5)</f>
        <v>428</v>
      </c>
      <c r="G441" s="41"/>
      <c r="I441" s="57"/>
      <c r="J441" s="28">
        <f>F337</f>
        <v>324</v>
      </c>
      <c r="K441" s="29">
        <f>F386</f>
        <v>373</v>
      </c>
      <c r="L441" s="29">
        <f>F310</f>
        <v>297</v>
      </c>
      <c r="M441" s="29">
        <f>F359</f>
        <v>346</v>
      </c>
      <c r="N441" s="29">
        <f>F283</f>
        <v>270</v>
      </c>
      <c r="O441" s="29">
        <f>F570</f>
        <v>557</v>
      </c>
      <c r="P441" s="29">
        <f>F619</f>
        <v>606</v>
      </c>
      <c r="Q441" s="29">
        <f>F543</f>
        <v>530</v>
      </c>
      <c r="R441" s="29">
        <f>F597</f>
        <v>584</v>
      </c>
      <c r="S441" s="29">
        <f>F521</f>
        <v>508</v>
      </c>
      <c r="T441" s="29">
        <f>F203</f>
        <v>190</v>
      </c>
      <c r="U441" s="29">
        <f>F257</f>
        <v>244</v>
      </c>
      <c r="V441" s="29">
        <f>F181</f>
        <v>168</v>
      </c>
      <c r="W441" s="29">
        <f>F230</f>
        <v>217</v>
      </c>
      <c r="X441" s="29">
        <f>F154</f>
        <v>141</v>
      </c>
      <c r="Y441" s="29">
        <f>F441</f>
        <v>428</v>
      </c>
      <c r="Z441" s="29">
        <f>F490</f>
        <v>477</v>
      </c>
      <c r="AA441" s="29">
        <f>F414</f>
        <v>401</v>
      </c>
      <c r="AB441" s="29">
        <f>F463</f>
        <v>450</v>
      </c>
      <c r="AC441" s="29">
        <f>F392</f>
        <v>379</v>
      </c>
      <c r="AD441" s="29">
        <f>F74</f>
        <v>61</v>
      </c>
      <c r="AE441" s="29">
        <f>F123</f>
        <v>110</v>
      </c>
      <c r="AF441" s="29">
        <f>F52</f>
        <v>39</v>
      </c>
      <c r="AG441" s="29">
        <f>F101</f>
        <v>88</v>
      </c>
      <c r="AH441" s="30">
        <f>F25</f>
        <v>12</v>
      </c>
      <c r="AI441" s="75">
        <f t="shared" si="204"/>
        <v>7800</v>
      </c>
      <c r="AJ441" s="41"/>
      <c r="AK441" s="76" t="s">
        <v>111</v>
      </c>
      <c r="AL441" s="78" t="s">
        <v>317</v>
      </c>
      <c r="AM441" s="78" t="s">
        <v>439</v>
      </c>
      <c r="AN441" s="78" t="s">
        <v>559</v>
      </c>
      <c r="AO441" s="78" t="s">
        <v>343</v>
      </c>
      <c r="AP441" s="78" t="s">
        <v>591</v>
      </c>
      <c r="AQ441" s="80" t="s">
        <v>106</v>
      </c>
      <c r="AR441" s="78" t="s">
        <v>655</v>
      </c>
      <c r="AS441" s="78" t="s">
        <v>214</v>
      </c>
      <c r="AT441" s="78" t="s">
        <v>191</v>
      </c>
      <c r="AU441" s="78" t="s">
        <v>637</v>
      </c>
      <c r="AV441" s="78" t="s">
        <v>516</v>
      </c>
      <c r="AW441" s="78" t="s">
        <v>94</v>
      </c>
      <c r="AX441" s="78" t="s">
        <v>468</v>
      </c>
      <c r="AY441" s="78" t="s">
        <v>413</v>
      </c>
      <c r="AZ441" s="78" t="s">
        <v>253</v>
      </c>
      <c r="BA441" s="78" t="s">
        <v>278</v>
      </c>
      <c r="BB441" s="78" t="s">
        <v>396</v>
      </c>
      <c r="BC441" s="77" t="s">
        <v>615</v>
      </c>
      <c r="BD441" s="78" t="s">
        <v>237</v>
      </c>
      <c r="BE441" s="78" t="s">
        <v>140</v>
      </c>
      <c r="BF441" s="78" t="s">
        <v>507</v>
      </c>
      <c r="BG441" s="78" t="s">
        <v>574</v>
      </c>
      <c r="BH441" s="78" t="s">
        <v>123</v>
      </c>
      <c r="BI441" s="81" t="s">
        <v>451</v>
      </c>
      <c r="BJ441" s="67"/>
      <c r="BL441" s="57"/>
      <c r="BM441" s="28">
        <f>F625</f>
        <v>612</v>
      </c>
      <c r="BN441" s="29">
        <f>F527</f>
        <v>514</v>
      </c>
      <c r="BO441" s="29">
        <f>F548</f>
        <v>535</v>
      </c>
      <c r="BP441" s="29">
        <f>F601</f>
        <v>588</v>
      </c>
      <c r="BQ441" s="29">
        <f>F574</f>
        <v>561</v>
      </c>
      <c r="BR441" s="29">
        <f>F129</f>
        <v>116</v>
      </c>
      <c r="BS441" s="29">
        <f>F31</f>
        <v>18</v>
      </c>
      <c r="BT441" s="29">
        <f>F57</f>
        <v>44</v>
      </c>
      <c r="BU441" s="29">
        <f>F105</f>
        <v>92</v>
      </c>
      <c r="BV441" s="29">
        <f>F78</f>
        <v>65</v>
      </c>
      <c r="BW441" s="29">
        <f>F246</f>
        <v>233</v>
      </c>
      <c r="BX441" s="29">
        <f>F143</f>
        <v>130</v>
      </c>
      <c r="BY441" s="29">
        <f>F169</f>
        <v>156</v>
      </c>
      <c r="BZ441" s="29">
        <f>F222</f>
        <v>209</v>
      </c>
      <c r="CA441" s="29">
        <f>F195</f>
        <v>182</v>
      </c>
      <c r="CB441" s="29">
        <f>F492</f>
        <v>479</v>
      </c>
      <c r="CC441" s="29">
        <f>F389</f>
        <v>376</v>
      </c>
      <c r="CD441" s="29">
        <f>F415</f>
        <v>402</v>
      </c>
      <c r="CE441" s="29">
        <f>F463</f>
        <v>450</v>
      </c>
      <c r="CF441" s="29">
        <f>F441</f>
        <v>428</v>
      </c>
      <c r="CG441" s="29">
        <f>F383</f>
        <v>370</v>
      </c>
      <c r="CH441" s="29">
        <f>F285</f>
        <v>272</v>
      </c>
      <c r="CI441" s="29">
        <f>F311</f>
        <v>298</v>
      </c>
      <c r="CJ441" s="29">
        <f>F359</f>
        <v>346</v>
      </c>
      <c r="CK441" s="30">
        <f>F337</f>
        <v>324</v>
      </c>
      <c r="CL441" s="75">
        <f t="shared" si="205"/>
        <v>7800</v>
      </c>
      <c r="CM441" s="41"/>
      <c r="CN441" s="76" t="s">
        <v>76</v>
      </c>
      <c r="CO441" s="78" t="s">
        <v>135</v>
      </c>
      <c r="CP441" s="78" t="s">
        <v>238</v>
      </c>
      <c r="CQ441" s="78" t="s">
        <v>552</v>
      </c>
      <c r="CR441" s="78" t="s">
        <v>432</v>
      </c>
      <c r="CS441" s="78" t="s">
        <v>450</v>
      </c>
      <c r="CT441" s="80" t="s">
        <v>431</v>
      </c>
      <c r="CU441" s="78" t="s">
        <v>128</v>
      </c>
      <c r="CV441" s="78" t="s">
        <v>166</v>
      </c>
      <c r="CW441" s="78" t="s">
        <v>644</v>
      </c>
      <c r="CX441" s="78" t="s">
        <v>693</v>
      </c>
      <c r="CY441" s="78" t="s">
        <v>186</v>
      </c>
      <c r="CZ441" s="78" t="s">
        <v>194</v>
      </c>
      <c r="DA441" s="78" t="s">
        <v>524</v>
      </c>
      <c r="DB441" s="78" t="s">
        <v>159</v>
      </c>
      <c r="DC441" s="78" t="s">
        <v>101</v>
      </c>
      <c r="DD441" s="78" t="s">
        <v>437</v>
      </c>
      <c r="DE441" s="78" t="s">
        <v>150</v>
      </c>
      <c r="DF441" s="77" t="s">
        <v>615</v>
      </c>
      <c r="DG441" s="78" t="s">
        <v>253</v>
      </c>
      <c r="DH441" s="78" t="s">
        <v>86</v>
      </c>
      <c r="DI441" s="78" t="s">
        <v>479</v>
      </c>
      <c r="DJ441" s="78" t="s">
        <v>259</v>
      </c>
      <c r="DK441" s="78" t="s">
        <v>559</v>
      </c>
      <c r="DL441" s="81" t="s">
        <v>111</v>
      </c>
      <c r="DM441" s="67"/>
      <c r="DO441" s="57"/>
      <c r="DP441" s="28">
        <f>F188</f>
        <v>175</v>
      </c>
      <c r="DQ441" s="29">
        <f>F70</f>
        <v>57</v>
      </c>
      <c r="DR441" s="29">
        <f>F577</f>
        <v>564</v>
      </c>
      <c r="DS441" s="29">
        <f>F454</f>
        <v>441</v>
      </c>
      <c r="DT441" s="29">
        <f>F336</f>
        <v>323</v>
      </c>
      <c r="DU441" s="29">
        <f>F262</f>
        <v>249</v>
      </c>
      <c r="DV441" s="29">
        <f>F114</f>
        <v>101</v>
      </c>
      <c r="DW441" s="29">
        <f>F621</f>
        <v>608</v>
      </c>
      <c r="DX441" s="29">
        <f>F498</f>
        <v>485</v>
      </c>
      <c r="DY441" s="29">
        <f>F380</f>
        <v>367</v>
      </c>
      <c r="DZ441" s="29">
        <f>F181</f>
        <v>168</v>
      </c>
      <c r="EA441" s="29">
        <f>F58</f>
        <v>45</v>
      </c>
      <c r="EB441" s="29">
        <f>F540</f>
        <v>527</v>
      </c>
      <c r="EC441" s="29">
        <f>F422</f>
        <v>409</v>
      </c>
      <c r="ED441" s="29">
        <f>F299</f>
        <v>286</v>
      </c>
      <c r="EE441" s="29">
        <f>F225</f>
        <v>212</v>
      </c>
      <c r="EF441" s="29">
        <f>F107</f>
        <v>94</v>
      </c>
      <c r="EG441" s="29">
        <f>F609</f>
        <v>596</v>
      </c>
      <c r="EH441" s="29">
        <f>F466</f>
        <v>453</v>
      </c>
      <c r="EI441" s="29">
        <f>F343</f>
        <v>330</v>
      </c>
      <c r="EJ441" s="29">
        <f>F144</f>
        <v>131</v>
      </c>
      <c r="EK441" s="29">
        <f>F26</f>
        <v>13</v>
      </c>
      <c r="EL441" s="29">
        <f>F528</f>
        <v>515</v>
      </c>
      <c r="EM441" s="29">
        <f>F410</f>
        <v>397</v>
      </c>
      <c r="EN441" s="30">
        <f>F267</f>
        <v>254</v>
      </c>
      <c r="EO441" s="75">
        <f t="shared" si="206"/>
        <v>3247400</v>
      </c>
      <c r="EP441" s="41"/>
      <c r="EQ441" s="82" t="s">
        <v>375</v>
      </c>
      <c r="ER441" s="84" t="s">
        <v>369</v>
      </c>
      <c r="ES441" s="84" t="s">
        <v>381</v>
      </c>
      <c r="ET441" s="84" t="s">
        <v>218</v>
      </c>
      <c r="EU441" s="84" t="s">
        <v>366</v>
      </c>
      <c r="EV441" s="84" t="s">
        <v>373</v>
      </c>
      <c r="EW441" s="86" t="s">
        <v>368</v>
      </c>
      <c r="EX441" s="84" t="s">
        <v>376</v>
      </c>
      <c r="EY441" s="84" t="s">
        <v>371</v>
      </c>
      <c r="EZ441" s="84" t="s">
        <v>157</v>
      </c>
      <c r="FA441" s="84" t="s">
        <v>94</v>
      </c>
      <c r="FB441" s="84" t="s">
        <v>380</v>
      </c>
      <c r="FC441" s="85" t="s">
        <v>108</v>
      </c>
      <c r="FD441" s="84" t="s">
        <v>365</v>
      </c>
      <c r="FE441" s="84" t="s">
        <v>112</v>
      </c>
      <c r="FF441" s="84" t="s">
        <v>367</v>
      </c>
      <c r="FG441" s="84" t="s">
        <v>331</v>
      </c>
      <c r="FH441" s="84" t="s">
        <v>370</v>
      </c>
      <c r="FI441" s="83" t="s">
        <v>378</v>
      </c>
      <c r="FJ441" s="84" t="s">
        <v>374</v>
      </c>
      <c r="FK441" s="84" t="s">
        <v>379</v>
      </c>
      <c r="FL441" s="84" t="s">
        <v>233</v>
      </c>
      <c r="FM441" s="84" t="s">
        <v>274</v>
      </c>
      <c r="FN441" s="84" t="s">
        <v>377</v>
      </c>
      <c r="FO441" s="87" t="s">
        <v>372</v>
      </c>
      <c r="FP441" s="67"/>
    </row>
    <row r="442" spans="1:172" x14ac:dyDescent="0.2">
      <c r="A442" s="41"/>
      <c r="B442" s="41"/>
      <c r="C442" s="41"/>
      <c r="D442" s="109" t="s">
        <v>297</v>
      </c>
      <c r="E442" s="110" t="s">
        <v>565</v>
      </c>
      <c r="F442" s="111">
        <f>B3+(429*B5)</f>
        <v>429</v>
      </c>
      <c r="G442" s="41"/>
      <c r="I442" s="57"/>
      <c r="J442" s="28">
        <f>F309</f>
        <v>296</v>
      </c>
      <c r="K442" s="29">
        <f>F358</f>
        <v>345</v>
      </c>
      <c r="L442" s="29">
        <f>F287</f>
        <v>274</v>
      </c>
      <c r="M442" s="29">
        <f>F336</f>
        <v>323</v>
      </c>
      <c r="N442" s="29">
        <f>F385</f>
        <v>372</v>
      </c>
      <c r="O442" s="29">
        <f>F547</f>
        <v>534</v>
      </c>
      <c r="P442" s="29">
        <f>F596</f>
        <v>583</v>
      </c>
      <c r="Q442" s="29">
        <f>F520</f>
        <v>507</v>
      </c>
      <c r="R442" s="29">
        <f>F569</f>
        <v>556</v>
      </c>
      <c r="S442" s="29">
        <f>F618</f>
        <v>605</v>
      </c>
      <c r="T442" s="29">
        <f>F180</f>
        <v>167</v>
      </c>
      <c r="U442" s="29">
        <f>F229</f>
        <v>216</v>
      </c>
      <c r="V442" s="29">
        <f>F153</f>
        <v>140</v>
      </c>
      <c r="W442" s="29">
        <f>F207</f>
        <v>194</v>
      </c>
      <c r="X442" s="29">
        <f>F256</f>
        <v>243</v>
      </c>
      <c r="Y442" s="29">
        <f>F413</f>
        <v>400</v>
      </c>
      <c r="Z442" s="29">
        <f>F467</f>
        <v>454</v>
      </c>
      <c r="AA442" s="29">
        <f>F391</f>
        <v>378</v>
      </c>
      <c r="AB442" s="29">
        <f>F440</f>
        <v>427</v>
      </c>
      <c r="AC442" s="29">
        <f>F489</f>
        <v>476</v>
      </c>
      <c r="AD442" s="29">
        <f>F51</f>
        <v>38</v>
      </c>
      <c r="AE442" s="29">
        <f>F100</f>
        <v>87</v>
      </c>
      <c r="AF442" s="29">
        <f>F24</f>
        <v>11</v>
      </c>
      <c r="AG442" s="29">
        <f>F73</f>
        <v>60</v>
      </c>
      <c r="AH442" s="30">
        <f>F127</f>
        <v>114</v>
      </c>
      <c r="AI442" s="75">
        <f t="shared" si="204"/>
        <v>7800</v>
      </c>
      <c r="AJ442" s="41"/>
      <c r="AK442" s="76" t="s">
        <v>412</v>
      </c>
      <c r="AL442" s="78" t="s">
        <v>158</v>
      </c>
      <c r="AM442" s="78" t="s">
        <v>303</v>
      </c>
      <c r="AN442" s="78" t="s">
        <v>366</v>
      </c>
      <c r="AO442" s="78" t="s">
        <v>397</v>
      </c>
      <c r="AP442" s="80" t="s">
        <v>336</v>
      </c>
      <c r="AQ442" s="78" t="s">
        <v>251</v>
      </c>
      <c r="AR442" s="78" t="s">
        <v>632</v>
      </c>
      <c r="AS442" s="78" t="s">
        <v>301</v>
      </c>
      <c r="AT442" s="78" t="s">
        <v>638</v>
      </c>
      <c r="AU442" s="78" t="s">
        <v>537</v>
      </c>
      <c r="AV442" s="78" t="s">
        <v>452</v>
      </c>
      <c r="AW442" s="78" t="s">
        <v>622</v>
      </c>
      <c r="AX442" s="78" t="s">
        <v>481</v>
      </c>
      <c r="AY442" s="78" t="s">
        <v>121</v>
      </c>
      <c r="AZ442" s="78" t="s">
        <v>641</v>
      </c>
      <c r="BA442" s="78" t="s">
        <v>351</v>
      </c>
      <c r="BB442" s="78" t="s">
        <v>311</v>
      </c>
      <c r="BC442" s="78" t="s">
        <v>83</v>
      </c>
      <c r="BD442" s="77" t="s">
        <v>475</v>
      </c>
      <c r="BE442" s="78" t="s">
        <v>165</v>
      </c>
      <c r="BF442" s="78" t="s">
        <v>409</v>
      </c>
      <c r="BG442" s="78" t="s">
        <v>270</v>
      </c>
      <c r="BH442" s="78" t="s">
        <v>389</v>
      </c>
      <c r="BI442" s="81" t="s">
        <v>618</v>
      </c>
      <c r="BJ442" s="67"/>
      <c r="BL442" s="57"/>
      <c r="BM442" s="28">
        <f>F599</f>
        <v>586</v>
      </c>
      <c r="BN442" s="29">
        <f>F573</f>
        <v>560</v>
      </c>
      <c r="BO442" s="29">
        <f>F526</f>
        <v>513</v>
      </c>
      <c r="BP442" s="29">
        <f>F550</f>
        <v>537</v>
      </c>
      <c r="BQ442" s="29">
        <f>F627</f>
        <v>614</v>
      </c>
      <c r="BR442" s="29">
        <f>F103</f>
        <v>90</v>
      </c>
      <c r="BS442" s="29">
        <f>F82</f>
        <v>69</v>
      </c>
      <c r="BT442" s="29">
        <f>F30</f>
        <v>17</v>
      </c>
      <c r="BU442" s="29">
        <f>F54</f>
        <v>41</v>
      </c>
      <c r="BV442" s="29">
        <f>F131</f>
        <v>118</v>
      </c>
      <c r="BW442" s="29">
        <f>F220</f>
        <v>207</v>
      </c>
      <c r="BX442" s="29">
        <f>F194</f>
        <v>181</v>
      </c>
      <c r="BY442" s="29">
        <f>F147</f>
        <v>134</v>
      </c>
      <c r="BZ442" s="29">
        <f>F171</f>
        <v>158</v>
      </c>
      <c r="CA442" s="29">
        <f>F243</f>
        <v>230</v>
      </c>
      <c r="CB442" s="29">
        <f>F466</f>
        <v>453</v>
      </c>
      <c r="CC442" s="29">
        <f>F440</f>
        <v>427</v>
      </c>
      <c r="CD442" s="29">
        <f>F388</f>
        <v>375</v>
      </c>
      <c r="CE442" s="29">
        <f>F417</f>
        <v>404</v>
      </c>
      <c r="CF442" s="29">
        <f>F489</f>
        <v>476</v>
      </c>
      <c r="CG442" s="29">
        <f>F362</f>
        <v>349</v>
      </c>
      <c r="CH442" s="29">
        <f>F336</f>
        <v>323</v>
      </c>
      <c r="CI442" s="29">
        <f>F284</f>
        <v>271</v>
      </c>
      <c r="CJ442" s="29">
        <f>F308</f>
        <v>295</v>
      </c>
      <c r="CK442" s="30">
        <f>F385</f>
        <v>372</v>
      </c>
      <c r="CL442" s="75">
        <f t="shared" si="205"/>
        <v>7800</v>
      </c>
      <c r="CM442" s="41"/>
      <c r="CN442" s="76" t="s">
        <v>392</v>
      </c>
      <c r="CO442" s="78" t="s">
        <v>107</v>
      </c>
      <c r="CP442" s="78" t="s">
        <v>486</v>
      </c>
      <c r="CQ442" s="78" t="s">
        <v>273</v>
      </c>
      <c r="CR442" s="78" t="s">
        <v>315</v>
      </c>
      <c r="CS442" s="80" t="s">
        <v>590</v>
      </c>
      <c r="CT442" s="78" t="s">
        <v>73</v>
      </c>
      <c r="CU442" s="78" t="s">
        <v>290</v>
      </c>
      <c r="CV442" s="78" t="s">
        <v>523</v>
      </c>
      <c r="CW442" s="78" t="s">
        <v>470</v>
      </c>
      <c r="CX442" s="78" t="s">
        <v>92</v>
      </c>
      <c r="CY442" s="78" t="s">
        <v>313</v>
      </c>
      <c r="CZ442" s="78" t="s">
        <v>493</v>
      </c>
      <c r="DA442" s="78" t="s">
        <v>701</v>
      </c>
      <c r="DB442" s="78" t="s">
        <v>307</v>
      </c>
      <c r="DC442" s="78" t="s">
        <v>378</v>
      </c>
      <c r="DD442" s="78" t="s">
        <v>83</v>
      </c>
      <c r="DE442" s="78" t="s">
        <v>568</v>
      </c>
      <c r="DF442" s="78" t="s">
        <v>169</v>
      </c>
      <c r="DG442" s="77" t="s">
        <v>475</v>
      </c>
      <c r="DH442" s="78" t="s">
        <v>179</v>
      </c>
      <c r="DI442" s="78" t="s">
        <v>366</v>
      </c>
      <c r="DJ442" s="78" t="s">
        <v>527</v>
      </c>
      <c r="DK442" s="78" t="s">
        <v>281</v>
      </c>
      <c r="DL442" s="81" t="s">
        <v>397</v>
      </c>
      <c r="DM442" s="67"/>
      <c r="DO442" s="57"/>
      <c r="DP442" s="28">
        <f>F344</f>
        <v>331</v>
      </c>
      <c r="DQ442" s="29">
        <f>F226</f>
        <v>213</v>
      </c>
      <c r="DR442" s="29">
        <f>F103</f>
        <v>90</v>
      </c>
      <c r="DS442" s="29">
        <f>F610</f>
        <v>597</v>
      </c>
      <c r="DT442" s="29">
        <f>F467</f>
        <v>454</v>
      </c>
      <c r="DU442" s="29">
        <f>F263</f>
        <v>250</v>
      </c>
      <c r="DV442" s="29">
        <f>F145</f>
        <v>132</v>
      </c>
      <c r="DW442" s="29">
        <f>F27</f>
        <v>14</v>
      </c>
      <c r="DX442" s="29">
        <f>F529</f>
        <v>516</v>
      </c>
      <c r="DY442" s="29">
        <f>F411</f>
        <v>398</v>
      </c>
      <c r="DZ442" s="29">
        <f>F337</f>
        <v>324</v>
      </c>
      <c r="EA442" s="29">
        <f>F189</f>
        <v>176</v>
      </c>
      <c r="EB442" s="29">
        <f>F71</f>
        <v>58</v>
      </c>
      <c r="EC442" s="29">
        <f>F573</f>
        <v>560</v>
      </c>
      <c r="ED442" s="29">
        <f>F455</f>
        <v>442</v>
      </c>
      <c r="EE442" s="29">
        <f>F381</f>
        <v>368</v>
      </c>
      <c r="EF442" s="29">
        <f>F258</f>
        <v>245</v>
      </c>
      <c r="EG442" s="29">
        <f>F115</f>
        <v>102</v>
      </c>
      <c r="EH442" s="29">
        <f>F622</f>
        <v>609</v>
      </c>
      <c r="EI442" s="29">
        <f>F499</f>
        <v>486</v>
      </c>
      <c r="EJ442" s="29">
        <f>F300</f>
        <v>287</v>
      </c>
      <c r="EK442" s="29">
        <f>F182</f>
        <v>169</v>
      </c>
      <c r="EL442" s="29">
        <f>F59</f>
        <v>46</v>
      </c>
      <c r="EM442" s="29">
        <f>F541</f>
        <v>528</v>
      </c>
      <c r="EN442" s="30">
        <f>F418</f>
        <v>405</v>
      </c>
      <c r="EO442" s="75">
        <f t="shared" si="206"/>
        <v>3247400</v>
      </c>
      <c r="EP442" s="41"/>
      <c r="EQ442" s="82" t="s">
        <v>341</v>
      </c>
      <c r="ER442" s="84" t="s">
        <v>583</v>
      </c>
      <c r="ES442" s="84" t="s">
        <v>590</v>
      </c>
      <c r="ET442" s="84" t="s">
        <v>510</v>
      </c>
      <c r="EU442" s="84" t="s">
        <v>351</v>
      </c>
      <c r="EV442" s="86" t="s">
        <v>586</v>
      </c>
      <c r="EW442" s="84" t="s">
        <v>285</v>
      </c>
      <c r="EX442" s="84" t="s">
        <v>587</v>
      </c>
      <c r="EY442" s="84" t="s">
        <v>585</v>
      </c>
      <c r="EZ442" s="84" t="s">
        <v>476</v>
      </c>
      <c r="FA442" s="84" t="s">
        <v>111</v>
      </c>
      <c r="FB442" s="84" t="s">
        <v>116</v>
      </c>
      <c r="FC442" s="85" t="s">
        <v>210</v>
      </c>
      <c r="FD442" s="84" t="s">
        <v>107</v>
      </c>
      <c r="FE442" s="84" t="s">
        <v>582</v>
      </c>
      <c r="FF442" s="84" t="s">
        <v>478</v>
      </c>
      <c r="FG442" s="84" t="s">
        <v>386</v>
      </c>
      <c r="FH442" s="84" t="s">
        <v>584</v>
      </c>
      <c r="FI442" s="84" t="s">
        <v>147</v>
      </c>
      <c r="FJ442" s="83" t="s">
        <v>483</v>
      </c>
      <c r="FK442" s="84" t="s">
        <v>589</v>
      </c>
      <c r="FL442" s="84" t="s">
        <v>549</v>
      </c>
      <c r="FM442" s="84" t="s">
        <v>349</v>
      </c>
      <c r="FN442" s="84" t="s">
        <v>588</v>
      </c>
      <c r="FO442" s="87" t="s">
        <v>84</v>
      </c>
      <c r="FP442" s="67"/>
    </row>
    <row r="443" spans="1:172" x14ac:dyDescent="0.2">
      <c r="A443" s="41"/>
      <c r="B443" s="41"/>
      <c r="C443" s="41"/>
      <c r="D443" s="109" t="s">
        <v>338</v>
      </c>
      <c r="E443" s="110" t="s">
        <v>565</v>
      </c>
      <c r="F443" s="111">
        <f>B3+(430*B5)</f>
        <v>430</v>
      </c>
      <c r="G443" s="41"/>
      <c r="I443" s="57"/>
      <c r="J443" s="28">
        <f>F140</f>
        <v>127</v>
      </c>
      <c r="K443" s="29">
        <f>F189</f>
        <v>176</v>
      </c>
      <c r="L443" s="29">
        <f>F238</f>
        <v>225</v>
      </c>
      <c r="M443" s="29">
        <f>F167</f>
        <v>154</v>
      </c>
      <c r="N443" s="29">
        <f>F216</f>
        <v>203</v>
      </c>
      <c r="O443" s="29">
        <f>F398</f>
        <v>385</v>
      </c>
      <c r="P443" s="29">
        <f>F452</f>
        <v>439</v>
      </c>
      <c r="Q443" s="29">
        <f>F501</f>
        <v>488</v>
      </c>
      <c r="R443" s="29">
        <f>F425</f>
        <v>412</v>
      </c>
      <c r="S443" s="29">
        <f>F474</f>
        <v>461</v>
      </c>
      <c r="T443" s="29">
        <f>F36</f>
        <v>23</v>
      </c>
      <c r="U443" s="29">
        <f>F85</f>
        <v>72</v>
      </c>
      <c r="V443" s="29">
        <f>F134</f>
        <v>121</v>
      </c>
      <c r="W443" s="29">
        <f>F58</f>
        <v>45</v>
      </c>
      <c r="X443" s="29">
        <f>F112</f>
        <v>99</v>
      </c>
      <c r="Y443" s="29">
        <f>F269</f>
        <v>256</v>
      </c>
      <c r="Z443" s="29">
        <f>F318</f>
        <v>305</v>
      </c>
      <c r="AA443" s="29">
        <f>F372</f>
        <v>359</v>
      </c>
      <c r="AB443" s="29">
        <f>F296</f>
        <v>283</v>
      </c>
      <c r="AC443" s="29">
        <f>F345</f>
        <v>332</v>
      </c>
      <c r="AD443" s="29">
        <f>F532</f>
        <v>519</v>
      </c>
      <c r="AE443" s="29">
        <f>F581</f>
        <v>568</v>
      </c>
      <c r="AF443" s="29">
        <f>F630</f>
        <v>617</v>
      </c>
      <c r="AG443" s="29">
        <f>F554</f>
        <v>541</v>
      </c>
      <c r="AH443" s="30">
        <f>F603</f>
        <v>590</v>
      </c>
      <c r="AI443" s="75">
        <f t="shared" si="204"/>
        <v>7800</v>
      </c>
      <c r="AJ443" s="41"/>
      <c r="AK443" s="76" t="s">
        <v>548</v>
      </c>
      <c r="AL443" s="78" t="s">
        <v>116</v>
      </c>
      <c r="AM443" s="78" t="s">
        <v>326</v>
      </c>
      <c r="AN443" s="78" t="s">
        <v>284</v>
      </c>
      <c r="AO443" s="80" t="s">
        <v>387</v>
      </c>
      <c r="AP443" s="78" t="s">
        <v>204</v>
      </c>
      <c r="AQ443" s="78" t="s">
        <v>690</v>
      </c>
      <c r="AR443" s="78" t="s">
        <v>152</v>
      </c>
      <c r="AS443" s="78" t="s">
        <v>353</v>
      </c>
      <c r="AT443" s="78" t="s">
        <v>519</v>
      </c>
      <c r="AU443" s="78" t="s">
        <v>422</v>
      </c>
      <c r="AV443" s="78" t="s">
        <v>332</v>
      </c>
      <c r="AW443" s="78" t="s">
        <v>289</v>
      </c>
      <c r="AX443" s="78" t="s">
        <v>380</v>
      </c>
      <c r="AY443" s="78" t="s">
        <v>662</v>
      </c>
      <c r="AZ443" s="78" t="s">
        <v>225</v>
      </c>
      <c r="BA443" s="78" t="s">
        <v>268</v>
      </c>
      <c r="BB443" s="78" t="s">
        <v>594</v>
      </c>
      <c r="BC443" s="78" t="s">
        <v>532</v>
      </c>
      <c r="BD443" s="78" t="s">
        <v>244</v>
      </c>
      <c r="BE443" s="77" t="s">
        <v>176</v>
      </c>
      <c r="BF443" s="78" t="s">
        <v>461</v>
      </c>
      <c r="BG443" s="78" t="s">
        <v>553</v>
      </c>
      <c r="BH443" s="78" t="s">
        <v>629</v>
      </c>
      <c r="BI443" s="81" t="s">
        <v>77</v>
      </c>
      <c r="BJ443" s="67"/>
      <c r="BL443" s="57"/>
      <c r="BM443" s="28">
        <f>F411</f>
        <v>398</v>
      </c>
      <c r="BN443" s="29">
        <f>F483</f>
        <v>470</v>
      </c>
      <c r="BO443" s="29">
        <f>F512</f>
        <v>499</v>
      </c>
      <c r="BP443" s="29">
        <f>F460</f>
        <v>447</v>
      </c>
      <c r="BQ443" s="29">
        <f>F434</f>
        <v>421</v>
      </c>
      <c r="BR443" s="29">
        <f>F269</f>
        <v>256</v>
      </c>
      <c r="BS443" s="29">
        <f>F346</f>
        <v>333</v>
      </c>
      <c r="BT443" s="29">
        <f>F370</f>
        <v>357</v>
      </c>
      <c r="BU443" s="29">
        <f>F318</f>
        <v>305</v>
      </c>
      <c r="BV443" s="29">
        <f>F297</f>
        <v>284</v>
      </c>
      <c r="BW443" s="29">
        <f>F15</f>
        <v>2</v>
      </c>
      <c r="BX443" s="29">
        <f>F92</f>
        <v>79</v>
      </c>
      <c r="BY443" s="29">
        <f>F116</f>
        <v>103</v>
      </c>
      <c r="BZ443" s="29">
        <f>F64</f>
        <v>51</v>
      </c>
      <c r="CA443" s="29">
        <f>F38</f>
        <v>25</v>
      </c>
      <c r="CB443" s="29">
        <f>F148</f>
        <v>135</v>
      </c>
      <c r="CC443" s="29">
        <f>F225</f>
        <v>212</v>
      </c>
      <c r="CD443" s="29">
        <f>F249</f>
        <v>236</v>
      </c>
      <c r="CE443" s="29">
        <f>F202</f>
        <v>189</v>
      </c>
      <c r="CF443" s="29">
        <f>F176</f>
        <v>163</v>
      </c>
      <c r="CG443" s="29">
        <f>F532</f>
        <v>519</v>
      </c>
      <c r="CH443" s="29">
        <f>F604</f>
        <v>591</v>
      </c>
      <c r="CI443" s="29">
        <f>F628</f>
        <v>615</v>
      </c>
      <c r="CJ443" s="29">
        <f>F581</f>
        <v>568</v>
      </c>
      <c r="CK443" s="30">
        <f>F555</f>
        <v>542</v>
      </c>
      <c r="CL443" s="75">
        <f t="shared" si="205"/>
        <v>7800</v>
      </c>
      <c r="CM443" s="41"/>
      <c r="CN443" s="76" t="s">
        <v>476</v>
      </c>
      <c r="CO443" s="78" t="s">
        <v>296</v>
      </c>
      <c r="CP443" s="78" t="s">
        <v>340</v>
      </c>
      <c r="CQ443" s="78" t="s">
        <v>328</v>
      </c>
      <c r="CR443" s="80" t="s">
        <v>656</v>
      </c>
      <c r="CS443" s="78" t="s">
        <v>225</v>
      </c>
      <c r="CT443" s="78" t="s">
        <v>490</v>
      </c>
      <c r="CU443" s="78" t="s">
        <v>180</v>
      </c>
      <c r="CV443" s="78" t="s">
        <v>268</v>
      </c>
      <c r="CW443" s="78" t="s">
        <v>649</v>
      </c>
      <c r="CX443" s="78" t="s">
        <v>612</v>
      </c>
      <c r="CY443" s="78" t="s">
        <v>410</v>
      </c>
      <c r="CZ443" s="78" t="s">
        <v>652</v>
      </c>
      <c r="DA443" s="78" t="s">
        <v>139</v>
      </c>
      <c r="DB443" s="78" t="s">
        <v>291</v>
      </c>
      <c r="DC443" s="78" t="s">
        <v>229</v>
      </c>
      <c r="DD443" s="78" t="s">
        <v>367</v>
      </c>
      <c r="DE443" s="78" t="s">
        <v>621</v>
      </c>
      <c r="DF443" s="78" t="s">
        <v>362</v>
      </c>
      <c r="DG443" s="78" t="s">
        <v>605</v>
      </c>
      <c r="DH443" s="77" t="s">
        <v>176</v>
      </c>
      <c r="DI443" s="78" t="s">
        <v>606</v>
      </c>
      <c r="DJ443" s="78" t="s">
        <v>257</v>
      </c>
      <c r="DK443" s="78" t="s">
        <v>461</v>
      </c>
      <c r="DL443" s="81" t="s">
        <v>485</v>
      </c>
      <c r="DM443" s="67"/>
      <c r="DO443" s="57"/>
      <c r="DP443" s="28">
        <f>F584</f>
        <v>571</v>
      </c>
      <c r="DQ443" s="29">
        <f>F441</f>
        <v>428</v>
      </c>
      <c r="DR443" s="29">
        <f>F318</f>
        <v>305</v>
      </c>
      <c r="DS443" s="29">
        <f>F200</f>
        <v>187</v>
      </c>
      <c r="DT443" s="29">
        <f>F82</f>
        <v>69</v>
      </c>
      <c r="DU443" s="29">
        <f>F628</f>
        <v>615</v>
      </c>
      <c r="DV443" s="29">
        <f>F510</f>
        <v>497</v>
      </c>
      <c r="DW443" s="29">
        <f>F367</f>
        <v>354</v>
      </c>
      <c r="DX443" s="29">
        <f>F244</f>
        <v>231</v>
      </c>
      <c r="DY443" s="29">
        <f>F126</f>
        <v>113</v>
      </c>
      <c r="DZ443" s="29">
        <f>F552</f>
        <v>539</v>
      </c>
      <c r="EA443" s="29">
        <f>F429</f>
        <v>416</v>
      </c>
      <c r="EB443" s="29">
        <f>F311</f>
        <v>298</v>
      </c>
      <c r="EC443" s="29">
        <f>F163</f>
        <v>150</v>
      </c>
      <c r="ED443" s="29">
        <f>F45</f>
        <v>32</v>
      </c>
      <c r="EE443" s="29">
        <f>F596</f>
        <v>583</v>
      </c>
      <c r="EF443" s="29">
        <f>F473</f>
        <v>460</v>
      </c>
      <c r="EG443" s="29">
        <f>F355</f>
        <v>342</v>
      </c>
      <c r="EH443" s="29">
        <f>F237</f>
        <v>224</v>
      </c>
      <c r="EI443" s="29">
        <f>F89</f>
        <v>76</v>
      </c>
      <c r="EJ443" s="29">
        <f>F515</f>
        <v>502</v>
      </c>
      <c r="EK443" s="29">
        <f>F397</f>
        <v>384</v>
      </c>
      <c r="EL443" s="29">
        <f>F274</f>
        <v>261</v>
      </c>
      <c r="EM443" s="29">
        <f>F156</f>
        <v>143</v>
      </c>
      <c r="EN443" s="30">
        <f>F33</f>
        <v>20</v>
      </c>
      <c r="EO443" s="75">
        <f t="shared" si="206"/>
        <v>3247400</v>
      </c>
      <c r="EP443" s="41"/>
      <c r="EQ443" s="82" t="s">
        <v>262</v>
      </c>
      <c r="ER443" s="84" t="s">
        <v>253</v>
      </c>
      <c r="ES443" s="84" t="s">
        <v>268</v>
      </c>
      <c r="ET443" s="84" t="s">
        <v>260</v>
      </c>
      <c r="EU443" s="86" t="s">
        <v>73</v>
      </c>
      <c r="EV443" s="84" t="s">
        <v>257</v>
      </c>
      <c r="EW443" s="84" t="s">
        <v>252</v>
      </c>
      <c r="EX443" s="84" t="s">
        <v>264</v>
      </c>
      <c r="EY443" s="84" t="s">
        <v>254</v>
      </c>
      <c r="EZ443" s="84" t="s">
        <v>96</v>
      </c>
      <c r="FA443" s="84" t="s">
        <v>256</v>
      </c>
      <c r="FB443" s="84" t="s">
        <v>267</v>
      </c>
      <c r="FC443" s="85" t="s">
        <v>259</v>
      </c>
      <c r="FD443" s="84" t="s">
        <v>250</v>
      </c>
      <c r="FE443" s="84" t="s">
        <v>261</v>
      </c>
      <c r="FF443" s="84" t="s">
        <v>251</v>
      </c>
      <c r="FG443" s="84" t="s">
        <v>263</v>
      </c>
      <c r="FH443" s="84" t="s">
        <v>222</v>
      </c>
      <c r="FI443" s="84" t="s">
        <v>265</v>
      </c>
      <c r="FJ443" s="84" t="s">
        <v>2</v>
      </c>
      <c r="FK443" s="83" t="s">
        <v>266</v>
      </c>
      <c r="FL443" s="84" t="s">
        <v>258</v>
      </c>
      <c r="FM443" s="84" t="s">
        <v>249</v>
      </c>
      <c r="FN443" s="84" t="s">
        <v>161</v>
      </c>
      <c r="FO443" s="87" t="s">
        <v>255</v>
      </c>
      <c r="FP443" s="67"/>
    </row>
    <row r="444" spans="1:172" x14ac:dyDescent="0.2">
      <c r="A444" s="41"/>
      <c r="B444" s="41"/>
      <c r="C444" s="41"/>
      <c r="D444" s="109" t="s">
        <v>692</v>
      </c>
      <c r="E444" s="110" t="s">
        <v>565</v>
      </c>
      <c r="F444" s="111">
        <f>B3+(431*B5)</f>
        <v>431</v>
      </c>
      <c r="G444" s="41"/>
      <c r="I444" s="57"/>
      <c r="J444" s="28">
        <f>F242</f>
        <v>229</v>
      </c>
      <c r="K444" s="29">
        <f>F166</f>
        <v>153</v>
      </c>
      <c r="L444" s="29">
        <f>F215</f>
        <v>202</v>
      </c>
      <c r="M444" s="29">
        <f>F139</f>
        <v>126</v>
      </c>
      <c r="N444" s="29">
        <f>F188</f>
        <v>175</v>
      </c>
      <c r="O444" s="29">
        <f>F500</f>
        <v>487</v>
      </c>
      <c r="P444" s="29">
        <f>F424</f>
        <v>411</v>
      </c>
      <c r="Q444" s="29">
        <f>F473</f>
        <v>460</v>
      </c>
      <c r="R444" s="29">
        <f>F402</f>
        <v>389</v>
      </c>
      <c r="S444" s="29">
        <f>F451</f>
        <v>438</v>
      </c>
      <c r="T444" s="29">
        <f>F133</f>
        <v>120</v>
      </c>
      <c r="U444" s="29">
        <f>F62</f>
        <v>49</v>
      </c>
      <c r="V444" s="29">
        <f>F111</f>
        <v>98</v>
      </c>
      <c r="W444" s="29">
        <f>F35</f>
        <v>22</v>
      </c>
      <c r="X444" s="29">
        <f>F84</f>
        <v>71</v>
      </c>
      <c r="Y444" s="29">
        <f>F371</f>
        <v>358</v>
      </c>
      <c r="Z444" s="29">
        <f>F295</f>
        <v>282</v>
      </c>
      <c r="AA444" s="29">
        <f>F344</f>
        <v>331</v>
      </c>
      <c r="AB444" s="29">
        <f>F268</f>
        <v>255</v>
      </c>
      <c r="AC444" s="29">
        <f>F322</f>
        <v>309</v>
      </c>
      <c r="AD444" s="29">
        <f>F629</f>
        <v>616</v>
      </c>
      <c r="AE444" s="29">
        <f>F553</f>
        <v>540</v>
      </c>
      <c r="AF444" s="29">
        <f>F607</f>
        <v>594</v>
      </c>
      <c r="AG444" s="29">
        <f>F531</f>
        <v>518</v>
      </c>
      <c r="AH444" s="30">
        <f>F580</f>
        <v>567</v>
      </c>
      <c r="AI444" s="75">
        <f t="shared" si="204"/>
        <v>7800</v>
      </c>
      <c r="AJ444" s="41"/>
      <c r="AK444" s="76" t="s">
        <v>91</v>
      </c>
      <c r="AL444" s="78" t="s">
        <v>419</v>
      </c>
      <c r="AM444" s="78" t="s">
        <v>518</v>
      </c>
      <c r="AN444" s="80" t="s">
        <v>308</v>
      </c>
      <c r="AO444" s="78" t="s">
        <v>375</v>
      </c>
      <c r="AP444" s="78" t="s">
        <v>294</v>
      </c>
      <c r="AQ444" s="78" t="s">
        <v>405</v>
      </c>
      <c r="AR444" s="78" t="s">
        <v>263</v>
      </c>
      <c r="AS444" s="78" t="s">
        <v>668</v>
      </c>
      <c r="AT444" s="78" t="s">
        <v>280</v>
      </c>
      <c r="AU444" s="78" t="s">
        <v>134</v>
      </c>
      <c r="AV444" s="78" t="s">
        <v>682</v>
      </c>
      <c r="AW444" s="78" t="s">
        <v>460</v>
      </c>
      <c r="AX444" s="78" t="s">
        <v>141</v>
      </c>
      <c r="AY444" s="78" t="s">
        <v>232</v>
      </c>
      <c r="AZ444" s="78" t="s">
        <v>563</v>
      </c>
      <c r="BA444" s="78" t="s">
        <v>304</v>
      </c>
      <c r="BB444" s="78" t="s">
        <v>341</v>
      </c>
      <c r="BC444" s="78" t="s">
        <v>325</v>
      </c>
      <c r="BD444" s="78" t="s">
        <v>634</v>
      </c>
      <c r="BE444" s="78" t="s">
        <v>645</v>
      </c>
      <c r="BF444" s="77" t="s">
        <v>197</v>
      </c>
      <c r="BG444" s="78" t="s">
        <v>105</v>
      </c>
      <c r="BH444" s="78" t="s">
        <v>495</v>
      </c>
      <c r="BI444" s="81" t="s">
        <v>407</v>
      </c>
      <c r="BJ444" s="67"/>
      <c r="BL444" s="57"/>
      <c r="BM444" s="28">
        <f>F459</f>
        <v>446</v>
      </c>
      <c r="BN444" s="29">
        <f>F437</f>
        <v>424</v>
      </c>
      <c r="BO444" s="29">
        <f>F485</f>
        <v>472</v>
      </c>
      <c r="BP444" s="29">
        <f>F511</f>
        <v>498</v>
      </c>
      <c r="BQ444" s="29">
        <f>F408</f>
        <v>395</v>
      </c>
      <c r="BR444" s="29">
        <f>F322</f>
        <v>309</v>
      </c>
      <c r="BS444" s="29">
        <f>F295</f>
        <v>282</v>
      </c>
      <c r="BT444" s="29">
        <f>F343</f>
        <v>330</v>
      </c>
      <c r="BU444" s="29">
        <f>F369</f>
        <v>356</v>
      </c>
      <c r="BV444" s="29">
        <f>F271</f>
        <v>258</v>
      </c>
      <c r="BW444" s="29">
        <f>F63</f>
        <v>50</v>
      </c>
      <c r="BX444" s="29">
        <f>F41</f>
        <v>28</v>
      </c>
      <c r="BY444" s="29">
        <f>F89</f>
        <v>76</v>
      </c>
      <c r="BZ444" s="29">
        <f>F115</f>
        <v>102</v>
      </c>
      <c r="CA444" s="29">
        <f>F17</f>
        <v>4</v>
      </c>
      <c r="CB444" s="29">
        <f>F201</f>
        <v>188</v>
      </c>
      <c r="CC444" s="29">
        <f>F174</f>
        <v>161</v>
      </c>
      <c r="CD444" s="29">
        <f>F227</f>
        <v>214</v>
      </c>
      <c r="CE444" s="29">
        <f>F248</f>
        <v>235</v>
      </c>
      <c r="CF444" s="29">
        <f>F150</f>
        <v>137</v>
      </c>
      <c r="CG444" s="29">
        <f>F580</f>
        <v>567</v>
      </c>
      <c r="CH444" s="29">
        <f>F553</f>
        <v>540</v>
      </c>
      <c r="CI444" s="29">
        <f>F606</f>
        <v>593</v>
      </c>
      <c r="CJ444" s="29">
        <f>F632</f>
        <v>619</v>
      </c>
      <c r="CK444" s="30">
        <f>F529</f>
        <v>516</v>
      </c>
      <c r="CL444" s="75">
        <f t="shared" si="205"/>
        <v>7800</v>
      </c>
      <c r="CM444" s="41"/>
      <c r="CN444" s="76" t="s">
        <v>625</v>
      </c>
      <c r="CO444" s="78" t="s">
        <v>219</v>
      </c>
      <c r="CP444" s="78" t="s">
        <v>130</v>
      </c>
      <c r="CQ444" s="80" t="s">
        <v>512</v>
      </c>
      <c r="CR444" s="78" t="s">
        <v>352</v>
      </c>
      <c r="CS444" s="78" t="s">
        <v>634</v>
      </c>
      <c r="CT444" s="78" t="s">
        <v>304</v>
      </c>
      <c r="CU444" s="78" t="s">
        <v>374</v>
      </c>
      <c r="CV444" s="78" t="s">
        <v>282</v>
      </c>
      <c r="CW444" s="78" t="s">
        <v>455</v>
      </c>
      <c r="CX444" s="78" t="s">
        <v>272</v>
      </c>
      <c r="CY444" s="78" t="s">
        <v>619</v>
      </c>
      <c r="CZ444" s="78" t="s">
        <v>2</v>
      </c>
      <c r="DA444" s="78" t="s">
        <v>584</v>
      </c>
      <c r="DB444" s="78" t="s">
        <v>488</v>
      </c>
      <c r="DC444" s="78" t="s">
        <v>635</v>
      </c>
      <c r="DD444" s="78" t="s">
        <v>576</v>
      </c>
      <c r="DE444" s="78" t="s">
        <v>248</v>
      </c>
      <c r="DF444" s="78" t="s">
        <v>286</v>
      </c>
      <c r="DG444" s="78" t="s">
        <v>318</v>
      </c>
      <c r="DH444" s="78" t="s">
        <v>407</v>
      </c>
      <c r="DI444" s="77" t="s">
        <v>197</v>
      </c>
      <c r="DJ444" s="78" t="s">
        <v>526</v>
      </c>
      <c r="DK444" s="78" t="s">
        <v>298</v>
      </c>
      <c r="DL444" s="81" t="s">
        <v>585</v>
      </c>
      <c r="DM444" s="67"/>
      <c r="DO444" s="57"/>
      <c r="DP444" s="28">
        <f>F90</f>
        <v>77</v>
      </c>
      <c r="DQ444" s="29">
        <f>F597</f>
        <v>584</v>
      </c>
      <c r="DR444" s="29">
        <f>F474</f>
        <v>461</v>
      </c>
      <c r="DS444" s="29">
        <f>F356</f>
        <v>343</v>
      </c>
      <c r="DT444" s="29">
        <f>F233</f>
        <v>220</v>
      </c>
      <c r="DU444" s="29">
        <f>F34</f>
        <v>21</v>
      </c>
      <c r="DV444" s="29">
        <f>F516</f>
        <v>503</v>
      </c>
      <c r="DW444" s="29">
        <f>F393</f>
        <v>380</v>
      </c>
      <c r="DX444" s="29">
        <f>F275</f>
        <v>262</v>
      </c>
      <c r="DY444" s="29">
        <f>F157</f>
        <v>144</v>
      </c>
      <c r="DZ444" s="29">
        <f>F78</f>
        <v>65</v>
      </c>
      <c r="EA444" s="29">
        <f>F585</f>
        <v>572</v>
      </c>
      <c r="EB444" s="29">
        <f>F442</f>
        <v>429</v>
      </c>
      <c r="EC444" s="29">
        <f>F319</f>
        <v>306</v>
      </c>
      <c r="ED444" s="29">
        <f>F201</f>
        <v>188</v>
      </c>
      <c r="EE444" s="29">
        <f>F127</f>
        <v>114</v>
      </c>
      <c r="EF444" s="29">
        <f>F629</f>
        <v>616</v>
      </c>
      <c r="EG444" s="29">
        <f>F511</f>
        <v>498</v>
      </c>
      <c r="EH444" s="29">
        <f>F363</f>
        <v>350</v>
      </c>
      <c r="EI444" s="29">
        <f>F245</f>
        <v>232</v>
      </c>
      <c r="EJ444" s="29">
        <f>F46</f>
        <v>33</v>
      </c>
      <c r="EK444" s="29">
        <f>F548</f>
        <v>535</v>
      </c>
      <c r="EL444" s="29">
        <f>F430</f>
        <v>417</v>
      </c>
      <c r="EM444" s="29">
        <f>F312</f>
        <v>299</v>
      </c>
      <c r="EN444" s="30">
        <f>F164</f>
        <v>151</v>
      </c>
      <c r="EO444" s="75">
        <f t="shared" si="206"/>
        <v>3247400</v>
      </c>
      <c r="EP444" s="41"/>
      <c r="EQ444" s="82" t="s">
        <v>639</v>
      </c>
      <c r="ER444" s="84" t="s">
        <v>214</v>
      </c>
      <c r="ES444" s="84" t="s">
        <v>519</v>
      </c>
      <c r="ET444" s="86" t="s">
        <v>514</v>
      </c>
      <c r="EU444" s="84" t="s">
        <v>429</v>
      </c>
      <c r="EV444" s="84" t="s">
        <v>167</v>
      </c>
      <c r="EW444" s="84" t="s">
        <v>642</v>
      </c>
      <c r="EX444" s="84" t="s">
        <v>151</v>
      </c>
      <c r="EY444" s="84" t="s">
        <v>643</v>
      </c>
      <c r="EZ444" s="84" t="s">
        <v>443</v>
      </c>
      <c r="FA444" s="84" t="s">
        <v>644</v>
      </c>
      <c r="FB444" s="84" t="s">
        <v>541</v>
      </c>
      <c r="FC444" s="85" t="s">
        <v>297</v>
      </c>
      <c r="FD444" s="84" t="s">
        <v>88</v>
      </c>
      <c r="FE444" s="84" t="s">
        <v>635</v>
      </c>
      <c r="FF444" s="84" t="s">
        <v>618</v>
      </c>
      <c r="FG444" s="84" t="s">
        <v>645</v>
      </c>
      <c r="FH444" s="84" t="s">
        <v>512</v>
      </c>
      <c r="FI444" s="84" t="s">
        <v>646</v>
      </c>
      <c r="FJ444" s="84" t="s">
        <v>347</v>
      </c>
      <c r="FK444" s="84" t="s">
        <v>269</v>
      </c>
      <c r="FL444" s="83" t="s">
        <v>238</v>
      </c>
      <c r="FM444" s="84" t="s">
        <v>624</v>
      </c>
      <c r="FN444" s="84" t="s">
        <v>242</v>
      </c>
      <c r="FO444" s="87" t="s">
        <v>245</v>
      </c>
      <c r="FP444" s="67"/>
    </row>
    <row r="445" spans="1:172" x14ac:dyDescent="0.2">
      <c r="A445" s="41"/>
      <c r="B445" s="41"/>
      <c r="C445" s="41"/>
      <c r="D445" s="109" t="s">
        <v>550</v>
      </c>
      <c r="E445" s="110" t="s">
        <v>565</v>
      </c>
      <c r="F445" s="122">
        <f>B3+(432*B5)</f>
        <v>432</v>
      </c>
      <c r="G445" s="41"/>
      <c r="I445" s="57"/>
      <c r="J445" s="28">
        <f>F214</f>
        <v>201</v>
      </c>
      <c r="K445" s="29">
        <f>F138</f>
        <v>125</v>
      </c>
      <c r="L445" s="29">
        <f>F192</f>
        <v>179</v>
      </c>
      <c r="M445" s="29">
        <f>F241</f>
        <v>228</v>
      </c>
      <c r="N445" s="29">
        <f>F165</f>
        <v>152</v>
      </c>
      <c r="O445" s="29">
        <f>F477</f>
        <v>464</v>
      </c>
      <c r="P445" s="29">
        <f>F401</f>
        <v>388</v>
      </c>
      <c r="Q445" s="29">
        <f>F450</f>
        <v>437</v>
      </c>
      <c r="R445" s="29">
        <f>F499</f>
        <v>486</v>
      </c>
      <c r="S445" s="29">
        <f>F423</f>
        <v>410</v>
      </c>
      <c r="T445" s="29">
        <f>F110</f>
        <v>97</v>
      </c>
      <c r="U445" s="29">
        <f>F34</f>
        <v>21</v>
      </c>
      <c r="V445" s="29">
        <f>F83</f>
        <v>70</v>
      </c>
      <c r="W445" s="29">
        <f>F137</f>
        <v>124</v>
      </c>
      <c r="X445" s="29">
        <f>F61</f>
        <v>48</v>
      </c>
      <c r="Y445" s="29">
        <f>F343</f>
        <v>330</v>
      </c>
      <c r="Z445" s="29">
        <f>F272</f>
        <v>259</v>
      </c>
      <c r="AA445" s="29">
        <f>F321</f>
        <v>308</v>
      </c>
      <c r="AB445" s="29">
        <f>F370</f>
        <v>357</v>
      </c>
      <c r="AC445" s="29">
        <f>F294</f>
        <v>281</v>
      </c>
      <c r="AD445" s="29">
        <f>F606</f>
        <v>593</v>
      </c>
      <c r="AE445" s="29">
        <f>F530</f>
        <v>517</v>
      </c>
      <c r="AF445" s="29">
        <f>F579</f>
        <v>566</v>
      </c>
      <c r="AG445" s="29">
        <f>F628</f>
        <v>615</v>
      </c>
      <c r="AH445" s="30">
        <f>F557</f>
        <v>544</v>
      </c>
      <c r="AI445" s="75">
        <f t="shared" si="204"/>
        <v>7800</v>
      </c>
      <c r="AJ445" s="41"/>
      <c r="AK445" s="76" t="s">
        <v>184</v>
      </c>
      <c r="AL445" s="78" t="s">
        <v>127</v>
      </c>
      <c r="AM445" s="80" t="s">
        <v>227</v>
      </c>
      <c r="AN445" s="78" t="s">
        <v>458</v>
      </c>
      <c r="AO445" s="78" t="s">
        <v>402</v>
      </c>
      <c r="AP445" s="78" t="s">
        <v>680</v>
      </c>
      <c r="AQ445" s="78" t="s">
        <v>80</v>
      </c>
      <c r="AR445" s="78" t="s">
        <v>236</v>
      </c>
      <c r="AS445" s="78" t="s">
        <v>483</v>
      </c>
      <c r="AT445" s="78" t="s">
        <v>322</v>
      </c>
      <c r="AU445" s="78" t="s">
        <v>271</v>
      </c>
      <c r="AV445" s="78" t="s">
        <v>167</v>
      </c>
      <c r="AW445" s="78" t="s">
        <v>195</v>
      </c>
      <c r="AX445" s="78" t="s">
        <v>689</v>
      </c>
      <c r="AY445" s="78" t="s">
        <v>494</v>
      </c>
      <c r="AZ445" s="78" t="s">
        <v>374</v>
      </c>
      <c r="BA445" s="78" t="s">
        <v>569</v>
      </c>
      <c r="BB445" s="78" t="s">
        <v>417</v>
      </c>
      <c r="BC445" s="78" t="s">
        <v>180</v>
      </c>
      <c r="BD445" s="78" t="s">
        <v>155</v>
      </c>
      <c r="BE445" s="78" t="s">
        <v>526</v>
      </c>
      <c r="BF445" s="78" t="s">
        <v>520</v>
      </c>
      <c r="BG445" s="77" t="s">
        <v>659</v>
      </c>
      <c r="BH445" s="78" t="s">
        <v>257</v>
      </c>
      <c r="BI445" s="81" t="s">
        <v>356</v>
      </c>
      <c r="BJ445" s="67"/>
      <c r="BL445" s="57"/>
      <c r="BM445" s="28">
        <f>F435</f>
        <v>422</v>
      </c>
      <c r="BN445" s="29">
        <f>F509</f>
        <v>496</v>
      </c>
      <c r="BO445" s="29">
        <f>F458</f>
        <v>445</v>
      </c>
      <c r="BP445" s="29">
        <f>F412</f>
        <v>399</v>
      </c>
      <c r="BQ445" s="29">
        <f>F486</f>
        <v>473</v>
      </c>
      <c r="BR445" s="29">
        <f>F293</f>
        <v>280</v>
      </c>
      <c r="BS445" s="29">
        <f>F372</f>
        <v>359</v>
      </c>
      <c r="BT445" s="29">
        <f>F321</f>
        <v>308</v>
      </c>
      <c r="BU445" s="29">
        <f>F270</f>
        <v>257</v>
      </c>
      <c r="BV445" s="29">
        <f>F344</f>
        <v>331</v>
      </c>
      <c r="BW445" s="29">
        <f>F39</f>
        <v>26</v>
      </c>
      <c r="BX445" s="29">
        <f>F113</f>
        <v>100</v>
      </c>
      <c r="BY445" s="29">
        <f>F67</f>
        <v>54</v>
      </c>
      <c r="BZ445" s="29">
        <f>F16</f>
        <v>3</v>
      </c>
      <c r="CA445" s="29">
        <f>F90</f>
        <v>77</v>
      </c>
      <c r="CB445" s="29">
        <f>F177</f>
        <v>164</v>
      </c>
      <c r="CC445" s="29">
        <f>F251</f>
        <v>238</v>
      </c>
      <c r="CD445" s="29">
        <f>F200</f>
        <v>187</v>
      </c>
      <c r="CE445" s="29">
        <f>F149</f>
        <v>136</v>
      </c>
      <c r="CF445" s="29">
        <f>F223</f>
        <v>210</v>
      </c>
      <c r="CG445" s="29">
        <f>F556</f>
        <v>543</v>
      </c>
      <c r="CH445" s="29">
        <f>F630</f>
        <v>617</v>
      </c>
      <c r="CI445" s="29">
        <f>F579</f>
        <v>566</v>
      </c>
      <c r="CJ445" s="29">
        <f>F528</f>
        <v>515</v>
      </c>
      <c r="CK445" s="30">
        <f>F607</f>
        <v>594</v>
      </c>
      <c r="CL445" s="75">
        <f t="shared" si="205"/>
        <v>7800</v>
      </c>
      <c r="CM445" s="41"/>
      <c r="CN445" s="76" t="s">
        <v>192</v>
      </c>
      <c r="CO445" s="78" t="s">
        <v>640</v>
      </c>
      <c r="CP445" s="80" t="s">
        <v>168</v>
      </c>
      <c r="CQ445" s="78" t="s">
        <v>277</v>
      </c>
      <c r="CR445" s="78" t="s">
        <v>543</v>
      </c>
      <c r="CS445" s="78" t="s">
        <v>125</v>
      </c>
      <c r="CT445" s="78" t="s">
        <v>594</v>
      </c>
      <c r="CU445" s="78" t="s">
        <v>417</v>
      </c>
      <c r="CV445" s="78" t="s">
        <v>109</v>
      </c>
      <c r="CW445" s="78" t="s">
        <v>341</v>
      </c>
      <c r="CX445" s="78" t="s">
        <v>319</v>
      </c>
      <c r="CY445" s="78" t="s">
        <v>142</v>
      </c>
      <c r="CZ445" s="78" t="s">
        <v>471</v>
      </c>
      <c r="DA445" s="78" t="s">
        <v>630</v>
      </c>
      <c r="DB445" s="78" t="s">
        <v>639</v>
      </c>
      <c r="DC445" s="78" t="s">
        <v>309</v>
      </c>
      <c r="DD445" s="78" t="s">
        <v>595</v>
      </c>
      <c r="DE445" s="78" t="s">
        <v>260</v>
      </c>
      <c r="DF445" s="78" t="s">
        <v>654</v>
      </c>
      <c r="DG445" s="78" t="s">
        <v>344</v>
      </c>
      <c r="DH445" s="78" t="s">
        <v>558</v>
      </c>
      <c r="DI445" s="78" t="s">
        <v>553</v>
      </c>
      <c r="DJ445" s="77" t="s">
        <v>659</v>
      </c>
      <c r="DK445" s="78" t="s">
        <v>274</v>
      </c>
      <c r="DL445" s="81" t="s">
        <v>105</v>
      </c>
      <c r="DM445" s="67"/>
      <c r="DO445" s="57"/>
      <c r="DP445" s="28">
        <f>F246</f>
        <v>233</v>
      </c>
      <c r="DQ445" s="29">
        <f>F123</f>
        <v>110</v>
      </c>
      <c r="DR445" s="29">
        <f>F630</f>
        <v>617</v>
      </c>
      <c r="DS445" s="29">
        <f>F512</f>
        <v>499</v>
      </c>
      <c r="DT445" s="29">
        <f>F364</f>
        <v>351</v>
      </c>
      <c r="DU445" s="29">
        <f>F165</f>
        <v>152</v>
      </c>
      <c r="DV445" s="29">
        <f>F47</f>
        <v>34</v>
      </c>
      <c r="DW445" s="29">
        <f>F549</f>
        <v>536</v>
      </c>
      <c r="DX445" s="29">
        <f>F431</f>
        <v>418</v>
      </c>
      <c r="DY445" s="29">
        <f>F308</f>
        <v>295</v>
      </c>
      <c r="DZ445" s="29">
        <f>F234</f>
        <v>221</v>
      </c>
      <c r="EA445" s="29">
        <f>F91</f>
        <v>78</v>
      </c>
      <c r="EB445" s="29">
        <f>F593</f>
        <v>580</v>
      </c>
      <c r="EC445" s="29">
        <f>F475</f>
        <v>462</v>
      </c>
      <c r="ED445" s="29">
        <f>F357</f>
        <v>344</v>
      </c>
      <c r="EE445" s="29">
        <f>F153</f>
        <v>140</v>
      </c>
      <c r="EF445" s="29">
        <f>F35</f>
        <v>22</v>
      </c>
      <c r="EG445" s="29">
        <f>F517</f>
        <v>504</v>
      </c>
      <c r="EH445" s="29">
        <f>F394</f>
        <v>381</v>
      </c>
      <c r="EI445" s="29">
        <f>F276</f>
        <v>263</v>
      </c>
      <c r="EJ445" s="29">
        <f>F202</f>
        <v>189</v>
      </c>
      <c r="EK445" s="29">
        <f>F79</f>
        <v>66</v>
      </c>
      <c r="EL445" s="29">
        <f>F586</f>
        <v>573</v>
      </c>
      <c r="EM445" s="29">
        <f>F438</f>
        <v>425</v>
      </c>
      <c r="EN445" s="30">
        <f>F320</f>
        <v>307</v>
      </c>
      <c r="EO445" s="75">
        <f t="shared" si="206"/>
        <v>3247400</v>
      </c>
      <c r="EP445" s="41"/>
      <c r="EQ445" s="82" t="s">
        <v>693</v>
      </c>
      <c r="ER445" s="84" t="s">
        <v>507</v>
      </c>
      <c r="ES445" s="86" t="s">
        <v>553</v>
      </c>
      <c r="ET445" s="84" t="s">
        <v>340</v>
      </c>
      <c r="EU445" s="84" t="s">
        <v>546</v>
      </c>
      <c r="EV445" s="84" t="s">
        <v>402</v>
      </c>
      <c r="EW445" s="84" t="s">
        <v>98</v>
      </c>
      <c r="EX445" s="84" t="s">
        <v>474</v>
      </c>
      <c r="EY445" s="84" t="s">
        <v>664</v>
      </c>
      <c r="EZ445" s="84" t="s">
        <v>281</v>
      </c>
      <c r="FA445" s="84" t="s">
        <v>226</v>
      </c>
      <c r="FB445" s="84" t="s">
        <v>572</v>
      </c>
      <c r="FC445" s="85" t="s">
        <v>577</v>
      </c>
      <c r="FD445" s="84" t="s">
        <v>100</v>
      </c>
      <c r="FE445" s="84" t="s">
        <v>669</v>
      </c>
      <c r="FF445" s="84" t="s">
        <v>622</v>
      </c>
      <c r="FG445" s="84" t="s">
        <v>141</v>
      </c>
      <c r="FH445" s="84" t="s">
        <v>647</v>
      </c>
      <c r="FI445" s="84" t="s">
        <v>700</v>
      </c>
      <c r="FJ445" s="84" t="s">
        <v>382</v>
      </c>
      <c r="FK445" s="84" t="s">
        <v>362</v>
      </c>
      <c r="FL445" s="84" t="s">
        <v>554</v>
      </c>
      <c r="FM445" s="83" t="s">
        <v>78</v>
      </c>
      <c r="FN445" s="84" t="s">
        <v>633</v>
      </c>
      <c r="FO445" s="87" t="s">
        <v>359</v>
      </c>
      <c r="FP445" s="67"/>
    </row>
    <row r="446" spans="1:172" x14ac:dyDescent="0.2">
      <c r="A446" s="41"/>
      <c r="B446" s="41"/>
      <c r="C446" s="41"/>
      <c r="D446" s="109" t="s">
        <v>102</v>
      </c>
      <c r="E446" s="110" t="s">
        <v>565</v>
      </c>
      <c r="F446" s="122">
        <f>B3+(433*B5)</f>
        <v>433</v>
      </c>
      <c r="G446" s="41"/>
      <c r="I446" s="57"/>
      <c r="J446" s="28">
        <f>F191</f>
        <v>178</v>
      </c>
      <c r="K446" s="29">
        <f>F240</f>
        <v>227</v>
      </c>
      <c r="L446" s="29">
        <f>F164</f>
        <v>151</v>
      </c>
      <c r="M446" s="29">
        <f>F213</f>
        <v>200</v>
      </c>
      <c r="N446" s="29">
        <f>F142</f>
        <v>129</v>
      </c>
      <c r="O446" s="29">
        <f>F449</f>
        <v>436</v>
      </c>
      <c r="P446" s="29">
        <f>F498</f>
        <v>485</v>
      </c>
      <c r="Q446" s="29">
        <f>F427</f>
        <v>414</v>
      </c>
      <c r="R446" s="29">
        <f>F476</f>
        <v>463</v>
      </c>
      <c r="S446" s="29">
        <f>F400</f>
        <v>387</v>
      </c>
      <c r="T446" s="29">
        <f>F87</f>
        <v>74</v>
      </c>
      <c r="U446" s="29">
        <f>F136</f>
        <v>123</v>
      </c>
      <c r="V446" s="29">
        <f>F60</f>
        <v>47</v>
      </c>
      <c r="W446" s="29">
        <f>F109</f>
        <v>96</v>
      </c>
      <c r="X446" s="29">
        <f>F33</f>
        <v>20</v>
      </c>
      <c r="Y446" s="29">
        <f>F320</f>
        <v>307</v>
      </c>
      <c r="Z446" s="29">
        <f>F369</f>
        <v>356</v>
      </c>
      <c r="AA446" s="29">
        <f>F293</f>
        <v>280</v>
      </c>
      <c r="AB446" s="29">
        <f>F347</f>
        <v>334</v>
      </c>
      <c r="AC446" s="29">
        <f>F271</f>
        <v>258</v>
      </c>
      <c r="AD446" s="29">
        <f>F578</f>
        <v>565</v>
      </c>
      <c r="AE446" s="29">
        <f>F632</f>
        <v>619</v>
      </c>
      <c r="AF446" s="29">
        <f>F556</f>
        <v>543</v>
      </c>
      <c r="AG446" s="29">
        <f>F605</f>
        <v>592</v>
      </c>
      <c r="AH446" s="30">
        <f>F529</f>
        <v>516</v>
      </c>
      <c r="AI446" s="75">
        <f t="shared" si="204"/>
        <v>7800</v>
      </c>
      <c r="AJ446" s="41"/>
      <c r="AK446" s="76" t="s">
        <v>427</v>
      </c>
      <c r="AL446" s="80" t="s">
        <v>480</v>
      </c>
      <c r="AM446" s="78" t="s">
        <v>245</v>
      </c>
      <c r="AN446" s="78" t="s">
        <v>189</v>
      </c>
      <c r="AO446" s="78" t="s">
        <v>346</v>
      </c>
      <c r="AP446" s="78" t="s">
        <v>444</v>
      </c>
      <c r="AQ446" s="78" t="s">
        <v>371</v>
      </c>
      <c r="AR446" s="78" t="s">
        <v>685</v>
      </c>
      <c r="AS446" s="78" t="s">
        <v>217</v>
      </c>
      <c r="AT446" s="78" t="s">
        <v>171</v>
      </c>
      <c r="AU446" s="78" t="s">
        <v>667</v>
      </c>
      <c r="AV446" s="78" t="s">
        <v>525</v>
      </c>
      <c r="AW446" s="78" t="s">
        <v>74</v>
      </c>
      <c r="AX446" s="78" t="s">
        <v>95</v>
      </c>
      <c r="AY446" s="78" t="s">
        <v>255</v>
      </c>
      <c r="AZ446" s="78" t="s">
        <v>359</v>
      </c>
      <c r="BA446" s="78" t="s">
        <v>563</v>
      </c>
      <c r="BB446" s="78" t="s">
        <v>125</v>
      </c>
      <c r="BC446" s="78" t="s">
        <v>616</v>
      </c>
      <c r="BD446" s="78" t="s">
        <v>455</v>
      </c>
      <c r="BE446" s="78" t="s">
        <v>144</v>
      </c>
      <c r="BF446" s="78" t="s">
        <v>298</v>
      </c>
      <c r="BG446" s="78" t="s">
        <v>558</v>
      </c>
      <c r="BH446" s="77" t="s">
        <v>448</v>
      </c>
      <c r="BI446" s="81" t="s">
        <v>585</v>
      </c>
      <c r="BJ446" s="67"/>
      <c r="BL446" s="57"/>
      <c r="BM446" s="28">
        <f>F508</f>
        <v>495</v>
      </c>
      <c r="BN446" s="29">
        <f>F410</f>
        <v>397</v>
      </c>
      <c r="BO446" s="29">
        <f>F436</f>
        <v>423</v>
      </c>
      <c r="BP446" s="29">
        <f>F484</f>
        <v>471</v>
      </c>
      <c r="BQ446" s="29">
        <f>F462</f>
        <v>449</v>
      </c>
      <c r="BR446" s="29">
        <f>F371</f>
        <v>358</v>
      </c>
      <c r="BS446" s="29">
        <f>F268</f>
        <v>255</v>
      </c>
      <c r="BT446" s="29">
        <f>F294</f>
        <v>281</v>
      </c>
      <c r="BU446" s="29">
        <f>F347</f>
        <v>334</v>
      </c>
      <c r="BV446" s="29">
        <f>F320</f>
        <v>307</v>
      </c>
      <c r="BW446" s="29">
        <f>F117</f>
        <v>104</v>
      </c>
      <c r="BX446" s="29">
        <f>F14</f>
        <v>1</v>
      </c>
      <c r="BY446" s="29">
        <f>F40</f>
        <v>27</v>
      </c>
      <c r="BZ446" s="29">
        <f>F88</f>
        <v>75</v>
      </c>
      <c r="CA446" s="29">
        <f>F66</f>
        <v>53</v>
      </c>
      <c r="CB446" s="29">
        <f>F250</f>
        <v>237</v>
      </c>
      <c r="CC446" s="29">
        <f>F152</f>
        <v>139</v>
      </c>
      <c r="CD446" s="29">
        <f>F173</f>
        <v>160</v>
      </c>
      <c r="CE446" s="29">
        <f>F226</f>
        <v>213</v>
      </c>
      <c r="CF446" s="29">
        <f>F199</f>
        <v>186</v>
      </c>
      <c r="CG446" s="29">
        <f>F629</f>
        <v>616</v>
      </c>
      <c r="CH446" s="29">
        <f>F531</f>
        <v>518</v>
      </c>
      <c r="CI446" s="29">
        <f>F557</f>
        <v>544</v>
      </c>
      <c r="CJ446" s="29">
        <f>F605</f>
        <v>592</v>
      </c>
      <c r="CK446" s="30">
        <f>F578</f>
        <v>565</v>
      </c>
      <c r="CL446" s="75">
        <f t="shared" si="205"/>
        <v>7800</v>
      </c>
      <c r="CM446" s="41"/>
      <c r="CN446" s="76" t="s">
        <v>235</v>
      </c>
      <c r="CO446" s="80" t="s">
        <v>377</v>
      </c>
      <c r="CP446" s="78" t="s">
        <v>436</v>
      </c>
      <c r="CQ446" s="78" t="s">
        <v>581</v>
      </c>
      <c r="CR446" s="78" t="s">
        <v>149</v>
      </c>
      <c r="CS446" s="78" t="s">
        <v>563</v>
      </c>
      <c r="CT446" s="78" t="s">
        <v>325</v>
      </c>
      <c r="CU446" s="78" t="s">
        <v>155</v>
      </c>
      <c r="CV446" s="78" t="s">
        <v>616</v>
      </c>
      <c r="CW446" s="78" t="s">
        <v>359</v>
      </c>
      <c r="CX446" s="78" t="s">
        <v>388</v>
      </c>
      <c r="CY446" s="78" t="s">
        <v>201</v>
      </c>
      <c r="CZ446" s="78" t="s">
        <v>580</v>
      </c>
      <c r="DA446" s="78" t="s">
        <v>1</v>
      </c>
      <c r="DB446" s="78" t="s">
        <v>596</v>
      </c>
      <c r="DC446" s="78" t="s">
        <v>200</v>
      </c>
      <c r="DD446" s="78" t="s">
        <v>113</v>
      </c>
      <c r="DE446" s="78" t="s">
        <v>160</v>
      </c>
      <c r="DF446" s="78" t="s">
        <v>583</v>
      </c>
      <c r="DG446" s="78" t="s">
        <v>598</v>
      </c>
      <c r="DH446" s="78" t="s">
        <v>645</v>
      </c>
      <c r="DI446" s="78" t="s">
        <v>495</v>
      </c>
      <c r="DJ446" s="78" t="s">
        <v>356</v>
      </c>
      <c r="DK446" s="77" t="s">
        <v>448</v>
      </c>
      <c r="DL446" s="81" t="s">
        <v>144</v>
      </c>
      <c r="DM446" s="67"/>
      <c r="DO446" s="57"/>
      <c r="DP446" s="28">
        <f>F277</f>
        <v>264</v>
      </c>
      <c r="DQ446" s="29">
        <f>F154</f>
        <v>141</v>
      </c>
      <c r="DR446" s="29">
        <f>F36</f>
        <v>23</v>
      </c>
      <c r="DS446" s="29">
        <f>F513</f>
        <v>500</v>
      </c>
      <c r="DT446" s="29">
        <f>F395</f>
        <v>382</v>
      </c>
      <c r="DU446" s="29">
        <f>F321</f>
        <v>308</v>
      </c>
      <c r="DV446" s="29">
        <f>F198</f>
        <v>185</v>
      </c>
      <c r="DW446" s="29">
        <f>F80</f>
        <v>67</v>
      </c>
      <c r="DX446" s="29">
        <f>F587</f>
        <v>574</v>
      </c>
      <c r="DY446" s="29">
        <f>F439</f>
        <v>426</v>
      </c>
      <c r="DZ446" s="29">
        <f>F365</f>
        <v>352</v>
      </c>
      <c r="EA446" s="29">
        <f>F247</f>
        <v>234</v>
      </c>
      <c r="EB446" s="29">
        <f>F124</f>
        <v>111</v>
      </c>
      <c r="EC446" s="29">
        <f>F631</f>
        <v>618</v>
      </c>
      <c r="ED446" s="29">
        <f>F508</f>
        <v>495</v>
      </c>
      <c r="EE446" s="29">
        <f>F309</f>
        <v>296</v>
      </c>
      <c r="EF446" s="29">
        <f>F166</f>
        <v>153</v>
      </c>
      <c r="EG446" s="29">
        <f>F43</f>
        <v>30</v>
      </c>
      <c r="EH446" s="29">
        <f>F550</f>
        <v>537</v>
      </c>
      <c r="EI446" s="29">
        <f>F432</f>
        <v>419</v>
      </c>
      <c r="EJ446" s="29">
        <f>F353</f>
        <v>340</v>
      </c>
      <c r="EK446" s="29">
        <f>F235</f>
        <v>222</v>
      </c>
      <c r="EL446" s="29">
        <f>F92</f>
        <v>79</v>
      </c>
      <c r="EM446" s="29">
        <f>F594</f>
        <v>581</v>
      </c>
      <c r="EN446" s="30">
        <f>F476</f>
        <v>463</v>
      </c>
      <c r="EO446" s="75">
        <f t="shared" si="206"/>
        <v>3247400</v>
      </c>
      <c r="EP446" s="41"/>
      <c r="EQ446" s="82" t="s">
        <v>156</v>
      </c>
      <c r="ER446" s="86" t="s">
        <v>413</v>
      </c>
      <c r="ES446" s="84" t="s">
        <v>422</v>
      </c>
      <c r="ET446" s="84" t="s">
        <v>391</v>
      </c>
      <c r="EU446" s="84" t="s">
        <v>403</v>
      </c>
      <c r="EV446" s="84" t="s">
        <v>417</v>
      </c>
      <c r="EW446" s="84" t="s">
        <v>93</v>
      </c>
      <c r="EX446" s="84" t="s">
        <v>97</v>
      </c>
      <c r="EY446" s="84" t="s">
        <v>415</v>
      </c>
      <c r="EZ446" s="84" t="s">
        <v>420</v>
      </c>
      <c r="FA446" s="84" t="s">
        <v>416</v>
      </c>
      <c r="FB446" s="84" t="s">
        <v>421</v>
      </c>
      <c r="FC446" s="85" t="s">
        <v>334</v>
      </c>
      <c r="FD446" s="84" t="s">
        <v>411</v>
      </c>
      <c r="FE446" s="84" t="s">
        <v>235</v>
      </c>
      <c r="FF446" s="84" t="s">
        <v>412</v>
      </c>
      <c r="FG446" s="84" t="s">
        <v>419</v>
      </c>
      <c r="FH446" s="84" t="s">
        <v>414</v>
      </c>
      <c r="FI446" s="84" t="s">
        <v>273</v>
      </c>
      <c r="FJ446" s="84" t="s">
        <v>418</v>
      </c>
      <c r="FK446" s="84" t="s">
        <v>358</v>
      </c>
      <c r="FL446" s="84" t="s">
        <v>361</v>
      </c>
      <c r="FM446" s="84" t="s">
        <v>410</v>
      </c>
      <c r="FN446" s="83" t="s">
        <v>355</v>
      </c>
      <c r="FO446" s="87" t="s">
        <v>217</v>
      </c>
      <c r="FP446" s="67"/>
    </row>
    <row r="447" spans="1:172" ht="12.75" thickBot="1" x14ac:dyDescent="0.25">
      <c r="A447" s="41"/>
      <c r="B447" s="41"/>
      <c r="C447" s="41"/>
      <c r="D447" s="109" t="s">
        <v>198</v>
      </c>
      <c r="E447" s="110" t="s">
        <v>565</v>
      </c>
      <c r="F447" s="111">
        <f>B3+(434*B5)</f>
        <v>434</v>
      </c>
      <c r="G447" s="41"/>
      <c r="I447" s="57"/>
      <c r="J447" s="31">
        <f>F163</f>
        <v>150</v>
      </c>
      <c r="K447" s="32">
        <f>F217</f>
        <v>204</v>
      </c>
      <c r="L447" s="32">
        <f>F141</f>
        <v>128</v>
      </c>
      <c r="M447" s="32">
        <f>F190</f>
        <v>177</v>
      </c>
      <c r="N447" s="32">
        <f>F239</f>
        <v>226</v>
      </c>
      <c r="O447" s="32">
        <f>F426</f>
        <v>413</v>
      </c>
      <c r="P447" s="32">
        <f>F475</f>
        <v>462</v>
      </c>
      <c r="Q447" s="32">
        <f>F399</f>
        <v>386</v>
      </c>
      <c r="R447" s="32">
        <f>F448</f>
        <v>435</v>
      </c>
      <c r="S447" s="32">
        <f>F502</f>
        <v>489</v>
      </c>
      <c r="T447" s="32">
        <f>F59</f>
        <v>46</v>
      </c>
      <c r="U447" s="32">
        <f>F108</f>
        <v>95</v>
      </c>
      <c r="V447" s="32">
        <f>F37</f>
        <v>24</v>
      </c>
      <c r="W447" s="32">
        <f>F86</f>
        <v>73</v>
      </c>
      <c r="X447" s="32">
        <f>F135</f>
        <v>122</v>
      </c>
      <c r="Y447" s="32">
        <f>F297</f>
        <v>284</v>
      </c>
      <c r="Z447" s="32">
        <f>F346</f>
        <v>333</v>
      </c>
      <c r="AA447" s="32">
        <f>F270</f>
        <v>257</v>
      </c>
      <c r="AB447" s="32">
        <f>F319</f>
        <v>306</v>
      </c>
      <c r="AC447" s="32">
        <f>F368</f>
        <v>355</v>
      </c>
      <c r="AD447" s="32">
        <f>F555</f>
        <v>542</v>
      </c>
      <c r="AE447" s="32">
        <f>F604</f>
        <v>591</v>
      </c>
      <c r="AF447" s="32">
        <f>F528</f>
        <v>515</v>
      </c>
      <c r="AG447" s="32">
        <f>F582</f>
        <v>569</v>
      </c>
      <c r="AH447" s="33">
        <f>F631</f>
        <v>618</v>
      </c>
      <c r="AI447" s="75">
        <f t="shared" si="204"/>
        <v>7800</v>
      </c>
      <c r="AJ447" s="41"/>
      <c r="AK447" s="123" t="s">
        <v>250</v>
      </c>
      <c r="AL447" s="124" t="s">
        <v>163</v>
      </c>
      <c r="AM447" s="124" t="s">
        <v>505</v>
      </c>
      <c r="AN447" s="124" t="s">
        <v>441</v>
      </c>
      <c r="AO447" s="124" t="s">
        <v>364</v>
      </c>
      <c r="AP447" s="124" t="s">
        <v>339</v>
      </c>
      <c r="AQ447" s="124" t="s">
        <v>100</v>
      </c>
      <c r="AR447" s="124" t="s">
        <v>551</v>
      </c>
      <c r="AS447" s="124" t="s">
        <v>119</v>
      </c>
      <c r="AT447" s="124" t="s">
        <v>676</v>
      </c>
      <c r="AU447" s="124" t="s">
        <v>349</v>
      </c>
      <c r="AV447" s="124" t="s">
        <v>314</v>
      </c>
      <c r="AW447" s="124" t="s">
        <v>679</v>
      </c>
      <c r="AX447" s="124" t="s">
        <v>557</v>
      </c>
      <c r="AY447" s="124" t="s">
        <v>209</v>
      </c>
      <c r="AZ447" s="124" t="s">
        <v>649</v>
      </c>
      <c r="BA447" s="124" t="s">
        <v>490</v>
      </c>
      <c r="BB447" s="124" t="s">
        <v>109</v>
      </c>
      <c r="BC447" s="124" t="s">
        <v>88</v>
      </c>
      <c r="BD447" s="124" t="s">
        <v>188</v>
      </c>
      <c r="BE447" s="124" t="s">
        <v>485</v>
      </c>
      <c r="BF447" s="124" t="s">
        <v>606</v>
      </c>
      <c r="BG447" s="124" t="s">
        <v>274</v>
      </c>
      <c r="BH447" s="124" t="s">
        <v>239</v>
      </c>
      <c r="BI447" s="126" t="s">
        <v>411</v>
      </c>
      <c r="BJ447" s="67"/>
      <c r="BL447" s="57"/>
      <c r="BM447" s="31">
        <f>F487</f>
        <v>474</v>
      </c>
      <c r="BN447" s="32">
        <f>F461</f>
        <v>448</v>
      </c>
      <c r="BO447" s="32">
        <f>F409</f>
        <v>396</v>
      </c>
      <c r="BP447" s="32">
        <f>F433</f>
        <v>420</v>
      </c>
      <c r="BQ447" s="32">
        <f>F510</f>
        <v>497</v>
      </c>
      <c r="BR447" s="32">
        <f>F345</f>
        <v>332</v>
      </c>
      <c r="BS447" s="32">
        <f>F319</f>
        <v>306</v>
      </c>
      <c r="BT447" s="32">
        <f>F272</f>
        <v>259</v>
      </c>
      <c r="BU447" s="32">
        <f>F296</f>
        <v>283</v>
      </c>
      <c r="BV447" s="32">
        <f>F368</f>
        <v>355</v>
      </c>
      <c r="BW447" s="32">
        <f>F91</f>
        <v>78</v>
      </c>
      <c r="BX447" s="32">
        <f>F65</f>
        <v>52</v>
      </c>
      <c r="BY447" s="32">
        <f>F13</f>
        <v>0</v>
      </c>
      <c r="BZ447" s="32">
        <f>F42</f>
        <v>29</v>
      </c>
      <c r="CA447" s="32">
        <f>F114</f>
        <v>101</v>
      </c>
      <c r="CB447" s="32">
        <f>F224</f>
        <v>211</v>
      </c>
      <c r="CC447" s="32">
        <f>F198</f>
        <v>185</v>
      </c>
      <c r="CD447" s="32">
        <f>F151</f>
        <v>138</v>
      </c>
      <c r="CE447" s="32">
        <f>F175</f>
        <v>162</v>
      </c>
      <c r="CF447" s="32">
        <f>F252</f>
        <v>239</v>
      </c>
      <c r="CG447" s="32">
        <f>F603</f>
        <v>590</v>
      </c>
      <c r="CH447" s="32">
        <f>F582</f>
        <v>569</v>
      </c>
      <c r="CI447" s="32">
        <f>F530</f>
        <v>517</v>
      </c>
      <c r="CJ447" s="32">
        <f>F554</f>
        <v>541</v>
      </c>
      <c r="CK447" s="33">
        <f>F631</f>
        <v>618</v>
      </c>
      <c r="CL447" s="75">
        <f t="shared" si="205"/>
        <v>7800</v>
      </c>
      <c r="CM447" s="41"/>
      <c r="CN447" s="123" t="s">
        <v>82</v>
      </c>
      <c r="CO447" s="124" t="s">
        <v>395</v>
      </c>
      <c r="CP447" s="124" t="s">
        <v>604</v>
      </c>
      <c r="CQ447" s="124" t="s">
        <v>103</v>
      </c>
      <c r="CR447" s="124" t="s">
        <v>252</v>
      </c>
      <c r="CS447" s="124" t="s">
        <v>244</v>
      </c>
      <c r="CT447" s="124" t="s">
        <v>88</v>
      </c>
      <c r="CU447" s="124" t="s">
        <v>569</v>
      </c>
      <c r="CV447" s="124" t="s">
        <v>532</v>
      </c>
      <c r="CW447" s="124" t="s">
        <v>188</v>
      </c>
      <c r="CX447" s="124" t="s">
        <v>572</v>
      </c>
      <c r="CY447" s="124" t="s">
        <v>602</v>
      </c>
      <c r="CZ447" s="124" t="s">
        <v>70</v>
      </c>
      <c r="DA447" s="124" t="s">
        <v>449</v>
      </c>
      <c r="DB447" s="124" t="s">
        <v>368</v>
      </c>
      <c r="DC447" s="124" t="s">
        <v>636</v>
      </c>
      <c r="DD447" s="124" t="s">
        <v>93</v>
      </c>
      <c r="DE447" s="124" t="s">
        <v>571</v>
      </c>
      <c r="DF447" s="124" t="s">
        <v>138</v>
      </c>
      <c r="DG447" s="124" t="s">
        <v>185</v>
      </c>
      <c r="DH447" s="124" t="s">
        <v>77</v>
      </c>
      <c r="DI447" s="124" t="s">
        <v>239</v>
      </c>
      <c r="DJ447" s="124" t="s">
        <v>520</v>
      </c>
      <c r="DK447" s="124" t="s">
        <v>629</v>
      </c>
      <c r="DL447" s="126" t="s">
        <v>411</v>
      </c>
      <c r="DM447" s="67"/>
      <c r="DO447" s="57"/>
      <c r="DP447" s="31">
        <f>F428</f>
        <v>415</v>
      </c>
      <c r="DQ447" s="32">
        <f>F310</f>
        <v>297</v>
      </c>
      <c r="DR447" s="32">
        <f>F167</f>
        <v>154</v>
      </c>
      <c r="DS447" s="32">
        <f>F44</f>
        <v>31</v>
      </c>
      <c r="DT447" s="32">
        <f>F551</f>
        <v>538</v>
      </c>
      <c r="DU447" s="32">
        <f>F477</f>
        <v>464</v>
      </c>
      <c r="DV447" s="32">
        <f>F354</f>
        <v>341</v>
      </c>
      <c r="DW447" s="32">
        <f>F236</f>
        <v>223</v>
      </c>
      <c r="DX447" s="32">
        <f>F88</f>
        <v>75</v>
      </c>
      <c r="DY447" s="32">
        <f>F595</f>
        <v>582</v>
      </c>
      <c r="DZ447" s="32">
        <f>F396</f>
        <v>383</v>
      </c>
      <c r="EA447" s="32">
        <f>F273</f>
        <v>260</v>
      </c>
      <c r="EB447" s="32">
        <f>F155</f>
        <v>142</v>
      </c>
      <c r="EC447" s="32">
        <f>F37</f>
        <v>24</v>
      </c>
      <c r="ED447" s="32">
        <f>F514</f>
        <v>501</v>
      </c>
      <c r="EE447" s="32">
        <f>F440</f>
        <v>427</v>
      </c>
      <c r="EF447" s="32">
        <f>F322</f>
        <v>309</v>
      </c>
      <c r="EG447" s="32">
        <f>F199</f>
        <v>186</v>
      </c>
      <c r="EH447" s="32">
        <f>F81</f>
        <v>68</v>
      </c>
      <c r="EI447" s="32">
        <f>F583</f>
        <v>570</v>
      </c>
      <c r="EJ447" s="32">
        <f>F509</f>
        <v>496</v>
      </c>
      <c r="EK447" s="32">
        <f>F366</f>
        <v>353</v>
      </c>
      <c r="EL447" s="32">
        <f>F243</f>
        <v>230</v>
      </c>
      <c r="EM447" s="32">
        <f>F125</f>
        <v>112</v>
      </c>
      <c r="EN447" s="33">
        <f>F632</f>
        <v>619</v>
      </c>
      <c r="EO447" s="75">
        <f t="shared" si="206"/>
        <v>3247400</v>
      </c>
      <c r="EP447" s="41"/>
      <c r="EQ447" s="127" t="s">
        <v>445</v>
      </c>
      <c r="ER447" s="128" t="s">
        <v>439</v>
      </c>
      <c r="ES447" s="128" t="s">
        <v>284</v>
      </c>
      <c r="ET447" s="128" t="s">
        <v>597</v>
      </c>
      <c r="EU447" s="128" t="s">
        <v>447</v>
      </c>
      <c r="EV447" s="128" t="s">
        <v>680</v>
      </c>
      <c r="EW447" s="128" t="s">
        <v>426</v>
      </c>
      <c r="EX447" s="128" t="s">
        <v>482</v>
      </c>
      <c r="EY447" s="128" t="s">
        <v>1</v>
      </c>
      <c r="EZ447" s="128" t="s">
        <v>567</v>
      </c>
      <c r="FA447" s="128" t="s">
        <v>295</v>
      </c>
      <c r="FB447" s="128" t="s">
        <v>681</v>
      </c>
      <c r="FC447" s="129" t="s">
        <v>385</v>
      </c>
      <c r="FD447" s="128" t="s">
        <v>679</v>
      </c>
      <c r="FE447" s="128" t="s">
        <v>146</v>
      </c>
      <c r="FF447" s="128" t="s">
        <v>83</v>
      </c>
      <c r="FG447" s="128" t="s">
        <v>634</v>
      </c>
      <c r="FH447" s="128" t="s">
        <v>598</v>
      </c>
      <c r="FI447" s="128" t="s">
        <v>540</v>
      </c>
      <c r="FJ447" s="128" t="s">
        <v>674</v>
      </c>
      <c r="FK447" s="128" t="s">
        <v>640</v>
      </c>
      <c r="FL447" s="128" t="s">
        <v>302</v>
      </c>
      <c r="FM447" s="128" t="s">
        <v>307</v>
      </c>
      <c r="FN447" s="128" t="s">
        <v>522</v>
      </c>
      <c r="FO447" s="130" t="s">
        <v>298</v>
      </c>
      <c r="FP447" s="67"/>
    </row>
    <row r="448" spans="1:172" x14ac:dyDescent="0.2">
      <c r="A448" s="41"/>
      <c r="B448" s="41"/>
      <c r="C448" s="41"/>
      <c r="D448" s="109" t="s">
        <v>119</v>
      </c>
      <c r="E448" s="110" t="s">
        <v>565</v>
      </c>
      <c r="F448" s="111">
        <f>B3+(435*B5)</f>
        <v>435</v>
      </c>
      <c r="G448" s="41"/>
      <c r="I448" s="57"/>
      <c r="J448" s="265">
        <f>SUM(J423:J447)</f>
        <v>7800</v>
      </c>
      <c r="K448" s="266">
        <f t="shared" ref="K448:AH448" si="207">SUM(K423:K447)</f>
        <v>7800</v>
      </c>
      <c r="L448" s="266">
        <f t="shared" si="207"/>
        <v>7800</v>
      </c>
      <c r="M448" s="266">
        <f t="shared" si="207"/>
        <v>7800</v>
      </c>
      <c r="N448" s="266">
        <f t="shared" si="207"/>
        <v>7800</v>
      </c>
      <c r="O448" s="266">
        <f t="shared" si="207"/>
        <v>7800</v>
      </c>
      <c r="P448" s="266">
        <f t="shared" si="207"/>
        <v>7800</v>
      </c>
      <c r="Q448" s="266">
        <f t="shared" si="207"/>
        <v>7800</v>
      </c>
      <c r="R448" s="266">
        <f t="shared" si="207"/>
        <v>7800</v>
      </c>
      <c r="S448" s="266">
        <f t="shared" si="207"/>
        <v>7800</v>
      </c>
      <c r="T448" s="266">
        <f t="shared" si="207"/>
        <v>7800</v>
      </c>
      <c r="U448" s="266">
        <f t="shared" si="207"/>
        <v>7800</v>
      </c>
      <c r="V448" s="266">
        <f t="shared" si="207"/>
        <v>7800</v>
      </c>
      <c r="W448" s="266">
        <f t="shared" si="207"/>
        <v>7800</v>
      </c>
      <c r="X448" s="266">
        <f t="shared" si="207"/>
        <v>7800</v>
      </c>
      <c r="Y448" s="266">
        <f t="shared" si="207"/>
        <v>7800</v>
      </c>
      <c r="Z448" s="266">
        <f t="shared" si="207"/>
        <v>7800</v>
      </c>
      <c r="AA448" s="266">
        <f t="shared" si="207"/>
        <v>7800</v>
      </c>
      <c r="AB448" s="266">
        <f t="shared" si="207"/>
        <v>7800</v>
      </c>
      <c r="AC448" s="266">
        <f t="shared" si="207"/>
        <v>7800</v>
      </c>
      <c r="AD448" s="266">
        <f t="shared" si="207"/>
        <v>7800</v>
      </c>
      <c r="AE448" s="266">
        <f t="shared" si="207"/>
        <v>7800</v>
      </c>
      <c r="AF448" s="266">
        <f t="shared" si="207"/>
        <v>7800</v>
      </c>
      <c r="AG448" s="266">
        <f t="shared" si="207"/>
        <v>7800</v>
      </c>
      <c r="AH448" s="266">
        <f t="shared" si="207"/>
        <v>7800</v>
      </c>
      <c r="AI448" s="140">
        <f>J423^3+K424^3+L425^3+M426^3+N427^3+O428^3+P429^3+Q430^3+R431^3+S432^3+T433^3+U434^3+V435^3+W436^3+X437^3+Y438^3+Z439^3+AA440^3+AB441^3+AC442^3+AD443^3+AE444^3+AF445^3+AG446^3+AH447^3</f>
        <v>1521000000</v>
      </c>
      <c r="AJ448" s="41"/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  <c r="AV448" s="141"/>
      <c r="AW448" s="141"/>
      <c r="AX448" s="141"/>
      <c r="AY448" s="141"/>
      <c r="AZ448" s="141"/>
      <c r="BA448" s="141"/>
      <c r="BB448" s="141"/>
      <c r="BC448" s="141"/>
      <c r="BD448" s="141"/>
      <c r="BE448" s="141"/>
      <c r="BF448" s="141"/>
      <c r="BG448" s="141"/>
      <c r="BH448" s="141"/>
      <c r="BI448" s="141"/>
      <c r="BJ448" s="67"/>
      <c r="BL448" s="57"/>
      <c r="BM448" s="265">
        <f>SUM(BM423:BM447)</f>
        <v>7800</v>
      </c>
      <c r="BN448" s="266">
        <f t="shared" ref="BN448:CK448" si="208">SUM(BN423:BN447)</f>
        <v>7800</v>
      </c>
      <c r="BO448" s="266">
        <f t="shared" si="208"/>
        <v>7800</v>
      </c>
      <c r="BP448" s="266">
        <f t="shared" si="208"/>
        <v>7800</v>
      </c>
      <c r="BQ448" s="266">
        <f t="shared" si="208"/>
        <v>7800</v>
      </c>
      <c r="BR448" s="266">
        <f t="shared" si="208"/>
        <v>7800</v>
      </c>
      <c r="BS448" s="266">
        <f t="shared" si="208"/>
        <v>7800</v>
      </c>
      <c r="BT448" s="266">
        <f t="shared" si="208"/>
        <v>7800</v>
      </c>
      <c r="BU448" s="266">
        <f t="shared" si="208"/>
        <v>7800</v>
      </c>
      <c r="BV448" s="266">
        <f t="shared" si="208"/>
        <v>7800</v>
      </c>
      <c r="BW448" s="266">
        <f t="shared" si="208"/>
        <v>7800</v>
      </c>
      <c r="BX448" s="266">
        <f t="shared" si="208"/>
        <v>7800</v>
      </c>
      <c r="BY448" s="266">
        <f t="shared" si="208"/>
        <v>7800</v>
      </c>
      <c r="BZ448" s="266">
        <f t="shared" si="208"/>
        <v>7800</v>
      </c>
      <c r="CA448" s="266">
        <f t="shared" si="208"/>
        <v>7800</v>
      </c>
      <c r="CB448" s="266">
        <f t="shared" si="208"/>
        <v>7800</v>
      </c>
      <c r="CC448" s="266">
        <f t="shared" si="208"/>
        <v>7800</v>
      </c>
      <c r="CD448" s="266">
        <f t="shared" si="208"/>
        <v>7800</v>
      </c>
      <c r="CE448" s="266">
        <f t="shared" si="208"/>
        <v>7800</v>
      </c>
      <c r="CF448" s="266">
        <f t="shared" si="208"/>
        <v>7800</v>
      </c>
      <c r="CG448" s="266">
        <f t="shared" si="208"/>
        <v>7800</v>
      </c>
      <c r="CH448" s="266">
        <f t="shared" si="208"/>
        <v>7800</v>
      </c>
      <c r="CI448" s="266">
        <f t="shared" si="208"/>
        <v>7800</v>
      </c>
      <c r="CJ448" s="266">
        <f t="shared" si="208"/>
        <v>7800</v>
      </c>
      <c r="CK448" s="266">
        <f t="shared" si="208"/>
        <v>7800</v>
      </c>
      <c r="CL448" s="140">
        <f>BM423^3+BN424^3+BO425^3+BP426^3+BQ427^3+BR428^3+BS429^3+BT430^3+BU431^3+BV432^3+BW433^3+BX434^3+BY435^3+BZ436^3+CA437^3+CB438^3+CC439^3+CD440^3+CE441^3+CF442^3+CG443^3+CH444^3+CI445^3+CJ446^3+CK447^3</f>
        <v>1521000000</v>
      </c>
      <c r="CM448" s="41"/>
      <c r="CN448" s="141"/>
      <c r="CO448" s="141"/>
      <c r="CP448" s="141"/>
      <c r="CQ448" s="141"/>
      <c r="CR448" s="141"/>
      <c r="CS448" s="141"/>
      <c r="CT448" s="141"/>
      <c r="CU448" s="141"/>
      <c r="CV448" s="141"/>
      <c r="CW448" s="141"/>
      <c r="CX448" s="141"/>
      <c r="CY448" s="141"/>
      <c r="CZ448" s="141"/>
      <c r="DA448" s="141"/>
      <c r="DB448" s="141"/>
      <c r="DC448" s="141"/>
      <c r="DD448" s="141"/>
      <c r="DE448" s="141"/>
      <c r="DF448" s="141"/>
      <c r="DG448" s="141"/>
      <c r="DH448" s="141"/>
      <c r="DI448" s="141"/>
      <c r="DJ448" s="141"/>
      <c r="DK448" s="141"/>
      <c r="DL448" s="141"/>
      <c r="DM448" s="67"/>
      <c r="DO448" s="57"/>
      <c r="DP448" s="138">
        <f>SUMSQ(DP423,DQ423,DR423,DS423,DT423,DP424,DQ424,DR424,DS424,DT424,DP425,DQ425,DR425,DS425,DT425,DP426,DQ426,DR426,DS426,DT426,DP427,DQ427,DR427,DS427,DT427)</f>
        <v>3247400</v>
      </c>
      <c r="DQ448" s="139">
        <f>SUMSQ(DP428,DQ428,DR428,DS428,DT428,DP429,DQ429,DR429,DS429,DT429,DP430,DQ430,DR430,DS430,DT430,DP431,DQ431,DR431,DS431,DT431,DP432,DQ432,DR432,DS432,DT432)</f>
        <v>3247400</v>
      </c>
      <c r="DR448" s="139">
        <f>SUMSQ(DP433,DQ433,DR433,DS433,DT433,DP434,DQ434,DR434,DS434,DT434,DP435,DQ435,DR435,DS435,DT435,DP436,DQ436,DR436,DS436,DT436,DP437,DQ437,DR437,DS437,DT437)</f>
        <v>3247400</v>
      </c>
      <c r="DS448" s="139">
        <f>SUMSQ(DP438,DQ438,DR438,DS438,DT438,DP439,DQ439,DR439,DS439,DT439,DP440,DQ440,DR440,DS440,DT440,DP441,DQ441,DR441,DS441,DT441,DP442,DQ442,DR442,DS442,DT442)</f>
        <v>3247400</v>
      </c>
      <c r="DT448" s="139">
        <f>SUMSQ(DP443,DQ443,DR443,DS443,DT443,DP444,DQ444,DR444,DS444,DT444,DP445,DQ445,DR445,DS445,DT445,DP446,DQ446,DR446,DS446,DT446,DP447,DQ447,DR447,DS447,DT447)</f>
        <v>3247400</v>
      </c>
      <c r="DU448" s="139">
        <f>SUMSQ(DU423,DV423,DW423,DX423,DY423,DU424,DV424,DW424,DX424,DY424,DU425,DV425,DW425,DX425,DY425,DU426,DV426,DW426,DX426,DY426,DU427,DV427,DW427,DX427,DY427)</f>
        <v>3247400</v>
      </c>
      <c r="DV448" s="139">
        <f>SUMSQ(DU428,DV428,DW428,DX428,DY428,DU429,DV429,DW429,DX429,DY429,DU430,DV430,DW430,DX430,DY430,DU431,DV431,DW431,DX431,DY431,DU432,DV432,DW432,DX432,DY432)</f>
        <v>3247400</v>
      </c>
      <c r="DW448" s="139">
        <f>SUMSQ(DU433,DV433,DW433,DX433,DY433,DU434,DV434,DW434,DX434,DY434,DU435,DV435,DW435,DX435,DY435,DU436,DV436,DW436,DX436,DY436,DU437,DV437,DW437,DX437,DY437)</f>
        <v>3247400</v>
      </c>
      <c r="DX448" s="139">
        <f>SUMSQ(DU438,DV438,DW438,DX438,DY438,DU439,DV439,DW439,DX439,DY439,DU440,DV440,DW440,DX440,DY440,DU441,DV441,DW441,DX441,DY441,DU442,DV442,DW442,DX442,DY442)</f>
        <v>3247400</v>
      </c>
      <c r="DY448" s="139">
        <f>SUMSQ(DU443,DV443,DW443,DX443,DY443,DU444,DV444,DW444,DX444,DY444,DU445,DV445,DW445,DX445,DY445,DU446,DV446,DW446,DX446,DY446,DU447,DV447,DW447,DX447,DY447)</f>
        <v>3247400</v>
      </c>
      <c r="DZ448" s="139">
        <f>SUMSQ(DZ423,EA423,EB423,EC423,ED423,DZ424,EA424,EB424,EC424,ED424,DZ425,EA425,EB425,EC425,ED425,DZ426,EA426,EB426,EC426,ED426,DZ427,EA427,EB427,EC427,ED427)</f>
        <v>3247400</v>
      </c>
      <c r="EA448" s="139">
        <f>SUMSQ(DZ428,EA428,EB428,EC428,ED428,DZ429,EA429,EB429,EC429,ED429,DZ430,EA430,EB430,EC430,ED430,DZ431,EA431,EB431,EC431,ED431,DZ432,EA432,EB432,EC432,ED432)</f>
        <v>3247400</v>
      </c>
      <c r="EB448" s="139">
        <f>DZ433^3+EA433^3+EB433^3+EC433^3+ED433^3+DZ434^3+EA434^3+EB434^3+EC434^3+ED434^3+DZ435^3+EA435^3+EB435^3+EC435^3+ED435^3+DZ436^3+EA436^3+EB436^3+EC436^3+ED436^3+DZ437^3+EA437^3+EB437^3+EC437^3+ED437^3</f>
        <v>1521000000</v>
      </c>
      <c r="EC448" s="139">
        <f>SUMSQ(DZ438,EA438,EB438,EC438,ED438,DZ439,EA439,EB439,EC439,ED439,DZ440,EA440,EB440,EC440,ED440,DZ441,EA441,EB441,EC441,ED441,DZ442,EA442,EB442,EC442,ED442)</f>
        <v>3247400</v>
      </c>
      <c r="ED448" s="139">
        <f>SUMSQ(DZ443,EA443,EB443,EC443,ED443,DZ444,EA444,EB444,EC444,ED444,DZ445,EA445,EB445,EC445,ED445,DZ446,EA446,EB446,EC446,ED446,DZ447,EA447,EB447,EC447,ED447)</f>
        <v>3247400</v>
      </c>
      <c r="EE448" s="139">
        <f>SUMSQ(EE423,EF423,EG423,EH423,EI423,EE424,EF424,EG424,EH424,EI424,EE425,EF425,EG425,EH425,EI425,EE426,EF426,EG426,EH426,EI426,EE427,EF427,EG427,EH427,EI427)</f>
        <v>3247400</v>
      </c>
      <c r="EF448" s="139">
        <f>SUMSQ(EE428,EF428,EG428,EH428,EI428,EE429,EF429,EG429,EH429,EI429,EE430,EF430,EG430,EH430,EI430,EE431,EF431,EG431,EH431,EI431,EE432,EF432,EG432,EH432,EI432)</f>
        <v>3247400</v>
      </c>
      <c r="EG448" s="139">
        <f>SUMSQ(EE433,EF433,EG433,EH433,EI433,EE434,EF434,EG434,EH434,EI434,EE435,EF435,EG435,EH435,EI435,EE436,EF436,EG436,EH436,EI436,EE437,EF437,EG437,EH437,EI437)</f>
        <v>3247400</v>
      </c>
      <c r="EH448" s="139">
        <f>SUMSQ(EE438,EF438,EG438,EH438,EI438,EE439,EF439,EG439,EH439,EI439,EE440,EF440,EG440,EH440,EI440,EE441,EF441,EG441,EH441,EI441,EE442,EF442,EG442,EH442,EI442)</f>
        <v>3247400</v>
      </c>
      <c r="EI448" s="139">
        <f>SUMSQ(EE443,EF443,EG443,EH443,EI443,EE444,EF444,EG444,EH444,EI444,EE445,EF445,EG445,EH445,EI445,EE446,EF446,EG446,EH446,EI446,EE447,EF447,EG447,EH447,EI447)</f>
        <v>3247400</v>
      </c>
      <c r="EJ448" s="139">
        <f>SUMSQ(EJ423,EK423,EL423,EM423,EN423,EJ424,EK424,EL424,EM424,EN424,EJ425,EK425,EL425,EM425,EN425,EJ426,EK426,EL426,EM426,EN426,EJ427,EK427,EL427,EM427,EN427)</f>
        <v>3247400</v>
      </c>
      <c r="EK448" s="139">
        <f>SUMSQ(EJ428,EK428,EL428,EM428,EN428,EJ429,EK429,EL429,EM429,EN429,EJ430,EK430,EL430,EM430,EN430,EJ431,EK431,EL431,EM431,EN431,EJ432,EK432,EL432,EM432,EN432)</f>
        <v>3247400</v>
      </c>
      <c r="EL448" s="139">
        <f>SUMSQ(EJ433,EK433,EL433,EM433,EN433,EJ434,EK434,EL434,EM434,EN434,EJ435,EK435,EL435,EM435,EN435,EJ436,EK436,EL436,EM436,EN436,EJ437,EK437,EL437,EM437,EN437)</f>
        <v>3247400</v>
      </c>
      <c r="EM448" s="139">
        <f>SUMSQ(EJ438,EK438,EL438,EM438,EN438,EJ439,EK439,EL439,EM439,EN439,EJ440,EK440,EL440,EM440,EN440,EJ441,EK441,EL441,EM441,EN441,EJ442,EK442,EL442,EM442,EN442)</f>
        <v>3247400</v>
      </c>
      <c r="EN448" s="139">
        <f>SUMSQ(EJ443,EK443,EL443,EM443,EN443,EJ444,EK444,EL444,EM444,EN444,EJ445,EK445,EL445,EM445,EN445,EJ446,EK446,EL446,EM446,EN446,EJ447,EK447,EL447,EM447,EN447)</f>
        <v>3247400</v>
      </c>
      <c r="EO448" s="140">
        <f>DP423^3+DQ424^3+DR425^3+DS426^3+DT427^3+DU428^3+DV429^3+DW430^3+DX431^3+DY432^3+DZ433^3+EA434^3+EB435^3+EC436^3+ED437^3+EE438^3+EF439^3+EG440^3+EH441^3+EI442^3+EJ443^3+EK444^3+EL445^3+EM446^3+EN447^3</f>
        <v>1521000000</v>
      </c>
      <c r="EP448" s="41"/>
      <c r="EQ448" s="142"/>
      <c r="ER448" s="142"/>
      <c r="ES448" s="142"/>
      <c r="ET448" s="142"/>
      <c r="EU448" s="142"/>
      <c r="EV448" s="142"/>
      <c r="EW448" s="142"/>
      <c r="EX448" s="142"/>
      <c r="EY448" s="142"/>
      <c r="EZ448" s="142"/>
      <c r="FA448" s="142"/>
      <c r="FB448" s="142"/>
      <c r="FC448" s="142"/>
      <c r="FD448" s="142"/>
      <c r="FE448" s="142"/>
      <c r="FF448" s="142"/>
      <c r="FG448" s="142"/>
      <c r="FH448" s="142"/>
      <c r="FI448" s="142"/>
      <c r="FJ448" s="142"/>
      <c r="FK448" s="142"/>
      <c r="FL448" s="142"/>
      <c r="FM448" s="142"/>
      <c r="FN448" s="142"/>
      <c r="FO448" s="142"/>
      <c r="FP448" s="67"/>
    </row>
    <row r="449" spans="1:172" ht="12.75" thickBot="1" x14ac:dyDescent="0.25">
      <c r="A449" s="41"/>
      <c r="B449" s="41"/>
      <c r="C449" s="41"/>
      <c r="D449" s="109" t="s">
        <v>444</v>
      </c>
      <c r="E449" s="110" t="s">
        <v>565</v>
      </c>
      <c r="F449" s="122">
        <f>B3+(436*B5)</f>
        <v>436</v>
      </c>
      <c r="G449" s="41"/>
      <c r="I449" s="57"/>
      <c r="J449" s="143">
        <f>SUM(J423:J447)</f>
        <v>7800</v>
      </c>
      <c r="K449" s="144">
        <f t="shared" ref="K449:AH449" si="209">SUM(K423:K447)</f>
        <v>7800</v>
      </c>
      <c r="L449" s="144">
        <f t="shared" si="209"/>
        <v>7800</v>
      </c>
      <c r="M449" s="144">
        <f t="shared" si="209"/>
        <v>7800</v>
      </c>
      <c r="N449" s="144">
        <f t="shared" si="209"/>
        <v>7800</v>
      </c>
      <c r="O449" s="144">
        <f t="shared" si="209"/>
        <v>7800</v>
      </c>
      <c r="P449" s="144">
        <f t="shared" si="209"/>
        <v>7800</v>
      </c>
      <c r="Q449" s="144">
        <f t="shared" si="209"/>
        <v>7800</v>
      </c>
      <c r="R449" s="144">
        <f t="shared" si="209"/>
        <v>7800</v>
      </c>
      <c r="S449" s="144">
        <f t="shared" si="209"/>
        <v>7800</v>
      </c>
      <c r="T449" s="144">
        <f t="shared" si="209"/>
        <v>7800</v>
      </c>
      <c r="U449" s="144">
        <f t="shared" si="209"/>
        <v>7800</v>
      </c>
      <c r="V449" s="144">
        <f t="shared" si="209"/>
        <v>7800</v>
      </c>
      <c r="W449" s="144">
        <f t="shared" si="209"/>
        <v>7800</v>
      </c>
      <c r="X449" s="144">
        <f t="shared" si="209"/>
        <v>7800</v>
      </c>
      <c r="Y449" s="144">
        <f t="shared" si="209"/>
        <v>7800</v>
      </c>
      <c r="Z449" s="144">
        <f t="shared" si="209"/>
        <v>7800</v>
      </c>
      <c r="AA449" s="144">
        <f t="shared" si="209"/>
        <v>7800</v>
      </c>
      <c r="AB449" s="144">
        <f t="shared" si="209"/>
        <v>7800</v>
      </c>
      <c r="AC449" s="144">
        <f t="shared" si="209"/>
        <v>7800</v>
      </c>
      <c r="AD449" s="144">
        <f t="shared" si="209"/>
        <v>7800</v>
      </c>
      <c r="AE449" s="144">
        <f t="shared" si="209"/>
        <v>7800</v>
      </c>
      <c r="AF449" s="144">
        <f t="shared" si="209"/>
        <v>7800</v>
      </c>
      <c r="AG449" s="144">
        <f t="shared" si="209"/>
        <v>7800</v>
      </c>
      <c r="AH449" s="144">
        <f t="shared" si="209"/>
        <v>7800</v>
      </c>
      <c r="AI449" s="146">
        <f>J447^3+K446^3+L445^3+M444^3+N443^3+O442^3+P441^3+Q440^3+R439^3+S438^3+T437^3+U436^3+V435^3+W434^3+X433^3+Y432^3+Z431^3+AA430^3+AB429^3+AC428^3+AD427^3+AE426^3+AF425^3+AG424^3+AH423^3</f>
        <v>1521000000</v>
      </c>
      <c r="AJ449" s="41"/>
      <c r="AK449" s="147" t="s">
        <v>620</v>
      </c>
      <c r="AL449" s="147" t="s">
        <v>261</v>
      </c>
      <c r="AM449" s="147" t="s">
        <v>210</v>
      </c>
      <c r="AN449" s="147" t="s">
        <v>292</v>
      </c>
      <c r="AO449" s="147" t="s">
        <v>453</v>
      </c>
      <c r="AP449" s="147" t="s">
        <v>400</v>
      </c>
      <c r="AQ449" s="147" t="s">
        <v>324</v>
      </c>
      <c r="AR449" s="147" t="s">
        <v>469</v>
      </c>
      <c r="AS449" s="147" t="s">
        <v>226</v>
      </c>
      <c r="AT449" s="147" t="s">
        <v>115</v>
      </c>
      <c r="AU449" s="147" t="s">
        <v>681</v>
      </c>
      <c r="AV449" s="147" t="s">
        <v>112</v>
      </c>
      <c r="AW449" s="147" t="s">
        <v>617</v>
      </c>
      <c r="AX449" s="147" t="s">
        <v>465</v>
      </c>
      <c r="AY449" s="147" t="s">
        <v>221</v>
      </c>
      <c r="AZ449" s="147" t="s">
        <v>220</v>
      </c>
      <c r="BA449" s="147" t="s">
        <v>131</v>
      </c>
      <c r="BB449" s="147" t="s">
        <v>297</v>
      </c>
      <c r="BC449" s="147" t="s">
        <v>615</v>
      </c>
      <c r="BD449" s="147" t="s">
        <v>475</v>
      </c>
      <c r="BE449" s="147" t="s">
        <v>176</v>
      </c>
      <c r="BF449" s="147" t="s">
        <v>197</v>
      </c>
      <c r="BG449" s="147" t="s">
        <v>659</v>
      </c>
      <c r="BH449" s="147" t="s">
        <v>448</v>
      </c>
      <c r="BI449" s="147" t="s">
        <v>411</v>
      </c>
      <c r="BJ449" s="67"/>
      <c r="BL449" s="57"/>
      <c r="BM449" s="143">
        <f>SUM(BM423:BM447)</f>
        <v>7800</v>
      </c>
      <c r="BN449" s="144">
        <f>SUM(BN423:BN447)</f>
        <v>7800</v>
      </c>
      <c r="BO449" s="144">
        <f t="shared" ref="BO449:CK449" si="210">SUM(BO423:BO447)</f>
        <v>7800</v>
      </c>
      <c r="BP449" s="144">
        <f t="shared" si="210"/>
        <v>7800</v>
      </c>
      <c r="BQ449" s="144">
        <f t="shared" si="210"/>
        <v>7800</v>
      </c>
      <c r="BR449" s="144">
        <f t="shared" si="210"/>
        <v>7800</v>
      </c>
      <c r="BS449" s="144">
        <f t="shared" si="210"/>
        <v>7800</v>
      </c>
      <c r="BT449" s="144">
        <f t="shared" si="210"/>
        <v>7800</v>
      </c>
      <c r="BU449" s="144">
        <f t="shared" si="210"/>
        <v>7800</v>
      </c>
      <c r="BV449" s="144">
        <f t="shared" si="210"/>
        <v>7800</v>
      </c>
      <c r="BW449" s="144">
        <f t="shared" si="210"/>
        <v>7800</v>
      </c>
      <c r="BX449" s="144">
        <f t="shared" si="210"/>
        <v>7800</v>
      </c>
      <c r="BY449" s="144">
        <f t="shared" si="210"/>
        <v>7800</v>
      </c>
      <c r="BZ449" s="144">
        <f t="shared" si="210"/>
        <v>7800</v>
      </c>
      <c r="CA449" s="144">
        <f t="shared" si="210"/>
        <v>7800</v>
      </c>
      <c r="CB449" s="144">
        <f t="shared" si="210"/>
        <v>7800</v>
      </c>
      <c r="CC449" s="144">
        <f t="shared" si="210"/>
        <v>7800</v>
      </c>
      <c r="CD449" s="144">
        <f t="shared" si="210"/>
        <v>7800</v>
      </c>
      <c r="CE449" s="144">
        <f t="shared" si="210"/>
        <v>7800</v>
      </c>
      <c r="CF449" s="144">
        <f t="shared" si="210"/>
        <v>7800</v>
      </c>
      <c r="CG449" s="144">
        <f t="shared" si="210"/>
        <v>7800</v>
      </c>
      <c r="CH449" s="144">
        <f t="shared" si="210"/>
        <v>7800</v>
      </c>
      <c r="CI449" s="144">
        <f t="shared" si="210"/>
        <v>7800</v>
      </c>
      <c r="CJ449" s="144">
        <f t="shared" si="210"/>
        <v>7800</v>
      </c>
      <c r="CK449" s="144">
        <f t="shared" si="210"/>
        <v>7800</v>
      </c>
      <c r="CL449" s="146">
        <f>BM447^3+BN446^3+BO445^3+BP444^3+BQ443^3+BR442^3+BS441^3+BT440^3+BU439^3+BV438^3+BW437^3+BX436^3+BY435^3+BZ434^3+CA433^3+CB432^3+CC431^3+CD430^3+CE429^3+CF428^3+CG427^3+CH426^3+CI425^3+CJ424^3+CK423^3</f>
        <v>1521000000</v>
      </c>
      <c r="CM449" s="41"/>
      <c r="CN449" s="147" t="s">
        <v>620</v>
      </c>
      <c r="CO449" s="147" t="s">
        <v>261</v>
      </c>
      <c r="CP449" s="147" t="s">
        <v>210</v>
      </c>
      <c r="CQ449" s="147" t="s">
        <v>292</v>
      </c>
      <c r="CR449" s="147" t="s">
        <v>453</v>
      </c>
      <c r="CS449" s="147" t="s">
        <v>400</v>
      </c>
      <c r="CT449" s="147" t="s">
        <v>324</v>
      </c>
      <c r="CU449" s="147" t="s">
        <v>469</v>
      </c>
      <c r="CV449" s="147" t="s">
        <v>226</v>
      </c>
      <c r="CW449" s="147" t="s">
        <v>115</v>
      </c>
      <c r="CX449" s="147" t="s">
        <v>681</v>
      </c>
      <c r="CY449" s="147" t="s">
        <v>112</v>
      </c>
      <c r="CZ449" s="147" t="s">
        <v>617</v>
      </c>
      <c r="DA449" s="147" t="s">
        <v>465</v>
      </c>
      <c r="DB449" s="147" t="s">
        <v>221</v>
      </c>
      <c r="DC449" s="147" t="s">
        <v>220</v>
      </c>
      <c r="DD449" s="147" t="s">
        <v>131</v>
      </c>
      <c r="DE449" s="147" t="s">
        <v>297</v>
      </c>
      <c r="DF449" s="147" t="s">
        <v>615</v>
      </c>
      <c r="DG449" s="147" t="s">
        <v>475</v>
      </c>
      <c r="DH449" s="147" t="s">
        <v>176</v>
      </c>
      <c r="DI449" s="147" t="s">
        <v>197</v>
      </c>
      <c r="DJ449" s="147" t="s">
        <v>659</v>
      </c>
      <c r="DK449" s="147" t="s">
        <v>448</v>
      </c>
      <c r="DL449" s="147" t="s">
        <v>411</v>
      </c>
      <c r="DM449" s="67"/>
      <c r="DO449" s="57"/>
      <c r="DP449" s="143">
        <f>SUMSQ(DP423:DP447)</f>
        <v>3247400</v>
      </c>
      <c r="DQ449" s="144">
        <f t="shared" ref="DQ449:EA449" si="211">SUMSQ(DQ423:DQ447)</f>
        <v>3247400</v>
      </c>
      <c r="DR449" s="144">
        <f t="shared" si="211"/>
        <v>3247400</v>
      </c>
      <c r="DS449" s="144">
        <f t="shared" si="211"/>
        <v>3247400</v>
      </c>
      <c r="DT449" s="144">
        <f t="shared" si="211"/>
        <v>3247400</v>
      </c>
      <c r="DU449" s="144">
        <f t="shared" si="211"/>
        <v>3247400</v>
      </c>
      <c r="DV449" s="144">
        <f t="shared" si="211"/>
        <v>3247400</v>
      </c>
      <c r="DW449" s="144">
        <f t="shared" si="211"/>
        <v>3247400</v>
      </c>
      <c r="DX449" s="144">
        <f t="shared" si="211"/>
        <v>3247400</v>
      </c>
      <c r="DY449" s="144">
        <f t="shared" si="211"/>
        <v>3247400</v>
      </c>
      <c r="DZ449" s="144">
        <f t="shared" si="211"/>
        <v>3247400</v>
      </c>
      <c r="EA449" s="144">
        <f t="shared" si="211"/>
        <v>3247400</v>
      </c>
      <c r="EB449" s="145">
        <f>EB423^3+EB424^3+EB425^3+EB426^3+EB427^3+EB428^3+EB429^3+EB430^3+EB431^3+EB432^3+EB433^3+EB434^3+EB435^3+EB436^3+EB437^3+EB438^3+EB439^3+EB440^3+EB441^3+EB442^3+EB443^3+EB444^3+EB445^3+EB446^3+EB447^3</f>
        <v>1521000000</v>
      </c>
      <c r="EC449" s="144">
        <f t="shared" ref="EC449:EN449" si="212">SUMSQ(EC423:EC447)</f>
        <v>3247400</v>
      </c>
      <c r="ED449" s="144">
        <f t="shared" si="212"/>
        <v>3247400</v>
      </c>
      <c r="EE449" s="144">
        <f t="shared" si="212"/>
        <v>3247400</v>
      </c>
      <c r="EF449" s="144">
        <f t="shared" si="212"/>
        <v>3247400</v>
      </c>
      <c r="EG449" s="144">
        <f t="shared" si="212"/>
        <v>3247400</v>
      </c>
      <c r="EH449" s="144">
        <f t="shared" si="212"/>
        <v>3247400</v>
      </c>
      <c r="EI449" s="144">
        <f t="shared" si="212"/>
        <v>3247400</v>
      </c>
      <c r="EJ449" s="144">
        <f t="shared" si="212"/>
        <v>3247400</v>
      </c>
      <c r="EK449" s="144">
        <f t="shared" si="212"/>
        <v>3247400</v>
      </c>
      <c r="EL449" s="144">
        <f t="shared" si="212"/>
        <v>3247400</v>
      </c>
      <c r="EM449" s="144">
        <f t="shared" si="212"/>
        <v>3247400</v>
      </c>
      <c r="EN449" s="144">
        <f t="shared" si="212"/>
        <v>3247400</v>
      </c>
      <c r="EO449" s="146">
        <f>DP447^3+DQ446^3+DR445^3+DS444^3+DT443^3+DU442^3+DV441^3+DW440^3+DX439^3+DY438^3+DZ437^3+EA436^3+EB435^3+EC434^3+ED433^3+EE432^3+EF431^3+EG430^3+EH429^3+EI428^3+EJ427^3+EK426^3+EL425^3+EM424^3+EN423^3</f>
        <v>1521000000</v>
      </c>
      <c r="EP449" s="41" t="s">
        <v>3</v>
      </c>
      <c r="EQ449" s="267" t="s">
        <v>529</v>
      </c>
      <c r="ER449" s="267" t="s">
        <v>390</v>
      </c>
      <c r="ES449" s="267" t="s">
        <v>139</v>
      </c>
      <c r="ET449" s="267" t="s">
        <v>609</v>
      </c>
      <c r="EU449" s="267" t="s">
        <v>209</v>
      </c>
      <c r="EV449" s="267" t="s">
        <v>571</v>
      </c>
      <c r="EW449" s="267" t="s">
        <v>345</v>
      </c>
      <c r="EX449" s="267" t="s">
        <v>459</v>
      </c>
      <c r="EY449" s="267" t="s">
        <v>468</v>
      </c>
      <c r="EZ449" s="267" t="s">
        <v>326</v>
      </c>
      <c r="FA449" s="267" t="s">
        <v>536</v>
      </c>
      <c r="FB449" s="267" t="s">
        <v>205</v>
      </c>
      <c r="FC449" s="267" t="s">
        <v>617</v>
      </c>
      <c r="FD449" s="267" t="s">
        <v>158</v>
      </c>
      <c r="FE449" s="267" t="s">
        <v>563</v>
      </c>
      <c r="FF449" s="267" t="s">
        <v>277</v>
      </c>
      <c r="FG449" s="267" t="s">
        <v>496</v>
      </c>
      <c r="FH449" s="267" t="s">
        <v>435</v>
      </c>
      <c r="FI449" s="267" t="s">
        <v>378</v>
      </c>
      <c r="FJ449" s="267" t="s">
        <v>483</v>
      </c>
      <c r="FK449" s="267" t="s">
        <v>266</v>
      </c>
      <c r="FL449" s="267" t="s">
        <v>238</v>
      </c>
      <c r="FM449" s="267" t="s">
        <v>78</v>
      </c>
      <c r="FN449" s="267" t="s">
        <v>355</v>
      </c>
      <c r="FO449" s="267" t="s">
        <v>298</v>
      </c>
      <c r="FP449" s="67"/>
    </row>
    <row r="450" spans="1:172" ht="12.75" thickBot="1" x14ac:dyDescent="0.25">
      <c r="A450" s="41"/>
      <c r="B450" s="41"/>
      <c r="C450" s="41"/>
      <c r="D450" s="109" t="s">
        <v>236</v>
      </c>
      <c r="E450" s="110" t="s">
        <v>565</v>
      </c>
      <c r="F450" s="122">
        <f>B3+(437*B5)</f>
        <v>437</v>
      </c>
      <c r="G450" s="41"/>
      <c r="I450" s="149"/>
      <c r="J450" s="150"/>
      <c r="K450" s="150"/>
      <c r="L450" s="150"/>
      <c r="M450" s="150"/>
      <c r="N450" s="150"/>
      <c r="O450" s="150"/>
      <c r="P450" s="150"/>
      <c r="Q450" s="150"/>
      <c r="R450" s="150"/>
      <c r="S450" s="150"/>
      <c r="T450" s="150"/>
      <c r="U450" s="150"/>
      <c r="V450" s="150"/>
      <c r="W450" s="150"/>
      <c r="X450" s="150"/>
      <c r="Y450" s="150"/>
      <c r="Z450" s="150"/>
      <c r="AA450" s="150"/>
      <c r="AB450" s="150"/>
      <c r="AC450" s="150"/>
      <c r="AD450" s="150"/>
      <c r="AE450" s="150"/>
      <c r="AF450" s="150"/>
      <c r="AG450" s="150"/>
      <c r="AH450" s="150"/>
      <c r="AI450" s="150"/>
      <c r="AJ450" s="150"/>
      <c r="AK450" s="151" t="s">
        <v>250</v>
      </c>
      <c r="AL450" s="151" t="s">
        <v>480</v>
      </c>
      <c r="AM450" s="151" t="s">
        <v>227</v>
      </c>
      <c r="AN450" s="151" t="s">
        <v>308</v>
      </c>
      <c r="AO450" s="151" t="s">
        <v>387</v>
      </c>
      <c r="AP450" s="151" t="s">
        <v>336</v>
      </c>
      <c r="AQ450" s="151" t="s">
        <v>106</v>
      </c>
      <c r="AR450" s="151" t="s">
        <v>129</v>
      </c>
      <c r="AS450" s="151" t="s">
        <v>600</v>
      </c>
      <c r="AT450" s="151" t="s">
        <v>567</v>
      </c>
      <c r="AU450" s="151" t="s">
        <v>535</v>
      </c>
      <c r="AV450" s="151" t="s">
        <v>691</v>
      </c>
      <c r="AW450" s="151" t="s">
        <v>617</v>
      </c>
      <c r="AX450" s="151" t="s">
        <v>156</v>
      </c>
      <c r="AY450" s="151" t="s">
        <v>305</v>
      </c>
      <c r="AZ450" s="151" t="s">
        <v>230</v>
      </c>
      <c r="BA450" s="151" t="s">
        <v>190</v>
      </c>
      <c r="BB450" s="151" t="s">
        <v>554</v>
      </c>
      <c r="BC450" s="151" t="s">
        <v>431</v>
      </c>
      <c r="BD450" s="151" t="s">
        <v>590</v>
      </c>
      <c r="BE450" s="151" t="s">
        <v>656</v>
      </c>
      <c r="BF450" s="151" t="s">
        <v>512</v>
      </c>
      <c r="BG450" s="151" t="s">
        <v>168</v>
      </c>
      <c r="BH450" s="151" t="s">
        <v>377</v>
      </c>
      <c r="BI450" s="151" t="s">
        <v>82</v>
      </c>
      <c r="BJ450" s="152"/>
      <c r="BL450" s="149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1" t="s">
        <v>82</v>
      </c>
      <c r="CO450" s="151" t="s">
        <v>377</v>
      </c>
      <c r="CP450" s="151" t="s">
        <v>168</v>
      </c>
      <c r="CQ450" s="151" t="s">
        <v>512</v>
      </c>
      <c r="CR450" s="151" t="s">
        <v>656</v>
      </c>
      <c r="CS450" s="151" t="s">
        <v>590</v>
      </c>
      <c r="CT450" s="151" t="s">
        <v>431</v>
      </c>
      <c r="CU450" s="151" t="s">
        <v>554</v>
      </c>
      <c r="CV450" s="151" t="s">
        <v>190</v>
      </c>
      <c r="CW450" s="151" t="s">
        <v>230</v>
      </c>
      <c r="CX450" s="151" t="s">
        <v>305</v>
      </c>
      <c r="CY450" s="151" t="s">
        <v>156</v>
      </c>
      <c r="CZ450" s="151" t="s">
        <v>617</v>
      </c>
      <c r="DA450" s="151" t="s">
        <v>788</v>
      </c>
      <c r="DB450" s="151" t="s">
        <v>535</v>
      </c>
      <c r="DC450" s="151" t="s">
        <v>567</v>
      </c>
      <c r="DD450" s="151" t="s">
        <v>600</v>
      </c>
      <c r="DE450" s="151" t="s">
        <v>129</v>
      </c>
      <c r="DF450" s="151" t="s">
        <v>106</v>
      </c>
      <c r="DG450" s="151" t="s">
        <v>336</v>
      </c>
      <c r="DH450" s="151" t="s">
        <v>387</v>
      </c>
      <c r="DI450" s="151" t="s">
        <v>308</v>
      </c>
      <c r="DJ450" s="151" t="s">
        <v>227</v>
      </c>
      <c r="DK450" s="151" t="s">
        <v>480</v>
      </c>
      <c r="DL450" s="151" t="s">
        <v>250</v>
      </c>
      <c r="DM450" s="152"/>
      <c r="DO450" s="149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  <c r="EC450" s="150"/>
      <c r="ED450" s="150"/>
      <c r="EE450" s="150"/>
      <c r="EF450" s="150"/>
      <c r="EG450" s="150"/>
      <c r="EH450" s="150"/>
      <c r="EI450" s="150"/>
      <c r="EJ450" s="150"/>
      <c r="EK450" s="150"/>
      <c r="EL450" s="150"/>
      <c r="EM450" s="150"/>
      <c r="EN450" s="150"/>
      <c r="EO450" s="150"/>
      <c r="EP450" s="150"/>
      <c r="EQ450" s="268" t="s">
        <v>445</v>
      </c>
      <c r="ER450" s="268" t="s">
        <v>413</v>
      </c>
      <c r="ES450" s="268" t="s">
        <v>553</v>
      </c>
      <c r="ET450" s="268" t="s">
        <v>514</v>
      </c>
      <c r="EU450" s="268" t="s">
        <v>73</v>
      </c>
      <c r="EV450" s="268" t="s">
        <v>586</v>
      </c>
      <c r="EW450" s="268" t="s">
        <v>368</v>
      </c>
      <c r="EX450" s="268" t="s">
        <v>4</v>
      </c>
      <c r="EY450" s="268" t="s">
        <v>427</v>
      </c>
      <c r="EZ450" s="268" t="s">
        <v>631</v>
      </c>
      <c r="FA450" s="268" t="s">
        <v>286</v>
      </c>
      <c r="FB450" s="268" t="s">
        <v>392</v>
      </c>
      <c r="FC450" s="268" t="s">
        <v>617</v>
      </c>
      <c r="FD450" s="268" t="s">
        <v>165</v>
      </c>
      <c r="FE450" s="268" t="s">
        <v>668</v>
      </c>
      <c r="FF450" s="268" t="s">
        <v>314</v>
      </c>
      <c r="FG450" s="268" t="s">
        <v>625</v>
      </c>
      <c r="FH450" s="268" t="s">
        <v>183</v>
      </c>
      <c r="FI450" s="268" t="s">
        <v>104</v>
      </c>
      <c r="FJ450" s="268" t="s">
        <v>360</v>
      </c>
      <c r="FK450" s="268" t="s">
        <v>623</v>
      </c>
      <c r="FL450" s="268" t="s">
        <v>155</v>
      </c>
      <c r="FM450" s="268" t="s">
        <v>117</v>
      </c>
      <c r="FN450" s="268" t="s">
        <v>354</v>
      </c>
      <c r="FO450" s="268" t="s">
        <v>524</v>
      </c>
      <c r="FP450" s="152"/>
    </row>
    <row r="451" spans="1:172" ht="12.75" thickBot="1" x14ac:dyDescent="0.25">
      <c r="A451" s="41"/>
      <c r="B451" s="41"/>
      <c r="C451" s="41"/>
      <c r="D451" s="109" t="s">
        <v>280</v>
      </c>
      <c r="E451" s="110" t="s">
        <v>565</v>
      </c>
      <c r="F451" s="111">
        <f>B3+(438*B5)</f>
        <v>438</v>
      </c>
      <c r="G451" s="41"/>
    </row>
    <row r="452" spans="1:172" ht="12.75" thickBot="1" x14ac:dyDescent="0.25">
      <c r="A452" s="41"/>
      <c r="B452" s="41"/>
      <c r="C452" s="41"/>
      <c r="D452" s="109" t="s">
        <v>690</v>
      </c>
      <c r="E452" s="110" t="s">
        <v>565</v>
      </c>
      <c r="F452" s="111">
        <f>B3+(439*B5)</f>
        <v>439</v>
      </c>
      <c r="G452" s="41"/>
      <c r="I452" s="46" t="s">
        <v>3</v>
      </c>
      <c r="J452" s="47" t="s">
        <v>3</v>
      </c>
      <c r="K452" s="47" t="s">
        <v>3</v>
      </c>
      <c r="L452" s="47"/>
      <c r="M452" s="47"/>
      <c r="N452" s="47"/>
      <c r="O452" s="47"/>
      <c r="P452" s="47"/>
      <c r="Q452" s="47"/>
      <c r="R452" s="47"/>
      <c r="S452" s="47"/>
      <c r="T452" s="47"/>
      <c r="U452" s="48"/>
      <c r="V452" s="49" t="s">
        <v>789</v>
      </c>
      <c r="W452" s="47"/>
      <c r="X452" s="47"/>
      <c r="Y452" s="47"/>
      <c r="Z452" s="52"/>
      <c r="AA452" s="47"/>
      <c r="AB452" s="47"/>
      <c r="AC452" s="47"/>
      <c r="AD452" s="47"/>
      <c r="AE452" s="47"/>
      <c r="AF452" s="47"/>
      <c r="AG452" s="47"/>
      <c r="AH452" s="47"/>
      <c r="AI452" s="47"/>
      <c r="AJ452" s="47"/>
      <c r="AK452" s="47"/>
      <c r="AL452" s="47"/>
      <c r="AM452" s="47"/>
      <c r="AN452" s="47"/>
      <c r="AO452" s="47"/>
      <c r="AP452" s="47"/>
      <c r="AQ452" s="47"/>
      <c r="AR452" s="47"/>
      <c r="AS452" s="47"/>
      <c r="AT452" s="47"/>
      <c r="AU452" s="47"/>
      <c r="AV452" s="49"/>
      <c r="AW452" s="49" t="s">
        <v>703</v>
      </c>
      <c r="AX452" s="47"/>
      <c r="AY452" s="47"/>
      <c r="AZ452" s="47"/>
      <c r="BA452" s="47"/>
      <c r="BB452" s="47"/>
      <c r="BC452" s="47"/>
      <c r="BD452" s="47"/>
      <c r="BE452" s="47"/>
      <c r="BF452" s="47"/>
      <c r="BG452" s="47"/>
      <c r="BH452" s="47"/>
      <c r="BI452" s="47"/>
      <c r="BJ452" s="51"/>
      <c r="BL452" s="46" t="s">
        <v>3</v>
      </c>
      <c r="BM452" s="47" t="s">
        <v>3</v>
      </c>
      <c r="BN452" s="47" t="s">
        <v>3</v>
      </c>
      <c r="BO452" s="47"/>
      <c r="BP452" s="47"/>
      <c r="BQ452" s="47"/>
      <c r="BR452" s="47"/>
      <c r="BS452" s="47"/>
      <c r="BT452" s="47"/>
      <c r="BU452" s="47"/>
      <c r="BV452" s="47"/>
      <c r="BW452" s="47"/>
      <c r="BX452" s="48"/>
      <c r="BY452" s="49" t="s">
        <v>790</v>
      </c>
      <c r="BZ452" s="47"/>
      <c r="CA452" s="47"/>
      <c r="CB452" s="47"/>
      <c r="CC452" s="52"/>
      <c r="CD452" s="47"/>
      <c r="CE452" s="47"/>
      <c r="CF452" s="47"/>
      <c r="CG452" s="47"/>
      <c r="CH452" s="47"/>
      <c r="CI452" s="47"/>
      <c r="CJ452" s="47"/>
      <c r="CK452" s="47"/>
      <c r="CL452" s="47"/>
      <c r="CM452" s="47"/>
      <c r="CN452" s="47"/>
      <c r="CO452" s="47"/>
      <c r="CP452" s="47"/>
      <c r="CQ452" s="47"/>
      <c r="CR452" s="47"/>
      <c r="CS452" s="47"/>
      <c r="CT452" s="47"/>
      <c r="CU452" s="47"/>
      <c r="CV452" s="47"/>
      <c r="CW452" s="47"/>
      <c r="CX452" s="47"/>
      <c r="CY452" s="49"/>
      <c r="CZ452" s="49" t="s">
        <v>705</v>
      </c>
      <c r="DA452" s="47"/>
      <c r="DB452" s="47"/>
      <c r="DC452" s="47"/>
      <c r="DD452" s="47"/>
      <c r="DE452" s="47"/>
      <c r="DF452" s="47"/>
      <c r="DG452" s="47"/>
      <c r="DH452" s="47"/>
      <c r="DI452" s="47"/>
      <c r="DJ452" s="47"/>
      <c r="DK452" s="47"/>
      <c r="DL452" s="47"/>
      <c r="DM452" s="51"/>
      <c r="DO452" s="46" t="s">
        <v>3</v>
      </c>
      <c r="DP452" s="47" t="s">
        <v>3</v>
      </c>
      <c r="DQ452" s="47" t="s">
        <v>3</v>
      </c>
      <c r="DR452" s="47"/>
      <c r="DS452" s="47"/>
      <c r="DT452" s="47"/>
      <c r="DU452" s="47"/>
      <c r="DV452" s="47"/>
      <c r="DW452" s="47"/>
      <c r="DX452" s="47"/>
      <c r="DY452" s="47"/>
      <c r="DZ452" s="47"/>
      <c r="EA452" s="48"/>
      <c r="EB452" s="49" t="s">
        <v>791</v>
      </c>
      <c r="EC452" s="47"/>
      <c r="ED452" s="47"/>
      <c r="EE452" s="47"/>
      <c r="EF452" s="52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9"/>
      <c r="FC452" s="49" t="s">
        <v>792</v>
      </c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51"/>
    </row>
    <row r="453" spans="1:172" x14ac:dyDescent="0.2">
      <c r="A453" s="41"/>
      <c r="B453" s="41"/>
      <c r="C453" s="41"/>
      <c r="D453" s="109" t="s">
        <v>435</v>
      </c>
      <c r="E453" s="110" t="s">
        <v>565</v>
      </c>
      <c r="F453" s="122">
        <f>B3+(440*B5)</f>
        <v>440</v>
      </c>
      <c r="G453" s="41"/>
      <c r="I453" s="57"/>
      <c r="J453" s="25">
        <f>F31</f>
        <v>18</v>
      </c>
      <c r="K453" s="26">
        <f>F86</f>
        <v>73</v>
      </c>
      <c r="L453" s="26">
        <f>F116</f>
        <v>103</v>
      </c>
      <c r="M453" s="26">
        <f>F46</f>
        <v>33</v>
      </c>
      <c r="N453" s="26">
        <f>F101</f>
        <v>88</v>
      </c>
      <c r="O453" s="26">
        <f>F264</f>
        <v>251</v>
      </c>
      <c r="P453" s="26">
        <f>F319</f>
        <v>306</v>
      </c>
      <c r="Q453" s="26">
        <f>F374</f>
        <v>361</v>
      </c>
      <c r="R453" s="26">
        <f>F304</f>
        <v>291</v>
      </c>
      <c r="S453" s="26">
        <f>F359</f>
        <v>346</v>
      </c>
      <c r="T453" s="26">
        <f>F527</f>
        <v>514</v>
      </c>
      <c r="U453" s="26">
        <f>F582</f>
        <v>569</v>
      </c>
      <c r="V453" s="26">
        <f>F637</f>
        <v>624</v>
      </c>
      <c r="W453" s="26">
        <f>F542</f>
        <v>529</v>
      </c>
      <c r="X453" s="26">
        <f>F597</f>
        <v>584</v>
      </c>
      <c r="Y453" s="26">
        <f>F160</f>
        <v>147</v>
      </c>
      <c r="Z453" s="26">
        <f>F190</f>
        <v>177</v>
      </c>
      <c r="AA453" s="26">
        <f>F245</f>
        <v>232</v>
      </c>
      <c r="AB453" s="26">
        <f>F175</f>
        <v>162</v>
      </c>
      <c r="AC453" s="26">
        <f>F230</f>
        <v>217</v>
      </c>
      <c r="AD453" s="26">
        <f>F393</f>
        <v>380</v>
      </c>
      <c r="AE453" s="26">
        <f>F448</f>
        <v>435</v>
      </c>
      <c r="AF453" s="26">
        <f>F503</f>
        <v>490</v>
      </c>
      <c r="AG453" s="26">
        <f>F433</f>
        <v>420</v>
      </c>
      <c r="AH453" s="27">
        <f>F463</f>
        <v>450</v>
      </c>
      <c r="AI453" s="58">
        <f>SUM(J453:AH453)</f>
        <v>7800</v>
      </c>
      <c r="AJ453" s="41"/>
      <c r="AK453" s="59" t="s">
        <v>431</v>
      </c>
      <c r="AL453" s="60" t="s">
        <v>557</v>
      </c>
      <c r="AM453" s="60" t="s">
        <v>652</v>
      </c>
      <c r="AN453" s="60" t="s">
        <v>269</v>
      </c>
      <c r="AO453" s="60" t="s">
        <v>123</v>
      </c>
      <c r="AP453" s="60" t="s">
        <v>513</v>
      </c>
      <c r="AQ453" s="60" t="s">
        <v>88</v>
      </c>
      <c r="AR453" s="60" t="s">
        <v>126</v>
      </c>
      <c r="AS453" s="60" t="s">
        <v>502</v>
      </c>
      <c r="AT453" s="60" t="s">
        <v>559</v>
      </c>
      <c r="AU453" s="60" t="s">
        <v>135</v>
      </c>
      <c r="AV453" s="60" t="s">
        <v>239</v>
      </c>
      <c r="AW453" s="60" t="s">
        <v>562</v>
      </c>
      <c r="AX453" s="60" t="s">
        <v>631</v>
      </c>
      <c r="AY453" s="60" t="s">
        <v>214</v>
      </c>
      <c r="AZ453" s="60" t="s">
        <v>247</v>
      </c>
      <c r="BA453" s="60" t="s">
        <v>441</v>
      </c>
      <c r="BB453" s="60" t="s">
        <v>347</v>
      </c>
      <c r="BC453" s="60" t="s">
        <v>138</v>
      </c>
      <c r="BD453" s="60" t="s">
        <v>468</v>
      </c>
      <c r="BE453" s="60" t="s">
        <v>151</v>
      </c>
      <c r="BF453" s="60" t="s">
        <v>119</v>
      </c>
      <c r="BG453" s="60" t="s">
        <v>404</v>
      </c>
      <c r="BH453" s="60" t="s">
        <v>103</v>
      </c>
      <c r="BI453" s="62" t="s">
        <v>615</v>
      </c>
      <c r="BJ453" s="67"/>
      <c r="BL453" s="57"/>
      <c r="BM453" s="25">
        <f>F31</f>
        <v>18</v>
      </c>
      <c r="BN453" s="26">
        <f>F96</f>
        <v>83</v>
      </c>
      <c r="BO453" s="26">
        <f>F126</f>
        <v>113</v>
      </c>
      <c r="BP453" s="26">
        <f>F86</f>
        <v>73</v>
      </c>
      <c r="BQ453" s="26">
        <f>F41</f>
        <v>28</v>
      </c>
      <c r="BR453" s="26">
        <f>F410</f>
        <v>397</v>
      </c>
      <c r="BS453" s="26">
        <f>F475</f>
        <v>462</v>
      </c>
      <c r="BT453" s="26">
        <f>F505</f>
        <v>492</v>
      </c>
      <c r="BU453" s="26">
        <f>F440</f>
        <v>427</v>
      </c>
      <c r="BV453" s="26">
        <f>F420</f>
        <v>407</v>
      </c>
      <c r="BW453" s="26">
        <f>F518</f>
        <v>505</v>
      </c>
      <c r="BX453" s="26">
        <f>F608</f>
        <v>595</v>
      </c>
      <c r="BY453" s="26">
        <f>F613</f>
        <v>600</v>
      </c>
      <c r="BZ453" s="26">
        <f>F573</f>
        <v>560</v>
      </c>
      <c r="CA453" s="26">
        <f>F553</f>
        <v>540</v>
      </c>
      <c r="CB453" s="26">
        <f>F264</f>
        <v>251</v>
      </c>
      <c r="CC453" s="26">
        <f>F354</f>
        <v>341</v>
      </c>
      <c r="CD453" s="26">
        <f>F384</f>
        <v>371</v>
      </c>
      <c r="CE453" s="26">
        <f>F319</f>
        <v>306</v>
      </c>
      <c r="CF453" s="26">
        <f>F299</f>
        <v>286</v>
      </c>
      <c r="CG453" s="26">
        <f>F152</f>
        <v>139</v>
      </c>
      <c r="CH453" s="26">
        <f>F217</f>
        <v>204</v>
      </c>
      <c r="CI453" s="26">
        <f>F247</f>
        <v>234</v>
      </c>
      <c r="CJ453" s="26">
        <f>F207</f>
        <v>194</v>
      </c>
      <c r="CK453" s="27">
        <f>F187</f>
        <v>174</v>
      </c>
      <c r="CL453" s="58">
        <f>SUM(BM453:CK453)</f>
        <v>7800</v>
      </c>
      <c r="CM453" s="41"/>
      <c r="CN453" s="59" t="s">
        <v>431</v>
      </c>
      <c r="CO453" s="60" t="s">
        <v>143</v>
      </c>
      <c r="CP453" s="60" t="s">
        <v>96</v>
      </c>
      <c r="CQ453" s="60" t="s">
        <v>557</v>
      </c>
      <c r="CR453" s="60" t="s">
        <v>619</v>
      </c>
      <c r="CS453" s="60" t="s">
        <v>377</v>
      </c>
      <c r="CT453" s="60" t="s">
        <v>100</v>
      </c>
      <c r="CU453" s="60" t="s">
        <v>657</v>
      </c>
      <c r="CV453" s="60" t="s">
        <v>83</v>
      </c>
      <c r="CW453" s="60" t="s">
        <v>496</v>
      </c>
      <c r="CX453" s="60" t="s">
        <v>600</v>
      </c>
      <c r="CY453" s="60" t="s">
        <v>671</v>
      </c>
      <c r="CZ453" s="60" t="s">
        <v>434</v>
      </c>
      <c r="DA453" s="60" t="s">
        <v>107</v>
      </c>
      <c r="DB453" s="60" t="s">
        <v>197</v>
      </c>
      <c r="DC453" s="60" t="s">
        <v>513</v>
      </c>
      <c r="DD453" s="60" t="s">
        <v>426</v>
      </c>
      <c r="DE453" s="60" t="s">
        <v>463</v>
      </c>
      <c r="DF453" s="60" t="s">
        <v>88</v>
      </c>
      <c r="DG453" s="60" t="s">
        <v>112</v>
      </c>
      <c r="DH453" s="60" t="s">
        <v>113</v>
      </c>
      <c r="DI453" s="60" t="s">
        <v>163</v>
      </c>
      <c r="DJ453" s="60" t="s">
        <v>421</v>
      </c>
      <c r="DK453" s="60" t="s">
        <v>481</v>
      </c>
      <c r="DL453" s="62" t="s">
        <v>324</v>
      </c>
      <c r="DM453" s="67"/>
      <c r="DO453" s="57"/>
      <c r="DP453" s="68">
        <f>F32</f>
        <v>19</v>
      </c>
      <c r="DQ453" s="69">
        <f>F525</f>
        <v>512</v>
      </c>
      <c r="DR453" s="69">
        <f>F393</f>
        <v>380</v>
      </c>
      <c r="DS453" s="69">
        <f>F266</f>
        <v>253</v>
      </c>
      <c r="DT453" s="69">
        <f>F159</f>
        <v>146</v>
      </c>
      <c r="DU453" s="69">
        <f>F83</f>
        <v>70</v>
      </c>
      <c r="DV453" s="69">
        <f>F581</f>
        <v>568</v>
      </c>
      <c r="DW453" s="69">
        <f>F449</f>
        <v>436</v>
      </c>
      <c r="DX453" s="69">
        <f>F322</f>
        <v>309</v>
      </c>
      <c r="DY453" s="69">
        <f>F190</f>
        <v>177</v>
      </c>
      <c r="DZ453" s="69">
        <f>F114</f>
        <v>101</v>
      </c>
      <c r="EA453" s="69">
        <f>F637</f>
        <v>624</v>
      </c>
      <c r="EB453" s="69">
        <f>F505</f>
        <v>492</v>
      </c>
      <c r="EC453" s="69">
        <f>F373</f>
        <v>360</v>
      </c>
      <c r="ED453" s="69">
        <f>F246</f>
        <v>233</v>
      </c>
      <c r="EE453" s="69">
        <f>F45</f>
        <v>32</v>
      </c>
      <c r="EF453" s="69">
        <f>F538</f>
        <v>525</v>
      </c>
      <c r="EG453" s="69">
        <f>F436</f>
        <v>423</v>
      </c>
      <c r="EH453" s="69">
        <f>F304</f>
        <v>291</v>
      </c>
      <c r="EI453" s="69">
        <f>F177</f>
        <v>164</v>
      </c>
      <c r="EJ453" s="69">
        <f>F101</f>
        <v>88</v>
      </c>
      <c r="EK453" s="69">
        <f>F594</f>
        <v>581</v>
      </c>
      <c r="EL453" s="69">
        <f>F467</f>
        <v>454</v>
      </c>
      <c r="EM453" s="69">
        <f>F360</f>
        <v>347</v>
      </c>
      <c r="EN453" s="70">
        <f>F228</f>
        <v>215</v>
      </c>
      <c r="EO453" s="58">
        <f t="shared" ref="EO453:EO464" si="213">SUMSQ(DP453:EN453)</f>
        <v>3247400</v>
      </c>
      <c r="EP453" s="41"/>
      <c r="EQ453" s="71" t="s">
        <v>212</v>
      </c>
      <c r="ER453" s="72" t="s">
        <v>337</v>
      </c>
      <c r="ES453" s="72" t="s">
        <v>151</v>
      </c>
      <c r="ET453" s="72" t="s">
        <v>181</v>
      </c>
      <c r="EU453" s="72" t="s">
        <v>90</v>
      </c>
      <c r="EV453" s="72" t="s">
        <v>195</v>
      </c>
      <c r="EW453" s="72" t="s">
        <v>461</v>
      </c>
      <c r="EX453" s="72" t="s">
        <v>444</v>
      </c>
      <c r="EY453" s="72" t="s">
        <v>634</v>
      </c>
      <c r="EZ453" s="72" t="s">
        <v>441</v>
      </c>
      <c r="FA453" s="72" t="s">
        <v>368</v>
      </c>
      <c r="FB453" s="72" t="s">
        <v>562</v>
      </c>
      <c r="FC453" s="73" t="s">
        <v>657</v>
      </c>
      <c r="FD453" s="72" t="s">
        <v>691</v>
      </c>
      <c r="FE453" s="72" t="s">
        <v>693</v>
      </c>
      <c r="FF453" s="72" t="s">
        <v>261</v>
      </c>
      <c r="FG453" s="72" t="s">
        <v>491</v>
      </c>
      <c r="FH453" s="72" t="s">
        <v>436</v>
      </c>
      <c r="FI453" s="72" t="s">
        <v>502</v>
      </c>
      <c r="FJ453" s="72" t="s">
        <v>309</v>
      </c>
      <c r="FK453" s="72" t="s">
        <v>123</v>
      </c>
      <c r="FL453" s="72" t="s">
        <v>355</v>
      </c>
      <c r="FM453" s="72" t="s">
        <v>351</v>
      </c>
      <c r="FN453" s="72" t="s">
        <v>544</v>
      </c>
      <c r="FO453" s="74" t="s">
        <v>653</v>
      </c>
      <c r="FP453" s="67"/>
    </row>
    <row r="454" spans="1:172" x14ac:dyDescent="0.2">
      <c r="A454" s="41"/>
      <c r="B454" s="41"/>
      <c r="C454" s="41"/>
      <c r="D454" s="109" t="s">
        <v>218</v>
      </c>
      <c r="E454" s="110" t="s">
        <v>565</v>
      </c>
      <c r="F454" s="122">
        <f>B3+(441*B5)</f>
        <v>441</v>
      </c>
      <c r="G454" s="41"/>
      <c r="I454" s="57"/>
      <c r="J454" s="28">
        <f>F121</f>
        <v>108</v>
      </c>
      <c r="K454" s="29">
        <f>F51</f>
        <v>38</v>
      </c>
      <c r="L454" s="29">
        <f>F106</f>
        <v>93</v>
      </c>
      <c r="M454" s="29">
        <f>F36</f>
        <v>23</v>
      </c>
      <c r="N454" s="29">
        <f>F66</f>
        <v>53</v>
      </c>
      <c r="O454" s="29">
        <f>F379</f>
        <v>366</v>
      </c>
      <c r="P454" s="29">
        <f>F309</f>
        <v>296</v>
      </c>
      <c r="Q454" s="29">
        <f>F339</f>
        <v>326</v>
      </c>
      <c r="R454" s="29">
        <f>F269</f>
        <v>256</v>
      </c>
      <c r="S454" s="29">
        <f>F324</f>
        <v>311</v>
      </c>
      <c r="T454" s="29">
        <f>F617</f>
        <v>604</v>
      </c>
      <c r="U454" s="29">
        <f>F547</f>
        <v>534</v>
      </c>
      <c r="V454" s="29">
        <f>F602</f>
        <v>589</v>
      </c>
      <c r="W454" s="29">
        <f>F532</f>
        <v>519</v>
      </c>
      <c r="X454" s="29">
        <f>F587</f>
        <v>574</v>
      </c>
      <c r="Y454" s="29">
        <f>F250</f>
        <v>237</v>
      </c>
      <c r="Z454" s="29">
        <f>F180</f>
        <v>167</v>
      </c>
      <c r="AA454" s="29">
        <f>F235</f>
        <v>222</v>
      </c>
      <c r="AB454" s="29">
        <f>F140</f>
        <v>127</v>
      </c>
      <c r="AC454" s="29">
        <f>F195</f>
        <v>182</v>
      </c>
      <c r="AD454" s="29">
        <f>F508</f>
        <v>495</v>
      </c>
      <c r="AE454" s="29">
        <f>F413</f>
        <v>400</v>
      </c>
      <c r="AF454" s="29">
        <f>F468</f>
        <v>455</v>
      </c>
      <c r="AG454" s="29">
        <f>F398</f>
        <v>385</v>
      </c>
      <c r="AH454" s="30">
        <f>F453</f>
        <v>440</v>
      </c>
      <c r="AI454" s="75">
        <f>SUM(J454:AH454)</f>
        <v>7800</v>
      </c>
      <c r="AJ454" s="41"/>
      <c r="AK454" s="76" t="s">
        <v>71</v>
      </c>
      <c r="AL454" s="77" t="s">
        <v>165</v>
      </c>
      <c r="AM454" s="78" t="s">
        <v>508</v>
      </c>
      <c r="AN454" s="78" t="s">
        <v>422</v>
      </c>
      <c r="AO454" s="78" t="s">
        <v>596</v>
      </c>
      <c r="AP454" s="78" t="s">
        <v>383</v>
      </c>
      <c r="AQ454" s="78" t="s">
        <v>412</v>
      </c>
      <c r="AR454" s="78" t="s">
        <v>440</v>
      </c>
      <c r="AS454" s="78" t="s">
        <v>225</v>
      </c>
      <c r="AT454" s="78" t="s">
        <v>177</v>
      </c>
      <c r="AU454" s="78" t="s">
        <v>566</v>
      </c>
      <c r="AV454" s="78" t="s">
        <v>336</v>
      </c>
      <c r="AW454" s="78" t="s">
        <v>196</v>
      </c>
      <c r="AX454" s="78" t="s">
        <v>176</v>
      </c>
      <c r="AY454" s="78" t="s">
        <v>415</v>
      </c>
      <c r="AZ454" s="78" t="s">
        <v>200</v>
      </c>
      <c r="BA454" s="78" t="s">
        <v>537</v>
      </c>
      <c r="BB454" s="78" t="s">
        <v>361</v>
      </c>
      <c r="BC454" s="78" t="s">
        <v>548</v>
      </c>
      <c r="BD454" s="78" t="s">
        <v>159</v>
      </c>
      <c r="BE454" s="78" t="s">
        <v>235</v>
      </c>
      <c r="BF454" s="78" t="s">
        <v>641</v>
      </c>
      <c r="BG454" s="78" t="s">
        <v>279</v>
      </c>
      <c r="BH454" s="80" t="s">
        <v>204</v>
      </c>
      <c r="BI454" s="81" t="s">
        <v>435</v>
      </c>
      <c r="BJ454" s="67"/>
      <c r="BL454" s="57"/>
      <c r="BM454" s="28">
        <f>F66</f>
        <v>53</v>
      </c>
      <c r="BN454" s="29">
        <f>F51</f>
        <v>38</v>
      </c>
      <c r="BO454" s="29">
        <f>F111</f>
        <v>98</v>
      </c>
      <c r="BP454" s="29">
        <f>F131</f>
        <v>118</v>
      </c>
      <c r="BQ454" s="29">
        <f>F21</f>
        <v>8</v>
      </c>
      <c r="BR454" s="29">
        <f>F445</f>
        <v>432</v>
      </c>
      <c r="BS454" s="29">
        <f>F430</f>
        <v>417</v>
      </c>
      <c r="BT454" s="29">
        <f>F465</f>
        <v>452</v>
      </c>
      <c r="BU454" s="29">
        <f>F510</f>
        <v>497</v>
      </c>
      <c r="BV454" s="29">
        <f>F400</f>
        <v>387</v>
      </c>
      <c r="BW454" s="29">
        <f>F578</f>
        <v>565</v>
      </c>
      <c r="BX454" s="29">
        <f>F538</f>
        <v>525</v>
      </c>
      <c r="BY454" s="29">
        <f>F598</f>
        <v>585</v>
      </c>
      <c r="BZ454" s="29">
        <f>F618</f>
        <v>605</v>
      </c>
      <c r="CA454" s="29">
        <f>F533</f>
        <v>520</v>
      </c>
      <c r="CB454" s="29">
        <f>F324</f>
        <v>311</v>
      </c>
      <c r="CC454" s="29">
        <f>F309</f>
        <v>296</v>
      </c>
      <c r="CD454" s="29">
        <f>F344</f>
        <v>331</v>
      </c>
      <c r="CE454" s="29">
        <f>F364</f>
        <v>351</v>
      </c>
      <c r="CF454" s="29">
        <f>F279</f>
        <v>266</v>
      </c>
      <c r="CG454" s="29">
        <f>F212</f>
        <v>199</v>
      </c>
      <c r="CH454" s="29">
        <f>F172</f>
        <v>159</v>
      </c>
      <c r="CI454" s="29">
        <f>F232</f>
        <v>219</v>
      </c>
      <c r="CJ454" s="29">
        <f>F252</f>
        <v>239</v>
      </c>
      <c r="CK454" s="30">
        <f>F142</f>
        <v>129</v>
      </c>
      <c r="CL454" s="75">
        <f>SUM(BM454:CK454)</f>
        <v>7800</v>
      </c>
      <c r="CM454" s="41"/>
      <c r="CN454" s="76" t="s">
        <v>596</v>
      </c>
      <c r="CO454" s="77" t="s">
        <v>165</v>
      </c>
      <c r="CP454" s="78" t="s">
        <v>460</v>
      </c>
      <c r="CQ454" s="78" t="s">
        <v>470</v>
      </c>
      <c r="CR454" s="78" t="s">
        <v>333</v>
      </c>
      <c r="CS454" s="78" t="s">
        <v>550</v>
      </c>
      <c r="CT454" s="78" t="s">
        <v>624</v>
      </c>
      <c r="CU454" s="78" t="s">
        <v>4</v>
      </c>
      <c r="CV454" s="78" t="s">
        <v>252</v>
      </c>
      <c r="CW454" s="78" t="s">
        <v>171</v>
      </c>
      <c r="CX454" s="78" t="s">
        <v>144</v>
      </c>
      <c r="CY454" s="78" t="s">
        <v>491</v>
      </c>
      <c r="CZ454" s="78" t="s">
        <v>174</v>
      </c>
      <c r="DA454" s="78" t="s">
        <v>638</v>
      </c>
      <c r="DB454" s="78" t="s">
        <v>686</v>
      </c>
      <c r="DC454" s="78" t="s">
        <v>177</v>
      </c>
      <c r="DD454" s="78" t="s">
        <v>412</v>
      </c>
      <c r="DE454" s="78" t="s">
        <v>341</v>
      </c>
      <c r="DF454" s="78" t="s">
        <v>546</v>
      </c>
      <c r="DG454" s="78" t="s">
        <v>536</v>
      </c>
      <c r="DH454" s="78" t="s">
        <v>122</v>
      </c>
      <c r="DI454" s="78" t="s">
        <v>556</v>
      </c>
      <c r="DJ454" s="78" t="s">
        <v>401</v>
      </c>
      <c r="DK454" s="80" t="s">
        <v>185</v>
      </c>
      <c r="DL454" s="81" t="s">
        <v>346</v>
      </c>
      <c r="DM454" s="67"/>
      <c r="DO454" s="57"/>
      <c r="DP454" s="88">
        <f>F176</f>
        <v>163</v>
      </c>
      <c r="DQ454" s="89">
        <f>F44</f>
        <v>31</v>
      </c>
      <c r="DR454" s="89">
        <f>F542</f>
        <v>529</v>
      </c>
      <c r="DS454" s="89">
        <f>F435</f>
        <v>422</v>
      </c>
      <c r="DT454" s="89">
        <f>F303</f>
        <v>290</v>
      </c>
      <c r="DU454" s="89">
        <f>F232</f>
        <v>219</v>
      </c>
      <c r="DV454" s="89">
        <f>F100</f>
        <v>87</v>
      </c>
      <c r="DW454" s="89">
        <f>F593</f>
        <v>580</v>
      </c>
      <c r="DX454" s="89">
        <f>F466</f>
        <v>453</v>
      </c>
      <c r="DY454" s="89">
        <f>F359</f>
        <v>346</v>
      </c>
      <c r="DZ454" s="89">
        <f>F158</f>
        <v>145</v>
      </c>
      <c r="EA454" s="89">
        <f>F31</f>
        <v>18</v>
      </c>
      <c r="EB454" s="89">
        <f>F524</f>
        <v>511</v>
      </c>
      <c r="EC454" s="89">
        <f>F397</f>
        <v>384</v>
      </c>
      <c r="ED454" s="89">
        <f>F265</f>
        <v>252</v>
      </c>
      <c r="EE454" s="89">
        <f>F189</f>
        <v>176</v>
      </c>
      <c r="EF454" s="89">
        <f>F87</f>
        <v>74</v>
      </c>
      <c r="EG454" s="89">
        <f>F580</f>
        <v>567</v>
      </c>
      <c r="EH454" s="89">
        <f>F448</f>
        <v>435</v>
      </c>
      <c r="EI454" s="89">
        <f>F321</f>
        <v>308</v>
      </c>
      <c r="EJ454" s="89">
        <f>F245</f>
        <v>232</v>
      </c>
      <c r="EK454" s="89">
        <f>F113</f>
        <v>100</v>
      </c>
      <c r="EL454" s="89">
        <f>F636</f>
        <v>623</v>
      </c>
      <c r="EM454" s="89">
        <f>F504</f>
        <v>491</v>
      </c>
      <c r="EN454" s="90">
        <f>F377</f>
        <v>364</v>
      </c>
      <c r="EO454" s="75">
        <f t="shared" si="213"/>
        <v>3247400</v>
      </c>
      <c r="EP454" s="41"/>
      <c r="EQ454" s="91" t="s">
        <v>605</v>
      </c>
      <c r="ER454" s="92" t="s">
        <v>597</v>
      </c>
      <c r="ES454" s="93" t="s">
        <v>631</v>
      </c>
      <c r="ET454" s="93" t="s">
        <v>192</v>
      </c>
      <c r="EU454" s="93" t="s">
        <v>178</v>
      </c>
      <c r="EV454" s="93" t="s">
        <v>401</v>
      </c>
      <c r="EW454" s="93" t="s">
        <v>409</v>
      </c>
      <c r="EX454" s="93" t="s">
        <v>577</v>
      </c>
      <c r="EY454" s="93" t="s">
        <v>378</v>
      </c>
      <c r="EZ454" s="93" t="s">
        <v>559</v>
      </c>
      <c r="FA454" s="93" t="s">
        <v>538</v>
      </c>
      <c r="FB454" s="93" t="s">
        <v>431</v>
      </c>
      <c r="FC454" s="94" t="s">
        <v>509</v>
      </c>
      <c r="FD454" s="93" t="s">
        <v>258</v>
      </c>
      <c r="FE454" s="93" t="s">
        <v>467</v>
      </c>
      <c r="FF454" s="93" t="s">
        <v>116</v>
      </c>
      <c r="FG454" s="93" t="s">
        <v>667</v>
      </c>
      <c r="FH454" s="93" t="s">
        <v>407</v>
      </c>
      <c r="FI454" s="93" t="s">
        <v>119</v>
      </c>
      <c r="FJ454" s="93" t="s">
        <v>417</v>
      </c>
      <c r="FK454" s="93" t="s">
        <v>347</v>
      </c>
      <c r="FL454" s="93" t="s">
        <v>142</v>
      </c>
      <c r="FM454" s="93" t="s">
        <v>175</v>
      </c>
      <c r="FN454" s="95" t="s">
        <v>81</v>
      </c>
      <c r="FO454" s="96" t="s">
        <v>221</v>
      </c>
      <c r="FP454" s="67"/>
    </row>
    <row r="455" spans="1:172" x14ac:dyDescent="0.2">
      <c r="A455" s="41"/>
      <c r="B455" s="41"/>
      <c r="C455" s="41"/>
      <c r="D455" s="109" t="s">
        <v>582</v>
      </c>
      <c r="E455" s="110" t="s">
        <v>565</v>
      </c>
      <c r="F455" s="111">
        <f>B3+(442*B5)</f>
        <v>442</v>
      </c>
      <c r="G455" s="41"/>
      <c r="I455" s="57"/>
      <c r="J455" s="28">
        <f>F111</f>
        <v>98</v>
      </c>
      <c r="K455" s="29">
        <f>F16</f>
        <v>3</v>
      </c>
      <c r="L455" s="29">
        <f>F71</f>
        <v>58</v>
      </c>
      <c r="M455" s="29">
        <f>F126</f>
        <v>113</v>
      </c>
      <c r="N455" s="29">
        <f>F56</f>
        <v>43</v>
      </c>
      <c r="O455" s="29">
        <f>F344</f>
        <v>331</v>
      </c>
      <c r="P455" s="29">
        <f>F274</f>
        <v>261</v>
      </c>
      <c r="Q455" s="29">
        <f>F329</f>
        <v>316</v>
      </c>
      <c r="R455" s="29">
        <f>F384</f>
        <v>371</v>
      </c>
      <c r="S455" s="29">
        <f>F289</f>
        <v>276</v>
      </c>
      <c r="T455" s="29">
        <f>F607</f>
        <v>594</v>
      </c>
      <c r="U455" s="29">
        <f>F537</f>
        <v>524</v>
      </c>
      <c r="V455" s="29">
        <f>F567</f>
        <v>554</v>
      </c>
      <c r="W455" s="29">
        <f>F622</f>
        <v>609</v>
      </c>
      <c r="X455" s="29">
        <f>F552</f>
        <v>539</v>
      </c>
      <c r="Y455" s="29">
        <f>F215</f>
        <v>202</v>
      </c>
      <c r="Z455" s="29">
        <f>F145</f>
        <v>132</v>
      </c>
      <c r="AA455" s="29">
        <f>F200</f>
        <v>187</v>
      </c>
      <c r="AB455" s="29">
        <f>F255</f>
        <v>242</v>
      </c>
      <c r="AC455" s="29">
        <f>F185</f>
        <v>172</v>
      </c>
      <c r="AD455" s="29">
        <f>F473</f>
        <v>460</v>
      </c>
      <c r="AE455" s="29">
        <f>F403</f>
        <v>390</v>
      </c>
      <c r="AF455" s="29">
        <f>F458</f>
        <v>445</v>
      </c>
      <c r="AG455" s="29">
        <f>F488</f>
        <v>475</v>
      </c>
      <c r="AH455" s="30">
        <f>F418</f>
        <v>405</v>
      </c>
      <c r="AI455" s="75">
        <f t="shared" ref="AI455:AI477" si="214">SUM(J455:AH455)</f>
        <v>7800</v>
      </c>
      <c r="AJ455" s="41"/>
      <c r="AK455" s="76" t="s">
        <v>460</v>
      </c>
      <c r="AL455" s="78" t="s">
        <v>630</v>
      </c>
      <c r="AM455" s="77" t="s">
        <v>210</v>
      </c>
      <c r="AN455" s="78" t="s">
        <v>96</v>
      </c>
      <c r="AO455" s="78" t="s">
        <v>390</v>
      </c>
      <c r="AP455" s="78" t="s">
        <v>341</v>
      </c>
      <c r="AQ455" s="78" t="s">
        <v>249</v>
      </c>
      <c r="AR455" s="78" t="s">
        <v>466</v>
      </c>
      <c r="AS455" s="78" t="s">
        <v>463</v>
      </c>
      <c r="AT455" s="78" t="s">
        <v>477</v>
      </c>
      <c r="AU455" s="78" t="s">
        <v>105</v>
      </c>
      <c r="AV455" s="78" t="s">
        <v>454</v>
      </c>
      <c r="AW455" s="78" t="s">
        <v>613</v>
      </c>
      <c r="AX455" s="78" t="s">
        <v>147</v>
      </c>
      <c r="AY455" s="78" t="s">
        <v>256</v>
      </c>
      <c r="AZ455" s="78" t="s">
        <v>518</v>
      </c>
      <c r="BA455" s="78" t="s">
        <v>285</v>
      </c>
      <c r="BB455" s="78" t="s">
        <v>260</v>
      </c>
      <c r="BC455" s="78" t="s">
        <v>428</v>
      </c>
      <c r="BD455" s="78" t="s">
        <v>183</v>
      </c>
      <c r="BE455" s="78" t="s">
        <v>263</v>
      </c>
      <c r="BF455" s="78" t="s">
        <v>484</v>
      </c>
      <c r="BG455" s="80" t="s">
        <v>168</v>
      </c>
      <c r="BH455" s="78" t="s">
        <v>593</v>
      </c>
      <c r="BI455" s="81" t="s">
        <v>84</v>
      </c>
      <c r="BJ455" s="67"/>
      <c r="BL455" s="57"/>
      <c r="BM455" s="28">
        <f>F61</f>
        <v>48</v>
      </c>
      <c r="BN455" s="29">
        <f>F116</f>
        <v>103</v>
      </c>
      <c r="BO455" s="29">
        <f>F71</f>
        <v>58</v>
      </c>
      <c r="BP455" s="29">
        <f>F26</f>
        <v>13</v>
      </c>
      <c r="BQ455" s="29">
        <f>F106</f>
        <v>93</v>
      </c>
      <c r="BR455" s="29">
        <f>F415</f>
        <v>402</v>
      </c>
      <c r="BS455" s="29">
        <f>F495</f>
        <v>482</v>
      </c>
      <c r="BT455" s="29">
        <f>F450</f>
        <v>437</v>
      </c>
      <c r="BU455" s="29">
        <f>F405</f>
        <v>392</v>
      </c>
      <c r="BV455" s="29">
        <f>F485</f>
        <v>472</v>
      </c>
      <c r="BW455" s="29">
        <f>F548</f>
        <v>535</v>
      </c>
      <c r="BX455" s="29">
        <f>F628</f>
        <v>615</v>
      </c>
      <c r="BY455" s="29">
        <f>F583</f>
        <v>570</v>
      </c>
      <c r="BZ455" s="29">
        <f>F513</f>
        <v>500</v>
      </c>
      <c r="CA455" s="29">
        <f>F593</f>
        <v>580</v>
      </c>
      <c r="CB455" s="29">
        <f>F294</f>
        <v>281</v>
      </c>
      <c r="CC455" s="29">
        <f>F374</f>
        <v>361</v>
      </c>
      <c r="CD455" s="29">
        <f>F329</f>
        <v>316</v>
      </c>
      <c r="CE455" s="29">
        <f>F284</f>
        <v>271</v>
      </c>
      <c r="CF455" s="29">
        <f>F339</f>
        <v>326</v>
      </c>
      <c r="CG455" s="29">
        <f>F182</f>
        <v>169</v>
      </c>
      <c r="CH455" s="29">
        <f>F262</f>
        <v>249</v>
      </c>
      <c r="CI455" s="29">
        <f>F192</f>
        <v>179</v>
      </c>
      <c r="CJ455" s="29">
        <f>F147</f>
        <v>134</v>
      </c>
      <c r="CK455" s="30">
        <f>F227</f>
        <v>214</v>
      </c>
      <c r="CL455" s="75">
        <f t="shared" ref="CL455:CL477" si="215">SUM(BM455:CK455)</f>
        <v>7800</v>
      </c>
      <c r="CM455" s="41"/>
      <c r="CN455" s="76" t="s">
        <v>494</v>
      </c>
      <c r="CO455" s="78" t="s">
        <v>652</v>
      </c>
      <c r="CP455" s="77" t="s">
        <v>210</v>
      </c>
      <c r="CQ455" s="78" t="s">
        <v>233</v>
      </c>
      <c r="CR455" s="78" t="s">
        <v>508</v>
      </c>
      <c r="CS455" s="78" t="s">
        <v>150</v>
      </c>
      <c r="CT455" s="78" t="s">
        <v>446</v>
      </c>
      <c r="CU455" s="78" t="s">
        <v>236</v>
      </c>
      <c r="CV455" s="78" t="s">
        <v>608</v>
      </c>
      <c r="CW455" s="78" t="s">
        <v>130</v>
      </c>
      <c r="CX455" s="78" t="s">
        <v>238</v>
      </c>
      <c r="CY455" s="78" t="s">
        <v>257</v>
      </c>
      <c r="CZ455" s="78" t="s">
        <v>674</v>
      </c>
      <c r="DA455" s="78" t="s">
        <v>391</v>
      </c>
      <c r="DB455" s="78" t="s">
        <v>577</v>
      </c>
      <c r="DC455" s="78" t="s">
        <v>155</v>
      </c>
      <c r="DD455" s="78" t="s">
        <v>126</v>
      </c>
      <c r="DE455" s="78" t="s">
        <v>466</v>
      </c>
      <c r="DF455" s="78" t="s">
        <v>527</v>
      </c>
      <c r="DG455" s="78" t="s">
        <v>440</v>
      </c>
      <c r="DH455" s="78" t="s">
        <v>549</v>
      </c>
      <c r="DI455" s="78" t="s">
        <v>373</v>
      </c>
      <c r="DJ455" s="80" t="s">
        <v>227</v>
      </c>
      <c r="DK455" s="78" t="s">
        <v>493</v>
      </c>
      <c r="DL455" s="81" t="s">
        <v>248</v>
      </c>
      <c r="DM455" s="67"/>
      <c r="DO455" s="57"/>
      <c r="DP455" s="88">
        <f>F320</f>
        <v>307</v>
      </c>
      <c r="DQ455" s="89">
        <f>F188</f>
        <v>175</v>
      </c>
      <c r="DR455" s="89">
        <f>F86</f>
        <v>73</v>
      </c>
      <c r="DS455" s="89">
        <f>F579</f>
        <v>566</v>
      </c>
      <c r="DT455" s="89">
        <f>F452</f>
        <v>439</v>
      </c>
      <c r="DU455" s="89">
        <f>F376</f>
        <v>363</v>
      </c>
      <c r="DV455" s="89">
        <f>F244</f>
        <v>231</v>
      </c>
      <c r="DW455" s="89">
        <f>F117</f>
        <v>104</v>
      </c>
      <c r="DX455" s="89">
        <f>F635</f>
        <v>622</v>
      </c>
      <c r="DY455" s="89">
        <f>F503</f>
        <v>490</v>
      </c>
      <c r="DZ455" s="89">
        <f>F307</f>
        <v>294</v>
      </c>
      <c r="EA455" s="89">
        <f>F175</f>
        <v>162</v>
      </c>
      <c r="EB455" s="89">
        <f>F43</f>
        <v>30</v>
      </c>
      <c r="EC455" s="89">
        <f>F541</f>
        <v>528</v>
      </c>
      <c r="ED455" s="89">
        <f>F434</f>
        <v>421</v>
      </c>
      <c r="EE455" s="89">
        <f>F358</f>
        <v>345</v>
      </c>
      <c r="EF455" s="89">
        <f>F231</f>
        <v>218</v>
      </c>
      <c r="EG455" s="89">
        <f>F99</f>
        <v>86</v>
      </c>
      <c r="EH455" s="89">
        <f>F597</f>
        <v>584</v>
      </c>
      <c r="EI455" s="89">
        <f>F465</f>
        <v>452</v>
      </c>
      <c r="EJ455" s="89">
        <f>F264</f>
        <v>251</v>
      </c>
      <c r="EK455" s="89">
        <f>F162</f>
        <v>149</v>
      </c>
      <c r="EL455" s="89">
        <f>F30</f>
        <v>17</v>
      </c>
      <c r="EM455" s="89">
        <f>F523</f>
        <v>510</v>
      </c>
      <c r="EN455" s="90">
        <f>F396</f>
        <v>383</v>
      </c>
      <c r="EO455" s="75">
        <f t="shared" si="213"/>
        <v>3247400</v>
      </c>
      <c r="EP455" s="41"/>
      <c r="EQ455" s="91" t="s">
        <v>359</v>
      </c>
      <c r="ER455" s="93" t="s">
        <v>375</v>
      </c>
      <c r="ES455" s="92" t="s">
        <v>557</v>
      </c>
      <c r="ET455" s="93" t="s">
        <v>659</v>
      </c>
      <c r="EU455" s="93" t="s">
        <v>690</v>
      </c>
      <c r="EV455" s="93" t="s">
        <v>425</v>
      </c>
      <c r="EW455" s="93" t="s">
        <v>254</v>
      </c>
      <c r="EX455" s="93" t="s">
        <v>388</v>
      </c>
      <c r="EY455" s="93" t="s">
        <v>473</v>
      </c>
      <c r="EZ455" s="93" t="s">
        <v>404</v>
      </c>
      <c r="FA455" s="93" t="s">
        <v>673</v>
      </c>
      <c r="FB455" s="93" t="s">
        <v>138</v>
      </c>
      <c r="FC455" s="94" t="s">
        <v>414</v>
      </c>
      <c r="FD455" s="93" t="s">
        <v>588</v>
      </c>
      <c r="FE455" s="93" t="s">
        <v>656</v>
      </c>
      <c r="FF455" s="93" t="s">
        <v>158</v>
      </c>
      <c r="FG455" s="93" t="s">
        <v>287</v>
      </c>
      <c r="FH455" s="93" t="s">
        <v>72</v>
      </c>
      <c r="FI455" s="93" t="s">
        <v>214</v>
      </c>
      <c r="FJ455" s="93" t="s">
        <v>4</v>
      </c>
      <c r="FK455" s="93" t="s">
        <v>513</v>
      </c>
      <c r="FL455" s="93" t="s">
        <v>187</v>
      </c>
      <c r="FM455" s="95" t="s">
        <v>290</v>
      </c>
      <c r="FN455" s="93" t="s">
        <v>299</v>
      </c>
      <c r="FO455" s="96" t="s">
        <v>295</v>
      </c>
      <c r="FP455" s="67"/>
    </row>
    <row r="456" spans="1:172" x14ac:dyDescent="0.2">
      <c r="A456" s="41"/>
      <c r="B456" s="41"/>
      <c r="C456" s="41"/>
      <c r="D456" s="109" t="s">
        <v>675</v>
      </c>
      <c r="E456" s="110" t="s">
        <v>565</v>
      </c>
      <c r="F456" s="111">
        <f>B3+(443*B5)</f>
        <v>443</v>
      </c>
      <c r="G456" s="41"/>
      <c r="I456" s="57"/>
      <c r="J456" s="28">
        <f>F76</f>
        <v>63</v>
      </c>
      <c r="K456" s="29">
        <f>F131</f>
        <v>118</v>
      </c>
      <c r="L456" s="29">
        <f>F61</f>
        <v>48</v>
      </c>
      <c r="M456" s="29">
        <f>F91</f>
        <v>78</v>
      </c>
      <c r="N456" s="29">
        <f>F21</f>
        <v>8</v>
      </c>
      <c r="O456" s="29">
        <f>F334</f>
        <v>321</v>
      </c>
      <c r="P456" s="29">
        <f>F364</f>
        <v>351</v>
      </c>
      <c r="Q456" s="29">
        <f>F294</f>
        <v>281</v>
      </c>
      <c r="R456" s="29">
        <f>F349</f>
        <v>336</v>
      </c>
      <c r="S456" s="29">
        <f>F279</f>
        <v>266</v>
      </c>
      <c r="T456" s="29">
        <f>F572</f>
        <v>559</v>
      </c>
      <c r="U456" s="29">
        <f>F627</f>
        <v>614</v>
      </c>
      <c r="V456" s="29">
        <f>F557</f>
        <v>544</v>
      </c>
      <c r="W456" s="29">
        <f>F612</f>
        <v>599</v>
      </c>
      <c r="X456" s="29">
        <f>F517</f>
        <v>504</v>
      </c>
      <c r="Y456" s="29">
        <f>F205</f>
        <v>192</v>
      </c>
      <c r="Z456" s="29">
        <f>F260</f>
        <v>247</v>
      </c>
      <c r="AA456" s="29">
        <f>F165</f>
        <v>152</v>
      </c>
      <c r="AB456" s="29">
        <f>F220</f>
        <v>207</v>
      </c>
      <c r="AC456" s="29">
        <f>F150</f>
        <v>137</v>
      </c>
      <c r="AD456" s="29">
        <f>F438</f>
        <v>425</v>
      </c>
      <c r="AE456" s="29">
        <f>F493</f>
        <v>480</v>
      </c>
      <c r="AF456" s="29">
        <f>F423</f>
        <v>410</v>
      </c>
      <c r="AG456" s="29">
        <f>F478</f>
        <v>465</v>
      </c>
      <c r="AH456" s="30">
        <f>F408</f>
        <v>395</v>
      </c>
      <c r="AI456" s="75">
        <f t="shared" si="214"/>
        <v>7800</v>
      </c>
      <c r="AJ456" s="41"/>
      <c r="AK456" s="76" t="s">
        <v>293</v>
      </c>
      <c r="AL456" s="78" t="s">
        <v>470</v>
      </c>
      <c r="AM456" s="78" t="s">
        <v>494</v>
      </c>
      <c r="AN456" s="77" t="s">
        <v>572</v>
      </c>
      <c r="AO456" s="78" t="s">
        <v>333</v>
      </c>
      <c r="AP456" s="78" t="s">
        <v>497</v>
      </c>
      <c r="AQ456" s="78" t="s">
        <v>546</v>
      </c>
      <c r="AR456" s="78" t="s">
        <v>155</v>
      </c>
      <c r="AS456" s="78" t="s">
        <v>305</v>
      </c>
      <c r="AT456" s="78" t="s">
        <v>536</v>
      </c>
      <c r="AU456" s="78" t="s">
        <v>276</v>
      </c>
      <c r="AV456" s="78" t="s">
        <v>315</v>
      </c>
      <c r="AW456" s="78" t="s">
        <v>356</v>
      </c>
      <c r="AX456" s="78" t="s">
        <v>500</v>
      </c>
      <c r="AY456" s="78" t="s">
        <v>647</v>
      </c>
      <c r="AZ456" s="78" t="s">
        <v>506</v>
      </c>
      <c r="BA456" s="78" t="s">
        <v>115</v>
      </c>
      <c r="BB456" s="78" t="s">
        <v>402</v>
      </c>
      <c r="BC456" s="78" t="s">
        <v>92</v>
      </c>
      <c r="BD456" s="78" t="s">
        <v>318</v>
      </c>
      <c r="BE456" s="78" t="s">
        <v>633</v>
      </c>
      <c r="BF456" s="80" t="s">
        <v>216</v>
      </c>
      <c r="BG456" s="78" t="s">
        <v>322</v>
      </c>
      <c r="BH456" s="78" t="s">
        <v>394</v>
      </c>
      <c r="BI456" s="81" t="s">
        <v>352</v>
      </c>
      <c r="BJ456" s="67"/>
      <c r="BL456" s="57"/>
      <c r="BM456" s="28">
        <f>F121</f>
        <v>108</v>
      </c>
      <c r="BN456" s="29">
        <f>F36</f>
        <v>23</v>
      </c>
      <c r="BO456" s="29">
        <f>F56</f>
        <v>43</v>
      </c>
      <c r="BP456" s="29">
        <f>F91</f>
        <v>78</v>
      </c>
      <c r="BQ456" s="29">
        <f>F76</f>
        <v>63</v>
      </c>
      <c r="BR456" s="29">
        <f>F500</f>
        <v>487</v>
      </c>
      <c r="BS456" s="29">
        <f>F390</f>
        <v>377</v>
      </c>
      <c r="BT456" s="29">
        <f>F435</f>
        <v>422</v>
      </c>
      <c r="BU456" s="29">
        <f>F470</f>
        <v>457</v>
      </c>
      <c r="BV456" s="29">
        <f>F455</f>
        <v>442</v>
      </c>
      <c r="BW456" s="29">
        <f>F633</f>
        <v>620</v>
      </c>
      <c r="BX456" s="29">
        <f>F523</f>
        <v>510</v>
      </c>
      <c r="BY456" s="29">
        <f>F543</f>
        <v>530</v>
      </c>
      <c r="BZ456" s="29">
        <f>F603</f>
        <v>590</v>
      </c>
      <c r="CA456" s="29">
        <f>F563</f>
        <v>550</v>
      </c>
      <c r="CB456" s="29">
        <f>F379</f>
        <v>366</v>
      </c>
      <c r="CC456" s="29">
        <f>F269</f>
        <v>256</v>
      </c>
      <c r="CD456" s="29">
        <f>F289</f>
        <v>276</v>
      </c>
      <c r="CE456" s="29">
        <f>F349</f>
        <v>336</v>
      </c>
      <c r="CF456" s="29">
        <f>F334</f>
        <v>321</v>
      </c>
      <c r="CG456" s="29">
        <f>F242</f>
        <v>229</v>
      </c>
      <c r="CH456" s="29">
        <f>F157</f>
        <v>144</v>
      </c>
      <c r="CI456" s="29">
        <f>F177</f>
        <v>164</v>
      </c>
      <c r="CJ456" s="29">
        <f>F237</f>
        <v>224</v>
      </c>
      <c r="CK456" s="30">
        <f>F197</f>
        <v>184</v>
      </c>
      <c r="CL456" s="75">
        <f t="shared" si="215"/>
        <v>7800</v>
      </c>
      <c r="CM456" s="41"/>
      <c r="CN456" s="76" t="s">
        <v>71</v>
      </c>
      <c r="CO456" s="78" t="s">
        <v>422</v>
      </c>
      <c r="CP456" s="78" t="s">
        <v>390</v>
      </c>
      <c r="CQ456" s="77" t="s">
        <v>572</v>
      </c>
      <c r="CR456" s="78" t="s">
        <v>293</v>
      </c>
      <c r="CS456" s="78" t="s">
        <v>294</v>
      </c>
      <c r="CT456" s="78" t="s">
        <v>220</v>
      </c>
      <c r="CU456" s="78" t="s">
        <v>192</v>
      </c>
      <c r="CV456" s="78" t="s">
        <v>462</v>
      </c>
      <c r="CW456" s="78" t="s">
        <v>582</v>
      </c>
      <c r="CX456" s="78" t="s">
        <v>663</v>
      </c>
      <c r="CY456" s="78" t="s">
        <v>299</v>
      </c>
      <c r="CZ456" s="78" t="s">
        <v>655</v>
      </c>
      <c r="DA456" s="78" t="s">
        <v>77</v>
      </c>
      <c r="DB456" s="78" t="s">
        <v>511</v>
      </c>
      <c r="DC456" s="78" t="s">
        <v>383</v>
      </c>
      <c r="DD456" s="78" t="s">
        <v>225</v>
      </c>
      <c r="DE456" s="78" t="s">
        <v>477</v>
      </c>
      <c r="DF456" s="78" t="s">
        <v>305</v>
      </c>
      <c r="DG456" s="78" t="s">
        <v>497</v>
      </c>
      <c r="DH456" s="78" t="s">
        <v>91</v>
      </c>
      <c r="DI456" s="80" t="s">
        <v>443</v>
      </c>
      <c r="DJ456" s="78" t="s">
        <v>309</v>
      </c>
      <c r="DK456" s="78" t="s">
        <v>265</v>
      </c>
      <c r="DL456" s="81" t="s">
        <v>459</v>
      </c>
      <c r="DM456" s="67"/>
      <c r="DO456" s="57"/>
      <c r="DP456" s="88">
        <f>F464</f>
        <v>451</v>
      </c>
      <c r="DQ456" s="89">
        <f>F362</f>
        <v>349</v>
      </c>
      <c r="DR456" s="89">
        <f>F230</f>
        <v>217</v>
      </c>
      <c r="DS456" s="89">
        <f>F98</f>
        <v>85</v>
      </c>
      <c r="DT456" s="89">
        <f>F596</f>
        <v>583</v>
      </c>
      <c r="DU456" s="89">
        <f>F395</f>
        <v>382</v>
      </c>
      <c r="DV456" s="89">
        <f>F263</f>
        <v>250</v>
      </c>
      <c r="DW456" s="89">
        <f>F161</f>
        <v>148</v>
      </c>
      <c r="DX456" s="89">
        <f>F29</f>
        <v>16</v>
      </c>
      <c r="DY456" s="89">
        <f>F527</f>
        <v>514</v>
      </c>
      <c r="DZ456" s="89">
        <f>F451</f>
        <v>438</v>
      </c>
      <c r="EA456" s="89">
        <f>F319</f>
        <v>306</v>
      </c>
      <c r="EB456" s="89">
        <f>F192</f>
        <v>179</v>
      </c>
      <c r="EC456" s="89">
        <f>F85</f>
        <v>72</v>
      </c>
      <c r="ED456" s="89">
        <f>F578</f>
        <v>565</v>
      </c>
      <c r="EE456" s="89">
        <f>F507</f>
        <v>494</v>
      </c>
      <c r="EF456" s="89">
        <f>F375</f>
        <v>362</v>
      </c>
      <c r="EG456" s="89">
        <f>F243</f>
        <v>230</v>
      </c>
      <c r="EH456" s="89">
        <f>F116</f>
        <v>103</v>
      </c>
      <c r="EI456" s="89">
        <f>F634</f>
        <v>621</v>
      </c>
      <c r="EJ456" s="89">
        <f>F433</f>
        <v>420</v>
      </c>
      <c r="EK456" s="89">
        <f>F306</f>
        <v>293</v>
      </c>
      <c r="EL456" s="89">
        <f>F174</f>
        <v>161</v>
      </c>
      <c r="EM456" s="89">
        <f>F47</f>
        <v>34</v>
      </c>
      <c r="EN456" s="90">
        <f>F540</f>
        <v>527</v>
      </c>
      <c r="EO456" s="75">
        <f t="shared" si="213"/>
        <v>3247400</v>
      </c>
      <c r="EP456" s="41"/>
      <c r="EQ456" s="91" t="s">
        <v>0</v>
      </c>
      <c r="ER456" s="93" t="s">
        <v>179</v>
      </c>
      <c r="ES456" s="93" t="s">
        <v>468</v>
      </c>
      <c r="ET456" s="92" t="s">
        <v>539</v>
      </c>
      <c r="EU456" s="93" t="s">
        <v>251</v>
      </c>
      <c r="EV456" s="93" t="s">
        <v>403</v>
      </c>
      <c r="EW456" s="93" t="s">
        <v>586</v>
      </c>
      <c r="EX456" s="93" t="s">
        <v>400</v>
      </c>
      <c r="EY456" s="93" t="s">
        <v>408</v>
      </c>
      <c r="EZ456" s="93" t="s">
        <v>135</v>
      </c>
      <c r="FA456" s="93" t="s">
        <v>280</v>
      </c>
      <c r="FB456" s="93" t="s">
        <v>88</v>
      </c>
      <c r="FC456" s="94" t="s">
        <v>227</v>
      </c>
      <c r="FD456" s="93" t="s">
        <v>332</v>
      </c>
      <c r="FE456" s="93" t="s">
        <v>144</v>
      </c>
      <c r="FF456" s="93" t="s">
        <v>457</v>
      </c>
      <c r="FG456" s="93" t="s">
        <v>570</v>
      </c>
      <c r="FH456" s="93" t="s">
        <v>307</v>
      </c>
      <c r="FI456" s="93" t="s">
        <v>652</v>
      </c>
      <c r="FJ456" s="93" t="s">
        <v>203</v>
      </c>
      <c r="FK456" s="93" t="s">
        <v>103</v>
      </c>
      <c r="FL456" s="95" t="s">
        <v>399</v>
      </c>
      <c r="FM456" s="93" t="s">
        <v>576</v>
      </c>
      <c r="FN456" s="93" t="s">
        <v>98</v>
      </c>
      <c r="FO456" s="96" t="s">
        <v>108</v>
      </c>
      <c r="FP456" s="67"/>
    </row>
    <row r="457" spans="1:172" x14ac:dyDescent="0.2">
      <c r="A457" s="41"/>
      <c r="B457" s="41"/>
      <c r="C457" s="41"/>
      <c r="D457" s="109" t="s">
        <v>492</v>
      </c>
      <c r="E457" s="110" t="s">
        <v>565</v>
      </c>
      <c r="F457" s="111">
        <f>B3+(444*B5)</f>
        <v>444</v>
      </c>
      <c r="G457" s="41"/>
      <c r="I457" s="57"/>
      <c r="J457" s="28">
        <f>F41</f>
        <v>28</v>
      </c>
      <c r="K457" s="29">
        <f>F96</f>
        <v>83</v>
      </c>
      <c r="L457" s="29">
        <f>F26</f>
        <v>13</v>
      </c>
      <c r="M457" s="29">
        <f>F81</f>
        <v>68</v>
      </c>
      <c r="N457" s="29">
        <f>F136</f>
        <v>123</v>
      </c>
      <c r="O457" s="29">
        <f>F299</f>
        <v>286</v>
      </c>
      <c r="P457" s="29">
        <f>F354</f>
        <v>341</v>
      </c>
      <c r="Q457" s="29">
        <f>F284</f>
        <v>271</v>
      </c>
      <c r="R457" s="29">
        <f>F314</f>
        <v>301</v>
      </c>
      <c r="S457" s="29">
        <f>F369</f>
        <v>356</v>
      </c>
      <c r="T457" s="29">
        <f>F562</f>
        <v>549</v>
      </c>
      <c r="U457" s="29">
        <f>F592</f>
        <v>579</v>
      </c>
      <c r="V457" s="29">
        <f>F522</f>
        <v>509</v>
      </c>
      <c r="W457" s="29">
        <f>F577</f>
        <v>564</v>
      </c>
      <c r="X457" s="29">
        <f>F632</f>
        <v>619</v>
      </c>
      <c r="Y457" s="29">
        <f>F170</f>
        <v>157</v>
      </c>
      <c r="Z457" s="29">
        <f>F225</f>
        <v>212</v>
      </c>
      <c r="AA457" s="29">
        <f>F155</f>
        <v>142</v>
      </c>
      <c r="AB457" s="29">
        <f>F210</f>
        <v>197</v>
      </c>
      <c r="AC457" s="29">
        <f>F240</f>
        <v>227</v>
      </c>
      <c r="AD457" s="29">
        <f>F428</f>
        <v>415</v>
      </c>
      <c r="AE457" s="29">
        <f>F483</f>
        <v>470</v>
      </c>
      <c r="AF457" s="29">
        <f>F388</f>
        <v>375</v>
      </c>
      <c r="AG457" s="29">
        <f>F443</f>
        <v>430</v>
      </c>
      <c r="AH457" s="30">
        <f>F498</f>
        <v>485</v>
      </c>
      <c r="AI457" s="75">
        <f t="shared" si="214"/>
        <v>7800</v>
      </c>
      <c r="AJ457" s="41"/>
      <c r="AK457" s="76" t="s">
        <v>619</v>
      </c>
      <c r="AL457" s="78" t="s">
        <v>143</v>
      </c>
      <c r="AM457" s="78" t="s">
        <v>233</v>
      </c>
      <c r="AN457" s="78" t="s">
        <v>540</v>
      </c>
      <c r="AO457" s="77" t="s">
        <v>525</v>
      </c>
      <c r="AP457" s="78" t="s">
        <v>112</v>
      </c>
      <c r="AQ457" s="78" t="s">
        <v>426</v>
      </c>
      <c r="AR457" s="78" t="s">
        <v>527</v>
      </c>
      <c r="AS457" s="78" t="s">
        <v>398</v>
      </c>
      <c r="AT457" s="78" t="s">
        <v>282</v>
      </c>
      <c r="AU457" s="78" t="s">
        <v>530</v>
      </c>
      <c r="AV457" s="78" t="s">
        <v>592</v>
      </c>
      <c r="AW457" s="78" t="s">
        <v>75</v>
      </c>
      <c r="AX457" s="78" t="s">
        <v>381</v>
      </c>
      <c r="AY457" s="78" t="s">
        <v>298</v>
      </c>
      <c r="AZ457" s="78" t="s">
        <v>228</v>
      </c>
      <c r="BA457" s="78" t="s">
        <v>367</v>
      </c>
      <c r="BB457" s="78" t="s">
        <v>385</v>
      </c>
      <c r="BC457" s="78" t="s">
        <v>310</v>
      </c>
      <c r="BD457" s="78" t="s">
        <v>480</v>
      </c>
      <c r="BE457" s="80" t="s">
        <v>445</v>
      </c>
      <c r="BF457" s="78" t="s">
        <v>296</v>
      </c>
      <c r="BG457" s="78" t="s">
        <v>568</v>
      </c>
      <c r="BH457" s="78" t="s">
        <v>338</v>
      </c>
      <c r="BI457" s="81" t="s">
        <v>371</v>
      </c>
      <c r="BJ457" s="67"/>
      <c r="BL457" s="57"/>
      <c r="BM457" s="28">
        <f>F101</f>
        <v>88</v>
      </c>
      <c r="BN457" s="29">
        <f>F81</f>
        <v>68</v>
      </c>
      <c r="BO457" s="29">
        <f>F16</f>
        <v>3</v>
      </c>
      <c r="BP457" s="29">
        <f>F46</f>
        <v>33</v>
      </c>
      <c r="BQ457" s="29">
        <f>F136</f>
        <v>123</v>
      </c>
      <c r="BR457" s="29">
        <f>F480</f>
        <v>467</v>
      </c>
      <c r="BS457" s="29">
        <f>F460</f>
        <v>447</v>
      </c>
      <c r="BT457" s="29">
        <f>F395</f>
        <v>382</v>
      </c>
      <c r="BU457" s="29">
        <f>F425</f>
        <v>412</v>
      </c>
      <c r="BV457" s="29">
        <f>F490</f>
        <v>477</v>
      </c>
      <c r="BW457" s="29">
        <f>F588</f>
        <v>575</v>
      </c>
      <c r="BX457" s="29">
        <f>F568</f>
        <v>555</v>
      </c>
      <c r="BY457" s="29">
        <f>F528</f>
        <v>515</v>
      </c>
      <c r="BZ457" s="29">
        <f>F558</f>
        <v>545</v>
      </c>
      <c r="CA457" s="29">
        <f>F623</f>
        <v>610</v>
      </c>
      <c r="CB457" s="29">
        <f>F359</f>
        <v>346</v>
      </c>
      <c r="CC457" s="29">
        <f>F314</f>
        <v>301</v>
      </c>
      <c r="CD457" s="29">
        <f>F274</f>
        <v>261</v>
      </c>
      <c r="CE457" s="29">
        <f>F304</f>
        <v>291</v>
      </c>
      <c r="CF457" s="29">
        <f>F369</f>
        <v>356</v>
      </c>
      <c r="CG457" s="29">
        <f>F222</f>
        <v>209</v>
      </c>
      <c r="CH457" s="29">
        <f>F202</f>
        <v>189</v>
      </c>
      <c r="CI457" s="29">
        <f>F162</f>
        <v>149</v>
      </c>
      <c r="CJ457" s="29">
        <f>F167</f>
        <v>154</v>
      </c>
      <c r="CK457" s="30">
        <f>F257</f>
        <v>244</v>
      </c>
      <c r="CL457" s="75">
        <f t="shared" si="215"/>
        <v>7800</v>
      </c>
      <c r="CM457" s="41"/>
      <c r="CN457" s="76" t="s">
        <v>123</v>
      </c>
      <c r="CO457" s="78" t="s">
        <v>540</v>
      </c>
      <c r="CP457" s="78" t="s">
        <v>630</v>
      </c>
      <c r="CQ457" s="78" t="s">
        <v>269</v>
      </c>
      <c r="CR457" s="77" t="s">
        <v>525</v>
      </c>
      <c r="CS457" s="78" t="s">
        <v>603</v>
      </c>
      <c r="CT457" s="78" t="s">
        <v>328</v>
      </c>
      <c r="CU457" s="78" t="s">
        <v>403</v>
      </c>
      <c r="CV457" s="78" t="s">
        <v>353</v>
      </c>
      <c r="CW457" s="78" t="s">
        <v>278</v>
      </c>
      <c r="CX457" s="78" t="s">
        <v>456</v>
      </c>
      <c r="CY457" s="78" t="s">
        <v>623</v>
      </c>
      <c r="CZ457" s="78" t="s">
        <v>274</v>
      </c>
      <c r="DA457" s="78" t="s">
        <v>666</v>
      </c>
      <c r="DB457" s="78" t="s">
        <v>357</v>
      </c>
      <c r="DC457" s="78" t="s">
        <v>559</v>
      </c>
      <c r="DD457" s="78" t="s">
        <v>398</v>
      </c>
      <c r="DE457" s="78" t="s">
        <v>249</v>
      </c>
      <c r="DF457" s="78" t="s">
        <v>502</v>
      </c>
      <c r="DG457" s="78" t="s">
        <v>282</v>
      </c>
      <c r="DH457" s="80" t="s">
        <v>524</v>
      </c>
      <c r="DI457" s="78" t="s">
        <v>362</v>
      </c>
      <c r="DJ457" s="78" t="s">
        <v>187</v>
      </c>
      <c r="DK457" s="78" t="s">
        <v>284</v>
      </c>
      <c r="DL457" s="81" t="s">
        <v>516</v>
      </c>
      <c r="DM457" s="67"/>
      <c r="DO457" s="57"/>
      <c r="DP457" s="88">
        <f>F633</f>
        <v>620</v>
      </c>
      <c r="DQ457" s="89">
        <f>F506</f>
        <v>493</v>
      </c>
      <c r="DR457" s="89">
        <f>F374</f>
        <v>361</v>
      </c>
      <c r="DS457" s="89">
        <f>F247</f>
        <v>234</v>
      </c>
      <c r="DT457" s="89">
        <f>F115</f>
        <v>102</v>
      </c>
      <c r="DU457" s="89">
        <f>F539</f>
        <v>526</v>
      </c>
      <c r="DV457" s="89">
        <f>F437</f>
        <v>424</v>
      </c>
      <c r="DW457" s="89">
        <f>F305</f>
        <v>292</v>
      </c>
      <c r="DX457" s="89">
        <f>F173</f>
        <v>160</v>
      </c>
      <c r="DY457" s="89">
        <f>F46</f>
        <v>33</v>
      </c>
      <c r="DZ457" s="89">
        <f>F595</f>
        <v>582</v>
      </c>
      <c r="EA457" s="89">
        <f>F463</f>
        <v>450</v>
      </c>
      <c r="EB457" s="89">
        <f>F361</f>
        <v>348</v>
      </c>
      <c r="EC457" s="89">
        <f>F229</f>
        <v>216</v>
      </c>
      <c r="ED457" s="89">
        <f>F102</f>
        <v>89</v>
      </c>
      <c r="EE457" s="89">
        <f>F526</f>
        <v>513</v>
      </c>
      <c r="EF457" s="89">
        <f>F394</f>
        <v>381</v>
      </c>
      <c r="EG457" s="89">
        <f>F267</f>
        <v>254</v>
      </c>
      <c r="EH457" s="89">
        <f>F160</f>
        <v>147</v>
      </c>
      <c r="EI457" s="89">
        <f>F28</f>
        <v>15</v>
      </c>
      <c r="EJ457" s="89">
        <f>F582</f>
        <v>569</v>
      </c>
      <c r="EK457" s="89">
        <f>F450</f>
        <v>437</v>
      </c>
      <c r="EL457" s="89">
        <f>F318</f>
        <v>305</v>
      </c>
      <c r="EM457" s="89">
        <f>F191</f>
        <v>178</v>
      </c>
      <c r="EN457" s="90">
        <f>F84</f>
        <v>71</v>
      </c>
      <c r="EO457" s="75">
        <f t="shared" si="213"/>
        <v>3247400</v>
      </c>
      <c r="EP457" s="41"/>
      <c r="EQ457" s="91" t="s">
        <v>663</v>
      </c>
      <c r="ER457" s="93" t="s">
        <v>683</v>
      </c>
      <c r="ES457" s="93" t="s">
        <v>126</v>
      </c>
      <c r="ET457" s="93" t="s">
        <v>421</v>
      </c>
      <c r="EU457" s="92" t="s">
        <v>584</v>
      </c>
      <c r="EV457" s="93" t="s">
        <v>79</v>
      </c>
      <c r="EW457" s="93" t="s">
        <v>219</v>
      </c>
      <c r="EX457" s="93" t="s">
        <v>312</v>
      </c>
      <c r="EY457" s="93" t="s">
        <v>160</v>
      </c>
      <c r="EZ457" s="93" t="s">
        <v>269</v>
      </c>
      <c r="FA457" s="93" t="s">
        <v>567</v>
      </c>
      <c r="FB457" s="93" t="s">
        <v>615</v>
      </c>
      <c r="FC457" s="94" t="s">
        <v>199</v>
      </c>
      <c r="FD457" s="93" t="s">
        <v>452</v>
      </c>
      <c r="FE457" s="93" t="s">
        <v>609</v>
      </c>
      <c r="FF457" s="93" t="s">
        <v>486</v>
      </c>
      <c r="FG457" s="93" t="s">
        <v>700</v>
      </c>
      <c r="FH457" s="93" t="s">
        <v>372</v>
      </c>
      <c r="FI457" s="93" t="s">
        <v>247</v>
      </c>
      <c r="FJ457" s="93" t="s">
        <v>658</v>
      </c>
      <c r="FK457" s="95" t="s">
        <v>239</v>
      </c>
      <c r="FL457" s="93" t="s">
        <v>236</v>
      </c>
      <c r="FM457" s="93" t="s">
        <v>268</v>
      </c>
      <c r="FN457" s="93" t="s">
        <v>427</v>
      </c>
      <c r="FO457" s="96" t="s">
        <v>232</v>
      </c>
      <c r="FP457" s="67"/>
    </row>
    <row r="458" spans="1:172" x14ac:dyDescent="0.2">
      <c r="A458" s="41"/>
      <c r="B458" s="41"/>
      <c r="C458" s="41"/>
      <c r="D458" s="109" t="s">
        <v>168</v>
      </c>
      <c r="E458" s="110" t="s">
        <v>565</v>
      </c>
      <c r="F458" s="111">
        <f>B3+(445*B5)</f>
        <v>445</v>
      </c>
      <c r="G458" s="41"/>
      <c r="I458" s="57"/>
      <c r="J458" s="28">
        <f>F535</f>
        <v>522</v>
      </c>
      <c r="K458" s="29">
        <f>F565</f>
        <v>552</v>
      </c>
      <c r="L458" s="29">
        <f>F620</f>
        <v>607</v>
      </c>
      <c r="M458" s="29">
        <f>F550</f>
        <v>537</v>
      </c>
      <c r="N458" s="29">
        <f>F605</f>
        <v>592</v>
      </c>
      <c r="O458" s="29">
        <f>F143</f>
        <v>130</v>
      </c>
      <c r="P458" s="29">
        <f>F198</f>
        <v>185</v>
      </c>
      <c r="Q458" s="29">
        <f>F253</f>
        <v>240</v>
      </c>
      <c r="R458" s="29">
        <f>F183</f>
        <v>170</v>
      </c>
      <c r="S458" s="29">
        <f>F213</f>
        <v>200</v>
      </c>
      <c r="T458" s="29">
        <f>F406</f>
        <v>393</v>
      </c>
      <c r="U458" s="29">
        <f>F461</f>
        <v>448</v>
      </c>
      <c r="V458" s="29">
        <f>F491</f>
        <v>478</v>
      </c>
      <c r="W458" s="29">
        <f>F421</f>
        <v>408</v>
      </c>
      <c r="X458" s="29">
        <f>F476</f>
        <v>463</v>
      </c>
      <c r="Y458" s="29">
        <f>F14</f>
        <v>1</v>
      </c>
      <c r="Z458" s="29">
        <f>F69</f>
        <v>56</v>
      </c>
      <c r="AA458" s="29">
        <f>F124</f>
        <v>111</v>
      </c>
      <c r="AB458" s="29">
        <f>F54</f>
        <v>41</v>
      </c>
      <c r="AC458" s="29">
        <f>F109</f>
        <v>96</v>
      </c>
      <c r="AD458" s="29">
        <f>F277</f>
        <v>264</v>
      </c>
      <c r="AE458" s="29">
        <f>F332</f>
        <v>319</v>
      </c>
      <c r="AF458" s="29">
        <f>F387</f>
        <v>374</v>
      </c>
      <c r="AG458" s="29">
        <f>F292</f>
        <v>279</v>
      </c>
      <c r="AH458" s="30">
        <f>F347</f>
        <v>334</v>
      </c>
      <c r="AI458" s="75">
        <f t="shared" si="214"/>
        <v>7800</v>
      </c>
      <c r="AJ458" s="41"/>
      <c r="AK458" s="76" t="s">
        <v>433</v>
      </c>
      <c r="AL458" s="78" t="s">
        <v>172</v>
      </c>
      <c r="AM458" s="78" t="s">
        <v>648</v>
      </c>
      <c r="AN458" s="78" t="s">
        <v>273</v>
      </c>
      <c r="AO458" s="78" t="s">
        <v>448</v>
      </c>
      <c r="AP458" s="77" t="s">
        <v>186</v>
      </c>
      <c r="AQ458" s="78" t="s">
        <v>93</v>
      </c>
      <c r="AR458" s="78" t="s">
        <v>575</v>
      </c>
      <c r="AS458" s="78" t="s">
        <v>504</v>
      </c>
      <c r="AT458" s="78" t="s">
        <v>189</v>
      </c>
      <c r="AU458" s="78" t="s">
        <v>672</v>
      </c>
      <c r="AV458" s="78" t="s">
        <v>395</v>
      </c>
      <c r="AW458" s="78" t="s">
        <v>193</v>
      </c>
      <c r="AX458" s="78" t="s">
        <v>234</v>
      </c>
      <c r="AY458" s="78" t="s">
        <v>217</v>
      </c>
      <c r="AZ458" s="78" t="s">
        <v>201</v>
      </c>
      <c r="BA458" s="78" t="s">
        <v>573</v>
      </c>
      <c r="BB458" s="78" t="s">
        <v>334</v>
      </c>
      <c r="BC458" s="78" t="s">
        <v>523</v>
      </c>
      <c r="BD458" s="80" t="s">
        <v>95</v>
      </c>
      <c r="BE458" s="78" t="s">
        <v>156</v>
      </c>
      <c r="BF458" s="78" t="s">
        <v>665</v>
      </c>
      <c r="BG458" s="78" t="s">
        <v>360</v>
      </c>
      <c r="BH458" s="78" t="s">
        <v>205</v>
      </c>
      <c r="BI458" s="81" t="s">
        <v>616</v>
      </c>
      <c r="BJ458" s="67"/>
      <c r="BL458" s="57"/>
      <c r="BM458" s="28">
        <f>F277</f>
        <v>264</v>
      </c>
      <c r="BN458" s="29">
        <f>F342</f>
        <v>329</v>
      </c>
      <c r="BO458" s="29">
        <f>F372</f>
        <v>359</v>
      </c>
      <c r="BP458" s="29">
        <f>F332</f>
        <v>319</v>
      </c>
      <c r="BQ458" s="29">
        <f>F312</f>
        <v>299</v>
      </c>
      <c r="BR458" s="29">
        <f>F143</f>
        <v>130</v>
      </c>
      <c r="BS458" s="29">
        <f>F233</f>
        <v>220</v>
      </c>
      <c r="BT458" s="29">
        <f>F238</f>
        <v>225</v>
      </c>
      <c r="BU458" s="29">
        <f>F198</f>
        <v>185</v>
      </c>
      <c r="BV458" s="29">
        <f>F178</f>
        <v>165</v>
      </c>
      <c r="BW458" s="29">
        <f>F389</f>
        <v>376</v>
      </c>
      <c r="BX458" s="29">
        <f>F479</f>
        <v>466</v>
      </c>
      <c r="BY458" s="29">
        <f>F509</f>
        <v>496</v>
      </c>
      <c r="BZ458" s="29">
        <f>F444</f>
        <v>431</v>
      </c>
      <c r="CA458" s="29">
        <f>F424</f>
        <v>411</v>
      </c>
      <c r="CB458" s="29">
        <f>F531</f>
        <v>518</v>
      </c>
      <c r="CC458" s="29">
        <f>F596</f>
        <v>583</v>
      </c>
      <c r="CD458" s="29">
        <f>F626</f>
        <v>613</v>
      </c>
      <c r="CE458" s="29">
        <f>F586</f>
        <v>573</v>
      </c>
      <c r="CF458" s="29">
        <f>F541</f>
        <v>528</v>
      </c>
      <c r="CG458" s="29">
        <f>F35</f>
        <v>22</v>
      </c>
      <c r="CH458" s="29">
        <f>F100</f>
        <v>87</v>
      </c>
      <c r="CI458" s="29">
        <f>F130</f>
        <v>117</v>
      </c>
      <c r="CJ458" s="29">
        <f>F65</f>
        <v>52</v>
      </c>
      <c r="CK458" s="30">
        <f>F45</f>
        <v>32</v>
      </c>
      <c r="CL458" s="75">
        <f t="shared" si="215"/>
        <v>7800</v>
      </c>
      <c r="CM458" s="41"/>
      <c r="CN458" s="76" t="s">
        <v>156</v>
      </c>
      <c r="CO458" s="78" t="s">
        <v>120</v>
      </c>
      <c r="CP458" s="78" t="s">
        <v>594</v>
      </c>
      <c r="CQ458" s="78" t="s">
        <v>665</v>
      </c>
      <c r="CR458" s="78" t="s">
        <v>242</v>
      </c>
      <c r="CS458" s="77" t="s">
        <v>186</v>
      </c>
      <c r="CT458" s="78" t="s">
        <v>429</v>
      </c>
      <c r="CU458" s="78" t="s">
        <v>326</v>
      </c>
      <c r="CV458" s="78" t="s">
        <v>93</v>
      </c>
      <c r="CW458" s="78" t="s">
        <v>599</v>
      </c>
      <c r="CX458" s="78" t="s">
        <v>437</v>
      </c>
      <c r="CY458" s="78" t="s">
        <v>153</v>
      </c>
      <c r="CZ458" s="78" t="s">
        <v>640</v>
      </c>
      <c r="DA458" s="78" t="s">
        <v>692</v>
      </c>
      <c r="DB458" s="78" t="s">
        <v>405</v>
      </c>
      <c r="DC458" s="78" t="s">
        <v>495</v>
      </c>
      <c r="DD458" s="78" t="s">
        <v>251</v>
      </c>
      <c r="DE458" s="78" t="s">
        <v>406</v>
      </c>
      <c r="DF458" s="78" t="s">
        <v>78</v>
      </c>
      <c r="DG458" s="80" t="s">
        <v>588</v>
      </c>
      <c r="DH458" s="78" t="s">
        <v>141</v>
      </c>
      <c r="DI458" s="78" t="s">
        <v>409</v>
      </c>
      <c r="DJ458" s="78" t="s">
        <v>350</v>
      </c>
      <c r="DK458" s="78" t="s">
        <v>602</v>
      </c>
      <c r="DL458" s="81" t="s">
        <v>261</v>
      </c>
      <c r="DM458" s="67"/>
      <c r="DO458" s="57"/>
      <c r="DP458" s="88">
        <f>F218</f>
        <v>205</v>
      </c>
      <c r="DQ458" s="89">
        <f>F91</f>
        <v>78</v>
      </c>
      <c r="DR458" s="89">
        <f>F609</f>
        <v>596</v>
      </c>
      <c r="DS458" s="89">
        <f>F482</f>
        <v>469</v>
      </c>
      <c r="DT458" s="89">
        <f>F350</f>
        <v>337</v>
      </c>
      <c r="DU458" s="89">
        <f>F149</f>
        <v>136</v>
      </c>
      <c r="DV458" s="89">
        <f>F22</f>
        <v>9</v>
      </c>
      <c r="DW458" s="89">
        <f>F515</f>
        <v>502</v>
      </c>
      <c r="DX458" s="89">
        <f>F408</f>
        <v>395</v>
      </c>
      <c r="DY458" s="89">
        <f>F281</f>
        <v>268</v>
      </c>
      <c r="DZ458" s="89">
        <f>F205</f>
        <v>192</v>
      </c>
      <c r="EA458" s="89">
        <f>F73</f>
        <v>60</v>
      </c>
      <c r="EB458" s="89">
        <f>F571</f>
        <v>558</v>
      </c>
      <c r="EC458" s="89">
        <f>F439</f>
        <v>426</v>
      </c>
      <c r="ED458" s="89">
        <f>F337</f>
        <v>324</v>
      </c>
      <c r="EE458" s="89">
        <f>F261</f>
        <v>248</v>
      </c>
      <c r="EF458" s="89">
        <f>F129</f>
        <v>116</v>
      </c>
      <c r="EG458" s="89">
        <f>F627</f>
        <v>614</v>
      </c>
      <c r="EH458" s="89">
        <f>F495</f>
        <v>482</v>
      </c>
      <c r="EI458" s="89">
        <f>F363</f>
        <v>350</v>
      </c>
      <c r="EJ458" s="89">
        <f>F167</f>
        <v>154</v>
      </c>
      <c r="EK458" s="89">
        <f>F60</f>
        <v>47</v>
      </c>
      <c r="EL458" s="89">
        <f>F553</f>
        <v>540</v>
      </c>
      <c r="EM458" s="89">
        <f>F426</f>
        <v>413</v>
      </c>
      <c r="EN458" s="90">
        <f>F294</f>
        <v>281</v>
      </c>
      <c r="EO458" s="75">
        <f t="shared" si="213"/>
        <v>3247400</v>
      </c>
      <c r="EP458" s="41"/>
      <c r="EQ458" s="91" t="s">
        <v>114</v>
      </c>
      <c r="ER458" s="93" t="s">
        <v>572</v>
      </c>
      <c r="ES458" s="93" t="s">
        <v>370</v>
      </c>
      <c r="ET458" s="93" t="s">
        <v>564</v>
      </c>
      <c r="EU458" s="93" t="s">
        <v>578</v>
      </c>
      <c r="EV458" s="92" t="s">
        <v>654</v>
      </c>
      <c r="EW458" s="93" t="s">
        <v>348</v>
      </c>
      <c r="EX458" s="93" t="s">
        <v>266</v>
      </c>
      <c r="EY458" s="93" t="s">
        <v>352</v>
      </c>
      <c r="EZ458" s="93" t="s">
        <v>545</v>
      </c>
      <c r="FA458" s="93" t="s">
        <v>506</v>
      </c>
      <c r="FB458" s="93" t="s">
        <v>389</v>
      </c>
      <c r="FC458" s="94" t="s">
        <v>129</v>
      </c>
      <c r="FD458" s="93" t="s">
        <v>420</v>
      </c>
      <c r="FE458" s="93" t="s">
        <v>111</v>
      </c>
      <c r="FF458" s="93" t="s">
        <v>442</v>
      </c>
      <c r="FG458" s="93" t="s">
        <v>450</v>
      </c>
      <c r="FH458" s="93" t="s">
        <v>315</v>
      </c>
      <c r="FI458" s="93" t="s">
        <v>446</v>
      </c>
      <c r="FJ458" s="95" t="s">
        <v>646</v>
      </c>
      <c r="FK458" s="93" t="s">
        <v>284</v>
      </c>
      <c r="FL458" s="93" t="s">
        <v>74</v>
      </c>
      <c r="FM458" s="93" t="s">
        <v>197</v>
      </c>
      <c r="FN458" s="93" t="s">
        <v>339</v>
      </c>
      <c r="FO458" s="96" t="s">
        <v>155</v>
      </c>
      <c r="FP458" s="67"/>
    </row>
    <row r="459" spans="1:172" x14ac:dyDescent="0.2">
      <c r="A459" s="41"/>
      <c r="B459" s="41"/>
      <c r="C459" s="41"/>
      <c r="D459" s="109" t="s">
        <v>625</v>
      </c>
      <c r="E459" s="110" t="s">
        <v>565</v>
      </c>
      <c r="F459" s="122">
        <f>B3+(446*B5)</f>
        <v>446</v>
      </c>
      <c r="G459" s="41"/>
      <c r="I459" s="57"/>
      <c r="J459" s="28">
        <f>F625</f>
        <v>612</v>
      </c>
      <c r="K459" s="29">
        <f>F555</f>
        <v>542</v>
      </c>
      <c r="L459" s="29">
        <f>F610</f>
        <v>597</v>
      </c>
      <c r="M459" s="29">
        <f>F515</f>
        <v>502</v>
      </c>
      <c r="N459" s="29">
        <f>F570</f>
        <v>557</v>
      </c>
      <c r="O459" s="29">
        <f>F258</f>
        <v>245</v>
      </c>
      <c r="P459" s="29">
        <f>F163</f>
        <v>150</v>
      </c>
      <c r="Q459" s="29">
        <f>F218</f>
        <v>205</v>
      </c>
      <c r="R459" s="29">
        <f>F148</f>
        <v>135</v>
      </c>
      <c r="S459" s="29">
        <f>F203</f>
        <v>190</v>
      </c>
      <c r="T459" s="29">
        <f>F496</f>
        <v>483</v>
      </c>
      <c r="U459" s="29">
        <f>F426</f>
        <v>413</v>
      </c>
      <c r="V459" s="29">
        <f>F481</f>
        <v>468</v>
      </c>
      <c r="W459" s="29">
        <f>F411</f>
        <v>398</v>
      </c>
      <c r="X459" s="29">
        <f>F441</f>
        <v>428</v>
      </c>
      <c r="Y459" s="29">
        <f>F129</f>
        <v>116</v>
      </c>
      <c r="Z459" s="29">
        <f>F59</f>
        <v>46</v>
      </c>
      <c r="AA459" s="29">
        <f>F89</f>
        <v>76</v>
      </c>
      <c r="AB459" s="29">
        <f>F19</f>
        <v>6</v>
      </c>
      <c r="AC459" s="29">
        <f>F74</f>
        <v>61</v>
      </c>
      <c r="AD459" s="29">
        <f>F367</f>
        <v>354</v>
      </c>
      <c r="AE459" s="29">
        <f>F297</f>
        <v>284</v>
      </c>
      <c r="AF459" s="29">
        <f>F352</f>
        <v>339</v>
      </c>
      <c r="AG459" s="29">
        <f>F282</f>
        <v>269</v>
      </c>
      <c r="AH459" s="30">
        <f>F337</f>
        <v>324</v>
      </c>
      <c r="AI459" s="75">
        <f t="shared" si="214"/>
        <v>7800</v>
      </c>
      <c r="AJ459" s="41"/>
      <c r="AK459" s="76" t="s">
        <v>76</v>
      </c>
      <c r="AL459" s="78" t="s">
        <v>485</v>
      </c>
      <c r="AM459" s="78" t="s">
        <v>510</v>
      </c>
      <c r="AN459" s="78" t="s">
        <v>266</v>
      </c>
      <c r="AO459" s="78" t="s">
        <v>591</v>
      </c>
      <c r="AP459" s="78" t="s">
        <v>386</v>
      </c>
      <c r="AQ459" s="77" t="s">
        <v>250</v>
      </c>
      <c r="AR459" s="78" t="s">
        <v>114</v>
      </c>
      <c r="AS459" s="78" t="s">
        <v>229</v>
      </c>
      <c r="AT459" s="78" t="s">
        <v>637</v>
      </c>
      <c r="AU459" s="78" t="s">
        <v>354</v>
      </c>
      <c r="AV459" s="78" t="s">
        <v>339</v>
      </c>
      <c r="AW459" s="78" t="s">
        <v>687</v>
      </c>
      <c r="AX459" s="78" t="s">
        <v>476</v>
      </c>
      <c r="AY459" s="78" t="s">
        <v>253</v>
      </c>
      <c r="AZ459" s="78" t="s">
        <v>450</v>
      </c>
      <c r="BA459" s="78" t="s">
        <v>349</v>
      </c>
      <c r="BB459" s="78" t="s">
        <v>2</v>
      </c>
      <c r="BC459" s="80" t="s">
        <v>620</v>
      </c>
      <c r="BD459" s="78" t="s">
        <v>140</v>
      </c>
      <c r="BE459" s="78" t="s">
        <v>264</v>
      </c>
      <c r="BF459" s="78" t="s">
        <v>649</v>
      </c>
      <c r="BG459" s="78" t="s">
        <v>283</v>
      </c>
      <c r="BH459" s="78" t="s">
        <v>678</v>
      </c>
      <c r="BI459" s="81" t="s">
        <v>111</v>
      </c>
      <c r="BJ459" s="67"/>
      <c r="BL459" s="57"/>
      <c r="BM459" s="28">
        <f>F337</f>
        <v>324</v>
      </c>
      <c r="BN459" s="29">
        <f>F297</f>
        <v>284</v>
      </c>
      <c r="BO459" s="29">
        <f>F357</f>
        <v>344</v>
      </c>
      <c r="BP459" s="29">
        <f>F377</f>
        <v>364</v>
      </c>
      <c r="BQ459" s="29">
        <f>F267</f>
        <v>254</v>
      </c>
      <c r="BR459" s="29">
        <f>F203</f>
        <v>190</v>
      </c>
      <c r="BS459" s="29">
        <f>F163</f>
        <v>150</v>
      </c>
      <c r="BT459" s="29">
        <f>F223</f>
        <v>210</v>
      </c>
      <c r="BU459" s="29">
        <f>F243</f>
        <v>230</v>
      </c>
      <c r="BV459" s="29">
        <f>F158</f>
        <v>145</v>
      </c>
      <c r="BW459" s="29">
        <f>F449</f>
        <v>436</v>
      </c>
      <c r="BX459" s="29">
        <f>F434</f>
        <v>421</v>
      </c>
      <c r="BY459" s="29">
        <f>F469</f>
        <v>456</v>
      </c>
      <c r="BZ459" s="29">
        <f>F489</f>
        <v>476</v>
      </c>
      <c r="CA459" s="29">
        <f>F404</f>
        <v>391</v>
      </c>
      <c r="CB459" s="29">
        <f>F566</f>
        <v>553</v>
      </c>
      <c r="CC459" s="29">
        <f>F551</f>
        <v>538</v>
      </c>
      <c r="CD459" s="29">
        <f>F611</f>
        <v>598</v>
      </c>
      <c r="CE459" s="29">
        <f>F631</f>
        <v>618</v>
      </c>
      <c r="CF459" s="29">
        <f>F521</f>
        <v>508</v>
      </c>
      <c r="CG459" s="29">
        <f>F70</f>
        <v>57</v>
      </c>
      <c r="CH459" s="29">
        <f>F55</f>
        <v>42</v>
      </c>
      <c r="CI459" s="29">
        <f>F90</f>
        <v>77</v>
      </c>
      <c r="CJ459" s="29">
        <f>F135</f>
        <v>122</v>
      </c>
      <c r="CK459" s="30">
        <f>F25</f>
        <v>12</v>
      </c>
      <c r="CL459" s="75">
        <f t="shared" si="215"/>
        <v>7800</v>
      </c>
      <c r="CM459" s="41"/>
      <c r="CN459" s="76" t="s">
        <v>111</v>
      </c>
      <c r="CO459" s="78" t="s">
        <v>649</v>
      </c>
      <c r="CP459" s="78" t="s">
        <v>669</v>
      </c>
      <c r="CQ459" s="78" t="s">
        <v>221</v>
      </c>
      <c r="CR459" s="78" t="s">
        <v>372</v>
      </c>
      <c r="CS459" s="78" t="s">
        <v>637</v>
      </c>
      <c r="CT459" s="77" t="s">
        <v>250</v>
      </c>
      <c r="CU459" s="78" t="s">
        <v>344</v>
      </c>
      <c r="CV459" s="78" t="s">
        <v>307</v>
      </c>
      <c r="CW459" s="78" t="s">
        <v>538</v>
      </c>
      <c r="CX459" s="78" t="s">
        <v>444</v>
      </c>
      <c r="CY459" s="78" t="s">
        <v>656</v>
      </c>
      <c r="CZ459" s="78" t="s">
        <v>696</v>
      </c>
      <c r="DA459" s="78" t="s">
        <v>475</v>
      </c>
      <c r="DB459" s="78" t="s">
        <v>99</v>
      </c>
      <c r="DC459" s="78" t="s">
        <v>627</v>
      </c>
      <c r="DD459" s="78" t="s">
        <v>447</v>
      </c>
      <c r="DE459" s="78" t="s">
        <v>241</v>
      </c>
      <c r="DF459" s="80" t="s">
        <v>411</v>
      </c>
      <c r="DG459" s="78" t="s">
        <v>191</v>
      </c>
      <c r="DH459" s="78" t="s">
        <v>369</v>
      </c>
      <c r="DI459" s="78" t="s">
        <v>230</v>
      </c>
      <c r="DJ459" s="78" t="s">
        <v>639</v>
      </c>
      <c r="DK459" s="78" t="s">
        <v>209</v>
      </c>
      <c r="DL459" s="81" t="s">
        <v>451</v>
      </c>
      <c r="DM459" s="67"/>
      <c r="DO459" s="57"/>
      <c r="DP459" s="88">
        <f>F367</f>
        <v>354</v>
      </c>
      <c r="DQ459" s="89">
        <f>F260</f>
        <v>247</v>
      </c>
      <c r="DR459" s="89">
        <f>F128</f>
        <v>115</v>
      </c>
      <c r="DS459" s="89">
        <f>F626</f>
        <v>613</v>
      </c>
      <c r="DT459" s="89">
        <f>F494</f>
        <v>481</v>
      </c>
      <c r="DU459" s="89">
        <f>F293</f>
        <v>280</v>
      </c>
      <c r="DV459" s="89">
        <f>F166</f>
        <v>153</v>
      </c>
      <c r="DW459" s="89">
        <f>F59</f>
        <v>46</v>
      </c>
      <c r="DX459" s="89">
        <f>F557</f>
        <v>544</v>
      </c>
      <c r="DY459" s="89">
        <f>F425</f>
        <v>412</v>
      </c>
      <c r="DZ459" s="89">
        <f>F349</f>
        <v>336</v>
      </c>
      <c r="EA459" s="89">
        <f>F222</f>
        <v>209</v>
      </c>
      <c r="EB459" s="89">
        <f>F90</f>
        <v>77</v>
      </c>
      <c r="EC459" s="89">
        <f>F608</f>
        <v>595</v>
      </c>
      <c r="ED459" s="89">
        <f>F481</f>
        <v>468</v>
      </c>
      <c r="EE459" s="89">
        <f>F280</f>
        <v>267</v>
      </c>
      <c r="EF459" s="89">
        <f>F148</f>
        <v>135</v>
      </c>
      <c r="EG459" s="89">
        <f>F21</f>
        <v>8</v>
      </c>
      <c r="EH459" s="89">
        <f>F514</f>
        <v>501</v>
      </c>
      <c r="EI459" s="89">
        <f>F412</f>
        <v>399</v>
      </c>
      <c r="EJ459" s="89">
        <f>F336</f>
        <v>323</v>
      </c>
      <c r="EK459" s="89">
        <f>F204</f>
        <v>191</v>
      </c>
      <c r="EL459" s="89">
        <f>F77</f>
        <v>64</v>
      </c>
      <c r="EM459" s="89">
        <f>F570</f>
        <v>557</v>
      </c>
      <c r="EN459" s="90">
        <f>F438</f>
        <v>425</v>
      </c>
      <c r="EO459" s="75">
        <f t="shared" si="213"/>
        <v>3247400</v>
      </c>
      <c r="EP459" s="41"/>
      <c r="EQ459" s="91" t="s">
        <v>264</v>
      </c>
      <c r="ER459" s="93" t="s">
        <v>115</v>
      </c>
      <c r="ES459" s="93" t="s">
        <v>628</v>
      </c>
      <c r="ET459" s="93" t="s">
        <v>406</v>
      </c>
      <c r="EU459" s="93" t="s">
        <v>694</v>
      </c>
      <c r="EV459" s="93" t="s">
        <v>125</v>
      </c>
      <c r="EW459" s="92" t="s">
        <v>419</v>
      </c>
      <c r="EX459" s="93" t="s">
        <v>349</v>
      </c>
      <c r="EY459" s="93" t="s">
        <v>356</v>
      </c>
      <c r="EZ459" s="93" t="s">
        <v>353</v>
      </c>
      <c r="FA459" s="93" t="s">
        <v>305</v>
      </c>
      <c r="FB459" s="93" t="s">
        <v>524</v>
      </c>
      <c r="FC459" s="94" t="s">
        <v>639</v>
      </c>
      <c r="FD459" s="93" t="s">
        <v>671</v>
      </c>
      <c r="FE459" s="93" t="s">
        <v>687</v>
      </c>
      <c r="FF459" s="93" t="s">
        <v>85</v>
      </c>
      <c r="FG459" s="93" t="s">
        <v>229</v>
      </c>
      <c r="FH459" s="93" t="s">
        <v>333</v>
      </c>
      <c r="FI459" s="95" t="s">
        <v>146</v>
      </c>
      <c r="FJ459" s="93" t="s">
        <v>277</v>
      </c>
      <c r="FK459" s="93" t="s">
        <v>366</v>
      </c>
      <c r="FL459" s="93" t="s">
        <v>560</v>
      </c>
      <c r="FM459" s="93" t="s">
        <v>651</v>
      </c>
      <c r="FN459" s="93" t="s">
        <v>591</v>
      </c>
      <c r="FO459" s="96" t="s">
        <v>633</v>
      </c>
      <c r="FP459" s="67"/>
    </row>
    <row r="460" spans="1:172" x14ac:dyDescent="0.2">
      <c r="A460" s="41"/>
      <c r="B460" s="41"/>
      <c r="C460" s="41"/>
      <c r="D460" s="109" t="s">
        <v>328</v>
      </c>
      <c r="E460" s="110" t="s">
        <v>565</v>
      </c>
      <c r="F460" s="122">
        <f>B3+(447*B5)</f>
        <v>447</v>
      </c>
      <c r="G460" s="41"/>
      <c r="I460" s="57"/>
      <c r="J460" s="28">
        <f>F590</f>
        <v>577</v>
      </c>
      <c r="K460" s="29">
        <f>F520</f>
        <v>507</v>
      </c>
      <c r="L460" s="29">
        <f>F575</f>
        <v>562</v>
      </c>
      <c r="M460" s="29">
        <f>F630</f>
        <v>617</v>
      </c>
      <c r="N460" s="29">
        <f>F560</f>
        <v>547</v>
      </c>
      <c r="O460" s="29">
        <f>F223</f>
        <v>210</v>
      </c>
      <c r="P460" s="29">
        <f>F153</f>
        <v>140</v>
      </c>
      <c r="Q460" s="29">
        <f>F208</f>
        <v>195</v>
      </c>
      <c r="R460" s="29">
        <f>F238</f>
        <v>225</v>
      </c>
      <c r="S460" s="29">
        <f>F168</f>
        <v>155</v>
      </c>
      <c r="T460" s="29">
        <f>F486</f>
        <v>473</v>
      </c>
      <c r="U460" s="29">
        <f>F391</f>
        <v>378</v>
      </c>
      <c r="V460" s="29">
        <f>F446</f>
        <v>433</v>
      </c>
      <c r="W460" s="29">
        <f>F501</f>
        <v>488</v>
      </c>
      <c r="X460" s="29">
        <f>F431</f>
        <v>418</v>
      </c>
      <c r="Y460" s="29">
        <f>F94</f>
        <v>81</v>
      </c>
      <c r="Z460" s="29">
        <f>F24</f>
        <v>11</v>
      </c>
      <c r="AA460" s="29">
        <f>F79</f>
        <v>66</v>
      </c>
      <c r="AB460" s="29">
        <f>F134</f>
        <v>121</v>
      </c>
      <c r="AC460" s="29">
        <f>F39</f>
        <v>26</v>
      </c>
      <c r="AD460" s="29">
        <f>F357</f>
        <v>344</v>
      </c>
      <c r="AE460" s="29">
        <f>F287</f>
        <v>274</v>
      </c>
      <c r="AF460" s="29">
        <f>F317</f>
        <v>304</v>
      </c>
      <c r="AG460" s="29">
        <f>F372</f>
        <v>359</v>
      </c>
      <c r="AH460" s="30">
        <f>F302</f>
        <v>289</v>
      </c>
      <c r="AI460" s="75">
        <f t="shared" si="214"/>
        <v>7800</v>
      </c>
      <c r="AJ460" s="41"/>
      <c r="AK460" s="76" t="s">
        <v>300</v>
      </c>
      <c r="AL460" s="78" t="s">
        <v>632</v>
      </c>
      <c r="AM460" s="78" t="s">
        <v>215</v>
      </c>
      <c r="AN460" s="78" t="s">
        <v>553</v>
      </c>
      <c r="AO460" s="78" t="s">
        <v>393</v>
      </c>
      <c r="AP460" s="78" t="s">
        <v>344</v>
      </c>
      <c r="AQ460" s="78" t="s">
        <v>622</v>
      </c>
      <c r="AR460" s="77" t="s">
        <v>469</v>
      </c>
      <c r="AS460" s="78" t="s">
        <v>326</v>
      </c>
      <c r="AT460" s="78" t="s">
        <v>363</v>
      </c>
      <c r="AU460" s="78" t="s">
        <v>543</v>
      </c>
      <c r="AV460" s="78" t="s">
        <v>311</v>
      </c>
      <c r="AW460" s="78" t="s">
        <v>102</v>
      </c>
      <c r="AX460" s="78" t="s">
        <v>152</v>
      </c>
      <c r="AY460" s="78" t="s">
        <v>664</v>
      </c>
      <c r="AZ460" s="78" t="s">
        <v>650</v>
      </c>
      <c r="BA460" s="78" t="s">
        <v>270</v>
      </c>
      <c r="BB460" s="80" t="s">
        <v>554</v>
      </c>
      <c r="BC460" s="78" t="s">
        <v>289</v>
      </c>
      <c r="BD460" s="78" t="s">
        <v>319</v>
      </c>
      <c r="BE460" s="78" t="s">
        <v>669</v>
      </c>
      <c r="BF460" s="78" t="s">
        <v>303</v>
      </c>
      <c r="BG460" s="78" t="s">
        <v>323</v>
      </c>
      <c r="BH460" s="78" t="s">
        <v>594</v>
      </c>
      <c r="BI460" s="81" t="s">
        <v>89</v>
      </c>
      <c r="BJ460" s="67"/>
      <c r="BL460" s="57"/>
      <c r="BM460" s="28">
        <f>F307</f>
        <v>294</v>
      </c>
      <c r="BN460" s="29">
        <f>F387</f>
        <v>374</v>
      </c>
      <c r="BO460" s="29">
        <f>F317</f>
        <v>304</v>
      </c>
      <c r="BP460" s="29">
        <f>F272</f>
        <v>259</v>
      </c>
      <c r="BQ460" s="29">
        <f>F352</f>
        <v>339</v>
      </c>
      <c r="BR460" s="29">
        <f>F173</f>
        <v>160</v>
      </c>
      <c r="BS460" s="29">
        <f>F253</f>
        <v>240</v>
      </c>
      <c r="BT460" s="29">
        <f>F208</f>
        <v>195</v>
      </c>
      <c r="BU460" s="29">
        <f>F138</f>
        <v>125</v>
      </c>
      <c r="BV460" s="29">
        <f>F218</f>
        <v>205</v>
      </c>
      <c r="BW460" s="29">
        <f>F419</f>
        <v>406</v>
      </c>
      <c r="BX460" s="29">
        <f>F499</f>
        <v>486</v>
      </c>
      <c r="BY460" s="29">
        <f>F454</f>
        <v>441</v>
      </c>
      <c r="BZ460" s="29">
        <f>F409</f>
        <v>396</v>
      </c>
      <c r="CA460" s="29">
        <f>F464</f>
        <v>451</v>
      </c>
      <c r="CB460" s="29">
        <f>F561</f>
        <v>548</v>
      </c>
      <c r="CC460" s="29">
        <f>F616</f>
        <v>603</v>
      </c>
      <c r="CD460" s="29">
        <f>F571</f>
        <v>558</v>
      </c>
      <c r="CE460" s="29">
        <f>F526</f>
        <v>513</v>
      </c>
      <c r="CF460" s="29">
        <f>F606</f>
        <v>593</v>
      </c>
      <c r="CG460" s="29">
        <f>F40</f>
        <v>27</v>
      </c>
      <c r="CH460" s="29">
        <f>F120</f>
        <v>107</v>
      </c>
      <c r="CI460" s="29">
        <f>F75</f>
        <v>62</v>
      </c>
      <c r="CJ460" s="29">
        <f>F30</f>
        <v>17</v>
      </c>
      <c r="CK460" s="30">
        <f>F110</f>
        <v>97</v>
      </c>
      <c r="CL460" s="75">
        <f t="shared" si="215"/>
        <v>7800</v>
      </c>
      <c r="CM460" s="41"/>
      <c r="CN460" s="76" t="s">
        <v>673</v>
      </c>
      <c r="CO460" s="78" t="s">
        <v>360</v>
      </c>
      <c r="CP460" s="78" t="s">
        <v>323</v>
      </c>
      <c r="CQ460" s="78" t="s">
        <v>569</v>
      </c>
      <c r="CR460" s="78" t="s">
        <v>283</v>
      </c>
      <c r="CS460" s="78" t="s">
        <v>160</v>
      </c>
      <c r="CT460" s="78" t="s">
        <v>575</v>
      </c>
      <c r="CU460" s="77" t="s">
        <v>469</v>
      </c>
      <c r="CV460" s="78" t="s">
        <v>127</v>
      </c>
      <c r="CW460" s="78" t="s">
        <v>114</v>
      </c>
      <c r="CX460" s="78" t="s">
        <v>697</v>
      </c>
      <c r="CY460" s="78" t="s">
        <v>483</v>
      </c>
      <c r="CZ460" s="78" t="s">
        <v>218</v>
      </c>
      <c r="DA460" s="78" t="s">
        <v>604</v>
      </c>
      <c r="DB460" s="78" t="s">
        <v>0</v>
      </c>
      <c r="DC460" s="78" t="s">
        <v>145</v>
      </c>
      <c r="DD460" s="78" t="s">
        <v>610</v>
      </c>
      <c r="DE460" s="80" t="s">
        <v>129</v>
      </c>
      <c r="DF460" s="78" t="s">
        <v>486</v>
      </c>
      <c r="DG460" s="78" t="s">
        <v>526</v>
      </c>
      <c r="DH460" s="78" t="s">
        <v>580</v>
      </c>
      <c r="DI460" s="78" t="s">
        <v>320</v>
      </c>
      <c r="DJ460" s="78" t="s">
        <v>487</v>
      </c>
      <c r="DK460" s="78" t="s">
        <v>290</v>
      </c>
      <c r="DL460" s="81" t="s">
        <v>271</v>
      </c>
      <c r="DM460" s="67"/>
      <c r="DO460" s="57"/>
      <c r="DP460" s="88">
        <f>F411</f>
        <v>398</v>
      </c>
      <c r="DQ460" s="89">
        <f>F279</f>
        <v>266</v>
      </c>
      <c r="DR460" s="89">
        <f>F152</f>
        <v>139</v>
      </c>
      <c r="DS460" s="89">
        <f>F20</f>
        <v>7</v>
      </c>
      <c r="DT460" s="89">
        <f>F513</f>
        <v>500</v>
      </c>
      <c r="DU460" s="89">
        <f>F442</f>
        <v>429</v>
      </c>
      <c r="DV460" s="89">
        <f>F335</f>
        <v>322</v>
      </c>
      <c r="DW460" s="89">
        <f>F203</f>
        <v>190</v>
      </c>
      <c r="DX460" s="89">
        <f>F76</f>
        <v>63</v>
      </c>
      <c r="DY460" s="89">
        <f>F569</f>
        <v>556</v>
      </c>
      <c r="DZ460" s="89">
        <f>F493</f>
        <v>480</v>
      </c>
      <c r="EA460" s="89">
        <f>F366</f>
        <v>353</v>
      </c>
      <c r="EB460" s="89">
        <f>F259</f>
        <v>246</v>
      </c>
      <c r="EC460" s="89">
        <f>F132</f>
        <v>119</v>
      </c>
      <c r="ED460" s="89">
        <f>F625</f>
        <v>612</v>
      </c>
      <c r="EE460" s="89">
        <f>F424</f>
        <v>411</v>
      </c>
      <c r="EF460" s="89">
        <f>F297</f>
        <v>284</v>
      </c>
      <c r="EG460" s="89">
        <f>F165</f>
        <v>152</v>
      </c>
      <c r="EH460" s="89">
        <f>F58</f>
        <v>45</v>
      </c>
      <c r="EI460" s="89">
        <f>F556</f>
        <v>543</v>
      </c>
      <c r="EJ460" s="89">
        <f>F480</f>
        <v>467</v>
      </c>
      <c r="EK460" s="89">
        <f>F348</f>
        <v>335</v>
      </c>
      <c r="EL460" s="89">
        <f>F221</f>
        <v>208</v>
      </c>
      <c r="EM460" s="89">
        <f>F89</f>
        <v>76</v>
      </c>
      <c r="EN460" s="90">
        <f>F612</f>
        <v>599</v>
      </c>
      <c r="EO460" s="75">
        <f t="shared" si="213"/>
        <v>3247400</v>
      </c>
      <c r="EP460" s="41"/>
      <c r="EQ460" s="91" t="s">
        <v>476</v>
      </c>
      <c r="ER460" s="93" t="s">
        <v>536</v>
      </c>
      <c r="ES460" s="93" t="s">
        <v>113</v>
      </c>
      <c r="ET460" s="93" t="s">
        <v>117</v>
      </c>
      <c r="EU460" s="93" t="s">
        <v>391</v>
      </c>
      <c r="EV460" s="93" t="s">
        <v>297</v>
      </c>
      <c r="EW460" s="93" t="s">
        <v>515</v>
      </c>
      <c r="EX460" s="92" t="s">
        <v>637</v>
      </c>
      <c r="EY460" s="93" t="s">
        <v>293</v>
      </c>
      <c r="EZ460" s="93" t="s">
        <v>301</v>
      </c>
      <c r="FA460" s="93" t="s">
        <v>216</v>
      </c>
      <c r="FB460" s="93" t="s">
        <v>302</v>
      </c>
      <c r="FC460" s="94" t="s">
        <v>162</v>
      </c>
      <c r="FD460" s="93" t="s">
        <v>190</v>
      </c>
      <c r="FE460" s="93" t="s">
        <v>76</v>
      </c>
      <c r="FF460" s="93" t="s">
        <v>405</v>
      </c>
      <c r="FG460" s="93" t="s">
        <v>649</v>
      </c>
      <c r="FH460" s="95" t="s">
        <v>402</v>
      </c>
      <c r="FI460" s="93" t="s">
        <v>380</v>
      </c>
      <c r="FJ460" s="93" t="s">
        <v>558</v>
      </c>
      <c r="FK460" s="93" t="s">
        <v>603</v>
      </c>
      <c r="FL460" s="93" t="s">
        <v>677</v>
      </c>
      <c r="FM460" s="93" t="s">
        <v>698</v>
      </c>
      <c r="FN460" s="93" t="s">
        <v>2</v>
      </c>
      <c r="FO460" s="96" t="s">
        <v>500</v>
      </c>
      <c r="FP460" s="67"/>
    </row>
    <row r="461" spans="1:172" x14ac:dyDescent="0.2">
      <c r="A461" s="41"/>
      <c r="B461" s="41"/>
      <c r="C461" s="41"/>
      <c r="D461" s="109" t="s">
        <v>395</v>
      </c>
      <c r="E461" s="110" t="s">
        <v>565</v>
      </c>
      <c r="F461" s="111">
        <f>B3+(448*B5)</f>
        <v>448</v>
      </c>
      <c r="G461" s="41"/>
      <c r="I461" s="57"/>
      <c r="J461" s="28">
        <f>F580</f>
        <v>567</v>
      </c>
      <c r="K461" s="29">
        <f>F635</f>
        <v>622</v>
      </c>
      <c r="L461" s="29">
        <f>F540</f>
        <v>527</v>
      </c>
      <c r="M461" s="29">
        <f>F595</f>
        <v>582</v>
      </c>
      <c r="N461" s="29">
        <f>F525</f>
        <v>512</v>
      </c>
      <c r="O461" s="29">
        <f>F188</f>
        <v>175</v>
      </c>
      <c r="P461" s="29">
        <f>F243</f>
        <v>230</v>
      </c>
      <c r="Q461" s="29">
        <f>F173</f>
        <v>160</v>
      </c>
      <c r="R461" s="29">
        <f>F228</f>
        <v>215</v>
      </c>
      <c r="S461" s="29">
        <f>F158</f>
        <v>145</v>
      </c>
      <c r="T461" s="29">
        <f>F451</f>
        <v>438</v>
      </c>
      <c r="U461" s="29">
        <f>F506</f>
        <v>493</v>
      </c>
      <c r="V461" s="29">
        <f>F436</f>
        <v>423</v>
      </c>
      <c r="W461" s="29">
        <f>F466</f>
        <v>453</v>
      </c>
      <c r="X461" s="29">
        <f>F396</f>
        <v>383</v>
      </c>
      <c r="Y461" s="29">
        <f>F84</f>
        <v>71</v>
      </c>
      <c r="Z461" s="29">
        <f>F114</f>
        <v>101</v>
      </c>
      <c r="AA461" s="29">
        <f>F44</f>
        <v>31</v>
      </c>
      <c r="AB461" s="29">
        <f>F99</f>
        <v>86</v>
      </c>
      <c r="AC461" s="29">
        <f>F29</f>
        <v>16</v>
      </c>
      <c r="AD461" s="29">
        <f>F322</f>
        <v>309</v>
      </c>
      <c r="AE461" s="29">
        <f>F377</f>
        <v>364</v>
      </c>
      <c r="AF461" s="29">
        <f>F307</f>
        <v>294</v>
      </c>
      <c r="AG461" s="29">
        <f>F362</f>
        <v>349</v>
      </c>
      <c r="AH461" s="30">
        <f>F267</f>
        <v>254</v>
      </c>
      <c r="AI461" s="75">
        <f t="shared" si="214"/>
        <v>7800</v>
      </c>
      <c r="AJ461" s="41"/>
      <c r="AK461" s="76" t="s">
        <v>407</v>
      </c>
      <c r="AL461" s="78" t="s">
        <v>473</v>
      </c>
      <c r="AM461" s="78" t="s">
        <v>108</v>
      </c>
      <c r="AN461" s="78" t="s">
        <v>567</v>
      </c>
      <c r="AO461" s="78" t="s">
        <v>337</v>
      </c>
      <c r="AP461" s="78" t="s">
        <v>375</v>
      </c>
      <c r="AQ461" s="78" t="s">
        <v>307</v>
      </c>
      <c r="AR461" s="78" t="s">
        <v>160</v>
      </c>
      <c r="AS461" s="77" t="s">
        <v>653</v>
      </c>
      <c r="AT461" s="78" t="s">
        <v>538</v>
      </c>
      <c r="AU461" s="78" t="s">
        <v>280</v>
      </c>
      <c r="AV461" s="78" t="s">
        <v>683</v>
      </c>
      <c r="AW461" s="78" t="s">
        <v>436</v>
      </c>
      <c r="AX461" s="78" t="s">
        <v>378</v>
      </c>
      <c r="AY461" s="78" t="s">
        <v>295</v>
      </c>
      <c r="AZ461" s="78" t="s">
        <v>232</v>
      </c>
      <c r="BA461" s="80" t="s">
        <v>368</v>
      </c>
      <c r="BB461" s="78" t="s">
        <v>597</v>
      </c>
      <c r="BC461" s="78" t="s">
        <v>72</v>
      </c>
      <c r="BD461" s="78" t="s">
        <v>408</v>
      </c>
      <c r="BE461" s="78" t="s">
        <v>634</v>
      </c>
      <c r="BF461" s="78" t="s">
        <v>221</v>
      </c>
      <c r="BG461" s="78" t="s">
        <v>673</v>
      </c>
      <c r="BH461" s="78" t="s">
        <v>179</v>
      </c>
      <c r="BI461" s="81" t="s">
        <v>372</v>
      </c>
      <c r="BJ461" s="67"/>
      <c r="BL461" s="57"/>
      <c r="BM461" s="28">
        <f>F367</f>
        <v>354</v>
      </c>
      <c r="BN461" s="29">
        <f>F282</f>
        <v>269</v>
      </c>
      <c r="BO461" s="29">
        <f>F302</f>
        <v>289</v>
      </c>
      <c r="BP461" s="29">
        <f>F362</f>
        <v>349</v>
      </c>
      <c r="BQ461" s="29">
        <f>F322</f>
        <v>309</v>
      </c>
      <c r="BR461" s="29">
        <f>F258</f>
        <v>245</v>
      </c>
      <c r="BS461" s="29">
        <f>F148</f>
        <v>135</v>
      </c>
      <c r="BT461" s="29">
        <f>F168</f>
        <v>155</v>
      </c>
      <c r="BU461" s="29">
        <f>F228</f>
        <v>215</v>
      </c>
      <c r="BV461" s="29">
        <f>F188</f>
        <v>175</v>
      </c>
      <c r="BW461" s="29">
        <f>F504</f>
        <v>491</v>
      </c>
      <c r="BX461" s="29">
        <f>F394</f>
        <v>381</v>
      </c>
      <c r="BY461" s="29">
        <f>F414</f>
        <v>401</v>
      </c>
      <c r="BZ461" s="29">
        <f>F474</f>
        <v>461</v>
      </c>
      <c r="CA461" s="29">
        <f>F459</f>
        <v>446</v>
      </c>
      <c r="CB461" s="29">
        <f>F621</f>
        <v>608</v>
      </c>
      <c r="CC461" s="29">
        <f>F536</f>
        <v>523</v>
      </c>
      <c r="CD461" s="29">
        <f>F556</f>
        <v>543</v>
      </c>
      <c r="CE461" s="29">
        <f>F591</f>
        <v>578</v>
      </c>
      <c r="CF461" s="29">
        <f>F576</f>
        <v>563</v>
      </c>
      <c r="CG461" s="29">
        <f>F125</f>
        <v>112</v>
      </c>
      <c r="CH461" s="29">
        <f>F15</f>
        <v>2</v>
      </c>
      <c r="CI461" s="29">
        <f>F60</f>
        <v>47</v>
      </c>
      <c r="CJ461" s="29">
        <f>F95</f>
        <v>82</v>
      </c>
      <c r="CK461" s="30">
        <f>F80</f>
        <v>67</v>
      </c>
      <c r="CL461" s="75">
        <f t="shared" si="215"/>
        <v>7800</v>
      </c>
      <c r="CM461" s="41"/>
      <c r="CN461" s="76" t="s">
        <v>264</v>
      </c>
      <c r="CO461" s="78" t="s">
        <v>678</v>
      </c>
      <c r="CP461" s="78" t="s">
        <v>89</v>
      </c>
      <c r="CQ461" s="78" t="s">
        <v>179</v>
      </c>
      <c r="CR461" s="78" t="s">
        <v>634</v>
      </c>
      <c r="CS461" s="78" t="s">
        <v>386</v>
      </c>
      <c r="CT461" s="78" t="s">
        <v>229</v>
      </c>
      <c r="CU461" s="78" t="s">
        <v>363</v>
      </c>
      <c r="CV461" s="77" t="s">
        <v>653</v>
      </c>
      <c r="CW461" s="78" t="s">
        <v>375</v>
      </c>
      <c r="CX461" s="78" t="s">
        <v>81</v>
      </c>
      <c r="CY461" s="78" t="s">
        <v>700</v>
      </c>
      <c r="CZ461" s="78" t="s">
        <v>396</v>
      </c>
      <c r="DA461" s="78" t="s">
        <v>519</v>
      </c>
      <c r="DB461" s="78" t="s">
        <v>625</v>
      </c>
      <c r="DC461" s="78" t="s">
        <v>376</v>
      </c>
      <c r="DD461" s="80" t="s">
        <v>104</v>
      </c>
      <c r="DE461" s="78" t="s">
        <v>558</v>
      </c>
      <c r="DF461" s="78" t="s">
        <v>661</v>
      </c>
      <c r="DG461" s="78" t="s">
        <v>521</v>
      </c>
      <c r="DH461" s="78" t="s">
        <v>522</v>
      </c>
      <c r="DI461" s="78" t="s">
        <v>612</v>
      </c>
      <c r="DJ461" s="78" t="s">
        <v>74</v>
      </c>
      <c r="DK461" s="78" t="s">
        <v>202</v>
      </c>
      <c r="DL461" s="81" t="s">
        <v>97</v>
      </c>
      <c r="DM461" s="67"/>
      <c r="DO461" s="57"/>
      <c r="DP461" s="88">
        <f>F555</f>
        <v>542</v>
      </c>
      <c r="DQ461" s="89">
        <f>F423</f>
        <v>410</v>
      </c>
      <c r="DR461" s="89">
        <f>F296</f>
        <v>283</v>
      </c>
      <c r="DS461" s="89">
        <f>F164</f>
        <v>151</v>
      </c>
      <c r="DT461" s="89">
        <f>F62</f>
        <v>49</v>
      </c>
      <c r="DU461" s="89">
        <f>F611</f>
        <v>598</v>
      </c>
      <c r="DV461" s="89">
        <f>F479</f>
        <v>466</v>
      </c>
      <c r="DW461" s="89">
        <f>F352</f>
        <v>339</v>
      </c>
      <c r="DX461" s="89">
        <f>F220</f>
        <v>207</v>
      </c>
      <c r="DY461" s="89">
        <f>F88</f>
        <v>75</v>
      </c>
      <c r="DZ461" s="89">
        <f>F517</f>
        <v>504</v>
      </c>
      <c r="EA461" s="89">
        <f>F410</f>
        <v>397</v>
      </c>
      <c r="EB461" s="89">
        <f>F278</f>
        <v>265</v>
      </c>
      <c r="EC461" s="89">
        <f>F151</f>
        <v>138</v>
      </c>
      <c r="ED461" s="89">
        <f>F19</f>
        <v>6</v>
      </c>
      <c r="EE461" s="89">
        <f>F568</f>
        <v>555</v>
      </c>
      <c r="EF461" s="89">
        <f>F441</f>
        <v>428</v>
      </c>
      <c r="EG461" s="89">
        <f>F334</f>
        <v>321</v>
      </c>
      <c r="EH461" s="89">
        <f>F207</f>
        <v>194</v>
      </c>
      <c r="EI461" s="89">
        <f>F75</f>
        <v>62</v>
      </c>
      <c r="EJ461" s="89">
        <f>F624</f>
        <v>611</v>
      </c>
      <c r="EK461" s="89">
        <f>F497</f>
        <v>484</v>
      </c>
      <c r="EL461" s="89">
        <f>F365</f>
        <v>352</v>
      </c>
      <c r="EM461" s="89">
        <f>F258</f>
        <v>245</v>
      </c>
      <c r="EN461" s="90">
        <f>F131</f>
        <v>118</v>
      </c>
      <c r="EO461" s="75">
        <f t="shared" si="213"/>
        <v>3247400</v>
      </c>
      <c r="EP461" s="41"/>
      <c r="EQ461" s="91" t="s">
        <v>485</v>
      </c>
      <c r="ER461" s="93" t="s">
        <v>322</v>
      </c>
      <c r="ES461" s="93" t="s">
        <v>532</v>
      </c>
      <c r="ET461" s="93" t="s">
        <v>245</v>
      </c>
      <c r="EU461" s="93" t="s">
        <v>682</v>
      </c>
      <c r="EV461" s="93" t="s">
        <v>241</v>
      </c>
      <c r="EW461" s="93" t="s">
        <v>153</v>
      </c>
      <c r="EX461" s="93" t="s">
        <v>283</v>
      </c>
      <c r="EY461" s="92" t="s">
        <v>92</v>
      </c>
      <c r="EZ461" s="93" t="s">
        <v>1</v>
      </c>
      <c r="FA461" s="93" t="s">
        <v>647</v>
      </c>
      <c r="FB461" s="93" t="s">
        <v>377</v>
      </c>
      <c r="FC461" s="94" t="s">
        <v>243</v>
      </c>
      <c r="FD461" s="93" t="s">
        <v>571</v>
      </c>
      <c r="FE461" s="93" t="s">
        <v>620</v>
      </c>
      <c r="FF461" s="93" t="s">
        <v>623</v>
      </c>
      <c r="FG461" s="95" t="s">
        <v>253</v>
      </c>
      <c r="FH461" s="93" t="s">
        <v>288</v>
      </c>
      <c r="FI461" s="93" t="s">
        <v>481</v>
      </c>
      <c r="FJ461" s="93" t="s">
        <v>487</v>
      </c>
      <c r="FK461" s="93" t="s">
        <v>542</v>
      </c>
      <c r="FL461" s="93" t="s">
        <v>136</v>
      </c>
      <c r="FM461" s="93" t="s">
        <v>416</v>
      </c>
      <c r="FN461" s="93" t="s">
        <v>386</v>
      </c>
      <c r="FO461" s="96" t="s">
        <v>470</v>
      </c>
      <c r="FP461" s="67"/>
    </row>
    <row r="462" spans="1:172" x14ac:dyDescent="0.2">
      <c r="A462" s="41"/>
      <c r="B462" s="41"/>
      <c r="C462" s="41"/>
      <c r="D462" s="109" t="s">
        <v>149</v>
      </c>
      <c r="E462" s="110" t="s">
        <v>565</v>
      </c>
      <c r="F462" s="111">
        <f>B3+(449*B5)</f>
        <v>449</v>
      </c>
      <c r="G462" s="41"/>
      <c r="I462" s="57"/>
      <c r="J462" s="28">
        <f>F545</f>
        <v>532</v>
      </c>
      <c r="K462" s="29">
        <f>F600</f>
        <v>587</v>
      </c>
      <c r="L462" s="29">
        <f>F530</f>
        <v>517</v>
      </c>
      <c r="M462" s="29">
        <f>F585</f>
        <v>572</v>
      </c>
      <c r="N462" s="29">
        <f>F615</f>
        <v>602</v>
      </c>
      <c r="O462" s="29">
        <f>F178</f>
        <v>165</v>
      </c>
      <c r="P462" s="29">
        <f>F233</f>
        <v>220</v>
      </c>
      <c r="Q462" s="29">
        <f>F138</f>
        <v>125</v>
      </c>
      <c r="R462" s="29">
        <f>F193</f>
        <v>180</v>
      </c>
      <c r="S462" s="29">
        <f>F248</f>
        <v>235</v>
      </c>
      <c r="T462" s="29">
        <f>F416</f>
        <v>403</v>
      </c>
      <c r="U462" s="29">
        <f>F471</f>
        <v>458</v>
      </c>
      <c r="V462" s="29">
        <f>F401</f>
        <v>388</v>
      </c>
      <c r="W462" s="29">
        <f>F456</f>
        <v>443</v>
      </c>
      <c r="X462" s="29">
        <f>F511</f>
        <v>498</v>
      </c>
      <c r="Y462" s="29">
        <f>F49</f>
        <v>36</v>
      </c>
      <c r="Z462" s="29">
        <f>F104</f>
        <v>91</v>
      </c>
      <c r="AA462" s="29">
        <f>F34</f>
        <v>21</v>
      </c>
      <c r="AB462" s="29">
        <f>F64</f>
        <v>51</v>
      </c>
      <c r="AC462" s="29">
        <f>F119</f>
        <v>106</v>
      </c>
      <c r="AD462" s="29">
        <f>F312</f>
        <v>299</v>
      </c>
      <c r="AE462" s="29">
        <f>F342</f>
        <v>329</v>
      </c>
      <c r="AF462" s="29">
        <f>F272</f>
        <v>259</v>
      </c>
      <c r="AG462" s="29">
        <f>F327</f>
        <v>314</v>
      </c>
      <c r="AH462" s="30">
        <f>F382</f>
        <v>369</v>
      </c>
      <c r="AI462" s="75">
        <f t="shared" si="214"/>
        <v>7800</v>
      </c>
      <c r="AJ462" s="41"/>
      <c r="AK462" s="76" t="s">
        <v>614</v>
      </c>
      <c r="AL462" s="78" t="s">
        <v>148</v>
      </c>
      <c r="AM462" s="78" t="s">
        <v>520</v>
      </c>
      <c r="AN462" s="78" t="s">
        <v>541</v>
      </c>
      <c r="AO462" s="78" t="s">
        <v>124</v>
      </c>
      <c r="AP462" s="78" t="s">
        <v>599</v>
      </c>
      <c r="AQ462" s="78" t="s">
        <v>429</v>
      </c>
      <c r="AR462" s="78" t="s">
        <v>127</v>
      </c>
      <c r="AS462" s="78" t="s">
        <v>246</v>
      </c>
      <c r="AT462" s="77" t="s">
        <v>286</v>
      </c>
      <c r="AU462" s="78" t="s">
        <v>131</v>
      </c>
      <c r="AV462" s="78" t="s">
        <v>170</v>
      </c>
      <c r="AW462" s="78" t="s">
        <v>80</v>
      </c>
      <c r="AX462" s="78" t="s">
        <v>675</v>
      </c>
      <c r="AY462" s="78" t="s">
        <v>512</v>
      </c>
      <c r="AZ462" s="80" t="s">
        <v>211</v>
      </c>
      <c r="BA462" s="78" t="s">
        <v>489</v>
      </c>
      <c r="BB462" s="78" t="s">
        <v>167</v>
      </c>
      <c r="BC462" s="78" t="s">
        <v>139</v>
      </c>
      <c r="BD462" s="78" t="s">
        <v>579</v>
      </c>
      <c r="BE462" s="78" t="s">
        <v>242</v>
      </c>
      <c r="BF462" s="78" t="s">
        <v>120</v>
      </c>
      <c r="BG462" s="78" t="s">
        <v>569</v>
      </c>
      <c r="BH462" s="78" t="s">
        <v>342</v>
      </c>
      <c r="BI462" s="81" t="s">
        <v>688</v>
      </c>
      <c r="BJ462" s="67"/>
      <c r="BL462" s="57"/>
      <c r="BM462" s="28">
        <f>F347</f>
        <v>334</v>
      </c>
      <c r="BN462" s="29">
        <f>F327</f>
        <v>314</v>
      </c>
      <c r="BO462" s="29">
        <f>F287</f>
        <v>274</v>
      </c>
      <c r="BP462" s="29">
        <f>F292</f>
        <v>279</v>
      </c>
      <c r="BQ462" s="29">
        <f>F382</f>
        <v>369</v>
      </c>
      <c r="BR462" s="29">
        <f>F213</f>
        <v>200</v>
      </c>
      <c r="BS462" s="29">
        <f>F193</f>
        <v>180</v>
      </c>
      <c r="BT462" s="29">
        <f>F153</f>
        <v>140</v>
      </c>
      <c r="BU462" s="29">
        <f>F183</f>
        <v>170</v>
      </c>
      <c r="BV462" s="29">
        <f>F248</f>
        <v>235</v>
      </c>
      <c r="BW462" s="29">
        <f>F484</f>
        <v>471</v>
      </c>
      <c r="BX462" s="29">
        <f>F439</f>
        <v>426</v>
      </c>
      <c r="BY462" s="29">
        <f>F399</f>
        <v>386</v>
      </c>
      <c r="BZ462" s="29">
        <f>F429</f>
        <v>416</v>
      </c>
      <c r="CA462" s="29">
        <f>F494</f>
        <v>481</v>
      </c>
      <c r="CB462" s="29">
        <f>F601</f>
        <v>588</v>
      </c>
      <c r="CC462" s="29">
        <f>F581</f>
        <v>568</v>
      </c>
      <c r="CD462" s="29">
        <f>F516</f>
        <v>503</v>
      </c>
      <c r="CE462" s="29">
        <f>F546</f>
        <v>533</v>
      </c>
      <c r="CF462" s="29">
        <f>F636</f>
        <v>623</v>
      </c>
      <c r="CG462" s="29">
        <f>F105</f>
        <v>92</v>
      </c>
      <c r="CH462" s="29">
        <f>F85</f>
        <v>72</v>
      </c>
      <c r="CI462" s="29">
        <f>F20</f>
        <v>7</v>
      </c>
      <c r="CJ462" s="29">
        <f>F50</f>
        <v>37</v>
      </c>
      <c r="CK462" s="30">
        <f>F115</f>
        <v>102</v>
      </c>
      <c r="CL462" s="75">
        <f t="shared" si="215"/>
        <v>7800</v>
      </c>
      <c r="CM462" s="41"/>
      <c r="CN462" s="76" t="s">
        <v>616</v>
      </c>
      <c r="CO462" s="78" t="s">
        <v>342</v>
      </c>
      <c r="CP462" s="78" t="s">
        <v>303</v>
      </c>
      <c r="CQ462" s="78" t="s">
        <v>205</v>
      </c>
      <c r="CR462" s="78" t="s">
        <v>688</v>
      </c>
      <c r="CS462" s="78" t="s">
        <v>189</v>
      </c>
      <c r="CT462" s="78" t="s">
        <v>246</v>
      </c>
      <c r="CU462" s="78" t="s">
        <v>622</v>
      </c>
      <c r="CV462" s="78" t="s">
        <v>504</v>
      </c>
      <c r="CW462" s="77" t="s">
        <v>286</v>
      </c>
      <c r="CX462" s="78" t="s">
        <v>581</v>
      </c>
      <c r="CY462" s="78" t="s">
        <v>420</v>
      </c>
      <c r="CZ462" s="78" t="s">
        <v>551</v>
      </c>
      <c r="DA462" s="78" t="s">
        <v>267</v>
      </c>
      <c r="DB462" s="78" t="s">
        <v>694</v>
      </c>
      <c r="DC462" s="80" t="s">
        <v>552</v>
      </c>
      <c r="DD462" s="78" t="s">
        <v>461</v>
      </c>
      <c r="DE462" s="78" t="s">
        <v>642</v>
      </c>
      <c r="DF462" s="78" t="s">
        <v>327</v>
      </c>
      <c r="DG462" s="78" t="s">
        <v>175</v>
      </c>
      <c r="DH462" s="78" t="s">
        <v>166</v>
      </c>
      <c r="DI462" s="78" t="s">
        <v>332</v>
      </c>
      <c r="DJ462" s="78" t="s">
        <v>117</v>
      </c>
      <c r="DK462" s="78" t="s">
        <v>555</v>
      </c>
      <c r="DL462" s="81" t="s">
        <v>584</v>
      </c>
      <c r="DM462" s="67"/>
      <c r="DO462" s="57"/>
      <c r="DP462" s="88">
        <f>F74</f>
        <v>61</v>
      </c>
      <c r="DQ462" s="89">
        <f>F572</f>
        <v>559</v>
      </c>
      <c r="DR462" s="89">
        <f>F440</f>
        <v>427</v>
      </c>
      <c r="DS462" s="89">
        <f>F333</f>
        <v>320</v>
      </c>
      <c r="DT462" s="89">
        <f>F206</f>
        <v>193</v>
      </c>
      <c r="DU462" s="89">
        <f>F130</f>
        <v>117</v>
      </c>
      <c r="DV462" s="89">
        <f>F623</f>
        <v>610</v>
      </c>
      <c r="DW462" s="89">
        <f>F496</f>
        <v>483</v>
      </c>
      <c r="DX462" s="89">
        <f>F364</f>
        <v>351</v>
      </c>
      <c r="DY462" s="89">
        <f>F262</f>
        <v>249</v>
      </c>
      <c r="DZ462" s="89">
        <f>F61</f>
        <v>48</v>
      </c>
      <c r="EA462" s="89">
        <f>F554</f>
        <v>541</v>
      </c>
      <c r="EB462" s="89">
        <f>F427</f>
        <v>414</v>
      </c>
      <c r="EC462" s="89">
        <f>F295</f>
        <v>282</v>
      </c>
      <c r="ED462" s="89">
        <f>F163</f>
        <v>150</v>
      </c>
      <c r="EE462" s="89">
        <f>F92</f>
        <v>79</v>
      </c>
      <c r="EF462" s="89">
        <f>F610</f>
        <v>597</v>
      </c>
      <c r="EG462" s="89">
        <f>F478</f>
        <v>465</v>
      </c>
      <c r="EH462" s="89">
        <f>F351</f>
        <v>338</v>
      </c>
      <c r="EI462" s="89">
        <f>F219</f>
        <v>206</v>
      </c>
      <c r="EJ462" s="89">
        <f>F18</f>
        <v>5</v>
      </c>
      <c r="EK462" s="89">
        <f>F516</f>
        <v>503</v>
      </c>
      <c r="EL462" s="89">
        <f>F409</f>
        <v>396</v>
      </c>
      <c r="EM462" s="89">
        <f>F282</f>
        <v>269</v>
      </c>
      <c r="EN462" s="90">
        <f>F150</f>
        <v>137</v>
      </c>
      <c r="EO462" s="75">
        <f t="shared" si="213"/>
        <v>3247400</v>
      </c>
      <c r="EP462" s="41"/>
      <c r="EQ462" s="91" t="s">
        <v>140</v>
      </c>
      <c r="ER462" s="93" t="s">
        <v>276</v>
      </c>
      <c r="ES462" s="93" t="s">
        <v>83</v>
      </c>
      <c r="ET462" s="93" t="s">
        <v>223</v>
      </c>
      <c r="EU462" s="93" t="s">
        <v>182</v>
      </c>
      <c r="EV462" s="93" t="s">
        <v>350</v>
      </c>
      <c r="EW462" s="93" t="s">
        <v>357</v>
      </c>
      <c r="EX462" s="93" t="s">
        <v>354</v>
      </c>
      <c r="EY462" s="93" t="s">
        <v>546</v>
      </c>
      <c r="EZ462" s="92" t="s">
        <v>373</v>
      </c>
      <c r="FA462" s="93" t="s">
        <v>494</v>
      </c>
      <c r="FB462" s="93" t="s">
        <v>629</v>
      </c>
      <c r="FC462" s="94" t="s">
        <v>685</v>
      </c>
      <c r="FD462" s="93" t="s">
        <v>304</v>
      </c>
      <c r="FE462" s="93" t="s">
        <v>250</v>
      </c>
      <c r="FF462" s="95" t="s">
        <v>410</v>
      </c>
      <c r="FG462" s="93" t="s">
        <v>510</v>
      </c>
      <c r="FH462" s="93" t="s">
        <v>394</v>
      </c>
      <c r="FI462" s="93" t="s">
        <v>465</v>
      </c>
      <c r="FJ462" s="93" t="s">
        <v>133</v>
      </c>
      <c r="FK462" s="93" t="s">
        <v>529</v>
      </c>
      <c r="FL462" s="93" t="s">
        <v>642</v>
      </c>
      <c r="FM462" s="93" t="s">
        <v>604</v>
      </c>
      <c r="FN462" s="93" t="s">
        <v>678</v>
      </c>
      <c r="FO462" s="96" t="s">
        <v>318</v>
      </c>
      <c r="FP462" s="67"/>
    </row>
    <row r="463" spans="1:172" x14ac:dyDescent="0.2">
      <c r="A463" s="41"/>
      <c r="B463" s="41"/>
      <c r="C463" s="41"/>
      <c r="D463" s="109" t="s">
        <v>615</v>
      </c>
      <c r="E463" s="110" t="s">
        <v>565</v>
      </c>
      <c r="F463" s="122">
        <f>B3+(450*B5)</f>
        <v>450</v>
      </c>
      <c r="G463" s="41"/>
      <c r="I463" s="57"/>
      <c r="J463" s="28">
        <f>F389</f>
        <v>376</v>
      </c>
      <c r="K463" s="29">
        <f>F444</f>
        <v>431</v>
      </c>
      <c r="L463" s="29">
        <f>F499</f>
        <v>486</v>
      </c>
      <c r="M463" s="29">
        <f>F429</f>
        <v>416</v>
      </c>
      <c r="N463" s="29">
        <f>F484</f>
        <v>471</v>
      </c>
      <c r="O463" s="29">
        <f>F27</f>
        <v>14</v>
      </c>
      <c r="P463" s="29">
        <f>F82</f>
        <v>69</v>
      </c>
      <c r="Q463" s="29">
        <f>F137</f>
        <v>124</v>
      </c>
      <c r="R463" s="29">
        <f>F42</f>
        <v>29</v>
      </c>
      <c r="S463" s="29">
        <f>F97</f>
        <v>84</v>
      </c>
      <c r="T463" s="29">
        <f>F285</f>
        <v>272</v>
      </c>
      <c r="U463" s="29">
        <f>F315</f>
        <v>302</v>
      </c>
      <c r="V463" s="29">
        <f>F370</f>
        <v>357</v>
      </c>
      <c r="W463" s="29">
        <f>F300</f>
        <v>287</v>
      </c>
      <c r="X463" s="29">
        <f>F355</f>
        <v>342</v>
      </c>
      <c r="Y463" s="29">
        <f>F518</f>
        <v>505</v>
      </c>
      <c r="Z463" s="29">
        <f>F573</f>
        <v>560</v>
      </c>
      <c r="AA463" s="29">
        <f>F628</f>
        <v>615</v>
      </c>
      <c r="AB463" s="29">
        <f>F558</f>
        <v>545</v>
      </c>
      <c r="AC463" s="29">
        <f>F588</f>
        <v>575</v>
      </c>
      <c r="AD463" s="29">
        <f>F156</f>
        <v>143</v>
      </c>
      <c r="AE463" s="29">
        <f>F211</f>
        <v>198</v>
      </c>
      <c r="AF463" s="29">
        <f>F241</f>
        <v>228</v>
      </c>
      <c r="AG463" s="29">
        <f>F171</f>
        <v>158</v>
      </c>
      <c r="AH463" s="30">
        <f>F226</f>
        <v>213</v>
      </c>
      <c r="AI463" s="75">
        <f t="shared" si="214"/>
        <v>7800</v>
      </c>
      <c r="AJ463" s="41"/>
      <c r="AK463" s="76" t="s">
        <v>437</v>
      </c>
      <c r="AL463" s="78" t="s">
        <v>692</v>
      </c>
      <c r="AM463" s="78" t="s">
        <v>483</v>
      </c>
      <c r="AN463" s="78" t="s">
        <v>267</v>
      </c>
      <c r="AO463" s="78" t="s">
        <v>581</v>
      </c>
      <c r="AP463" s="78" t="s">
        <v>587</v>
      </c>
      <c r="AQ463" s="78" t="s">
        <v>73</v>
      </c>
      <c r="AR463" s="78" t="s">
        <v>689</v>
      </c>
      <c r="AS463" s="78" t="s">
        <v>449</v>
      </c>
      <c r="AT463" s="78" t="s">
        <v>292</v>
      </c>
      <c r="AU463" s="77" t="s">
        <v>479</v>
      </c>
      <c r="AV463" s="78" t="s">
        <v>384</v>
      </c>
      <c r="AW463" s="78" t="s">
        <v>180</v>
      </c>
      <c r="AX463" s="78" t="s">
        <v>589</v>
      </c>
      <c r="AY463" s="80" t="s">
        <v>222</v>
      </c>
      <c r="AZ463" s="78" t="s">
        <v>600</v>
      </c>
      <c r="BA463" s="78" t="s">
        <v>107</v>
      </c>
      <c r="BB463" s="78" t="s">
        <v>257</v>
      </c>
      <c r="BC463" s="78" t="s">
        <v>666</v>
      </c>
      <c r="BD463" s="78" t="s">
        <v>456</v>
      </c>
      <c r="BE463" s="78" t="s">
        <v>161</v>
      </c>
      <c r="BF463" s="78" t="s">
        <v>547</v>
      </c>
      <c r="BG463" s="78" t="s">
        <v>458</v>
      </c>
      <c r="BH463" s="78" t="s">
        <v>701</v>
      </c>
      <c r="BI463" s="81" t="s">
        <v>583</v>
      </c>
      <c r="BJ463" s="67"/>
      <c r="BL463" s="57"/>
      <c r="BM463" s="28">
        <f>F139</f>
        <v>126</v>
      </c>
      <c r="BN463" s="29">
        <f>F229</f>
        <v>216</v>
      </c>
      <c r="BO463" s="29">
        <f>F259</f>
        <v>246</v>
      </c>
      <c r="BP463" s="29">
        <f>F194</f>
        <v>181</v>
      </c>
      <c r="BQ463" s="29">
        <f>F174</f>
        <v>161</v>
      </c>
      <c r="BR463" s="29">
        <f>F527</f>
        <v>514</v>
      </c>
      <c r="BS463" s="29">
        <f>F592</f>
        <v>579</v>
      </c>
      <c r="BT463" s="29">
        <f>F622</f>
        <v>609</v>
      </c>
      <c r="BU463" s="29">
        <f>F582</f>
        <v>569</v>
      </c>
      <c r="BV463" s="29">
        <f>F562</f>
        <v>549</v>
      </c>
      <c r="BW463" s="29">
        <f>F285</f>
        <v>272</v>
      </c>
      <c r="BX463" s="29">
        <f>F350</f>
        <v>337</v>
      </c>
      <c r="BY463" s="29">
        <f>F380</f>
        <v>367</v>
      </c>
      <c r="BZ463" s="29">
        <f>F315</f>
        <v>302</v>
      </c>
      <c r="CA463" s="29">
        <f>F295</f>
        <v>282</v>
      </c>
      <c r="CB463" s="29">
        <f>F18</f>
        <v>5</v>
      </c>
      <c r="CC463" s="29">
        <f>F108</f>
        <v>95</v>
      </c>
      <c r="CD463" s="29">
        <f>F113</f>
        <v>100</v>
      </c>
      <c r="CE463" s="29">
        <f>F73</f>
        <v>60</v>
      </c>
      <c r="CF463" s="29">
        <f>F53</f>
        <v>40</v>
      </c>
      <c r="CG463" s="29">
        <f>F406</f>
        <v>393</v>
      </c>
      <c r="CH463" s="29">
        <f>F471</f>
        <v>458</v>
      </c>
      <c r="CI463" s="29">
        <f>F501</f>
        <v>488</v>
      </c>
      <c r="CJ463" s="29">
        <f>F461</f>
        <v>448</v>
      </c>
      <c r="CK463" s="30">
        <f>F416</f>
        <v>403</v>
      </c>
      <c r="CL463" s="75">
        <f t="shared" si="215"/>
        <v>7800</v>
      </c>
      <c r="CM463" s="41"/>
      <c r="CN463" s="76" t="s">
        <v>308</v>
      </c>
      <c r="CO463" s="78" t="s">
        <v>452</v>
      </c>
      <c r="CP463" s="78" t="s">
        <v>162</v>
      </c>
      <c r="CQ463" s="78" t="s">
        <v>313</v>
      </c>
      <c r="CR463" s="78" t="s">
        <v>576</v>
      </c>
      <c r="CS463" s="78" t="s">
        <v>135</v>
      </c>
      <c r="CT463" s="78" t="s">
        <v>592</v>
      </c>
      <c r="CU463" s="78" t="s">
        <v>147</v>
      </c>
      <c r="CV463" s="78" t="s">
        <v>239</v>
      </c>
      <c r="CW463" s="78" t="s">
        <v>530</v>
      </c>
      <c r="CX463" s="77" t="s">
        <v>479</v>
      </c>
      <c r="CY463" s="78" t="s">
        <v>578</v>
      </c>
      <c r="CZ463" s="78" t="s">
        <v>157</v>
      </c>
      <c r="DA463" s="78" t="s">
        <v>384</v>
      </c>
      <c r="DB463" s="80" t="s">
        <v>304</v>
      </c>
      <c r="DC463" s="78" t="s">
        <v>529</v>
      </c>
      <c r="DD463" s="78" t="s">
        <v>314</v>
      </c>
      <c r="DE463" s="78" t="s">
        <v>142</v>
      </c>
      <c r="DF463" s="78" t="s">
        <v>389</v>
      </c>
      <c r="DG463" s="78" t="s">
        <v>611</v>
      </c>
      <c r="DH463" s="78" t="s">
        <v>672</v>
      </c>
      <c r="DI463" s="78" t="s">
        <v>170</v>
      </c>
      <c r="DJ463" s="78" t="s">
        <v>152</v>
      </c>
      <c r="DK463" s="78" t="s">
        <v>395</v>
      </c>
      <c r="DL463" s="81" t="s">
        <v>131</v>
      </c>
      <c r="DM463" s="67"/>
      <c r="DO463" s="57"/>
      <c r="DP463" s="88">
        <f>F309</f>
        <v>296</v>
      </c>
      <c r="DQ463" s="89">
        <f>F182</f>
        <v>169</v>
      </c>
      <c r="DR463" s="89">
        <f>F50</f>
        <v>37</v>
      </c>
      <c r="DS463" s="89">
        <f>F543</f>
        <v>530</v>
      </c>
      <c r="DT463" s="89">
        <f>F416</f>
        <v>403</v>
      </c>
      <c r="DU463" s="89">
        <f>F340</f>
        <v>327</v>
      </c>
      <c r="DV463" s="89">
        <f>F233</f>
        <v>220</v>
      </c>
      <c r="DW463" s="89">
        <f>F106</f>
        <v>93</v>
      </c>
      <c r="DX463" s="89">
        <f>F599</f>
        <v>586</v>
      </c>
      <c r="DY463" s="89">
        <f>F472</f>
        <v>459</v>
      </c>
      <c r="DZ463" s="89">
        <f>F271</f>
        <v>258</v>
      </c>
      <c r="EA463" s="89">
        <f>F139</f>
        <v>126</v>
      </c>
      <c r="EB463" s="89">
        <f>F37</f>
        <v>24</v>
      </c>
      <c r="EC463" s="89">
        <f>F530</f>
        <v>517</v>
      </c>
      <c r="ED463" s="89">
        <f>F398</f>
        <v>385</v>
      </c>
      <c r="EE463" s="89">
        <f>F327</f>
        <v>314</v>
      </c>
      <c r="EF463" s="89">
        <f>F195</f>
        <v>182</v>
      </c>
      <c r="EG463" s="89">
        <f>F63</f>
        <v>50</v>
      </c>
      <c r="EH463" s="89">
        <f>F586</f>
        <v>573</v>
      </c>
      <c r="EI463" s="89">
        <f>F454</f>
        <v>441</v>
      </c>
      <c r="EJ463" s="89">
        <f>F378</f>
        <v>365</v>
      </c>
      <c r="EK463" s="89">
        <f>F251</f>
        <v>238</v>
      </c>
      <c r="EL463" s="89">
        <f>F119</f>
        <v>106</v>
      </c>
      <c r="EM463" s="89">
        <f>F617</f>
        <v>604</v>
      </c>
      <c r="EN463" s="90">
        <f>F510</f>
        <v>497</v>
      </c>
      <c r="EO463" s="75">
        <f t="shared" si="213"/>
        <v>3247400</v>
      </c>
      <c r="EP463" s="41"/>
      <c r="EQ463" s="91" t="s">
        <v>412</v>
      </c>
      <c r="ER463" s="93" t="s">
        <v>549</v>
      </c>
      <c r="ES463" s="93" t="s">
        <v>555</v>
      </c>
      <c r="ET463" s="93" t="s">
        <v>655</v>
      </c>
      <c r="EU463" s="93" t="s">
        <v>131</v>
      </c>
      <c r="EV463" s="93" t="s">
        <v>531</v>
      </c>
      <c r="EW463" s="93" t="s">
        <v>429</v>
      </c>
      <c r="EX463" s="93" t="s">
        <v>508</v>
      </c>
      <c r="EY463" s="93" t="s">
        <v>392</v>
      </c>
      <c r="EZ463" s="93" t="s">
        <v>316</v>
      </c>
      <c r="FA463" s="92" t="s">
        <v>455</v>
      </c>
      <c r="FB463" s="93" t="s">
        <v>308</v>
      </c>
      <c r="FC463" s="94" t="s">
        <v>679</v>
      </c>
      <c r="FD463" s="93" t="s">
        <v>520</v>
      </c>
      <c r="FE463" s="95" t="s">
        <v>204</v>
      </c>
      <c r="FF463" s="93" t="s">
        <v>342</v>
      </c>
      <c r="FG463" s="93" t="s">
        <v>159</v>
      </c>
      <c r="FH463" s="93" t="s">
        <v>272</v>
      </c>
      <c r="FI463" s="93" t="s">
        <v>78</v>
      </c>
      <c r="FJ463" s="93" t="s">
        <v>218</v>
      </c>
      <c r="FK463" s="93" t="s">
        <v>110</v>
      </c>
      <c r="FL463" s="93" t="s">
        <v>595</v>
      </c>
      <c r="FM463" s="93" t="s">
        <v>579</v>
      </c>
      <c r="FN463" s="93" t="s">
        <v>566</v>
      </c>
      <c r="FO463" s="96" t="s">
        <v>252</v>
      </c>
      <c r="FP463" s="67"/>
    </row>
    <row r="464" spans="1:172" x14ac:dyDescent="0.2">
      <c r="A464" s="41"/>
      <c r="B464" s="41"/>
      <c r="C464" s="41"/>
      <c r="D464" s="109" t="s">
        <v>0</v>
      </c>
      <c r="E464" s="110" t="s">
        <v>565</v>
      </c>
      <c r="F464" s="122">
        <f>B3+(451*B5)</f>
        <v>451</v>
      </c>
      <c r="G464" s="41"/>
      <c r="I464" s="57"/>
      <c r="J464" s="28">
        <f>F504</f>
        <v>491</v>
      </c>
      <c r="K464" s="29">
        <f>F434</f>
        <v>421</v>
      </c>
      <c r="L464" s="29">
        <f>F464</f>
        <v>451</v>
      </c>
      <c r="M464" s="29">
        <f>F394</f>
        <v>381</v>
      </c>
      <c r="N464" s="29">
        <f>F449</f>
        <v>436</v>
      </c>
      <c r="O464" s="29">
        <f>F117</f>
        <v>104</v>
      </c>
      <c r="P464" s="29">
        <f>F47</f>
        <v>34</v>
      </c>
      <c r="Q464" s="29">
        <f>F102</f>
        <v>89</v>
      </c>
      <c r="R464" s="29">
        <f>F32</f>
        <v>19</v>
      </c>
      <c r="S464" s="29">
        <f>F87</f>
        <v>74</v>
      </c>
      <c r="T464" s="29">
        <f>F375</f>
        <v>362</v>
      </c>
      <c r="U464" s="29">
        <f>F305</f>
        <v>292</v>
      </c>
      <c r="V464" s="29">
        <f>F360</f>
        <v>347</v>
      </c>
      <c r="W464" s="29">
        <f>F265</f>
        <v>252</v>
      </c>
      <c r="X464" s="29">
        <f>F320</f>
        <v>307</v>
      </c>
      <c r="Y464" s="29">
        <f>F633</f>
        <v>620</v>
      </c>
      <c r="Z464" s="29">
        <f>F538</f>
        <v>525</v>
      </c>
      <c r="AA464" s="29">
        <f>F593</f>
        <v>580</v>
      </c>
      <c r="AB464" s="29">
        <f>F523</f>
        <v>510</v>
      </c>
      <c r="AC464" s="29">
        <f>F578</f>
        <v>565</v>
      </c>
      <c r="AD464" s="29">
        <f>F246</f>
        <v>233</v>
      </c>
      <c r="AE464" s="29">
        <f>F176</f>
        <v>163</v>
      </c>
      <c r="AF464" s="29">
        <f>F231</f>
        <v>218</v>
      </c>
      <c r="AG464" s="29">
        <f>F161</f>
        <v>148</v>
      </c>
      <c r="AH464" s="30">
        <f>F191</f>
        <v>178</v>
      </c>
      <c r="AI464" s="75">
        <f t="shared" si="214"/>
        <v>7800</v>
      </c>
      <c r="AJ464" s="41"/>
      <c r="AK464" s="76" t="s">
        <v>81</v>
      </c>
      <c r="AL464" s="78" t="s">
        <v>656</v>
      </c>
      <c r="AM464" s="78" t="s">
        <v>0</v>
      </c>
      <c r="AN464" s="78" t="s">
        <v>700</v>
      </c>
      <c r="AO464" s="78" t="s">
        <v>444</v>
      </c>
      <c r="AP464" s="78" t="s">
        <v>388</v>
      </c>
      <c r="AQ464" s="78" t="s">
        <v>98</v>
      </c>
      <c r="AR464" s="78" t="s">
        <v>609</v>
      </c>
      <c r="AS464" s="78" t="s">
        <v>212</v>
      </c>
      <c r="AT464" s="78" t="s">
        <v>667</v>
      </c>
      <c r="AU464" s="78" t="s">
        <v>570</v>
      </c>
      <c r="AV464" s="77" t="s">
        <v>312</v>
      </c>
      <c r="AW464" s="78" t="s">
        <v>544</v>
      </c>
      <c r="AX464" s="80" t="s">
        <v>467</v>
      </c>
      <c r="AY464" s="78" t="s">
        <v>359</v>
      </c>
      <c r="AZ464" s="78" t="s">
        <v>663</v>
      </c>
      <c r="BA464" s="78" t="s">
        <v>491</v>
      </c>
      <c r="BB464" s="78" t="s">
        <v>577</v>
      </c>
      <c r="BC464" s="78" t="s">
        <v>299</v>
      </c>
      <c r="BD464" s="78" t="s">
        <v>144</v>
      </c>
      <c r="BE464" s="78" t="s">
        <v>693</v>
      </c>
      <c r="BF464" s="78" t="s">
        <v>605</v>
      </c>
      <c r="BG464" s="78" t="s">
        <v>287</v>
      </c>
      <c r="BH464" s="78" t="s">
        <v>400</v>
      </c>
      <c r="BI464" s="81" t="s">
        <v>427</v>
      </c>
      <c r="BJ464" s="67"/>
      <c r="BL464" s="57"/>
      <c r="BM464" s="28">
        <f>F199</f>
        <v>186</v>
      </c>
      <c r="BN464" s="29">
        <f>F184</f>
        <v>171</v>
      </c>
      <c r="BO464" s="29">
        <f>F219</f>
        <v>206</v>
      </c>
      <c r="BP464" s="29">
        <f>F239</f>
        <v>226</v>
      </c>
      <c r="BQ464" s="29">
        <f>F154</f>
        <v>141</v>
      </c>
      <c r="BR464" s="29">
        <f>F587</f>
        <v>574</v>
      </c>
      <c r="BS464" s="29">
        <f>F547</f>
        <v>534</v>
      </c>
      <c r="BT464" s="29">
        <f>F607</f>
        <v>594</v>
      </c>
      <c r="BU464" s="29">
        <f>F627</f>
        <v>614</v>
      </c>
      <c r="BV464" s="29">
        <f>F517</f>
        <v>504</v>
      </c>
      <c r="BW464" s="29">
        <f>F320</f>
        <v>307</v>
      </c>
      <c r="BX464" s="29">
        <f>F305</f>
        <v>292</v>
      </c>
      <c r="BY464" s="29">
        <f>F340</f>
        <v>327</v>
      </c>
      <c r="BZ464" s="29">
        <f>F385</f>
        <v>372</v>
      </c>
      <c r="CA464" s="29">
        <f>F275</f>
        <v>262</v>
      </c>
      <c r="CB464" s="29">
        <f>F78</f>
        <v>65</v>
      </c>
      <c r="CC464" s="29">
        <f>F38</f>
        <v>25</v>
      </c>
      <c r="CD464" s="29">
        <f>F98</f>
        <v>85</v>
      </c>
      <c r="CE464" s="29">
        <f>F118</f>
        <v>105</v>
      </c>
      <c r="CF464" s="29">
        <f>F33</f>
        <v>20</v>
      </c>
      <c r="CG464" s="29">
        <f>F441</f>
        <v>428</v>
      </c>
      <c r="CH464" s="29">
        <f>F426</f>
        <v>413</v>
      </c>
      <c r="CI464" s="29">
        <f>F486</f>
        <v>473</v>
      </c>
      <c r="CJ464" s="29">
        <f>F506</f>
        <v>493</v>
      </c>
      <c r="CK464" s="30">
        <f>F396</f>
        <v>383</v>
      </c>
      <c r="CL464" s="75">
        <f t="shared" si="215"/>
        <v>7800</v>
      </c>
      <c r="CM464" s="41"/>
      <c r="CN464" s="76" t="s">
        <v>598</v>
      </c>
      <c r="CO464" s="78" t="s">
        <v>345</v>
      </c>
      <c r="CP464" s="78" t="s">
        <v>133</v>
      </c>
      <c r="CQ464" s="78" t="s">
        <v>364</v>
      </c>
      <c r="CR464" s="78" t="s">
        <v>413</v>
      </c>
      <c r="CS464" s="78" t="s">
        <v>415</v>
      </c>
      <c r="CT464" s="78" t="s">
        <v>336</v>
      </c>
      <c r="CU464" s="78" t="s">
        <v>105</v>
      </c>
      <c r="CV464" s="78" t="s">
        <v>315</v>
      </c>
      <c r="CW464" s="78" t="s">
        <v>647</v>
      </c>
      <c r="CX464" s="78" t="s">
        <v>359</v>
      </c>
      <c r="CY464" s="77" t="s">
        <v>312</v>
      </c>
      <c r="CZ464" s="78" t="s">
        <v>531</v>
      </c>
      <c r="DA464" s="80" t="s">
        <v>397</v>
      </c>
      <c r="DB464" s="78" t="s">
        <v>643</v>
      </c>
      <c r="DC464" s="78" t="s">
        <v>644</v>
      </c>
      <c r="DD464" s="78" t="s">
        <v>291</v>
      </c>
      <c r="DE464" s="78" t="s">
        <v>539</v>
      </c>
      <c r="DF464" s="78" t="s">
        <v>453</v>
      </c>
      <c r="DG464" s="78" t="s">
        <v>255</v>
      </c>
      <c r="DH464" s="78" t="s">
        <v>253</v>
      </c>
      <c r="DI464" s="78" t="s">
        <v>339</v>
      </c>
      <c r="DJ464" s="78" t="s">
        <v>543</v>
      </c>
      <c r="DK464" s="78" t="s">
        <v>683</v>
      </c>
      <c r="DL464" s="81" t="s">
        <v>295</v>
      </c>
      <c r="DM464" s="67"/>
      <c r="DO464" s="57"/>
      <c r="DP464" s="88">
        <f>F453</f>
        <v>440</v>
      </c>
      <c r="DQ464" s="89">
        <f>F326</f>
        <v>313</v>
      </c>
      <c r="DR464" s="89">
        <f>F194</f>
        <v>181</v>
      </c>
      <c r="DS464" s="89">
        <f>F67</f>
        <v>54</v>
      </c>
      <c r="DT464" s="89">
        <f>F585</f>
        <v>572</v>
      </c>
      <c r="DU464" s="89">
        <f>F509</f>
        <v>496</v>
      </c>
      <c r="DV464" s="89">
        <f>F382</f>
        <v>369</v>
      </c>
      <c r="DW464" s="89">
        <f>F250</f>
        <v>237</v>
      </c>
      <c r="DX464" s="89">
        <f>F118</f>
        <v>105</v>
      </c>
      <c r="DY464" s="89">
        <f>F616</f>
        <v>603</v>
      </c>
      <c r="DZ464" s="89">
        <f>F415</f>
        <v>402</v>
      </c>
      <c r="EA464" s="89">
        <f>F308</f>
        <v>295</v>
      </c>
      <c r="EB464" s="89">
        <f>F181</f>
        <v>168</v>
      </c>
      <c r="EC464" s="89">
        <f>F49</f>
        <v>36</v>
      </c>
      <c r="ED464" s="89">
        <f>F547</f>
        <v>534</v>
      </c>
      <c r="EE464" s="89">
        <f>F471</f>
        <v>458</v>
      </c>
      <c r="EF464" s="89">
        <f>F339</f>
        <v>326</v>
      </c>
      <c r="EG464" s="89">
        <f>F237</f>
        <v>224</v>
      </c>
      <c r="EH464" s="89">
        <f>F105</f>
        <v>92</v>
      </c>
      <c r="EI464" s="89">
        <f>F598</f>
        <v>585</v>
      </c>
      <c r="EJ464" s="89">
        <f>F402</f>
        <v>389</v>
      </c>
      <c r="EK464" s="89">
        <f>F270</f>
        <v>257</v>
      </c>
      <c r="EL464" s="89">
        <f>F138</f>
        <v>125</v>
      </c>
      <c r="EM464" s="89">
        <f>F36</f>
        <v>23</v>
      </c>
      <c r="EN464" s="90">
        <f>F529</f>
        <v>516</v>
      </c>
      <c r="EO464" s="75">
        <f t="shared" si="213"/>
        <v>3247400</v>
      </c>
      <c r="EP464" s="41"/>
      <c r="EQ464" s="91" t="s">
        <v>435</v>
      </c>
      <c r="ER464" s="93" t="s">
        <v>503</v>
      </c>
      <c r="ES464" s="93" t="s">
        <v>313</v>
      </c>
      <c r="ET464" s="93" t="s">
        <v>471</v>
      </c>
      <c r="EU464" s="93" t="s">
        <v>541</v>
      </c>
      <c r="EV464" s="93" t="s">
        <v>640</v>
      </c>
      <c r="EW464" s="93" t="s">
        <v>688</v>
      </c>
      <c r="EX464" s="93" t="s">
        <v>200</v>
      </c>
      <c r="EY464" s="93" t="s">
        <v>453</v>
      </c>
      <c r="EZ464" s="93" t="s">
        <v>610</v>
      </c>
      <c r="FA464" s="93" t="s">
        <v>150</v>
      </c>
      <c r="FB464" s="92" t="s">
        <v>281</v>
      </c>
      <c r="FC464" s="94" t="s">
        <v>94</v>
      </c>
      <c r="FD464" s="95" t="s">
        <v>211</v>
      </c>
      <c r="FE464" s="93" t="s">
        <v>336</v>
      </c>
      <c r="FF464" s="93" t="s">
        <v>170</v>
      </c>
      <c r="FG464" s="93" t="s">
        <v>440</v>
      </c>
      <c r="FH464" s="93" t="s">
        <v>265</v>
      </c>
      <c r="FI464" s="93" t="s">
        <v>166</v>
      </c>
      <c r="FJ464" s="93" t="s">
        <v>174</v>
      </c>
      <c r="FK464" s="93" t="s">
        <v>668</v>
      </c>
      <c r="FL464" s="93" t="s">
        <v>109</v>
      </c>
      <c r="FM464" s="93" t="s">
        <v>127</v>
      </c>
      <c r="FN464" s="93" t="s">
        <v>422</v>
      </c>
      <c r="FO464" s="96" t="s">
        <v>585</v>
      </c>
      <c r="FP464" s="67"/>
    </row>
    <row r="465" spans="1:172" x14ac:dyDescent="0.2">
      <c r="A465" s="41"/>
      <c r="B465" s="41"/>
      <c r="C465" s="41"/>
      <c r="D465" s="109" t="s">
        <v>4</v>
      </c>
      <c r="E465" s="110" t="s">
        <v>565</v>
      </c>
      <c r="F465" s="111">
        <f>B3+(452*B5)</f>
        <v>452</v>
      </c>
      <c r="G465" s="41"/>
      <c r="I465" s="57"/>
      <c r="J465" s="28">
        <f>F469</f>
        <v>456</v>
      </c>
      <c r="K465" s="29">
        <f>F399</f>
        <v>386</v>
      </c>
      <c r="L465" s="29">
        <f>F454</f>
        <v>441</v>
      </c>
      <c r="M465" s="29">
        <f>F509</f>
        <v>496</v>
      </c>
      <c r="N465" s="29">
        <f>F414</f>
        <v>401</v>
      </c>
      <c r="O465" s="29">
        <f>F107</f>
        <v>94</v>
      </c>
      <c r="P465" s="29">
        <f>F37</f>
        <v>24</v>
      </c>
      <c r="Q465" s="29">
        <f>F67</f>
        <v>54</v>
      </c>
      <c r="R465" s="29">
        <f>F122</f>
        <v>109</v>
      </c>
      <c r="S465" s="29">
        <f>F52</f>
        <v>39</v>
      </c>
      <c r="T465" s="29">
        <f>F340</f>
        <v>327</v>
      </c>
      <c r="U465" s="29">
        <f>F270</f>
        <v>257</v>
      </c>
      <c r="V465" s="29">
        <f>F325</f>
        <v>312</v>
      </c>
      <c r="W465" s="29">
        <f>F380</f>
        <v>367</v>
      </c>
      <c r="X465" s="29">
        <f>F310</f>
        <v>297</v>
      </c>
      <c r="Y465" s="29">
        <f>F598</f>
        <v>585</v>
      </c>
      <c r="Z465" s="29">
        <f>F528</f>
        <v>515</v>
      </c>
      <c r="AA465" s="29">
        <f>F583</f>
        <v>570</v>
      </c>
      <c r="AB465" s="29">
        <f>F613</f>
        <v>600</v>
      </c>
      <c r="AC465" s="29">
        <f>F543</f>
        <v>530</v>
      </c>
      <c r="AD465" s="29">
        <f>F236</f>
        <v>223</v>
      </c>
      <c r="AE465" s="29">
        <f>F141</f>
        <v>128</v>
      </c>
      <c r="AF465" s="29">
        <f>F196</f>
        <v>183</v>
      </c>
      <c r="AG465" s="29">
        <f>F251</f>
        <v>238</v>
      </c>
      <c r="AH465" s="30">
        <f>F181</f>
        <v>168</v>
      </c>
      <c r="AI465" s="75">
        <f t="shared" si="214"/>
        <v>7800</v>
      </c>
      <c r="AJ465" s="41"/>
      <c r="AK465" s="76" t="s">
        <v>696</v>
      </c>
      <c r="AL465" s="78" t="s">
        <v>551</v>
      </c>
      <c r="AM465" s="78" t="s">
        <v>218</v>
      </c>
      <c r="AN465" s="78" t="s">
        <v>640</v>
      </c>
      <c r="AO465" s="78" t="s">
        <v>396</v>
      </c>
      <c r="AP465" s="78" t="s">
        <v>331</v>
      </c>
      <c r="AQ465" s="78" t="s">
        <v>679</v>
      </c>
      <c r="AR465" s="78" t="s">
        <v>471</v>
      </c>
      <c r="AS465" s="78" t="s">
        <v>231</v>
      </c>
      <c r="AT465" s="78" t="s">
        <v>574</v>
      </c>
      <c r="AU465" s="78" t="s">
        <v>531</v>
      </c>
      <c r="AV465" s="78" t="s">
        <v>109</v>
      </c>
      <c r="AW465" s="77" t="s">
        <v>617</v>
      </c>
      <c r="AX465" s="78" t="s">
        <v>157</v>
      </c>
      <c r="AY465" s="78" t="s">
        <v>439</v>
      </c>
      <c r="AZ465" s="78" t="s">
        <v>174</v>
      </c>
      <c r="BA465" s="78" t="s">
        <v>274</v>
      </c>
      <c r="BB465" s="78" t="s">
        <v>674</v>
      </c>
      <c r="BC465" s="78" t="s">
        <v>434</v>
      </c>
      <c r="BD465" s="78" t="s">
        <v>655</v>
      </c>
      <c r="BE465" s="78" t="s">
        <v>482</v>
      </c>
      <c r="BF465" s="78" t="s">
        <v>505</v>
      </c>
      <c r="BG465" s="78" t="s">
        <v>695</v>
      </c>
      <c r="BH465" s="78" t="s">
        <v>595</v>
      </c>
      <c r="BI465" s="81" t="s">
        <v>94</v>
      </c>
      <c r="BJ465" s="67"/>
      <c r="BL465" s="57"/>
      <c r="BM465" s="28">
        <f>F169</f>
        <v>156</v>
      </c>
      <c r="BN465" s="29">
        <f>F249</f>
        <v>236</v>
      </c>
      <c r="BO465" s="29">
        <f>F204</f>
        <v>191</v>
      </c>
      <c r="BP465" s="29">
        <f>F159</f>
        <v>146</v>
      </c>
      <c r="BQ465" s="29">
        <f>F214</f>
        <v>201</v>
      </c>
      <c r="BR465" s="29">
        <f>F557</f>
        <v>544</v>
      </c>
      <c r="BS465" s="29">
        <f>F637</f>
        <v>624</v>
      </c>
      <c r="BT465" s="29">
        <f>F567</f>
        <v>554</v>
      </c>
      <c r="BU465" s="29">
        <f>F522</f>
        <v>509</v>
      </c>
      <c r="BV465" s="29">
        <f>F602</f>
        <v>589</v>
      </c>
      <c r="BW465" s="29">
        <f>F290</f>
        <v>277</v>
      </c>
      <c r="BX465" s="29">
        <f>F370</f>
        <v>357</v>
      </c>
      <c r="BY465" s="29">
        <f>F325</f>
        <v>312</v>
      </c>
      <c r="BZ465" s="29">
        <f>F280</f>
        <v>267</v>
      </c>
      <c r="CA465" s="29">
        <f>F360</f>
        <v>347</v>
      </c>
      <c r="CB465" s="29">
        <f>F48</f>
        <v>35</v>
      </c>
      <c r="CC465" s="29">
        <f>F128</f>
        <v>115</v>
      </c>
      <c r="CD465" s="29">
        <f>F83</f>
        <v>70</v>
      </c>
      <c r="CE465" s="29">
        <f>F13</f>
        <v>0</v>
      </c>
      <c r="CF465" s="29">
        <f>F93</f>
        <v>80</v>
      </c>
      <c r="CG465" s="29">
        <f>F436</f>
        <v>423</v>
      </c>
      <c r="CH465" s="29">
        <f>F491</f>
        <v>478</v>
      </c>
      <c r="CI465" s="29">
        <f>F446</f>
        <v>433</v>
      </c>
      <c r="CJ465" s="29">
        <f>F401</f>
        <v>388</v>
      </c>
      <c r="CK465" s="30">
        <f>F481</f>
        <v>468</v>
      </c>
      <c r="CL465" s="75">
        <f t="shared" si="215"/>
        <v>7800</v>
      </c>
      <c r="CM465" s="41"/>
      <c r="CN465" s="76" t="s">
        <v>194</v>
      </c>
      <c r="CO465" s="78" t="s">
        <v>621</v>
      </c>
      <c r="CP465" s="78" t="s">
        <v>560</v>
      </c>
      <c r="CQ465" s="78" t="s">
        <v>90</v>
      </c>
      <c r="CR465" s="78" t="s">
        <v>184</v>
      </c>
      <c r="CS465" s="78" t="s">
        <v>356</v>
      </c>
      <c r="CT465" s="78" t="s">
        <v>562</v>
      </c>
      <c r="CU465" s="78" t="s">
        <v>613</v>
      </c>
      <c r="CV465" s="78" t="s">
        <v>75</v>
      </c>
      <c r="CW465" s="78" t="s">
        <v>196</v>
      </c>
      <c r="CX465" s="78" t="s">
        <v>424</v>
      </c>
      <c r="CY465" s="78" t="s">
        <v>180</v>
      </c>
      <c r="CZ465" s="77" t="s">
        <v>617</v>
      </c>
      <c r="DA465" s="78" t="s">
        <v>85</v>
      </c>
      <c r="DB465" s="78" t="s">
        <v>544</v>
      </c>
      <c r="DC465" s="78" t="s">
        <v>430</v>
      </c>
      <c r="DD465" s="78" t="s">
        <v>628</v>
      </c>
      <c r="DE465" s="78" t="s">
        <v>195</v>
      </c>
      <c r="DF465" s="78" t="s">
        <v>70</v>
      </c>
      <c r="DG465" s="78" t="s">
        <v>561</v>
      </c>
      <c r="DH465" s="78" t="s">
        <v>436</v>
      </c>
      <c r="DI465" s="78" t="s">
        <v>193</v>
      </c>
      <c r="DJ465" s="78" t="s">
        <v>102</v>
      </c>
      <c r="DK465" s="78" t="s">
        <v>80</v>
      </c>
      <c r="DL465" s="81" t="s">
        <v>687</v>
      </c>
      <c r="DM465" s="67"/>
      <c r="DO465" s="57"/>
      <c r="DP465" s="88">
        <f>F602</f>
        <v>589</v>
      </c>
      <c r="DQ465" s="89">
        <f>F470</f>
        <v>457</v>
      </c>
      <c r="DR465" s="89">
        <f>F338</f>
        <v>325</v>
      </c>
      <c r="DS465" s="89">
        <f>F236</f>
        <v>223</v>
      </c>
      <c r="DT465" s="89">
        <f>F104</f>
        <v>91</v>
      </c>
      <c r="DU465" s="89">
        <f>F528</f>
        <v>515</v>
      </c>
      <c r="DV465" s="89">
        <f>F401</f>
        <v>388</v>
      </c>
      <c r="DW465" s="89">
        <f>F269</f>
        <v>256</v>
      </c>
      <c r="DX465" s="89">
        <f>F142</f>
        <v>129</v>
      </c>
      <c r="DY465" s="89">
        <f>F35</f>
        <v>22</v>
      </c>
      <c r="DZ465" s="89">
        <f>F584</f>
        <v>571</v>
      </c>
      <c r="EA465" s="89">
        <f>F457</f>
        <v>444</v>
      </c>
      <c r="EB465" s="89">
        <f>F325</f>
        <v>312</v>
      </c>
      <c r="EC465" s="89">
        <f>F193</f>
        <v>180</v>
      </c>
      <c r="ED465" s="89">
        <f>F66</f>
        <v>53</v>
      </c>
      <c r="EE465" s="89">
        <f>F615</f>
        <v>602</v>
      </c>
      <c r="EF465" s="89">
        <f>F508</f>
        <v>495</v>
      </c>
      <c r="EG465" s="89">
        <f>F381</f>
        <v>368</v>
      </c>
      <c r="EH465" s="89">
        <f>F249</f>
        <v>236</v>
      </c>
      <c r="EI465" s="89">
        <f>F122</f>
        <v>109</v>
      </c>
      <c r="EJ465" s="89">
        <f>F546</f>
        <v>533</v>
      </c>
      <c r="EK465" s="89">
        <f>F414</f>
        <v>401</v>
      </c>
      <c r="EL465" s="89">
        <f>F312</f>
        <v>299</v>
      </c>
      <c r="EM465" s="89">
        <f>F180</f>
        <v>167</v>
      </c>
      <c r="EN465" s="90">
        <f>F48</f>
        <v>35</v>
      </c>
      <c r="EO465" s="112">
        <f>EN465^3+EM465^3+EL465^3+EK465^3+EJ465^3+EI465^3+EH465^3+EG465^3+EF465^3+EE465^3+ED465^3+EC465^3+EB465^3+EA465^3+DZ465^3+DY465^3+DX465^3+DW465^3+DV465^3+DU465^3+DT465^3+DS465^3+DR465^3+DQ465^3+DP465^3</f>
        <v>1521000000</v>
      </c>
      <c r="EP465" s="41"/>
      <c r="EQ465" s="119" t="s">
        <v>196</v>
      </c>
      <c r="ER465" s="120" t="s">
        <v>462</v>
      </c>
      <c r="ES465" s="120" t="s">
        <v>607</v>
      </c>
      <c r="ET465" s="120" t="s">
        <v>482</v>
      </c>
      <c r="EU465" s="120" t="s">
        <v>489</v>
      </c>
      <c r="EV465" s="120" t="s">
        <v>274</v>
      </c>
      <c r="EW465" s="120" t="s">
        <v>80</v>
      </c>
      <c r="EX465" s="120" t="s">
        <v>225</v>
      </c>
      <c r="EY465" s="120" t="s">
        <v>346</v>
      </c>
      <c r="EZ465" s="120" t="s">
        <v>141</v>
      </c>
      <c r="FA465" s="120" t="s">
        <v>262</v>
      </c>
      <c r="FB465" s="120" t="s">
        <v>492</v>
      </c>
      <c r="FC465" s="92" t="s">
        <v>617</v>
      </c>
      <c r="FD465" s="120" t="s">
        <v>246</v>
      </c>
      <c r="FE465" s="120" t="s">
        <v>596</v>
      </c>
      <c r="FF465" s="120" t="s">
        <v>124</v>
      </c>
      <c r="FG465" s="120" t="s">
        <v>235</v>
      </c>
      <c r="FH465" s="120" t="s">
        <v>478</v>
      </c>
      <c r="FI465" s="120" t="s">
        <v>621</v>
      </c>
      <c r="FJ465" s="120" t="s">
        <v>231</v>
      </c>
      <c r="FK465" s="120" t="s">
        <v>327</v>
      </c>
      <c r="FL465" s="120" t="s">
        <v>396</v>
      </c>
      <c r="FM465" s="120" t="s">
        <v>242</v>
      </c>
      <c r="FN465" s="120" t="s">
        <v>537</v>
      </c>
      <c r="FO465" s="121" t="s">
        <v>430</v>
      </c>
      <c r="FP465" s="67"/>
    </row>
    <row r="466" spans="1:172" x14ac:dyDescent="0.2">
      <c r="A466" s="41"/>
      <c r="B466" s="41"/>
      <c r="C466" s="41"/>
      <c r="D466" s="109" t="s">
        <v>378</v>
      </c>
      <c r="E466" s="110" t="s">
        <v>565</v>
      </c>
      <c r="F466" s="111">
        <f>B3+(453*B5)</f>
        <v>453</v>
      </c>
      <c r="G466" s="41"/>
      <c r="I466" s="57"/>
      <c r="J466" s="28">
        <f>F459</f>
        <v>446</v>
      </c>
      <c r="K466" s="29">
        <f>F489</f>
        <v>476</v>
      </c>
      <c r="L466" s="29">
        <f>F419</f>
        <v>406</v>
      </c>
      <c r="M466" s="29">
        <f>F474</f>
        <v>461</v>
      </c>
      <c r="N466" s="29">
        <f>F404</f>
        <v>391</v>
      </c>
      <c r="O466" s="29">
        <f>F72</f>
        <v>59</v>
      </c>
      <c r="P466" s="29">
        <f>F127</f>
        <v>114</v>
      </c>
      <c r="Q466" s="29">
        <f>F57</f>
        <v>44</v>
      </c>
      <c r="R466" s="29">
        <f>F112</f>
        <v>99</v>
      </c>
      <c r="S466" s="29">
        <f>F17</f>
        <v>4</v>
      </c>
      <c r="T466" s="29">
        <f>F330</f>
        <v>317</v>
      </c>
      <c r="U466" s="29">
        <f>F385</f>
        <v>372</v>
      </c>
      <c r="V466" s="29">
        <f>F290</f>
        <v>277</v>
      </c>
      <c r="W466" s="29">
        <f>F345</f>
        <v>332</v>
      </c>
      <c r="X466" s="29">
        <f>F275</f>
        <v>262</v>
      </c>
      <c r="Y466" s="29">
        <f>F563</f>
        <v>550</v>
      </c>
      <c r="Z466" s="29">
        <f>F618</f>
        <v>605</v>
      </c>
      <c r="AA466" s="29">
        <f>F548</f>
        <v>535</v>
      </c>
      <c r="AB466" s="29">
        <f>F603</f>
        <v>590</v>
      </c>
      <c r="AC466" s="29">
        <f>F533</f>
        <v>520</v>
      </c>
      <c r="AD466" s="29">
        <f>F201</f>
        <v>188</v>
      </c>
      <c r="AE466" s="29">
        <f>F256</f>
        <v>243</v>
      </c>
      <c r="AF466" s="29">
        <f>F186</f>
        <v>173</v>
      </c>
      <c r="AG466" s="29">
        <f>F216</f>
        <v>203</v>
      </c>
      <c r="AH466" s="30">
        <f>F146</f>
        <v>133</v>
      </c>
      <c r="AI466" s="75">
        <f t="shared" si="214"/>
        <v>7800</v>
      </c>
      <c r="AJ466" s="41"/>
      <c r="AK466" s="76" t="s">
        <v>625</v>
      </c>
      <c r="AL466" s="78" t="s">
        <v>475</v>
      </c>
      <c r="AM466" s="78" t="s">
        <v>697</v>
      </c>
      <c r="AN466" s="78" t="s">
        <v>519</v>
      </c>
      <c r="AO466" s="78" t="s">
        <v>99</v>
      </c>
      <c r="AP466" s="78" t="s">
        <v>164</v>
      </c>
      <c r="AQ466" s="78" t="s">
        <v>618</v>
      </c>
      <c r="AR466" s="78" t="s">
        <v>128</v>
      </c>
      <c r="AS466" s="78" t="s">
        <v>662</v>
      </c>
      <c r="AT466" s="78" t="s">
        <v>488</v>
      </c>
      <c r="AU466" s="78" t="s">
        <v>132</v>
      </c>
      <c r="AV466" s="80" t="s">
        <v>397</v>
      </c>
      <c r="AW466" s="78" t="s">
        <v>424</v>
      </c>
      <c r="AX466" s="77" t="s">
        <v>244</v>
      </c>
      <c r="AY466" s="78" t="s">
        <v>643</v>
      </c>
      <c r="AZ466" s="78" t="s">
        <v>511</v>
      </c>
      <c r="BA466" s="78" t="s">
        <v>638</v>
      </c>
      <c r="BB466" s="78" t="s">
        <v>238</v>
      </c>
      <c r="BC466" s="78" t="s">
        <v>77</v>
      </c>
      <c r="BD466" s="78" t="s">
        <v>686</v>
      </c>
      <c r="BE466" s="78" t="s">
        <v>635</v>
      </c>
      <c r="BF466" s="78" t="s">
        <v>121</v>
      </c>
      <c r="BG466" s="78" t="s">
        <v>517</v>
      </c>
      <c r="BH466" s="78" t="s">
        <v>387</v>
      </c>
      <c r="BI466" s="81" t="s">
        <v>699</v>
      </c>
      <c r="BJ466" s="67"/>
      <c r="BL466" s="57"/>
      <c r="BM466" s="28">
        <f>F254</f>
        <v>241</v>
      </c>
      <c r="BN466" s="29">
        <f>F144</f>
        <v>131</v>
      </c>
      <c r="BO466" s="29">
        <f>F164</f>
        <v>151</v>
      </c>
      <c r="BP466" s="29">
        <f>F224</f>
        <v>211</v>
      </c>
      <c r="BQ466" s="29">
        <f>F209</f>
        <v>196</v>
      </c>
      <c r="BR466" s="29">
        <f>F617</f>
        <v>604</v>
      </c>
      <c r="BS466" s="29">
        <f>F532</f>
        <v>519</v>
      </c>
      <c r="BT466" s="29">
        <f>F552</f>
        <v>539</v>
      </c>
      <c r="BU466" s="29">
        <f>F612</f>
        <v>599</v>
      </c>
      <c r="BV466" s="29">
        <f>F572</f>
        <v>559</v>
      </c>
      <c r="BW466" s="29">
        <f>F375</f>
        <v>362</v>
      </c>
      <c r="BX466" s="29">
        <f>F265</f>
        <v>252</v>
      </c>
      <c r="BY466" s="29">
        <f>F310</f>
        <v>297</v>
      </c>
      <c r="BZ466" s="29">
        <f>F345</f>
        <v>332</v>
      </c>
      <c r="CA466" s="29">
        <f>F330</f>
        <v>317</v>
      </c>
      <c r="CB466" s="29">
        <f>F133</f>
        <v>120</v>
      </c>
      <c r="CC466" s="29">
        <f>F23</f>
        <v>10</v>
      </c>
      <c r="CD466" s="29">
        <f>F43</f>
        <v>30</v>
      </c>
      <c r="CE466" s="29">
        <f>F103</f>
        <v>90</v>
      </c>
      <c r="CF466" s="29">
        <f>F63</f>
        <v>50</v>
      </c>
      <c r="CG466" s="29">
        <f>F496</f>
        <v>483</v>
      </c>
      <c r="CH466" s="29">
        <f>F411</f>
        <v>398</v>
      </c>
      <c r="CI466" s="29">
        <f>F431</f>
        <v>418</v>
      </c>
      <c r="CJ466" s="29">
        <f>F466</f>
        <v>453</v>
      </c>
      <c r="CK466" s="30">
        <f>F451</f>
        <v>438</v>
      </c>
      <c r="CL466" s="75">
        <f t="shared" si="215"/>
        <v>7800</v>
      </c>
      <c r="CM466" s="41"/>
      <c r="CN466" s="76" t="s">
        <v>528</v>
      </c>
      <c r="CO466" s="78" t="s">
        <v>379</v>
      </c>
      <c r="CP466" s="78" t="s">
        <v>245</v>
      </c>
      <c r="CQ466" s="78" t="s">
        <v>636</v>
      </c>
      <c r="CR466" s="78" t="s">
        <v>288</v>
      </c>
      <c r="CS466" s="78" t="s">
        <v>566</v>
      </c>
      <c r="CT466" s="78" t="s">
        <v>176</v>
      </c>
      <c r="CU466" s="78" t="s">
        <v>256</v>
      </c>
      <c r="CV466" s="78" t="s">
        <v>500</v>
      </c>
      <c r="CW466" s="78" t="s">
        <v>276</v>
      </c>
      <c r="CX466" s="78" t="s">
        <v>570</v>
      </c>
      <c r="CY466" s="80" t="s">
        <v>467</v>
      </c>
      <c r="CZ466" s="78" t="s">
        <v>439</v>
      </c>
      <c r="DA466" s="77" t="s">
        <v>244</v>
      </c>
      <c r="DB466" s="78" t="s">
        <v>132</v>
      </c>
      <c r="DC466" s="78" t="s">
        <v>134</v>
      </c>
      <c r="DD466" s="78" t="s">
        <v>472</v>
      </c>
      <c r="DE466" s="78" t="s">
        <v>414</v>
      </c>
      <c r="DF466" s="78" t="s">
        <v>590</v>
      </c>
      <c r="DG466" s="78" t="s">
        <v>272</v>
      </c>
      <c r="DH466" s="78" t="s">
        <v>354</v>
      </c>
      <c r="DI466" s="78" t="s">
        <v>476</v>
      </c>
      <c r="DJ466" s="78" t="s">
        <v>664</v>
      </c>
      <c r="DK466" s="78" t="s">
        <v>378</v>
      </c>
      <c r="DL466" s="81" t="s">
        <v>280</v>
      </c>
      <c r="DM466" s="67"/>
      <c r="DO466" s="57"/>
      <c r="DP466" s="88">
        <f>F121</f>
        <v>108</v>
      </c>
      <c r="DQ466" s="89">
        <f>F614</f>
        <v>601</v>
      </c>
      <c r="DR466" s="89">
        <f>F512</f>
        <v>499</v>
      </c>
      <c r="DS466" s="89">
        <f>F380</f>
        <v>367</v>
      </c>
      <c r="DT466" s="89">
        <f>F248</f>
        <v>235</v>
      </c>
      <c r="DU466" s="89">
        <f>F52</f>
        <v>39</v>
      </c>
      <c r="DV466" s="89">
        <f>F545</f>
        <v>532</v>
      </c>
      <c r="DW466" s="89">
        <f>F413</f>
        <v>400</v>
      </c>
      <c r="DX466" s="89">
        <f>F311</f>
        <v>298</v>
      </c>
      <c r="DY466" s="89">
        <f>F179</f>
        <v>166</v>
      </c>
      <c r="DZ466" s="89">
        <f>F103</f>
        <v>90</v>
      </c>
      <c r="EA466" s="89">
        <f>F601</f>
        <v>588</v>
      </c>
      <c r="EB466" s="89">
        <f>F469</f>
        <v>456</v>
      </c>
      <c r="EC466" s="89">
        <f>F342</f>
        <v>329</v>
      </c>
      <c r="ED466" s="89">
        <f>F235</f>
        <v>222</v>
      </c>
      <c r="EE466" s="89">
        <f>F34</f>
        <v>21</v>
      </c>
      <c r="EF466" s="89">
        <f>F532</f>
        <v>519</v>
      </c>
      <c r="EG466" s="89">
        <f>F400</f>
        <v>387</v>
      </c>
      <c r="EH466" s="89">
        <f>F268</f>
        <v>255</v>
      </c>
      <c r="EI466" s="89">
        <f>F141</f>
        <v>128</v>
      </c>
      <c r="EJ466" s="89">
        <f>F65</f>
        <v>52</v>
      </c>
      <c r="EK466" s="89">
        <f>F583</f>
        <v>570</v>
      </c>
      <c r="EL466" s="89">
        <f>F456</f>
        <v>443</v>
      </c>
      <c r="EM466" s="89">
        <f>F324</f>
        <v>311</v>
      </c>
      <c r="EN466" s="90">
        <f>F197</f>
        <v>184</v>
      </c>
      <c r="EO466" s="75">
        <f t="shared" ref="EO466:EO477" si="216">SUMSQ(DP466:EN466)</f>
        <v>3247400</v>
      </c>
      <c r="EP466" s="41"/>
      <c r="EQ466" s="91" t="s">
        <v>71</v>
      </c>
      <c r="ER466" s="93" t="s">
        <v>213</v>
      </c>
      <c r="ES466" s="93" t="s">
        <v>340</v>
      </c>
      <c r="ET466" s="93" t="s">
        <v>157</v>
      </c>
      <c r="EU466" s="93" t="s">
        <v>286</v>
      </c>
      <c r="EV466" s="93" t="s">
        <v>574</v>
      </c>
      <c r="EW466" s="93" t="s">
        <v>614</v>
      </c>
      <c r="EX466" s="93" t="s">
        <v>641</v>
      </c>
      <c r="EY466" s="93" t="s">
        <v>259</v>
      </c>
      <c r="EZ466" s="93" t="s">
        <v>498</v>
      </c>
      <c r="FA466" s="93" t="s">
        <v>590</v>
      </c>
      <c r="FB466" s="95" t="s">
        <v>552</v>
      </c>
      <c r="FC466" s="94" t="s">
        <v>696</v>
      </c>
      <c r="FD466" s="92" t="s">
        <v>120</v>
      </c>
      <c r="FE466" s="93" t="s">
        <v>361</v>
      </c>
      <c r="FF466" s="93" t="s">
        <v>167</v>
      </c>
      <c r="FG466" s="93" t="s">
        <v>176</v>
      </c>
      <c r="FH466" s="93" t="s">
        <v>171</v>
      </c>
      <c r="FI466" s="93" t="s">
        <v>325</v>
      </c>
      <c r="FJ466" s="93" t="s">
        <v>505</v>
      </c>
      <c r="FK466" s="93" t="s">
        <v>602</v>
      </c>
      <c r="FL466" s="93" t="s">
        <v>674</v>
      </c>
      <c r="FM466" s="93" t="s">
        <v>675</v>
      </c>
      <c r="FN466" s="93" t="s">
        <v>177</v>
      </c>
      <c r="FO466" s="96" t="s">
        <v>459</v>
      </c>
      <c r="FP466" s="67"/>
    </row>
    <row r="467" spans="1:172" x14ac:dyDescent="0.2">
      <c r="A467" s="41"/>
      <c r="B467" s="41"/>
      <c r="C467" s="41"/>
      <c r="D467" s="109" t="s">
        <v>351</v>
      </c>
      <c r="E467" s="110" t="s">
        <v>565</v>
      </c>
      <c r="F467" s="122">
        <f>B3+(454*B5)</f>
        <v>454</v>
      </c>
      <c r="G467" s="41"/>
      <c r="I467" s="57"/>
      <c r="J467" s="28">
        <f>F424</f>
        <v>411</v>
      </c>
      <c r="K467" s="29">
        <f>F479</f>
        <v>466</v>
      </c>
      <c r="L467" s="29">
        <f>F409</f>
        <v>396</v>
      </c>
      <c r="M467" s="29">
        <f>F439</f>
        <v>426</v>
      </c>
      <c r="N467" s="29">
        <f>F494</f>
        <v>481</v>
      </c>
      <c r="O467" s="29">
        <f>F62</f>
        <v>49</v>
      </c>
      <c r="P467" s="29">
        <f>F92</f>
        <v>79</v>
      </c>
      <c r="Q467" s="29">
        <f>F22</f>
        <v>9</v>
      </c>
      <c r="R467" s="29">
        <f>F77</f>
        <v>64</v>
      </c>
      <c r="S467" s="29">
        <f>F132</f>
        <v>119</v>
      </c>
      <c r="T467" s="29">
        <f>F295</f>
        <v>282</v>
      </c>
      <c r="U467" s="29">
        <f>F350</f>
        <v>337</v>
      </c>
      <c r="V467" s="29">
        <f>F280</f>
        <v>267</v>
      </c>
      <c r="W467" s="29">
        <f>F335</f>
        <v>322</v>
      </c>
      <c r="X467" s="29">
        <f>F365</f>
        <v>352</v>
      </c>
      <c r="Y467" s="29">
        <f>F553</f>
        <v>540</v>
      </c>
      <c r="Z467" s="29">
        <f>F608</f>
        <v>595</v>
      </c>
      <c r="AA467" s="29">
        <f>F513</f>
        <v>500</v>
      </c>
      <c r="AB467" s="29">
        <f>F568</f>
        <v>555</v>
      </c>
      <c r="AC467" s="29">
        <f>F623</f>
        <v>610</v>
      </c>
      <c r="AD467" s="29">
        <f>F166</f>
        <v>153</v>
      </c>
      <c r="AE467" s="29">
        <f>F221</f>
        <v>208</v>
      </c>
      <c r="AF467" s="29">
        <f>F151</f>
        <v>138</v>
      </c>
      <c r="AG467" s="29">
        <f>F206</f>
        <v>193</v>
      </c>
      <c r="AH467" s="30">
        <f>F261</f>
        <v>248</v>
      </c>
      <c r="AI467" s="75">
        <f t="shared" si="214"/>
        <v>7800</v>
      </c>
      <c r="AJ467" s="41"/>
      <c r="AK467" s="76" t="s">
        <v>405</v>
      </c>
      <c r="AL467" s="78" t="s">
        <v>153</v>
      </c>
      <c r="AM467" s="78" t="s">
        <v>604</v>
      </c>
      <c r="AN467" s="78" t="s">
        <v>420</v>
      </c>
      <c r="AO467" s="78" t="s">
        <v>694</v>
      </c>
      <c r="AP467" s="78" t="s">
        <v>682</v>
      </c>
      <c r="AQ467" s="78" t="s">
        <v>410</v>
      </c>
      <c r="AR467" s="78" t="s">
        <v>348</v>
      </c>
      <c r="AS467" s="78" t="s">
        <v>651</v>
      </c>
      <c r="AT467" s="78" t="s">
        <v>190</v>
      </c>
      <c r="AU467" s="80" t="s">
        <v>304</v>
      </c>
      <c r="AV467" s="78" t="s">
        <v>578</v>
      </c>
      <c r="AW467" s="78" t="s">
        <v>85</v>
      </c>
      <c r="AX467" s="78" t="s">
        <v>515</v>
      </c>
      <c r="AY467" s="77" t="s">
        <v>416</v>
      </c>
      <c r="AZ467" s="78" t="s">
        <v>197</v>
      </c>
      <c r="BA467" s="78" t="s">
        <v>671</v>
      </c>
      <c r="BB467" s="78" t="s">
        <v>391</v>
      </c>
      <c r="BC467" s="78" t="s">
        <v>623</v>
      </c>
      <c r="BD467" s="78" t="s">
        <v>357</v>
      </c>
      <c r="BE467" s="78" t="s">
        <v>419</v>
      </c>
      <c r="BF467" s="78" t="s">
        <v>698</v>
      </c>
      <c r="BG467" s="78" t="s">
        <v>571</v>
      </c>
      <c r="BH467" s="78" t="s">
        <v>182</v>
      </c>
      <c r="BI467" s="81" t="s">
        <v>442</v>
      </c>
      <c r="BJ467" s="67"/>
      <c r="BL467" s="57"/>
      <c r="BM467" s="28">
        <f>F234</f>
        <v>221</v>
      </c>
      <c r="BN467" s="29">
        <f>F189</f>
        <v>176</v>
      </c>
      <c r="BO467" s="29">
        <f>F149</f>
        <v>136</v>
      </c>
      <c r="BP467" s="29">
        <f>F179</f>
        <v>166</v>
      </c>
      <c r="BQ467" s="29">
        <f>F244</f>
        <v>231</v>
      </c>
      <c r="BR467" s="29">
        <f>F597</f>
        <v>584</v>
      </c>
      <c r="BS467" s="29">
        <f>F577</f>
        <v>564</v>
      </c>
      <c r="BT467" s="29">
        <f>F537</f>
        <v>524</v>
      </c>
      <c r="BU467" s="29">
        <f>F542</f>
        <v>529</v>
      </c>
      <c r="BV467" s="29">
        <f>F632</f>
        <v>619</v>
      </c>
      <c r="BW467" s="29">
        <f>F355</f>
        <v>342</v>
      </c>
      <c r="BX467" s="29">
        <f>F335</f>
        <v>322</v>
      </c>
      <c r="BY467" s="29">
        <f>F270</f>
        <v>257</v>
      </c>
      <c r="BZ467" s="29">
        <f>F300</f>
        <v>287</v>
      </c>
      <c r="CA467" s="29">
        <f>F365</f>
        <v>352</v>
      </c>
      <c r="CB467" s="29">
        <f>F88</f>
        <v>75</v>
      </c>
      <c r="CC467" s="29">
        <f>F68</f>
        <v>55</v>
      </c>
      <c r="CD467" s="29">
        <f>F28</f>
        <v>15</v>
      </c>
      <c r="CE467" s="29">
        <f>F58</f>
        <v>45</v>
      </c>
      <c r="CF467" s="29">
        <f>F123</f>
        <v>110</v>
      </c>
      <c r="CG467" s="29">
        <f>F476</f>
        <v>463</v>
      </c>
      <c r="CH467" s="29">
        <f>F456</f>
        <v>443</v>
      </c>
      <c r="CI467" s="29">
        <f>F391</f>
        <v>378</v>
      </c>
      <c r="CJ467" s="29">
        <f>F421</f>
        <v>408</v>
      </c>
      <c r="CK467" s="30">
        <f>F511</f>
        <v>498</v>
      </c>
      <c r="CL467" s="75">
        <f t="shared" si="215"/>
        <v>7800</v>
      </c>
      <c r="CM467" s="41"/>
      <c r="CN467" s="76" t="s">
        <v>226</v>
      </c>
      <c r="CO467" s="78" t="s">
        <v>116</v>
      </c>
      <c r="CP467" s="78" t="s">
        <v>654</v>
      </c>
      <c r="CQ467" s="78" t="s">
        <v>498</v>
      </c>
      <c r="CR467" s="78" t="s">
        <v>254</v>
      </c>
      <c r="CS467" s="78" t="s">
        <v>214</v>
      </c>
      <c r="CT467" s="78" t="s">
        <v>381</v>
      </c>
      <c r="CU467" s="78" t="s">
        <v>454</v>
      </c>
      <c r="CV467" s="78" t="s">
        <v>631</v>
      </c>
      <c r="CW467" s="78" t="s">
        <v>298</v>
      </c>
      <c r="CX467" s="80" t="s">
        <v>222</v>
      </c>
      <c r="CY467" s="78" t="s">
        <v>515</v>
      </c>
      <c r="CZ467" s="78" t="s">
        <v>109</v>
      </c>
      <c r="DA467" s="78" t="s">
        <v>589</v>
      </c>
      <c r="DB467" s="77" t="s">
        <v>416</v>
      </c>
      <c r="DC467" s="78" t="s">
        <v>1</v>
      </c>
      <c r="DD467" s="78" t="s">
        <v>499</v>
      </c>
      <c r="DE467" s="78" t="s">
        <v>658</v>
      </c>
      <c r="DF467" s="78" t="s">
        <v>380</v>
      </c>
      <c r="DG467" s="78" t="s">
        <v>507</v>
      </c>
      <c r="DH467" s="78" t="s">
        <v>217</v>
      </c>
      <c r="DI467" s="78" t="s">
        <v>675</v>
      </c>
      <c r="DJ467" s="78" t="s">
        <v>311</v>
      </c>
      <c r="DK467" s="78" t="s">
        <v>234</v>
      </c>
      <c r="DL467" s="81" t="s">
        <v>512</v>
      </c>
      <c r="DM467" s="67"/>
      <c r="DO467" s="57"/>
      <c r="DP467" s="88">
        <f>F140</f>
        <v>127</v>
      </c>
      <c r="DQ467" s="89">
        <f>F33</f>
        <v>20</v>
      </c>
      <c r="DR467" s="89">
        <f>F531</f>
        <v>518</v>
      </c>
      <c r="DS467" s="89">
        <f>F399</f>
        <v>386</v>
      </c>
      <c r="DT467" s="89">
        <f>F272</f>
        <v>259</v>
      </c>
      <c r="DU467" s="89">
        <f>F196</f>
        <v>183</v>
      </c>
      <c r="DV467" s="89">
        <f>F64</f>
        <v>51</v>
      </c>
      <c r="DW467" s="89">
        <f>F587</f>
        <v>574</v>
      </c>
      <c r="DX467" s="89">
        <f>F455</f>
        <v>442</v>
      </c>
      <c r="DY467" s="89">
        <f>F323</f>
        <v>310</v>
      </c>
      <c r="DZ467" s="89">
        <f>F252</f>
        <v>239</v>
      </c>
      <c r="EA467" s="89">
        <f>F120</f>
        <v>107</v>
      </c>
      <c r="EB467" s="89">
        <f>F613</f>
        <v>600</v>
      </c>
      <c r="EC467" s="89">
        <f>F511</f>
        <v>498</v>
      </c>
      <c r="ED467" s="89">
        <f>F379</f>
        <v>366</v>
      </c>
      <c r="EE467" s="89">
        <f>F178</f>
        <v>165</v>
      </c>
      <c r="EF467" s="89">
        <f>F51</f>
        <v>38</v>
      </c>
      <c r="EG467" s="89">
        <f>F544</f>
        <v>531</v>
      </c>
      <c r="EH467" s="89">
        <f>F417</f>
        <v>404</v>
      </c>
      <c r="EI467" s="89">
        <f>F310</f>
        <v>297</v>
      </c>
      <c r="EJ467" s="89">
        <f>F234</f>
        <v>221</v>
      </c>
      <c r="EK467" s="89">
        <f>F107</f>
        <v>94</v>
      </c>
      <c r="EL467" s="89">
        <f>F600</f>
        <v>587</v>
      </c>
      <c r="EM467" s="89">
        <f>F468</f>
        <v>455</v>
      </c>
      <c r="EN467" s="90">
        <f>F341</f>
        <v>328</v>
      </c>
      <c r="EO467" s="75">
        <f t="shared" si="216"/>
        <v>3247400</v>
      </c>
      <c r="EP467" s="41"/>
      <c r="EQ467" s="91" t="s">
        <v>548</v>
      </c>
      <c r="ER467" s="93" t="s">
        <v>255</v>
      </c>
      <c r="ES467" s="93" t="s">
        <v>495</v>
      </c>
      <c r="ET467" s="93" t="s">
        <v>551</v>
      </c>
      <c r="EU467" s="93" t="s">
        <v>569</v>
      </c>
      <c r="EV467" s="93" t="s">
        <v>695</v>
      </c>
      <c r="EW467" s="93" t="s">
        <v>139</v>
      </c>
      <c r="EX467" s="93" t="s">
        <v>415</v>
      </c>
      <c r="EY467" s="93" t="s">
        <v>582</v>
      </c>
      <c r="EZ467" s="93" t="s">
        <v>670</v>
      </c>
      <c r="FA467" s="95" t="s">
        <v>185</v>
      </c>
      <c r="FB467" s="93" t="s">
        <v>320</v>
      </c>
      <c r="FC467" s="94" t="s">
        <v>434</v>
      </c>
      <c r="FD467" s="93" t="s">
        <v>512</v>
      </c>
      <c r="FE467" s="92" t="s">
        <v>383</v>
      </c>
      <c r="FF467" s="93" t="s">
        <v>599</v>
      </c>
      <c r="FG467" s="93" t="s">
        <v>165</v>
      </c>
      <c r="FH467" s="93" t="s">
        <v>173</v>
      </c>
      <c r="FI467" s="93" t="s">
        <v>169</v>
      </c>
      <c r="FJ467" s="93" t="s">
        <v>439</v>
      </c>
      <c r="FK467" s="93" t="s">
        <v>226</v>
      </c>
      <c r="FL467" s="93" t="s">
        <v>331</v>
      </c>
      <c r="FM467" s="93" t="s">
        <v>148</v>
      </c>
      <c r="FN467" s="93" t="s">
        <v>279</v>
      </c>
      <c r="FO467" s="96" t="s">
        <v>87</v>
      </c>
      <c r="FP467" s="67"/>
    </row>
    <row r="468" spans="1:172" x14ac:dyDescent="0.2">
      <c r="A468" s="41"/>
      <c r="B468" s="41"/>
      <c r="C468" s="41"/>
      <c r="D468" s="109" t="s">
        <v>279</v>
      </c>
      <c r="E468" s="110" t="s">
        <v>565</v>
      </c>
      <c r="F468" s="122">
        <f>B3+(455*B5)</f>
        <v>455</v>
      </c>
      <c r="G468" s="41"/>
      <c r="I468" s="57"/>
      <c r="J468" s="28">
        <f>F268</f>
        <v>255</v>
      </c>
      <c r="K468" s="29">
        <f>F323</f>
        <v>310</v>
      </c>
      <c r="L468" s="29">
        <f>F428</f>
        <v>415</v>
      </c>
      <c r="M468" s="29">
        <f>F308</f>
        <v>295</v>
      </c>
      <c r="N468" s="29">
        <f>F338</f>
        <v>325</v>
      </c>
      <c r="O468" s="29">
        <f>F531</f>
        <v>518</v>
      </c>
      <c r="P468" s="29">
        <f>F586</f>
        <v>573</v>
      </c>
      <c r="Q468" s="29">
        <f>F616</f>
        <v>603</v>
      </c>
      <c r="R468" s="29">
        <f>F546</f>
        <v>533</v>
      </c>
      <c r="S468" s="29">
        <f>F601</f>
        <v>588</v>
      </c>
      <c r="T468" s="29">
        <f>F139</f>
        <v>126</v>
      </c>
      <c r="U468" s="29">
        <f>F194</f>
        <v>181</v>
      </c>
      <c r="V468" s="29">
        <f>F249</f>
        <v>236</v>
      </c>
      <c r="W468" s="29">
        <f>F179</f>
        <v>166</v>
      </c>
      <c r="X468" s="29">
        <f>F234</f>
        <v>221</v>
      </c>
      <c r="Y468" s="29">
        <f>F402</f>
        <v>389</v>
      </c>
      <c r="Z468" s="29">
        <f>F457</f>
        <v>444</v>
      </c>
      <c r="AA468" s="29">
        <f>F512</f>
        <v>499</v>
      </c>
      <c r="AB468" s="29">
        <f>F417</f>
        <v>404</v>
      </c>
      <c r="AC468" s="29">
        <f>F472</f>
        <v>459</v>
      </c>
      <c r="AD468" s="29">
        <f>F35</f>
        <v>22</v>
      </c>
      <c r="AE468" s="29">
        <f>F65</f>
        <v>52</v>
      </c>
      <c r="AF468" s="29">
        <f>F120</f>
        <v>107</v>
      </c>
      <c r="AG468" s="29">
        <f>F50</f>
        <v>37</v>
      </c>
      <c r="AH468" s="30">
        <f>F105</f>
        <v>92</v>
      </c>
      <c r="AI468" s="75">
        <f t="shared" si="214"/>
        <v>7850</v>
      </c>
      <c r="AJ468" s="41"/>
      <c r="AK468" s="76" t="s">
        <v>325</v>
      </c>
      <c r="AL468" s="78" t="s">
        <v>670</v>
      </c>
      <c r="AM468" s="78" t="s">
        <v>110</v>
      </c>
      <c r="AN468" s="78" t="s">
        <v>281</v>
      </c>
      <c r="AO468" s="78" t="s">
        <v>607</v>
      </c>
      <c r="AP468" s="78" t="s">
        <v>495</v>
      </c>
      <c r="AQ468" s="78" t="s">
        <v>78</v>
      </c>
      <c r="AR468" s="78" t="s">
        <v>610</v>
      </c>
      <c r="AS468" s="78" t="s">
        <v>327</v>
      </c>
      <c r="AT468" s="80" t="s">
        <v>552</v>
      </c>
      <c r="AU468" s="78" t="s">
        <v>308</v>
      </c>
      <c r="AV468" s="78" t="s">
        <v>313</v>
      </c>
      <c r="AW468" s="78" t="s">
        <v>621</v>
      </c>
      <c r="AX468" s="78" t="s">
        <v>498</v>
      </c>
      <c r="AY468" s="78" t="s">
        <v>226</v>
      </c>
      <c r="AZ468" s="77" t="s">
        <v>668</v>
      </c>
      <c r="BA468" s="78" t="s">
        <v>492</v>
      </c>
      <c r="BB468" s="78" t="s">
        <v>340</v>
      </c>
      <c r="BC468" s="78" t="s">
        <v>169</v>
      </c>
      <c r="BD468" s="78" t="s">
        <v>316</v>
      </c>
      <c r="BE468" s="78" t="s">
        <v>141</v>
      </c>
      <c r="BF468" s="78" t="s">
        <v>602</v>
      </c>
      <c r="BG468" s="78" t="s">
        <v>320</v>
      </c>
      <c r="BH468" s="78" t="s">
        <v>555</v>
      </c>
      <c r="BI468" s="81" t="s">
        <v>166</v>
      </c>
      <c r="BJ468" s="67"/>
      <c r="BL468" s="57"/>
      <c r="BM468" s="28">
        <f>F535</f>
        <v>522</v>
      </c>
      <c r="BN468" s="29">
        <f>F600</f>
        <v>587</v>
      </c>
      <c r="BO468" s="29">
        <f>F630</f>
        <v>617</v>
      </c>
      <c r="BP468" s="29">
        <f>F565</f>
        <v>552</v>
      </c>
      <c r="BQ468" s="29">
        <f>F545</f>
        <v>532</v>
      </c>
      <c r="BR468" s="29">
        <f>F14</f>
        <v>1</v>
      </c>
      <c r="BS468" s="29">
        <f>F104</f>
        <v>91</v>
      </c>
      <c r="BT468" s="29">
        <f>F134</f>
        <v>121</v>
      </c>
      <c r="BU468" s="29">
        <f>F69</f>
        <v>56</v>
      </c>
      <c r="BV468" s="29">
        <f>F49</f>
        <v>36</v>
      </c>
      <c r="BW468" s="29">
        <f>F156</f>
        <v>143</v>
      </c>
      <c r="BX468" s="29">
        <f>F221</f>
        <v>208</v>
      </c>
      <c r="BY468" s="29">
        <f>F251</f>
        <v>238</v>
      </c>
      <c r="BZ468" s="29">
        <f>F211</f>
        <v>198</v>
      </c>
      <c r="CA468" s="29">
        <f>F166</f>
        <v>153</v>
      </c>
      <c r="CB468" s="29">
        <f>F402</f>
        <v>389</v>
      </c>
      <c r="CC468" s="29">
        <f>F467</f>
        <v>454</v>
      </c>
      <c r="CD468" s="29">
        <f>F497</f>
        <v>484</v>
      </c>
      <c r="CE468" s="29">
        <f>F457</f>
        <v>444</v>
      </c>
      <c r="CF468" s="29">
        <f>F437</f>
        <v>424</v>
      </c>
      <c r="CG468" s="29">
        <f>F268</f>
        <v>255</v>
      </c>
      <c r="CH468" s="29">
        <f>F358</f>
        <v>345</v>
      </c>
      <c r="CI468" s="29">
        <f>F363</f>
        <v>350</v>
      </c>
      <c r="CJ468" s="29">
        <f>F323</f>
        <v>310</v>
      </c>
      <c r="CK468" s="30">
        <f>F303</f>
        <v>290</v>
      </c>
      <c r="CL468" s="75">
        <f t="shared" si="215"/>
        <v>7800</v>
      </c>
      <c r="CM468" s="41"/>
      <c r="CN468" s="76" t="s">
        <v>433</v>
      </c>
      <c r="CO468" s="78" t="s">
        <v>148</v>
      </c>
      <c r="CP468" s="78" t="s">
        <v>553</v>
      </c>
      <c r="CQ468" s="78" t="s">
        <v>172</v>
      </c>
      <c r="CR468" s="78" t="s">
        <v>614</v>
      </c>
      <c r="CS468" s="78" t="s">
        <v>201</v>
      </c>
      <c r="CT468" s="78" t="s">
        <v>489</v>
      </c>
      <c r="CU468" s="78" t="s">
        <v>289</v>
      </c>
      <c r="CV468" s="78" t="s">
        <v>573</v>
      </c>
      <c r="CW468" s="80" t="s">
        <v>211</v>
      </c>
      <c r="CX468" s="78" t="s">
        <v>161</v>
      </c>
      <c r="CY468" s="78" t="s">
        <v>698</v>
      </c>
      <c r="CZ468" s="78" t="s">
        <v>595</v>
      </c>
      <c r="DA468" s="78" t="s">
        <v>547</v>
      </c>
      <c r="DB468" s="78" t="s">
        <v>419</v>
      </c>
      <c r="DC468" s="77" t="s">
        <v>668</v>
      </c>
      <c r="DD468" s="78" t="s">
        <v>351</v>
      </c>
      <c r="DE468" s="78" t="s">
        <v>136</v>
      </c>
      <c r="DF468" s="78" t="s">
        <v>492</v>
      </c>
      <c r="DG468" s="78" t="s">
        <v>219</v>
      </c>
      <c r="DH468" s="78" t="s">
        <v>325</v>
      </c>
      <c r="DI468" s="78" t="s">
        <v>158</v>
      </c>
      <c r="DJ468" s="78" t="s">
        <v>646</v>
      </c>
      <c r="DK468" s="78" t="s">
        <v>670</v>
      </c>
      <c r="DL468" s="81" t="s">
        <v>178</v>
      </c>
      <c r="DM468" s="67"/>
      <c r="DO468" s="57"/>
      <c r="DP468" s="88">
        <f>F500</f>
        <v>487</v>
      </c>
      <c r="DQ468" s="89">
        <f>F368</f>
        <v>355</v>
      </c>
      <c r="DR468" s="89">
        <f>F241</f>
        <v>228</v>
      </c>
      <c r="DS468" s="89">
        <f>F134</f>
        <v>121</v>
      </c>
      <c r="DT468" s="89">
        <f>F632</f>
        <v>619</v>
      </c>
      <c r="DU468" s="89">
        <f>F431</f>
        <v>418</v>
      </c>
      <c r="DV468" s="89">
        <f>F299</f>
        <v>286</v>
      </c>
      <c r="DW468" s="89">
        <f>F172</f>
        <v>159</v>
      </c>
      <c r="DX468" s="89">
        <f>F40</f>
        <v>27</v>
      </c>
      <c r="DY468" s="89">
        <f>F558</f>
        <v>545</v>
      </c>
      <c r="DZ468" s="89">
        <f>F487</f>
        <v>474</v>
      </c>
      <c r="EA468" s="89">
        <f>F355</f>
        <v>342</v>
      </c>
      <c r="EB468" s="89">
        <f>F223</f>
        <v>210</v>
      </c>
      <c r="EC468" s="89">
        <f>F96</f>
        <v>83</v>
      </c>
      <c r="ED468" s="89">
        <f>F589</f>
        <v>576</v>
      </c>
      <c r="EE468" s="89">
        <f>F388</f>
        <v>375</v>
      </c>
      <c r="EF468" s="89">
        <f>F286</f>
        <v>273</v>
      </c>
      <c r="EG468" s="89">
        <f>F154</f>
        <v>141</v>
      </c>
      <c r="EH468" s="89">
        <f>F27</f>
        <v>14</v>
      </c>
      <c r="EI468" s="89">
        <f>F520</f>
        <v>507</v>
      </c>
      <c r="EJ468" s="89">
        <f>F444</f>
        <v>431</v>
      </c>
      <c r="EK468" s="89">
        <f>F317</f>
        <v>304</v>
      </c>
      <c r="EL468" s="89">
        <f>F210</f>
        <v>197</v>
      </c>
      <c r="EM468" s="89">
        <f>F78</f>
        <v>65</v>
      </c>
      <c r="EN468" s="90">
        <f>F576</f>
        <v>563</v>
      </c>
      <c r="EO468" s="75">
        <f t="shared" si="216"/>
        <v>3247400</v>
      </c>
      <c r="EP468" s="41"/>
      <c r="EQ468" s="91" t="s">
        <v>294</v>
      </c>
      <c r="ER468" s="93" t="s">
        <v>188</v>
      </c>
      <c r="ES468" s="93" t="s">
        <v>458</v>
      </c>
      <c r="ET468" s="93" t="s">
        <v>289</v>
      </c>
      <c r="EU468" s="93" t="s">
        <v>298</v>
      </c>
      <c r="EV468" s="93" t="s">
        <v>664</v>
      </c>
      <c r="EW468" s="93" t="s">
        <v>112</v>
      </c>
      <c r="EX468" s="93" t="s">
        <v>556</v>
      </c>
      <c r="EY468" s="93" t="s">
        <v>580</v>
      </c>
      <c r="EZ468" s="95" t="s">
        <v>666</v>
      </c>
      <c r="FA468" s="93" t="s">
        <v>82</v>
      </c>
      <c r="FB468" s="93" t="s">
        <v>222</v>
      </c>
      <c r="FC468" s="94" t="s">
        <v>344</v>
      </c>
      <c r="FD468" s="93" t="s">
        <v>143</v>
      </c>
      <c r="FE468" s="93" t="s">
        <v>275</v>
      </c>
      <c r="FF468" s="92" t="s">
        <v>568</v>
      </c>
      <c r="FG468" s="93" t="s">
        <v>137</v>
      </c>
      <c r="FH468" s="93" t="s">
        <v>413</v>
      </c>
      <c r="FI468" s="93" t="s">
        <v>587</v>
      </c>
      <c r="FJ468" s="93" t="s">
        <v>632</v>
      </c>
      <c r="FK468" s="93" t="s">
        <v>692</v>
      </c>
      <c r="FL468" s="93" t="s">
        <v>323</v>
      </c>
      <c r="FM468" s="93" t="s">
        <v>310</v>
      </c>
      <c r="FN468" s="93" t="s">
        <v>644</v>
      </c>
      <c r="FO468" s="96" t="s">
        <v>521</v>
      </c>
      <c r="FP468" s="67"/>
    </row>
    <row r="469" spans="1:172" x14ac:dyDescent="0.2">
      <c r="A469" s="41"/>
      <c r="B469" s="41"/>
      <c r="C469" s="41"/>
      <c r="D469" s="109" t="s">
        <v>696</v>
      </c>
      <c r="E469" s="110" t="s">
        <v>565</v>
      </c>
      <c r="F469" s="111">
        <f>B3+(456*B5)</f>
        <v>456</v>
      </c>
      <c r="G469" s="41"/>
      <c r="I469" s="57"/>
      <c r="J469" s="28">
        <f>F383</f>
        <v>370</v>
      </c>
      <c r="K469" s="29">
        <f>F288</f>
        <v>275</v>
      </c>
      <c r="L469" s="29">
        <f>F343</f>
        <v>330</v>
      </c>
      <c r="M469" s="29">
        <f>F273</f>
        <v>260</v>
      </c>
      <c r="N469" s="29">
        <f>F328</f>
        <v>315</v>
      </c>
      <c r="O469" s="29">
        <f>F621</f>
        <v>608</v>
      </c>
      <c r="P469" s="29">
        <f>F551</f>
        <v>538</v>
      </c>
      <c r="Q469" s="29">
        <f>F606</f>
        <v>593</v>
      </c>
      <c r="R469" s="29">
        <f>F536</f>
        <v>523</v>
      </c>
      <c r="S469" s="29">
        <f>F566</f>
        <v>553</v>
      </c>
      <c r="T469" s="29">
        <f>F254</f>
        <v>241</v>
      </c>
      <c r="U469" s="29">
        <f>F184</f>
        <v>171</v>
      </c>
      <c r="V469" s="29">
        <f>F214</f>
        <v>201</v>
      </c>
      <c r="W469" s="29">
        <f>F144</f>
        <v>131</v>
      </c>
      <c r="X469" s="29">
        <f>F199</f>
        <v>186</v>
      </c>
      <c r="Y469" s="29">
        <f>F492</f>
        <v>479</v>
      </c>
      <c r="Z469" s="29">
        <f>F422</f>
        <v>409</v>
      </c>
      <c r="AA469" s="29">
        <f>F477</f>
        <v>464</v>
      </c>
      <c r="AB469" s="29">
        <f>F407</f>
        <v>394</v>
      </c>
      <c r="AC469" s="29">
        <f>F462</f>
        <v>449</v>
      </c>
      <c r="AD469" s="29">
        <f>F125</f>
        <v>112</v>
      </c>
      <c r="AE469" s="29">
        <f>F55</f>
        <v>42</v>
      </c>
      <c r="AF469" s="29">
        <f>F110</f>
        <v>97</v>
      </c>
      <c r="AG469" s="29">
        <f>F15</f>
        <v>2</v>
      </c>
      <c r="AH469" s="30">
        <f>F70</f>
        <v>57</v>
      </c>
      <c r="AI469" s="75">
        <f t="shared" si="214"/>
        <v>7800</v>
      </c>
      <c r="AJ469" s="41"/>
      <c r="AK469" s="76" t="s">
        <v>86</v>
      </c>
      <c r="AL469" s="78" t="s">
        <v>626</v>
      </c>
      <c r="AM469" s="78" t="s">
        <v>374</v>
      </c>
      <c r="AN469" s="78" t="s">
        <v>681</v>
      </c>
      <c r="AO469" s="78" t="s">
        <v>306</v>
      </c>
      <c r="AP469" s="78" t="s">
        <v>376</v>
      </c>
      <c r="AQ469" s="78" t="s">
        <v>447</v>
      </c>
      <c r="AR469" s="78" t="s">
        <v>526</v>
      </c>
      <c r="AS469" s="80" t="s">
        <v>104</v>
      </c>
      <c r="AT469" s="78" t="s">
        <v>627</v>
      </c>
      <c r="AU469" s="78" t="s">
        <v>528</v>
      </c>
      <c r="AV469" s="78" t="s">
        <v>345</v>
      </c>
      <c r="AW469" s="78" t="s">
        <v>184</v>
      </c>
      <c r="AX469" s="78" t="s">
        <v>379</v>
      </c>
      <c r="AY469" s="78" t="s">
        <v>598</v>
      </c>
      <c r="AZ469" s="78" t="s">
        <v>101</v>
      </c>
      <c r="BA469" s="77" t="s">
        <v>365</v>
      </c>
      <c r="BB469" s="78" t="s">
        <v>680</v>
      </c>
      <c r="BC469" s="78" t="s">
        <v>533</v>
      </c>
      <c r="BD469" s="78" t="s">
        <v>149</v>
      </c>
      <c r="BE469" s="78" t="s">
        <v>522</v>
      </c>
      <c r="BF469" s="78" t="s">
        <v>230</v>
      </c>
      <c r="BG469" s="78" t="s">
        <v>271</v>
      </c>
      <c r="BH469" s="78" t="s">
        <v>612</v>
      </c>
      <c r="BI469" s="81" t="s">
        <v>369</v>
      </c>
      <c r="BJ469" s="67"/>
      <c r="BL469" s="57"/>
      <c r="BM469" s="28">
        <f>F570</f>
        <v>557</v>
      </c>
      <c r="BN469" s="29">
        <f>F555</f>
        <v>542</v>
      </c>
      <c r="BO469" s="29">
        <f>F590</f>
        <v>577</v>
      </c>
      <c r="BP469" s="29">
        <f>F635</f>
        <v>622</v>
      </c>
      <c r="BQ469" s="29">
        <f>F525</f>
        <v>512</v>
      </c>
      <c r="BR469" s="29">
        <f>F74</f>
        <v>61</v>
      </c>
      <c r="BS469" s="29">
        <f>F59</f>
        <v>46</v>
      </c>
      <c r="BT469" s="29">
        <f>F94</f>
        <v>81</v>
      </c>
      <c r="BU469" s="29">
        <f>F114</f>
        <v>101</v>
      </c>
      <c r="BV469" s="29">
        <f>F29</f>
        <v>16</v>
      </c>
      <c r="BW469" s="29">
        <f>F191</f>
        <v>178</v>
      </c>
      <c r="BX469" s="29">
        <f>F176</f>
        <v>163</v>
      </c>
      <c r="BY469" s="29">
        <f>F236</f>
        <v>223</v>
      </c>
      <c r="BZ469" s="29">
        <f>F256</f>
        <v>243</v>
      </c>
      <c r="CA469" s="29">
        <f>F146</f>
        <v>133</v>
      </c>
      <c r="CB469" s="29">
        <f>F462</f>
        <v>449</v>
      </c>
      <c r="CC469" s="29">
        <f>F422</f>
        <v>409</v>
      </c>
      <c r="CD469" s="29">
        <f>F482</f>
        <v>469</v>
      </c>
      <c r="CE469" s="29">
        <f>F502</f>
        <v>489</v>
      </c>
      <c r="CF469" s="29">
        <f>F392</f>
        <v>379</v>
      </c>
      <c r="CG469" s="29">
        <f>F328</f>
        <v>315</v>
      </c>
      <c r="CH469" s="29">
        <f>F288</f>
        <v>275</v>
      </c>
      <c r="CI469" s="29">
        <f>F348</f>
        <v>335</v>
      </c>
      <c r="CJ469" s="29">
        <f>F368</f>
        <v>355</v>
      </c>
      <c r="CK469" s="30">
        <f>F283</f>
        <v>270</v>
      </c>
      <c r="CL469" s="75">
        <f t="shared" si="215"/>
        <v>7800</v>
      </c>
      <c r="CM469" s="41"/>
      <c r="CN469" s="76" t="s">
        <v>591</v>
      </c>
      <c r="CO469" s="78" t="s">
        <v>485</v>
      </c>
      <c r="CP469" s="78" t="s">
        <v>300</v>
      </c>
      <c r="CQ469" s="78" t="s">
        <v>473</v>
      </c>
      <c r="CR469" s="78" t="s">
        <v>337</v>
      </c>
      <c r="CS469" s="78" t="s">
        <v>140</v>
      </c>
      <c r="CT469" s="78" t="s">
        <v>349</v>
      </c>
      <c r="CU469" s="78" t="s">
        <v>650</v>
      </c>
      <c r="CV469" s="80" t="s">
        <v>368</v>
      </c>
      <c r="CW469" s="78" t="s">
        <v>408</v>
      </c>
      <c r="CX469" s="78" t="s">
        <v>427</v>
      </c>
      <c r="CY469" s="78" t="s">
        <v>605</v>
      </c>
      <c r="CZ469" s="78" t="s">
        <v>482</v>
      </c>
      <c r="DA469" s="78" t="s">
        <v>121</v>
      </c>
      <c r="DB469" s="78" t="s">
        <v>699</v>
      </c>
      <c r="DC469" s="78" t="s">
        <v>149</v>
      </c>
      <c r="DD469" s="77" t="s">
        <v>365</v>
      </c>
      <c r="DE469" s="78" t="s">
        <v>564</v>
      </c>
      <c r="DF469" s="78" t="s">
        <v>676</v>
      </c>
      <c r="DG469" s="78" t="s">
        <v>237</v>
      </c>
      <c r="DH469" s="78" t="s">
        <v>306</v>
      </c>
      <c r="DI469" s="78" t="s">
        <v>626</v>
      </c>
      <c r="DJ469" s="78" t="s">
        <v>677</v>
      </c>
      <c r="DK469" s="78" t="s">
        <v>188</v>
      </c>
      <c r="DL469" s="81" t="s">
        <v>343</v>
      </c>
      <c r="DM469" s="67"/>
      <c r="DO469" s="57"/>
      <c r="DP469" s="88">
        <f>F519</f>
        <v>506</v>
      </c>
      <c r="DQ469" s="89">
        <f>F392</f>
        <v>379</v>
      </c>
      <c r="DR469" s="89">
        <f>F285</f>
        <v>272</v>
      </c>
      <c r="DS469" s="89">
        <f>F153</f>
        <v>140</v>
      </c>
      <c r="DT469" s="89">
        <f>F26</f>
        <v>13</v>
      </c>
      <c r="DU469" s="89">
        <f>F575</f>
        <v>562</v>
      </c>
      <c r="DV469" s="89">
        <f>F443</f>
        <v>430</v>
      </c>
      <c r="DW469" s="89">
        <f>F316</f>
        <v>303</v>
      </c>
      <c r="DX469" s="89">
        <f>F209</f>
        <v>196</v>
      </c>
      <c r="DY469" s="89">
        <f>F82</f>
        <v>69</v>
      </c>
      <c r="DZ469" s="89">
        <f>F631</f>
        <v>618</v>
      </c>
      <c r="EA469" s="89">
        <f>F499</f>
        <v>486</v>
      </c>
      <c r="EB469" s="89">
        <f>F372</f>
        <v>359</v>
      </c>
      <c r="EC469" s="89">
        <f>F240</f>
        <v>227</v>
      </c>
      <c r="ED469" s="89">
        <f>F133</f>
        <v>120</v>
      </c>
      <c r="EE469" s="89">
        <f>F562</f>
        <v>549</v>
      </c>
      <c r="EF469" s="89">
        <f>F430</f>
        <v>417</v>
      </c>
      <c r="EG469" s="89">
        <f>F298</f>
        <v>285</v>
      </c>
      <c r="EH469" s="89">
        <f>F171</f>
        <v>158</v>
      </c>
      <c r="EI469" s="89">
        <f>F39</f>
        <v>26</v>
      </c>
      <c r="EJ469" s="89">
        <f>F588</f>
        <v>575</v>
      </c>
      <c r="EK469" s="89">
        <f>F486</f>
        <v>473</v>
      </c>
      <c r="EL469" s="89">
        <f>F354</f>
        <v>341</v>
      </c>
      <c r="EM469" s="89">
        <f>F227</f>
        <v>214</v>
      </c>
      <c r="EN469" s="90">
        <f>F95</f>
        <v>82</v>
      </c>
      <c r="EO469" s="75">
        <f t="shared" si="216"/>
        <v>3247400</v>
      </c>
      <c r="EP469" s="41"/>
      <c r="EQ469" s="91" t="s">
        <v>240</v>
      </c>
      <c r="ER469" s="93" t="s">
        <v>237</v>
      </c>
      <c r="ES469" s="93" t="s">
        <v>479</v>
      </c>
      <c r="ET469" s="93" t="s">
        <v>622</v>
      </c>
      <c r="EU469" s="93" t="s">
        <v>233</v>
      </c>
      <c r="EV469" s="93" t="s">
        <v>215</v>
      </c>
      <c r="EW469" s="93" t="s">
        <v>338</v>
      </c>
      <c r="EX469" s="93" t="s">
        <v>154</v>
      </c>
      <c r="EY469" s="95" t="s">
        <v>288</v>
      </c>
      <c r="EZ469" s="93" t="s">
        <v>73</v>
      </c>
      <c r="FA469" s="93" t="s">
        <v>411</v>
      </c>
      <c r="FB469" s="93" t="s">
        <v>483</v>
      </c>
      <c r="FC469" s="94" t="s">
        <v>594</v>
      </c>
      <c r="FD469" s="93" t="s">
        <v>480</v>
      </c>
      <c r="FE469" s="93" t="s">
        <v>134</v>
      </c>
      <c r="FF469" s="93" t="s">
        <v>530</v>
      </c>
      <c r="FG469" s="92" t="s">
        <v>624</v>
      </c>
      <c r="FH469" s="93" t="s">
        <v>684</v>
      </c>
      <c r="FI469" s="93" t="s">
        <v>701</v>
      </c>
      <c r="FJ469" s="93" t="s">
        <v>319</v>
      </c>
      <c r="FK469" s="93" t="s">
        <v>456</v>
      </c>
      <c r="FL469" s="93" t="s">
        <v>543</v>
      </c>
      <c r="FM469" s="93" t="s">
        <v>426</v>
      </c>
      <c r="FN469" s="93" t="s">
        <v>248</v>
      </c>
      <c r="FO469" s="96" t="s">
        <v>202</v>
      </c>
      <c r="FP469" s="67"/>
    </row>
    <row r="470" spans="1:172" x14ac:dyDescent="0.2">
      <c r="A470" s="41"/>
      <c r="B470" s="41"/>
      <c r="C470" s="41"/>
      <c r="D470" s="109" t="s">
        <v>462</v>
      </c>
      <c r="E470" s="208" t="s">
        <v>565</v>
      </c>
      <c r="F470" s="209">
        <f>B3+(457*B5)</f>
        <v>457</v>
      </c>
      <c r="G470" s="41"/>
      <c r="I470" s="57"/>
      <c r="J470" s="28">
        <f>F348</f>
        <v>335</v>
      </c>
      <c r="K470" s="29">
        <f>F278</f>
        <v>265</v>
      </c>
      <c r="L470" s="29">
        <f>F333</f>
        <v>320</v>
      </c>
      <c r="M470" s="29">
        <f>F363</f>
        <v>350</v>
      </c>
      <c r="N470" s="29">
        <f>F293</f>
        <v>280</v>
      </c>
      <c r="O470" s="29">
        <f>F611</f>
        <v>598</v>
      </c>
      <c r="P470" s="29">
        <f>F516</f>
        <v>503</v>
      </c>
      <c r="Q470" s="29">
        <f>F571</f>
        <v>558</v>
      </c>
      <c r="R470" s="29">
        <f>F626</f>
        <v>613</v>
      </c>
      <c r="S470" s="29">
        <f>F556</f>
        <v>543</v>
      </c>
      <c r="T470" s="29">
        <f>F219</f>
        <v>206</v>
      </c>
      <c r="U470" s="29">
        <f>F149</f>
        <v>136</v>
      </c>
      <c r="V470" s="29">
        <f>F204</f>
        <v>191</v>
      </c>
      <c r="W470" s="29">
        <f>F259</f>
        <v>246</v>
      </c>
      <c r="X470" s="29">
        <f>F164</f>
        <v>151</v>
      </c>
      <c r="Y470" s="29">
        <f>F482</f>
        <v>469</v>
      </c>
      <c r="Z470" s="29">
        <f>F412</f>
        <v>399</v>
      </c>
      <c r="AA470" s="29">
        <f>F442</f>
        <v>429</v>
      </c>
      <c r="AB470" s="29">
        <f>F497</f>
        <v>484</v>
      </c>
      <c r="AC470" s="29">
        <f>F427</f>
        <v>414</v>
      </c>
      <c r="AD470" s="29">
        <f>F90</f>
        <v>77</v>
      </c>
      <c r="AE470" s="29">
        <f>F20</f>
        <v>7</v>
      </c>
      <c r="AF470" s="29">
        <f>F75</f>
        <v>62</v>
      </c>
      <c r="AG470" s="29">
        <f>F130</f>
        <v>117</v>
      </c>
      <c r="AH470" s="30">
        <f>F60</f>
        <v>47</v>
      </c>
      <c r="AI470" s="75">
        <f t="shared" si="214"/>
        <v>7800</v>
      </c>
      <c r="AJ470" s="41"/>
      <c r="AK470" s="76" t="s">
        <v>677</v>
      </c>
      <c r="AL470" s="78" t="s">
        <v>243</v>
      </c>
      <c r="AM470" s="78" t="s">
        <v>223</v>
      </c>
      <c r="AN470" s="78" t="s">
        <v>646</v>
      </c>
      <c r="AO470" s="78" t="s">
        <v>125</v>
      </c>
      <c r="AP470" s="78" t="s">
        <v>241</v>
      </c>
      <c r="AQ470" s="78" t="s">
        <v>642</v>
      </c>
      <c r="AR470" s="80" t="s">
        <v>129</v>
      </c>
      <c r="AS470" s="78" t="s">
        <v>406</v>
      </c>
      <c r="AT470" s="78" t="s">
        <v>558</v>
      </c>
      <c r="AU470" s="78" t="s">
        <v>133</v>
      </c>
      <c r="AV470" s="78" t="s">
        <v>654</v>
      </c>
      <c r="AW470" s="78" t="s">
        <v>560</v>
      </c>
      <c r="AX470" s="78" t="s">
        <v>162</v>
      </c>
      <c r="AY470" s="78" t="s">
        <v>245</v>
      </c>
      <c r="AZ470" s="78" t="s">
        <v>564</v>
      </c>
      <c r="BA470" s="78" t="s">
        <v>277</v>
      </c>
      <c r="BB470" s="77" t="s">
        <v>297</v>
      </c>
      <c r="BC470" s="78" t="s">
        <v>136</v>
      </c>
      <c r="BD470" s="78" t="s">
        <v>685</v>
      </c>
      <c r="BE470" s="78" t="s">
        <v>639</v>
      </c>
      <c r="BF470" s="78" t="s">
        <v>117</v>
      </c>
      <c r="BG470" s="78" t="s">
        <v>487</v>
      </c>
      <c r="BH470" s="78" t="s">
        <v>350</v>
      </c>
      <c r="BI470" s="81" t="s">
        <v>74</v>
      </c>
      <c r="BJ470" s="67"/>
      <c r="BL470" s="57"/>
      <c r="BM470" s="28">
        <f>F540</f>
        <v>527</v>
      </c>
      <c r="BN470" s="29">
        <f>F620</f>
        <v>607</v>
      </c>
      <c r="BO470" s="29">
        <f>F575</f>
        <v>562</v>
      </c>
      <c r="BP470" s="29">
        <f>F530</f>
        <v>517</v>
      </c>
      <c r="BQ470" s="29">
        <f>F610</f>
        <v>597</v>
      </c>
      <c r="BR470" s="29">
        <f>F44</f>
        <v>31</v>
      </c>
      <c r="BS470" s="29">
        <f>F124</f>
        <v>111</v>
      </c>
      <c r="BT470" s="29">
        <f>F79</f>
        <v>66</v>
      </c>
      <c r="BU470" s="29">
        <f>F34</f>
        <v>21</v>
      </c>
      <c r="BV470" s="29">
        <f>F89</f>
        <v>76</v>
      </c>
      <c r="BW470" s="29">
        <f>F186</f>
        <v>173</v>
      </c>
      <c r="BX470" s="29">
        <f>F241</f>
        <v>228</v>
      </c>
      <c r="BY470" s="29">
        <f>F196</f>
        <v>183</v>
      </c>
      <c r="BZ470" s="29">
        <f>F151</f>
        <v>138</v>
      </c>
      <c r="CA470" s="29">
        <f>F231</f>
        <v>218</v>
      </c>
      <c r="CB470" s="29">
        <f>F432</f>
        <v>419</v>
      </c>
      <c r="CC470" s="29">
        <f>F512</f>
        <v>499</v>
      </c>
      <c r="CD470" s="29">
        <f>F442</f>
        <v>429</v>
      </c>
      <c r="CE470" s="29">
        <f>F397</f>
        <v>384</v>
      </c>
      <c r="CF470" s="29">
        <f>F477</f>
        <v>464</v>
      </c>
      <c r="CG470" s="29">
        <f>F298</f>
        <v>285</v>
      </c>
      <c r="CH470" s="29">
        <f>F378</f>
        <v>365</v>
      </c>
      <c r="CI470" s="29">
        <f>F333</f>
        <v>320</v>
      </c>
      <c r="CJ470" s="29">
        <f>F263</f>
        <v>250</v>
      </c>
      <c r="CK470" s="30">
        <f>F343</f>
        <v>330</v>
      </c>
      <c r="CL470" s="75">
        <f t="shared" si="215"/>
        <v>7800</v>
      </c>
      <c r="CM470" s="41"/>
      <c r="CN470" s="76" t="s">
        <v>108</v>
      </c>
      <c r="CO470" s="78" t="s">
        <v>648</v>
      </c>
      <c r="CP470" s="78" t="s">
        <v>215</v>
      </c>
      <c r="CQ470" s="78" t="s">
        <v>520</v>
      </c>
      <c r="CR470" s="78" t="s">
        <v>510</v>
      </c>
      <c r="CS470" s="78" t="s">
        <v>597</v>
      </c>
      <c r="CT470" s="78" t="s">
        <v>334</v>
      </c>
      <c r="CU470" s="80" t="s">
        <v>554</v>
      </c>
      <c r="CV470" s="78" t="s">
        <v>167</v>
      </c>
      <c r="CW470" s="78" t="s">
        <v>2</v>
      </c>
      <c r="CX470" s="78" t="s">
        <v>517</v>
      </c>
      <c r="CY470" s="78" t="s">
        <v>458</v>
      </c>
      <c r="CZ470" s="78" t="s">
        <v>695</v>
      </c>
      <c r="DA470" s="78" t="s">
        <v>571</v>
      </c>
      <c r="DB470" s="78" t="s">
        <v>287</v>
      </c>
      <c r="DC470" s="78" t="s">
        <v>418</v>
      </c>
      <c r="DD470" s="78" t="s">
        <v>340</v>
      </c>
      <c r="DE470" s="77" t="s">
        <v>297</v>
      </c>
      <c r="DF470" s="78" t="s">
        <v>258</v>
      </c>
      <c r="DG470" s="78" t="s">
        <v>680</v>
      </c>
      <c r="DH470" s="78" t="s">
        <v>684</v>
      </c>
      <c r="DI470" s="78" t="s">
        <v>110</v>
      </c>
      <c r="DJ470" s="78" t="s">
        <v>223</v>
      </c>
      <c r="DK470" s="78" t="s">
        <v>586</v>
      </c>
      <c r="DL470" s="81" t="s">
        <v>374</v>
      </c>
      <c r="DM470" s="67"/>
      <c r="DO470" s="57"/>
      <c r="DP470" s="88">
        <f>F38</f>
        <v>25</v>
      </c>
      <c r="DQ470" s="89">
        <f>F561</f>
        <v>548</v>
      </c>
      <c r="DR470" s="89">
        <f>F429</f>
        <v>416</v>
      </c>
      <c r="DS470" s="89">
        <f>F302</f>
        <v>289</v>
      </c>
      <c r="DT470" s="89">
        <f>F170</f>
        <v>157</v>
      </c>
      <c r="DU470" s="89">
        <f>F94</f>
        <v>81</v>
      </c>
      <c r="DV470" s="89">
        <f>F592</f>
        <v>579</v>
      </c>
      <c r="DW470" s="89">
        <f>F485</f>
        <v>472</v>
      </c>
      <c r="DX470" s="89">
        <f>F353</f>
        <v>340</v>
      </c>
      <c r="DY470" s="89">
        <f>F226</f>
        <v>213</v>
      </c>
      <c r="DZ470" s="89">
        <f>F25</f>
        <v>12</v>
      </c>
      <c r="EA470" s="89">
        <f>F518</f>
        <v>505</v>
      </c>
      <c r="EB470" s="89">
        <f>F391</f>
        <v>378</v>
      </c>
      <c r="EC470" s="89">
        <f>F284</f>
        <v>271</v>
      </c>
      <c r="ED470" s="89">
        <f>F157</f>
        <v>144</v>
      </c>
      <c r="EE470" s="89">
        <f>F81</f>
        <v>68</v>
      </c>
      <c r="EF470" s="89">
        <f>F574</f>
        <v>561</v>
      </c>
      <c r="EG470" s="89">
        <f>F447</f>
        <v>434</v>
      </c>
      <c r="EH470" s="89">
        <f>F315</f>
        <v>302</v>
      </c>
      <c r="EI470" s="89">
        <f>F208</f>
        <v>195</v>
      </c>
      <c r="EJ470" s="89">
        <f>F137</f>
        <v>124</v>
      </c>
      <c r="EK470" s="89">
        <f>F630</f>
        <v>617</v>
      </c>
      <c r="EL470" s="89">
        <f>F498</f>
        <v>485</v>
      </c>
      <c r="EM470" s="89">
        <f>F371</f>
        <v>358</v>
      </c>
      <c r="EN470" s="90">
        <f>F239</f>
        <v>226</v>
      </c>
      <c r="EO470" s="75">
        <f t="shared" si="216"/>
        <v>3247400</v>
      </c>
      <c r="EP470" s="41"/>
      <c r="EQ470" s="91" t="s">
        <v>291</v>
      </c>
      <c r="ER470" s="93" t="s">
        <v>145</v>
      </c>
      <c r="ES470" s="93" t="s">
        <v>267</v>
      </c>
      <c r="ET470" s="93" t="s">
        <v>89</v>
      </c>
      <c r="EU470" s="93" t="s">
        <v>228</v>
      </c>
      <c r="EV470" s="93" t="s">
        <v>650</v>
      </c>
      <c r="EW470" s="93" t="s">
        <v>592</v>
      </c>
      <c r="EX470" s="95" t="s">
        <v>130</v>
      </c>
      <c r="EY470" s="93" t="s">
        <v>358</v>
      </c>
      <c r="EZ470" s="93" t="s">
        <v>583</v>
      </c>
      <c r="FA470" s="93" t="s">
        <v>451</v>
      </c>
      <c r="FB470" s="93" t="s">
        <v>600</v>
      </c>
      <c r="FC470" s="94" t="s">
        <v>311</v>
      </c>
      <c r="FD470" s="93" t="s">
        <v>527</v>
      </c>
      <c r="FE470" s="93" t="s">
        <v>443</v>
      </c>
      <c r="FF470" s="93" t="s">
        <v>540</v>
      </c>
      <c r="FG470" s="93" t="s">
        <v>432</v>
      </c>
      <c r="FH470" s="92" t="s">
        <v>198</v>
      </c>
      <c r="FI470" s="93" t="s">
        <v>384</v>
      </c>
      <c r="FJ470" s="93" t="s">
        <v>469</v>
      </c>
      <c r="FK470" s="93" t="s">
        <v>689</v>
      </c>
      <c r="FL470" s="93" t="s">
        <v>553</v>
      </c>
      <c r="FM470" s="93" t="s">
        <v>371</v>
      </c>
      <c r="FN470" s="93" t="s">
        <v>563</v>
      </c>
      <c r="FO470" s="96" t="s">
        <v>364</v>
      </c>
      <c r="FP470" s="67"/>
    </row>
    <row r="471" spans="1:172" x14ac:dyDescent="0.2">
      <c r="A471" s="41"/>
      <c r="B471" s="41"/>
      <c r="C471" s="41"/>
      <c r="D471" s="109" t="s">
        <v>170</v>
      </c>
      <c r="E471" s="110" t="s">
        <v>565</v>
      </c>
      <c r="F471" s="111">
        <f>B3+(458*B5)</f>
        <v>458</v>
      </c>
      <c r="G471" s="41"/>
      <c r="I471" s="57"/>
      <c r="J471" s="28">
        <f>F313</f>
        <v>300</v>
      </c>
      <c r="K471" s="29">
        <f>F368</f>
        <v>355</v>
      </c>
      <c r="L471" s="29">
        <f>F298</f>
        <v>285</v>
      </c>
      <c r="M471" s="29">
        <f>F353</f>
        <v>340</v>
      </c>
      <c r="N471" s="29">
        <f>F283</f>
        <v>270</v>
      </c>
      <c r="O471" s="29">
        <f>F576</f>
        <v>563</v>
      </c>
      <c r="P471" s="29">
        <f>F631</f>
        <v>618</v>
      </c>
      <c r="Q471" s="29">
        <f>F561</f>
        <v>548</v>
      </c>
      <c r="R471" s="29">
        <f>F591</f>
        <v>578</v>
      </c>
      <c r="S471" s="29">
        <f>F521</f>
        <v>508</v>
      </c>
      <c r="T471" s="29">
        <f>F209</f>
        <v>196</v>
      </c>
      <c r="U471" s="29">
        <f>F239</f>
        <v>226</v>
      </c>
      <c r="V471" s="29">
        <f>F169</f>
        <v>156</v>
      </c>
      <c r="W471" s="29">
        <f>F224</f>
        <v>211</v>
      </c>
      <c r="X471" s="29">
        <f>F154</f>
        <v>141</v>
      </c>
      <c r="Y471" s="29">
        <f>F447</f>
        <v>434</v>
      </c>
      <c r="Z471" s="29">
        <f>F502</f>
        <v>489</v>
      </c>
      <c r="AA471" s="29">
        <f>F432</f>
        <v>419</v>
      </c>
      <c r="AB471" s="29">
        <f>F487</f>
        <v>474</v>
      </c>
      <c r="AC471" s="29">
        <f>F392</f>
        <v>379</v>
      </c>
      <c r="AD471" s="29">
        <f>F80</f>
        <v>67</v>
      </c>
      <c r="AE471" s="29">
        <f>F135</f>
        <v>122</v>
      </c>
      <c r="AF471" s="29">
        <f>F40</f>
        <v>27</v>
      </c>
      <c r="AG471" s="29">
        <f>F95</f>
        <v>82</v>
      </c>
      <c r="AH471" s="30">
        <f>F25</f>
        <v>12</v>
      </c>
      <c r="AI471" s="75">
        <f t="shared" si="214"/>
        <v>7800</v>
      </c>
      <c r="AJ471" s="41"/>
      <c r="AK471" s="76" t="s">
        <v>660</v>
      </c>
      <c r="AL471" s="78" t="s">
        <v>188</v>
      </c>
      <c r="AM471" s="78" t="s">
        <v>684</v>
      </c>
      <c r="AN471" s="78" t="s">
        <v>358</v>
      </c>
      <c r="AO471" s="78" t="s">
        <v>343</v>
      </c>
      <c r="AP471" s="78" t="s">
        <v>521</v>
      </c>
      <c r="AQ471" s="80" t="s">
        <v>411</v>
      </c>
      <c r="AR471" s="78" t="s">
        <v>145</v>
      </c>
      <c r="AS471" s="78" t="s">
        <v>661</v>
      </c>
      <c r="AT471" s="78" t="s">
        <v>191</v>
      </c>
      <c r="AU471" s="78" t="s">
        <v>288</v>
      </c>
      <c r="AV471" s="78" t="s">
        <v>364</v>
      </c>
      <c r="AW471" s="78" t="s">
        <v>194</v>
      </c>
      <c r="AX471" s="78" t="s">
        <v>636</v>
      </c>
      <c r="AY471" s="78" t="s">
        <v>413</v>
      </c>
      <c r="AZ471" s="78" t="s">
        <v>198</v>
      </c>
      <c r="BA471" s="78" t="s">
        <v>676</v>
      </c>
      <c r="BB471" s="78" t="s">
        <v>418</v>
      </c>
      <c r="BC471" s="77" t="s">
        <v>82</v>
      </c>
      <c r="BD471" s="78" t="s">
        <v>237</v>
      </c>
      <c r="BE471" s="78" t="s">
        <v>97</v>
      </c>
      <c r="BF471" s="78" t="s">
        <v>209</v>
      </c>
      <c r="BG471" s="78" t="s">
        <v>580</v>
      </c>
      <c r="BH471" s="78" t="s">
        <v>202</v>
      </c>
      <c r="BI471" s="81" t="s">
        <v>451</v>
      </c>
      <c r="BJ471" s="67"/>
      <c r="BL471" s="57"/>
      <c r="BM471" s="28">
        <f>F625</f>
        <v>612</v>
      </c>
      <c r="BN471" s="29">
        <f>F515</f>
        <v>502</v>
      </c>
      <c r="BO471" s="29">
        <f>F560</f>
        <v>547</v>
      </c>
      <c r="BP471" s="29">
        <f>F595</f>
        <v>582</v>
      </c>
      <c r="BQ471" s="29">
        <f>F580</f>
        <v>567</v>
      </c>
      <c r="BR471" s="29">
        <f>F129</f>
        <v>116</v>
      </c>
      <c r="BS471" s="29">
        <f>F19</f>
        <v>6</v>
      </c>
      <c r="BT471" s="29">
        <f>F39</f>
        <v>26</v>
      </c>
      <c r="BU471" s="29">
        <f>F99</f>
        <v>86</v>
      </c>
      <c r="BV471" s="29">
        <f>F84</f>
        <v>71</v>
      </c>
      <c r="BW471" s="29">
        <f>F246</f>
        <v>233</v>
      </c>
      <c r="BX471" s="29">
        <f>F161</f>
        <v>148</v>
      </c>
      <c r="BY471" s="29">
        <f>F181</f>
        <v>168</v>
      </c>
      <c r="BZ471" s="29">
        <f>F216</f>
        <v>203</v>
      </c>
      <c r="CA471" s="29">
        <f>F201</f>
        <v>188</v>
      </c>
      <c r="CB471" s="29">
        <f>F492</f>
        <v>479</v>
      </c>
      <c r="CC471" s="29">
        <f>F407</f>
        <v>394</v>
      </c>
      <c r="CD471" s="29">
        <f>F427</f>
        <v>414</v>
      </c>
      <c r="CE471" s="29">
        <f>F487</f>
        <v>474</v>
      </c>
      <c r="CF471" s="29">
        <f>F447</f>
        <v>434</v>
      </c>
      <c r="CG471" s="29">
        <f>F383</f>
        <v>370</v>
      </c>
      <c r="CH471" s="29">
        <f>F273</f>
        <v>260</v>
      </c>
      <c r="CI471" s="29">
        <f>F293</f>
        <v>280</v>
      </c>
      <c r="CJ471" s="29">
        <f>F353</f>
        <v>340</v>
      </c>
      <c r="CK471" s="30">
        <f>F313</f>
        <v>300</v>
      </c>
      <c r="CL471" s="75">
        <f t="shared" si="215"/>
        <v>7800</v>
      </c>
      <c r="CM471" s="41"/>
      <c r="CN471" s="76" t="s">
        <v>76</v>
      </c>
      <c r="CO471" s="78" t="s">
        <v>266</v>
      </c>
      <c r="CP471" s="78" t="s">
        <v>393</v>
      </c>
      <c r="CQ471" s="78" t="s">
        <v>567</v>
      </c>
      <c r="CR471" s="78" t="s">
        <v>407</v>
      </c>
      <c r="CS471" s="78" t="s">
        <v>450</v>
      </c>
      <c r="CT471" s="80" t="s">
        <v>620</v>
      </c>
      <c r="CU471" s="78" t="s">
        <v>319</v>
      </c>
      <c r="CV471" s="78" t="s">
        <v>72</v>
      </c>
      <c r="CW471" s="78" t="s">
        <v>232</v>
      </c>
      <c r="CX471" s="78" t="s">
        <v>693</v>
      </c>
      <c r="CY471" s="78" t="s">
        <v>400</v>
      </c>
      <c r="CZ471" s="78" t="s">
        <v>94</v>
      </c>
      <c r="DA471" s="78" t="s">
        <v>387</v>
      </c>
      <c r="DB471" s="78" t="s">
        <v>635</v>
      </c>
      <c r="DC471" s="78" t="s">
        <v>101</v>
      </c>
      <c r="DD471" s="78" t="s">
        <v>533</v>
      </c>
      <c r="DE471" s="78" t="s">
        <v>685</v>
      </c>
      <c r="DF471" s="77" t="s">
        <v>82</v>
      </c>
      <c r="DG471" s="78" t="s">
        <v>198</v>
      </c>
      <c r="DH471" s="78" t="s">
        <v>86</v>
      </c>
      <c r="DI471" s="78" t="s">
        <v>681</v>
      </c>
      <c r="DJ471" s="78" t="s">
        <v>125</v>
      </c>
      <c r="DK471" s="78" t="s">
        <v>358</v>
      </c>
      <c r="DL471" s="81" t="s">
        <v>660</v>
      </c>
      <c r="DM471" s="67"/>
      <c r="DO471" s="57"/>
      <c r="DP471" s="88">
        <f>F212</f>
        <v>199</v>
      </c>
      <c r="DQ471" s="89">
        <f>F80</f>
        <v>67</v>
      </c>
      <c r="DR471" s="89">
        <f>F573</f>
        <v>560</v>
      </c>
      <c r="DS471" s="89">
        <f>F446</f>
        <v>433</v>
      </c>
      <c r="DT471" s="89">
        <f>F314</f>
        <v>301</v>
      </c>
      <c r="DU471" s="89">
        <f>F238</f>
        <v>225</v>
      </c>
      <c r="DV471" s="89">
        <f>F136</f>
        <v>123</v>
      </c>
      <c r="DW471" s="89">
        <f>F629</f>
        <v>616</v>
      </c>
      <c r="DX471" s="89">
        <f>F502</f>
        <v>489</v>
      </c>
      <c r="DY471" s="89">
        <f>F370</f>
        <v>357</v>
      </c>
      <c r="DZ471" s="89">
        <f>F169</f>
        <v>156</v>
      </c>
      <c r="EA471" s="89">
        <f>F42</f>
        <v>29</v>
      </c>
      <c r="EB471" s="89">
        <f>F560</f>
        <v>547</v>
      </c>
      <c r="EC471" s="89">
        <f>F428</f>
        <v>415</v>
      </c>
      <c r="ED471" s="89">
        <f>F301</f>
        <v>288</v>
      </c>
      <c r="EE471" s="89">
        <f>F225</f>
        <v>212</v>
      </c>
      <c r="EF471" s="89">
        <f>F93</f>
        <v>80</v>
      </c>
      <c r="EG471" s="89">
        <f>F591</f>
        <v>578</v>
      </c>
      <c r="EH471" s="89">
        <f>F484</f>
        <v>471</v>
      </c>
      <c r="EI471" s="89">
        <f>F357</f>
        <v>344</v>
      </c>
      <c r="EJ471" s="89">
        <f>F156</f>
        <v>143</v>
      </c>
      <c r="EK471" s="89">
        <f>F24</f>
        <v>11</v>
      </c>
      <c r="EL471" s="89">
        <f>F522</f>
        <v>509</v>
      </c>
      <c r="EM471" s="89">
        <f>F390</f>
        <v>377</v>
      </c>
      <c r="EN471" s="90">
        <f>F283</f>
        <v>270</v>
      </c>
      <c r="EO471" s="75">
        <f t="shared" si="216"/>
        <v>3247400</v>
      </c>
      <c r="EP471" s="41"/>
      <c r="EQ471" s="91" t="s">
        <v>122</v>
      </c>
      <c r="ER471" s="93" t="s">
        <v>97</v>
      </c>
      <c r="ES471" s="93" t="s">
        <v>107</v>
      </c>
      <c r="ET471" s="93" t="s">
        <v>102</v>
      </c>
      <c r="EU471" s="93" t="s">
        <v>398</v>
      </c>
      <c r="EV471" s="93" t="s">
        <v>326</v>
      </c>
      <c r="EW471" s="95" t="s">
        <v>525</v>
      </c>
      <c r="EX471" s="93" t="s">
        <v>645</v>
      </c>
      <c r="EY471" s="93" t="s">
        <v>676</v>
      </c>
      <c r="EZ471" s="93" t="s">
        <v>180</v>
      </c>
      <c r="FA471" s="93" t="s">
        <v>194</v>
      </c>
      <c r="FB471" s="93" t="s">
        <v>449</v>
      </c>
      <c r="FC471" s="94" t="s">
        <v>393</v>
      </c>
      <c r="FD471" s="93" t="s">
        <v>445</v>
      </c>
      <c r="FE471" s="93" t="s">
        <v>535</v>
      </c>
      <c r="FF471" s="93" t="s">
        <v>367</v>
      </c>
      <c r="FG471" s="93" t="s">
        <v>561</v>
      </c>
      <c r="FH471" s="93" t="s">
        <v>661</v>
      </c>
      <c r="FI471" s="92" t="s">
        <v>581</v>
      </c>
      <c r="FJ471" s="93" t="s">
        <v>669</v>
      </c>
      <c r="FK471" s="93" t="s">
        <v>161</v>
      </c>
      <c r="FL471" s="93" t="s">
        <v>270</v>
      </c>
      <c r="FM471" s="93" t="s">
        <v>75</v>
      </c>
      <c r="FN471" s="93" t="s">
        <v>220</v>
      </c>
      <c r="FO471" s="96" t="s">
        <v>343</v>
      </c>
      <c r="FP471" s="67"/>
    </row>
    <row r="472" spans="1:172" x14ac:dyDescent="0.2">
      <c r="A472" s="41"/>
      <c r="B472" s="41"/>
      <c r="C472" s="41"/>
      <c r="D472" s="109" t="s">
        <v>316</v>
      </c>
      <c r="E472" s="110" t="s">
        <v>565</v>
      </c>
      <c r="F472" s="111">
        <f>B3+(459*B5)</f>
        <v>459</v>
      </c>
      <c r="G472" s="41"/>
      <c r="I472" s="57"/>
      <c r="J472" s="28">
        <f>F303</f>
        <v>290</v>
      </c>
      <c r="K472" s="29">
        <f>F358</f>
        <v>345</v>
      </c>
      <c r="L472" s="29">
        <f>F263</f>
        <v>250</v>
      </c>
      <c r="M472" s="29">
        <f>F318</f>
        <v>305</v>
      </c>
      <c r="N472" s="29">
        <f>F373</f>
        <v>360</v>
      </c>
      <c r="O472" s="29">
        <f>F541</f>
        <v>528</v>
      </c>
      <c r="P472" s="29">
        <f>F596</f>
        <v>583</v>
      </c>
      <c r="Q472" s="29">
        <f>F526</f>
        <v>513</v>
      </c>
      <c r="R472" s="29">
        <f>F581</f>
        <v>568</v>
      </c>
      <c r="S472" s="29">
        <f>F636</f>
        <v>623</v>
      </c>
      <c r="T472" s="29">
        <f>F174</f>
        <v>161</v>
      </c>
      <c r="U472" s="29">
        <f>F229</f>
        <v>216</v>
      </c>
      <c r="V472" s="29">
        <f>F159</f>
        <v>146</v>
      </c>
      <c r="W472" s="29">
        <f>F189</f>
        <v>176</v>
      </c>
      <c r="X472" s="29">
        <f>F244</f>
        <v>231</v>
      </c>
      <c r="Y472" s="29">
        <f>F437</f>
        <v>424</v>
      </c>
      <c r="Z472" s="29">
        <f>F467</f>
        <v>454</v>
      </c>
      <c r="AA472" s="29">
        <f>F397</f>
        <v>384</v>
      </c>
      <c r="AB472" s="29">
        <f>F452</f>
        <v>439</v>
      </c>
      <c r="AC472" s="29">
        <f>F507</f>
        <v>494</v>
      </c>
      <c r="AD472" s="29">
        <f>F45</f>
        <v>32</v>
      </c>
      <c r="AE472" s="29">
        <f>F100</f>
        <v>87</v>
      </c>
      <c r="AF472" s="29">
        <f>F30</f>
        <v>17</v>
      </c>
      <c r="AG472" s="29">
        <f>F85</f>
        <v>72</v>
      </c>
      <c r="AH472" s="30">
        <f>F115</f>
        <v>102</v>
      </c>
      <c r="AI472" s="75">
        <f t="shared" si="214"/>
        <v>7800</v>
      </c>
      <c r="AJ472" s="41"/>
      <c r="AK472" s="76" t="s">
        <v>178</v>
      </c>
      <c r="AL472" s="78" t="s">
        <v>158</v>
      </c>
      <c r="AM472" s="78" t="s">
        <v>586</v>
      </c>
      <c r="AN472" s="78" t="s">
        <v>268</v>
      </c>
      <c r="AO472" s="78" t="s">
        <v>691</v>
      </c>
      <c r="AP472" s="80" t="s">
        <v>588</v>
      </c>
      <c r="AQ472" s="78" t="s">
        <v>251</v>
      </c>
      <c r="AR472" s="78" t="s">
        <v>486</v>
      </c>
      <c r="AS472" s="78" t="s">
        <v>461</v>
      </c>
      <c r="AT472" s="78" t="s">
        <v>175</v>
      </c>
      <c r="AU472" s="78" t="s">
        <v>576</v>
      </c>
      <c r="AV472" s="78" t="s">
        <v>452</v>
      </c>
      <c r="AW472" s="78" t="s">
        <v>90</v>
      </c>
      <c r="AX472" s="78" t="s">
        <v>116</v>
      </c>
      <c r="AY472" s="78" t="s">
        <v>254</v>
      </c>
      <c r="AZ472" s="78" t="s">
        <v>219</v>
      </c>
      <c r="BA472" s="78" t="s">
        <v>351</v>
      </c>
      <c r="BB472" s="78" t="s">
        <v>258</v>
      </c>
      <c r="BC472" s="78" t="s">
        <v>690</v>
      </c>
      <c r="BD472" s="77" t="s">
        <v>457</v>
      </c>
      <c r="BE472" s="78" t="s">
        <v>261</v>
      </c>
      <c r="BF472" s="78" t="s">
        <v>409</v>
      </c>
      <c r="BG472" s="78" t="s">
        <v>290</v>
      </c>
      <c r="BH472" s="78" t="s">
        <v>332</v>
      </c>
      <c r="BI472" s="81" t="s">
        <v>584</v>
      </c>
      <c r="BJ472" s="67"/>
      <c r="BL472" s="57"/>
      <c r="BM472" s="28">
        <f>F605</f>
        <v>592</v>
      </c>
      <c r="BN472" s="29">
        <f>F585</f>
        <v>572</v>
      </c>
      <c r="BO472" s="29">
        <f>F520</f>
        <v>507</v>
      </c>
      <c r="BP472" s="29">
        <f>F550</f>
        <v>537</v>
      </c>
      <c r="BQ472" s="29">
        <f>F615</f>
        <v>602</v>
      </c>
      <c r="BR472" s="29">
        <f>F109</f>
        <v>96</v>
      </c>
      <c r="BS472" s="29">
        <f>F64</f>
        <v>51</v>
      </c>
      <c r="BT472" s="29">
        <f>F24</f>
        <v>11</v>
      </c>
      <c r="BU472" s="29">
        <f>F54</f>
        <v>41</v>
      </c>
      <c r="BV472" s="29">
        <f>F119</f>
        <v>106</v>
      </c>
      <c r="BW472" s="29">
        <f>F226</f>
        <v>213</v>
      </c>
      <c r="BX472" s="29">
        <f>F206</f>
        <v>193</v>
      </c>
      <c r="BY472" s="29">
        <f>F141</f>
        <v>128</v>
      </c>
      <c r="BZ472" s="29">
        <f>F171</f>
        <v>158</v>
      </c>
      <c r="CA472" s="29">
        <f>F261</f>
        <v>248</v>
      </c>
      <c r="CB472" s="29">
        <f>F472</f>
        <v>459</v>
      </c>
      <c r="CC472" s="29">
        <f>F452</f>
        <v>439</v>
      </c>
      <c r="CD472" s="29">
        <f>F412</f>
        <v>399</v>
      </c>
      <c r="CE472" s="29">
        <f>F417</f>
        <v>404</v>
      </c>
      <c r="CF472" s="29">
        <f>F507</f>
        <v>494</v>
      </c>
      <c r="CG472" s="29">
        <f>F338</f>
        <v>325</v>
      </c>
      <c r="CH472" s="29">
        <f>F318</f>
        <v>305</v>
      </c>
      <c r="CI472" s="29">
        <f>F278</f>
        <v>265</v>
      </c>
      <c r="CJ472" s="29">
        <f>F308</f>
        <v>295</v>
      </c>
      <c r="CK472" s="30">
        <f>F373</f>
        <v>360</v>
      </c>
      <c r="CL472" s="75">
        <f t="shared" si="215"/>
        <v>7800</v>
      </c>
      <c r="CM472" s="41"/>
      <c r="CN472" s="76" t="s">
        <v>448</v>
      </c>
      <c r="CO472" s="78" t="s">
        <v>541</v>
      </c>
      <c r="CP472" s="78" t="s">
        <v>632</v>
      </c>
      <c r="CQ472" s="78" t="s">
        <v>273</v>
      </c>
      <c r="CR472" s="78" t="s">
        <v>124</v>
      </c>
      <c r="CS472" s="80" t="s">
        <v>95</v>
      </c>
      <c r="CT472" s="78" t="s">
        <v>139</v>
      </c>
      <c r="CU472" s="78" t="s">
        <v>270</v>
      </c>
      <c r="CV472" s="78" t="s">
        <v>523</v>
      </c>
      <c r="CW472" s="78" t="s">
        <v>579</v>
      </c>
      <c r="CX472" s="78" t="s">
        <v>583</v>
      </c>
      <c r="CY472" s="78" t="s">
        <v>182</v>
      </c>
      <c r="CZ472" s="78" t="s">
        <v>505</v>
      </c>
      <c r="DA472" s="78" t="s">
        <v>701</v>
      </c>
      <c r="DB472" s="78" t="s">
        <v>442</v>
      </c>
      <c r="DC472" s="78" t="s">
        <v>316</v>
      </c>
      <c r="DD472" s="78" t="s">
        <v>690</v>
      </c>
      <c r="DE472" s="78" t="s">
        <v>277</v>
      </c>
      <c r="DF472" s="78" t="s">
        <v>169</v>
      </c>
      <c r="DG472" s="77" t="s">
        <v>457</v>
      </c>
      <c r="DH472" s="78" t="s">
        <v>607</v>
      </c>
      <c r="DI472" s="78" t="s">
        <v>268</v>
      </c>
      <c r="DJ472" s="78" t="s">
        <v>243</v>
      </c>
      <c r="DK472" s="78" t="s">
        <v>281</v>
      </c>
      <c r="DL472" s="81" t="s">
        <v>691</v>
      </c>
      <c r="DM472" s="67"/>
      <c r="DO472" s="57"/>
      <c r="DP472" s="88">
        <f>F356</f>
        <v>343</v>
      </c>
      <c r="DQ472" s="89">
        <f>F224</f>
        <v>211</v>
      </c>
      <c r="DR472" s="89">
        <f>F97</f>
        <v>84</v>
      </c>
      <c r="DS472" s="89">
        <f>F590</f>
        <v>577</v>
      </c>
      <c r="DT472" s="89">
        <f>F483</f>
        <v>470</v>
      </c>
      <c r="DU472" s="89">
        <f>F287</f>
        <v>274</v>
      </c>
      <c r="DV472" s="89">
        <f>F155</f>
        <v>142</v>
      </c>
      <c r="DW472" s="89">
        <f>F23</f>
        <v>10</v>
      </c>
      <c r="DX472" s="89">
        <f>F521</f>
        <v>508</v>
      </c>
      <c r="DY472" s="89">
        <f>F389</f>
        <v>376</v>
      </c>
      <c r="DZ472" s="89">
        <f>F313</f>
        <v>300</v>
      </c>
      <c r="EA472" s="89">
        <f>F211</f>
        <v>198</v>
      </c>
      <c r="EB472" s="89">
        <f>F79</f>
        <v>66</v>
      </c>
      <c r="EC472" s="89">
        <f>F577</f>
        <v>564</v>
      </c>
      <c r="ED472" s="89">
        <f>F445</f>
        <v>432</v>
      </c>
      <c r="EE472" s="89">
        <f>F369</f>
        <v>356</v>
      </c>
      <c r="EF472" s="89">
        <f>F242</f>
        <v>229</v>
      </c>
      <c r="EG472" s="89">
        <f>F135</f>
        <v>122</v>
      </c>
      <c r="EH472" s="89">
        <f>F628</f>
        <v>615</v>
      </c>
      <c r="EI472" s="89">
        <f>F501</f>
        <v>488</v>
      </c>
      <c r="EJ472" s="89">
        <f>F300</f>
        <v>287</v>
      </c>
      <c r="EK472" s="89">
        <f>F168</f>
        <v>155</v>
      </c>
      <c r="EL472" s="89">
        <f>F41</f>
        <v>28</v>
      </c>
      <c r="EM472" s="89">
        <f>F559</f>
        <v>546</v>
      </c>
      <c r="EN472" s="90">
        <f>F432</f>
        <v>419</v>
      </c>
      <c r="EO472" s="75">
        <f t="shared" si="216"/>
        <v>3247400</v>
      </c>
      <c r="EP472" s="41"/>
      <c r="EQ472" s="91" t="s">
        <v>514</v>
      </c>
      <c r="ER472" s="93" t="s">
        <v>636</v>
      </c>
      <c r="ES472" s="93" t="s">
        <v>292</v>
      </c>
      <c r="ET472" s="93" t="s">
        <v>300</v>
      </c>
      <c r="EU472" s="93" t="s">
        <v>296</v>
      </c>
      <c r="EV472" s="95" t="s">
        <v>303</v>
      </c>
      <c r="EW472" s="93" t="s">
        <v>385</v>
      </c>
      <c r="EX472" s="93" t="s">
        <v>472</v>
      </c>
      <c r="EY472" s="93" t="s">
        <v>191</v>
      </c>
      <c r="EZ472" s="93" t="s">
        <v>437</v>
      </c>
      <c r="FA472" s="93" t="s">
        <v>660</v>
      </c>
      <c r="FB472" s="93" t="s">
        <v>547</v>
      </c>
      <c r="FC472" s="94" t="s">
        <v>554</v>
      </c>
      <c r="FD472" s="93" t="s">
        <v>381</v>
      </c>
      <c r="FE472" s="93" t="s">
        <v>550</v>
      </c>
      <c r="FF472" s="93" t="s">
        <v>282</v>
      </c>
      <c r="FG472" s="93" t="s">
        <v>91</v>
      </c>
      <c r="FH472" s="93" t="s">
        <v>209</v>
      </c>
      <c r="FI472" s="93" t="s">
        <v>257</v>
      </c>
      <c r="FJ472" s="92" t="s">
        <v>152</v>
      </c>
      <c r="FK472" s="93" t="s">
        <v>589</v>
      </c>
      <c r="FL472" s="93" t="s">
        <v>363</v>
      </c>
      <c r="FM472" s="93" t="s">
        <v>619</v>
      </c>
      <c r="FN472" s="93" t="s">
        <v>118</v>
      </c>
      <c r="FO472" s="96" t="s">
        <v>418</v>
      </c>
      <c r="FP472" s="67"/>
    </row>
    <row r="473" spans="1:172" x14ac:dyDescent="0.2">
      <c r="A473" s="41"/>
      <c r="B473" s="41"/>
      <c r="C473" s="41"/>
      <c r="D473" s="109" t="s">
        <v>263</v>
      </c>
      <c r="E473" s="110" t="s">
        <v>565</v>
      </c>
      <c r="F473" s="111">
        <f>B3+(460*B5)</f>
        <v>460</v>
      </c>
      <c r="G473" s="41"/>
      <c r="I473" s="57"/>
      <c r="J473" s="28">
        <f>F152</f>
        <v>139</v>
      </c>
      <c r="K473" s="29">
        <f>F207</f>
        <v>194</v>
      </c>
      <c r="L473" s="29">
        <f>F262</f>
        <v>249</v>
      </c>
      <c r="M473" s="29">
        <f>F167</f>
        <v>154</v>
      </c>
      <c r="N473" s="29">
        <f>F222</f>
        <v>209</v>
      </c>
      <c r="O473" s="29">
        <f>F410</f>
        <v>397</v>
      </c>
      <c r="P473" s="29">
        <f>F440</f>
        <v>427</v>
      </c>
      <c r="Q473" s="29">
        <f>F495</f>
        <v>482</v>
      </c>
      <c r="R473" s="29">
        <f>F425</f>
        <v>412</v>
      </c>
      <c r="S473" s="29">
        <f>F480</f>
        <v>467</v>
      </c>
      <c r="T473" s="29">
        <f>F18</f>
        <v>5</v>
      </c>
      <c r="U473" s="29">
        <f>F73</f>
        <v>60</v>
      </c>
      <c r="V473" s="29">
        <f>F128</f>
        <v>115</v>
      </c>
      <c r="W473" s="29">
        <f>F58</f>
        <v>45</v>
      </c>
      <c r="X473" s="29">
        <f>F88</f>
        <v>75</v>
      </c>
      <c r="Y473" s="29">
        <f>F281</f>
        <v>268</v>
      </c>
      <c r="Z473" s="29">
        <f>F336</f>
        <v>323</v>
      </c>
      <c r="AA473" s="29">
        <f>F366</f>
        <v>353</v>
      </c>
      <c r="AB473" s="29">
        <f>F296</f>
        <v>283</v>
      </c>
      <c r="AC473" s="29">
        <f>F351</f>
        <v>338</v>
      </c>
      <c r="AD473" s="29">
        <f>F514</f>
        <v>501</v>
      </c>
      <c r="AE473" s="29">
        <f>F569</f>
        <v>556</v>
      </c>
      <c r="AF473" s="29">
        <f>F624</f>
        <v>611</v>
      </c>
      <c r="AG473" s="29">
        <f>F554</f>
        <v>541</v>
      </c>
      <c r="AH473" s="30">
        <f>F609</f>
        <v>596</v>
      </c>
      <c r="AI473" s="75">
        <f t="shared" si="214"/>
        <v>7800</v>
      </c>
      <c r="AJ473" s="41"/>
      <c r="AK473" s="76" t="s">
        <v>113</v>
      </c>
      <c r="AL473" s="78" t="s">
        <v>481</v>
      </c>
      <c r="AM473" s="78" t="s">
        <v>373</v>
      </c>
      <c r="AN473" s="78" t="s">
        <v>284</v>
      </c>
      <c r="AO473" s="80" t="s">
        <v>524</v>
      </c>
      <c r="AP473" s="78" t="s">
        <v>377</v>
      </c>
      <c r="AQ473" s="78" t="s">
        <v>83</v>
      </c>
      <c r="AR473" s="78" t="s">
        <v>446</v>
      </c>
      <c r="AS473" s="78" t="s">
        <v>353</v>
      </c>
      <c r="AT473" s="78" t="s">
        <v>603</v>
      </c>
      <c r="AU473" s="78" t="s">
        <v>529</v>
      </c>
      <c r="AV473" s="78" t="s">
        <v>389</v>
      </c>
      <c r="AW473" s="78" t="s">
        <v>628</v>
      </c>
      <c r="AX473" s="78" t="s">
        <v>380</v>
      </c>
      <c r="AY473" s="78" t="s">
        <v>1</v>
      </c>
      <c r="AZ473" s="78" t="s">
        <v>545</v>
      </c>
      <c r="BA473" s="78" t="s">
        <v>366</v>
      </c>
      <c r="BB473" s="78" t="s">
        <v>302</v>
      </c>
      <c r="BC473" s="78" t="s">
        <v>532</v>
      </c>
      <c r="BD473" s="78" t="s">
        <v>465</v>
      </c>
      <c r="BE473" s="77" t="s">
        <v>146</v>
      </c>
      <c r="BF473" s="78" t="s">
        <v>301</v>
      </c>
      <c r="BG473" s="78" t="s">
        <v>542</v>
      </c>
      <c r="BH473" s="78" t="s">
        <v>629</v>
      </c>
      <c r="BI473" s="81" t="s">
        <v>370</v>
      </c>
      <c r="BJ473" s="67"/>
      <c r="BL473" s="57"/>
      <c r="BM473" s="28">
        <f>F393</f>
        <v>380</v>
      </c>
      <c r="BN473" s="29">
        <f>F483</f>
        <v>470</v>
      </c>
      <c r="BO473" s="29">
        <f>F488</f>
        <v>475</v>
      </c>
      <c r="BP473" s="29">
        <f>F448</f>
        <v>435</v>
      </c>
      <c r="BQ473" s="29">
        <f>F428</f>
        <v>415</v>
      </c>
      <c r="BR473" s="29">
        <f>F281</f>
        <v>268</v>
      </c>
      <c r="BS473" s="29">
        <f>F346</f>
        <v>333</v>
      </c>
      <c r="BT473" s="29">
        <f>F376</f>
        <v>363</v>
      </c>
      <c r="BU473" s="29">
        <f>F336</f>
        <v>323</v>
      </c>
      <c r="BV473" s="29">
        <f>F291</f>
        <v>278</v>
      </c>
      <c r="BW473" s="29">
        <f>F27</f>
        <v>14</v>
      </c>
      <c r="BX473" s="29">
        <f>F92</f>
        <v>79</v>
      </c>
      <c r="BY473" s="29">
        <f>F122</f>
        <v>109</v>
      </c>
      <c r="BZ473" s="29">
        <f>F82</f>
        <v>69</v>
      </c>
      <c r="CA473" s="29">
        <f>F62</f>
        <v>49</v>
      </c>
      <c r="CB473" s="29">
        <f>F160</f>
        <v>147</v>
      </c>
      <c r="CC473" s="29">
        <f>F225</f>
        <v>212</v>
      </c>
      <c r="CD473" s="29">
        <f>F255</f>
        <v>242</v>
      </c>
      <c r="CE473" s="29">
        <f>F190</f>
        <v>177</v>
      </c>
      <c r="CF473" s="29">
        <f>F170</f>
        <v>157</v>
      </c>
      <c r="CG473" s="29">
        <f>F514</f>
        <v>501</v>
      </c>
      <c r="CH473" s="29">
        <f>F604</f>
        <v>591</v>
      </c>
      <c r="CI473" s="29">
        <f>F634</f>
        <v>621</v>
      </c>
      <c r="CJ473" s="29">
        <f>F569</f>
        <v>556</v>
      </c>
      <c r="CK473" s="30">
        <f>F549</f>
        <v>536</v>
      </c>
      <c r="CL473" s="75">
        <f t="shared" si="215"/>
        <v>7800</v>
      </c>
      <c r="CM473" s="41"/>
      <c r="CN473" s="76" t="s">
        <v>151</v>
      </c>
      <c r="CO473" s="78" t="s">
        <v>296</v>
      </c>
      <c r="CP473" s="78" t="s">
        <v>593</v>
      </c>
      <c r="CQ473" s="78" t="s">
        <v>119</v>
      </c>
      <c r="CR473" s="80" t="s">
        <v>445</v>
      </c>
      <c r="CS473" s="78" t="s">
        <v>545</v>
      </c>
      <c r="CT473" s="78" t="s">
        <v>490</v>
      </c>
      <c r="CU473" s="78" t="s">
        <v>425</v>
      </c>
      <c r="CV473" s="78" t="s">
        <v>366</v>
      </c>
      <c r="CW473" s="78" t="s">
        <v>224</v>
      </c>
      <c r="CX473" s="78" t="s">
        <v>587</v>
      </c>
      <c r="CY473" s="78" t="s">
        <v>410</v>
      </c>
      <c r="CZ473" s="78" t="s">
        <v>231</v>
      </c>
      <c r="DA473" s="78" t="s">
        <v>73</v>
      </c>
      <c r="DB473" s="78" t="s">
        <v>682</v>
      </c>
      <c r="DC473" s="78" t="s">
        <v>247</v>
      </c>
      <c r="DD473" s="78" t="s">
        <v>367</v>
      </c>
      <c r="DE473" s="78" t="s">
        <v>428</v>
      </c>
      <c r="DF473" s="78" t="s">
        <v>441</v>
      </c>
      <c r="DG473" s="78" t="s">
        <v>228</v>
      </c>
      <c r="DH473" s="77" t="s">
        <v>146</v>
      </c>
      <c r="DI473" s="78" t="s">
        <v>606</v>
      </c>
      <c r="DJ473" s="78" t="s">
        <v>203</v>
      </c>
      <c r="DK473" s="78" t="s">
        <v>301</v>
      </c>
      <c r="DL473" s="81" t="s">
        <v>474</v>
      </c>
      <c r="DM473" s="67"/>
      <c r="DO473" s="57"/>
      <c r="DP473" s="88">
        <f>F566</f>
        <v>553</v>
      </c>
      <c r="DQ473" s="89">
        <f>F459</f>
        <v>446</v>
      </c>
      <c r="DR473" s="89">
        <f>F332</f>
        <v>319</v>
      </c>
      <c r="DS473" s="89">
        <f>F200</f>
        <v>187</v>
      </c>
      <c r="DT473" s="89">
        <f>F68</f>
        <v>55</v>
      </c>
      <c r="DU473" s="89">
        <f>F622</f>
        <v>609</v>
      </c>
      <c r="DV473" s="89">
        <f>F490</f>
        <v>477</v>
      </c>
      <c r="DW473" s="89">
        <f>F383</f>
        <v>370</v>
      </c>
      <c r="DX473" s="89">
        <f>F256</f>
        <v>243</v>
      </c>
      <c r="DY473" s="89">
        <f>F124</f>
        <v>111</v>
      </c>
      <c r="DZ473" s="89">
        <f>F548</f>
        <v>535</v>
      </c>
      <c r="EA473" s="89">
        <f>F421</f>
        <v>408</v>
      </c>
      <c r="EB473" s="89">
        <f>F289</f>
        <v>276</v>
      </c>
      <c r="EC473" s="89">
        <f>F187</f>
        <v>174</v>
      </c>
      <c r="ED473" s="89">
        <f>F55</f>
        <v>42</v>
      </c>
      <c r="EE473" s="89">
        <f>F604</f>
        <v>591</v>
      </c>
      <c r="EF473" s="89">
        <f>F477</f>
        <v>464</v>
      </c>
      <c r="EG473" s="89">
        <f>F345</f>
        <v>332</v>
      </c>
      <c r="EH473" s="89">
        <f>F213</f>
        <v>200</v>
      </c>
      <c r="EI473" s="89">
        <f>F111</f>
        <v>98</v>
      </c>
      <c r="EJ473" s="89">
        <f>F535</f>
        <v>522</v>
      </c>
      <c r="EK473" s="89">
        <f>F403</f>
        <v>390</v>
      </c>
      <c r="EL473" s="89">
        <f>F276</f>
        <v>263</v>
      </c>
      <c r="EM473" s="89">
        <f>F144</f>
        <v>131</v>
      </c>
      <c r="EN473" s="90">
        <f>F17</f>
        <v>4</v>
      </c>
      <c r="EO473" s="75">
        <f t="shared" si="216"/>
        <v>3247400</v>
      </c>
      <c r="EP473" s="41"/>
      <c r="EQ473" s="91" t="s">
        <v>627</v>
      </c>
      <c r="ER473" s="93" t="s">
        <v>625</v>
      </c>
      <c r="ES473" s="93" t="s">
        <v>665</v>
      </c>
      <c r="ET473" s="93" t="s">
        <v>260</v>
      </c>
      <c r="EU473" s="95" t="s">
        <v>499</v>
      </c>
      <c r="EV473" s="93" t="s">
        <v>147</v>
      </c>
      <c r="EW473" s="93" t="s">
        <v>278</v>
      </c>
      <c r="EX473" s="93" t="s">
        <v>86</v>
      </c>
      <c r="EY473" s="93" t="s">
        <v>121</v>
      </c>
      <c r="EZ473" s="93" t="s">
        <v>334</v>
      </c>
      <c r="FA473" s="93" t="s">
        <v>238</v>
      </c>
      <c r="FB473" s="93" t="s">
        <v>234</v>
      </c>
      <c r="FC473" s="94" t="s">
        <v>477</v>
      </c>
      <c r="FD473" s="93" t="s">
        <v>324</v>
      </c>
      <c r="FE473" s="93" t="s">
        <v>230</v>
      </c>
      <c r="FF473" s="93" t="s">
        <v>606</v>
      </c>
      <c r="FG473" s="93" t="s">
        <v>680</v>
      </c>
      <c r="FH473" s="93" t="s">
        <v>244</v>
      </c>
      <c r="FI473" s="93" t="s">
        <v>189</v>
      </c>
      <c r="FJ473" s="93" t="s">
        <v>460</v>
      </c>
      <c r="FK473" s="92" t="s">
        <v>433</v>
      </c>
      <c r="FL473" s="93" t="s">
        <v>484</v>
      </c>
      <c r="FM473" s="93" t="s">
        <v>382</v>
      </c>
      <c r="FN473" s="93" t="s">
        <v>379</v>
      </c>
      <c r="FO473" s="96" t="s">
        <v>488</v>
      </c>
      <c r="FP473" s="67"/>
    </row>
    <row r="474" spans="1:172" x14ac:dyDescent="0.2">
      <c r="A474" s="41"/>
      <c r="B474" s="41"/>
      <c r="C474" s="41"/>
      <c r="D474" s="109" t="s">
        <v>519</v>
      </c>
      <c r="E474" s="110" t="s">
        <v>565</v>
      </c>
      <c r="F474" s="111">
        <f>B3+(461*B5)</f>
        <v>461</v>
      </c>
      <c r="G474" s="41"/>
      <c r="I474" s="57"/>
      <c r="J474" s="28">
        <f>F242</f>
        <v>229</v>
      </c>
      <c r="K474" s="29">
        <f>F172</f>
        <v>159</v>
      </c>
      <c r="L474" s="29">
        <f>F227</f>
        <v>214</v>
      </c>
      <c r="M474" s="29">
        <f>F157</f>
        <v>144</v>
      </c>
      <c r="N474" s="29">
        <f>F212</f>
        <v>199</v>
      </c>
      <c r="O474" s="29">
        <f>F500</f>
        <v>487</v>
      </c>
      <c r="P474" s="29">
        <f>F430</f>
        <v>417</v>
      </c>
      <c r="Q474" s="29">
        <f>F485</f>
        <v>472</v>
      </c>
      <c r="R474" s="29">
        <f>F390</f>
        <v>377</v>
      </c>
      <c r="S474" s="29">
        <f>F445</f>
        <v>432</v>
      </c>
      <c r="T474" s="29">
        <f>F133</f>
        <v>120</v>
      </c>
      <c r="U474" s="29">
        <f>F38</f>
        <v>25</v>
      </c>
      <c r="V474" s="29">
        <f>F93</f>
        <v>80</v>
      </c>
      <c r="W474" s="29">
        <f>F23</f>
        <v>10</v>
      </c>
      <c r="X474" s="29">
        <f>F78</f>
        <v>65</v>
      </c>
      <c r="Y474" s="29">
        <f>F371</f>
        <v>358</v>
      </c>
      <c r="Z474" s="29">
        <f>F301</f>
        <v>288</v>
      </c>
      <c r="AA474" s="29">
        <f>F356</f>
        <v>343</v>
      </c>
      <c r="AB474" s="29">
        <f>F286</f>
        <v>273</v>
      </c>
      <c r="AC474" s="29">
        <f>F316</f>
        <v>303</v>
      </c>
      <c r="AD474" s="29">
        <f>F629</f>
        <v>616</v>
      </c>
      <c r="AE474" s="29">
        <f>F559</f>
        <v>546</v>
      </c>
      <c r="AF474" s="29">
        <f>F589</f>
        <v>576</v>
      </c>
      <c r="AG474" s="29">
        <f>F519</f>
        <v>506</v>
      </c>
      <c r="AH474" s="30">
        <f>F574</f>
        <v>561</v>
      </c>
      <c r="AI474" s="75">
        <f t="shared" si="214"/>
        <v>7800</v>
      </c>
      <c r="AJ474" s="41"/>
      <c r="AK474" s="76" t="s">
        <v>91</v>
      </c>
      <c r="AL474" s="78" t="s">
        <v>556</v>
      </c>
      <c r="AM474" s="78" t="s">
        <v>248</v>
      </c>
      <c r="AN474" s="80" t="s">
        <v>443</v>
      </c>
      <c r="AO474" s="78" t="s">
        <v>122</v>
      </c>
      <c r="AP474" s="78" t="s">
        <v>294</v>
      </c>
      <c r="AQ474" s="78" t="s">
        <v>624</v>
      </c>
      <c r="AR474" s="78" t="s">
        <v>130</v>
      </c>
      <c r="AS474" s="78" t="s">
        <v>220</v>
      </c>
      <c r="AT474" s="78" t="s">
        <v>550</v>
      </c>
      <c r="AU474" s="78" t="s">
        <v>134</v>
      </c>
      <c r="AV474" s="78" t="s">
        <v>291</v>
      </c>
      <c r="AW474" s="78" t="s">
        <v>561</v>
      </c>
      <c r="AX474" s="78" t="s">
        <v>472</v>
      </c>
      <c r="AY474" s="78" t="s">
        <v>644</v>
      </c>
      <c r="AZ474" s="78" t="s">
        <v>563</v>
      </c>
      <c r="BA474" s="78" t="s">
        <v>535</v>
      </c>
      <c r="BB474" s="78" t="s">
        <v>514</v>
      </c>
      <c r="BC474" s="78" t="s">
        <v>137</v>
      </c>
      <c r="BD474" s="78" t="s">
        <v>154</v>
      </c>
      <c r="BE474" s="78" t="s">
        <v>645</v>
      </c>
      <c r="BF474" s="77" t="s">
        <v>118</v>
      </c>
      <c r="BG474" s="78" t="s">
        <v>275</v>
      </c>
      <c r="BH474" s="78" t="s">
        <v>240</v>
      </c>
      <c r="BI474" s="81" t="s">
        <v>432</v>
      </c>
      <c r="BJ474" s="67"/>
      <c r="BL474" s="57"/>
      <c r="BM474" s="28">
        <f>F453</f>
        <v>440</v>
      </c>
      <c r="BN474" s="29">
        <f>F413</f>
        <v>400</v>
      </c>
      <c r="BO474" s="29">
        <f>F473</f>
        <v>460</v>
      </c>
      <c r="BP474" s="29">
        <f>F493</f>
        <v>480</v>
      </c>
      <c r="BQ474" s="29">
        <f>F408</f>
        <v>395</v>
      </c>
      <c r="BR474" s="29">
        <f>F316</f>
        <v>303</v>
      </c>
      <c r="BS474" s="29">
        <f>F301</f>
        <v>288</v>
      </c>
      <c r="BT474" s="29">
        <f>F361</f>
        <v>348</v>
      </c>
      <c r="BU474" s="29">
        <f>F381</f>
        <v>368</v>
      </c>
      <c r="BV474" s="29">
        <f>F271</f>
        <v>258</v>
      </c>
      <c r="BW474" s="29">
        <f>F87</f>
        <v>74</v>
      </c>
      <c r="BX474" s="29">
        <f>F47</f>
        <v>34</v>
      </c>
      <c r="BY474" s="29">
        <f>F107</f>
        <v>94</v>
      </c>
      <c r="BZ474" s="29">
        <f>F127</f>
        <v>114</v>
      </c>
      <c r="CA474" s="29">
        <f>F17</f>
        <v>4</v>
      </c>
      <c r="CB474" s="29">
        <f>F195</f>
        <v>182</v>
      </c>
      <c r="CC474" s="29">
        <f>F180</f>
        <v>167</v>
      </c>
      <c r="CD474" s="29">
        <f>F215</f>
        <v>202</v>
      </c>
      <c r="CE474" s="29">
        <f>F260</f>
        <v>247</v>
      </c>
      <c r="CF474" s="29">
        <f>F150</f>
        <v>137</v>
      </c>
      <c r="CG474" s="29">
        <f>F574</f>
        <v>561</v>
      </c>
      <c r="CH474" s="29">
        <f>F559</f>
        <v>546</v>
      </c>
      <c r="CI474" s="29">
        <f>F594</f>
        <v>581</v>
      </c>
      <c r="CJ474" s="29">
        <f>F614</f>
        <v>601</v>
      </c>
      <c r="CK474" s="30">
        <f>F529</f>
        <v>516</v>
      </c>
      <c r="CL474" s="75">
        <f t="shared" si="215"/>
        <v>7800</v>
      </c>
      <c r="CM474" s="41"/>
      <c r="CN474" s="76" t="s">
        <v>435</v>
      </c>
      <c r="CO474" s="78" t="s">
        <v>641</v>
      </c>
      <c r="CP474" s="78" t="s">
        <v>263</v>
      </c>
      <c r="CQ474" s="80" t="s">
        <v>216</v>
      </c>
      <c r="CR474" s="78" t="s">
        <v>352</v>
      </c>
      <c r="CS474" s="78" t="s">
        <v>154</v>
      </c>
      <c r="CT474" s="78" t="s">
        <v>535</v>
      </c>
      <c r="CU474" s="78" t="s">
        <v>199</v>
      </c>
      <c r="CV474" s="78" t="s">
        <v>478</v>
      </c>
      <c r="CW474" s="78" t="s">
        <v>455</v>
      </c>
      <c r="CX474" s="78" t="s">
        <v>667</v>
      </c>
      <c r="CY474" s="78" t="s">
        <v>98</v>
      </c>
      <c r="CZ474" s="78" t="s">
        <v>331</v>
      </c>
      <c r="DA474" s="78" t="s">
        <v>618</v>
      </c>
      <c r="DB474" s="78" t="s">
        <v>488</v>
      </c>
      <c r="DC474" s="78" t="s">
        <v>159</v>
      </c>
      <c r="DD474" s="78" t="s">
        <v>537</v>
      </c>
      <c r="DE474" s="78" t="s">
        <v>518</v>
      </c>
      <c r="DF474" s="78" t="s">
        <v>115</v>
      </c>
      <c r="DG474" s="78" t="s">
        <v>318</v>
      </c>
      <c r="DH474" s="78" t="s">
        <v>432</v>
      </c>
      <c r="DI474" s="77" t="s">
        <v>118</v>
      </c>
      <c r="DJ474" s="78" t="s">
        <v>355</v>
      </c>
      <c r="DK474" s="78" t="s">
        <v>213</v>
      </c>
      <c r="DL474" s="81" t="s">
        <v>585</v>
      </c>
      <c r="DM474" s="67"/>
      <c r="DO474" s="57"/>
      <c r="DP474" s="88">
        <f>F110</f>
        <v>97</v>
      </c>
      <c r="DQ474" s="89">
        <f>F603</f>
        <v>590</v>
      </c>
      <c r="DR474" s="89">
        <f>F476</f>
        <v>463</v>
      </c>
      <c r="DS474" s="89">
        <f>F344</f>
        <v>331</v>
      </c>
      <c r="DT474" s="89">
        <f>F217</f>
        <v>204</v>
      </c>
      <c r="DU474" s="89">
        <f>F16</f>
        <v>3</v>
      </c>
      <c r="DV474" s="89">
        <f>F534</f>
        <v>521</v>
      </c>
      <c r="DW474" s="89">
        <f>F407</f>
        <v>394</v>
      </c>
      <c r="DX474" s="89">
        <f>F275</f>
        <v>262</v>
      </c>
      <c r="DY474" s="89">
        <f>F143</f>
        <v>130</v>
      </c>
      <c r="DZ474" s="89">
        <f>F72</f>
        <v>59</v>
      </c>
      <c r="EA474" s="89">
        <f>F565</f>
        <v>552</v>
      </c>
      <c r="EB474" s="89">
        <f>F458</f>
        <v>445</v>
      </c>
      <c r="EC474" s="89">
        <f>F331</f>
        <v>318</v>
      </c>
      <c r="ED474" s="89">
        <f>F199</f>
        <v>186</v>
      </c>
      <c r="EE474" s="89">
        <f>F123</f>
        <v>110</v>
      </c>
      <c r="EF474" s="89">
        <f>F621</f>
        <v>608</v>
      </c>
      <c r="EG474" s="89">
        <f>F489</f>
        <v>476</v>
      </c>
      <c r="EH474" s="89">
        <f>F387</f>
        <v>374</v>
      </c>
      <c r="EI474" s="89">
        <f>F255</f>
        <v>242</v>
      </c>
      <c r="EJ474" s="89">
        <f>F54</f>
        <v>41</v>
      </c>
      <c r="EK474" s="89">
        <f>F552</f>
        <v>539</v>
      </c>
      <c r="EL474" s="89">
        <f>F420</f>
        <v>407</v>
      </c>
      <c r="EM474" s="89">
        <f>F288</f>
        <v>275</v>
      </c>
      <c r="EN474" s="90">
        <f>F186</f>
        <v>173</v>
      </c>
      <c r="EO474" s="75">
        <f t="shared" si="216"/>
        <v>3247400</v>
      </c>
      <c r="EP474" s="41"/>
      <c r="EQ474" s="91" t="s">
        <v>271</v>
      </c>
      <c r="ER474" s="93" t="s">
        <v>77</v>
      </c>
      <c r="ES474" s="93" t="s">
        <v>217</v>
      </c>
      <c r="ET474" s="95" t="s">
        <v>341</v>
      </c>
      <c r="EU474" s="93" t="s">
        <v>163</v>
      </c>
      <c r="EV474" s="93" t="s">
        <v>630</v>
      </c>
      <c r="EW474" s="93" t="s">
        <v>321</v>
      </c>
      <c r="EX474" s="93" t="s">
        <v>533</v>
      </c>
      <c r="EY474" s="93" t="s">
        <v>643</v>
      </c>
      <c r="EZ474" s="93" t="s">
        <v>186</v>
      </c>
      <c r="FA474" s="93" t="s">
        <v>164</v>
      </c>
      <c r="FB474" s="93" t="s">
        <v>172</v>
      </c>
      <c r="FC474" s="94" t="s">
        <v>168</v>
      </c>
      <c r="FD474" s="93" t="s">
        <v>438</v>
      </c>
      <c r="FE474" s="93" t="s">
        <v>598</v>
      </c>
      <c r="FF474" s="93" t="s">
        <v>507</v>
      </c>
      <c r="FG474" s="93" t="s">
        <v>376</v>
      </c>
      <c r="FH474" s="93" t="s">
        <v>475</v>
      </c>
      <c r="FI474" s="93" t="s">
        <v>360</v>
      </c>
      <c r="FJ474" s="93" t="s">
        <v>428</v>
      </c>
      <c r="FK474" s="93" t="s">
        <v>523</v>
      </c>
      <c r="FL474" s="92" t="s">
        <v>256</v>
      </c>
      <c r="FM474" s="93" t="s">
        <v>496</v>
      </c>
      <c r="FN474" s="93" t="s">
        <v>626</v>
      </c>
      <c r="FO474" s="96" t="s">
        <v>517</v>
      </c>
      <c r="FP474" s="67"/>
    </row>
    <row r="475" spans="1:172" x14ac:dyDescent="0.2">
      <c r="A475" s="41"/>
      <c r="B475" s="41"/>
      <c r="C475" s="41"/>
      <c r="D475" s="109" t="s">
        <v>100</v>
      </c>
      <c r="E475" s="110" t="s">
        <v>565</v>
      </c>
      <c r="F475" s="122">
        <f>B3+(462*B5)</f>
        <v>462</v>
      </c>
      <c r="G475" s="41"/>
      <c r="I475" s="57"/>
      <c r="J475" s="28">
        <f>F232</f>
        <v>219</v>
      </c>
      <c r="K475" s="29">
        <f>F162</f>
        <v>149</v>
      </c>
      <c r="L475" s="29">
        <f>F192</f>
        <v>179</v>
      </c>
      <c r="M475" s="29">
        <f>F247</f>
        <v>234</v>
      </c>
      <c r="N475" s="29">
        <f>F177</f>
        <v>164</v>
      </c>
      <c r="O475" s="29">
        <f>F465</f>
        <v>452</v>
      </c>
      <c r="P475" s="29">
        <f>F395</f>
        <v>382</v>
      </c>
      <c r="Q475" s="29">
        <f>F450</f>
        <v>437</v>
      </c>
      <c r="R475" s="29">
        <f>F505</f>
        <v>492</v>
      </c>
      <c r="S475" s="29">
        <f>F435</f>
        <v>422</v>
      </c>
      <c r="T475" s="29">
        <f>F98</f>
        <v>85</v>
      </c>
      <c r="U475" s="29">
        <f>F28</f>
        <v>15</v>
      </c>
      <c r="V475" s="29">
        <f>F83</f>
        <v>70</v>
      </c>
      <c r="W475" s="29">
        <f>F113</f>
        <v>100</v>
      </c>
      <c r="X475" s="29">
        <f>F43</f>
        <v>30</v>
      </c>
      <c r="Y475" s="29">
        <f>F361</f>
        <v>348</v>
      </c>
      <c r="Z475" s="29">
        <f>F266</f>
        <v>253</v>
      </c>
      <c r="AA475" s="29">
        <f>F321</f>
        <v>308</v>
      </c>
      <c r="AB475" s="29">
        <f>F376</f>
        <v>363</v>
      </c>
      <c r="AC475" s="29">
        <f>F306</f>
        <v>293</v>
      </c>
      <c r="AD475" s="29">
        <f>F594</f>
        <v>581</v>
      </c>
      <c r="AE475" s="29">
        <f>F524</f>
        <v>511</v>
      </c>
      <c r="AF475" s="29">
        <f>F579</f>
        <v>566</v>
      </c>
      <c r="AG475" s="29">
        <f>F634</f>
        <v>621</v>
      </c>
      <c r="AH475" s="30">
        <f>F539</f>
        <v>526</v>
      </c>
      <c r="AI475" s="75">
        <f t="shared" si="214"/>
        <v>7800</v>
      </c>
      <c r="AJ475" s="41"/>
      <c r="AK475" s="76" t="s">
        <v>401</v>
      </c>
      <c r="AL475" s="78" t="s">
        <v>187</v>
      </c>
      <c r="AM475" s="80" t="s">
        <v>227</v>
      </c>
      <c r="AN475" s="78" t="s">
        <v>421</v>
      </c>
      <c r="AO475" s="78" t="s">
        <v>309</v>
      </c>
      <c r="AP475" s="78" t="s">
        <v>4</v>
      </c>
      <c r="AQ475" s="78" t="s">
        <v>403</v>
      </c>
      <c r="AR475" s="78" t="s">
        <v>236</v>
      </c>
      <c r="AS475" s="78" t="s">
        <v>657</v>
      </c>
      <c r="AT475" s="78" t="s">
        <v>192</v>
      </c>
      <c r="AU475" s="78" t="s">
        <v>539</v>
      </c>
      <c r="AV475" s="78" t="s">
        <v>658</v>
      </c>
      <c r="AW475" s="78" t="s">
        <v>195</v>
      </c>
      <c r="AX475" s="78" t="s">
        <v>142</v>
      </c>
      <c r="AY475" s="78" t="s">
        <v>414</v>
      </c>
      <c r="AZ475" s="78" t="s">
        <v>199</v>
      </c>
      <c r="BA475" s="78" t="s">
        <v>181</v>
      </c>
      <c r="BB475" s="78" t="s">
        <v>417</v>
      </c>
      <c r="BC475" s="78" t="s">
        <v>425</v>
      </c>
      <c r="BD475" s="78" t="s">
        <v>399</v>
      </c>
      <c r="BE475" s="78" t="s">
        <v>355</v>
      </c>
      <c r="BF475" s="78" t="s">
        <v>509</v>
      </c>
      <c r="BG475" s="77" t="s">
        <v>659</v>
      </c>
      <c r="BH475" s="78" t="s">
        <v>203</v>
      </c>
      <c r="BI475" s="81" t="s">
        <v>79</v>
      </c>
      <c r="BJ475" s="67"/>
      <c r="BL475" s="57"/>
      <c r="BM475" s="28">
        <f>F423</f>
        <v>410</v>
      </c>
      <c r="BN475" s="29">
        <f>F503</f>
        <v>490</v>
      </c>
      <c r="BO475" s="29">
        <f>F458</f>
        <v>445</v>
      </c>
      <c r="BP475" s="29">
        <f>F388</f>
        <v>375</v>
      </c>
      <c r="BQ475" s="29">
        <f>F468</f>
        <v>455</v>
      </c>
      <c r="BR475" s="29">
        <f>F311</f>
        <v>298</v>
      </c>
      <c r="BS475" s="29">
        <f>F366</f>
        <v>353</v>
      </c>
      <c r="BT475" s="29">
        <f>F321</f>
        <v>308</v>
      </c>
      <c r="BU475" s="29">
        <f>F276</f>
        <v>263</v>
      </c>
      <c r="BV475" s="29">
        <f>F356</f>
        <v>343</v>
      </c>
      <c r="BW475" s="29">
        <f>F57</f>
        <v>44</v>
      </c>
      <c r="BX475" s="29">
        <f>F137</f>
        <v>124</v>
      </c>
      <c r="BY475" s="29">
        <f>F67</f>
        <v>54</v>
      </c>
      <c r="BZ475" s="29">
        <f>F22</f>
        <v>9</v>
      </c>
      <c r="CA475" s="29">
        <f>F102</f>
        <v>89</v>
      </c>
      <c r="CB475" s="29">
        <f>F165</f>
        <v>152</v>
      </c>
      <c r="CC475" s="29">
        <f>F245</f>
        <v>232</v>
      </c>
      <c r="CD475" s="29">
        <f>F200</f>
        <v>187</v>
      </c>
      <c r="CE475" s="29">
        <f>F155</f>
        <v>142</v>
      </c>
      <c r="CF475" s="29">
        <f>F235</f>
        <v>222</v>
      </c>
      <c r="CG475" s="29">
        <f>F544</f>
        <v>531</v>
      </c>
      <c r="CH475" s="29">
        <f>F624</f>
        <v>611</v>
      </c>
      <c r="CI475" s="29">
        <f>F579</f>
        <v>566</v>
      </c>
      <c r="CJ475" s="29">
        <f>F534</f>
        <v>521</v>
      </c>
      <c r="CK475" s="30">
        <f>F589</f>
        <v>576</v>
      </c>
      <c r="CL475" s="75">
        <f t="shared" si="215"/>
        <v>7800</v>
      </c>
      <c r="CM475" s="41"/>
      <c r="CN475" s="76" t="s">
        <v>322</v>
      </c>
      <c r="CO475" s="78" t="s">
        <v>404</v>
      </c>
      <c r="CP475" s="80" t="s">
        <v>168</v>
      </c>
      <c r="CQ475" s="78" t="s">
        <v>568</v>
      </c>
      <c r="CR475" s="78" t="s">
        <v>279</v>
      </c>
      <c r="CS475" s="78" t="s">
        <v>259</v>
      </c>
      <c r="CT475" s="78" t="s">
        <v>302</v>
      </c>
      <c r="CU475" s="78" t="s">
        <v>417</v>
      </c>
      <c r="CV475" s="78" t="s">
        <v>382</v>
      </c>
      <c r="CW475" s="78" t="s">
        <v>514</v>
      </c>
      <c r="CX475" s="78" t="s">
        <v>128</v>
      </c>
      <c r="CY475" s="78" t="s">
        <v>689</v>
      </c>
      <c r="CZ475" s="78" t="s">
        <v>471</v>
      </c>
      <c r="DA475" s="78" t="s">
        <v>348</v>
      </c>
      <c r="DB475" s="78" t="s">
        <v>609</v>
      </c>
      <c r="DC475" s="78" t="s">
        <v>402</v>
      </c>
      <c r="DD475" s="78" t="s">
        <v>347</v>
      </c>
      <c r="DE475" s="78" t="s">
        <v>260</v>
      </c>
      <c r="DF475" s="78" t="s">
        <v>385</v>
      </c>
      <c r="DG475" s="78" t="s">
        <v>361</v>
      </c>
      <c r="DH475" s="78" t="s">
        <v>173</v>
      </c>
      <c r="DI475" s="78" t="s">
        <v>542</v>
      </c>
      <c r="DJ475" s="77" t="s">
        <v>659</v>
      </c>
      <c r="DK475" s="78" t="s">
        <v>321</v>
      </c>
      <c r="DL475" s="81" t="s">
        <v>275</v>
      </c>
      <c r="DM475" s="67"/>
      <c r="DO475" s="57"/>
      <c r="DP475" s="88">
        <f>F254</f>
        <v>241</v>
      </c>
      <c r="DQ475" s="89">
        <f>F127</f>
        <v>114</v>
      </c>
      <c r="DR475" s="89">
        <f>F620</f>
        <v>607</v>
      </c>
      <c r="DS475" s="89">
        <f>F488</f>
        <v>475</v>
      </c>
      <c r="DT475" s="89">
        <f>F386</f>
        <v>373</v>
      </c>
      <c r="DU475" s="89">
        <f>F185</f>
        <v>172</v>
      </c>
      <c r="DV475" s="89">
        <f>F53</f>
        <v>40</v>
      </c>
      <c r="DW475" s="89">
        <f>F551</f>
        <v>538</v>
      </c>
      <c r="DX475" s="89">
        <f>F419</f>
        <v>406</v>
      </c>
      <c r="DY475" s="89">
        <f>F292</f>
        <v>279</v>
      </c>
      <c r="DZ475" s="89">
        <f>F216</f>
        <v>203</v>
      </c>
      <c r="EA475" s="89">
        <f>F109</f>
        <v>96</v>
      </c>
      <c r="EB475" s="89">
        <f>F607</f>
        <v>594</v>
      </c>
      <c r="EC475" s="89">
        <f>F475</f>
        <v>462</v>
      </c>
      <c r="ED475" s="89">
        <f>F343</f>
        <v>330</v>
      </c>
      <c r="EE475" s="89">
        <f>F147</f>
        <v>134</v>
      </c>
      <c r="EF475" s="89">
        <f>F15</f>
        <v>2</v>
      </c>
      <c r="EG475" s="89">
        <f>F533</f>
        <v>520</v>
      </c>
      <c r="EH475" s="89">
        <f>F406</f>
        <v>393</v>
      </c>
      <c r="EI475" s="89">
        <f>F274</f>
        <v>261</v>
      </c>
      <c r="EJ475" s="89">
        <f>F198</f>
        <v>185</v>
      </c>
      <c r="EK475" s="89">
        <f>F71</f>
        <v>58</v>
      </c>
      <c r="EL475" s="89">
        <f>F564</f>
        <v>551</v>
      </c>
      <c r="EM475" s="89">
        <f>F462</f>
        <v>449</v>
      </c>
      <c r="EN475" s="90">
        <f>F330</f>
        <v>317</v>
      </c>
      <c r="EO475" s="75">
        <f t="shared" si="216"/>
        <v>3247400</v>
      </c>
      <c r="EP475" s="41"/>
      <c r="EQ475" s="91" t="s">
        <v>528</v>
      </c>
      <c r="ER475" s="93" t="s">
        <v>618</v>
      </c>
      <c r="ES475" s="95" t="s">
        <v>648</v>
      </c>
      <c r="ET475" s="93" t="s">
        <v>593</v>
      </c>
      <c r="EU475" s="93" t="s">
        <v>317</v>
      </c>
      <c r="EV475" s="93" t="s">
        <v>183</v>
      </c>
      <c r="EW475" s="93" t="s">
        <v>611</v>
      </c>
      <c r="EX475" s="93" t="s">
        <v>447</v>
      </c>
      <c r="EY475" s="93" t="s">
        <v>697</v>
      </c>
      <c r="EZ475" s="93" t="s">
        <v>205</v>
      </c>
      <c r="FA475" s="93" t="s">
        <v>387</v>
      </c>
      <c r="FB475" s="93" t="s">
        <v>95</v>
      </c>
      <c r="FC475" s="94" t="s">
        <v>105</v>
      </c>
      <c r="FD475" s="93" t="s">
        <v>100</v>
      </c>
      <c r="FE475" s="93" t="s">
        <v>374</v>
      </c>
      <c r="FF475" s="93" t="s">
        <v>493</v>
      </c>
      <c r="FG475" s="93" t="s">
        <v>612</v>
      </c>
      <c r="FH475" s="93" t="s">
        <v>686</v>
      </c>
      <c r="FI475" s="93" t="s">
        <v>672</v>
      </c>
      <c r="FJ475" s="93" t="s">
        <v>249</v>
      </c>
      <c r="FK475" s="93" t="s">
        <v>93</v>
      </c>
      <c r="FL475" s="93" t="s">
        <v>210</v>
      </c>
      <c r="FM475" s="92" t="s">
        <v>335</v>
      </c>
      <c r="FN475" s="93" t="s">
        <v>149</v>
      </c>
      <c r="FO475" s="96" t="s">
        <v>132</v>
      </c>
      <c r="FP475" s="67"/>
    </row>
    <row r="476" spans="1:172" x14ac:dyDescent="0.2">
      <c r="A476" s="41"/>
      <c r="B476" s="41"/>
      <c r="C476" s="41"/>
      <c r="D476" s="109" t="s">
        <v>217</v>
      </c>
      <c r="E476" s="110" t="s">
        <v>565</v>
      </c>
      <c r="F476" s="122">
        <f>B3+(463*B5)</f>
        <v>463</v>
      </c>
      <c r="G476" s="41"/>
      <c r="I476" s="57"/>
      <c r="J476" s="28">
        <f>F197</f>
        <v>184</v>
      </c>
      <c r="K476" s="29">
        <f>F252</f>
        <v>239</v>
      </c>
      <c r="L476" s="29">
        <f>F182</f>
        <v>169</v>
      </c>
      <c r="M476" s="29">
        <f>F237</f>
        <v>224</v>
      </c>
      <c r="N476" s="29">
        <f>F142</f>
        <v>129</v>
      </c>
      <c r="O476" s="29">
        <f>F455</f>
        <v>442</v>
      </c>
      <c r="P476" s="29">
        <f>F510</f>
        <v>497</v>
      </c>
      <c r="Q476" s="29">
        <f>F415</f>
        <v>402</v>
      </c>
      <c r="R476" s="29">
        <f>F470</f>
        <v>457</v>
      </c>
      <c r="S476" s="29">
        <f>F400</f>
        <v>387</v>
      </c>
      <c r="T476" s="29">
        <f>F63</f>
        <v>50</v>
      </c>
      <c r="U476" s="29">
        <f>F118</f>
        <v>105</v>
      </c>
      <c r="V476" s="29">
        <f>F48</f>
        <v>35</v>
      </c>
      <c r="W476" s="29">
        <f>F103</f>
        <v>90</v>
      </c>
      <c r="X476" s="29">
        <f>F33</f>
        <v>20</v>
      </c>
      <c r="Y476" s="29">
        <f>F326</f>
        <v>313</v>
      </c>
      <c r="Z476" s="29">
        <f>F381</f>
        <v>368</v>
      </c>
      <c r="AA476" s="29">
        <f>F311</f>
        <v>298</v>
      </c>
      <c r="AB476" s="29">
        <f>F341</f>
        <v>328</v>
      </c>
      <c r="AC476" s="29">
        <f>F271</f>
        <v>258</v>
      </c>
      <c r="AD476" s="29">
        <f>F584</f>
        <v>571</v>
      </c>
      <c r="AE476" s="29">
        <f>F614</f>
        <v>601</v>
      </c>
      <c r="AF476" s="29">
        <f>F544</f>
        <v>531</v>
      </c>
      <c r="AG476" s="29">
        <f>F599</f>
        <v>586</v>
      </c>
      <c r="AH476" s="30">
        <f>F529</f>
        <v>516</v>
      </c>
      <c r="AI476" s="75">
        <f t="shared" si="214"/>
        <v>7800</v>
      </c>
      <c r="AJ476" s="41"/>
      <c r="AK476" s="76" t="s">
        <v>459</v>
      </c>
      <c r="AL476" s="80" t="s">
        <v>185</v>
      </c>
      <c r="AM476" s="78" t="s">
        <v>549</v>
      </c>
      <c r="AN476" s="78" t="s">
        <v>265</v>
      </c>
      <c r="AO476" s="78" t="s">
        <v>346</v>
      </c>
      <c r="AP476" s="78" t="s">
        <v>582</v>
      </c>
      <c r="AQ476" s="78" t="s">
        <v>252</v>
      </c>
      <c r="AR476" s="78" t="s">
        <v>150</v>
      </c>
      <c r="AS476" s="78" t="s">
        <v>462</v>
      </c>
      <c r="AT476" s="78" t="s">
        <v>171</v>
      </c>
      <c r="AU476" s="78" t="s">
        <v>272</v>
      </c>
      <c r="AV476" s="78" t="s">
        <v>453</v>
      </c>
      <c r="AW476" s="78" t="s">
        <v>430</v>
      </c>
      <c r="AX476" s="78" t="s">
        <v>590</v>
      </c>
      <c r="AY476" s="78" t="s">
        <v>255</v>
      </c>
      <c r="AZ476" s="78" t="s">
        <v>503</v>
      </c>
      <c r="BA476" s="78" t="s">
        <v>478</v>
      </c>
      <c r="BB476" s="78" t="s">
        <v>259</v>
      </c>
      <c r="BC476" s="78" t="s">
        <v>87</v>
      </c>
      <c r="BD476" s="78" t="s">
        <v>455</v>
      </c>
      <c r="BE476" s="78" t="s">
        <v>262</v>
      </c>
      <c r="BF476" s="78" t="s">
        <v>213</v>
      </c>
      <c r="BG476" s="78" t="s">
        <v>173</v>
      </c>
      <c r="BH476" s="77" t="s">
        <v>392</v>
      </c>
      <c r="BI476" s="81" t="s">
        <v>585</v>
      </c>
      <c r="BJ476" s="67"/>
      <c r="BL476" s="57"/>
      <c r="BM476" s="28">
        <f>F508</f>
        <v>495</v>
      </c>
      <c r="BN476" s="29">
        <f>F398</f>
        <v>385</v>
      </c>
      <c r="BO476" s="29">
        <f>F418</f>
        <v>405</v>
      </c>
      <c r="BP476" s="29">
        <f>F478</f>
        <v>465</v>
      </c>
      <c r="BQ476" s="29">
        <f>F438</f>
        <v>425</v>
      </c>
      <c r="BR476" s="29">
        <f>F371</f>
        <v>358</v>
      </c>
      <c r="BS476" s="29">
        <f>F286</f>
        <v>273</v>
      </c>
      <c r="BT476" s="29">
        <f>F306</f>
        <v>293</v>
      </c>
      <c r="BU476" s="29">
        <f>F341</f>
        <v>328</v>
      </c>
      <c r="BV476" s="29">
        <f>F326</f>
        <v>313</v>
      </c>
      <c r="BW476" s="29">
        <f>F117</f>
        <v>104</v>
      </c>
      <c r="BX476" s="29">
        <f>F32</f>
        <v>19</v>
      </c>
      <c r="BY476" s="29">
        <f>F52</f>
        <v>39</v>
      </c>
      <c r="BZ476" s="29">
        <f>F112</f>
        <v>99</v>
      </c>
      <c r="CA476" s="29">
        <f>F72</f>
        <v>59</v>
      </c>
      <c r="CB476" s="29">
        <f>F250</f>
        <v>237</v>
      </c>
      <c r="CC476" s="29">
        <f>F140</f>
        <v>127</v>
      </c>
      <c r="CD476" s="29">
        <f>F185</f>
        <v>172</v>
      </c>
      <c r="CE476" s="29">
        <f>F220</f>
        <v>207</v>
      </c>
      <c r="CF476" s="29">
        <f>F205</f>
        <v>192</v>
      </c>
      <c r="CG476" s="29">
        <f>F629</f>
        <v>616</v>
      </c>
      <c r="CH476" s="29">
        <f>F519</f>
        <v>506</v>
      </c>
      <c r="CI476" s="29">
        <f>F539</f>
        <v>526</v>
      </c>
      <c r="CJ476" s="29">
        <f>F599</f>
        <v>586</v>
      </c>
      <c r="CK476" s="30">
        <f>F584</f>
        <v>571</v>
      </c>
      <c r="CL476" s="75">
        <f t="shared" si="215"/>
        <v>7800</v>
      </c>
      <c r="CM476" s="41"/>
      <c r="CN476" s="76" t="s">
        <v>235</v>
      </c>
      <c r="CO476" s="80" t="s">
        <v>204</v>
      </c>
      <c r="CP476" s="78" t="s">
        <v>84</v>
      </c>
      <c r="CQ476" s="78" t="s">
        <v>394</v>
      </c>
      <c r="CR476" s="78" t="s">
        <v>633</v>
      </c>
      <c r="CS476" s="78" t="s">
        <v>563</v>
      </c>
      <c r="CT476" s="78" t="s">
        <v>137</v>
      </c>
      <c r="CU476" s="78" t="s">
        <v>399</v>
      </c>
      <c r="CV476" s="78" t="s">
        <v>87</v>
      </c>
      <c r="CW476" s="78" t="s">
        <v>503</v>
      </c>
      <c r="CX476" s="78" t="s">
        <v>388</v>
      </c>
      <c r="CY476" s="78" t="s">
        <v>212</v>
      </c>
      <c r="CZ476" s="78" t="s">
        <v>574</v>
      </c>
      <c r="DA476" s="78" t="s">
        <v>662</v>
      </c>
      <c r="DB476" s="78" t="s">
        <v>164</v>
      </c>
      <c r="DC476" s="78" t="s">
        <v>200</v>
      </c>
      <c r="DD476" s="78" t="s">
        <v>548</v>
      </c>
      <c r="DE476" s="78" t="s">
        <v>183</v>
      </c>
      <c r="DF476" s="78" t="s">
        <v>92</v>
      </c>
      <c r="DG476" s="78" t="s">
        <v>506</v>
      </c>
      <c r="DH476" s="78" t="s">
        <v>645</v>
      </c>
      <c r="DI476" s="78" t="s">
        <v>240</v>
      </c>
      <c r="DJ476" s="78" t="s">
        <v>79</v>
      </c>
      <c r="DK476" s="77" t="s">
        <v>392</v>
      </c>
      <c r="DL476" s="81" t="s">
        <v>262</v>
      </c>
      <c r="DM476" s="67"/>
      <c r="DO476" s="57"/>
      <c r="DP476" s="88">
        <f>F273</f>
        <v>260</v>
      </c>
      <c r="DQ476" s="89">
        <f>F146</f>
        <v>133</v>
      </c>
      <c r="DR476" s="89">
        <f>F14</f>
        <v>1</v>
      </c>
      <c r="DS476" s="89">
        <f>F537</f>
        <v>524</v>
      </c>
      <c r="DT476" s="89">
        <f>F405</f>
        <v>392</v>
      </c>
      <c r="DU476" s="89">
        <f>F329</f>
        <v>316</v>
      </c>
      <c r="DV476" s="89">
        <f>F202</f>
        <v>189</v>
      </c>
      <c r="DW476" s="89">
        <f>F70</f>
        <v>57</v>
      </c>
      <c r="DX476" s="89">
        <f>F563</f>
        <v>550</v>
      </c>
      <c r="DY476" s="89">
        <f>F461</f>
        <v>448</v>
      </c>
      <c r="DZ476" s="89">
        <f>F385</f>
        <v>372</v>
      </c>
      <c r="EA476" s="89">
        <f>F253</f>
        <v>240</v>
      </c>
      <c r="EB476" s="89">
        <f>F126</f>
        <v>113</v>
      </c>
      <c r="EC476" s="89">
        <f>F619</f>
        <v>606</v>
      </c>
      <c r="ED476" s="89">
        <f>F492</f>
        <v>479</v>
      </c>
      <c r="EE476" s="89">
        <f>F291</f>
        <v>278</v>
      </c>
      <c r="EF476" s="89">
        <f>F184</f>
        <v>171</v>
      </c>
      <c r="EG476" s="89">
        <f>F57</f>
        <v>44</v>
      </c>
      <c r="EH476" s="89">
        <f>F550</f>
        <v>537</v>
      </c>
      <c r="EI476" s="89">
        <f>F418</f>
        <v>405</v>
      </c>
      <c r="EJ476" s="89">
        <f>F347</f>
        <v>334</v>
      </c>
      <c r="EK476" s="89">
        <f>F215</f>
        <v>202</v>
      </c>
      <c r="EL476" s="89">
        <f>F108</f>
        <v>95</v>
      </c>
      <c r="EM476" s="89">
        <f>F606</f>
        <v>593</v>
      </c>
      <c r="EN476" s="90">
        <f>F474</f>
        <v>461</v>
      </c>
      <c r="EO476" s="75">
        <f t="shared" si="216"/>
        <v>3247400</v>
      </c>
      <c r="EP476" s="41"/>
      <c r="EQ476" s="91" t="s">
        <v>681</v>
      </c>
      <c r="ER476" s="95" t="s">
        <v>699</v>
      </c>
      <c r="ES476" s="93" t="s">
        <v>201</v>
      </c>
      <c r="ET476" s="93" t="s">
        <v>454</v>
      </c>
      <c r="EU476" s="93" t="s">
        <v>608</v>
      </c>
      <c r="EV476" s="93" t="s">
        <v>466</v>
      </c>
      <c r="EW476" s="93" t="s">
        <v>362</v>
      </c>
      <c r="EX476" s="93" t="s">
        <v>369</v>
      </c>
      <c r="EY476" s="93" t="s">
        <v>511</v>
      </c>
      <c r="EZ476" s="93" t="s">
        <v>395</v>
      </c>
      <c r="FA476" s="93" t="s">
        <v>397</v>
      </c>
      <c r="FB476" s="93" t="s">
        <v>575</v>
      </c>
      <c r="FC476" s="94" t="s">
        <v>96</v>
      </c>
      <c r="FD476" s="93" t="s">
        <v>106</v>
      </c>
      <c r="FE476" s="93" t="s">
        <v>101</v>
      </c>
      <c r="FF476" s="93" t="s">
        <v>224</v>
      </c>
      <c r="FG476" s="93" t="s">
        <v>345</v>
      </c>
      <c r="FH476" s="93" t="s">
        <v>128</v>
      </c>
      <c r="FI476" s="93" t="s">
        <v>273</v>
      </c>
      <c r="FJ476" s="93" t="s">
        <v>84</v>
      </c>
      <c r="FK476" s="93" t="s">
        <v>616</v>
      </c>
      <c r="FL476" s="93" t="s">
        <v>518</v>
      </c>
      <c r="FM476" s="93" t="s">
        <v>314</v>
      </c>
      <c r="FN476" s="92" t="s">
        <v>526</v>
      </c>
      <c r="FO476" s="96" t="s">
        <v>519</v>
      </c>
      <c r="FP476" s="67"/>
    </row>
    <row r="477" spans="1:172" ht="12.75" thickBot="1" x14ac:dyDescent="0.25">
      <c r="A477" s="41"/>
      <c r="B477" s="41"/>
      <c r="C477" s="41"/>
      <c r="D477" s="109" t="s">
        <v>680</v>
      </c>
      <c r="E477" s="110" t="s">
        <v>565</v>
      </c>
      <c r="F477" s="111">
        <f>B3+(464*B5)</f>
        <v>464</v>
      </c>
      <c r="G477" s="41"/>
      <c r="I477" s="57"/>
      <c r="J477" s="31">
        <f>F187</f>
        <v>174</v>
      </c>
      <c r="K477" s="32">
        <f>F217</f>
        <v>204</v>
      </c>
      <c r="L477" s="32">
        <f>F147</f>
        <v>134</v>
      </c>
      <c r="M477" s="32">
        <f>F202</f>
        <v>189</v>
      </c>
      <c r="N477" s="32">
        <f>F257</f>
        <v>244</v>
      </c>
      <c r="O477" s="32">
        <f>F420</f>
        <v>407</v>
      </c>
      <c r="P477" s="32">
        <f>F475</f>
        <v>462</v>
      </c>
      <c r="Q477" s="32">
        <f>F405</f>
        <v>392</v>
      </c>
      <c r="R477" s="32">
        <f>F460</f>
        <v>447</v>
      </c>
      <c r="S477" s="32">
        <f>F490</f>
        <v>477</v>
      </c>
      <c r="T477" s="32">
        <f>F53</f>
        <v>40</v>
      </c>
      <c r="U477" s="32">
        <f>F108</f>
        <v>95</v>
      </c>
      <c r="V477" s="32">
        <f>F13</f>
        <v>0</v>
      </c>
      <c r="W477" s="32">
        <f>F68</f>
        <v>55</v>
      </c>
      <c r="X477" s="32">
        <f>F123</f>
        <v>110</v>
      </c>
      <c r="Y477" s="32">
        <f>F291</f>
        <v>278</v>
      </c>
      <c r="Z477" s="32">
        <f>F346</f>
        <v>333</v>
      </c>
      <c r="AA477" s="32">
        <f>F276</f>
        <v>263</v>
      </c>
      <c r="AB477" s="32">
        <f>F331</f>
        <v>318</v>
      </c>
      <c r="AC477" s="32">
        <f>F386</f>
        <v>373</v>
      </c>
      <c r="AD477" s="32">
        <f>F549</f>
        <v>536</v>
      </c>
      <c r="AE477" s="32">
        <f>F604</f>
        <v>591</v>
      </c>
      <c r="AF477" s="32">
        <f>F534</f>
        <v>521</v>
      </c>
      <c r="AG477" s="32">
        <f>F564</f>
        <v>551</v>
      </c>
      <c r="AH477" s="33">
        <f>F619</f>
        <v>606</v>
      </c>
      <c r="AI477" s="75">
        <f t="shared" si="214"/>
        <v>7800</v>
      </c>
      <c r="AJ477" s="41"/>
      <c r="AK477" s="123" t="s">
        <v>324</v>
      </c>
      <c r="AL477" s="124" t="s">
        <v>163</v>
      </c>
      <c r="AM477" s="124" t="s">
        <v>493</v>
      </c>
      <c r="AN477" s="124" t="s">
        <v>362</v>
      </c>
      <c r="AO477" s="124" t="s">
        <v>516</v>
      </c>
      <c r="AP477" s="124" t="s">
        <v>496</v>
      </c>
      <c r="AQ477" s="124" t="s">
        <v>100</v>
      </c>
      <c r="AR477" s="124" t="s">
        <v>608</v>
      </c>
      <c r="AS477" s="124" t="s">
        <v>328</v>
      </c>
      <c r="AT477" s="124" t="s">
        <v>278</v>
      </c>
      <c r="AU477" s="124" t="s">
        <v>611</v>
      </c>
      <c r="AV477" s="124" t="s">
        <v>314</v>
      </c>
      <c r="AW477" s="124" t="s">
        <v>70</v>
      </c>
      <c r="AX477" s="124" t="s">
        <v>499</v>
      </c>
      <c r="AY477" s="124" t="s">
        <v>507</v>
      </c>
      <c r="AZ477" s="124" t="s">
        <v>224</v>
      </c>
      <c r="BA477" s="124" t="s">
        <v>490</v>
      </c>
      <c r="BB477" s="124" t="s">
        <v>382</v>
      </c>
      <c r="BC477" s="124" t="s">
        <v>438</v>
      </c>
      <c r="BD477" s="124" t="s">
        <v>317</v>
      </c>
      <c r="BE477" s="124" t="s">
        <v>474</v>
      </c>
      <c r="BF477" s="124" t="s">
        <v>606</v>
      </c>
      <c r="BG477" s="124" t="s">
        <v>321</v>
      </c>
      <c r="BH477" s="124" t="s">
        <v>335</v>
      </c>
      <c r="BI477" s="126" t="s">
        <v>106</v>
      </c>
      <c r="BJ477" s="67"/>
      <c r="BL477" s="57"/>
      <c r="BM477" s="31">
        <f>F463</f>
        <v>450</v>
      </c>
      <c r="BN477" s="32">
        <f>F443</f>
        <v>430</v>
      </c>
      <c r="BO477" s="32">
        <f>F403</f>
        <v>390</v>
      </c>
      <c r="BP477" s="32">
        <f>F433</f>
        <v>420</v>
      </c>
      <c r="BQ477" s="32">
        <f>F498</f>
        <v>485</v>
      </c>
      <c r="BR477" s="32">
        <f>F351</f>
        <v>338</v>
      </c>
      <c r="BS477" s="32">
        <f>F331</f>
        <v>318</v>
      </c>
      <c r="BT477" s="32">
        <f>F266</f>
        <v>253</v>
      </c>
      <c r="BU477" s="32">
        <f>F296</f>
        <v>283</v>
      </c>
      <c r="BV477" s="32">
        <f>F386</f>
        <v>373</v>
      </c>
      <c r="BW477" s="32">
        <f>F97</f>
        <v>84</v>
      </c>
      <c r="BX477" s="32">
        <f>F77</f>
        <v>64</v>
      </c>
      <c r="BY477" s="32">
        <f>F37</f>
        <v>24</v>
      </c>
      <c r="BZ477" s="32">
        <f>F42</f>
        <v>29</v>
      </c>
      <c r="CA477" s="32">
        <f>F132</f>
        <v>119</v>
      </c>
      <c r="CB477" s="32">
        <f>F230</f>
        <v>217</v>
      </c>
      <c r="CC477" s="32">
        <f>F210</f>
        <v>197</v>
      </c>
      <c r="CD477" s="32">
        <f>F145</f>
        <v>132</v>
      </c>
      <c r="CE477" s="32">
        <f>F175</f>
        <v>162</v>
      </c>
      <c r="CF477" s="32">
        <f>F240</f>
        <v>227</v>
      </c>
      <c r="CG477" s="32">
        <f>F609</f>
        <v>596</v>
      </c>
      <c r="CH477" s="32">
        <f>F564</f>
        <v>551</v>
      </c>
      <c r="CI477" s="32">
        <f>F524</f>
        <v>511</v>
      </c>
      <c r="CJ477" s="32">
        <f>F554</f>
        <v>541</v>
      </c>
      <c r="CK477" s="33">
        <f>F619</f>
        <v>606</v>
      </c>
      <c r="CL477" s="75">
        <f t="shared" si="215"/>
        <v>7800</v>
      </c>
      <c r="CM477" s="41"/>
      <c r="CN477" s="123" t="s">
        <v>615</v>
      </c>
      <c r="CO477" s="124" t="s">
        <v>338</v>
      </c>
      <c r="CP477" s="124" t="s">
        <v>484</v>
      </c>
      <c r="CQ477" s="124" t="s">
        <v>103</v>
      </c>
      <c r="CR477" s="124" t="s">
        <v>371</v>
      </c>
      <c r="CS477" s="124" t="s">
        <v>465</v>
      </c>
      <c r="CT477" s="124" t="s">
        <v>438</v>
      </c>
      <c r="CU477" s="124" t="s">
        <v>181</v>
      </c>
      <c r="CV477" s="124" t="s">
        <v>532</v>
      </c>
      <c r="CW477" s="124" t="s">
        <v>317</v>
      </c>
      <c r="CX477" s="124" t="s">
        <v>292</v>
      </c>
      <c r="CY477" s="124" t="s">
        <v>651</v>
      </c>
      <c r="CZ477" s="124" t="s">
        <v>679</v>
      </c>
      <c r="DA477" s="124" t="s">
        <v>449</v>
      </c>
      <c r="DB477" s="124" t="s">
        <v>190</v>
      </c>
      <c r="DC477" s="124" t="s">
        <v>468</v>
      </c>
      <c r="DD477" s="124" t="s">
        <v>310</v>
      </c>
      <c r="DE477" s="124" t="s">
        <v>285</v>
      </c>
      <c r="DF477" s="124" t="s">
        <v>138</v>
      </c>
      <c r="DG477" s="124" t="s">
        <v>480</v>
      </c>
      <c r="DH477" s="124" t="s">
        <v>370</v>
      </c>
      <c r="DI477" s="124" t="s">
        <v>335</v>
      </c>
      <c r="DJ477" s="124" t="s">
        <v>509</v>
      </c>
      <c r="DK477" s="124" t="s">
        <v>629</v>
      </c>
      <c r="DL477" s="126" t="s">
        <v>106</v>
      </c>
      <c r="DM477" s="67"/>
      <c r="DO477" s="57"/>
      <c r="DP477" s="131">
        <f>F422</f>
        <v>409</v>
      </c>
      <c r="DQ477" s="132">
        <f>F290</f>
        <v>277</v>
      </c>
      <c r="DR477" s="132">
        <f>F183</f>
        <v>170</v>
      </c>
      <c r="DS477" s="132">
        <f>F56</f>
        <v>43</v>
      </c>
      <c r="DT477" s="132">
        <f>F549</f>
        <v>536</v>
      </c>
      <c r="DU477" s="132">
        <f>F473</f>
        <v>460</v>
      </c>
      <c r="DV477" s="132">
        <f>F346</f>
        <v>333</v>
      </c>
      <c r="DW477" s="132">
        <f>F214</f>
        <v>201</v>
      </c>
      <c r="DX477" s="132">
        <f>F112</f>
        <v>99</v>
      </c>
      <c r="DY477" s="132">
        <f>F605</f>
        <v>592</v>
      </c>
      <c r="DZ477" s="132">
        <f>F404</f>
        <v>391</v>
      </c>
      <c r="EA477" s="132">
        <f>F277</f>
        <v>264</v>
      </c>
      <c r="EB477" s="132">
        <f>F145</f>
        <v>132</v>
      </c>
      <c r="EC477" s="132">
        <f>F13</f>
        <v>0</v>
      </c>
      <c r="ED477" s="132">
        <f>F536</f>
        <v>523</v>
      </c>
      <c r="EE477" s="132">
        <f>F460</f>
        <v>447</v>
      </c>
      <c r="EF477" s="132">
        <f>F328</f>
        <v>315</v>
      </c>
      <c r="EG477" s="132">
        <f>F201</f>
        <v>188</v>
      </c>
      <c r="EH477" s="132">
        <f>F69</f>
        <v>56</v>
      </c>
      <c r="EI477" s="132">
        <f>F567</f>
        <v>554</v>
      </c>
      <c r="EJ477" s="132">
        <f>F491</f>
        <v>478</v>
      </c>
      <c r="EK477" s="132">
        <f>F384</f>
        <v>371</v>
      </c>
      <c r="EL477" s="132">
        <f>F257</f>
        <v>244</v>
      </c>
      <c r="EM477" s="132">
        <f>F125</f>
        <v>112</v>
      </c>
      <c r="EN477" s="133">
        <f>F618</f>
        <v>605</v>
      </c>
      <c r="EO477" s="75">
        <f t="shared" si="216"/>
        <v>3247400</v>
      </c>
      <c r="EP477" s="41"/>
      <c r="EQ477" s="134" t="s">
        <v>365</v>
      </c>
      <c r="ER477" s="135" t="s">
        <v>424</v>
      </c>
      <c r="ES477" s="135" t="s">
        <v>504</v>
      </c>
      <c r="ET477" s="135" t="s">
        <v>390</v>
      </c>
      <c r="EU477" s="135" t="s">
        <v>474</v>
      </c>
      <c r="EV477" s="135" t="s">
        <v>263</v>
      </c>
      <c r="EW477" s="135" t="s">
        <v>490</v>
      </c>
      <c r="EX477" s="135" t="s">
        <v>184</v>
      </c>
      <c r="EY477" s="135" t="s">
        <v>662</v>
      </c>
      <c r="EZ477" s="135" t="s">
        <v>448</v>
      </c>
      <c r="FA477" s="135" t="s">
        <v>99</v>
      </c>
      <c r="FB477" s="135" t="s">
        <v>156</v>
      </c>
      <c r="FC477" s="136" t="s">
        <v>285</v>
      </c>
      <c r="FD477" s="135" t="s">
        <v>70</v>
      </c>
      <c r="FE477" s="135" t="s">
        <v>104</v>
      </c>
      <c r="FF477" s="135" t="s">
        <v>328</v>
      </c>
      <c r="FG477" s="135" t="s">
        <v>306</v>
      </c>
      <c r="FH477" s="135" t="s">
        <v>635</v>
      </c>
      <c r="FI477" s="135" t="s">
        <v>573</v>
      </c>
      <c r="FJ477" s="135" t="s">
        <v>613</v>
      </c>
      <c r="FK477" s="135" t="s">
        <v>193</v>
      </c>
      <c r="FL477" s="135" t="s">
        <v>463</v>
      </c>
      <c r="FM477" s="135" t="s">
        <v>516</v>
      </c>
      <c r="FN477" s="135" t="s">
        <v>522</v>
      </c>
      <c r="FO477" s="137" t="s">
        <v>638</v>
      </c>
      <c r="FP477" s="67"/>
    </row>
    <row r="478" spans="1:172" x14ac:dyDescent="0.2">
      <c r="A478" s="41"/>
      <c r="B478" s="41"/>
      <c r="C478" s="41"/>
      <c r="D478" s="109" t="s">
        <v>394</v>
      </c>
      <c r="E478" s="110" t="s">
        <v>565</v>
      </c>
      <c r="F478" s="111">
        <f>B3+(465*B5)</f>
        <v>465</v>
      </c>
      <c r="G478" s="41"/>
      <c r="I478" s="57"/>
      <c r="J478" s="265">
        <f>SUM(J453:J477)</f>
        <v>7800</v>
      </c>
      <c r="K478" s="266">
        <f t="shared" ref="K478:AH478" si="217">SUM(K453:K477)</f>
        <v>7800</v>
      </c>
      <c r="L478" s="266">
        <f t="shared" si="217"/>
        <v>7850</v>
      </c>
      <c r="M478" s="266">
        <f t="shared" si="217"/>
        <v>7800</v>
      </c>
      <c r="N478" s="266">
        <f t="shared" si="217"/>
        <v>7800</v>
      </c>
      <c r="O478" s="266">
        <f t="shared" si="217"/>
        <v>7800</v>
      </c>
      <c r="P478" s="266">
        <f t="shared" si="217"/>
        <v>7800</v>
      </c>
      <c r="Q478" s="266">
        <f t="shared" si="217"/>
        <v>7800</v>
      </c>
      <c r="R478" s="266">
        <f t="shared" si="217"/>
        <v>7800</v>
      </c>
      <c r="S478" s="266">
        <f t="shared" si="217"/>
        <v>7800</v>
      </c>
      <c r="T478" s="266">
        <f t="shared" si="217"/>
        <v>7800</v>
      </c>
      <c r="U478" s="266">
        <f t="shared" si="217"/>
        <v>7800</v>
      </c>
      <c r="V478" s="266">
        <f t="shared" si="217"/>
        <v>7800</v>
      </c>
      <c r="W478" s="266">
        <f>SUM(W453:W477)</f>
        <v>7800</v>
      </c>
      <c r="X478" s="266">
        <f t="shared" si="217"/>
        <v>7800</v>
      </c>
      <c r="Y478" s="266">
        <f t="shared" si="217"/>
        <v>7800</v>
      </c>
      <c r="Z478" s="266">
        <f t="shared" si="217"/>
        <v>7800</v>
      </c>
      <c r="AA478" s="266">
        <f t="shared" si="217"/>
        <v>7800</v>
      </c>
      <c r="AB478" s="266">
        <f t="shared" si="217"/>
        <v>7800</v>
      </c>
      <c r="AC478" s="266">
        <f t="shared" si="217"/>
        <v>7800</v>
      </c>
      <c r="AD478" s="266">
        <f t="shared" si="217"/>
        <v>7800</v>
      </c>
      <c r="AE478" s="266">
        <f t="shared" si="217"/>
        <v>7800</v>
      </c>
      <c r="AF478" s="266">
        <f t="shared" si="217"/>
        <v>7800</v>
      </c>
      <c r="AG478" s="266">
        <f t="shared" si="217"/>
        <v>7800</v>
      </c>
      <c r="AH478" s="266">
        <f t="shared" si="217"/>
        <v>7800</v>
      </c>
      <c r="AI478" s="140">
        <f>J453^3+K454^3+L455^3+M456^3+N457^3+O458^3+P459^3+Q460^3+R461^3+S462^3+T463^3+U464^3+V465^3+W466^3+X467^3+Y468^3+Z469^3+AA470^3+AB471^3+AC472^3+AD473^3+AE474^3+AF475^3+AG476^3+AH477^3</f>
        <v>1521000000</v>
      </c>
      <c r="AJ478" s="41"/>
      <c r="AK478" s="141"/>
      <c r="AL478" s="141"/>
      <c r="AM478" s="141"/>
      <c r="AN478" s="141"/>
      <c r="AO478" s="141"/>
      <c r="AP478" s="141"/>
      <c r="AQ478" s="141"/>
      <c r="AR478" s="141"/>
      <c r="AS478" s="141"/>
      <c r="AT478" s="141"/>
      <c r="AU478" s="141"/>
      <c r="AV478" s="141"/>
      <c r="AW478" s="141"/>
      <c r="AX478" s="141"/>
      <c r="AY478" s="141"/>
      <c r="AZ478" s="141"/>
      <c r="BA478" s="141"/>
      <c r="BB478" s="141"/>
      <c r="BC478" s="141"/>
      <c r="BD478" s="141"/>
      <c r="BE478" s="141"/>
      <c r="BF478" s="141"/>
      <c r="BG478" s="141"/>
      <c r="BH478" s="141"/>
      <c r="BI478" s="141"/>
      <c r="BJ478" s="67"/>
      <c r="BL478" s="57"/>
      <c r="BM478" s="265">
        <f>SUM(BM453:BM477)</f>
        <v>7800</v>
      </c>
      <c r="BN478" s="266">
        <f t="shared" ref="BN478:CK478" si="218">SUM(BN453:BN477)</f>
        <v>7800</v>
      </c>
      <c r="BO478" s="266">
        <f t="shared" si="218"/>
        <v>7800</v>
      </c>
      <c r="BP478" s="266">
        <f t="shared" si="218"/>
        <v>7800</v>
      </c>
      <c r="BQ478" s="266">
        <f t="shared" si="218"/>
        <v>7800</v>
      </c>
      <c r="BR478" s="266">
        <f t="shared" si="218"/>
        <v>7800</v>
      </c>
      <c r="BS478" s="266">
        <f t="shared" si="218"/>
        <v>7800</v>
      </c>
      <c r="BT478" s="266">
        <f t="shared" si="218"/>
        <v>7800</v>
      </c>
      <c r="BU478" s="266">
        <f t="shared" si="218"/>
        <v>7800</v>
      </c>
      <c r="BV478" s="266">
        <f t="shared" si="218"/>
        <v>7800</v>
      </c>
      <c r="BW478" s="266">
        <f t="shared" si="218"/>
        <v>7800</v>
      </c>
      <c r="BX478" s="266">
        <f t="shared" si="218"/>
        <v>7800</v>
      </c>
      <c r="BY478" s="266">
        <f t="shared" si="218"/>
        <v>7800</v>
      </c>
      <c r="BZ478" s="266">
        <f t="shared" si="218"/>
        <v>7800</v>
      </c>
      <c r="CA478" s="266">
        <f t="shared" si="218"/>
        <v>7800</v>
      </c>
      <c r="CB478" s="266">
        <f t="shared" si="218"/>
        <v>7800</v>
      </c>
      <c r="CC478" s="266">
        <f t="shared" si="218"/>
        <v>7800</v>
      </c>
      <c r="CD478" s="266">
        <f t="shared" si="218"/>
        <v>7800</v>
      </c>
      <c r="CE478" s="266">
        <f t="shared" si="218"/>
        <v>7800</v>
      </c>
      <c r="CF478" s="266">
        <f t="shared" si="218"/>
        <v>7800</v>
      </c>
      <c r="CG478" s="266">
        <f t="shared" si="218"/>
        <v>7800</v>
      </c>
      <c r="CH478" s="266">
        <f t="shared" si="218"/>
        <v>7800</v>
      </c>
      <c r="CI478" s="266">
        <f t="shared" si="218"/>
        <v>7800</v>
      </c>
      <c r="CJ478" s="266">
        <f t="shared" si="218"/>
        <v>7800</v>
      </c>
      <c r="CK478" s="266">
        <f t="shared" si="218"/>
        <v>7800</v>
      </c>
      <c r="CL478" s="140">
        <f>BM453^3+BN454^3+BO455^3+BP456^3+BQ457^3+BR458^3+BS459^3+BT460^3+BU461^3+BV462^3+BW463^3+BX464^3+BY465^3+BZ466^3+CA467^3+CB468^3+CC469^3+CD470^3+CE471^3+CF472^3+CG473^3+CH474^3+CI475^3+CJ476^3+CK477^3</f>
        <v>1521000000</v>
      </c>
      <c r="CM478" s="41"/>
      <c r="CN478" s="141"/>
      <c r="CO478" s="141"/>
      <c r="CP478" s="141"/>
      <c r="CQ478" s="141"/>
      <c r="CR478" s="141"/>
      <c r="CS478" s="141"/>
      <c r="CT478" s="141"/>
      <c r="CU478" s="141"/>
      <c r="CV478" s="141"/>
      <c r="CW478" s="141"/>
      <c r="CX478" s="141"/>
      <c r="CY478" s="141"/>
      <c r="CZ478" s="141"/>
      <c r="DA478" s="141"/>
      <c r="DB478" s="141"/>
      <c r="DC478" s="141"/>
      <c r="DD478" s="141"/>
      <c r="DE478" s="141"/>
      <c r="DF478" s="141"/>
      <c r="DG478" s="141"/>
      <c r="DH478" s="141"/>
      <c r="DI478" s="141"/>
      <c r="DJ478" s="141"/>
      <c r="DK478" s="141"/>
      <c r="DL478" s="141"/>
      <c r="DM478" s="67"/>
      <c r="DO478" s="57"/>
      <c r="DP478" s="138">
        <f>SUMSQ(DP453,DQ453,DR453,DS453,DT453,DP454,DQ454,DR454,DS454,DT454,DP455,DQ455,DR455,DS455,DT455,DP456,DQ456,DR456,DS456,DT456,DP457,DQ457,DR457,DS457,DT457)</f>
        <v>3247400</v>
      </c>
      <c r="DQ478" s="139">
        <f>SUMSQ(DP458,DQ458,DR458,DS458,DT458,DP459,DQ459,DR459,DS459,DT459,DP460,DQ460,DR460,DS460,DT460,DP461,DQ461,DR461,DS461,DT461,DP462,DQ462,DR462,DS462,DT462)</f>
        <v>3247400</v>
      </c>
      <c r="DR478" s="139">
        <f>SUMSQ(DP463,DQ463,DR463,DS463,DT463,DP464,DQ464,DR464,DS464,DT464,DP465,DQ465,DR465,DS465,DT465,DP466,DQ466,DR466,DS466,DT466,DP467,DQ467,DR467,DS467,DT467)</f>
        <v>3247400</v>
      </c>
      <c r="DS478" s="139">
        <f>SUMSQ(DP468,DQ468,DR468,DS468,DT468,DP469,DQ469,DR469,DS469,DT469,DP470,DQ470,DR470,DS470,DT470,DP471,DQ471,DR471,DS471,DT471,DP472,DQ472,DR472,DS472,DT472)</f>
        <v>3247400</v>
      </c>
      <c r="DT478" s="139">
        <f>SUMSQ(DP473,DQ473,DR473,DS473,DT473,DP474,DQ474,DR474,DS474,DT474,DP475,DQ475,DR475,DS475,DT475,DP476,DQ476,DR476,DS476,DT476,DP477,DQ477,DR477,DS477,DT477)</f>
        <v>3247400</v>
      </c>
      <c r="DU478" s="139">
        <f>SUMSQ(DU453,DV453,DW453,DX453,DY453,DU454,DV454,DW454,DX454,DY454,DU455,DV455,DW455,DX455,DY455,DU456,DV456,DW456,DX456,DY456,DU457,DV457,DW457,DX457,DY457)</f>
        <v>3247400</v>
      </c>
      <c r="DV478" s="139">
        <f>SUMSQ(DU458,DV458,DW458,DX458,DY458,DU459,DV459,DW459,DX459,DY459,DU460,DV460,DW460,DX460,DY460,DU461,DV461,DW461,DX461,DY461,DU462,DV462,DW462,DX462,DY462)</f>
        <v>3247400</v>
      </c>
      <c r="DW478" s="139">
        <f>SUMSQ(DU463,DV463,DW463,DX463,DY463,DU464,DV464,DW464,DX464,DY464,DU465,DV465,DW465,DX465,DY465,DU466,DV466,DW466,DX466,DY466,DU467,DV467,DW467,DX467,DY467)</f>
        <v>3247400</v>
      </c>
      <c r="DX478" s="139">
        <f>SUMSQ(DU468,DV468,DW468,DX468,DY468,DU469,DV469,DW469,DX469,DY469,DU470,DV470,DW470,DX470,DY470,DU471,DV471,DW471,DX471,DY471,DU472,DV472,DW472,DX472,DY472)</f>
        <v>3247400</v>
      </c>
      <c r="DY478" s="139">
        <f>SUMSQ(DU473,DV473,DW473,DX473,DY473,DU474,DV474,DW474,DX474,DY474,DU475,DV475,DW475,DX475,DY475,DU476,DV476,DW476,DX476,DY476,DU477,DV477,DW477,DX477,DY477)</f>
        <v>3247400</v>
      </c>
      <c r="DZ478" s="139">
        <f>SUMSQ(DZ453,EA453,EB453,EC453,ED453,DZ454,EA454,EB454,EC454,ED454,DZ455,EA455,EB455,EC455,ED455,DZ456,EA456,EB456,EC456,ED456,DZ457,EA457,EB457,EC457,ED457)</f>
        <v>3247400</v>
      </c>
      <c r="EA478" s="139">
        <f>SUMSQ(DZ458,EA458,EB458,EC458,ED458,DZ459,EA459,EB459,EC459,ED459,DZ460,EA460,EB460,EC460,ED460,DZ461,EA461,EB461,EC461,ED461,DZ462,EA462,EB462,EC462,ED462)</f>
        <v>3247400</v>
      </c>
      <c r="EB478" s="139">
        <f>DZ463^3+EA463^3+EB463^3+EC463^3+ED463^3+DZ464^3+EA464^3+EB464^3+EC464^3+ED464^3+DZ465^3+EA465^3+EB465^3+EC465^3+ED465^3+DZ466^3+EA466^3+EB466^3+EC466^3+ED466^3+DZ467^3+EA467^3+EB467^3+EC467^3+ED467^3</f>
        <v>1521000000</v>
      </c>
      <c r="EC478" s="139">
        <f>SUMSQ(DZ468,EA468,EB468,EC468,ED468,DZ469,EA469,EB469,EC469,ED469,DZ470,EA470,EB470,EC470,ED470,DZ471,EA471,EB471,EC471,ED471,DZ472,EA472,EB472,EC472,ED472)</f>
        <v>3247400</v>
      </c>
      <c r="ED478" s="139">
        <f>SUMSQ(DZ473,EA473,EB473,EC473,ED473,DZ474,EA474,EB474,EC474,ED474,DZ475,EA475,EB475,EC475,ED475,DZ476,EA476,EB476,EC476,ED476,DZ477,EA477,EB477,EC477,ED477)</f>
        <v>3247400</v>
      </c>
      <c r="EE478" s="139">
        <f>SUMSQ(EE453,EF453,EG453,EH453,EI453,EE454,EF454,EG454,EH454,EI454,EE455,EF455,EG455,EH455,EI455,EE456,EF456,EG456,EH456,EI456,EE457,EF457,EG457,EH457,EI457)</f>
        <v>3247400</v>
      </c>
      <c r="EF478" s="139">
        <f>SUMSQ(EE458,EF458,EG458,EH458,EI458,EE459,EF459,EG459,EH459,EI459,EE460,EF460,EG460,EH460,EI460,EE461,EF461,EG461,EH461,EI461,EE462,EF462,EG462,EH462,EI462)</f>
        <v>3247400</v>
      </c>
      <c r="EG478" s="139">
        <f>SUMSQ(EE463,EF463,EG463,EH463,EI463,EE464,EF464,EG464,EH464,EI464,EE465,EF465,EG465,EH465,EI465,EE466,EF466,EG466,EH466,EI466,EE467,EF467,EG467,EH467,EI467)</f>
        <v>3247400</v>
      </c>
      <c r="EH478" s="139">
        <f>SUMSQ(EE468,EF468,EG468,EH468,EI468,EE469,EF469,EG469,EH469,EI469,EE470,EF470,EG470,EH470,EI470,EE471,EF471,EG471,EH471,EI471,EE472,EF472,EG472,EH472,EI472)</f>
        <v>3247400</v>
      </c>
      <c r="EI478" s="139">
        <f>SUMSQ(EE473,EF473,EG473,EH473,EI473,EE474,EF474,EG474,EH474,EI474,EE475,EF475,EG475,EH475,EI475,EE476,EF476,EG476,EH476,EI476,EE477,EF477,EG477,EH477,EI477)</f>
        <v>3247400</v>
      </c>
      <c r="EJ478" s="139">
        <f>SUMSQ(EJ453,EK453,EL453,EM453,EN453,EJ454,EK454,EL454,EM454,EN454,EJ455,EK455,EL455,EM455,EN455,EJ456,EK456,EL456,EM456,EN456,EJ457,EK457,EL457,EM457,EN457)</f>
        <v>3247400</v>
      </c>
      <c r="EK478" s="139">
        <f>SUMSQ(EJ458,EK458,EL458,EM458,EN458,EJ459,EK459,EL459,EM459,EN459,EJ460,EK460,EL460,EM460,EN460,EJ461,EK461,EL461,EM461,EN461,EJ462,EK462,EL462,EM462,EN462)</f>
        <v>3247400</v>
      </c>
      <c r="EL478" s="139">
        <f>SUMSQ(EJ463,EK463,EL463,EM463,EN463,EJ464,EK464,EL464,EM464,EN464,EJ465,EK465,EL465,EM465,EN465,EJ466,EK466,EL466,EM466,EN466,EJ467,EK467,EL467,EM467,EN467)</f>
        <v>3247400</v>
      </c>
      <c r="EM478" s="139">
        <f>SUMSQ(EJ468,EK468,EL468,EM468,EN468,EJ469,EK469,EL469,EM469,EN469,EJ470,EK470,EL470,EM470,EN470,EJ471,EK471,EL471,EM471,EN471,EJ472,EK472,EL472,EM472,EN472)</f>
        <v>3247400</v>
      </c>
      <c r="EN478" s="139">
        <f>SUMSQ(EJ473,EK473,EL473,EM473,EN473,EJ474,EK474,EL474,EM474,EN474,EJ475,EK475,EL475,EM475,EN475,EJ476,EK476,EL476,EM476,EN476,EJ477,EK477,EL477,EM477,EN477)</f>
        <v>3247400</v>
      </c>
      <c r="EO478" s="140">
        <f>EN477^3+EM476^3+EL475^3+EK474^3+EJ473^3+EI472^3+EH471^3+EG470^3+EF469^3+EE468^3+ED467^3+EC466^3+EB465^3+EA464^3+DZ463^3+DY462^3+DX461^3+DW460^3+DV459^3+DU458^3+DT457^3+DS456^3+DR455^3+DQ454^3+DP453^3</f>
        <v>1521000000</v>
      </c>
      <c r="EP478" s="41"/>
      <c r="EQ478" s="142"/>
      <c r="ER478" s="142"/>
      <c r="ES478" s="142"/>
      <c r="ET478" s="142"/>
      <c r="EU478" s="142"/>
      <c r="EV478" s="142"/>
      <c r="EW478" s="142"/>
      <c r="EX478" s="142"/>
      <c r="EY478" s="142"/>
      <c r="EZ478" s="142"/>
      <c r="FA478" s="142"/>
      <c r="FB478" s="142"/>
      <c r="FC478" s="142"/>
      <c r="FD478" s="142"/>
      <c r="FE478" s="142"/>
      <c r="FF478" s="142"/>
      <c r="FG478" s="142"/>
      <c r="FH478" s="142"/>
      <c r="FI478" s="142"/>
      <c r="FJ478" s="142"/>
      <c r="FK478" s="142"/>
      <c r="FL478" s="142"/>
      <c r="FM478" s="142"/>
      <c r="FN478" s="142"/>
      <c r="FO478" s="142"/>
      <c r="FP478" s="67"/>
    </row>
    <row r="479" spans="1:172" ht="12.75" thickBot="1" x14ac:dyDescent="0.25">
      <c r="A479" s="41"/>
      <c r="B479" s="41"/>
      <c r="C479" s="41"/>
      <c r="D479" s="109" t="s">
        <v>153</v>
      </c>
      <c r="E479" s="110" t="s">
        <v>565</v>
      </c>
      <c r="F479" s="122">
        <f>B3+(466*B5)</f>
        <v>466</v>
      </c>
      <c r="G479" s="41"/>
      <c r="I479" s="57"/>
      <c r="J479" s="143">
        <f>SUM(J453:J477)</f>
        <v>7800</v>
      </c>
      <c r="K479" s="144">
        <f t="shared" ref="K479:AH479" si="219">SUM(K453:K477)</f>
        <v>7800</v>
      </c>
      <c r="L479" s="144">
        <f t="shared" si="219"/>
        <v>7850</v>
      </c>
      <c r="M479" s="144">
        <f t="shared" si="219"/>
        <v>7800</v>
      </c>
      <c r="N479" s="144">
        <f t="shared" si="219"/>
        <v>7800</v>
      </c>
      <c r="O479" s="144">
        <f t="shared" si="219"/>
        <v>7800</v>
      </c>
      <c r="P479" s="144">
        <f t="shared" si="219"/>
        <v>7800</v>
      </c>
      <c r="Q479" s="144">
        <f t="shared" si="219"/>
        <v>7800</v>
      </c>
      <c r="R479" s="144">
        <f t="shared" si="219"/>
        <v>7800</v>
      </c>
      <c r="S479" s="144">
        <f t="shared" si="219"/>
        <v>7800</v>
      </c>
      <c r="T479" s="144">
        <f t="shared" si="219"/>
        <v>7800</v>
      </c>
      <c r="U479" s="144">
        <f t="shared" si="219"/>
        <v>7800</v>
      </c>
      <c r="V479" s="144">
        <f t="shared" si="219"/>
        <v>7800</v>
      </c>
      <c r="W479" s="144">
        <f t="shared" si="219"/>
        <v>7800</v>
      </c>
      <c r="X479" s="144">
        <f t="shared" si="219"/>
        <v>7800</v>
      </c>
      <c r="Y479" s="144">
        <f t="shared" si="219"/>
        <v>7800</v>
      </c>
      <c r="Z479" s="144">
        <f t="shared" si="219"/>
        <v>7800</v>
      </c>
      <c r="AA479" s="144">
        <f t="shared" si="219"/>
        <v>7800</v>
      </c>
      <c r="AB479" s="144">
        <f t="shared" si="219"/>
        <v>7800</v>
      </c>
      <c r="AC479" s="144">
        <f t="shared" si="219"/>
        <v>7800</v>
      </c>
      <c r="AD479" s="144">
        <f t="shared" si="219"/>
        <v>7800</v>
      </c>
      <c r="AE479" s="144">
        <f t="shared" si="219"/>
        <v>7800</v>
      </c>
      <c r="AF479" s="144">
        <f t="shared" si="219"/>
        <v>7800</v>
      </c>
      <c r="AG479" s="144">
        <f t="shared" si="219"/>
        <v>7800</v>
      </c>
      <c r="AH479" s="144">
        <f t="shared" si="219"/>
        <v>7800</v>
      </c>
      <c r="AI479" s="146">
        <f>J477^3+K476^3+L475^3+M474^3+N473^3+O472^3+P471^3+Q470^3+R469^3+S468^3+T467^3+U466^3+V465^3+W464^3+X463^3+Y462^3+Z461^3+AA460^3+AB459^3+AC458^3+AD457^3+AE456^3+AF455^3+AG454^3+AH453^3</f>
        <v>1521000000</v>
      </c>
      <c r="AJ479" s="41"/>
      <c r="AK479" s="147" t="s">
        <v>431</v>
      </c>
      <c r="AL479" s="147" t="s">
        <v>165</v>
      </c>
      <c r="AM479" s="147" t="s">
        <v>210</v>
      </c>
      <c r="AN479" s="147" t="s">
        <v>572</v>
      </c>
      <c r="AO479" s="147" t="s">
        <v>525</v>
      </c>
      <c r="AP479" s="147" t="s">
        <v>186</v>
      </c>
      <c r="AQ479" s="147" t="s">
        <v>250</v>
      </c>
      <c r="AR479" s="147" t="s">
        <v>469</v>
      </c>
      <c r="AS479" s="147" t="s">
        <v>653</v>
      </c>
      <c r="AT479" s="147" t="s">
        <v>286</v>
      </c>
      <c r="AU479" s="147" t="s">
        <v>479</v>
      </c>
      <c r="AV479" s="147" t="s">
        <v>312</v>
      </c>
      <c r="AW479" s="147" t="s">
        <v>617</v>
      </c>
      <c r="AX479" s="147" t="s">
        <v>244</v>
      </c>
      <c r="AY479" s="147" t="s">
        <v>416</v>
      </c>
      <c r="AZ479" s="147" t="s">
        <v>668</v>
      </c>
      <c r="BA479" s="147" t="s">
        <v>365</v>
      </c>
      <c r="BB479" s="147" t="s">
        <v>297</v>
      </c>
      <c r="BC479" s="147" t="s">
        <v>82</v>
      </c>
      <c r="BD479" s="147" t="s">
        <v>457</v>
      </c>
      <c r="BE479" s="147" t="s">
        <v>146</v>
      </c>
      <c r="BF479" s="147" t="s">
        <v>118</v>
      </c>
      <c r="BG479" s="147" t="s">
        <v>659</v>
      </c>
      <c r="BH479" s="147" t="s">
        <v>392</v>
      </c>
      <c r="BI479" s="147" t="s">
        <v>106</v>
      </c>
      <c r="BJ479" s="67"/>
      <c r="BL479" s="57"/>
      <c r="BM479" s="143">
        <f>SUM(BM453:BM477)</f>
        <v>7800</v>
      </c>
      <c r="BN479" s="144">
        <f>SUM(BN453:BN477)</f>
        <v>7800</v>
      </c>
      <c r="BO479" s="144">
        <f t="shared" ref="BO479:CK479" si="220">SUM(BO453:BO477)</f>
        <v>7800</v>
      </c>
      <c r="BP479" s="144">
        <f t="shared" si="220"/>
        <v>7800</v>
      </c>
      <c r="BQ479" s="144">
        <f t="shared" si="220"/>
        <v>7800</v>
      </c>
      <c r="BR479" s="144">
        <f t="shared" si="220"/>
        <v>7800</v>
      </c>
      <c r="BS479" s="144">
        <f t="shared" si="220"/>
        <v>7800</v>
      </c>
      <c r="BT479" s="144">
        <f t="shared" si="220"/>
        <v>7800</v>
      </c>
      <c r="BU479" s="144">
        <f t="shared" si="220"/>
        <v>7800</v>
      </c>
      <c r="BV479" s="144">
        <f t="shared" si="220"/>
        <v>7800</v>
      </c>
      <c r="BW479" s="144">
        <f t="shared" si="220"/>
        <v>7800</v>
      </c>
      <c r="BX479" s="144">
        <f t="shared" si="220"/>
        <v>7800</v>
      </c>
      <c r="BY479" s="144">
        <f t="shared" si="220"/>
        <v>7800</v>
      </c>
      <c r="BZ479" s="144">
        <f t="shared" si="220"/>
        <v>7800</v>
      </c>
      <c r="CA479" s="144">
        <f t="shared" si="220"/>
        <v>7800</v>
      </c>
      <c r="CB479" s="144">
        <f t="shared" si="220"/>
        <v>7800</v>
      </c>
      <c r="CC479" s="144">
        <f t="shared" si="220"/>
        <v>7800</v>
      </c>
      <c r="CD479" s="144">
        <f t="shared" si="220"/>
        <v>7800</v>
      </c>
      <c r="CE479" s="144">
        <f t="shared" si="220"/>
        <v>7800</v>
      </c>
      <c r="CF479" s="144">
        <f t="shared" si="220"/>
        <v>7800</v>
      </c>
      <c r="CG479" s="144">
        <f t="shared" si="220"/>
        <v>7800</v>
      </c>
      <c r="CH479" s="144">
        <f t="shared" si="220"/>
        <v>7800</v>
      </c>
      <c r="CI479" s="144">
        <f t="shared" si="220"/>
        <v>7800</v>
      </c>
      <c r="CJ479" s="144">
        <f t="shared" si="220"/>
        <v>7800</v>
      </c>
      <c r="CK479" s="144">
        <f t="shared" si="220"/>
        <v>7800</v>
      </c>
      <c r="CL479" s="146">
        <f>BM477^3+BN476^3+BO475^3+BP474^3+BQ473^3+BR472^3+BS471^3+BT470^3+BU469^3+BV468^3+BW467^3+BX466^3+BY465^3+BZ464^3+CA463^3+CB462^3+CC461^3+CD460^3+CE459^3+CF458^3+CG457^3+CH456^3+CI455^3+CJ454^3+CK453^3</f>
        <v>1521000000</v>
      </c>
      <c r="CM479" s="41"/>
      <c r="CN479" s="147" t="s">
        <v>431</v>
      </c>
      <c r="CO479" s="147" t="s">
        <v>165</v>
      </c>
      <c r="CP479" s="147" t="s">
        <v>210</v>
      </c>
      <c r="CQ479" s="147" t="s">
        <v>572</v>
      </c>
      <c r="CR479" s="147" t="s">
        <v>525</v>
      </c>
      <c r="CS479" s="147" t="s">
        <v>186</v>
      </c>
      <c r="CT479" s="147" t="s">
        <v>250</v>
      </c>
      <c r="CU479" s="147" t="s">
        <v>469</v>
      </c>
      <c r="CV479" s="147" t="s">
        <v>653</v>
      </c>
      <c r="CW479" s="147" t="s">
        <v>286</v>
      </c>
      <c r="CX479" s="147" t="s">
        <v>479</v>
      </c>
      <c r="CY479" s="147" t="s">
        <v>312</v>
      </c>
      <c r="CZ479" s="147" t="s">
        <v>617</v>
      </c>
      <c r="DA479" s="147" t="s">
        <v>244</v>
      </c>
      <c r="DB479" s="147" t="s">
        <v>416</v>
      </c>
      <c r="DC479" s="147" t="s">
        <v>668</v>
      </c>
      <c r="DD479" s="147" t="s">
        <v>365</v>
      </c>
      <c r="DE479" s="147" t="s">
        <v>297</v>
      </c>
      <c r="DF479" s="147" t="s">
        <v>82</v>
      </c>
      <c r="DG479" s="147" t="s">
        <v>457</v>
      </c>
      <c r="DH479" s="147" t="s">
        <v>146</v>
      </c>
      <c r="DI479" s="147" t="s">
        <v>118</v>
      </c>
      <c r="DJ479" s="147" t="s">
        <v>659</v>
      </c>
      <c r="DK479" s="147" t="s">
        <v>392</v>
      </c>
      <c r="DL479" s="147" t="s">
        <v>106</v>
      </c>
      <c r="DM479" s="67"/>
      <c r="DO479" s="57"/>
      <c r="DP479" s="143">
        <f t="shared" ref="DP479:EN479" si="221">SUMSQ(DP453:DP477)</f>
        <v>3247400</v>
      </c>
      <c r="DQ479" s="144">
        <f t="shared" si="221"/>
        <v>3247400</v>
      </c>
      <c r="DR479" s="144">
        <f t="shared" si="221"/>
        <v>3247400</v>
      </c>
      <c r="DS479" s="144">
        <f t="shared" si="221"/>
        <v>3247400</v>
      </c>
      <c r="DT479" s="144">
        <f t="shared" si="221"/>
        <v>3247400</v>
      </c>
      <c r="DU479" s="144">
        <f t="shared" si="221"/>
        <v>3247400</v>
      </c>
      <c r="DV479" s="144">
        <f t="shared" si="221"/>
        <v>3247400</v>
      </c>
      <c r="DW479" s="144">
        <f t="shared" si="221"/>
        <v>3247400</v>
      </c>
      <c r="DX479" s="144">
        <f t="shared" si="221"/>
        <v>3247400</v>
      </c>
      <c r="DY479" s="144">
        <f t="shared" si="221"/>
        <v>3247400</v>
      </c>
      <c r="DZ479" s="144">
        <f t="shared" si="221"/>
        <v>3247400</v>
      </c>
      <c r="EA479" s="144">
        <f t="shared" si="221"/>
        <v>3247400</v>
      </c>
      <c r="EB479" s="145">
        <f>EB453^3+EB454^3+EB455^3+EB456^3+EB457^3+EB458^3+EB459^3+EB460^3+EB461^3+EB462^3+EB463^3+EB464^3+EB465^3+EB466^3+EB467^3+EB468^3+EB469^3+EB470^3+EB471^3+EB472^3+EB473^3+EB474^3+EB475^3+EB476^3+EB477^3</f>
        <v>1521000000</v>
      </c>
      <c r="EC479" s="144">
        <f t="shared" si="221"/>
        <v>3247400</v>
      </c>
      <c r="ED479" s="144">
        <f t="shared" si="221"/>
        <v>3247400</v>
      </c>
      <c r="EE479" s="144">
        <f t="shared" si="221"/>
        <v>3247400</v>
      </c>
      <c r="EF479" s="144">
        <f t="shared" si="221"/>
        <v>3247400</v>
      </c>
      <c r="EG479" s="144">
        <f t="shared" si="221"/>
        <v>3247400</v>
      </c>
      <c r="EH479" s="144">
        <f t="shared" si="221"/>
        <v>3247400</v>
      </c>
      <c r="EI479" s="144">
        <f t="shared" si="221"/>
        <v>3247400</v>
      </c>
      <c r="EJ479" s="144">
        <f t="shared" si="221"/>
        <v>3247400</v>
      </c>
      <c r="EK479" s="144">
        <f t="shared" si="221"/>
        <v>3247400</v>
      </c>
      <c r="EL479" s="144">
        <f t="shared" si="221"/>
        <v>3247400</v>
      </c>
      <c r="EM479" s="144">
        <f t="shared" si="221"/>
        <v>3247400</v>
      </c>
      <c r="EN479" s="144">
        <f t="shared" si="221"/>
        <v>3247400</v>
      </c>
      <c r="EO479" s="146">
        <f>EN453^3+EM454^3+EL455^3+EK456^3+EJ457^3+EI458^3+EH459^3+EG460^3+EF461^3+EE462^3+ED463^3+EC464^3+EB465^3+EA466^3+DZ467^3+DY468^3+DX469^3+DW470^3+DV471^3+DU472^3+DT473^3+DS474^3+DR475^3+DQ476^3+DP477^3</f>
        <v>1521000000</v>
      </c>
      <c r="EP479" s="41" t="s">
        <v>3</v>
      </c>
      <c r="EQ479" s="93" t="s">
        <v>212</v>
      </c>
      <c r="ER479" s="93" t="s">
        <v>597</v>
      </c>
      <c r="ES479" s="93" t="s">
        <v>557</v>
      </c>
      <c r="ET479" s="93" t="s">
        <v>539</v>
      </c>
      <c r="EU479" s="93" t="s">
        <v>584</v>
      </c>
      <c r="EV479" s="93" t="s">
        <v>654</v>
      </c>
      <c r="EW479" s="93" t="s">
        <v>419</v>
      </c>
      <c r="EX479" s="93" t="s">
        <v>637</v>
      </c>
      <c r="EY479" s="93" t="s">
        <v>92</v>
      </c>
      <c r="EZ479" s="93" t="s">
        <v>373</v>
      </c>
      <c r="FA479" s="93" t="s">
        <v>455</v>
      </c>
      <c r="FB479" s="93" t="s">
        <v>281</v>
      </c>
      <c r="FC479" s="93" t="s">
        <v>617</v>
      </c>
      <c r="FD479" s="93" t="s">
        <v>120</v>
      </c>
      <c r="FE479" s="93" t="s">
        <v>383</v>
      </c>
      <c r="FF479" s="93" t="s">
        <v>568</v>
      </c>
      <c r="FG479" s="93" t="s">
        <v>624</v>
      </c>
      <c r="FH479" s="93" t="s">
        <v>198</v>
      </c>
      <c r="FI479" s="93" t="s">
        <v>581</v>
      </c>
      <c r="FJ479" s="93" t="s">
        <v>152</v>
      </c>
      <c r="FK479" s="93" t="s">
        <v>433</v>
      </c>
      <c r="FL479" s="93" t="s">
        <v>256</v>
      </c>
      <c r="FM479" s="93" t="s">
        <v>335</v>
      </c>
      <c r="FN479" s="93" t="s">
        <v>526</v>
      </c>
      <c r="FO479" s="93" t="s">
        <v>638</v>
      </c>
      <c r="FP479" s="67"/>
    </row>
    <row r="480" spans="1:172" ht="12.75" thickBot="1" x14ac:dyDescent="0.25">
      <c r="A480" s="41"/>
      <c r="B480" s="41"/>
      <c r="C480" s="41"/>
      <c r="D480" s="109" t="s">
        <v>603</v>
      </c>
      <c r="E480" s="110" t="s">
        <v>565</v>
      </c>
      <c r="F480" s="122">
        <f>B3+(467*B5)</f>
        <v>467</v>
      </c>
      <c r="G480" s="41"/>
      <c r="I480" s="149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1" t="s">
        <v>324</v>
      </c>
      <c r="AL480" s="151" t="s">
        <v>185</v>
      </c>
      <c r="AM480" s="151" t="s">
        <v>227</v>
      </c>
      <c r="AN480" s="151" t="s">
        <v>443</v>
      </c>
      <c r="AO480" s="151" t="s">
        <v>524</v>
      </c>
      <c r="AP480" s="151" t="s">
        <v>588</v>
      </c>
      <c r="AQ480" s="151" t="s">
        <v>411</v>
      </c>
      <c r="AR480" s="151" t="s">
        <v>129</v>
      </c>
      <c r="AS480" s="151" t="s">
        <v>104</v>
      </c>
      <c r="AT480" s="151" t="s">
        <v>552</v>
      </c>
      <c r="AU480" s="151" t="s">
        <v>304</v>
      </c>
      <c r="AV480" s="151" t="s">
        <v>397</v>
      </c>
      <c r="AW480" s="151" t="s">
        <v>617</v>
      </c>
      <c r="AX480" s="151" t="s">
        <v>467</v>
      </c>
      <c r="AY480" s="151" t="s">
        <v>222</v>
      </c>
      <c r="AZ480" s="151" t="s">
        <v>211</v>
      </c>
      <c r="BA480" s="151" t="s">
        <v>368</v>
      </c>
      <c r="BB480" s="151" t="s">
        <v>554</v>
      </c>
      <c r="BC480" s="151" t="s">
        <v>620</v>
      </c>
      <c r="BD480" s="151" t="s">
        <v>95</v>
      </c>
      <c r="BE480" s="151" t="s">
        <v>445</v>
      </c>
      <c r="BF480" s="151" t="s">
        <v>216</v>
      </c>
      <c r="BG480" s="151" t="s">
        <v>168</v>
      </c>
      <c r="BH480" s="151" t="s">
        <v>204</v>
      </c>
      <c r="BI480" s="151" t="s">
        <v>615</v>
      </c>
      <c r="BJ480" s="152"/>
      <c r="BL480" s="149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1" t="s">
        <v>615</v>
      </c>
      <c r="CO480" s="151" t="s">
        <v>204</v>
      </c>
      <c r="CP480" s="151" t="s">
        <v>168</v>
      </c>
      <c r="CQ480" s="151" t="s">
        <v>216</v>
      </c>
      <c r="CR480" s="151" t="s">
        <v>445</v>
      </c>
      <c r="CS480" s="151" t="s">
        <v>95</v>
      </c>
      <c r="CT480" s="151" t="s">
        <v>620</v>
      </c>
      <c r="CU480" s="151" t="s">
        <v>554</v>
      </c>
      <c r="CV480" s="151" t="s">
        <v>368</v>
      </c>
      <c r="CW480" s="151" t="s">
        <v>211</v>
      </c>
      <c r="CX480" s="151" t="s">
        <v>222</v>
      </c>
      <c r="CY480" s="151" t="s">
        <v>467</v>
      </c>
      <c r="CZ480" s="151" t="s">
        <v>617</v>
      </c>
      <c r="DA480" s="151" t="s">
        <v>397</v>
      </c>
      <c r="DB480" s="151" t="s">
        <v>304</v>
      </c>
      <c r="DC480" s="151" t="s">
        <v>552</v>
      </c>
      <c r="DD480" s="151" t="s">
        <v>104</v>
      </c>
      <c r="DE480" s="151" t="s">
        <v>129</v>
      </c>
      <c r="DF480" s="151" t="s">
        <v>411</v>
      </c>
      <c r="DG480" s="151" t="s">
        <v>588</v>
      </c>
      <c r="DH480" s="151" t="s">
        <v>524</v>
      </c>
      <c r="DI480" s="151" t="s">
        <v>443</v>
      </c>
      <c r="DJ480" s="151" t="s">
        <v>227</v>
      </c>
      <c r="DK480" s="151" t="s">
        <v>185</v>
      </c>
      <c r="DL480" s="151" t="s">
        <v>324</v>
      </c>
      <c r="DM480" s="152"/>
      <c r="DO480" s="149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  <c r="EC480" s="150"/>
      <c r="ED480" s="150"/>
      <c r="EE480" s="150"/>
      <c r="EF480" s="150"/>
      <c r="EG480" s="150"/>
      <c r="EH480" s="150"/>
      <c r="EI480" s="150"/>
      <c r="EJ480" s="150"/>
      <c r="EK480" s="150"/>
      <c r="EL480" s="150"/>
      <c r="EM480" s="150"/>
      <c r="EN480" s="150"/>
      <c r="EO480" s="150"/>
      <c r="EP480" s="150"/>
      <c r="EQ480" s="135" t="s">
        <v>365</v>
      </c>
      <c r="ER480" s="135" t="s">
        <v>699</v>
      </c>
      <c r="ES480" s="135" t="s">
        <v>648</v>
      </c>
      <c r="ET480" s="135" t="s">
        <v>341</v>
      </c>
      <c r="EU480" s="135" t="s">
        <v>499</v>
      </c>
      <c r="EV480" s="135" t="s">
        <v>303</v>
      </c>
      <c r="EW480" s="135" t="s">
        <v>525</v>
      </c>
      <c r="EX480" s="135" t="s">
        <v>130</v>
      </c>
      <c r="EY480" s="135" t="s">
        <v>288</v>
      </c>
      <c r="EZ480" s="135" t="s">
        <v>666</v>
      </c>
      <c r="FA480" s="135" t="s">
        <v>185</v>
      </c>
      <c r="FB480" s="135" t="s">
        <v>552</v>
      </c>
      <c r="FC480" s="135" t="s">
        <v>617</v>
      </c>
      <c r="FD480" s="135" t="s">
        <v>211</v>
      </c>
      <c r="FE480" s="135" t="s">
        <v>204</v>
      </c>
      <c r="FF480" s="135" t="s">
        <v>410</v>
      </c>
      <c r="FG480" s="135" t="s">
        <v>253</v>
      </c>
      <c r="FH480" s="135" t="s">
        <v>402</v>
      </c>
      <c r="FI480" s="135" t="s">
        <v>146</v>
      </c>
      <c r="FJ480" s="135" t="s">
        <v>646</v>
      </c>
      <c r="FK480" s="135" t="s">
        <v>239</v>
      </c>
      <c r="FL480" s="135" t="s">
        <v>399</v>
      </c>
      <c r="FM480" s="135" t="s">
        <v>290</v>
      </c>
      <c r="FN480" s="135" t="s">
        <v>81</v>
      </c>
      <c r="FO480" s="135" t="s">
        <v>653</v>
      </c>
      <c r="FP480" s="152"/>
    </row>
    <row r="481" spans="1:172" ht="12.75" thickBot="1" x14ac:dyDescent="0.25">
      <c r="A481" s="41"/>
      <c r="B481" s="41"/>
      <c r="C481" s="41"/>
      <c r="D481" s="109" t="s">
        <v>687</v>
      </c>
      <c r="E481" s="110" t="s">
        <v>565</v>
      </c>
      <c r="F481" s="111">
        <f>B3+(468*B5)</f>
        <v>468</v>
      </c>
      <c r="G481" s="41"/>
    </row>
    <row r="482" spans="1:172" ht="12.75" thickBot="1" x14ac:dyDescent="0.25">
      <c r="A482" s="41"/>
      <c r="B482" s="41"/>
      <c r="C482" s="41"/>
      <c r="D482" s="109" t="s">
        <v>564</v>
      </c>
      <c r="E482" s="110" t="s">
        <v>565</v>
      </c>
      <c r="F482" s="111">
        <f>B3+(469*B5)</f>
        <v>469</v>
      </c>
      <c r="G482" s="41"/>
      <c r="DO482" s="46" t="s">
        <v>3</v>
      </c>
      <c r="DP482" s="47" t="s">
        <v>3</v>
      </c>
      <c r="DQ482" s="47" t="s">
        <v>3</v>
      </c>
      <c r="DR482" s="47"/>
      <c r="DS482" s="47"/>
      <c r="DT482" s="47"/>
      <c r="DU482" s="47"/>
      <c r="DV482" s="47"/>
      <c r="DW482" s="47"/>
      <c r="DX482" s="47"/>
      <c r="DY482" s="47"/>
      <c r="DZ482" s="47"/>
      <c r="EA482" s="48"/>
      <c r="EB482" s="49" t="s">
        <v>793</v>
      </c>
      <c r="EC482" s="47"/>
      <c r="ED482" s="47"/>
      <c r="EE482" s="47"/>
      <c r="EF482" s="52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9"/>
      <c r="FC482" s="49" t="s">
        <v>794</v>
      </c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51"/>
    </row>
    <row r="483" spans="1:172" x14ac:dyDescent="0.2">
      <c r="A483" s="41"/>
      <c r="B483" s="41"/>
      <c r="C483" s="41"/>
      <c r="D483" s="109" t="s">
        <v>296</v>
      </c>
      <c r="E483" s="110" t="s">
        <v>565</v>
      </c>
      <c r="F483" s="122">
        <f>B3+(470*B5)</f>
        <v>470</v>
      </c>
      <c r="G483" s="41"/>
      <c r="DO483" s="57"/>
      <c r="DP483" s="25">
        <f>F22</f>
        <v>9</v>
      </c>
      <c r="DQ483" s="26">
        <f>F580</f>
        <v>567</v>
      </c>
      <c r="DR483" s="26">
        <f>F488</f>
        <v>475</v>
      </c>
      <c r="DS483" s="26">
        <f>F301</f>
        <v>288</v>
      </c>
      <c r="DT483" s="26">
        <f>F234</f>
        <v>221</v>
      </c>
      <c r="DU483" s="26">
        <f>F340</f>
        <v>327</v>
      </c>
      <c r="DV483" s="26">
        <f>F148</f>
        <v>135</v>
      </c>
      <c r="DW483" s="26">
        <f>F86</f>
        <v>73</v>
      </c>
      <c r="DX483" s="26">
        <f>F619</f>
        <v>606</v>
      </c>
      <c r="DY483" s="26">
        <f>F432</f>
        <v>419</v>
      </c>
      <c r="DZ483" s="26">
        <f>F558</f>
        <v>545</v>
      </c>
      <c r="EA483" s="26">
        <f>F471</f>
        <v>458</v>
      </c>
      <c r="EB483" s="26">
        <f>F279</f>
        <v>266</v>
      </c>
      <c r="EC483" s="26">
        <f>F192</f>
        <v>179</v>
      </c>
      <c r="ED483" s="26">
        <f>F125</f>
        <v>112</v>
      </c>
      <c r="EE483" s="26">
        <f>F256</f>
        <v>243</v>
      </c>
      <c r="EF483" s="26">
        <f>F39</f>
        <v>26</v>
      </c>
      <c r="EG483" s="26">
        <f>F602</f>
        <v>589</v>
      </c>
      <c r="EH483" s="26">
        <f>F410</f>
        <v>397</v>
      </c>
      <c r="EI483" s="26">
        <f>F318</f>
        <v>305</v>
      </c>
      <c r="EJ483" s="26">
        <f>F449</f>
        <v>436</v>
      </c>
      <c r="EK483" s="26">
        <f>F387</f>
        <v>374</v>
      </c>
      <c r="EL483" s="26">
        <f>F170</f>
        <v>157</v>
      </c>
      <c r="EM483" s="26">
        <f>F103</f>
        <v>90</v>
      </c>
      <c r="EN483" s="27">
        <f>F516</f>
        <v>503</v>
      </c>
      <c r="EO483" s="58">
        <f t="shared" ref="EO483:EO494" si="222">SUMSQ(DP483:EN483)</f>
        <v>3247400</v>
      </c>
      <c r="EP483" s="41"/>
      <c r="EQ483" s="237" t="s">
        <v>348</v>
      </c>
      <c r="ER483" s="238" t="s">
        <v>407</v>
      </c>
      <c r="ES483" s="238" t="s">
        <v>593</v>
      </c>
      <c r="ET483" s="238" t="s">
        <v>535</v>
      </c>
      <c r="EU483" s="238" t="s">
        <v>226</v>
      </c>
      <c r="EV483" s="238" t="s">
        <v>531</v>
      </c>
      <c r="EW483" s="238" t="s">
        <v>229</v>
      </c>
      <c r="EX483" s="238" t="s">
        <v>557</v>
      </c>
      <c r="EY483" s="238" t="s">
        <v>106</v>
      </c>
      <c r="EZ483" s="238" t="s">
        <v>418</v>
      </c>
      <c r="FA483" s="238" t="s">
        <v>666</v>
      </c>
      <c r="FB483" s="238" t="s">
        <v>170</v>
      </c>
      <c r="FC483" s="239" t="s">
        <v>536</v>
      </c>
      <c r="FD483" s="238" t="s">
        <v>227</v>
      </c>
      <c r="FE483" s="238" t="s">
        <v>522</v>
      </c>
      <c r="FF483" s="238" t="s">
        <v>121</v>
      </c>
      <c r="FG483" s="238" t="s">
        <v>319</v>
      </c>
      <c r="FH483" s="238" t="s">
        <v>196</v>
      </c>
      <c r="FI483" s="238" t="s">
        <v>377</v>
      </c>
      <c r="FJ483" s="238" t="s">
        <v>268</v>
      </c>
      <c r="FK483" s="238" t="s">
        <v>444</v>
      </c>
      <c r="FL483" s="238" t="s">
        <v>360</v>
      </c>
      <c r="FM483" s="238" t="s">
        <v>228</v>
      </c>
      <c r="FN483" s="238" t="s">
        <v>590</v>
      </c>
      <c r="FO483" s="240" t="s">
        <v>642</v>
      </c>
      <c r="FP483" s="67"/>
    </row>
    <row r="484" spans="1:172" x14ac:dyDescent="0.2">
      <c r="A484" s="41"/>
      <c r="B484" s="41"/>
      <c r="C484" s="41"/>
      <c r="D484" s="109" t="s">
        <v>581</v>
      </c>
      <c r="E484" s="110" t="s">
        <v>565</v>
      </c>
      <c r="F484" s="122">
        <f>B3+(471*B5)</f>
        <v>471</v>
      </c>
      <c r="G484" s="41"/>
      <c r="DO484" s="57"/>
      <c r="DP484" s="28">
        <f>F257</f>
        <v>244</v>
      </c>
      <c r="DQ484" s="29">
        <f>F40</f>
        <v>27</v>
      </c>
      <c r="DR484" s="29">
        <f>F598</f>
        <v>585</v>
      </c>
      <c r="DS484" s="29">
        <f>F411</f>
        <v>398</v>
      </c>
      <c r="DT484" s="29">
        <f>F319</f>
        <v>306</v>
      </c>
      <c r="DU484" s="29">
        <f>F450</f>
        <v>437</v>
      </c>
      <c r="DV484" s="29">
        <f>F383</f>
        <v>370</v>
      </c>
      <c r="DW484" s="29">
        <f>F171</f>
        <v>158</v>
      </c>
      <c r="DX484" s="29">
        <f>F104</f>
        <v>91</v>
      </c>
      <c r="DY484" s="29">
        <f>F517</f>
        <v>504</v>
      </c>
      <c r="DZ484" s="29">
        <f>F18</f>
        <v>5</v>
      </c>
      <c r="EA484" s="29">
        <f>F581</f>
        <v>568</v>
      </c>
      <c r="EB484" s="29">
        <f>F489</f>
        <v>476</v>
      </c>
      <c r="EC484" s="29">
        <f>F302</f>
        <v>289</v>
      </c>
      <c r="ED484" s="29">
        <f>F235</f>
        <v>222</v>
      </c>
      <c r="EE484" s="29">
        <f>F341</f>
        <v>328</v>
      </c>
      <c r="EF484" s="29">
        <f>F149</f>
        <v>136</v>
      </c>
      <c r="EG484" s="29">
        <f>F87</f>
        <v>74</v>
      </c>
      <c r="EH484" s="29">
        <f>F620</f>
        <v>607</v>
      </c>
      <c r="EI484" s="29">
        <f>F428</f>
        <v>415</v>
      </c>
      <c r="EJ484" s="29">
        <f>F559</f>
        <v>546</v>
      </c>
      <c r="EK484" s="29">
        <f>F472</f>
        <v>459</v>
      </c>
      <c r="EL484" s="29">
        <f>F280</f>
        <v>267</v>
      </c>
      <c r="EM484" s="29">
        <f>F188</f>
        <v>175</v>
      </c>
      <c r="EN484" s="30">
        <f>F126</f>
        <v>113</v>
      </c>
      <c r="EO484" s="75">
        <f t="shared" si="222"/>
        <v>3247400</v>
      </c>
      <c r="EP484" s="41"/>
      <c r="EQ484" s="241" t="s">
        <v>516</v>
      </c>
      <c r="ER484" s="242" t="s">
        <v>580</v>
      </c>
      <c r="ES484" s="243" t="s">
        <v>174</v>
      </c>
      <c r="ET484" s="243" t="s">
        <v>476</v>
      </c>
      <c r="EU484" s="243" t="s">
        <v>88</v>
      </c>
      <c r="EV484" s="243" t="s">
        <v>236</v>
      </c>
      <c r="EW484" s="243" t="s">
        <v>86</v>
      </c>
      <c r="EX484" s="243" t="s">
        <v>701</v>
      </c>
      <c r="EY484" s="243" t="s">
        <v>489</v>
      </c>
      <c r="EZ484" s="243" t="s">
        <v>647</v>
      </c>
      <c r="FA484" s="243" t="s">
        <v>529</v>
      </c>
      <c r="FB484" s="243" t="s">
        <v>461</v>
      </c>
      <c r="FC484" s="244" t="s">
        <v>475</v>
      </c>
      <c r="FD484" s="243" t="s">
        <v>89</v>
      </c>
      <c r="FE484" s="243" t="s">
        <v>361</v>
      </c>
      <c r="FF484" s="243" t="s">
        <v>87</v>
      </c>
      <c r="FG484" s="243" t="s">
        <v>654</v>
      </c>
      <c r="FH484" s="243" t="s">
        <v>667</v>
      </c>
      <c r="FI484" s="243" t="s">
        <v>648</v>
      </c>
      <c r="FJ484" s="243" t="s">
        <v>445</v>
      </c>
      <c r="FK484" s="243" t="s">
        <v>118</v>
      </c>
      <c r="FL484" s="243" t="s">
        <v>316</v>
      </c>
      <c r="FM484" s="243" t="s">
        <v>85</v>
      </c>
      <c r="FN484" s="245" t="s">
        <v>375</v>
      </c>
      <c r="FO484" s="246" t="s">
        <v>96</v>
      </c>
      <c r="FP484" s="67"/>
    </row>
    <row r="485" spans="1:172" x14ac:dyDescent="0.2">
      <c r="A485" s="41"/>
      <c r="B485" s="41"/>
      <c r="C485" s="41"/>
      <c r="D485" s="109" t="s">
        <v>130</v>
      </c>
      <c r="E485" s="110" t="s">
        <v>565</v>
      </c>
      <c r="F485" s="111">
        <f>B3+(472*B5)</f>
        <v>472</v>
      </c>
      <c r="G485" s="41"/>
      <c r="DO485" s="57"/>
      <c r="DP485" s="28">
        <f>F342</f>
        <v>329</v>
      </c>
      <c r="DQ485" s="29">
        <f>F150</f>
        <v>137</v>
      </c>
      <c r="DR485" s="29">
        <f>F83</f>
        <v>70</v>
      </c>
      <c r="DS485" s="29">
        <f>F621</f>
        <v>608</v>
      </c>
      <c r="DT485" s="29">
        <f>F429</f>
        <v>416</v>
      </c>
      <c r="DU485" s="29">
        <f>F560</f>
        <v>547</v>
      </c>
      <c r="DV485" s="29">
        <f>F468</f>
        <v>455</v>
      </c>
      <c r="DW485" s="29">
        <f>F281</f>
        <v>268</v>
      </c>
      <c r="DX485" s="29">
        <f>F189</f>
        <v>176</v>
      </c>
      <c r="DY485" s="29">
        <f>F127</f>
        <v>114</v>
      </c>
      <c r="DZ485" s="29">
        <f>F253</f>
        <v>240</v>
      </c>
      <c r="EA485" s="29">
        <f>F41</f>
        <v>28</v>
      </c>
      <c r="EB485" s="29">
        <f>F599</f>
        <v>586</v>
      </c>
      <c r="EC485" s="29">
        <f>F412</f>
        <v>399</v>
      </c>
      <c r="ED485" s="29">
        <f>F320</f>
        <v>307</v>
      </c>
      <c r="EE485" s="29">
        <f>F451</f>
        <v>438</v>
      </c>
      <c r="EF485" s="29">
        <f>F384</f>
        <v>371</v>
      </c>
      <c r="EG485" s="29">
        <f>F172</f>
        <v>159</v>
      </c>
      <c r="EH485" s="29">
        <f>F105</f>
        <v>92</v>
      </c>
      <c r="EI485" s="29">
        <f>F513</f>
        <v>500</v>
      </c>
      <c r="EJ485" s="29">
        <f>F19</f>
        <v>6</v>
      </c>
      <c r="EK485" s="29">
        <f>F582</f>
        <v>569</v>
      </c>
      <c r="EL485" s="29">
        <f>F490</f>
        <v>477</v>
      </c>
      <c r="EM485" s="29">
        <f>F298</f>
        <v>285</v>
      </c>
      <c r="EN485" s="30">
        <f>F236</f>
        <v>223</v>
      </c>
      <c r="EO485" s="75">
        <f t="shared" si="222"/>
        <v>3247400</v>
      </c>
      <c r="EP485" s="41"/>
      <c r="EQ485" s="241" t="s">
        <v>120</v>
      </c>
      <c r="ER485" s="243" t="s">
        <v>318</v>
      </c>
      <c r="ES485" s="242" t="s">
        <v>195</v>
      </c>
      <c r="ET485" s="243" t="s">
        <v>376</v>
      </c>
      <c r="EU485" s="243" t="s">
        <v>267</v>
      </c>
      <c r="EV485" s="243" t="s">
        <v>393</v>
      </c>
      <c r="EW485" s="243" t="s">
        <v>279</v>
      </c>
      <c r="EX485" s="243" t="s">
        <v>545</v>
      </c>
      <c r="EY485" s="243" t="s">
        <v>116</v>
      </c>
      <c r="EZ485" s="243" t="s">
        <v>618</v>
      </c>
      <c r="FA485" s="243" t="s">
        <v>575</v>
      </c>
      <c r="FB485" s="243" t="s">
        <v>619</v>
      </c>
      <c r="FC485" s="244" t="s">
        <v>392</v>
      </c>
      <c r="FD485" s="243" t="s">
        <v>277</v>
      </c>
      <c r="FE485" s="243" t="s">
        <v>359</v>
      </c>
      <c r="FF485" s="243" t="s">
        <v>280</v>
      </c>
      <c r="FG485" s="243" t="s">
        <v>463</v>
      </c>
      <c r="FH485" s="243" t="s">
        <v>556</v>
      </c>
      <c r="FI485" s="243" t="s">
        <v>166</v>
      </c>
      <c r="FJ485" s="243" t="s">
        <v>391</v>
      </c>
      <c r="FK485" s="243" t="s">
        <v>620</v>
      </c>
      <c r="FL485" s="243" t="s">
        <v>239</v>
      </c>
      <c r="FM485" s="245" t="s">
        <v>278</v>
      </c>
      <c r="FN485" s="243" t="s">
        <v>684</v>
      </c>
      <c r="FO485" s="246" t="s">
        <v>482</v>
      </c>
      <c r="FP485" s="67"/>
    </row>
    <row r="486" spans="1:172" x14ac:dyDescent="0.2">
      <c r="A486" s="41"/>
      <c r="B486" s="41"/>
      <c r="C486" s="41"/>
      <c r="D486" s="109" t="s">
        <v>543</v>
      </c>
      <c r="E486" s="110" t="s">
        <v>565</v>
      </c>
      <c r="F486" s="111">
        <f>B3+(473*B5)</f>
        <v>473</v>
      </c>
      <c r="G486" s="41"/>
      <c r="DO486" s="57"/>
      <c r="DP486" s="28">
        <f>F452</f>
        <v>439</v>
      </c>
      <c r="DQ486" s="29">
        <f>F385</f>
        <v>372</v>
      </c>
      <c r="DR486" s="29">
        <f>F168</f>
        <v>155</v>
      </c>
      <c r="DS486" s="29">
        <f>F106</f>
        <v>93</v>
      </c>
      <c r="DT486" s="29">
        <f>F514</f>
        <v>501</v>
      </c>
      <c r="DU486" s="29">
        <f>F20</f>
        <v>7</v>
      </c>
      <c r="DV486" s="29">
        <f>F578</f>
        <v>565</v>
      </c>
      <c r="DW486" s="29">
        <f>F491</f>
        <v>478</v>
      </c>
      <c r="DX486" s="29">
        <f>F299</f>
        <v>286</v>
      </c>
      <c r="DY486" s="29">
        <f>F237</f>
        <v>224</v>
      </c>
      <c r="DZ486" s="29">
        <f>F338</f>
        <v>325</v>
      </c>
      <c r="EA486" s="29">
        <f>F151</f>
        <v>138</v>
      </c>
      <c r="EB486" s="29">
        <f>F84</f>
        <v>71</v>
      </c>
      <c r="EC486" s="29">
        <f>F622</f>
        <v>609</v>
      </c>
      <c r="ED486" s="29">
        <f>F430</f>
        <v>417</v>
      </c>
      <c r="EE486" s="29">
        <f>F561</f>
        <v>548</v>
      </c>
      <c r="EF486" s="29">
        <f>F469</f>
        <v>456</v>
      </c>
      <c r="EG486" s="29">
        <f>F282</f>
        <v>269</v>
      </c>
      <c r="EH486" s="29">
        <f>F190</f>
        <v>177</v>
      </c>
      <c r="EI486" s="29">
        <f>F123</f>
        <v>110</v>
      </c>
      <c r="EJ486" s="29">
        <f>F254</f>
        <v>241</v>
      </c>
      <c r="EK486" s="29">
        <f>F42</f>
        <v>29</v>
      </c>
      <c r="EL486" s="29">
        <f>F600</f>
        <v>587</v>
      </c>
      <c r="EM486" s="29">
        <f>F408</f>
        <v>395</v>
      </c>
      <c r="EN486" s="30">
        <f>F321</f>
        <v>308</v>
      </c>
      <c r="EO486" s="75">
        <f t="shared" si="222"/>
        <v>3247400</v>
      </c>
      <c r="EP486" s="41"/>
      <c r="EQ486" s="241" t="s">
        <v>690</v>
      </c>
      <c r="ER486" s="243" t="s">
        <v>397</v>
      </c>
      <c r="ES486" s="243" t="s">
        <v>363</v>
      </c>
      <c r="ET486" s="242" t="s">
        <v>508</v>
      </c>
      <c r="EU486" s="243" t="s">
        <v>146</v>
      </c>
      <c r="EV486" s="243" t="s">
        <v>117</v>
      </c>
      <c r="EW486" s="243" t="s">
        <v>144</v>
      </c>
      <c r="EX486" s="243" t="s">
        <v>193</v>
      </c>
      <c r="EY486" s="243" t="s">
        <v>112</v>
      </c>
      <c r="EZ486" s="243" t="s">
        <v>265</v>
      </c>
      <c r="FA486" s="243" t="s">
        <v>607</v>
      </c>
      <c r="FB486" s="243" t="s">
        <v>571</v>
      </c>
      <c r="FC486" s="244" t="s">
        <v>232</v>
      </c>
      <c r="FD486" s="243" t="s">
        <v>147</v>
      </c>
      <c r="FE486" s="243" t="s">
        <v>624</v>
      </c>
      <c r="FF486" s="243" t="s">
        <v>145</v>
      </c>
      <c r="FG486" s="243" t="s">
        <v>696</v>
      </c>
      <c r="FH486" s="243" t="s">
        <v>678</v>
      </c>
      <c r="FI486" s="243" t="s">
        <v>441</v>
      </c>
      <c r="FJ486" s="243" t="s">
        <v>507</v>
      </c>
      <c r="FK486" s="243" t="s">
        <v>528</v>
      </c>
      <c r="FL486" s="245" t="s">
        <v>449</v>
      </c>
      <c r="FM486" s="243" t="s">
        <v>148</v>
      </c>
      <c r="FN486" s="243" t="s">
        <v>352</v>
      </c>
      <c r="FO486" s="246" t="s">
        <v>417</v>
      </c>
      <c r="FP486" s="67"/>
    </row>
    <row r="487" spans="1:172" x14ac:dyDescent="0.2">
      <c r="A487" s="41"/>
      <c r="B487" s="41"/>
      <c r="C487" s="41"/>
      <c r="D487" s="109" t="s">
        <v>82</v>
      </c>
      <c r="E487" s="110" t="s">
        <v>565</v>
      </c>
      <c r="F487" s="111">
        <f>B3+(474*B5)</f>
        <v>474</v>
      </c>
      <c r="G487" s="41"/>
      <c r="DO487" s="57"/>
      <c r="DP487" s="28">
        <f>F562</f>
        <v>549</v>
      </c>
      <c r="DQ487" s="29">
        <f>F470</f>
        <v>457</v>
      </c>
      <c r="DR487" s="29">
        <f>F278</f>
        <v>265</v>
      </c>
      <c r="DS487" s="29">
        <f>F191</f>
        <v>178</v>
      </c>
      <c r="DT487" s="29">
        <f>F124</f>
        <v>111</v>
      </c>
      <c r="DU487" s="29">
        <f>F255</f>
        <v>242</v>
      </c>
      <c r="DV487" s="29">
        <f>F38</f>
        <v>25</v>
      </c>
      <c r="DW487" s="29">
        <f>F601</f>
        <v>588</v>
      </c>
      <c r="DX487" s="29">
        <f>F409</f>
        <v>396</v>
      </c>
      <c r="DY487" s="29">
        <f>F322</f>
        <v>309</v>
      </c>
      <c r="DZ487" s="29">
        <f>F448</f>
        <v>435</v>
      </c>
      <c r="EA487" s="29">
        <f>F386</f>
        <v>373</v>
      </c>
      <c r="EB487" s="29">
        <f>F169</f>
        <v>156</v>
      </c>
      <c r="EC487" s="29">
        <f>F107</f>
        <v>94</v>
      </c>
      <c r="ED487" s="29">
        <f>F515</f>
        <v>502</v>
      </c>
      <c r="EE487" s="29">
        <f>F21</f>
        <v>8</v>
      </c>
      <c r="EF487" s="29">
        <f>F579</f>
        <v>566</v>
      </c>
      <c r="EG487" s="29">
        <f>F492</f>
        <v>479</v>
      </c>
      <c r="EH487" s="29">
        <f>F300</f>
        <v>287</v>
      </c>
      <c r="EI487" s="29">
        <f>F233</f>
        <v>220</v>
      </c>
      <c r="EJ487" s="29">
        <f>F339</f>
        <v>326</v>
      </c>
      <c r="EK487" s="29">
        <f>F152</f>
        <v>139</v>
      </c>
      <c r="EL487" s="29">
        <f>F85</f>
        <v>72</v>
      </c>
      <c r="EM487" s="29">
        <f>F618</f>
        <v>605</v>
      </c>
      <c r="EN487" s="30">
        <f>F431</f>
        <v>418</v>
      </c>
      <c r="EO487" s="75">
        <f t="shared" si="222"/>
        <v>3247400</v>
      </c>
      <c r="EP487" s="41"/>
      <c r="EQ487" s="241" t="s">
        <v>530</v>
      </c>
      <c r="ER487" s="243" t="s">
        <v>462</v>
      </c>
      <c r="ES487" s="243" t="s">
        <v>243</v>
      </c>
      <c r="ET487" s="243" t="s">
        <v>427</v>
      </c>
      <c r="EU487" s="242" t="s">
        <v>334</v>
      </c>
      <c r="EV487" s="243" t="s">
        <v>428</v>
      </c>
      <c r="EW487" s="243" t="s">
        <v>291</v>
      </c>
      <c r="EX487" s="243" t="s">
        <v>552</v>
      </c>
      <c r="EY487" s="243" t="s">
        <v>604</v>
      </c>
      <c r="EZ487" s="243" t="s">
        <v>634</v>
      </c>
      <c r="FA487" s="243" t="s">
        <v>119</v>
      </c>
      <c r="FB487" s="243" t="s">
        <v>317</v>
      </c>
      <c r="FC487" s="244" t="s">
        <v>194</v>
      </c>
      <c r="FD487" s="243" t="s">
        <v>331</v>
      </c>
      <c r="FE487" s="243" t="s">
        <v>266</v>
      </c>
      <c r="FF487" s="243" t="s">
        <v>333</v>
      </c>
      <c r="FG487" s="243" t="s">
        <v>659</v>
      </c>
      <c r="FH487" s="243" t="s">
        <v>101</v>
      </c>
      <c r="FI487" s="243" t="s">
        <v>589</v>
      </c>
      <c r="FJ487" s="243" t="s">
        <v>429</v>
      </c>
      <c r="FK487" s="245" t="s">
        <v>440</v>
      </c>
      <c r="FL487" s="243" t="s">
        <v>113</v>
      </c>
      <c r="FM487" s="243" t="s">
        <v>332</v>
      </c>
      <c r="FN487" s="243" t="s">
        <v>638</v>
      </c>
      <c r="FO487" s="246" t="s">
        <v>664</v>
      </c>
      <c r="FP487" s="67"/>
    </row>
    <row r="488" spans="1:172" ht="12.75" x14ac:dyDescent="0.2">
      <c r="A488" s="41"/>
      <c r="B488" s="41"/>
      <c r="C488" s="41"/>
      <c r="D488" s="109" t="s">
        <v>593</v>
      </c>
      <c r="E488" s="110" t="s">
        <v>565</v>
      </c>
      <c r="F488" s="111">
        <f>B3+(475*B5)</f>
        <v>475</v>
      </c>
      <c r="G488" s="210"/>
      <c r="H488" s="211"/>
      <c r="DO488" s="57"/>
      <c r="DP488" s="28">
        <f>F570</f>
        <v>557</v>
      </c>
      <c r="DQ488" s="29">
        <f>F503</f>
        <v>490</v>
      </c>
      <c r="DR488" s="29">
        <f>F291</f>
        <v>278</v>
      </c>
      <c r="DS488" s="29">
        <f>F224</f>
        <v>211</v>
      </c>
      <c r="DT488" s="29">
        <f>F37</f>
        <v>24</v>
      </c>
      <c r="DU488" s="29">
        <f>F138</f>
        <v>125</v>
      </c>
      <c r="DV488" s="29">
        <f>F76</f>
        <v>63</v>
      </c>
      <c r="DW488" s="29">
        <f>F634</f>
        <v>621</v>
      </c>
      <c r="DX488" s="29">
        <f>F422</f>
        <v>409</v>
      </c>
      <c r="DY488" s="29">
        <f>F355</f>
        <v>342</v>
      </c>
      <c r="DZ488" s="29">
        <f>F486</f>
        <v>473</v>
      </c>
      <c r="EA488" s="29">
        <f>F269</f>
        <v>256</v>
      </c>
      <c r="EB488" s="29">
        <f>F207</f>
        <v>194</v>
      </c>
      <c r="EC488" s="29">
        <f>F115</f>
        <v>102</v>
      </c>
      <c r="ED488" s="29">
        <f>F548</f>
        <v>535</v>
      </c>
      <c r="EE488" s="29">
        <f>F54</f>
        <v>41</v>
      </c>
      <c r="EF488" s="29">
        <f>F592</f>
        <v>579</v>
      </c>
      <c r="EG488" s="29">
        <f>F400</f>
        <v>387</v>
      </c>
      <c r="EH488" s="29">
        <f>F333</f>
        <v>320</v>
      </c>
      <c r="EI488" s="29">
        <f>F246</f>
        <v>233</v>
      </c>
      <c r="EJ488" s="29">
        <f>F377</f>
        <v>364</v>
      </c>
      <c r="EK488" s="29">
        <f>F185</f>
        <v>172</v>
      </c>
      <c r="EL488" s="29">
        <f>F93</f>
        <v>80</v>
      </c>
      <c r="EM488" s="29">
        <f>F531</f>
        <v>518</v>
      </c>
      <c r="EN488" s="30">
        <f>F439</f>
        <v>426</v>
      </c>
      <c r="EO488" s="75">
        <f t="shared" si="222"/>
        <v>3247400</v>
      </c>
      <c r="EP488" s="41"/>
      <c r="EQ488" s="241" t="s">
        <v>591</v>
      </c>
      <c r="ER488" s="243" t="s">
        <v>404</v>
      </c>
      <c r="ES488" s="243" t="s">
        <v>224</v>
      </c>
      <c r="ET488" s="243" t="s">
        <v>636</v>
      </c>
      <c r="EU488" s="243" t="s">
        <v>679</v>
      </c>
      <c r="EV488" s="242" t="s">
        <v>127</v>
      </c>
      <c r="EW488" s="243" t="s">
        <v>293</v>
      </c>
      <c r="EX488" s="243" t="s">
        <v>203</v>
      </c>
      <c r="EY488" s="243" t="s">
        <v>365</v>
      </c>
      <c r="EZ488" s="243" t="s">
        <v>222</v>
      </c>
      <c r="FA488" s="243" t="s">
        <v>543</v>
      </c>
      <c r="FB488" s="243" t="s">
        <v>225</v>
      </c>
      <c r="FC488" s="244" t="s">
        <v>481</v>
      </c>
      <c r="FD488" s="243" t="s">
        <v>584</v>
      </c>
      <c r="FE488" s="243" t="s">
        <v>238</v>
      </c>
      <c r="FF488" s="243" t="s">
        <v>523</v>
      </c>
      <c r="FG488" s="243" t="s">
        <v>592</v>
      </c>
      <c r="FH488" s="243" t="s">
        <v>171</v>
      </c>
      <c r="FI488" s="243" t="s">
        <v>223</v>
      </c>
      <c r="FJ488" s="245" t="s">
        <v>693</v>
      </c>
      <c r="FK488" s="243" t="s">
        <v>221</v>
      </c>
      <c r="FL488" s="243" t="s">
        <v>183</v>
      </c>
      <c r="FM488" s="243" t="s">
        <v>561</v>
      </c>
      <c r="FN488" s="243" t="s">
        <v>495</v>
      </c>
      <c r="FO488" s="246" t="s">
        <v>420</v>
      </c>
      <c r="FP488" s="67"/>
    </row>
    <row r="489" spans="1:172" ht="12.75" x14ac:dyDescent="0.2">
      <c r="A489" s="41"/>
      <c r="B489" s="41"/>
      <c r="C489" s="41"/>
      <c r="D489" s="109" t="s">
        <v>475</v>
      </c>
      <c r="E489" s="110" t="s">
        <v>565</v>
      </c>
      <c r="F489" s="122">
        <f>B3+(476*B5)</f>
        <v>476</v>
      </c>
      <c r="G489" s="210"/>
      <c r="H489" s="211"/>
      <c r="DO489" s="57"/>
      <c r="DP489" s="28">
        <f>F55</f>
        <v>42</v>
      </c>
      <c r="DQ489" s="29">
        <f>F588</f>
        <v>575</v>
      </c>
      <c r="DR489" s="29">
        <f>F401</f>
        <v>388</v>
      </c>
      <c r="DS489" s="29">
        <f>F334</f>
        <v>321</v>
      </c>
      <c r="DT489" s="29">
        <f>F247</f>
        <v>234</v>
      </c>
      <c r="DU489" s="29">
        <f>F373</f>
        <v>360</v>
      </c>
      <c r="DV489" s="29">
        <f>F186</f>
        <v>173</v>
      </c>
      <c r="DW489" s="29">
        <f>F94</f>
        <v>81</v>
      </c>
      <c r="DX489" s="29">
        <f>F532</f>
        <v>519</v>
      </c>
      <c r="DY489" s="29">
        <f>F440</f>
        <v>427</v>
      </c>
      <c r="DZ489" s="29">
        <f>F571</f>
        <v>558</v>
      </c>
      <c r="EA489" s="29">
        <f>F504</f>
        <v>491</v>
      </c>
      <c r="EB489" s="29">
        <f>F292</f>
        <v>279</v>
      </c>
      <c r="EC489" s="29">
        <f>F225</f>
        <v>212</v>
      </c>
      <c r="ED489" s="29">
        <f>F33</f>
        <v>20</v>
      </c>
      <c r="EE489" s="29">
        <f>F139</f>
        <v>126</v>
      </c>
      <c r="EF489" s="29">
        <f>F77</f>
        <v>64</v>
      </c>
      <c r="EG489" s="29">
        <f>F635</f>
        <v>622</v>
      </c>
      <c r="EH489" s="29">
        <f>F418</f>
        <v>405</v>
      </c>
      <c r="EI489" s="29">
        <f>F356</f>
        <v>343</v>
      </c>
      <c r="EJ489" s="29">
        <f>F487</f>
        <v>474</v>
      </c>
      <c r="EK489" s="29">
        <f>F270</f>
        <v>257</v>
      </c>
      <c r="EL489" s="29">
        <f>F203</f>
        <v>190</v>
      </c>
      <c r="EM489" s="29">
        <f>F116</f>
        <v>103</v>
      </c>
      <c r="EN489" s="30">
        <f>F549</f>
        <v>536</v>
      </c>
      <c r="EO489" s="75">
        <f t="shared" si="222"/>
        <v>3247400</v>
      </c>
      <c r="EP489" s="41"/>
      <c r="EQ489" s="241" t="s">
        <v>230</v>
      </c>
      <c r="ER489" s="243" t="s">
        <v>456</v>
      </c>
      <c r="ES489" s="243" t="s">
        <v>80</v>
      </c>
      <c r="ET489" s="243" t="s">
        <v>497</v>
      </c>
      <c r="EU489" s="243" t="s">
        <v>421</v>
      </c>
      <c r="EV489" s="243" t="s">
        <v>691</v>
      </c>
      <c r="EW489" s="242" t="s">
        <v>517</v>
      </c>
      <c r="EX489" s="243" t="s">
        <v>650</v>
      </c>
      <c r="EY489" s="243" t="s">
        <v>176</v>
      </c>
      <c r="EZ489" s="243" t="s">
        <v>83</v>
      </c>
      <c r="FA489" s="243" t="s">
        <v>129</v>
      </c>
      <c r="FB489" s="243" t="s">
        <v>81</v>
      </c>
      <c r="FC489" s="244" t="s">
        <v>205</v>
      </c>
      <c r="FD489" s="243" t="s">
        <v>367</v>
      </c>
      <c r="FE489" s="243" t="s">
        <v>255</v>
      </c>
      <c r="FF489" s="243" t="s">
        <v>308</v>
      </c>
      <c r="FG489" s="243" t="s">
        <v>651</v>
      </c>
      <c r="FH489" s="243" t="s">
        <v>473</v>
      </c>
      <c r="FI489" s="245" t="s">
        <v>84</v>
      </c>
      <c r="FJ489" s="243" t="s">
        <v>514</v>
      </c>
      <c r="FK489" s="243" t="s">
        <v>82</v>
      </c>
      <c r="FL489" s="243" t="s">
        <v>109</v>
      </c>
      <c r="FM489" s="243" t="s">
        <v>637</v>
      </c>
      <c r="FN489" s="243" t="s">
        <v>652</v>
      </c>
      <c r="FO489" s="246" t="s">
        <v>474</v>
      </c>
      <c r="FP489" s="67"/>
    </row>
    <row r="490" spans="1:172" ht="12.75" x14ac:dyDescent="0.2">
      <c r="A490" s="41"/>
      <c r="B490" s="41"/>
      <c r="C490" s="41"/>
      <c r="D490" s="109" t="s">
        <v>278</v>
      </c>
      <c r="E490" s="110" t="s">
        <v>565</v>
      </c>
      <c r="F490" s="122">
        <f>B3+(477*B5)</f>
        <v>477</v>
      </c>
      <c r="G490" s="210"/>
      <c r="H490" s="211"/>
      <c r="DO490" s="57"/>
      <c r="DP490" s="28">
        <f>F140</f>
        <v>127</v>
      </c>
      <c r="DQ490" s="29">
        <f>F73</f>
        <v>60</v>
      </c>
      <c r="DR490" s="29">
        <f>F636</f>
        <v>623</v>
      </c>
      <c r="DS490" s="29">
        <f>F419</f>
        <v>406</v>
      </c>
      <c r="DT490" s="29">
        <f>F357</f>
        <v>344</v>
      </c>
      <c r="DU490" s="29">
        <f>F483</f>
        <v>470</v>
      </c>
      <c r="DV490" s="29">
        <f>F271</f>
        <v>258</v>
      </c>
      <c r="DW490" s="29">
        <f>F204</f>
        <v>191</v>
      </c>
      <c r="DX490" s="29">
        <f>F117</f>
        <v>104</v>
      </c>
      <c r="DY490" s="29">
        <f>F550</f>
        <v>537</v>
      </c>
      <c r="DZ490" s="29">
        <f>F56</f>
        <v>43</v>
      </c>
      <c r="EA490" s="29">
        <f>F589</f>
        <v>576</v>
      </c>
      <c r="EB490" s="29">
        <f>F402</f>
        <v>389</v>
      </c>
      <c r="EC490" s="29">
        <f>F335</f>
        <v>322</v>
      </c>
      <c r="ED490" s="29">
        <f>F243</f>
        <v>230</v>
      </c>
      <c r="EE490" s="29">
        <f>F374</f>
        <v>361</v>
      </c>
      <c r="EF490" s="29">
        <f>F187</f>
        <v>174</v>
      </c>
      <c r="EG490" s="29">
        <f>F95</f>
        <v>82</v>
      </c>
      <c r="EH490" s="29">
        <f>F528</f>
        <v>515</v>
      </c>
      <c r="EI490" s="29">
        <f>F441</f>
        <v>428</v>
      </c>
      <c r="EJ490" s="29">
        <f>F572</f>
        <v>559</v>
      </c>
      <c r="EK490" s="29">
        <f>F505</f>
        <v>492</v>
      </c>
      <c r="EL490" s="29">
        <f>F288</f>
        <v>275</v>
      </c>
      <c r="EM490" s="29">
        <f>F226</f>
        <v>213</v>
      </c>
      <c r="EN490" s="30">
        <f>F34</f>
        <v>21</v>
      </c>
      <c r="EO490" s="75">
        <f t="shared" si="222"/>
        <v>3247400</v>
      </c>
      <c r="EP490" s="41"/>
      <c r="EQ490" s="241" t="s">
        <v>548</v>
      </c>
      <c r="ER490" s="243" t="s">
        <v>389</v>
      </c>
      <c r="ES490" s="243" t="s">
        <v>175</v>
      </c>
      <c r="ET490" s="243" t="s">
        <v>697</v>
      </c>
      <c r="EU490" s="243" t="s">
        <v>669</v>
      </c>
      <c r="EV490" s="243" t="s">
        <v>296</v>
      </c>
      <c r="EW490" s="243" t="s">
        <v>455</v>
      </c>
      <c r="EX490" s="242" t="s">
        <v>560</v>
      </c>
      <c r="EY490" s="243" t="s">
        <v>388</v>
      </c>
      <c r="EZ490" s="243" t="s">
        <v>273</v>
      </c>
      <c r="FA490" s="243" t="s">
        <v>390</v>
      </c>
      <c r="FB490" s="243" t="s">
        <v>275</v>
      </c>
      <c r="FC490" s="244" t="s">
        <v>668</v>
      </c>
      <c r="FD490" s="243" t="s">
        <v>515</v>
      </c>
      <c r="FE490" s="243" t="s">
        <v>307</v>
      </c>
      <c r="FF490" s="243" t="s">
        <v>126</v>
      </c>
      <c r="FG490" s="243" t="s">
        <v>324</v>
      </c>
      <c r="FH490" s="245" t="s">
        <v>202</v>
      </c>
      <c r="FI490" s="243" t="s">
        <v>274</v>
      </c>
      <c r="FJ490" s="243" t="s">
        <v>253</v>
      </c>
      <c r="FK490" s="243" t="s">
        <v>276</v>
      </c>
      <c r="FL490" s="243" t="s">
        <v>657</v>
      </c>
      <c r="FM490" s="243" t="s">
        <v>626</v>
      </c>
      <c r="FN490" s="243" t="s">
        <v>583</v>
      </c>
      <c r="FO490" s="246" t="s">
        <v>167</v>
      </c>
      <c r="FP490" s="67"/>
    </row>
    <row r="491" spans="1:172" ht="12.75" x14ac:dyDescent="0.2">
      <c r="A491" s="41"/>
      <c r="B491" s="41"/>
      <c r="C491" s="41"/>
      <c r="D491" s="109" t="s">
        <v>193</v>
      </c>
      <c r="E491" s="110" t="s">
        <v>565</v>
      </c>
      <c r="F491" s="111">
        <f>B3+(478*B5)</f>
        <v>478</v>
      </c>
      <c r="G491" s="210"/>
      <c r="H491" s="211"/>
      <c r="DO491" s="57"/>
      <c r="DP491" s="28">
        <f>F375</f>
        <v>362</v>
      </c>
      <c r="DQ491" s="29">
        <f>F183</f>
        <v>170</v>
      </c>
      <c r="DR491" s="29">
        <f>F96</f>
        <v>83</v>
      </c>
      <c r="DS491" s="29">
        <f>F529</f>
        <v>516</v>
      </c>
      <c r="DT491" s="29">
        <f>F442</f>
        <v>429</v>
      </c>
      <c r="DU491" s="29">
        <f>F568</f>
        <v>555</v>
      </c>
      <c r="DV491" s="29">
        <f>F506</f>
        <v>493</v>
      </c>
      <c r="DW491" s="29">
        <f>F289</f>
        <v>276</v>
      </c>
      <c r="DX491" s="29">
        <f>F227</f>
        <v>214</v>
      </c>
      <c r="DY491" s="29">
        <f>F35</f>
        <v>22</v>
      </c>
      <c r="DZ491" s="29">
        <f>F141</f>
        <v>128</v>
      </c>
      <c r="EA491" s="29">
        <f>F74</f>
        <v>61</v>
      </c>
      <c r="EB491" s="29">
        <f>F637</f>
        <v>624</v>
      </c>
      <c r="EC491" s="29">
        <f>F420</f>
        <v>407</v>
      </c>
      <c r="ED491" s="29">
        <f>F353</f>
        <v>340</v>
      </c>
      <c r="EE491" s="29">
        <f>F484</f>
        <v>471</v>
      </c>
      <c r="EF491" s="29">
        <f>F272</f>
        <v>259</v>
      </c>
      <c r="EG491" s="29">
        <f>F205</f>
        <v>192</v>
      </c>
      <c r="EH491" s="29">
        <f>F113</f>
        <v>100</v>
      </c>
      <c r="EI491" s="29">
        <f>F551</f>
        <v>538</v>
      </c>
      <c r="EJ491" s="29">
        <f>F57</f>
        <v>44</v>
      </c>
      <c r="EK491" s="29">
        <f>F590</f>
        <v>577</v>
      </c>
      <c r="EL491" s="29">
        <f>F398</f>
        <v>385</v>
      </c>
      <c r="EM491" s="29">
        <f>F336</f>
        <v>323</v>
      </c>
      <c r="EN491" s="30">
        <f>F244</f>
        <v>231</v>
      </c>
      <c r="EO491" s="75">
        <f t="shared" si="222"/>
        <v>3247400</v>
      </c>
      <c r="EP491" s="41"/>
      <c r="EQ491" s="241" t="s">
        <v>570</v>
      </c>
      <c r="ER491" s="243" t="s">
        <v>504</v>
      </c>
      <c r="ES491" s="243" t="s">
        <v>143</v>
      </c>
      <c r="ET491" s="243" t="s">
        <v>585</v>
      </c>
      <c r="EU491" s="243" t="s">
        <v>297</v>
      </c>
      <c r="EV491" s="243" t="s">
        <v>623</v>
      </c>
      <c r="EW491" s="243" t="s">
        <v>683</v>
      </c>
      <c r="EX491" s="243" t="s">
        <v>477</v>
      </c>
      <c r="EY491" s="242" t="s">
        <v>248</v>
      </c>
      <c r="EZ491" s="243" t="s">
        <v>141</v>
      </c>
      <c r="FA491" s="243" t="s">
        <v>505</v>
      </c>
      <c r="FB491" s="243" t="s">
        <v>140</v>
      </c>
      <c r="FC491" s="244" t="s">
        <v>562</v>
      </c>
      <c r="FD491" s="243" t="s">
        <v>496</v>
      </c>
      <c r="FE491" s="243" t="s">
        <v>358</v>
      </c>
      <c r="FF491" s="243" t="s">
        <v>581</v>
      </c>
      <c r="FG491" s="245" t="s">
        <v>569</v>
      </c>
      <c r="FH491" s="243" t="s">
        <v>506</v>
      </c>
      <c r="FI491" s="243" t="s">
        <v>142</v>
      </c>
      <c r="FJ491" s="243" t="s">
        <v>447</v>
      </c>
      <c r="FK491" s="243" t="s">
        <v>128</v>
      </c>
      <c r="FL491" s="243" t="s">
        <v>300</v>
      </c>
      <c r="FM491" s="243" t="s">
        <v>204</v>
      </c>
      <c r="FN491" s="243" t="s">
        <v>366</v>
      </c>
      <c r="FO491" s="246" t="s">
        <v>254</v>
      </c>
      <c r="FP491" s="67"/>
    </row>
    <row r="492" spans="1:172" ht="12.75" x14ac:dyDescent="0.2">
      <c r="A492" s="41"/>
      <c r="B492" s="41"/>
      <c r="C492" s="41"/>
      <c r="D492" s="109" t="s">
        <v>101</v>
      </c>
      <c r="E492" s="110" t="s">
        <v>565</v>
      </c>
      <c r="F492" s="111">
        <f>B3+(479*B5)</f>
        <v>479</v>
      </c>
      <c r="G492" s="210"/>
      <c r="H492" s="211"/>
      <c r="DO492" s="57"/>
      <c r="DP492" s="28">
        <f>F485</f>
        <v>472</v>
      </c>
      <c r="DQ492" s="29">
        <f>F268</f>
        <v>255</v>
      </c>
      <c r="DR492" s="29">
        <f>F206</f>
        <v>193</v>
      </c>
      <c r="DS492" s="29">
        <f>F114</f>
        <v>101</v>
      </c>
      <c r="DT492" s="29">
        <f>F552</f>
        <v>539</v>
      </c>
      <c r="DU492" s="29">
        <f>F53</f>
        <v>40</v>
      </c>
      <c r="DV492" s="29">
        <f>F591</f>
        <v>578</v>
      </c>
      <c r="DW492" s="29">
        <f>F399</f>
        <v>386</v>
      </c>
      <c r="DX492" s="29">
        <f>F337</f>
        <v>324</v>
      </c>
      <c r="DY492" s="29">
        <f>F245</f>
        <v>232</v>
      </c>
      <c r="DZ492" s="29">
        <f>F376</f>
        <v>363</v>
      </c>
      <c r="EA492" s="29">
        <f>F184</f>
        <v>171</v>
      </c>
      <c r="EB492" s="29">
        <f>F97</f>
        <v>84</v>
      </c>
      <c r="EC492" s="29">
        <f>F530</f>
        <v>517</v>
      </c>
      <c r="ED492" s="29">
        <f>F438</f>
        <v>425</v>
      </c>
      <c r="EE492" s="29">
        <f>F569</f>
        <v>556</v>
      </c>
      <c r="EF492" s="29">
        <f>F507</f>
        <v>494</v>
      </c>
      <c r="EG492" s="29">
        <f>F290</f>
        <v>277</v>
      </c>
      <c r="EH492" s="29">
        <f>F223</f>
        <v>210</v>
      </c>
      <c r="EI492" s="29">
        <f>F36</f>
        <v>23</v>
      </c>
      <c r="EJ492" s="29">
        <f>F142</f>
        <v>129</v>
      </c>
      <c r="EK492" s="29">
        <f>F75</f>
        <v>62</v>
      </c>
      <c r="EL492" s="29">
        <f>F633</f>
        <v>620</v>
      </c>
      <c r="EM492" s="29">
        <f>F421</f>
        <v>408</v>
      </c>
      <c r="EN492" s="30">
        <f>F354</f>
        <v>341</v>
      </c>
      <c r="EO492" s="75">
        <f t="shared" si="222"/>
        <v>3247400</v>
      </c>
      <c r="EP492" s="41"/>
      <c r="EQ492" s="241" t="s">
        <v>130</v>
      </c>
      <c r="ER492" s="243" t="s">
        <v>325</v>
      </c>
      <c r="ES492" s="243" t="s">
        <v>182</v>
      </c>
      <c r="ET492" s="243" t="s">
        <v>368</v>
      </c>
      <c r="EU492" s="243" t="s">
        <v>256</v>
      </c>
      <c r="EV492" s="243" t="s">
        <v>611</v>
      </c>
      <c r="EW492" s="243" t="s">
        <v>661</v>
      </c>
      <c r="EX492" s="243" t="s">
        <v>551</v>
      </c>
      <c r="EY492" s="243" t="s">
        <v>111</v>
      </c>
      <c r="EZ492" s="242" t="s">
        <v>347</v>
      </c>
      <c r="FA492" s="243" t="s">
        <v>425</v>
      </c>
      <c r="FB492" s="243" t="s">
        <v>345</v>
      </c>
      <c r="FC492" s="244" t="s">
        <v>292</v>
      </c>
      <c r="FD492" s="243" t="s">
        <v>520</v>
      </c>
      <c r="FE492" s="243" t="s">
        <v>633</v>
      </c>
      <c r="FF492" s="245" t="s">
        <v>301</v>
      </c>
      <c r="FG492" s="243" t="s">
        <v>457</v>
      </c>
      <c r="FH492" s="243" t="s">
        <v>424</v>
      </c>
      <c r="FI492" s="243" t="s">
        <v>344</v>
      </c>
      <c r="FJ492" s="243" t="s">
        <v>422</v>
      </c>
      <c r="FK492" s="243" t="s">
        <v>346</v>
      </c>
      <c r="FL492" s="243" t="s">
        <v>487</v>
      </c>
      <c r="FM492" s="243" t="s">
        <v>663</v>
      </c>
      <c r="FN492" s="243" t="s">
        <v>234</v>
      </c>
      <c r="FO492" s="246" t="s">
        <v>426</v>
      </c>
      <c r="FP492" s="67"/>
    </row>
    <row r="493" spans="1:172" ht="12.75" x14ac:dyDescent="0.2">
      <c r="A493" s="41"/>
      <c r="B493" s="41"/>
      <c r="C493" s="41"/>
      <c r="D493" s="109" t="s">
        <v>216</v>
      </c>
      <c r="E493" s="110" t="s">
        <v>565</v>
      </c>
      <c r="F493" s="122">
        <f>B3+(480*B5)</f>
        <v>480</v>
      </c>
      <c r="G493" s="210"/>
      <c r="H493" s="211"/>
      <c r="DO493" s="57"/>
      <c r="DP493" s="28">
        <f>F493</f>
        <v>480</v>
      </c>
      <c r="DQ493" s="29">
        <f>F306</f>
        <v>293</v>
      </c>
      <c r="DR493" s="29">
        <f>F214</f>
        <v>201</v>
      </c>
      <c r="DS493" s="29">
        <f>F27</f>
        <v>14</v>
      </c>
      <c r="DT493" s="29">
        <f>F585</f>
        <v>572</v>
      </c>
      <c r="DU493" s="29">
        <f>F66</f>
        <v>53</v>
      </c>
      <c r="DV493" s="29">
        <f>F624</f>
        <v>611</v>
      </c>
      <c r="DW493" s="29">
        <f>F437</f>
        <v>424</v>
      </c>
      <c r="DX493" s="29">
        <f>F345</f>
        <v>332</v>
      </c>
      <c r="DY493" s="29">
        <f>F153</f>
        <v>140</v>
      </c>
      <c r="DZ493" s="29">
        <f>F284</f>
        <v>271</v>
      </c>
      <c r="EA493" s="29">
        <f>F197</f>
        <v>184</v>
      </c>
      <c r="EB493" s="29">
        <f>F130</f>
        <v>117</v>
      </c>
      <c r="EC493" s="29">
        <f>F538</f>
        <v>525</v>
      </c>
      <c r="ED493" s="29">
        <f>F476</f>
        <v>463</v>
      </c>
      <c r="EE493" s="29">
        <f>F607</f>
        <v>594</v>
      </c>
      <c r="EF493" s="29">
        <f>F390</f>
        <v>377</v>
      </c>
      <c r="EG493" s="29">
        <f>F323</f>
        <v>310</v>
      </c>
      <c r="EH493" s="29">
        <f>F261</f>
        <v>248</v>
      </c>
      <c r="EI493" s="29">
        <f>F44</f>
        <v>31</v>
      </c>
      <c r="EJ493" s="29">
        <f>F175</f>
        <v>162</v>
      </c>
      <c r="EK493" s="29">
        <f>F108</f>
        <v>95</v>
      </c>
      <c r="EL493" s="29">
        <f>F521</f>
        <v>508</v>
      </c>
      <c r="EM493" s="29">
        <f>F454</f>
        <v>441</v>
      </c>
      <c r="EN493" s="30">
        <f>F367</f>
        <v>354</v>
      </c>
      <c r="EO493" s="75">
        <f t="shared" si="222"/>
        <v>3247400</v>
      </c>
      <c r="EP493" s="41"/>
      <c r="EQ493" s="241" t="s">
        <v>216</v>
      </c>
      <c r="ER493" s="243" t="s">
        <v>399</v>
      </c>
      <c r="ES493" s="243" t="s">
        <v>184</v>
      </c>
      <c r="ET493" s="243" t="s">
        <v>587</v>
      </c>
      <c r="EU493" s="243" t="s">
        <v>541</v>
      </c>
      <c r="EV493" s="243" t="s">
        <v>596</v>
      </c>
      <c r="EW493" s="243" t="s">
        <v>542</v>
      </c>
      <c r="EX493" s="243" t="s">
        <v>219</v>
      </c>
      <c r="EY493" s="243" t="s">
        <v>244</v>
      </c>
      <c r="EZ493" s="243" t="s">
        <v>622</v>
      </c>
      <c r="FA493" s="242" t="s">
        <v>527</v>
      </c>
      <c r="FB493" s="243" t="s">
        <v>459</v>
      </c>
      <c r="FC493" s="244" t="s">
        <v>350</v>
      </c>
      <c r="FD493" s="243" t="s">
        <v>491</v>
      </c>
      <c r="FE493" s="245" t="s">
        <v>217</v>
      </c>
      <c r="FF493" s="243" t="s">
        <v>105</v>
      </c>
      <c r="FG493" s="243" t="s">
        <v>220</v>
      </c>
      <c r="FH493" s="243" t="s">
        <v>670</v>
      </c>
      <c r="FI493" s="243" t="s">
        <v>442</v>
      </c>
      <c r="FJ493" s="243" t="s">
        <v>597</v>
      </c>
      <c r="FK493" s="243" t="s">
        <v>138</v>
      </c>
      <c r="FL493" s="243" t="s">
        <v>314</v>
      </c>
      <c r="FM493" s="243" t="s">
        <v>191</v>
      </c>
      <c r="FN493" s="243" t="s">
        <v>218</v>
      </c>
      <c r="FO493" s="246" t="s">
        <v>264</v>
      </c>
      <c r="FP493" s="67"/>
    </row>
    <row r="494" spans="1:172" ht="12.75" x14ac:dyDescent="0.2">
      <c r="A494" s="41"/>
      <c r="B494" s="41"/>
      <c r="C494" s="41"/>
      <c r="D494" s="109" t="s">
        <v>694</v>
      </c>
      <c r="E494" s="110" t="s">
        <v>565</v>
      </c>
      <c r="F494" s="122">
        <f>B3+(481*B5)</f>
        <v>481</v>
      </c>
      <c r="G494" s="210"/>
      <c r="H494" s="211"/>
      <c r="DO494" s="57"/>
      <c r="DP494" s="28">
        <f>F603</f>
        <v>590</v>
      </c>
      <c r="DQ494" s="29">
        <f>F391</f>
        <v>378</v>
      </c>
      <c r="DR494" s="29">
        <f>F324</f>
        <v>311</v>
      </c>
      <c r="DS494" s="29">
        <f>F262</f>
        <v>249</v>
      </c>
      <c r="DT494" s="29">
        <f>F45</f>
        <v>32</v>
      </c>
      <c r="DU494" s="29">
        <f>F176</f>
        <v>163</v>
      </c>
      <c r="DV494" s="29">
        <f>F109</f>
        <v>96</v>
      </c>
      <c r="DW494" s="29">
        <f>F522</f>
        <v>509</v>
      </c>
      <c r="DX494" s="29">
        <f>F455</f>
        <v>442</v>
      </c>
      <c r="DY494" s="29">
        <f>F363</f>
        <v>350</v>
      </c>
      <c r="DZ494" s="29">
        <f>F494</f>
        <v>481</v>
      </c>
      <c r="EA494" s="29">
        <f>F307</f>
        <v>294</v>
      </c>
      <c r="EB494" s="29">
        <f>F215</f>
        <v>202</v>
      </c>
      <c r="EC494" s="29">
        <f>F23</f>
        <v>10</v>
      </c>
      <c r="ED494" s="29">
        <f>F586</f>
        <v>573</v>
      </c>
      <c r="EE494" s="29">
        <f>F67</f>
        <v>54</v>
      </c>
      <c r="EF494" s="29">
        <f>F625</f>
        <v>612</v>
      </c>
      <c r="EG494" s="29">
        <f>F433</f>
        <v>420</v>
      </c>
      <c r="EH494" s="29">
        <f>F346</f>
        <v>333</v>
      </c>
      <c r="EI494" s="29">
        <f>F154</f>
        <v>141</v>
      </c>
      <c r="EJ494" s="29">
        <f>F285</f>
        <v>272</v>
      </c>
      <c r="EK494" s="29">
        <f>F193</f>
        <v>180</v>
      </c>
      <c r="EL494" s="29">
        <f>F131</f>
        <v>118</v>
      </c>
      <c r="EM494" s="29">
        <f>F539</f>
        <v>526</v>
      </c>
      <c r="EN494" s="30">
        <f>F477</f>
        <v>464</v>
      </c>
      <c r="EO494" s="75">
        <f t="shared" si="222"/>
        <v>3247400</v>
      </c>
      <c r="EP494" s="41"/>
      <c r="EQ494" s="241" t="s">
        <v>77</v>
      </c>
      <c r="ER494" s="243" t="s">
        <v>311</v>
      </c>
      <c r="ES494" s="243" t="s">
        <v>177</v>
      </c>
      <c r="ET494" s="243" t="s">
        <v>373</v>
      </c>
      <c r="EU494" s="243" t="s">
        <v>261</v>
      </c>
      <c r="EV494" s="243" t="s">
        <v>605</v>
      </c>
      <c r="EW494" s="243" t="s">
        <v>95</v>
      </c>
      <c r="EX494" s="243" t="s">
        <v>75</v>
      </c>
      <c r="EY494" s="243" t="s">
        <v>582</v>
      </c>
      <c r="EZ494" s="243" t="s">
        <v>646</v>
      </c>
      <c r="FA494" s="243" t="s">
        <v>694</v>
      </c>
      <c r="FB494" s="242" t="s">
        <v>673</v>
      </c>
      <c r="FC494" s="244" t="s">
        <v>518</v>
      </c>
      <c r="FD494" s="245" t="s">
        <v>472</v>
      </c>
      <c r="FE494" s="243" t="s">
        <v>78</v>
      </c>
      <c r="FF494" s="243" t="s">
        <v>471</v>
      </c>
      <c r="FG494" s="243" t="s">
        <v>76</v>
      </c>
      <c r="FH494" s="243" t="s">
        <v>103</v>
      </c>
      <c r="FI494" s="243" t="s">
        <v>490</v>
      </c>
      <c r="FJ494" s="243" t="s">
        <v>413</v>
      </c>
      <c r="FK494" s="243" t="s">
        <v>479</v>
      </c>
      <c r="FL494" s="243" t="s">
        <v>246</v>
      </c>
      <c r="FM494" s="243" t="s">
        <v>470</v>
      </c>
      <c r="FN494" s="243" t="s">
        <v>79</v>
      </c>
      <c r="FO494" s="246" t="s">
        <v>680</v>
      </c>
      <c r="FP494" s="67"/>
    </row>
    <row r="495" spans="1:172" ht="12.75" x14ac:dyDescent="0.2">
      <c r="A495" s="41"/>
      <c r="B495" s="41"/>
      <c r="C495" s="41"/>
      <c r="D495" s="109" t="s">
        <v>446</v>
      </c>
      <c r="E495" s="110" t="s">
        <v>565</v>
      </c>
      <c r="F495" s="111">
        <f>B3+(482*B5)</f>
        <v>482</v>
      </c>
      <c r="G495" s="210"/>
      <c r="H495" s="211"/>
      <c r="DO495" s="57"/>
      <c r="DP495" s="28">
        <f>F63</f>
        <v>50</v>
      </c>
      <c r="DQ495" s="29">
        <f>F626</f>
        <v>613</v>
      </c>
      <c r="DR495" s="29">
        <f>F434</f>
        <v>421</v>
      </c>
      <c r="DS495" s="29">
        <f>F347</f>
        <v>334</v>
      </c>
      <c r="DT495" s="29">
        <f>F155</f>
        <v>142</v>
      </c>
      <c r="DU495" s="29">
        <f>F286</f>
        <v>273</v>
      </c>
      <c r="DV495" s="29">
        <f>F194</f>
        <v>181</v>
      </c>
      <c r="DW495" s="29">
        <f>F132</f>
        <v>119</v>
      </c>
      <c r="DX495" s="29">
        <f>F540</f>
        <v>527</v>
      </c>
      <c r="DY495" s="29">
        <f>F473</f>
        <v>460</v>
      </c>
      <c r="DZ495" s="29">
        <f>F604</f>
        <v>591</v>
      </c>
      <c r="EA495" s="29">
        <f>F392</f>
        <v>379</v>
      </c>
      <c r="EB495" s="29">
        <f>F325</f>
        <v>312</v>
      </c>
      <c r="EC495" s="29">
        <f>F258</f>
        <v>245</v>
      </c>
      <c r="ED495" s="29">
        <f>F46</f>
        <v>33</v>
      </c>
      <c r="EE495" s="29">
        <f>F177</f>
        <v>164</v>
      </c>
      <c r="EF495" s="29">
        <f>F110</f>
        <v>97</v>
      </c>
      <c r="EG495" s="29">
        <f>F518</f>
        <v>505</v>
      </c>
      <c r="EH495" s="29">
        <f>F456</f>
        <v>443</v>
      </c>
      <c r="EI495" s="29">
        <f>F364</f>
        <v>351</v>
      </c>
      <c r="EJ495" s="29">
        <f>F495</f>
        <v>482</v>
      </c>
      <c r="EK495" s="29">
        <f>F303</f>
        <v>290</v>
      </c>
      <c r="EL495" s="29">
        <f>F216</f>
        <v>203</v>
      </c>
      <c r="EM495" s="29">
        <f>F24</f>
        <v>11</v>
      </c>
      <c r="EN495" s="30">
        <f>F587</f>
        <v>574</v>
      </c>
      <c r="EO495" s="223">
        <f>DP495^3+DQ495^3+DR495^3+DS495^3+DT495^3+DU495^3+DV495^3+DW495^3+DX495^3+DY495^3+DZ495^3+EA495^3+EB495^3+EC495^3+ED495^3+EE495^3+EF495^3+EG495^3+EH495^3+EI495^3+EJ495^3+EK495^3+EL495^3+EM495^3+EN495^3</f>
        <v>1521000000</v>
      </c>
      <c r="EP495" s="41"/>
      <c r="EQ495" s="247" t="s">
        <v>272</v>
      </c>
      <c r="ER495" s="248" t="s">
        <v>406</v>
      </c>
      <c r="ES495" s="248" t="s">
        <v>656</v>
      </c>
      <c r="ET495" s="248" t="s">
        <v>616</v>
      </c>
      <c r="EU495" s="248" t="s">
        <v>385</v>
      </c>
      <c r="EV495" s="248" t="s">
        <v>137</v>
      </c>
      <c r="EW495" s="248" t="s">
        <v>313</v>
      </c>
      <c r="EX495" s="248" t="s">
        <v>190</v>
      </c>
      <c r="EY495" s="248" t="s">
        <v>108</v>
      </c>
      <c r="EZ495" s="248" t="s">
        <v>263</v>
      </c>
      <c r="FA495" s="248" t="s">
        <v>606</v>
      </c>
      <c r="FB495" s="248" t="s">
        <v>237</v>
      </c>
      <c r="FC495" s="242" t="s">
        <v>617</v>
      </c>
      <c r="FD495" s="248" t="s">
        <v>386</v>
      </c>
      <c r="FE495" s="248" t="s">
        <v>269</v>
      </c>
      <c r="FF495" s="248" t="s">
        <v>309</v>
      </c>
      <c r="FG495" s="248" t="s">
        <v>271</v>
      </c>
      <c r="FH495" s="248" t="s">
        <v>600</v>
      </c>
      <c r="FI495" s="248" t="s">
        <v>675</v>
      </c>
      <c r="FJ495" s="248" t="s">
        <v>546</v>
      </c>
      <c r="FK495" s="248" t="s">
        <v>446</v>
      </c>
      <c r="FL495" s="248" t="s">
        <v>178</v>
      </c>
      <c r="FM495" s="248" t="s">
        <v>387</v>
      </c>
      <c r="FN495" s="248" t="s">
        <v>270</v>
      </c>
      <c r="FO495" s="249" t="s">
        <v>415</v>
      </c>
      <c r="FP495" s="67"/>
    </row>
    <row r="496" spans="1:172" ht="12.75" x14ac:dyDescent="0.2">
      <c r="A496" s="41"/>
      <c r="B496" s="41"/>
      <c r="C496" s="41"/>
      <c r="D496" s="109" t="s">
        <v>354</v>
      </c>
      <c r="E496" s="110" t="s">
        <v>565</v>
      </c>
      <c r="F496" s="111">
        <f>B3+(483*B5)</f>
        <v>483</v>
      </c>
      <c r="G496" s="210"/>
      <c r="H496" s="211"/>
      <c r="DO496" s="57"/>
      <c r="DP496" s="28">
        <f>F173</f>
        <v>160</v>
      </c>
      <c r="DQ496" s="29">
        <f>F111</f>
        <v>98</v>
      </c>
      <c r="DR496" s="29">
        <f>F519</f>
        <v>506</v>
      </c>
      <c r="DS496" s="29">
        <f>F457</f>
        <v>444</v>
      </c>
      <c r="DT496" s="29">
        <f>F365</f>
        <v>352</v>
      </c>
      <c r="DU496" s="29">
        <f>F496</f>
        <v>483</v>
      </c>
      <c r="DV496" s="29">
        <f>F304</f>
        <v>291</v>
      </c>
      <c r="DW496" s="29">
        <f>F217</f>
        <v>204</v>
      </c>
      <c r="DX496" s="29">
        <f>F25</f>
        <v>12</v>
      </c>
      <c r="DY496" s="29">
        <f>F583</f>
        <v>570</v>
      </c>
      <c r="DZ496" s="29">
        <f>F64</f>
        <v>51</v>
      </c>
      <c r="EA496" s="29">
        <f>F627</f>
        <v>614</v>
      </c>
      <c r="EB496" s="29">
        <f>F435</f>
        <v>422</v>
      </c>
      <c r="EC496" s="29">
        <f>F343</f>
        <v>330</v>
      </c>
      <c r="ED496" s="29">
        <f>F156</f>
        <v>143</v>
      </c>
      <c r="EE496" s="29">
        <f>F287</f>
        <v>274</v>
      </c>
      <c r="EF496" s="29">
        <f>F195</f>
        <v>182</v>
      </c>
      <c r="EG496" s="29">
        <f>F128</f>
        <v>115</v>
      </c>
      <c r="EH496" s="29">
        <f>F541</f>
        <v>528</v>
      </c>
      <c r="EI496" s="29">
        <f>F474</f>
        <v>461</v>
      </c>
      <c r="EJ496" s="29">
        <f>F605</f>
        <v>592</v>
      </c>
      <c r="EK496" s="29">
        <f>F388</f>
        <v>375</v>
      </c>
      <c r="EL496" s="29">
        <f>F326</f>
        <v>313</v>
      </c>
      <c r="EM496" s="29">
        <f>F259</f>
        <v>246</v>
      </c>
      <c r="EN496" s="30">
        <f>F47</f>
        <v>34</v>
      </c>
      <c r="EO496" s="75">
        <f t="shared" ref="EO496:EO507" si="223">SUMSQ(DP496:EN496)</f>
        <v>3247400</v>
      </c>
      <c r="EP496" s="41"/>
      <c r="EQ496" s="241" t="s">
        <v>160</v>
      </c>
      <c r="ER496" s="243" t="s">
        <v>460</v>
      </c>
      <c r="ES496" s="243" t="s">
        <v>240</v>
      </c>
      <c r="ET496" s="243" t="s">
        <v>492</v>
      </c>
      <c r="EU496" s="243" t="s">
        <v>416</v>
      </c>
      <c r="EV496" s="243" t="s">
        <v>354</v>
      </c>
      <c r="EW496" s="243" t="s">
        <v>502</v>
      </c>
      <c r="EX496" s="243" t="s">
        <v>163</v>
      </c>
      <c r="EY496" s="243" t="s">
        <v>451</v>
      </c>
      <c r="EZ496" s="243" t="s">
        <v>674</v>
      </c>
      <c r="FA496" s="243" t="s">
        <v>139</v>
      </c>
      <c r="FB496" s="245" t="s">
        <v>315</v>
      </c>
      <c r="FC496" s="244" t="s">
        <v>192</v>
      </c>
      <c r="FD496" s="242" t="s">
        <v>374</v>
      </c>
      <c r="FE496" s="243" t="s">
        <v>161</v>
      </c>
      <c r="FF496" s="243" t="s">
        <v>303</v>
      </c>
      <c r="FG496" s="243" t="s">
        <v>159</v>
      </c>
      <c r="FH496" s="243" t="s">
        <v>628</v>
      </c>
      <c r="FI496" s="243" t="s">
        <v>588</v>
      </c>
      <c r="FJ496" s="243" t="s">
        <v>519</v>
      </c>
      <c r="FK496" s="243" t="s">
        <v>448</v>
      </c>
      <c r="FL496" s="243" t="s">
        <v>568</v>
      </c>
      <c r="FM496" s="243" t="s">
        <v>503</v>
      </c>
      <c r="FN496" s="243" t="s">
        <v>162</v>
      </c>
      <c r="FO496" s="246" t="s">
        <v>98</v>
      </c>
      <c r="FP496" s="67"/>
    </row>
    <row r="497" spans="1:172" ht="12.75" x14ac:dyDescent="0.2">
      <c r="A497" s="41"/>
      <c r="B497" s="41"/>
      <c r="C497" s="41"/>
      <c r="D497" s="109" t="s">
        <v>136</v>
      </c>
      <c r="E497" s="110" t="s">
        <v>565</v>
      </c>
      <c r="F497" s="122">
        <f>B3+(484*B5)</f>
        <v>484</v>
      </c>
      <c r="G497" s="210"/>
      <c r="H497" s="211"/>
      <c r="DO497" s="57"/>
      <c r="DP497" s="28">
        <f>F283</f>
        <v>270</v>
      </c>
      <c r="DQ497" s="29">
        <f>F196</f>
        <v>183</v>
      </c>
      <c r="DR497" s="29">
        <f>F129</f>
        <v>116</v>
      </c>
      <c r="DS497" s="29">
        <f>F542</f>
        <v>529</v>
      </c>
      <c r="DT497" s="29">
        <f>F475</f>
        <v>462</v>
      </c>
      <c r="DU497" s="29">
        <f>F606</f>
        <v>593</v>
      </c>
      <c r="DV497" s="29">
        <f>F389</f>
        <v>376</v>
      </c>
      <c r="DW497" s="29">
        <f>F327</f>
        <v>314</v>
      </c>
      <c r="DX497" s="29">
        <f>F260</f>
        <v>247</v>
      </c>
      <c r="DY497" s="29">
        <f>F43</f>
        <v>30</v>
      </c>
      <c r="DZ497" s="29">
        <f>F174</f>
        <v>161</v>
      </c>
      <c r="EA497" s="29">
        <f>F112</f>
        <v>99</v>
      </c>
      <c r="EB497" s="29">
        <f>F520</f>
        <v>507</v>
      </c>
      <c r="EC497" s="29">
        <f>F453</f>
        <v>440</v>
      </c>
      <c r="ED497" s="29">
        <f>F366</f>
        <v>353</v>
      </c>
      <c r="EE497" s="29">
        <f>F497</f>
        <v>484</v>
      </c>
      <c r="EF497" s="29">
        <f>F305</f>
        <v>292</v>
      </c>
      <c r="EG497" s="29">
        <f>F213</f>
        <v>200</v>
      </c>
      <c r="EH497" s="29">
        <f>F26</f>
        <v>13</v>
      </c>
      <c r="EI497" s="29">
        <f>F584</f>
        <v>571</v>
      </c>
      <c r="EJ497" s="29">
        <f>F65</f>
        <v>52</v>
      </c>
      <c r="EK497" s="29">
        <f>F623</f>
        <v>610</v>
      </c>
      <c r="EL497" s="29">
        <f>F436</f>
        <v>423</v>
      </c>
      <c r="EM497" s="29">
        <f>F344</f>
        <v>331</v>
      </c>
      <c r="EN497" s="30">
        <f>F157</f>
        <v>144</v>
      </c>
      <c r="EO497" s="75">
        <f t="shared" si="223"/>
        <v>3247400</v>
      </c>
      <c r="EP497" s="41"/>
      <c r="EQ497" s="241" t="s">
        <v>343</v>
      </c>
      <c r="ER497" s="243" t="s">
        <v>695</v>
      </c>
      <c r="ES497" s="243" t="s">
        <v>450</v>
      </c>
      <c r="ET497" s="243" t="s">
        <v>631</v>
      </c>
      <c r="EU497" s="243" t="s">
        <v>100</v>
      </c>
      <c r="EV497" s="243" t="s">
        <v>526</v>
      </c>
      <c r="EW497" s="243" t="s">
        <v>437</v>
      </c>
      <c r="EX497" s="243" t="s">
        <v>342</v>
      </c>
      <c r="EY497" s="243" t="s">
        <v>115</v>
      </c>
      <c r="EZ497" s="243" t="s">
        <v>414</v>
      </c>
      <c r="FA497" s="245" t="s">
        <v>576</v>
      </c>
      <c r="FB497" s="243" t="s">
        <v>662</v>
      </c>
      <c r="FC497" s="244" t="s">
        <v>632</v>
      </c>
      <c r="FD497" s="243" t="s">
        <v>435</v>
      </c>
      <c r="FE497" s="242" t="s">
        <v>302</v>
      </c>
      <c r="FF497" s="243" t="s">
        <v>136</v>
      </c>
      <c r="FG497" s="243" t="s">
        <v>312</v>
      </c>
      <c r="FH497" s="243" t="s">
        <v>189</v>
      </c>
      <c r="FI497" s="243" t="s">
        <v>233</v>
      </c>
      <c r="FJ497" s="243" t="s">
        <v>262</v>
      </c>
      <c r="FK497" s="243" t="s">
        <v>602</v>
      </c>
      <c r="FL497" s="243" t="s">
        <v>357</v>
      </c>
      <c r="FM497" s="243" t="s">
        <v>436</v>
      </c>
      <c r="FN497" s="243" t="s">
        <v>341</v>
      </c>
      <c r="FO497" s="246" t="s">
        <v>443</v>
      </c>
      <c r="FP497" s="67"/>
    </row>
    <row r="498" spans="1:172" ht="12.75" x14ac:dyDescent="0.2">
      <c r="A498" s="41"/>
      <c r="B498" s="41"/>
      <c r="C498" s="41"/>
      <c r="D498" s="109" t="s">
        <v>371</v>
      </c>
      <c r="E498" s="110" t="s">
        <v>565</v>
      </c>
      <c r="F498" s="122">
        <f>B3+(485*B5)</f>
        <v>485</v>
      </c>
      <c r="G498" s="210"/>
      <c r="H498" s="211"/>
      <c r="DO498" s="57"/>
      <c r="DP498" s="28">
        <f>F296</f>
        <v>283</v>
      </c>
      <c r="DQ498" s="29">
        <f>F229</f>
        <v>216</v>
      </c>
      <c r="DR498" s="29">
        <f>F17</f>
        <v>4</v>
      </c>
      <c r="DS498" s="29">
        <f>F575</f>
        <v>562</v>
      </c>
      <c r="DT498" s="29">
        <f>F508</f>
        <v>495</v>
      </c>
      <c r="DU498" s="29">
        <f>F614</f>
        <v>601</v>
      </c>
      <c r="DV498" s="29">
        <f>F427</f>
        <v>414</v>
      </c>
      <c r="DW498" s="29">
        <f>F360</f>
        <v>347</v>
      </c>
      <c r="DX498" s="29">
        <f>F143</f>
        <v>130</v>
      </c>
      <c r="DY498" s="29">
        <f>F81</f>
        <v>68</v>
      </c>
      <c r="DZ498" s="29">
        <f>F212</f>
        <v>199</v>
      </c>
      <c r="EA498" s="29">
        <f>F120</f>
        <v>107</v>
      </c>
      <c r="EB498" s="29">
        <f>F553</f>
        <v>540</v>
      </c>
      <c r="EC498" s="29">
        <f>F466</f>
        <v>453</v>
      </c>
      <c r="ED498" s="29">
        <f>F274</f>
        <v>261</v>
      </c>
      <c r="EE498" s="29">
        <f>F405</f>
        <v>392</v>
      </c>
      <c r="EF498" s="29">
        <f>F313</f>
        <v>300</v>
      </c>
      <c r="EG498" s="29">
        <f>F251</f>
        <v>238</v>
      </c>
      <c r="EH498" s="29">
        <f>F59</f>
        <v>46</v>
      </c>
      <c r="EI498" s="29">
        <f>F597</f>
        <v>584</v>
      </c>
      <c r="EJ498" s="29">
        <f>F98</f>
        <v>85</v>
      </c>
      <c r="EK498" s="29">
        <f>F536</f>
        <v>523</v>
      </c>
      <c r="EL498" s="29">
        <f>F444</f>
        <v>431</v>
      </c>
      <c r="EM498" s="29">
        <f>F382</f>
        <v>369</v>
      </c>
      <c r="EN498" s="30">
        <f>F165</f>
        <v>152</v>
      </c>
      <c r="EO498" s="75">
        <f t="shared" si="223"/>
        <v>3247400</v>
      </c>
      <c r="EP498" s="41"/>
      <c r="EQ498" s="241" t="s">
        <v>532</v>
      </c>
      <c r="ER498" s="243" t="s">
        <v>452</v>
      </c>
      <c r="ES498" s="243" t="s">
        <v>488</v>
      </c>
      <c r="ET498" s="243" t="s">
        <v>215</v>
      </c>
      <c r="EU498" s="243" t="s">
        <v>235</v>
      </c>
      <c r="EV498" s="243" t="s">
        <v>213</v>
      </c>
      <c r="EW498" s="243" t="s">
        <v>685</v>
      </c>
      <c r="EX498" s="243" t="s">
        <v>544</v>
      </c>
      <c r="EY498" s="243" t="s">
        <v>186</v>
      </c>
      <c r="EZ498" s="245" t="s">
        <v>540</v>
      </c>
      <c r="FA498" s="243" t="s">
        <v>122</v>
      </c>
      <c r="FB498" s="243" t="s">
        <v>320</v>
      </c>
      <c r="FC498" s="244" t="s">
        <v>197</v>
      </c>
      <c r="FD498" s="243" t="s">
        <v>378</v>
      </c>
      <c r="FE498" s="243" t="s">
        <v>249</v>
      </c>
      <c r="FF498" s="242" t="s">
        <v>608</v>
      </c>
      <c r="FG498" s="243" t="s">
        <v>660</v>
      </c>
      <c r="FH498" s="243" t="s">
        <v>595</v>
      </c>
      <c r="FI498" s="243" t="s">
        <v>349</v>
      </c>
      <c r="FJ498" s="243" t="s">
        <v>214</v>
      </c>
      <c r="FK498" s="243" t="s">
        <v>539</v>
      </c>
      <c r="FL498" s="243" t="s">
        <v>104</v>
      </c>
      <c r="FM498" s="243" t="s">
        <v>692</v>
      </c>
      <c r="FN498" s="243" t="s">
        <v>688</v>
      </c>
      <c r="FO498" s="246" t="s">
        <v>402</v>
      </c>
      <c r="FP498" s="67"/>
    </row>
    <row r="499" spans="1:172" ht="12.75" x14ac:dyDescent="0.2">
      <c r="A499" s="41"/>
      <c r="B499" s="41"/>
      <c r="C499" s="41"/>
      <c r="D499" s="109" t="s">
        <v>483</v>
      </c>
      <c r="E499" s="110" t="s">
        <v>565</v>
      </c>
      <c r="F499" s="111">
        <f>B3+(486*B5)</f>
        <v>486</v>
      </c>
      <c r="G499" s="210"/>
      <c r="H499" s="211"/>
      <c r="DO499" s="57"/>
      <c r="DP499" s="28">
        <f>F406</f>
        <v>393</v>
      </c>
      <c r="DQ499" s="29">
        <f>F314</f>
        <v>301</v>
      </c>
      <c r="DR499" s="29">
        <f>F252</f>
        <v>239</v>
      </c>
      <c r="DS499" s="29">
        <f>F60</f>
        <v>47</v>
      </c>
      <c r="DT499" s="29">
        <f>F593</f>
        <v>580</v>
      </c>
      <c r="DU499" s="29">
        <f>F99</f>
        <v>86</v>
      </c>
      <c r="DV499" s="29">
        <f>F537</f>
        <v>524</v>
      </c>
      <c r="DW499" s="29">
        <f>F445</f>
        <v>432</v>
      </c>
      <c r="DX499" s="29">
        <f>F378</f>
        <v>365</v>
      </c>
      <c r="DY499" s="29">
        <f>F166</f>
        <v>153</v>
      </c>
      <c r="DZ499" s="29">
        <f>F297</f>
        <v>284</v>
      </c>
      <c r="EA499" s="29">
        <f>F230</f>
        <v>217</v>
      </c>
      <c r="EB499" s="29">
        <f>F13</f>
        <v>0</v>
      </c>
      <c r="EC499" s="29">
        <f>F576</f>
        <v>563</v>
      </c>
      <c r="ED499" s="29">
        <f>F509</f>
        <v>496</v>
      </c>
      <c r="EE499" s="29">
        <f>F615</f>
        <v>602</v>
      </c>
      <c r="EF499" s="29">
        <f>F423</f>
        <v>410</v>
      </c>
      <c r="EG499" s="29">
        <f>F361</f>
        <v>348</v>
      </c>
      <c r="EH499" s="29">
        <f>F144</f>
        <v>131</v>
      </c>
      <c r="EI499" s="29">
        <f>F82</f>
        <v>69</v>
      </c>
      <c r="EJ499" s="29">
        <f>F208</f>
        <v>195</v>
      </c>
      <c r="EK499" s="29">
        <f>F121</f>
        <v>108</v>
      </c>
      <c r="EL499" s="29">
        <f>F554</f>
        <v>541</v>
      </c>
      <c r="EM499" s="29">
        <f>F467</f>
        <v>454</v>
      </c>
      <c r="EN499" s="30">
        <f>F275</f>
        <v>262</v>
      </c>
      <c r="EO499" s="75">
        <f t="shared" si="223"/>
        <v>3247400</v>
      </c>
      <c r="EP499" s="41"/>
      <c r="EQ499" s="241" t="s">
        <v>672</v>
      </c>
      <c r="ER499" s="243" t="s">
        <v>398</v>
      </c>
      <c r="ES499" s="243" t="s">
        <v>185</v>
      </c>
      <c r="ET499" s="243" t="s">
        <v>74</v>
      </c>
      <c r="EU499" s="243" t="s">
        <v>577</v>
      </c>
      <c r="EV499" s="243" t="s">
        <v>72</v>
      </c>
      <c r="EW499" s="243" t="s">
        <v>454</v>
      </c>
      <c r="EX499" s="243" t="s">
        <v>550</v>
      </c>
      <c r="EY499" s="245" t="s">
        <v>110</v>
      </c>
      <c r="EZ499" s="243" t="s">
        <v>419</v>
      </c>
      <c r="FA499" s="243" t="s">
        <v>649</v>
      </c>
      <c r="FB499" s="243" t="s">
        <v>468</v>
      </c>
      <c r="FC499" s="244" t="s">
        <v>70</v>
      </c>
      <c r="FD499" s="243" t="s">
        <v>521</v>
      </c>
      <c r="FE499" s="243" t="s">
        <v>640</v>
      </c>
      <c r="FF499" s="243" t="s">
        <v>124</v>
      </c>
      <c r="FG499" s="242" t="s">
        <v>322</v>
      </c>
      <c r="FH499" s="243" t="s">
        <v>199</v>
      </c>
      <c r="FI499" s="243" t="s">
        <v>379</v>
      </c>
      <c r="FJ499" s="243" t="s">
        <v>73</v>
      </c>
      <c r="FK499" s="243" t="s">
        <v>469</v>
      </c>
      <c r="FL499" s="243" t="s">
        <v>71</v>
      </c>
      <c r="FM499" s="243" t="s">
        <v>629</v>
      </c>
      <c r="FN499" s="243" t="s">
        <v>351</v>
      </c>
      <c r="FO499" s="246" t="s">
        <v>643</v>
      </c>
      <c r="FP499" s="67"/>
    </row>
    <row r="500" spans="1:172" ht="12.75" x14ac:dyDescent="0.2">
      <c r="A500" s="41"/>
      <c r="B500" s="41"/>
      <c r="C500" s="41"/>
      <c r="D500" s="207" t="s">
        <v>294</v>
      </c>
      <c r="E500" s="110" t="s">
        <v>565</v>
      </c>
      <c r="F500" s="111">
        <f>B3+(487*B5)</f>
        <v>487</v>
      </c>
      <c r="G500" s="210"/>
      <c r="H500" s="211"/>
      <c r="DO500" s="57"/>
      <c r="DP500" s="28">
        <f>F616</f>
        <v>603</v>
      </c>
      <c r="DQ500" s="29">
        <f>F424</f>
        <v>411</v>
      </c>
      <c r="DR500" s="29">
        <f>F362</f>
        <v>349</v>
      </c>
      <c r="DS500" s="29">
        <f>F145</f>
        <v>132</v>
      </c>
      <c r="DT500" s="29">
        <f>F78</f>
        <v>65</v>
      </c>
      <c r="DU500" s="29">
        <f>F209</f>
        <v>196</v>
      </c>
      <c r="DV500" s="29">
        <f>F122</f>
        <v>109</v>
      </c>
      <c r="DW500" s="29">
        <f>F555</f>
        <v>542</v>
      </c>
      <c r="DX500" s="29">
        <f>F463</f>
        <v>450</v>
      </c>
      <c r="DY500" s="29">
        <f>F276</f>
        <v>263</v>
      </c>
      <c r="DZ500" s="29">
        <f>F407</f>
        <v>394</v>
      </c>
      <c r="EA500" s="29">
        <f>F315</f>
        <v>302</v>
      </c>
      <c r="EB500" s="29">
        <f>F248</f>
        <v>235</v>
      </c>
      <c r="EC500" s="29">
        <f>F61</f>
        <v>48</v>
      </c>
      <c r="ED500" s="29">
        <f>F594</f>
        <v>581</v>
      </c>
      <c r="EE500" s="29">
        <f>F100</f>
        <v>87</v>
      </c>
      <c r="EF500" s="29">
        <f>F533</f>
        <v>520</v>
      </c>
      <c r="EG500" s="29">
        <f>F446</f>
        <v>433</v>
      </c>
      <c r="EH500" s="29">
        <f>F379</f>
        <v>366</v>
      </c>
      <c r="EI500" s="29">
        <f>F167</f>
        <v>154</v>
      </c>
      <c r="EJ500" s="29">
        <f>F293</f>
        <v>280</v>
      </c>
      <c r="EK500" s="29">
        <f>F231</f>
        <v>218</v>
      </c>
      <c r="EL500" s="29">
        <f>F14</f>
        <v>1</v>
      </c>
      <c r="EM500" s="29">
        <f>F577</f>
        <v>564</v>
      </c>
      <c r="EN500" s="30">
        <f>F510</f>
        <v>497</v>
      </c>
      <c r="EO500" s="75">
        <f t="shared" si="223"/>
        <v>3247400</v>
      </c>
      <c r="EP500" s="41"/>
      <c r="EQ500" s="241" t="s">
        <v>610</v>
      </c>
      <c r="ER500" s="243" t="s">
        <v>405</v>
      </c>
      <c r="ES500" s="243" t="s">
        <v>179</v>
      </c>
      <c r="ET500" s="243" t="s">
        <v>285</v>
      </c>
      <c r="EU500" s="243" t="s">
        <v>644</v>
      </c>
      <c r="EV500" s="243" t="s">
        <v>288</v>
      </c>
      <c r="EW500" s="243" t="s">
        <v>231</v>
      </c>
      <c r="EX500" s="245" t="s">
        <v>485</v>
      </c>
      <c r="EY500" s="243" t="s">
        <v>615</v>
      </c>
      <c r="EZ500" s="243" t="s">
        <v>382</v>
      </c>
      <c r="FA500" s="243" t="s">
        <v>533</v>
      </c>
      <c r="FB500" s="243" t="s">
        <v>384</v>
      </c>
      <c r="FC500" s="244" t="s">
        <v>286</v>
      </c>
      <c r="FD500" s="243" t="s">
        <v>494</v>
      </c>
      <c r="FE500" s="243" t="s">
        <v>355</v>
      </c>
      <c r="FF500" s="243" t="s">
        <v>409</v>
      </c>
      <c r="FG500" s="243" t="s">
        <v>686</v>
      </c>
      <c r="FH500" s="242" t="s">
        <v>102</v>
      </c>
      <c r="FI500" s="243" t="s">
        <v>383</v>
      </c>
      <c r="FJ500" s="243" t="s">
        <v>284</v>
      </c>
      <c r="FK500" s="243" t="s">
        <v>125</v>
      </c>
      <c r="FL500" s="243" t="s">
        <v>287</v>
      </c>
      <c r="FM500" s="243" t="s">
        <v>201</v>
      </c>
      <c r="FN500" s="243" t="s">
        <v>381</v>
      </c>
      <c r="FO500" s="246" t="s">
        <v>252</v>
      </c>
      <c r="FP500" s="67"/>
    </row>
    <row r="501" spans="1:172" ht="12.75" x14ac:dyDescent="0.2">
      <c r="A501" s="41"/>
      <c r="B501" s="41"/>
      <c r="C501" s="41"/>
      <c r="D501" s="109" t="s">
        <v>152</v>
      </c>
      <c r="E501" s="110" t="s">
        <v>565</v>
      </c>
      <c r="F501" s="111">
        <f>B3+(488*B5)</f>
        <v>488</v>
      </c>
      <c r="G501" s="210"/>
      <c r="H501" s="211"/>
      <c r="DO501" s="57"/>
      <c r="DP501" s="28">
        <f>F101</f>
        <v>88</v>
      </c>
      <c r="DQ501" s="29">
        <f>F534</f>
        <v>521</v>
      </c>
      <c r="DR501" s="29">
        <f>F447</f>
        <v>434</v>
      </c>
      <c r="DS501" s="29">
        <f>F380</f>
        <v>367</v>
      </c>
      <c r="DT501" s="29">
        <f>F163</f>
        <v>150</v>
      </c>
      <c r="DU501" s="29">
        <f>F294</f>
        <v>281</v>
      </c>
      <c r="DV501" s="29">
        <f>F232</f>
        <v>219</v>
      </c>
      <c r="DW501" s="29">
        <f>F15</f>
        <v>2</v>
      </c>
      <c r="DX501" s="29">
        <f>F573</f>
        <v>560</v>
      </c>
      <c r="DY501" s="29">
        <f>F511</f>
        <v>498</v>
      </c>
      <c r="DZ501" s="29">
        <f>F617</f>
        <v>604</v>
      </c>
      <c r="EA501" s="29">
        <f>F425</f>
        <v>412</v>
      </c>
      <c r="EB501" s="29">
        <f>F358</f>
        <v>345</v>
      </c>
      <c r="EC501" s="29">
        <f>F146</f>
        <v>133</v>
      </c>
      <c r="ED501" s="29">
        <f>F79</f>
        <v>66</v>
      </c>
      <c r="EE501" s="29">
        <f>F210</f>
        <v>197</v>
      </c>
      <c r="EF501" s="29">
        <f>F118</f>
        <v>105</v>
      </c>
      <c r="EG501" s="29">
        <f>F556</f>
        <v>543</v>
      </c>
      <c r="EH501" s="29">
        <f>F464</f>
        <v>451</v>
      </c>
      <c r="EI501" s="29">
        <f>F277</f>
        <v>264</v>
      </c>
      <c r="EJ501" s="29">
        <f>F403</f>
        <v>390</v>
      </c>
      <c r="EK501" s="29">
        <f>F316</f>
        <v>303</v>
      </c>
      <c r="EL501" s="29">
        <f>F249</f>
        <v>236</v>
      </c>
      <c r="EM501" s="29">
        <f>F62</f>
        <v>49</v>
      </c>
      <c r="EN501" s="30">
        <f>F595</f>
        <v>582</v>
      </c>
      <c r="EO501" s="75">
        <f t="shared" si="223"/>
        <v>3247400</v>
      </c>
      <c r="EP501" s="41"/>
      <c r="EQ501" s="241" t="s">
        <v>123</v>
      </c>
      <c r="ER501" s="243" t="s">
        <v>321</v>
      </c>
      <c r="ES501" s="243" t="s">
        <v>198</v>
      </c>
      <c r="ET501" s="243" t="s">
        <v>157</v>
      </c>
      <c r="EU501" s="243" t="s">
        <v>250</v>
      </c>
      <c r="EV501" s="243" t="s">
        <v>155</v>
      </c>
      <c r="EW501" s="245" t="s">
        <v>401</v>
      </c>
      <c r="EX501" s="243" t="s">
        <v>612</v>
      </c>
      <c r="EY501" s="243" t="s">
        <v>107</v>
      </c>
      <c r="EZ501" s="243" t="s">
        <v>512</v>
      </c>
      <c r="FA501" s="243" t="s">
        <v>566</v>
      </c>
      <c r="FB501" s="243" t="s">
        <v>353</v>
      </c>
      <c r="FC501" s="244" t="s">
        <v>158</v>
      </c>
      <c r="FD501" s="243" t="s">
        <v>699</v>
      </c>
      <c r="FE501" s="243" t="s">
        <v>554</v>
      </c>
      <c r="FF501" s="243" t="s">
        <v>310</v>
      </c>
      <c r="FG501" s="243" t="s">
        <v>453</v>
      </c>
      <c r="FH501" s="243" t="s">
        <v>558</v>
      </c>
      <c r="FI501" s="242" t="s">
        <v>0</v>
      </c>
      <c r="FJ501" s="243" t="s">
        <v>156</v>
      </c>
      <c r="FK501" s="243" t="s">
        <v>484</v>
      </c>
      <c r="FL501" s="243" t="s">
        <v>154</v>
      </c>
      <c r="FM501" s="243" t="s">
        <v>621</v>
      </c>
      <c r="FN501" s="243" t="s">
        <v>682</v>
      </c>
      <c r="FO501" s="246" t="s">
        <v>567</v>
      </c>
      <c r="FP501" s="67"/>
    </row>
    <row r="502" spans="1:172" ht="12.75" x14ac:dyDescent="0.2">
      <c r="A502" s="41"/>
      <c r="B502" s="41"/>
      <c r="C502" s="41"/>
      <c r="D502" s="109" t="s">
        <v>676</v>
      </c>
      <c r="E502" s="110" t="s">
        <v>565</v>
      </c>
      <c r="F502" s="111">
        <f>B3+(489*B5)</f>
        <v>489</v>
      </c>
      <c r="G502" s="210"/>
      <c r="H502" s="211"/>
      <c r="DO502" s="57"/>
      <c r="DP502" s="28">
        <f>F211</f>
        <v>198</v>
      </c>
      <c r="DQ502" s="29">
        <f>F119</f>
        <v>106</v>
      </c>
      <c r="DR502" s="29">
        <f>F557</f>
        <v>544</v>
      </c>
      <c r="DS502" s="29">
        <f>F465</f>
        <v>452</v>
      </c>
      <c r="DT502" s="29">
        <f>F273</f>
        <v>260</v>
      </c>
      <c r="DU502" s="29">
        <f>F404</f>
        <v>391</v>
      </c>
      <c r="DV502" s="29">
        <f>F317</f>
        <v>304</v>
      </c>
      <c r="DW502" s="29">
        <f>F250</f>
        <v>237</v>
      </c>
      <c r="DX502" s="29">
        <f>F58</f>
        <v>45</v>
      </c>
      <c r="DY502" s="29">
        <f>F596</f>
        <v>583</v>
      </c>
      <c r="DZ502" s="29">
        <f>F102</f>
        <v>89</v>
      </c>
      <c r="EA502" s="29">
        <f>F535</f>
        <v>522</v>
      </c>
      <c r="EB502" s="29">
        <f>F443</f>
        <v>430</v>
      </c>
      <c r="EC502" s="29">
        <f>F381</f>
        <v>368</v>
      </c>
      <c r="ED502" s="29">
        <f>F164</f>
        <v>151</v>
      </c>
      <c r="EE502" s="29">
        <f>F295</f>
        <v>282</v>
      </c>
      <c r="EF502" s="29">
        <f>F228</f>
        <v>215</v>
      </c>
      <c r="EG502" s="29">
        <f>F16</f>
        <v>3</v>
      </c>
      <c r="EH502" s="29">
        <f>F574</f>
        <v>561</v>
      </c>
      <c r="EI502" s="29">
        <f>F512</f>
        <v>499</v>
      </c>
      <c r="EJ502" s="29">
        <f>F613</f>
        <v>600</v>
      </c>
      <c r="EK502" s="29">
        <f>F426</f>
        <v>413</v>
      </c>
      <c r="EL502" s="29">
        <f>F359</f>
        <v>346</v>
      </c>
      <c r="EM502" s="29">
        <f>F147</f>
        <v>134</v>
      </c>
      <c r="EN502" s="30">
        <f>F80</f>
        <v>67</v>
      </c>
      <c r="EO502" s="75">
        <f t="shared" si="223"/>
        <v>3247400</v>
      </c>
      <c r="EP502" s="41"/>
      <c r="EQ502" s="241" t="s">
        <v>547</v>
      </c>
      <c r="ER502" s="243" t="s">
        <v>579</v>
      </c>
      <c r="ES502" s="243" t="s">
        <v>356</v>
      </c>
      <c r="ET502" s="243" t="s">
        <v>4</v>
      </c>
      <c r="EU502" s="243" t="s">
        <v>681</v>
      </c>
      <c r="EV502" s="245" t="s">
        <v>99</v>
      </c>
      <c r="EW502" s="243" t="s">
        <v>323</v>
      </c>
      <c r="EX502" s="243" t="s">
        <v>200</v>
      </c>
      <c r="EY502" s="243" t="s">
        <v>380</v>
      </c>
      <c r="EZ502" s="243" t="s">
        <v>251</v>
      </c>
      <c r="FA502" s="243" t="s">
        <v>609</v>
      </c>
      <c r="FB502" s="243" t="s">
        <v>433</v>
      </c>
      <c r="FC502" s="244" t="s">
        <v>338</v>
      </c>
      <c r="FD502" s="243" t="s">
        <v>478</v>
      </c>
      <c r="FE502" s="243" t="s">
        <v>245</v>
      </c>
      <c r="FF502" s="243" t="s">
        <v>304</v>
      </c>
      <c r="FG502" s="243" t="s">
        <v>653</v>
      </c>
      <c r="FH502" s="243" t="s">
        <v>630</v>
      </c>
      <c r="FI502" s="243" t="s">
        <v>432</v>
      </c>
      <c r="FJ502" s="242" t="s">
        <v>340</v>
      </c>
      <c r="FK502" s="243" t="s">
        <v>434</v>
      </c>
      <c r="FL502" s="243" t="s">
        <v>339</v>
      </c>
      <c r="FM502" s="243" t="s">
        <v>559</v>
      </c>
      <c r="FN502" s="243" t="s">
        <v>493</v>
      </c>
      <c r="FO502" s="246" t="s">
        <v>97</v>
      </c>
      <c r="FP502" s="67"/>
    </row>
    <row r="503" spans="1:172" ht="12.75" x14ac:dyDescent="0.2">
      <c r="A503" s="41"/>
      <c r="B503" s="41"/>
      <c r="C503" s="41"/>
      <c r="D503" s="109" t="s">
        <v>404</v>
      </c>
      <c r="E503" s="110" t="s">
        <v>565</v>
      </c>
      <c r="F503" s="122">
        <f>B3+(490*B5)</f>
        <v>490</v>
      </c>
      <c r="G503" s="210"/>
      <c r="H503" s="211"/>
      <c r="DO503" s="57"/>
      <c r="DP503" s="28">
        <f>F219</f>
        <v>206</v>
      </c>
      <c r="DQ503" s="29">
        <f>F32</f>
        <v>19</v>
      </c>
      <c r="DR503" s="29">
        <f>F565</f>
        <v>552</v>
      </c>
      <c r="DS503" s="29">
        <f>F498</f>
        <v>485</v>
      </c>
      <c r="DT503" s="29">
        <f>F311</f>
        <v>298</v>
      </c>
      <c r="DU503" s="29">
        <f>F417</f>
        <v>404</v>
      </c>
      <c r="DV503" s="29">
        <f>F350</f>
        <v>337</v>
      </c>
      <c r="DW503" s="29">
        <f>F158</f>
        <v>145</v>
      </c>
      <c r="DX503" s="29">
        <f>F71</f>
        <v>58</v>
      </c>
      <c r="DY503" s="29">
        <f>F629</f>
        <v>616</v>
      </c>
      <c r="DZ503" s="29">
        <f>F135</f>
        <v>122</v>
      </c>
      <c r="EA503" s="29">
        <f>F543</f>
        <v>530</v>
      </c>
      <c r="EB503" s="29">
        <f>F481</f>
        <v>468</v>
      </c>
      <c r="EC503" s="29">
        <f>F264</f>
        <v>251</v>
      </c>
      <c r="ED503" s="29">
        <f>F202</f>
        <v>189</v>
      </c>
      <c r="EE503" s="29">
        <f>F328</f>
        <v>315</v>
      </c>
      <c r="EF503" s="29">
        <f>F241</f>
        <v>228</v>
      </c>
      <c r="EG503" s="29">
        <f>F49</f>
        <v>36</v>
      </c>
      <c r="EH503" s="29">
        <f>F612</f>
        <v>599</v>
      </c>
      <c r="EI503" s="29">
        <f>F395</f>
        <v>382</v>
      </c>
      <c r="EJ503" s="29">
        <f>F526</f>
        <v>513</v>
      </c>
      <c r="EK503" s="29">
        <f>F459</f>
        <v>446</v>
      </c>
      <c r="EL503" s="29">
        <f>F372</f>
        <v>359</v>
      </c>
      <c r="EM503" s="29">
        <f>F180</f>
        <v>167</v>
      </c>
      <c r="EN503" s="30">
        <f>F88</f>
        <v>75</v>
      </c>
      <c r="EO503" s="75">
        <f t="shared" si="223"/>
        <v>3247400</v>
      </c>
      <c r="EP503" s="41"/>
      <c r="EQ503" s="241" t="s">
        <v>133</v>
      </c>
      <c r="ER503" s="243" t="s">
        <v>212</v>
      </c>
      <c r="ES503" s="243" t="s">
        <v>172</v>
      </c>
      <c r="ET503" s="243" t="s">
        <v>371</v>
      </c>
      <c r="EU503" s="245" t="s">
        <v>259</v>
      </c>
      <c r="EV503" s="243" t="s">
        <v>169</v>
      </c>
      <c r="EW503" s="243" t="s">
        <v>578</v>
      </c>
      <c r="EX503" s="243" t="s">
        <v>538</v>
      </c>
      <c r="EY503" s="243" t="s">
        <v>210</v>
      </c>
      <c r="EZ503" s="243" t="s">
        <v>645</v>
      </c>
      <c r="FA503" s="243" t="s">
        <v>209</v>
      </c>
      <c r="FB503" s="243" t="s">
        <v>655</v>
      </c>
      <c r="FC503" s="244" t="s">
        <v>687</v>
      </c>
      <c r="FD503" s="243" t="s">
        <v>513</v>
      </c>
      <c r="FE503" s="243" t="s">
        <v>362</v>
      </c>
      <c r="FF503" s="243" t="s">
        <v>306</v>
      </c>
      <c r="FG503" s="243" t="s">
        <v>458</v>
      </c>
      <c r="FH503" s="243" t="s">
        <v>211</v>
      </c>
      <c r="FI503" s="243" t="s">
        <v>500</v>
      </c>
      <c r="FJ503" s="243" t="s">
        <v>403</v>
      </c>
      <c r="FK503" s="242" t="s">
        <v>486</v>
      </c>
      <c r="FL503" s="243" t="s">
        <v>625</v>
      </c>
      <c r="FM503" s="243" t="s">
        <v>594</v>
      </c>
      <c r="FN503" s="243" t="s">
        <v>537</v>
      </c>
      <c r="FO503" s="246" t="s">
        <v>1</v>
      </c>
      <c r="FP503" s="67"/>
    </row>
    <row r="504" spans="1:172" ht="12.75" x14ac:dyDescent="0.2">
      <c r="A504" s="41"/>
      <c r="B504" s="41"/>
      <c r="C504" s="41"/>
      <c r="D504" s="109" t="s">
        <v>81</v>
      </c>
      <c r="E504" s="110" t="s">
        <v>565</v>
      </c>
      <c r="F504" s="122">
        <f>B3+(491*B5)</f>
        <v>491</v>
      </c>
      <c r="G504" s="210"/>
      <c r="H504" s="211"/>
      <c r="DO504" s="57"/>
      <c r="DP504" s="28">
        <f>F329</f>
        <v>316</v>
      </c>
      <c r="DQ504" s="29">
        <f>F242</f>
        <v>229</v>
      </c>
      <c r="DR504" s="29">
        <f>F50</f>
        <v>37</v>
      </c>
      <c r="DS504" s="29">
        <f>F608</f>
        <v>595</v>
      </c>
      <c r="DT504" s="29">
        <f>F396</f>
        <v>383</v>
      </c>
      <c r="DU504" s="29">
        <f>F527</f>
        <v>514</v>
      </c>
      <c r="DV504" s="29">
        <f>F460</f>
        <v>447</v>
      </c>
      <c r="DW504" s="29">
        <f>F368</f>
        <v>355</v>
      </c>
      <c r="DX504" s="29">
        <f>F181</f>
        <v>168</v>
      </c>
      <c r="DY504" s="29">
        <f>F89</f>
        <v>76</v>
      </c>
      <c r="DZ504" s="29">
        <f>F220</f>
        <v>207</v>
      </c>
      <c r="EA504" s="29">
        <f>F28</f>
        <v>15</v>
      </c>
      <c r="EB504" s="29">
        <f>F566</f>
        <v>553</v>
      </c>
      <c r="EC504" s="29">
        <f>F499</f>
        <v>486</v>
      </c>
      <c r="ED504" s="29">
        <f>F312</f>
        <v>299</v>
      </c>
      <c r="EE504" s="29">
        <f>F413</f>
        <v>400</v>
      </c>
      <c r="EF504" s="29">
        <f>F351</f>
        <v>338</v>
      </c>
      <c r="EG504" s="29">
        <f>F159</f>
        <v>146</v>
      </c>
      <c r="EH504" s="29">
        <f>F72</f>
        <v>59</v>
      </c>
      <c r="EI504" s="29">
        <f>F630</f>
        <v>617</v>
      </c>
      <c r="EJ504" s="29">
        <f>F136</f>
        <v>123</v>
      </c>
      <c r="EK504" s="29">
        <f>F544</f>
        <v>531</v>
      </c>
      <c r="EL504" s="29">
        <f>F482</f>
        <v>469</v>
      </c>
      <c r="EM504" s="29">
        <f>F265</f>
        <v>252</v>
      </c>
      <c r="EN504" s="30">
        <f>F198</f>
        <v>185</v>
      </c>
      <c r="EO504" s="75">
        <f t="shared" si="223"/>
        <v>3247400</v>
      </c>
      <c r="EP504" s="41"/>
      <c r="EQ504" s="241" t="s">
        <v>466</v>
      </c>
      <c r="ER504" s="243" t="s">
        <v>91</v>
      </c>
      <c r="ES504" s="243" t="s">
        <v>555</v>
      </c>
      <c r="ET504" s="245" t="s">
        <v>671</v>
      </c>
      <c r="EU504" s="243" t="s">
        <v>295</v>
      </c>
      <c r="EV504" s="243" t="s">
        <v>135</v>
      </c>
      <c r="EW504" s="243" t="s">
        <v>328</v>
      </c>
      <c r="EX504" s="243" t="s">
        <v>188</v>
      </c>
      <c r="EY504" s="243" t="s">
        <v>94</v>
      </c>
      <c r="EZ504" s="243" t="s">
        <v>2</v>
      </c>
      <c r="FA504" s="243" t="s">
        <v>92</v>
      </c>
      <c r="FB504" s="243" t="s">
        <v>658</v>
      </c>
      <c r="FC504" s="244" t="s">
        <v>627</v>
      </c>
      <c r="FD504" s="243" t="s">
        <v>483</v>
      </c>
      <c r="FE504" s="243" t="s">
        <v>242</v>
      </c>
      <c r="FF504" s="243" t="s">
        <v>641</v>
      </c>
      <c r="FG504" s="243" t="s">
        <v>465</v>
      </c>
      <c r="FH504" s="243" t="s">
        <v>90</v>
      </c>
      <c r="FI504" s="243" t="s">
        <v>164</v>
      </c>
      <c r="FJ504" s="243" t="s">
        <v>553</v>
      </c>
      <c r="FK504" s="243" t="s">
        <v>525</v>
      </c>
      <c r="FL504" s="242" t="s">
        <v>173</v>
      </c>
      <c r="FM504" s="243" t="s">
        <v>564</v>
      </c>
      <c r="FN504" s="243" t="s">
        <v>467</v>
      </c>
      <c r="FO504" s="246" t="s">
        <v>93</v>
      </c>
      <c r="FP504" s="67"/>
    </row>
    <row r="505" spans="1:172" ht="12.75" x14ac:dyDescent="0.2">
      <c r="A505" s="41"/>
      <c r="B505" s="41"/>
      <c r="C505" s="41"/>
      <c r="D505" s="109" t="s">
        <v>657</v>
      </c>
      <c r="E505" s="110" t="s">
        <v>565</v>
      </c>
      <c r="F505" s="111">
        <f>B3+(492*B5)</f>
        <v>492</v>
      </c>
      <c r="G505" s="210"/>
      <c r="H505" s="211"/>
      <c r="DO505" s="57"/>
      <c r="DP505" s="28">
        <f>F414</f>
        <v>401</v>
      </c>
      <c r="DQ505" s="29">
        <f>F352</f>
        <v>339</v>
      </c>
      <c r="DR505" s="29">
        <f>F160</f>
        <v>147</v>
      </c>
      <c r="DS505" s="29">
        <f>F68</f>
        <v>55</v>
      </c>
      <c r="DT505" s="29">
        <f>F631</f>
        <v>618</v>
      </c>
      <c r="DU505" s="29">
        <f>F137</f>
        <v>124</v>
      </c>
      <c r="DV505" s="29">
        <f>F545</f>
        <v>532</v>
      </c>
      <c r="DW505" s="29">
        <f>F478</f>
        <v>465</v>
      </c>
      <c r="DX505" s="29">
        <f>F266</f>
        <v>253</v>
      </c>
      <c r="DY505" s="29">
        <f>F199</f>
        <v>186</v>
      </c>
      <c r="DZ505" s="29">
        <f>F330</f>
        <v>317</v>
      </c>
      <c r="EA505" s="29">
        <f>F238</f>
        <v>225</v>
      </c>
      <c r="EB505" s="29">
        <f>F51</f>
        <v>38</v>
      </c>
      <c r="EC505" s="29">
        <f>F609</f>
        <v>596</v>
      </c>
      <c r="ED505" s="29">
        <f>F397</f>
        <v>384</v>
      </c>
      <c r="EE505" s="29">
        <f>F523</f>
        <v>510</v>
      </c>
      <c r="EF505" s="29">
        <f>F461</f>
        <v>448</v>
      </c>
      <c r="EG505" s="29">
        <f>F369</f>
        <v>356</v>
      </c>
      <c r="EH505" s="29">
        <f>F182</f>
        <v>169</v>
      </c>
      <c r="EI505" s="29">
        <f>F90</f>
        <v>77</v>
      </c>
      <c r="EJ505" s="29">
        <f>F221</f>
        <v>208</v>
      </c>
      <c r="EK505" s="29">
        <f>F29</f>
        <v>16</v>
      </c>
      <c r="EL505" s="29">
        <f>F567</f>
        <v>554</v>
      </c>
      <c r="EM505" s="29">
        <f>F500</f>
        <v>487</v>
      </c>
      <c r="EN505" s="30">
        <f>F308</f>
        <v>295</v>
      </c>
      <c r="EO505" s="75">
        <f t="shared" si="223"/>
        <v>3247400</v>
      </c>
      <c r="EP505" s="41"/>
      <c r="EQ505" s="241" t="s">
        <v>396</v>
      </c>
      <c r="ER505" s="243" t="s">
        <v>283</v>
      </c>
      <c r="ES505" s="245" t="s">
        <v>247</v>
      </c>
      <c r="ET505" s="243" t="s">
        <v>499</v>
      </c>
      <c r="EU505" s="243" t="s">
        <v>411</v>
      </c>
      <c r="EV505" s="243" t="s">
        <v>689</v>
      </c>
      <c r="EW505" s="243" t="s">
        <v>614</v>
      </c>
      <c r="EX505" s="243" t="s">
        <v>394</v>
      </c>
      <c r="EY505" s="243" t="s">
        <v>181</v>
      </c>
      <c r="EZ505" s="243" t="s">
        <v>598</v>
      </c>
      <c r="FA505" s="243" t="s">
        <v>132</v>
      </c>
      <c r="FB505" s="243" t="s">
        <v>326</v>
      </c>
      <c r="FC505" s="244" t="s">
        <v>165</v>
      </c>
      <c r="FD505" s="243" t="s">
        <v>370</v>
      </c>
      <c r="FE505" s="243" t="s">
        <v>258</v>
      </c>
      <c r="FF505" s="243" t="s">
        <v>299</v>
      </c>
      <c r="FG505" s="243" t="s">
        <v>395</v>
      </c>
      <c r="FH505" s="243" t="s">
        <v>282</v>
      </c>
      <c r="FI505" s="243" t="s">
        <v>549</v>
      </c>
      <c r="FJ505" s="243" t="s">
        <v>639</v>
      </c>
      <c r="FK505" s="243" t="s">
        <v>698</v>
      </c>
      <c r="FL505" s="243" t="s">
        <v>408</v>
      </c>
      <c r="FM505" s="242" t="s">
        <v>613</v>
      </c>
      <c r="FN505" s="243" t="s">
        <v>294</v>
      </c>
      <c r="FO505" s="246" t="s">
        <v>281</v>
      </c>
      <c r="FP505" s="67"/>
    </row>
    <row r="506" spans="1:172" ht="12.75" x14ac:dyDescent="0.2">
      <c r="A506" s="41"/>
      <c r="B506" s="41"/>
      <c r="C506" s="41"/>
      <c r="D506" s="109" t="s">
        <v>683</v>
      </c>
      <c r="E506" s="110" t="s">
        <v>565</v>
      </c>
      <c r="F506" s="111">
        <f>B3+(493*B5)</f>
        <v>493</v>
      </c>
      <c r="G506" s="210"/>
      <c r="H506" s="211"/>
      <c r="DO506" s="57"/>
      <c r="DP506" s="28">
        <f>F524</f>
        <v>511</v>
      </c>
      <c r="DQ506" s="29">
        <f>F462</f>
        <v>449</v>
      </c>
      <c r="DR506" s="29">
        <f>F370</f>
        <v>357</v>
      </c>
      <c r="DS506" s="29">
        <f>F178</f>
        <v>165</v>
      </c>
      <c r="DT506" s="29">
        <f>F91</f>
        <v>78</v>
      </c>
      <c r="DU506" s="29">
        <f>F222</f>
        <v>209</v>
      </c>
      <c r="DV506" s="29">
        <f>F30</f>
        <v>17</v>
      </c>
      <c r="DW506" s="29">
        <f>F563</f>
        <v>550</v>
      </c>
      <c r="DX506" s="29">
        <f>F501</f>
        <v>488</v>
      </c>
      <c r="DY506" s="29">
        <f>F309</f>
        <v>296</v>
      </c>
      <c r="DZ506" s="29">
        <f>F415</f>
        <v>402</v>
      </c>
      <c r="EA506" s="29">
        <f>F348</f>
        <v>335</v>
      </c>
      <c r="EB506" s="29">
        <f>F161</f>
        <v>148</v>
      </c>
      <c r="EC506" s="29">
        <f>F69</f>
        <v>56</v>
      </c>
      <c r="ED506" s="29">
        <f>F632</f>
        <v>619</v>
      </c>
      <c r="EE506" s="29">
        <f>F133</f>
        <v>120</v>
      </c>
      <c r="EF506" s="29">
        <f>F546</f>
        <v>533</v>
      </c>
      <c r="EG506" s="29">
        <f>F479</f>
        <v>466</v>
      </c>
      <c r="EH506" s="29">
        <f>F267</f>
        <v>254</v>
      </c>
      <c r="EI506" s="29">
        <f>F200</f>
        <v>187</v>
      </c>
      <c r="EJ506" s="29">
        <f>F331</f>
        <v>318</v>
      </c>
      <c r="EK506" s="29">
        <f>F239</f>
        <v>226</v>
      </c>
      <c r="EL506" s="29">
        <f>F52</f>
        <v>39</v>
      </c>
      <c r="EM506" s="29">
        <f>F610</f>
        <v>597</v>
      </c>
      <c r="EN506" s="30">
        <f>F393</f>
        <v>380</v>
      </c>
      <c r="EO506" s="75">
        <f t="shared" si="223"/>
        <v>3247400</v>
      </c>
      <c r="EP506" s="41"/>
      <c r="EQ506" s="241" t="s">
        <v>509</v>
      </c>
      <c r="ER506" s="245" t="s">
        <v>149</v>
      </c>
      <c r="ES506" s="243" t="s">
        <v>180</v>
      </c>
      <c r="ET506" s="243" t="s">
        <v>599</v>
      </c>
      <c r="EU506" s="243" t="s">
        <v>572</v>
      </c>
      <c r="EV506" s="243" t="s">
        <v>524</v>
      </c>
      <c r="EW506" s="243" t="s">
        <v>290</v>
      </c>
      <c r="EX506" s="243" t="s">
        <v>511</v>
      </c>
      <c r="EY506" s="243" t="s">
        <v>152</v>
      </c>
      <c r="EZ506" s="243" t="s">
        <v>412</v>
      </c>
      <c r="FA506" s="243" t="s">
        <v>150</v>
      </c>
      <c r="FB506" s="243" t="s">
        <v>677</v>
      </c>
      <c r="FC506" s="244" t="s">
        <v>400</v>
      </c>
      <c r="FD506" s="243" t="s">
        <v>573</v>
      </c>
      <c r="FE506" s="243" t="s">
        <v>298</v>
      </c>
      <c r="FF506" s="243" t="s">
        <v>134</v>
      </c>
      <c r="FG506" s="243" t="s">
        <v>327</v>
      </c>
      <c r="FH506" s="243" t="s">
        <v>153</v>
      </c>
      <c r="FI506" s="243" t="s">
        <v>372</v>
      </c>
      <c r="FJ506" s="243" t="s">
        <v>260</v>
      </c>
      <c r="FK506" s="243" t="s">
        <v>438</v>
      </c>
      <c r="FL506" s="243" t="s">
        <v>364</v>
      </c>
      <c r="FM506" s="243" t="s">
        <v>574</v>
      </c>
      <c r="FN506" s="242" t="s">
        <v>510</v>
      </c>
      <c r="FO506" s="246" t="s">
        <v>151</v>
      </c>
      <c r="FP506" s="67"/>
    </row>
    <row r="507" spans="1:172" ht="13.5" thickBot="1" x14ac:dyDescent="0.25">
      <c r="A507" s="41"/>
      <c r="B507" s="41"/>
      <c r="C507" s="41"/>
      <c r="D507" s="109" t="s">
        <v>457</v>
      </c>
      <c r="E507" s="110" t="s">
        <v>565</v>
      </c>
      <c r="F507" s="122">
        <f>B3+(494*B5)</f>
        <v>494</v>
      </c>
      <c r="G507" s="210"/>
      <c r="H507" s="211"/>
      <c r="DO507" s="57"/>
      <c r="DP507" s="31">
        <f>F134</f>
        <v>121</v>
      </c>
      <c r="DQ507" s="32">
        <f>F547</f>
        <v>534</v>
      </c>
      <c r="DR507" s="32">
        <f>F480</f>
        <v>467</v>
      </c>
      <c r="DS507" s="32">
        <f>F263</f>
        <v>250</v>
      </c>
      <c r="DT507" s="32">
        <f>F201</f>
        <v>188</v>
      </c>
      <c r="DU507" s="32">
        <f>F332</f>
        <v>319</v>
      </c>
      <c r="DV507" s="32">
        <f>F240</f>
        <v>227</v>
      </c>
      <c r="DW507" s="32">
        <f>F48</f>
        <v>35</v>
      </c>
      <c r="DX507" s="32">
        <f>F611</f>
        <v>598</v>
      </c>
      <c r="DY507" s="32">
        <f>F394</f>
        <v>381</v>
      </c>
      <c r="DZ507" s="32">
        <f>F525</f>
        <v>512</v>
      </c>
      <c r="EA507" s="32">
        <f>F458</f>
        <v>445</v>
      </c>
      <c r="EB507" s="32">
        <f>F371</f>
        <v>358</v>
      </c>
      <c r="EC507" s="32">
        <f>F179</f>
        <v>166</v>
      </c>
      <c r="ED507" s="32">
        <f>F92</f>
        <v>79</v>
      </c>
      <c r="EE507" s="32">
        <f>F218</f>
        <v>205</v>
      </c>
      <c r="EF507" s="32">
        <f>F31</f>
        <v>18</v>
      </c>
      <c r="EG507" s="32">
        <f>F564</f>
        <v>551</v>
      </c>
      <c r="EH507" s="32">
        <f>F502</f>
        <v>489</v>
      </c>
      <c r="EI507" s="32">
        <f>F310</f>
        <v>297</v>
      </c>
      <c r="EJ507" s="32">
        <f>F416</f>
        <v>403</v>
      </c>
      <c r="EK507" s="32">
        <f>F349</f>
        <v>336</v>
      </c>
      <c r="EL507" s="32">
        <f>F162</f>
        <v>149</v>
      </c>
      <c r="EM507" s="32">
        <f>F70</f>
        <v>57</v>
      </c>
      <c r="EN507" s="33">
        <f>F628</f>
        <v>615</v>
      </c>
      <c r="EO507" s="75">
        <f t="shared" si="223"/>
        <v>3247400</v>
      </c>
      <c r="EP507" s="41"/>
      <c r="EQ507" s="250" t="s">
        <v>289</v>
      </c>
      <c r="ER507" s="251" t="s">
        <v>336</v>
      </c>
      <c r="ES507" s="251" t="s">
        <v>603</v>
      </c>
      <c r="ET507" s="251" t="s">
        <v>586</v>
      </c>
      <c r="EU507" s="251" t="s">
        <v>635</v>
      </c>
      <c r="EV507" s="251" t="s">
        <v>665</v>
      </c>
      <c r="EW507" s="251" t="s">
        <v>480</v>
      </c>
      <c r="EX507" s="251" t="s">
        <v>430</v>
      </c>
      <c r="EY507" s="251" t="s">
        <v>241</v>
      </c>
      <c r="EZ507" s="251" t="s">
        <v>700</v>
      </c>
      <c r="FA507" s="251" t="s">
        <v>337</v>
      </c>
      <c r="FB507" s="251" t="s">
        <v>168</v>
      </c>
      <c r="FC507" s="252" t="s">
        <v>563</v>
      </c>
      <c r="FD507" s="251" t="s">
        <v>498</v>
      </c>
      <c r="FE507" s="251" t="s">
        <v>410</v>
      </c>
      <c r="FF507" s="251" t="s">
        <v>114</v>
      </c>
      <c r="FG507" s="251" t="s">
        <v>431</v>
      </c>
      <c r="FH507" s="251" t="s">
        <v>335</v>
      </c>
      <c r="FI507" s="251" t="s">
        <v>676</v>
      </c>
      <c r="FJ507" s="251" t="s">
        <v>439</v>
      </c>
      <c r="FK507" s="251" t="s">
        <v>131</v>
      </c>
      <c r="FL507" s="251" t="s">
        <v>305</v>
      </c>
      <c r="FM507" s="251" t="s">
        <v>187</v>
      </c>
      <c r="FN507" s="251" t="s">
        <v>369</v>
      </c>
      <c r="FO507" s="253" t="s">
        <v>257</v>
      </c>
      <c r="FP507" s="67"/>
    </row>
    <row r="508" spans="1:172" ht="12.75" x14ac:dyDescent="0.2">
      <c r="A508" s="41"/>
      <c r="B508" s="41"/>
      <c r="C508" s="41"/>
      <c r="D508" s="109" t="s">
        <v>235</v>
      </c>
      <c r="E508" s="110" t="s">
        <v>565</v>
      </c>
      <c r="F508" s="122">
        <f>B3+(495*B5)</f>
        <v>495</v>
      </c>
      <c r="G508" s="210"/>
      <c r="H508" s="211"/>
      <c r="DO508" s="57"/>
      <c r="DP508" s="138">
        <f>SUMSQ(DP483,DQ483,DR483,DS483,DT483,DP484,DQ484,DR484,DS484,DT484,DP485,DQ485,DR485,DS485,DT485,DP486,DQ486,DR486,DS486,DT486,DP487,DQ487,DR487,DS487,DT487)</f>
        <v>3247400</v>
      </c>
      <c r="DQ508" s="139">
        <f>SUMSQ(DP488,DQ488,DR488,DS488,DT488,DP489,DQ489,DR489,DS489,DT489,DT490,DS490,DR490,DQ490,DP490,DP491,DQ491,DR491,DS491,DT491,DT492,DS492,DR492,DQ492,DP492)</f>
        <v>3247400</v>
      </c>
      <c r="DR508" s="139">
        <f>SUMSQ(DP493,DQ493,DR493,DS493,DT493,DP494,DQ494,DR494,DS494,DT494,DP495,DQ495,DR495,DS495,DT495,DP496,DQ496,DR496,DS496,DT496,DT497,DS497,DR497,DQ497,DP497)</f>
        <v>3247400</v>
      </c>
      <c r="DS508" s="139">
        <f>SUMSQ(DP498,DQ498,DR498,DS498,DT498,DP499,DQ499,DR499,DS499,DT499,DP500,DQ500,DR500,DS500,DT500,DP501,DQ501,DR501,DS501,DT501,DP502,DQ502,DR502,DS502,DT502)</f>
        <v>3247400</v>
      </c>
      <c r="DT508" s="139">
        <f>SUMSQ(DP503,DQ503,DR503,DS503,DT503,DP504,DQ504,DR504,DS504,DT504,DP505,DQ505,DR505,DS505,DT505,DP506,DQ506,DR506,DS506,DT506,DP507,DQ507,DR507,DS507,DT507)</f>
        <v>3247400</v>
      </c>
      <c r="DU508" s="139">
        <f>SUMSQ(DU483,DV483,DW483,DX483,DY483,DU484,DV484,DW484,DX484,DY484,DU485,DV485,DW485,DX485,DY485,DU486,DV486,DW486,DX486,DY486,DU487,DV487,DW487,DX487,DY487)</f>
        <v>3247400</v>
      </c>
      <c r="DV508" s="139">
        <f>SUMSQ(DU488,DV488,DW488,DX488,DY488,DU489,DV489,DW489,DX489,DY489,DY490,DX490,DW490,DV490,DU490,DU491,DV491,DW491,DX491,DY491,DY492,DX492,DW492,DV492,DU492)</f>
        <v>3247400</v>
      </c>
      <c r="DW508" s="139">
        <f>SUMSQ(DU493,DV493,DW493,DX493,DY493,DU494,DV494,DW494,DX494,DY494,DU495,DV495,DW495,DX495,DY495,DU496,DV496,DW496,DX496,DY496,DY497,DX497,DW497,DV497,DU497)</f>
        <v>3247400</v>
      </c>
      <c r="DX508" s="139">
        <f>SUMSQ(DU498,DV498,DW498,DX498,DY498,DU499,DV499,DW499,DX499,DY499,DU500,DV500,DW500,DX500,DY500,DU501,DV501,DW501,DX501,DY501,DU502,DV502,DW502,DX502,DY502)</f>
        <v>3247400</v>
      </c>
      <c r="DY508" s="139">
        <f>SUMSQ(DU503,DV503,DW503,DX503,DY503,DU504,DV504,DW504,DX504,DY504,DU505,DV505,DW505,DX505,DY505,DU506,DV506,DW506,DX506,DY506,DU507,DV507,DW507,DX507,DY507)</f>
        <v>3247400</v>
      </c>
      <c r="DZ508" s="139">
        <f>SUMSQ(DZ483,EA483,EB483,EC483,ED483,DZ484,EA484,EB484,EC484,ED484,DZ485,EA485,EB485,EC485,ED485,DZ486,EA486,EB486,EC486,ED486,DZ487,EA487,EB487,EC487,ED487)</f>
        <v>3247400</v>
      </c>
      <c r="EA508" s="139">
        <f>SUMSQ(DZ488,EA488,EB488,EC488,ED488,DZ489,EA489,EB489,EC489,ED489,ED490,EC490,EB490,EA490,DZ490,DZ491,EA491,EB491,EC491,ED491,ED492,EC492,EB492,EA492,DZ492)</f>
        <v>3247400</v>
      </c>
      <c r="EB508" s="139">
        <f>DZ493^3+EA493^3+EB493^3+EC493^3+ED493^3+DZ494^3+EA494^3+EB494^3+EC494^3+ED494^3+DZ495^3+EA495^3+EB495^3+EC495^3+ED495^3+DZ496^3+EA496^3+EB496^3+EC496^3+ED496^3+DZ497^3+EA497^3+EB497^3+EC497^3+ED497^3</f>
        <v>1521000000</v>
      </c>
      <c r="EC508" s="139">
        <f>SUMSQ(DZ498,EA498,EB498,EC498,ED498,DZ499,EA499,EB499,EC499,ED499,DZ500,EA500,EB500,EC500,ED500,DZ501,EA501,EB501,EC501,ED501,DZ502,EA502,EB502,EC502,ED502)</f>
        <v>3247400</v>
      </c>
      <c r="ED508" s="139">
        <f>SUMSQ(DZ503,EA503,EB503,EC503,ED503,DZ504,EA504,EB504,EC504,ED504,DZ505,EA505,EB505,EC505,ED505,DZ506,EA506,EB506,EC506,ED506,DZ507,EA507,EB507,EC507,ED507)</f>
        <v>3247400</v>
      </c>
      <c r="EE508" s="139">
        <f>SUMSQ(EE483,EF483,EG483,EH483,EI483,EE484,EF484,EG484,EH484,EI484,EE485,EF485,EG485,EH485,EI485,EE486,EF486,EG486,EH486,EI486,EE487,EF487,EG487,EH487,EI487)</f>
        <v>3247400</v>
      </c>
      <c r="EF508" s="139">
        <f>SUMSQ(EE488,EF488,EG488,EH488,EI488,EE489,EF489,EG489,EH489,EI489,EI490,EH490,EG490,EF490,EE490,EE491,EF491,EG491,EH491,EI491,EI492,EH492,EG492,EF492,EE492)</f>
        <v>3247400</v>
      </c>
      <c r="EG508" s="139">
        <f>SUMSQ(EE493,EF493,EG493,EH493,EI493,EE494,EF494,EG494,EH494,EI494,EE495,EF495,EG495,EH495,EI495,EE496,EF496,EG496,EH496,EI496,EI497,EH497,EG497,EF497,EE497)</f>
        <v>3247400</v>
      </c>
      <c r="EH508" s="139">
        <f>SUMSQ(EE498,EF498,EG498,EH498,EI498,EE499,EF499,EG499,EH499,EI499,EE500,EF500,EG500,EH500,EI500,EE501,EF501,EG501,EH501,EI501,EE502,EF502,EG502,EH502,EI502)</f>
        <v>3247400</v>
      </c>
      <c r="EI508" s="139">
        <f>SUMSQ(EE503,EF503,EG503,EH503,EI503,EE504,EF504,EG504,EH504,EI504,EE505,EF505,EG505,EH505,EI505,EE506,EF506,EG506,EH506,EI506,EE507,EF507,EG507,EH507,EI507)</f>
        <v>3247400</v>
      </c>
      <c r="EJ508" s="139">
        <f>SUMSQ(EJ483,EK483,EL483,EM483,EN483,EJ484,EK484,EL484,EM484,EN484,EJ485,EK485,EL485,EM485,EN485,EJ486,EK486,EL486,EM486,EN486,EJ487,EK487,EL487,EM487,EN487)</f>
        <v>3247400</v>
      </c>
      <c r="EK508" s="139">
        <f>SUMSQ(EJ488,EK488,EL488,EM488,EN488,EJ489,EK489,EL489,EM489,EN489,EN490,EM490,EL490,EK490,EJ490,EJ491,EK491,EL491,EM491,EN491,EN492,EM492,EL492,EK492,EJ492)</f>
        <v>3247400</v>
      </c>
      <c r="EL508" s="139">
        <f>SUMSQ(EJ493,EK493,EL493,EM493,EN493,EJ494,EK494,EL494,EM494,EN494,EJ495,EK495,EL495,EM495,EN495,EJ496,EK496,EL496,EM496,EN496,EN497,EM497,EL497,EK497,EJ497)</f>
        <v>3247400</v>
      </c>
      <c r="EM508" s="139">
        <f>SUMSQ(EJ498,EK498,EL498,EM498,EN498,EJ499,EK499,EL499,EM499,EN499,EJ500,EK500,EL500,EM500,EN500,EJ501,EK501,EL501,EM501,EN501,EJ502,EK502,EL502,EM502,EN502)</f>
        <v>3247400</v>
      </c>
      <c r="EN508" s="139">
        <f>SUMSQ(EJ503,EK503,EL503,EM503,EN503,EJ504,EK504,EL504,EM504,EN504,EJ505,EK505,EL505,EM505,EN505,EJ506,EK506,EL506,EM506,EN506,EJ507,EK507,EL507,EM507,EN507)</f>
        <v>3247400</v>
      </c>
      <c r="EO508" s="231">
        <f>DP483^3+DQ484^3+DR485^3+DS486^3+DT487^3+DU488^3+DV489^3+DW490^3+DX491^3+DY492^3+DZ493^3+EA494^3+EB495^3+EC496^3+ED497^3+EE498^3+EF499^3+EG500^3+EH501^3+EI502^3+EJ503^3+EK504^3+EL505^3+EM506^3+EN507^3</f>
        <v>1521000000</v>
      </c>
      <c r="EP508" s="41"/>
      <c r="EQ508" s="141"/>
      <c r="ER508" s="141"/>
      <c r="ES508" s="141"/>
      <c r="ET508" s="141"/>
      <c r="EU508" s="141"/>
      <c r="EV508" s="141"/>
      <c r="EW508" s="141"/>
      <c r="EX508" s="141"/>
      <c r="EY508" s="141"/>
      <c r="EZ508" s="141"/>
      <c r="FA508" s="141"/>
      <c r="FB508" s="141"/>
      <c r="FC508" s="141"/>
      <c r="FD508" s="141"/>
      <c r="FE508" s="141"/>
      <c r="FF508" s="141"/>
      <c r="FG508" s="141"/>
      <c r="FH508" s="141"/>
      <c r="FI508" s="141"/>
      <c r="FJ508" s="141"/>
      <c r="FK508" s="141"/>
      <c r="FL508" s="141"/>
      <c r="FM508" s="141"/>
      <c r="FN508" s="141"/>
      <c r="FO508" s="141"/>
      <c r="FP508" s="67"/>
    </row>
    <row r="509" spans="1:172" ht="13.5" thickBot="1" x14ac:dyDescent="0.25">
      <c r="A509" s="41"/>
      <c r="B509" s="41"/>
      <c r="C509" s="41"/>
      <c r="D509" s="109" t="s">
        <v>640</v>
      </c>
      <c r="E509" s="110" t="s">
        <v>565</v>
      </c>
      <c r="F509" s="111">
        <f>B3+(496*B5)</f>
        <v>496</v>
      </c>
      <c r="G509" s="210"/>
      <c r="H509" s="211"/>
      <c r="DO509" s="57"/>
      <c r="DP509" s="143">
        <f>SUMSQ(DP483:DP507)</f>
        <v>3247400</v>
      </c>
      <c r="DQ509" s="144">
        <f t="shared" ref="DQ509:EA509" si="224">SUMSQ(DQ483:DQ507)</f>
        <v>3247400</v>
      </c>
      <c r="DR509" s="144">
        <f t="shared" si="224"/>
        <v>3247400</v>
      </c>
      <c r="DS509" s="144">
        <f t="shared" si="224"/>
        <v>3247400</v>
      </c>
      <c r="DT509" s="144">
        <f t="shared" si="224"/>
        <v>3247400</v>
      </c>
      <c r="DU509" s="144">
        <f t="shared" si="224"/>
        <v>3247400</v>
      </c>
      <c r="DV509" s="144">
        <f t="shared" si="224"/>
        <v>3247400</v>
      </c>
      <c r="DW509" s="144">
        <f t="shared" si="224"/>
        <v>3247400</v>
      </c>
      <c r="DX509" s="144">
        <f t="shared" si="224"/>
        <v>3247400</v>
      </c>
      <c r="DY509" s="144">
        <f t="shared" si="224"/>
        <v>3247400</v>
      </c>
      <c r="DZ509" s="144">
        <f t="shared" si="224"/>
        <v>3247400</v>
      </c>
      <c r="EA509" s="144">
        <f t="shared" si="224"/>
        <v>3247400</v>
      </c>
      <c r="EB509" s="148">
        <f>EB483^3+EB484^3+EB485^3+EB486^3+EB487^3+EB488^3+EB489^3+EB490^3+EB491^3+EB492^3+EB493^3+EB494^3+EB495^3+EB496^3+EB497^3+EB498^3+EB499^3+EB500^3+EB501^3+EB502^3+EB503^3+EB504^3+EB505^3+EB506^3+EB507^3</f>
        <v>1521000000</v>
      </c>
      <c r="EC509" s="144">
        <f t="shared" ref="EC509:EN509" si="225">SUMSQ(EC483:EC507)</f>
        <v>3247400</v>
      </c>
      <c r="ED509" s="144">
        <f t="shared" si="225"/>
        <v>3247400</v>
      </c>
      <c r="EE509" s="144">
        <f t="shared" si="225"/>
        <v>3247400</v>
      </c>
      <c r="EF509" s="144">
        <f t="shared" si="225"/>
        <v>3247400</v>
      </c>
      <c r="EG509" s="144">
        <f t="shared" si="225"/>
        <v>3247400</v>
      </c>
      <c r="EH509" s="144">
        <f t="shared" si="225"/>
        <v>3247400</v>
      </c>
      <c r="EI509" s="144">
        <f t="shared" si="225"/>
        <v>3247400</v>
      </c>
      <c r="EJ509" s="144">
        <f t="shared" si="225"/>
        <v>3247400</v>
      </c>
      <c r="EK509" s="144">
        <f t="shared" si="225"/>
        <v>3247400</v>
      </c>
      <c r="EL509" s="144">
        <f t="shared" si="225"/>
        <v>3247400</v>
      </c>
      <c r="EM509" s="144">
        <f t="shared" si="225"/>
        <v>3247400</v>
      </c>
      <c r="EN509" s="144">
        <f t="shared" si="225"/>
        <v>3247400</v>
      </c>
      <c r="EO509" s="233">
        <f>DP507^3+DQ506^3+DR505^3+DS504^3+DT503^3+DU502^3+DV501^3+DW500^3+DX499^3+DY498^3+DZ497^3+EA496^3+EB495^3+EC494^3+ED493^3+EE492^3+EF491^3+EG490^3+EH489^3+EI488^3+EJ487^3+EK486^3+EL485^3+EM484^3+EN483^3</f>
        <v>1521000000</v>
      </c>
      <c r="EP509" s="41"/>
      <c r="EQ509" s="93" t="s">
        <v>348</v>
      </c>
      <c r="ER509" s="93" t="s">
        <v>580</v>
      </c>
      <c r="ES509" s="93" t="s">
        <v>195</v>
      </c>
      <c r="ET509" s="93" t="s">
        <v>508</v>
      </c>
      <c r="EU509" s="93" t="s">
        <v>334</v>
      </c>
      <c r="EV509" s="93" t="s">
        <v>127</v>
      </c>
      <c r="EW509" s="93" t="s">
        <v>517</v>
      </c>
      <c r="EX509" s="93" t="s">
        <v>560</v>
      </c>
      <c r="EY509" s="93" t="s">
        <v>248</v>
      </c>
      <c r="EZ509" s="93" t="s">
        <v>347</v>
      </c>
      <c r="FA509" s="93" t="s">
        <v>527</v>
      </c>
      <c r="FB509" s="93" t="s">
        <v>673</v>
      </c>
      <c r="FC509" s="93" t="s">
        <v>617</v>
      </c>
      <c r="FD509" s="93" t="s">
        <v>374</v>
      </c>
      <c r="FE509" s="93" t="s">
        <v>302</v>
      </c>
      <c r="FF509" s="93" t="s">
        <v>608</v>
      </c>
      <c r="FG509" s="93" t="s">
        <v>322</v>
      </c>
      <c r="FH509" s="93" t="s">
        <v>102</v>
      </c>
      <c r="FI509" s="93" t="s">
        <v>0</v>
      </c>
      <c r="FJ509" s="93" t="s">
        <v>340</v>
      </c>
      <c r="FK509" s="93" t="s">
        <v>486</v>
      </c>
      <c r="FL509" s="93" t="s">
        <v>173</v>
      </c>
      <c r="FM509" s="93" t="s">
        <v>613</v>
      </c>
      <c r="FN509" s="93" t="s">
        <v>510</v>
      </c>
      <c r="FO509" s="93" t="s">
        <v>257</v>
      </c>
      <c r="FP509" s="67"/>
    </row>
    <row r="510" spans="1:172" ht="13.5" thickBot="1" x14ac:dyDescent="0.25">
      <c r="A510" s="41"/>
      <c r="B510" s="41"/>
      <c r="C510" s="41"/>
      <c r="D510" s="109" t="s">
        <v>252</v>
      </c>
      <c r="E510" s="110" t="s">
        <v>565</v>
      </c>
      <c r="F510" s="111">
        <f>B3+(497*B5)</f>
        <v>497</v>
      </c>
      <c r="G510" s="210"/>
      <c r="H510" s="211"/>
      <c r="DO510" s="149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  <c r="EC510" s="150"/>
      <c r="ED510" s="150"/>
      <c r="EE510" s="150"/>
      <c r="EF510" s="150"/>
      <c r="EG510" s="150"/>
      <c r="EH510" s="150"/>
      <c r="EI510" s="150"/>
      <c r="EJ510" s="150"/>
      <c r="EK510" s="150"/>
      <c r="EL510" s="150"/>
      <c r="EM510" s="150"/>
      <c r="EN510" s="150"/>
      <c r="EO510" s="150"/>
      <c r="EP510" s="150"/>
      <c r="EQ510" s="135" t="s">
        <v>289</v>
      </c>
      <c r="ER510" s="135" t="s">
        <v>149</v>
      </c>
      <c r="ES510" s="135" t="s">
        <v>247</v>
      </c>
      <c r="ET510" s="135" t="s">
        <v>671</v>
      </c>
      <c r="EU510" s="135" t="s">
        <v>259</v>
      </c>
      <c r="EV510" s="135" t="s">
        <v>99</v>
      </c>
      <c r="EW510" s="135" t="s">
        <v>401</v>
      </c>
      <c r="EX510" s="135" t="s">
        <v>485</v>
      </c>
      <c r="EY510" s="135" t="s">
        <v>110</v>
      </c>
      <c r="EZ510" s="135" t="s">
        <v>540</v>
      </c>
      <c r="FA510" s="135" t="s">
        <v>576</v>
      </c>
      <c r="FB510" s="135" t="s">
        <v>315</v>
      </c>
      <c r="FC510" s="135" t="s">
        <v>617</v>
      </c>
      <c r="FD510" s="135" t="s">
        <v>472</v>
      </c>
      <c r="FE510" s="135" t="s">
        <v>217</v>
      </c>
      <c r="FF510" s="135" t="s">
        <v>301</v>
      </c>
      <c r="FG510" s="135" t="s">
        <v>569</v>
      </c>
      <c r="FH510" s="135" t="s">
        <v>202</v>
      </c>
      <c r="FI510" s="135" t="s">
        <v>84</v>
      </c>
      <c r="FJ510" s="135" t="s">
        <v>693</v>
      </c>
      <c r="FK510" s="135" t="s">
        <v>440</v>
      </c>
      <c r="FL510" s="135" t="s">
        <v>449</v>
      </c>
      <c r="FM510" s="135" t="s">
        <v>278</v>
      </c>
      <c r="FN510" s="135" t="s">
        <v>375</v>
      </c>
      <c r="FO510" s="135" t="s">
        <v>642</v>
      </c>
      <c r="FP510" s="152"/>
    </row>
    <row r="511" spans="1:172" ht="13.5" thickBot="1" x14ac:dyDescent="0.25">
      <c r="A511" s="41"/>
      <c r="B511" s="41"/>
      <c r="C511" s="41"/>
      <c r="D511" s="109" t="s">
        <v>512</v>
      </c>
      <c r="E511" s="110" t="s">
        <v>565</v>
      </c>
      <c r="F511" s="122">
        <f>B3+(498*B5)</f>
        <v>498</v>
      </c>
      <c r="G511" s="210"/>
      <c r="H511" s="211"/>
    </row>
    <row r="512" spans="1:172" ht="13.5" thickBot="1" x14ac:dyDescent="0.25">
      <c r="A512" s="41"/>
      <c r="B512" s="41"/>
      <c r="C512" s="41"/>
      <c r="D512" s="109" t="s">
        <v>340</v>
      </c>
      <c r="E512" s="110" t="s">
        <v>565</v>
      </c>
      <c r="F512" s="122">
        <f>B3+(499*B5)</f>
        <v>499</v>
      </c>
      <c r="G512" s="210"/>
      <c r="H512" s="211"/>
      <c r="DO512" s="46" t="s">
        <v>3</v>
      </c>
      <c r="DP512" s="47" t="s">
        <v>3</v>
      </c>
      <c r="DQ512" s="47" t="s">
        <v>3</v>
      </c>
      <c r="DR512" s="47"/>
      <c r="DS512" s="47"/>
      <c r="DT512" s="47"/>
      <c r="DU512" s="47"/>
      <c r="DV512" s="47"/>
      <c r="DW512" s="47"/>
      <c r="DX512" s="47"/>
      <c r="DY512" s="47"/>
      <c r="DZ512" s="47"/>
      <c r="EA512" s="48"/>
      <c r="EB512" s="49" t="s">
        <v>795</v>
      </c>
      <c r="EC512" s="47"/>
      <c r="ED512" s="47"/>
      <c r="EE512" s="47"/>
      <c r="EF512" s="52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9"/>
      <c r="FC512" s="49" t="s">
        <v>796</v>
      </c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51"/>
    </row>
    <row r="513" spans="1:172" ht="12.75" x14ac:dyDescent="0.2">
      <c r="A513" s="41"/>
      <c r="B513" s="41"/>
      <c r="C513" s="41"/>
      <c r="D513" s="109" t="s">
        <v>391</v>
      </c>
      <c r="E513" s="110" t="s">
        <v>565</v>
      </c>
      <c r="F513" s="111">
        <f>B3+(500*B5)</f>
        <v>500</v>
      </c>
      <c r="G513" s="210"/>
      <c r="H513" s="211"/>
      <c r="DO513" s="57"/>
      <c r="DP513" s="25">
        <f>F28</f>
        <v>15</v>
      </c>
      <c r="DQ513" s="26">
        <f>F570</f>
        <v>557</v>
      </c>
      <c r="DR513" s="26">
        <f>F512</f>
        <v>499</v>
      </c>
      <c r="DS513" s="26">
        <f>F299</f>
        <v>286</v>
      </c>
      <c r="DT513" s="26">
        <f>F216</f>
        <v>203</v>
      </c>
      <c r="DU513" s="26">
        <f>F360</f>
        <v>347</v>
      </c>
      <c r="DV513" s="26">
        <f>F152</f>
        <v>139</v>
      </c>
      <c r="DW513" s="26">
        <f>F64</f>
        <v>51</v>
      </c>
      <c r="DX513" s="26">
        <f>F631</f>
        <v>618</v>
      </c>
      <c r="DY513" s="26">
        <f>F418</f>
        <v>405</v>
      </c>
      <c r="DZ513" s="26">
        <f>F542</f>
        <v>529</v>
      </c>
      <c r="EA513" s="26">
        <f>F479</f>
        <v>466</v>
      </c>
      <c r="EB513" s="26">
        <f>F271</f>
        <v>258</v>
      </c>
      <c r="EC513" s="26">
        <f>F208</f>
        <v>195</v>
      </c>
      <c r="ED513" s="26">
        <f>F125</f>
        <v>112</v>
      </c>
      <c r="EE513" s="26">
        <f>F244</f>
        <v>231</v>
      </c>
      <c r="EF513" s="26">
        <f>F61</f>
        <v>48</v>
      </c>
      <c r="EG513" s="26">
        <f>F598</f>
        <v>585</v>
      </c>
      <c r="EH513" s="26">
        <f>F390</f>
        <v>377</v>
      </c>
      <c r="EI513" s="26">
        <f>F332</f>
        <v>319</v>
      </c>
      <c r="EJ513" s="26">
        <f>F451</f>
        <v>438</v>
      </c>
      <c r="EK513" s="26">
        <f>F363</f>
        <v>350</v>
      </c>
      <c r="EL513" s="26">
        <f>F180</f>
        <v>167</v>
      </c>
      <c r="EM513" s="26">
        <f>F97</f>
        <v>84</v>
      </c>
      <c r="EN513" s="27">
        <f>F534</f>
        <v>521</v>
      </c>
      <c r="EO513" s="58">
        <f t="shared" ref="EO513:EO524" si="226">SUMSQ(DP513:EN513)</f>
        <v>3247400</v>
      </c>
      <c r="EP513" s="41"/>
      <c r="EQ513" s="71" t="s">
        <v>658</v>
      </c>
      <c r="ER513" s="72" t="s">
        <v>591</v>
      </c>
      <c r="ES513" s="72" t="s">
        <v>340</v>
      </c>
      <c r="ET513" s="72" t="s">
        <v>112</v>
      </c>
      <c r="EU513" s="72" t="s">
        <v>387</v>
      </c>
      <c r="EV513" s="72" t="s">
        <v>544</v>
      </c>
      <c r="EW513" s="72" t="s">
        <v>113</v>
      </c>
      <c r="EX513" s="72" t="s">
        <v>139</v>
      </c>
      <c r="EY513" s="72" t="s">
        <v>411</v>
      </c>
      <c r="EZ513" s="72" t="s">
        <v>84</v>
      </c>
      <c r="FA513" s="72" t="s">
        <v>631</v>
      </c>
      <c r="FB513" s="72" t="s">
        <v>153</v>
      </c>
      <c r="FC513" s="73" t="s">
        <v>455</v>
      </c>
      <c r="FD513" s="72" t="s">
        <v>469</v>
      </c>
      <c r="FE513" s="72" t="s">
        <v>522</v>
      </c>
      <c r="FF513" s="72" t="s">
        <v>254</v>
      </c>
      <c r="FG513" s="72" t="s">
        <v>494</v>
      </c>
      <c r="FH513" s="72" t="s">
        <v>174</v>
      </c>
      <c r="FI513" s="72" t="s">
        <v>220</v>
      </c>
      <c r="FJ513" s="72" t="s">
        <v>665</v>
      </c>
      <c r="FK513" s="72" t="s">
        <v>280</v>
      </c>
      <c r="FL513" s="72" t="s">
        <v>646</v>
      </c>
      <c r="FM513" s="72" t="s">
        <v>537</v>
      </c>
      <c r="FN513" s="72" t="s">
        <v>292</v>
      </c>
      <c r="FO513" s="74" t="s">
        <v>321</v>
      </c>
      <c r="FP513" s="67"/>
    </row>
    <row r="514" spans="1:172" ht="12.75" x14ac:dyDescent="0.2">
      <c r="A514" s="41"/>
      <c r="B514" s="41"/>
      <c r="C514" s="41"/>
      <c r="D514" s="109" t="s">
        <v>146</v>
      </c>
      <c r="E514" s="110" t="s">
        <v>565</v>
      </c>
      <c r="F514" s="111">
        <f>B3+(501*B5)</f>
        <v>501</v>
      </c>
      <c r="G514" s="210"/>
      <c r="H514" s="211"/>
      <c r="DO514" s="57"/>
      <c r="DP514" s="28">
        <f>F243</f>
        <v>230</v>
      </c>
      <c r="DQ514" s="29">
        <f>F60</f>
        <v>47</v>
      </c>
      <c r="DR514" s="29">
        <f>F602</f>
        <v>589</v>
      </c>
      <c r="DS514" s="29">
        <f>F389</f>
        <v>376</v>
      </c>
      <c r="DT514" s="29">
        <f>F331</f>
        <v>318</v>
      </c>
      <c r="DU514" s="29">
        <f>F450</f>
        <v>437</v>
      </c>
      <c r="DV514" s="29">
        <f>F367</f>
        <v>354</v>
      </c>
      <c r="DW514" s="29">
        <f>F179</f>
        <v>166</v>
      </c>
      <c r="DX514" s="29">
        <f>F96</f>
        <v>83</v>
      </c>
      <c r="DY514" s="29">
        <f>F533</f>
        <v>520</v>
      </c>
      <c r="DZ514" s="29">
        <f>F32</f>
        <v>19</v>
      </c>
      <c r="EA514" s="29">
        <f>F569</f>
        <v>556</v>
      </c>
      <c r="EB514" s="29">
        <f>F511</f>
        <v>498</v>
      </c>
      <c r="EC514" s="29">
        <f>F298</f>
        <v>285</v>
      </c>
      <c r="ED514" s="29">
        <f>F215</f>
        <v>202</v>
      </c>
      <c r="EE514" s="29">
        <f>F359</f>
        <v>346</v>
      </c>
      <c r="EF514" s="29">
        <f>F151</f>
        <v>138</v>
      </c>
      <c r="EG514" s="29">
        <f>F63</f>
        <v>50</v>
      </c>
      <c r="EH514" s="29">
        <f>F630</f>
        <v>617</v>
      </c>
      <c r="EI514" s="29">
        <f>F422</f>
        <v>409</v>
      </c>
      <c r="EJ514" s="29">
        <f>F541</f>
        <v>528</v>
      </c>
      <c r="EK514" s="29">
        <f>F478</f>
        <v>465</v>
      </c>
      <c r="EL514" s="29">
        <f>F270</f>
        <v>257</v>
      </c>
      <c r="EM514" s="29">
        <f>F212</f>
        <v>199</v>
      </c>
      <c r="EN514" s="30">
        <f>F124</f>
        <v>111</v>
      </c>
      <c r="EO514" s="75">
        <f t="shared" si="226"/>
        <v>3247400</v>
      </c>
      <c r="EP514" s="41"/>
      <c r="EQ514" s="91" t="s">
        <v>307</v>
      </c>
      <c r="ER514" s="92" t="s">
        <v>74</v>
      </c>
      <c r="ES514" s="93" t="s">
        <v>196</v>
      </c>
      <c r="ET514" s="93" t="s">
        <v>437</v>
      </c>
      <c r="EU514" s="93" t="s">
        <v>438</v>
      </c>
      <c r="EV514" s="93" t="s">
        <v>236</v>
      </c>
      <c r="EW514" s="93" t="s">
        <v>264</v>
      </c>
      <c r="EX514" s="93" t="s">
        <v>498</v>
      </c>
      <c r="EY514" s="93" t="s">
        <v>143</v>
      </c>
      <c r="EZ514" s="93" t="s">
        <v>686</v>
      </c>
      <c r="FA514" s="93" t="s">
        <v>212</v>
      </c>
      <c r="FB514" s="93" t="s">
        <v>301</v>
      </c>
      <c r="FC514" s="94" t="s">
        <v>512</v>
      </c>
      <c r="FD514" s="93" t="s">
        <v>684</v>
      </c>
      <c r="FE514" s="93" t="s">
        <v>518</v>
      </c>
      <c r="FF514" s="93" t="s">
        <v>559</v>
      </c>
      <c r="FG514" s="93" t="s">
        <v>571</v>
      </c>
      <c r="FH514" s="93" t="s">
        <v>272</v>
      </c>
      <c r="FI514" s="93" t="s">
        <v>553</v>
      </c>
      <c r="FJ514" s="93" t="s">
        <v>365</v>
      </c>
      <c r="FK514" s="93" t="s">
        <v>588</v>
      </c>
      <c r="FL514" s="93" t="s">
        <v>394</v>
      </c>
      <c r="FM514" s="93" t="s">
        <v>109</v>
      </c>
      <c r="FN514" s="95" t="s">
        <v>122</v>
      </c>
      <c r="FO514" s="96" t="s">
        <v>334</v>
      </c>
      <c r="FP514" s="67"/>
    </row>
    <row r="515" spans="1:172" ht="12.75" x14ac:dyDescent="0.2">
      <c r="A515" s="41"/>
      <c r="B515" s="41"/>
      <c r="C515" s="41"/>
      <c r="D515" s="109" t="s">
        <v>266</v>
      </c>
      <c r="E515" s="110" t="s">
        <v>565</v>
      </c>
      <c r="F515" s="111">
        <f>B3+(502*B5)</f>
        <v>502</v>
      </c>
      <c r="G515" s="210"/>
      <c r="H515" s="211"/>
      <c r="DO515" s="57"/>
      <c r="DP515" s="28">
        <f>F358</f>
        <v>345</v>
      </c>
      <c r="DQ515" s="29">
        <f>F150</f>
        <v>137</v>
      </c>
      <c r="DR515" s="29">
        <f>F67</f>
        <v>54</v>
      </c>
      <c r="DS515" s="29">
        <f>F629</f>
        <v>616</v>
      </c>
      <c r="DT515" s="29">
        <f>F421</f>
        <v>408</v>
      </c>
      <c r="DU515" s="29">
        <f>F540</f>
        <v>527</v>
      </c>
      <c r="DV515" s="29">
        <f>F482</f>
        <v>469</v>
      </c>
      <c r="DW515" s="29">
        <f>F269</f>
        <v>256</v>
      </c>
      <c r="DX515" s="29">
        <f>F211</f>
        <v>198</v>
      </c>
      <c r="DY515" s="29">
        <f>F123</f>
        <v>110</v>
      </c>
      <c r="DZ515" s="29">
        <f>F247</f>
        <v>234</v>
      </c>
      <c r="EA515" s="29">
        <f>F59</f>
        <v>46</v>
      </c>
      <c r="EB515" s="29">
        <f>F601</f>
        <v>588</v>
      </c>
      <c r="EC515" s="29">
        <f>F388</f>
        <v>375</v>
      </c>
      <c r="ED515" s="29">
        <f>F330</f>
        <v>317</v>
      </c>
      <c r="EE515" s="29">
        <f>F449</f>
        <v>436</v>
      </c>
      <c r="EF515" s="29">
        <f>F366</f>
        <v>353</v>
      </c>
      <c r="EG515" s="29">
        <f>F178</f>
        <v>165</v>
      </c>
      <c r="EH515" s="29">
        <f>F95</f>
        <v>82</v>
      </c>
      <c r="EI515" s="29">
        <f>F537</f>
        <v>524</v>
      </c>
      <c r="EJ515" s="29">
        <f>F31</f>
        <v>18</v>
      </c>
      <c r="EK515" s="29">
        <f>F568</f>
        <v>555</v>
      </c>
      <c r="EL515" s="29">
        <f>F510</f>
        <v>497</v>
      </c>
      <c r="EM515" s="29">
        <f>F302</f>
        <v>289</v>
      </c>
      <c r="EN515" s="30">
        <f>F214</f>
        <v>201</v>
      </c>
      <c r="EO515" s="75">
        <f t="shared" si="226"/>
        <v>3247400</v>
      </c>
      <c r="EP515" s="41"/>
      <c r="EQ515" s="91" t="s">
        <v>158</v>
      </c>
      <c r="ER515" s="93" t="s">
        <v>318</v>
      </c>
      <c r="ES515" s="92" t="s">
        <v>471</v>
      </c>
      <c r="ET515" s="93" t="s">
        <v>645</v>
      </c>
      <c r="EU515" s="93" t="s">
        <v>234</v>
      </c>
      <c r="EV515" s="93" t="s">
        <v>108</v>
      </c>
      <c r="EW515" s="93" t="s">
        <v>564</v>
      </c>
      <c r="EX515" s="93" t="s">
        <v>225</v>
      </c>
      <c r="EY515" s="93" t="s">
        <v>547</v>
      </c>
      <c r="EZ515" s="93" t="s">
        <v>507</v>
      </c>
      <c r="FA515" s="93" t="s">
        <v>421</v>
      </c>
      <c r="FB515" s="93" t="s">
        <v>349</v>
      </c>
      <c r="FC515" s="94" t="s">
        <v>552</v>
      </c>
      <c r="FD515" s="93" t="s">
        <v>568</v>
      </c>
      <c r="FE515" s="93" t="s">
        <v>132</v>
      </c>
      <c r="FF515" s="93" t="s">
        <v>444</v>
      </c>
      <c r="FG515" s="93" t="s">
        <v>302</v>
      </c>
      <c r="FH515" s="93" t="s">
        <v>599</v>
      </c>
      <c r="FI515" s="93" t="s">
        <v>202</v>
      </c>
      <c r="FJ515" s="93" t="s">
        <v>454</v>
      </c>
      <c r="FK515" s="93" t="s">
        <v>431</v>
      </c>
      <c r="FL515" s="93" t="s">
        <v>623</v>
      </c>
      <c r="FM515" s="95" t="s">
        <v>252</v>
      </c>
      <c r="FN515" s="93" t="s">
        <v>89</v>
      </c>
      <c r="FO515" s="96" t="s">
        <v>184</v>
      </c>
      <c r="FP515" s="67"/>
    </row>
    <row r="516" spans="1:172" ht="12.75" x14ac:dyDescent="0.2">
      <c r="A516" s="41"/>
      <c r="B516" s="41"/>
      <c r="C516" s="41"/>
      <c r="D516" s="109" t="s">
        <v>642</v>
      </c>
      <c r="E516" s="110" t="s">
        <v>565</v>
      </c>
      <c r="F516" s="111">
        <f>B3+(503*B5)</f>
        <v>503</v>
      </c>
      <c r="G516" s="210"/>
      <c r="H516" s="211"/>
      <c r="DO516" s="57"/>
      <c r="DP516" s="28">
        <f>F448</f>
        <v>435</v>
      </c>
      <c r="DQ516" s="29">
        <f>F365</f>
        <v>352</v>
      </c>
      <c r="DR516" s="29">
        <f>F182</f>
        <v>169</v>
      </c>
      <c r="DS516" s="29">
        <f>F94</f>
        <v>81</v>
      </c>
      <c r="DT516" s="29">
        <f>F536</f>
        <v>523</v>
      </c>
      <c r="DU516" s="29">
        <f>F30</f>
        <v>17</v>
      </c>
      <c r="DV516" s="29">
        <f>F572</f>
        <v>559</v>
      </c>
      <c r="DW516" s="29">
        <f>F509</f>
        <v>496</v>
      </c>
      <c r="DX516" s="29">
        <f>F301</f>
        <v>288</v>
      </c>
      <c r="DY516" s="29">
        <f>F213</f>
        <v>200</v>
      </c>
      <c r="DZ516" s="29">
        <f>F362</f>
        <v>349</v>
      </c>
      <c r="EA516" s="29">
        <f>F149</f>
        <v>136</v>
      </c>
      <c r="EB516" s="29">
        <f>F66</f>
        <v>53</v>
      </c>
      <c r="EC516" s="29">
        <f>F628</f>
        <v>615</v>
      </c>
      <c r="ED516" s="29">
        <f>F420</f>
        <v>407</v>
      </c>
      <c r="EE516" s="29">
        <f>F539</f>
        <v>526</v>
      </c>
      <c r="EF516" s="29">
        <f>F481</f>
        <v>468</v>
      </c>
      <c r="EG516" s="29">
        <f>F268</f>
        <v>255</v>
      </c>
      <c r="EH516" s="29">
        <f>F210</f>
        <v>197</v>
      </c>
      <c r="EI516" s="29">
        <f>F127</f>
        <v>114</v>
      </c>
      <c r="EJ516" s="29">
        <f>F246</f>
        <v>233</v>
      </c>
      <c r="EK516" s="29">
        <f>F58</f>
        <v>45</v>
      </c>
      <c r="EL516" s="29">
        <f>F600</f>
        <v>587</v>
      </c>
      <c r="EM516" s="29">
        <f>F392</f>
        <v>379</v>
      </c>
      <c r="EN516" s="30">
        <f>F329</f>
        <v>316</v>
      </c>
      <c r="EO516" s="75">
        <f t="shared" si="226"/>
        <v>3247400</v>
      </c>
      <c r="EP516" s="41"/>
      <c r="EQ516" s="91" t="s">
        <v>119</v>
      </c>
      <c r="ER516" s="93" t="s">
        <v>416</v>
      </c>
      <c r="ES516" s="93" t="s">
        <v>549</v>
      </c>
      <c r="ET516" s="92" t="s">
        <v>650</v>
      </c>
      <c r="EU516" s="93" t="s">
        <v>104</v>
      </c>
      <c r="EV516" s="93" t="s">
        <v>290</v>
      </c>
      <c r="EW516" s="93" t="s">
        <v>276</v>
      </c>
      <c r="EX516" s="93" t="s">
        <v>640</v>
      </c>
      <c r="EY516" s="93" t="s">
        <v>535</v>
      </c>
      <c r="EZ516" s="93" t="s">
        <v>189</v>
      </c>
      <c r="FA516" s="93" t="s">
        <v>179</v>
      </c>
      <c r="FB516" s="93" t="s">
        <v>654</v>
      </c>
      <c r="FC516" s="94" t="s">
        <v>596</v>
      </c>
      <c r="FD516" s="93" t="s">
        <v>257</v>
      </c>
      <c r="FE516" s="93" t="s">
        <v>496</v>
      </c>
      <c r="FF516" s="93" t="s">
        <v>79</v>
      </c>
      <c r="FG516" s="93" t="s">
        <v>687</v>
      </c>
      <c r="FH516" s="93" t="s">
        <v>325</v>
      </c>
      <c r="FI516" s="93" t="s">
        <v>310</v>
      </c>
      <c r="FJ516" s="93" t="s">
        <v>618</v>
      </c>
      <c r="FK516" s="93" t="s">
        <v>693</v>
      </c>
      <c r="FL516" s="95" t="s">
        <v>380</v>
      </c>
      <c r="FM516" s="93" t="s">
        <v>148</v>
      </c>
      <c r="FN516" s="93" t="s">
        <v>237</v>
      </c>
      <c r="FO516" s="96" t="s">
        <v>466</v>
      </c>
      <c r="FP516" s="67"/>
    </row>
    <row r="517" spans="1:172" ht="12.75" x14ac:dyDescent="0.2">
      <c r="A517" s="41"/>
      <c r="B517" s="41"/>
      <c r="C517" s="41"/>
      <c r="D517" s="109" t="s">
        <v>647</v>
      </c>
      <c r="E517" s="110" t="s">
        <v>565</v>
      </c>
      <c r="F517" s="122">
        <f>B3+(504*B5)</f>
        <v>504</v>
      </c>
      <c r="G517" s="210"/>
      <c r="H517" s="211"/>
      <c r="DO517" s="57"/>
      <c r="DP517" s="28">
        <f>F538</f>
        <v>525</v>
      </c>
      <c r="DQ517" s="29">
        <f>F480</f>
        <v>467</v>
      </c>
      <c r="DR517" s="29">
        <f>F272</f>
        <v>259</v>
      </c>
      <c r="DS517" s="29">
        <f>F209</f>
        <v>196</v>
      </c>
      <c r="DT517" s="29">
        <f>F126</f>
        <v>113</v>
      </c>
      <c r="DU517" s="29">
        <f>F245</f>
        <v>232</v>
      </c>
      <c r="DV517" s="29">
        <f>F62</f>
        <v>49</v>
      </c>
      <c r="DW517" s="29">
        <f>F599</f>
        <v>586</v>
      </c>
      <c r="DX517" s="29">
        <f>F391</f>
        <v>378</v>
      </c>
      <c r="DY517" s="29">
        <f>F328</f>
        <v>315</v>
      </c>
      <c r="DZ517" s="29">
        <f>F452</f>
        <v>439</v>
      </c>
      <c r="EA517" s="29">
        <f>F364</f>
        <v>351</v>
      </c>
      <c r="EB517" s="29">
        <f>F181</f>
        <v>168</v>
      </c>
      <c r="EC517" s="29">
        <f>F93</f>
        <v>80</v>
      </c>
      <c r="ED517" s="29">
        <f>F535</f>
        <v>522</v>
      </c>
      <c r="EE517" s="29">
        <f>F29</f>
        <v>16</v>
      </c>
      <c r="EF517" s="29">
        <f>F571</f>
        <v>558</v>
      </c>
      <c r="EG517" s="29">
        <f>F508</f>
        <v>495</v>
      </c>
      <c r="EH517" s="29">
        <f>F300</f>
        <v>287</v>
      </c>
      <c r="EI517" s="29">
        <f>F217</f>
        <v>204</v>
      </c>
      <c r="EJ517" s="29">
        <f>F361</f>
        <v>348</v>
      </c>
      <c r="EK517" s="29">
        <f>F148</f>
        <v>135</v>
      </c>
      <c r="EL517" s="29">
        <f>F65</f>
        <v>52</v>
      </c>
      <c r="EM517" s="29">
        <f>F632</f>
        <v>619</v>
      </c>
      <c r="EN517" s="30">
        <f>F419</f>
        <v>406</v>
      </c>
      <c r="EO517" s="75">
        <f t="shared" si="226"/>
        <v>3247400</v>
      </c>
      <c r="EP517" s="41"/>
      <c r="EQ517" s="91" t="s">
        <v>491</v>
      </c>
      <c r="ER517" s="93" t="s">
        <v>603</v>
      </c>
      <c r="ES517" s="93" t="s">
        <v>569</v>
      </c>
      <c r="ET517" s="93" t="s">
        <v>288</v>
      </c>
      <c r="EU517" s="92" t="s">
        <v>96</v>
      </c>
      <c r="EV517" s="93" t="s">
        <v>347</v>
      </c>
      <c r="EW517" s="93" t="s">
        <v>682</v>
      </c>
      <c r="EX517" s="93" t="s">
        <v>392</v>
      </c>
      <c r="EY517" s="93" t="s">
        <v>311</v>
      </c>
      <c r="EZ517" s="93" t="s">
        <v>306</v>
      </c>
      <c r="FA517" s="93" t="s">
        <v>690</v>
      </c>
      <c r="FB517" s="93" t="s">
        <v>546</v>
      </c>
      <c r="FC517" s="94" t="s">
        <v>94</v>
      </c>
      <c r="FD517" s="93" t="s">
        <v>561</v>
      </c>
      <c r="FE517" s="93" t="s">
        <v>433</v>
      </c>
      <c r="FF517" s="93" t="s">
        <v>408</v>
      </c>
      <c r="FG517" s="93" t="s">
        <v>129</v>
      </c>
      <c r="FH517" s="93" t="s">
        <v>235</v>
      </c>
      <c r="FI517" s="93" t="s">
        <v>589</v>
      </c>
      <c r="FJ517" s="93" t="s">
        <v>163</v>
      </c>
      <c r="FK517" s="95" t="s">
        <v>199</v>
      </c>
      <c r="FL517" s="93" t="s">
        <v>229</v>
      </c>
      <c r="FM517" s="93" t="s">
        <v>602</v>
      </c>
      <c r="FN517" s="93" t="s">
        <v>298</v>
      </c>
      <c r="FO517" s="96" t="s">
        <v>697</v>
      </c>
      <c r="FP517" s="67"/>
    </row>
    <row r="518" spans="1:172" ht="12.75" x14ac:dyDescent="0.2">
      <c r="A518" s="41"/>
      <c r="B518" s="41"/>
      <c r="C518" s="41"/>
      <c r="D518" s="109" t="s">
        <v>600</v>
      </c>
      <c r="E518" s="110" t="s">
        <v>565</v>
      </c>
      <c r="F518" s="122">
        <f>B3+(505*B5)</f>
        <v>505</v>
      </c>
      <c r="G518" s="210"/>
      <c r="H518" s="211"/>
      <c r="DO518" s="57"/>
      <c r="DP518" s="28">
        <f>F580</f>
        <v>567</v>
      </c>
      <c r="DQ518" s="29">
        <f>F497</f>
        <v>484</v>
      </c>
      <c r="DR518" s="29">
        <f>F309</f>
        <v>296</v>
      </c>
      <c r="DS518" s="29">
        <f>F226</f>
        <v>213</v>
      </c>
      <c r="DT518" s="29">
        <f>F13</f>
        <v>0</v>
      </c>
      <c r="DU518" s="29">
        <f>F162</f>
        <v>149</v>
      </c>
      <c r="DV518" s="29">
        <f>F74</f>
        <v>61</v>
      </c>
      <c r="DW518" s="29">
        <f>F616</f>
        <v>603</v>
      </c>
      <c r="DX518" s="29">
        <f>F428</f>
        <v>415</v>
      </c>
      <c r="DY518" s="29">
        <f>F345</f>
        <v>332</v>
      </c>
      <c r="DZ518" s="29">
        <f>F464</f>
        <v>451</v>
      </c>
      <c r="EA518" s="29">
        <f>F281</f>
        <v>268</v>
      </c>
      <c r="EB518" s="29">
        <f>F193</f>
        <v>180</v>
      </c>
      <c r="EC518" s="29">
        <f>F135</f>
        <v>122</v>
      </c>
      <c r="ED518" s="29">
        <f>F552</f>
        <v>539</v>
      </c>
      <c r="EE518" s="29">
        <f>F46</f>
        <v>33</v>
      </c>
      <c r="EF518" s="29">
        <f>F608</f>
        <v>595</v>
      </c>
      <c r="EG518" s="29">
        <f>F400</f>
        <v>387</v>
      </c>
      <c r="EH518" s="29">
        <f>F317</f>
        <v>304</v>
      </c>
      <c r="EI518" s="29">
        <f>F254</f>
        <v>241</v>
      </c>
      <c r="EJ518" s="29">
        <f>F373</f>
        <v>360</v>
      </c>
      <c r="EK518" s="29">
        <f>F165</f>
        <v>152</v>
      </c>
      <c r="EL518" s="29">
        <f>F107</f>
        <v>94</v>
      </c>
      <c r="EM518" s="29">
        <f>F519</f>
        <v>506</v>
      </c>
      <c r="EN518" s="30">
        <f>F461</f>
        <v>448</v>
      </c>
      <c r="EO518" s="75">
        <f t="shared" si="226"/>
        <v>3247400</v>
      </c>
      <c r="EP518" s="41"/>
      <c r="EQ518" s="91" t="s">
        <v>407</v>
      </c>
      <c r="ER518" s="93" t="s">
        <v>136</v>
      </c>
      <c r="ES518" s="93" t="s">
        <v>412</v>
      </c>
      <c r="ET518" s="93" t="s">
        <v>583</v>
      </c>
      <c r="EU518" s="93" t="s">
        <v>70</v>
      </c>
      <c r="EV518" s="92" t="s">
        <v>187</v>
      </c>
      <c r="EW518" s="93" t="s">
        <v>140</v>
      </c>
      <c r="EX518" s="93" t="s">
        <v>610</v>
      </c>
      <c r="EY518" s="93" t="s">
        <v>445</v>
      </c>
      <c r="EZ518" s="93" t="s">
        <v>244</v>
      </c>
      <c r="FA518" s="93" t="s">
        <v>0</v>
      </c>
      <c r="FB518" s="93" t="s">
        <v>545</v>
      </c>
      <c r="FC518" s="94" t="s">
        <v>246</v>
      </c>
      <c r="FD518" s="93" t="s">
        <v>209</v>
      </c>
      <c r="FE518" s="93" t="s">
        <v>256</v>
      </c>
      <c r="FF518" s="93" t="s">
        <v>269</v>
      </c>
      <c r="FG518" s="93" t="s">
        <v>671</v>
      </c>
      <c r="FH518" s="93" t="s">
        <v>171</v>
      </c>
      <c r="FI518" s="93" t="s">
        <v>323</v>
      </c>
      <c r="FJ518" s="95" t="s">
        <v>528</v>
      </c>
      <c r="FK518" s="93" t="s">
        <v>691</v>
      </c>
      <c r="FL518" s="93" t="s">
        <v>402</v>
      </c>
      <c r="FM518" s="93" t="s">
        <v>331</v>
      </c>
      <c r="FN518" s="93" t="s">
        <v>240</v>
      </c>
      <c r="FO518" s="96" t="s">
        <v>395</v>
      </c>
      <c r="FP518" s="67"/>
    </row>
    <row r="519" spans="1:172" ht="12.75" x14ac:dyDescent="0.2">
      <c r="A519" s="41"/>
      <c r="B519" s="41"/>
      <c r="C519" s="41"/>
      <c r="D519" s="109" t="s">
        <v>240</v>
      </c>
      <c r="E519" s="110" t="s">
        <v>565</v>
      </c>
      <c r="F519" s="111">
        <f>B3+(506*B5)</f>
        <v>506</v>
      </c>
      <c r="G519" s="210"/>
      <c r="H519" s="211"/>
      <c r="DO519" s="57"/>
      <c r="DP519" s="28">
        <f>F45</f>
        <v>32</v>
      </c>
      <c r="DQ519" s="29">
        <f>F612</f>
        <v>599</v>
      </c>
      <c r="DR519" s="29">
        <f>F399</f>
        <v>386</v>
      </c>
      <c r="DS519" s="29">
        <f>F316</f>
        <v>303</v>
      </c>
      <c r="DT519" s="29">
        <f>F253</f>
        <v>240</v>
      </c>
      <c r="DU519" s="29">
        <f>F377</f>
        <v>364</v>
      </c>
      <c r="DV519" s="29">
        <f>F164</f>
        <v>151</v>
      </c>
      <c r="DW519" s="29">
        <f>F106</f>
        <v>93</v>
      </c>
      <c r="DX519" s="29">
        <f>F518</f>
        <v>505</v>
      </c>
      <c r="DY519" s="29">
        <f>F460</f>
        <v>447</v>
      </c>
      <c r="DZ519" s="29">
        <f>F579</f>
        <v>566</v>
      </c>
      <c r="EA519" s="29">
        <f>F496</f>
        <v>483</v>
      </c>
      <c r="EB519" s="29">
        <f>F308</f>
        <v>295</v>
      </c>
      <c r="EC519" s="29">
        <f>F225</f>
        <v>212</v>
      </c>
      <c r="ED519" s="29">
        <f>F17</f>
        <v>4</v>
      </c>
      <c r="EE519" s="29">
        <f>F161</f>
        <v>148</v>
      </c>
      <c r="EF519" s="29">
        <f>F73</f>
        <v>60</v>
      </c>
      <c r="EG519" s="29">
        <f>F615</f>
        <v>602</v>
      </c>
      <c r="EH519" s="29">
        <f>F432</f>
        <v>419</v>
      </c>
      <c r="EI519" s="29">
        <f>F344</f>
        <v>331</v>
      </c>
      <c r="EJ519" s="29">
        <f>F463</f>
        <v>450</v>
      </c>
      <c r="EK519" s="29">
        <f>F280</f>
        <v>267</v>
      </c>
      <c r="EL519" s="29">
        <f>F197</f>
        <v>184</v>
      </c>
      <c r="EM519" s="29">
        <f>F134</f>
        <v>121</v>
      </c>
      <c r="EN519" s="30">
        <f>F551</f>
        <v>538</v>
      </c>
      <c r="EO519" s="75">
        <f t="shared" si="226"/>
        <v>3247400</v>
      </c>
      <c r="EP519" s="41"/>
      <c r="EQ519" s="91" t="s">
        <v>261</v>
      </c>
      <c r="ER519" s="93" t="s">
        <v>500</v>
      </c>
      <c r="ES519" s="93" t="s">
        <v>551</v>
      </c>
      <c r="ET519" s="93" t="s">
        <v>154</v>
      </c>
      <c r="EU519" s="93" t="s">
        <v>575</v>
      </c>
      <c r="EV519" s="93" t="s">
        <v>221</v>
      </c>
      <c r="EW519" s="92" t="s">
        <v>245</v>
      </c>
      <c r="EX519" s="93" t="s">
        <v>508</v>
      </c>
      <c r="EY519" s="93" t="s">
        <v>600</v>
      </c>
      <c r="EZ519" s="93" t="s">
        <v>328</v>
      </c>
      <c r="FA519" s="93" t="s">
        <v>659</v>
      </c>
      <c r="FB519" s="93" t="s">
        <v>354</v>
      </c>
      <c r="FC519" s="94" t="s">
        <v>281</v>
      </c>
      <c r="FD519" s="93" t="s">
        <v>367</v>
      </c>
      <c r="FE519" s="93" t="s">
        <v>488</v>
      </c>
      <c r="FF519" s="93" t="s">
        <v>400</v>
      </c>
      <c r="FG519" s="93" t="s">
        <v>389</v>
      </c>
      <c r="FH519" s="93" t="s">
        <v>124</v>
      </c>
      <c r="FI519" s="95" t="s">
        <v>418</v>
      </c>
      <c r="FJ519" s="93" t="s">
        <v>341</v>
      </c>
      <c r="FK519" s="93" t="s">
        <v>615</v>
      </c>
      <c r="FL519" s="93" t="s">
        <v>85</v>
      </c>
      <c r="FM519" s="93" t="s">
        <v>459</v>
      </c>
      <c r="FN519" s="93" t="s">
        <v>289</v>
      </c>
      <c r="FO519" s="96" t="s">
        <v>447</v>
      </c>
      <c r="FP519" s="67"/>
    </row>
    <row r="520" spans="1:172" ht="12.75" x14ac:dyDescent="0.2">
      <c r="A520" s="41"/>
      <c r="B520" s="41"/>
      <c r="C520" s="41"/>
      <c r="D520" s="109" t="s">
        <v>632</v>
      </c>
      <c r="E520" s="110" t="s">
        <v>565</v>
      </c>
      <c r="F520" s="111">
        <f>B3+(507*B5)</f>
        <v>507</v>
      </c>
      <c r="G520" s="210"/>
      <c r="H520" s="211"/>
      <c r="DO520" s="57"/>
      <c r="DP520" s="28">
        <f>F160</f>
        <v>147</v>
      </c>
      <c r="DQ520" s="29">
        <f>F77</f>
        <v>64</v>
      </c>
      <c r="DR520" s="29">
        <f>F614</f>
        <v>601</v>
      </c>
      <c r="DS520" s="29">
        <f>F431</f>
        <v>418</v>
      </c>
      <c r="DT520" s="29">
        <f>F343</f>
        <v>330</v>
      </c>
      <c r="DU520" s="29">
        <f>F467</f>
        <v>454</v>
      </c>
      <c r="DV520" s="29">
        <f>F279</f>
        <v>266</v>
      </c>
      <c r="DW520" s="29">
        <f>F196</f>
        <v>183</v>
      </c>
      <c r="DX520" s="29">
        <f>F133</f>
        <v>120</v>
      </c>
      <c r="DY520" s="29">
        <f>F550</f>
        <v>537</v>
      </c>
      <c r="DZ520" s="29">
        <f>F44</f>
        <v>31</v>
      </c>
      <c r="EA520" s="29">
        <f>F611</f>
        <v>598</v>
      </c>
      <c r="EB520" s="29">
        <f>F398</f>
        <v>385</v>
      </c>
      <c r="EC520" s="29">
        <f>F315</f>
        <v>302</v>
      </c>
      <c r="ED520" s="29">
        <f>F257</f>
        <v>244</v>
      </c>
      <c r="EE520" s="29">
        <f>F376</f>
        <v>363</v>
      </c>
      <c r="EF520" s="29">
        <f>F163</f>
        <v>150</v>
      </c>
      <c r="EG520" s="29">
        <f>F105</f>
        <v>92</v>
      </c>
      <c r="EH520" s="29">
        <f>F522</f>
        <v>509</v>
      </c>
      <c r="EI520" s="29">
        <f>F459</f>
        <v>446</v>
      </c>
      <c r="EJ520" s="29">
        <f>F578</f>
        <v>565</v>
      </c>
      <c r="EK520" s="29">
        <f>F495</f>
        <v>482</v>
      </c>
      <c r="EL520" s="29">
        <f>F312</f>
        <v>299</v>
      </c>
      <c r="EM520" s="29">
        <f>F224</f>
        <v>211</v>
      </c>
      <c r="EN520" s="30">
        <f>F16</f>
        <v>3</v>
      </c>
      <c r="EO520" s="75">
        <f t="shared" si="226"/>
        <v>3247400</v>
      </c>
      <c r="EP520" s="41"/>
      <c r="EQ520" s="91" t="s">
        <v>247</v>
      </c>
      <c r="ER520" s="93" t="s">
        <v>651</v>
      </c>
      <c r="ES520" s="93" t="s">
        <v>213</v>
      </c>
      <c r="ET520" s="93" t="s">
        <v>664</v>
      </c>
      <c r="EU520" s="93" t="s">
        <v>374</v>
      </c>
      <c r="EV520" s="93" t="s">
        <v>351</v>
      </c>
      <c r="EW520" s="93" t="s">
        <v>536</v>
      </c>
      <c r="EX520" s="92" t="s">
        <v>695</v>
      </c>
      <c r="EY520" s="93" t="s">
        <v>134</v>
      </c>
      <c r="EZ520" s="93" t="s">
        <v>273</v>
      </c>
      <c r="FA520" s="93" t="s">
        <v>597</v>
      </c>
      <c r="FB520" s="93" t="s">
        <v>241</v>
      </c>
      <c r="FC520" s="94" t="s">
        <v>204</v>
      </c>
      <c r="FD520" s="93" t="s">
        <v>384</v>
      </c>
      <c r="FE520" s="93" t="s">
        <v>516</v>
      </c>
      <c r="FF520" s="93" t="s">
        <v>425</v>
      </c>
      <c r="FG520" s="93" t="s">
        <v>250</v>
      </c>
      <c r="FH520" s="95" t="s">
        <v>166</v>
      </c>
      <c r="FI520" s="93" t="s">
        <v>75</v>
      </c>
      <c r="FJ520" s="93" t="s">
        <v>625</v>
      </c>
      <c r="FK520" s="93" t="s">
        <v>144</v>
      </c>
      <c r="FL520" s="93" t="s">
        <v>446</v>
      </c>
      <c r="FM520" s="93" t="s">
        <v>242</v>
      </c>
      <c r="FN520" s="93" t="s">
        <v>636</v>
      </c>
      <c r="FO520" s="96" t="s">
        <v>630</v>
      </c>
      <c r="FP520" s="67"/>
    </row>
    <row r="521" spans="1:172" ht="12.75" x14ac:dyDescent="0.2">
      <c r="A521" s="41"/>
      <c r="B521" s="41"/>
      <c r="C521" s="41"/>
      <c r="D521" s="109" t="s">
        <v>191</v>
      </c>
      <c r="E521" s="110" t="s">
        <v>565</v>
      </c>
      <c r="F521" s="122">
        <f>B3+(508*B5)</f>
        <v>508</v>
      </c>
      <c r="G521" s="210"/>
      <c r="H521" s="211"/>
      <c r="DO521" s="57"/>
      <c r="DP521" s="28">
        <f>F375</f>
        <v>362</v>
      </c>
      <c r="DQ521" s="29">
        <f>F167</f>
        <v>154</v>
      </c>
      <c r="DR521" s="29">
        <f>F104</f>
        <v>91</v>
      </c>
      <c r="DS521" s="29">
        <f>F521</f>
        <v>508</v>
      </c>
      <c r="DT521" s="29">
        <f>F458</f>
        <v>445</v>
      </c>
      <c r="DU521" s="29">
        <f>F582</f>
        <v>569</v>
      </c>
      <c r="DV521" s="29">
        <f>F494</f>
        <v>481</v>
      </c>
      <c r="DW521" s="29">
        <f>F311</f>
        <v>298</v>
      </c>
      <c r="DX521" s="29">
        <f>F223</f>
        <v>210</v>
      </c>
      <c r="DY521" s="29">
        <f>F15</f>
        <v>2</v>
      </c>
      <c r="DZ521" s="29">
        <f>F159</f>
        <v>146</v>
      </c>
      <c r="EA521" s="29">
        <f>F76</f>
        <v>63</v>
      </c>
      <c r="EB521" s="29">
        <f>F613</f>
        <v>600</v>
      </c>
      <c r="EC521" s="29">
        <f>F430</f>
        <v>417</v>
      </c>
      <c r="ED521" s="29">
        <f>F347</f>
        <v>334</v>
      </c>
      <c r="EE521" s="29">
        <f>F466</f>
        <v>453</v>
      </c>
      <c r="EF521" s="29">
        <f>F278</f>
        <v>265</v>
      </c>
      <c r="EG521" s="29">
        <f>F195</f>
        <v>182</v>
      </c>
      <c r="EH521" s="29">
        <f>F137</f>
        <v>124</v>
      </c>
      <c r="EI521" s="29">
        <f>F549</f>
        <v>536</v>
      </c>
      <c r="EJ521" s="29">
        <f>F43</f>
        <v>30</v>
      </c>
      <c r="EK521" s="29">
        <f>F610</f>
        <v>597</v>
      </c>
      <c r="EL521" s="29">
        <f>F402</f>
        <v>389</v>
      </c>
      <c r="EM521" s="29">
        <f>F314</f>
        <v>301</v>
      </c>
      <c r="EN521" s="30">
        <f>F256</f>
        <v>243</v>
      </c>
      <c r="EO521" s="75">
        <f t="shared" si="226"/>
        <v>3247400</v>
      </c>
      <c r="EP521" s="41"/>
      <c r="EQ521" s="91" t="s">
        <v>570</v>
      </c>
      <c r="ER521" s="93" t="s">
        <v>284</v>
      </c>
      <c r="ES521" s="93" t="s">
        <v>489</v>
      </c>
      <c r="ET521" s="93" t="s">
        <v>191</v>
      </c>
      <c r="EU521" s="93" t="s">
        <v>168</v>
      </c>
      <c r="EV521" s="93" t="s">
        <v>239</v>
      </c>
      <c r="EW521" s="93" t="s">
        <v>694</v>
      </c>
      <c r="EX521" s="93" t="s">
        <v>259</v>
      </c>
      <c r="EY521" s="92" t="s">
        <v>344</v>
      </c>
      <c r="EZ521" s="93" t="s">
        <v>612</v>
      </c>
      <c r="FA521" s="93" t="s">
        <v>90</v>
      </c>
      <c r="FB521" s="93" t="s">
        <v>293</v>
      </c>
      <c r="FC521" s="94" t="s">
        <v>434</v>
      </c>
      <c r="FD521" s="93" t="s">
        <v>624</v>
      </c>
      <c r="FE521" s="93" t="s">
        <v>616</v>
      </c>
      <c r="FF521" s="93" t="s">
        <v>378</v>
      </c>
      <c r="FG521" s="95" t="s">
        <v>243</v>
      </c>
      <c r="FH521" s="93" t="s">
        <v>159</v>
      </c>
      <c r="FI521" s="93" t="s">
        <v>689</v>
      </c>
      <c r="FJ521" s="93" t="s">
        <v>474</v>
      </c>
      <c r="FK521" s="93" t="s">
        <v>414</v>
      </c>
      <c r="FL521" s="93" t="s">
        <v>510</v>
      </c>
      <c r="FM521" s="93" t="s">
        <v>668</v>
      </c>
      <c r="FN521" s="93" t="s">
        <v>398</v>
      </c>
      <c r="FO521" s="96" t="s">
        <v>121</v>
      </c>
      <c r="FP521" s="67"/>
    </row>
    <row r="522" spans="1:172" ht="12.75" x14ac:dyDescent="0.2">
      <c r="A522" s="41"/>
      <c r="B522" s="41"/>
      <c r="C522" s="41"/>
      <c r="D522" s="109" t="s">
        <v>75</v>
      </c>
      <c r="E522" s="110" t="s">
        <v>565</v>
      </c>
      <c r="F522" s="122">
        <f>B3+(509*B5)</f>
        <v>509</v>
      </c>
      <c r="G522" s="210"/>
      <c r="H522" s="211"/>
      <c r="DO522" s="57"/>
      <c r="DP522" s="28">
        <f>F465</f>
        <v>452</v>
      </c>
      <c r="DQ522" s="29">
        <f>F282</f>
        <v>269</v>
      </c>
      <c r="DR522" s="29">
        <f>F194</f>
        <v>181</v>
      </c>
      <c r="DS522" s="29">
        <f>F136</f>
        <v>123</v>
      </c>
      <c r="DT522" s="29">
        <f>F548</f>
        <v>535</v>
      </c>
      <c r="DU522" s="29">
        <f>F47</f>
        <v>34</v>
      </c>
      <c r="DV522" s="29">
        <f>F609</f>
        <v>596</v>
      </c>
      <c r="DW522" s="29">
        <f>F401</f>
        <v>388</v>
      </c>
      <c r="DX522" s="29">
        <f>F313</f>
        <v>300</v>
      </c>
      <c r="DY522" s="29">
        <f>F255</f>
        <v>242</v>
      </c>
      <c r="DZ522" s="29">
        <f>F374</f>
        <v>361</v>
      </c>
      <c r="EA522" s="29">
        <f>F166</f>
        <v>153</v>
      </c>
      <c r="EB522" s="29">
        <f>F103</f>
        <v>90</v>
      </c>
      <c r="EC522" s="29">
        <f>F520</f>
        <v>507</v>
      </c>
      <c r="ED522" s="29">
        <f>F462</f>
        <v>449</v>
      </c>
      <c r="EE522" s="29">
        <f>F581</f>
        <v>568</v>
      </c>
      <c r="EF522" s="29">
        <f>F493</f>
        <v>480</v>
      </c>
      <c r="EG522" s="29">
        <f>F310</f>
        <v>297</v>
      </c>
      <c r="EH522" s="29">
        <f>F227</f>
        <v>214</v>
      </c>
      <c r="EI522" s="29">
        <f>F14</f>
        <v>1</v>
      </c>
      <c r="EJ522" s="29">
        <f>F158</f>
        <v>145</v>
      </c>
      <c r="EK522" s="29">
        <f>F75</f>
        <v>62</v>
      </c>
      <c r="EL522" s="29">
        <f>F617</f>
        <v>604</v>
      </c>
      <c r="EM522" s="29">
        <f>F429</f>
        <v>416</v>
      </c>
      <c r="EN522" s="30">
        <f>F346</f>
        <v>333</v>
      </c>
      <c r="EO522" s="75">
        <f t="shared" si="226"/>
        <v>3247400</v>
      </c>
      <c r="EP522" s="41"/>
      <c r="EQ522" s="91" t="s">
        <v>4</v>
      </c>
      <c r="ER522" s="93" t="s">
        <v>678</v>
      </c>
      <c r="ES522" s="93" t="s">
        <v>313</v>
      </c>
      <c r="ET522" s="93" t="s">
        <v>525</v>
      </c>
      <c r="EU522" s="93" t="s">
        <v>238</v>
      </c>
      <c r="EV522" s="93" t="s">
        <v>98</v>
      </c>
      <c r="EW522" s="93" t="s">
        <v>370</v>
      </c>
      <c r="EX522" s="93" t="s">
        <v>80</v>
      </c>
      <c r="EY522" s="93" t="s">
        <v>660</v>
      </c>
      <c r="EZ522" s="92" t="s">
        <v>428</v>
      </c>
      <c r="FA522" s="93" t="s">
        <v>126</v>
      </c>
      <c r="FB522" s="93" t="s">
        <v>419</v>
      </c>
      <c r="FC522" s="94" t="s">
        <v>590</v>
      </c>
      <c r="FD522" s="93" t="s">
        <v>632</v>
      </c>
      <c r="FE522" s="93" t="s">
        <v>149</v>
      </c>
      <c r="FF522" s="95" t="s">
        <v>461</v>
      </c>
      <c r="FG522" s="93" t="s">
        <v>216</v>
      </c>
      <c r="FH522" s="93" t="s">
        <v>439</v>
      </c>
      <c r="FI522" s="93" t="s">
        <v>248</v>
      </c>
      <c r="FJ522" s="93" t="s">
        <v>201</v>
      </c>
      <c r="FK522" s="93" t="s">
        <v>538</v>
      </c>
      <c r="FL522" s="93" t="s">
        <v>487</v>
      </c>
      <c r="FM522" s="93" t="s">
        <v>566</v>
      </c>
      <c r="FN522" s="93" t="s">
        <v>267</v>
      </c>
      <c r="FO522" s="96" t="s">
        <v>490</v>
      </c>
      <c r="FP522" s="67"/>
    </row>
    <row r="523" spans="1:172" ht="12.75" x14ac:dyDescent="0.2">
      <c r="A523" s="41"/>
      <c r="B523" s="41"/>
      <c r="C523" s="41"/>
      <c r="D523" s="109" t="s">
        <v>299</v>
      </c>
      <c r="E523" s="110" t="s">
        <v>565</v>
      </c>
      <c r="F523" s="111">
        <f>B3+(510*B5)</f>
        <v>510</v>
      </c>
      <c r="G523" s="210"/>
      <c r="H523" s="211"/>
      <c r="DO523" s="57"/>
      <c r="DP523" s="28">
        <f>F507</f>
        <v>494</v>
      </c>
      <c r="DQ523" s="29">
        <f>F294</f>
        <v>281</v>
      </c>
      <c r="DR523" s="29">
        <f>F236</f>
        <v>223</v>
      </c>
      <c r="DS523" s="29">
        <f>F23</f>
        <v>10</v>
      </c>
      <c r="DT523" s="29">
        <f>F565</f>
        <v>552</v>
      </c>
      <c r="DU523" s="29">
        <f>F84</f>
        <v>71</v>
      </c>
      <c r="DV523" s="29">
        <f>F626</f>
        <v>613</v>
      </c>
      <c r="DW523" s="29">
        <f>F413</f>
        <v>400</v>
      </c>
      <c r="DX523" s="29">
        <f>F355</f>
        <v>342</v>
      </c>
      <c r="DY523" s="29">
        <f>F147</f>
        <v>134</v>
      </c>
      <c r="DZ523" s="29">
        <f>F266</f>
        <v>253</v>
      </c>
      <c r="EA523" s="29">
        <f>F203</f>
        <v>190</v>
      </c>
      <c r="EB523" s="29">
        <f>F120</f>
        <v>107</v>
      </c>
      <c r="EC523" s="29">
        <f>F562</f>
        <v>549</v>
      </c>
      <c r="ED523" s="29">
        <f>F474</f>
        <v>461</v>
      </c>
      <c r="EE523" s="29">
        <f>F593</f>
        <v>580</v>
      </c>
      <c r="EF523" s="29">
        <f>F410</f>
        <v>397</v>
      </c>
      <c r="EG523" s="29">
        <f>F327</f>
        <v>314</v>
      </c>
      <c r="EH523" s="29">
        <f>F239</f>
        <v>226</v>
      </c>
      <c r="EI523" s="29">
        <f>F56</f>
        <v>43</v>
      </c>
      <c r="EJ523" s="29">
        <f>F175</f>
        <v>162</v>
      </c>
      <c r="EK523" s="29">
        <f>F92</f>
        <v>79</v>
      </c>
      <c r="EL523" s="29">
        <f>F529</f>
        <v>516</v>
      </c>
      <c r="EM523" s="29">
        <f>F446</f>
        <v>433</v>
      </c>
      <c r="EN523" s="30">
        <f>F383</f>
        <v>370</v>
      </c>
      <c r="EO523" s="75">
        <f t="shared" si="226"/>
        <v>3247400</v>
      </c>
      <c r="EP523" s="41"/>
      <c r="EQ523" s="91" t="s">
        <v>457</v>
      </c>
      <c r="ER523" s="93" t="s">
        <v>155</v>
      </c>
      <c r="ES523" s="93" t="s">
        <v>482</v>
      </c>
      <c r="ET523" s="93" t="s">
        <v>472</v>
      </c>
      <c r="EU523" s="93" t="s">
        <v>172</v>
      </c>
      <c r="EV523" s="93" t="s">
        <v>232</v>
      </c>
      <c r="EW523" s="93" t="s">
        <v>406</v>
      </c>
      <c r="EX523" s="93" t="s">
        <v>641</v>
      </c>
      <c r="EY523" s="93" t="s">
        <v>222</v>
      </c>
      <c r="EZ523" s="93" t="s">
        <v>493</v>
      </c>
      <c r="FA523" s="92" t="s">
        <v>181</v>
      </c>
      <c r="FB523" s="93" t="s">
        <v>637</v>
      </c>
      <c r="FC523" s="94" t="s">
        <v>320</v>
      </c>
      <c r="FD523" s="93" t="s">
        <v>530</v>
      </c>
      <c r="FE523" s="95" t="s">
        <v>519</v>
      </c>
      <c r="FF523" s="93" t="s">
        <v>577</v>
      </c>
      <c r="FG523" s="93" t="s">
        <v>377</v>
      </c>
      <c r="FH523" s="93" t="s">
        <v>342</v>
      </c>
      <c r="FI523" s="93" t="s">
        <v>364</v>
      </c>
      <c r="FJ523" s="93" t="s">
        <v>390</v>
      </c>
      <c r="FK523" s="93" t="s">
        <v>138</v>
      </c>
      <c r="FL523" s="93" t="s">
        <v>410</v>
      </c>
      <c r="FM523" s="93" t="s">
        <v>585</v>
      </c>
      <c r="FN523" s="93" t="s">
        <v>102</v>
      </c>
      <c r="FO523" s="96" t="s">
        <v>86</v>
      </c>
      <c r="FP523" s="67"/>
    </row>
    <row r="524" spans="1:172" ht="12.75" x14ac:dyDescent="0.2">
      <c r="A524" s="41"/>
      <c r="B524" s="41"/>
      <c r="C524" s="41"/>
      <c r="D524" s="109" t="s">
        <v>509</v>
      </c>
      <c r="E524" s="110" t="s">
        <v>565</v>
      </c>
      <c r="F524" s="111">
        <f>B3+(511*B5)</f>
        <v>511</v>
      </c>
      <c r="G524" s="210"/>
      <c r="H524" s="211"/>
      <c r="DO524" s="57"/>
      <c r="DP524" s="28">
        <f>F597</f>
        <v>584</v>
      </c>
      <c r="DQ524" s="29">
        <f>F409</f>
        <v>396</v>
      </c>
      <c r="DR524" s="29">
        <f>F326</f>
        <v>313</v>
      </c>
      <c r="DS524" s="29">
        <f>F238</f>
        <v>225</v>
      </c>
      <c r="DT524" s="29">
        <f>F55</f>
        <v>42</v>
      </c>
      <c r="DU524" s="29">
        <f>F174</f>
        <v>161</v>
      </c>
      <c r="DV524" s="29">
        <f>F91</f>
        <v>78</v>
      </c>
      <c r="DW524" s="29">
        <f>F528</f>
        <v>515</v>
      </c>
      <c r="DX524" s="29">
        <f>F445</f>
        <v>432</v>
      </c>
      <c r="DY524" s="29">
        <f>F387</f>
        <v>374</v>
      </c>
      <c r="DZ524" s="29">
        <f>F506</f>
        <v>493</v>
      </c>
      <c r="EA524" s="29">
        <f>F293</f>
        <v>280</v>
      </c>
      <c r="EB524" s="29">
        <f>F235</f>
        <v>222</v>
      </c>
      <c r="EC524" s="29">
        <f>F27</f>
        <v>14</v>
      </c>
      <c r="ED524" s="29">
        <f>F564</f>
        <v>551</v>
      </c>
      <c r="EE524" s="29">
        <f>F83</f>
        <v>70</v>
      </c>
      <c r="EF524" s="29">
        <f>F625</f>
        <v>612</v>
      </c>
      <c r="EG524" s="29">
        <f>F417</f>
        <v>404</v>
      </c>
      <c r="EH524" s="29">
        <f>F354</f>
        <v>341</v>
      </c>
      <c r="EI524" s="29">
        <f>F146</f>
        <v>133</v>
      </c>
      <c r="EJ524" s="29">
        <f>F265</f>
        <v>252</v>
      </c>
      <c r="EK524" s="29">
        <f>F207</f>
        <v>194</v>
      </c>
      <c r="EL524" s="29">
        <f>F119</f>
        <v>106</v>
      </c>
      <c r="EM524" s="29">
        <f>F561</f>
        <v>548</v>
      </c>
      <c r="EN524" s="30">
        <f>F473</f>
        <v>460</v>
      </c>
      <c r="EO524" s="75">
        <f t="shared" si="226"/>
        <v>3247400</v>
      </c>
      <c r="EP524" s="41"/>
      <c r="EQ524" s="91" t="s">
        <v>214</v>
      </c>
      <c r="ER524" s="93" t="s">
        <v>604</v>
      </c>
      <c r="ES524" s="93" t="s">
        <v>503</v>
      </c>
      <c r="ET524" s="93" t="s">
        <v>326</v>
      </c>
      <c r="EU524" s="93" t="s">
        <v>230</v>
      </c>
      <c r="EV524" s="93" t="s">
        <v>576</v>
      </c>
      <c r="EW524" s="93" t="s">
        <v>572</v>
      </c>
      <c r="EX524" s="93" t="s">
        <v>274</v>
      </c>
      <c r="EY524" s="93" t="s">
        <v>550</v>
      </c>
      <c r="EZ524" s="93" t="s">
        <v>360</v>
      </c>
      <c r="FA524" s="93" t="s">
        <v>683</v>
      </c>
      <c r="FB524" s="92" t="s">
        <v>125</v>
      </c>
      <c r="FC524" s="94" t="s">
        <v>361</v>
      </c>
      <c r="FD524" s="95" t="s">
        <v>587</v>
      </c>
      <c r="FE524" s="93" t="s">
        <v>335</v>
      </c>
      <c r="FF524" s="93" t="s">
        <v>195</v>
      </c>
      <c r="FG524" s="93" t="s">
        <v>76</v>
      </c>
      <c r="FH524" s="93" t="s">
        <v>169</v>
      </c>
      <c r="FI524" s="93" t="s">
        <v>426</v>
      </c>
      <c r="FJ524" s="93" t="s">
        <v>699</v>
      </c>
      <c r="FK524" s="93" t="s">
        <v>467</v>
      </c>
      <c r="FL524" s="93" t="s">
        <v>481</v>
      </c>
      <c r="FM524" s="93" t="s">
        <v>579</v>
      </c>
      <c r="FN524" s="93" t="s">
        <v>145</v>
      </c>
      <c r="FO524" s="96" t="s">
        <v>263</v>
      </c>
      <c r="FP524" s="67"/>
    </row>
    <row r="525" spans="1:172" ht="12.75" x14ac:dyDescent="0.2">
      <c r="A525" s="41"/>
      <c r="B525" s="41"/>
      <c r="C525" s="41"/>
      <c r="D525" s="109" t="s">
        <v>337</v>
      </c>
      <c r="E525" s="110" t="s">
        <v>565</v>
      </c>
      <c r="F525" s="111">
        <f>B3+(512*B5)</f>
        <v>512</v>
      </c>
      <c r="G525" s="210"/>
      <c r="H525" s="211"/>
      <c r="DO525" s="57"/>
      <c r="DP525" s="28">
        <f>F87</f>
        <v>74</v>
      </c>
      <c r="DQ525" s="29">
        <f>F624</f>
        <v>611</v>
      </c>
      <c r="DR525" s="29">
        <f>F416</f>
        <v>403</v>
      </c>
      <c r="DS525" s="29">
        <f>F353</f>
        <v>340</v>
      </c>
      <c r="DT525" s="29">
        <f>F145</f>
        <v>132</v>
      </c>
      <c r="DU525" s="29">
        <f>F264</f>
        <v>251</v>
      </c>
      <c r="DV525" s="29">
        <f>F206</f>
        <v>193</v>
      </c>
      <c r="DW525" s="29">
        <f>F118</f>
        <v>105</v>
      </c>
      <c r="DX525" s="29">
        <f>F560</f>
        <v>547</v>
      </c>
      <c r="DY525" s="29">
        <f>F477</f>
        <v>464</v>
      </c>
      <c r="DZ525" s="29">
        <f>F596</f>
        <v>583</v>
      </c>
      <c r="EA525" s="29">
        <f>F408</f>
        <v>395</v>
      </c>
      <c r="EB525" s="29">
        <f>F325</f>
        <v>312</v>
      </c>
      <c r="EC525" s="29">
        <f>F242</f>
        <v>229</v>
      </c>
      <c r="ED525" s="29">
        <f>F54</f>
        <v>41</v>
      </c>
      <c r="EE525" s="29">
        <f>F173</f>
        <v>160</v>
      </c>
      <c r="EF525" s="29">
        <f>F90</f>
        <v>77</v>
      </c>
      <c r="EG525" s="29">
        <f>F532</f>
        <v>519</v>
      </c>
      <c r="EH525" s="29">
        <f>F444</f>
        <v>431</v>
      </c>
      <c r="EI525" s="29">
        <f>F386</f>
        <v>373</v>
      </c>
      <c r="EJ525" s="29">
        <f>F505</f>
        <v>492</v>
      </c>
      <c r="EK525" s="29">
        <f>F297</f>
        <v>284</v>
      </c>
      <c r="EL525" s="29">
        <f>F234</f>
        <v>221</v>
      </c>
      <c r="EM525" s="29">
        <f>F26</f>
        <v>13</v>
      </c>
      <c r="EN525" s="30">
        <f>F563</f>
        <v>550</v>
      </c>
      <c r="EO525" s="223">
        <f>DP525^3+DQ525^3+DR525^3+DS525^3+DT525^3+DU525^3+DV525^3+DW525^3+DX525^3+DY525^3+DZ525^3+EA525^3+EB525^3+EC525^3+ED525^3+EE525^3+EF525^3+EG525^3+EH525^3+EI525^3+EJ525^3+EK525^3+EL525^3+EM525^3+EN525^3</f>
        <v>1521000000</v>
      </c>
      <c r="EP525" s="41"/>
      <c r="EQ525" s="119" t="s">
        <v>667</v>
      </c>
      <c r="ER525" s="120" t="s">
        <v>542</v>
      </c>
      <c r="ES525" s="120" t="s">
        <v>131</v>
      </c>
      <c r="ET525" s="120" t="s">
        <v>358</v>
      </c>
      <c r="EU525" s="120" t="s">
        <v>285</v>
      </c>
      <c r="EV525" s="120" t="s">
        <v>513</v>
      </c>
      <c r="EW525" s="120" t="s">
        <v>182</v>
      </c>
      <c r="EX525" s="120" t="s">
        <v>453</v>
      </c>
      <c r="EY525" s="120" t="s">
        <v>393</v>
      </c>
      <c r="EZ525" s="120" t="s">
        <v>680</v>
      </c>
      <c r="FA525" s="120" t="s">
        <v>251</v>
      </c>
      <c r="FB525" s="120" t="s">
        <v>352</v>
      </c>
      <c r="FC525" s="92" t="s">
        <v>617</v>
      </c>
      <c r="FD525" s="120" t="s">
        <v>91</v>
      </c>
      <c r="FE525" s="120" t="s">
        <v>523</v>
      </c>
      <c r="FF525" s="120" t="s">
        <v>160</v>
      </c>
      <c r="FG525" s="120" t="s">
        <v>639</v>
      </c>
      <c r="FH525" s="120" t="s">
        <v>176</v>
      </c>
      <c r="FI525" s="120" t="s">
        <v>692</v>
      </c>
      <c r="FJ525" s="120" t="s">
        <v>317</v>
      </c>
      <c r="FK525" s="120" t="s">
        <v>657</v>
      </c>
      <c r="FL525" s="120" t="s">
        <v>649</v>
      </c>
      <c r="FM525" s="120" t="s">
        <v>226</v>
      </c>
      <c r="FN525" s="120" t="s">
        <v>233</v>
      </c>
      <c r="FO525" s="121" t="s">
        <v>511</v>
      </c>
      <c r="FP525" s="67"/>
    </row>
    <row r="526" spans="1:172" ht="12.75" x14ac:dyDescent="0.2">
      <c r="A526" s="41"/>
      <c r="B526" s="41"/>
      <c r="C526" s="41"/>
      <c r="D526" s="109" t="s">
        <v>486</v>
      </c>
      <c r="E526" s="110" t="s">
        <v>565</v>
      </c>
      <c r="F526" s="111">
        <f>B3+(513*B5)</f>
        <v>513</v>
      </c>
      <c r="G526" s="210"/>
      <c r="H526" s="211"/>
      <c r="DO526" s="57"/>
      <c r="DP526" s="28">
        <f>F177</f>
        <v>164</v>
      </c>
      <c r="DQ526" s="29">
        <f>F89</f>
        <v>76</v>
      </c>
      <c r="DR526" s="29">
        <f>F531</f>
        <v>518</v>
      </c>
      <c r="DS526" s="29">
        <f>F443</f>
        <v>430</v>
      </c>
      <c r="DT526" s="29">
        <f>F385</f>
        <v>372</v>
      </c>
      <c r="DU526" s="29">
        <f>F504</f>
        <v>491</v>
      </c>
      <c r="DV526" s="29">
        <f>F296</f>
        <v>283</v>
      </c>
      <c r="DW526" s="29">
        <f>F233</f>
        <v>220</v>
      </c>
      <c r="DX526" s="29">
        <f>F25</f>
        <v>12</v>
      </c>
      <c r="DY526" s="29">
        <f>F567</f>
        <v>554</v>
      </c>
      <c r="DZ526" s="29">
        <f>F86</f>
        <v>73</v>
      </c>
      <c r="EA526" s="29">
        <f>F623</f>
        <v>610</v>
      </c>
      <c r="EB526" s="29">
        <f>F415</f>
        <v>402</v>
      </c>
      <c r="EC526" s="29">
        <f>F357</f>
        <v>344</v>
      </c>
      <c r="ED526" s="29">
        <f>F144</f>
        <v>131</v>
      </c>
      <c r="EE526" s="29">
        <f>F263</f>
        <v>250</v>
      </c>
      <c r="EF526" s="29">
        <f>F205</f>
        <v>192</v>
      </c>
      <c r="EG526" s="29">
        <f>F122</f>
        <v>109</v>
      </c>
      <c r="EH526" s="29">
        <f>F559</f>
        <v>546</v>
      </c>
      <c r="EI526" s="29">
        <f>F476</f>
        <v>463</v>
      </c>
      <c r="EJ526" s="29">
        <f>F595</f>
        <v>582</v>
      </c>
      <c r="EK526" s="29">
        <f>F412</f>
        <v>399</v>
      </c>
      <c r="EL526" s="29">
        <f>F324</f>
        <v>311</v>
      </c>
      <c r="EM526" s="29">
        <f>F241</f>
        <v>228</v>
      </c>
      <c r="EN526" s="30">
        <f>F53</f>
        <v>40</v>
      </c>
      <c r="EO526" s="75">
        <f t="shared" ref="EO526:EO537" si="227">SUMSQ(DP526:EN526)</f>
        <v>3247400</v>
      </c>
      <c r="EP526" s="41"/>
      <c r="EQ526" s="91" t="s">
        <v>309</v>
      </c>
      <c r="ER526" s="93" t="s">
        <v>2</v>
      </c>
      <c r="ES526" s="93" t="s">
        <v>495</v>
      </c>
      <c r="ET526" s="93" t="s">
        <v>338</v>
      </c>
      <c r="EU526" s="93" t="s">
        <v>397</v>
      </c>
      <c r="EV526" s="93" t="s">
        <v>81</v>
      </c>
      <c r="EW526" s="93" t="s">
        <v>532</v>
      </c>
      <c r="EX526" s="93" t="s">
        <v>429</v>
      </c>
      <c r="EY526" s="93" t="s">
        <v>451</v>
      </c>
      <c r="EZ526" s="93" t="s">
        <v>613</v>
      </c>
      <c r="FA526" s="93" t="s">
        <v>557</v>
      </c>
      <c r="FB526" s="95" t="s">
        <v>357</v>
      </c>
      <c r="FC526" s="94" t="s">
        <v>150</v>
      </c>
      <c r="FD526" s="92" t="s">
        <v>669</v>
      </c>
      <c r="FE526" s="93" t="s">
        <v>379</v>
      </c>
      <c r="FF526" s="93" t="s">
        <v>586</v>
      </c>
      <c r="FG526" s="93" t="s">
        <v>506</v>
      </c>
      <c r="FH526" s="93" t="s">
        <v>231</v>
      </c>
      <c r="FI526" s="93" t="s">
        <v>118</v>
      </c>
      <c r="FJ526" s="93" t="s">
        <v>217</v>
      </c>
      <c r="FK526" s="93" t="s">
        <v>567</v>
      </c>
      <c r="FL526" s="93" t="s">
        <v>277</v>
      </c>
      <c r="FM526" s="93" t="s">
        <v>177</v>
      </c>
      <c r="FN526" s="93" t="s">
        <v>458</v>
      </c>
      <c r="FO526" s="96" t="s">
        <v>611</v>
      </c>
      <c r="FP526" s="67"/>
    </row>
    <row r="527" spans="1:172" ht="12.75" x14ac:dyDescent="0.2">
      <c r="A527" s="41"/>
      <c r="B527" s="41"/>
      <c r="C527" s="41"/>
      <c r="D527" s="109" t="s">
        <v>135</v>
      </c>
      <c r="E527" s="110" t="s">
        <v>565</v>
      </c>
      <c r="F527" s="122">
        <f>B3+(514*B5)</f>
        <v>514</v>
      </c>
      <c r="G527" s="210"/>
      <c r="H527" s="211"/>
      <c r="DO527" s="57"/>
      <c r="DP527" s="28">
        <f>F267</f>
        <v>254</v>
      </c>
      <c r="DQ527" s="29">
        <f>F204</f>
        <v>191</v>
      </c>
      <c r="DR527" s="29">
        <f>F121</f>
        <v>108</v>
      </c>
      <c r="DS527" s="29">
        <f>F558</f>
        <v>545</v>
      </c>
      <c r="DT527" s="29">
        <f>F475</f>
        <v>462</v>
      </c>
      <c r="DU527" s="29">
        <f>F594</f>
        <v>581</v>
      </c>
      <c r="DV527" s="29">
        <f>F411</f>
        <v>398</v>
      </c>
      <c r="DW527" s="29">
        <f>F323</f>
        <v>310</v>
      </c>
      <c r="DX527" s="29">
        <f>F240</f>
        <v>227</v>
      </c>
      <c r="DY527" s="29">
        <f>F57</f>
        <v>44</v>
      </c>
      <c r="DZ527" s="29">
        <f>F176</f>
        <v>163</v>
      </c>
      <c r="EA527" s="29">
        <f>F88</f>
        <v>75</v>
      </c>
      <c r="EB527" s="29">
        <f>F530</f>
        <v>517</v>
      </c>
      <c r="EC527" s="29">
        <f>F447</f>
        <v>434</v>
      </c>
      <c r="ED527" s="29">
        <f>F384</f>
        <v>371</v>
      </c>
      <c r="EE527" s="29">
        <f>F503</f>
        <v>490</v>
      </c>
      <c r="EF527" s="29">
        <f>F295</f>
        <v>282</v>
      </c>
      <c r="EG527" s="29">
        <f>F237</f>
        <v>224</v>
      </c>
      <c r="EH527" s="29">
        <f>F24</f>
        <v>11</v>
      </c>
      <c r="EI527" s="29">
        <f>F566</f>
        <v>553</v>
      </c>
      <c r="EJ527" s="29">
        <f>F85</f>
        <v>72</v>
      </c>
      <c r="EK527" s="29">
        <f>F627</f>
        <v>614</v>
      </c>
      <c r="EL527" s="29">
        <f>F414</f>
        <v>401</v>
      </c>
      <c r="EM527" s="29">
        <f>F356</f>
        <v>343</v>
      </c>
      <c r="EN527" s="30">
        <f>F143</f>
        <v>130</v>
      </c>
      <c r="EO527" s="75">
        <f t="shared" si="227"/>
        <v>3247400</v>
      </c>
      <c r="EP527" s="41"/>
      <c r="EQ527" s="91" t="s">
        <v>372</v>
      </c>
      <c r="ER527" s="93" t="s">
        <v>560</v>
      </c>
      <c r="ES527" s="93" t="s">
        <v>71</v>
      </c>
      <c r="ET527" s="93" t="s">
        <v>666</v>
      </c>
      <c r="EU527" s="93" t="s">
        <v>100</v>
      </c>
      <c r="EV527" s="93" t="s">
        <v>355</v>
      </c>
      <c r="EW527" s="93" t="s">
        <v>476</v>
      </c>
      <c r="EX527" s="93" t="s">
        <v>670</v>
      </c>
      <c r="EY527" s="93" t="s">
        <v>480</v>
      </c>
      <c r="EZ527" s="93" t="s">
        <v>128</v>
      </c>
      <c r="FA527" s="95" t="s">
        <v>605</v>
      </c>
      <c r="FB527" s="93" t="s">
        <v>1</v>
      </c>
      <c r="FC527" s="94" t="s">
        <v>520</v>
      </c>
      <c r="FD527" s="93" t="s">
        <v>198</v>
      </c>
      <c r="FE527" s="92" t="s">
        <v>463</v>
      </c>
      <c r="FF527" s="93" t="s">
        <v>404</v>
      </c>
      <c r="FG527" s="93" t="s">
        <v>304</v>
      </c>
      <c r="FH527" s="93" t="s">
        <v>265</v>
      </c>
      <c r="FI527" s="93" t="s">
        <v>270</v>
      </c>
      <c r="FJ527" s="93" t="s">
        <v>627</v>
      </c>
      <c r="FK527" s="93" t="s">
        <v>332</v>
      </c>
      <c r="FL527" s="93" t="s">
        <v>315</v>
      </c>
      <c r="FM527" s="93" t="s">
        <v>396</v>
      </c>
      <c r="FN527" s="93" t="s">
        <v>514</v>
      </c>
      <c r="FO527" s="96" t="s">
        <v>186</v>
      </c>
      <c r="FP527" s="67"/>
    </row>
    <row r="528" spans="1:172" ht="12.75" x14ac:dyDescent="0.2">
      <c r="A528" s="41"/>
      <c r="B528" s="41"/>
      <c r="C528" s="41"/>
      <c r="D528" s="109" t="s">
        <v>274</v>
      </c>
      <c r="E528" s="110" t="s">
        <v>565</v>
      </c>
      <c r="F528" s="122">
        <f>B3+(515*B5)</f>
        <v>515</v>
      </c>
      <c r="G528" s="210" t="s">
        <v>3</v>
      </c>
      <c r="H528" s="211"/>
      <c r="DO528" s="57"/>
      <c r="DP528" s="28">
        <f>F304</f>
        <v>291</v>
      </c>
      <c r="DQ528" s="29">
        <f>F221</f>
        <v>208</v>
      </c>
      <c r="DR528" s="29">
        <f>F33</f>
        <v>20</v>
      </c>
      <c r="DS528" s="29">
        <f>F575</f>
        <v>562</v>
      </c>
      <c r="DT528" s="29">
        <f>F492</f>
        <v>479</v>
      </c>
      <c r="DU528" s="29">
        <f>F636</f>
        <v>623</v>
      </c>
      <c r="DV528" s="29">
        <f>F423</f>
        <v>410</v>
      </c>
      <c r="DW528" s="29">
        <f>F340</f>
        <v>327</v>
      </c>
      <c r="DX528" s="29">
        <f>F157</f>
        <v>144</v>
      </c>
      <c r="DY528" s="29">
        <f>F69</f>
        <v>56</v>
      </c>
      <c r="DZ528" s="29">
        <f>F188</f>
        <v>175</v>
      </c>
      <c r="EA528" s="29">
        <f>F130</f>
        <v>117</v>
      </c>
      <c r="EB528" s="29">
        <f>F547</f>
        <v>534</v>
      </c>
      <c r="EC528" s="29">
        <f>F484</f>
        <v>471</v>
      </c>
      <c r="ED528" s="29">
        <f>F276</f>
        <v>263</v>
      </c>
      <c r="EE528" s="29">
        <f>F395</f>
        <v>382</v>
      </c>
      <c r="EF528" s="29">
        <f>F337</f>
        <v>324</v>
      </c>
      <c r="EG528" s="29">
        <f>F249</f>
        <v>236</v>
      </c>
      <c r="EH528" s="29">
        <f>F41</f>
        <v>28</v>
      </c>
      <c r="EI528" s="29">
        <f>F603</f>
        <v>590</v>
      </c>
      <c r="EJ528" s="29">
        <f>F102</f>
        <v>89</v>
      </c>
      <c r="EK528" s="29">
        <f>F514</f>
        <v>501</v>
      </c>
      <c r="EL528" s="29">
        <f>F456</f>
        <v>443</v>
      </c>
      <c r="EM528" s="29">
        <f>F368</f>
        <v>355</v>
      </c>
      <c r="EN528" s="30">
        <f>F185</f>
        <v>172</v>
      </c>
      <c r="EO528" s="75">
        <f t="shared" si="227"/>
        <v>3247400</v>
      </c>
      <c r="EP528" s="41"/>
      <c r="EQ528" s="91" t="s">
        <v>502</v>
      </c>
      <c r="ER528" s="93" t="s">
        <v>698</v>
      </c>
      <c r="ES528" s="93" t="s">
        <v>255</v>
      </c>
      <c r="ET528" s="93" t="s">
        <v>215</v>
      </c>
      <c r="EU528" s="93" t="s">
        <v>101</v>
      </c>
      <c r="EV528" s="93" t="s">
        <v>175</v>
      </c>
      <c r="EW528" s="93" t="s">
        <v>322</v>
      </c>
      <c r="EX528" s="93" t="s">
        <v>531</v>
      </c>
      <c r="EY528" s="93" t="s">
        <v>443</v>
      </c>
      <c r="EZ528" s="95" t="s">
        <v>573</v>
      </c>
      <c r="FA528" s="93" t="s">
        <v>375</v>
      </c>
      <c r="FB528" s="93" t="s">
        <v>350</v>
      </c>
      <c r="FC528" s="94" t="s">
        <v>336</v>
      </c>
      <c r="FD528" s="93" t="s">
        <v>581</v>
      </c>
      <c r="FE528" s="93" t="s">
        <v>382</v>
      </c>
      <c r="FF528" s="92" t="s">
        <v>403</v>
      </c>
      <c r="FG528" s="93" t="s">
        <v>111</v>
      </c>
      <c r="FH528" s="93" t="s">
        <v>621</v>
      </c>
      <c r="FI528" s="93" t="s">
        <v>619</v>
      </c>
      <c r="FJ528" s="93" t="s">
        <v>77</v>
      </c>
      <c r="FK528" s="93" t="s">
        <v>609</v>
      </c>
      <c r="FL528" s="93" t="s">
        <v>146</v>
      </c>
      <c r="FM528" s="93" t="s">
        <v>675</v>
      </c>
      <c r="FN528" s="93" t="s">
        <v>188</v>
      </c>
      <c r="FO528" s="96" t="s">
        <v>183</v>
      </c>
      <c r="FP528" s="67"/>
    </row>
    <row r="529" spans="1:172" ht="12.75" x14ac:dyDescent="0.2">
      <c r="A529" s="41"/>
      <c r="B529" s="41"/>
      <c r="C529" s="41"/>
      <c r="D529" s="109" t="s">
        <v>585</v>
      </c>
      <c r="E529" s="110" t="s">
        <v>565</v>
      </c>
      <c r="F529" s="111">
        <f>B3+(516*B5)</f>
        <v>516</v>
      </c>
      <c r="G529" s="210"/>
      <c r="H529" s="211"/>
      <c r="DO529" s="57"/>
      <c r="DP529" s="28">
        <f>F394</f>
        <v>381</v>
      </c>
      <c r="DQ529" s="29">
        <f>F336</f>
        <v>323</v>
      </c>
      <c r="DR529" s="29">
        <f>F248</f>
        <v>235</v>
      </c>
      <c r="DS529" s="29">
        <f>F40</f>
        <v>27</v>
      </c>
      <c r="DT529" s="29">
        <f>F607</f>
        <v>594</v>
      </c>
      <c r="DU529" s="29">
        <f>F101</f>
        <v>88</v>
      </c>
      <c r="DV529" s="29">
        <f>F513</f>
        <v>500</v>
      </c>
      <c r="DW529" s="29">
        <f>F455</f>
        <v>442</v>
      </c>
      <c r="DX529" s="29">
        <f>F372</f>
        <v>359</v>
      </c>
      <c r="DY529" s="29">
        <f>F184</f>
        <v>171</v>
      </c>
      <c r="DZ529" s="29">
        <f>F303</f>
        <v>290</v>
      </c>
      <c r="EA529" s="29">
        <f>F220</f>
        <v>207</v>
      </c>
      <c r="EB529" s="29">
        <f>F37</f>
        <v>24</v>
      </c>
      <c r="EC529" s="29">
        <f>F574</f>
        <v>561</v>
      </c>
      <c r="ED529" s="29">
        <f>F491</f>
        <v>478</v>
      </c>
      <c r="EE529" s="29">
        <f>F635</f>
        <v>622</v>
      </c>
      <c r="EF529" s="29">
        <f>F427</f>
        <v>414</v>
      </c>
      <c r="EG529" s="29">
        <f>F339</f>
        <v>326</v>
      </c>
      <c r="EH529" s="29">
        <f>F156</f>
        <v>143</v>
      </c>
      <c r="EI529" s="29">
        <f>F68</f>
        <v>55</v>
      </c>
      <c r="EJ529" s="29">
        <f>F192</f>
        <v>179</v>
      </c>
      <c r="EK529" s="29">
        <f>F129</f>
        <v>116</v>
      </c>
      <c r="EL529" s="29">
        <f>F546</f>
        <v>533</v>
      </c>
      <c r="EM529" s="29">
        <f>F483</f>
        <v>470</v>
      </c>
      <c r="EN529" s="30">
        <f>F275</f>
        <v>262</v>
      </c>
      <c r="EO529" s="75">
        <f t="shared" si="227"/>
        <v>3247400</v>
      </c>
      <c r="EP529" s="41"/>
      <c r="EQ529" s="91" t="s">
        <v>700</v>
      </c>
      <c r="ER529" s="93" t="s">
        <v>366</v>
      </c>
      <c r="ES529" s="93" t="s">
        <v>286</v>
      </c>
      <c r="ET529" s="93" t="s">
        <v>580</v>
      </c>
      <c r="EU529" s="93" t="s">
        <v>105</v>
      </c>
      <c r="EV529" s="93" t="s">
        <v>123</v>
      </c>
      <c r="EW529" s="93" t="s">
        <v>391</v>
      </c>
      <c r="EX529" s="93" t="s">
        <v>582</v>
      </c>
      <c r="EY529" s="95" t="s">
        <v>594</v>
      </c>
      <c r="EZ529" s="93" t="s">
        <v>345</v>
      </c>
      <c r="FA529" s="93" t="s">
        <v>178</v>
      </c>
      <c r="FB529" s="93" t="s">
        <v>92</v>
      </c>
      <c r="FC529" s="94" t="s">
        <v>679</v>
      </c>
      <c r="FD529" s="93" t="s">
        <v>432</v>
      </c>
      <c r="FE529" s="93" t="s">
        <v>193</v>
      </c>
      <c r="FF529" s="93" t="s">
        <v>473</v>
      </c>
      <c r="FG529" s="92" t="s">
        <v>685</v>
      </c>
      <c r="FH529" s="93" t="s">
        <v>440</v>
      </c>
      <c r="FI529" s="93" t="s">
        <v>161</v>
      </c>
      <c r="FJ529" s="93" t="s">
        <v>499</v>
      </c>
      <c r="FK529" s="93" t="s">
        <v>227</v>
      </c>
      <c r="FL529" s="93" t="s">
        <v>450</v>
      </c>
      <c r="FM529" s="93" t="s">
        <v>327</v>
      </c>
      <c r="FN529" s="93" t="s">
        <v>296</v>
      </c>
      <c r="FO529" s="96" t="s">
        <v>643</v>
      </c>
      <c r="FP529" s="67"/>
    </row>
    <row r="530" spans="1:172" ht="12.75" x14ac:dyDescent="0.2">
      <c r="A530" s="41"/>
      <c r="B530" s="41"/>
      <c r="C530" s="41"/>
      <c r="D530" s="109" t="s">
        <v>520</v>
      </c>
      <c r="E530" s="110" t="s">
        <v>565</v>
      </c>
      <c r="F530" s="111">
        <f>B3+(517*B5)</f>
        <v>517</v>
      </c>
      <c r="G530" s="210"/>
      <c r="H530" s="211"/>
      <c r="DO530" s="57"/>
      <c r="DP530" s="28">
        <f>F634</f>
        <v>621</v>
      </c>
      <c r="DQ530" s="29">
        <f>F426</f>
        <v>413</v>
      </c>
      <c r="DR530" s="29">
        <f>F338</f>
        <v>325</v>
      </c>
      <c r="DS530" s="29">
        <f>F155</f>
        <v>142</v>
      </c>
      <c r="DT530" s="29">
        <f>F72</f>
        <v>59</v>
      </c>
      <c r="DU530" s="29">
        <f>F191</f>
        <v>178</v>
      </c>
      <c r="DV530" s="29">
        <f>F128</f>
        <v>115</v>
      </c>
      <c r="DW530" s="29">
        <f>F545</f>
        <v>532</v>
      </c>
      <c r="DX530" s="29">
        <f>F487</f>
        <v>474</v>
      </c>
      <c r="DY530" s="29">
        <f>F274</f>
        <v>261</v>
      </c>
      <c r="DZ530" s="29">
        <f>F393</f>
        <v>380</v>
      </c>
      <c r="EA530" s="29">
        <f>F335</f>
        <v>322</v>
      </c>
      <c r="EB530" s="29">
        <f>F252</f>
        <v>239</v>
      </c>
      <c r="EC530" s="29">
        <f>F39</f>
        <v>26</v>
      </c>
      <c r="ED530" s="29">
        <f>F606</f>
        <v>593</v>
      </c>
      <c r="EE530" s="29">
        <f>F100</f>
        <v>87</v>
      </c>
      <c r="EF530" s="29">
        <f>F517</f>
        <v>504</v>
      </c>
      <c r="EG530" s="29">
        <f>F454</f>
        <v>441</v>
      </c>
      <c r="EH530" s="29">
        <f>F371</f>
        <v>358</v>
      </c>
      <c r="EI530" s="29">
        <f>F183</f>
        <v>170</v>
      </c>
      <c r="EJ530" s="29">
        <f>F307</f>
        <v>294</v>
      </c>
      <c r="EK530" s="29">
        <f>F219</f>
        <v>206</v>
      </c>
      <c r="EL530" s="29">
        <f>F36</f>
        <v>23</v>
      </c>
      <c r="EM530" s="29">
        <f>F573</f>
        <v>560</v>
      </c>
      <c r="EN530" s="30">
        <f>F490</f>
        <v>477</v>
      </c>
      <c r="EO530" s="75">
        <f t="shared" si="227"/>
        <v>3247400</v>
      </c>
      <c r="EP530" s="41"/>
      <c r="EQ530" s="91" t="s">
        <v>203</v>
      </c>
      <c r="ER530" s="93" t="s">
        <v>339</v>
      </c>
      <c r="ES530" s="93" t="s">
        <v>607</v>
      </c>
      <c r="ET530" s="93" t="s">
        <v>385</v>
      </c>
      <c r="EU530" s="93" t="s">
        <v>164</v>
      </c>
      <c r="EV530" s="93" t="s">
        <v>427</v>
      </c>
      <c r="EW530" s="93" t="s">
        <v>628</v>
      </c>
      <c r="EX530" s="95" t="s">
        <v>614</v>
      </c>
      <c r="EY530" s="93" t="s">
        <v>82</v>
      </c>
      <c r="EZ530" s="93" t="s">
        <v>249</v>
      </c>
      <c r="FA530" s="93" t="s">
        <v>151</v>
      </c>
      <c r="FB530" s="93" t="s">
        <v>515</v>
      </c>
      <c r="FC530" s="94" t="s">
        <v>185</v>
      </c>
      <c r="FD530" s="93" t="s">
        <v>319</v>
      </c>
      <c r="FE530" s="93" t="s">
        <v>526</v>
      </c>
      <c r="FF530" s="93" t="s">
        <v>409</v>
      </c>
      <c r="FG530" s="93" t="s">
        <v>647</v>
      </c>
      <c r="FH530" s="92" t="s">
        <v>218</v>
      </c>
      <c r="FI530" s="93" t="s">
        <v>563</v>
      </c>
      <c r="FJ530" s="93" t="s">
        <v>504</v>
      </c>
      <c r="FK530" s="93" t="s">
        <v>673</v>
      </c>
      <c r="FL530" s="93" t="s">
        <v>133</v>
      </c>
      <c r="FM530" s="93" t="s">
        <v>422</v>
      </c>
      <c r="FN530" s="93" t="s">
        <v>107</v>
      </c>
      <c r="FO530" s="96" t="s">
        <v>278</v>
      </c>
      <c r="FP530" s="67"/>
    </row>
    <row r="531" spans="1:172" ht="12.75" x14ac:dyDescent="0.2">
      <c r="A531" s="41"/>
      <c r="B531" s="41"/>
      <c r="C531" s="41"/>
      <c r="D531" s="109" t="s">
        <v>495</v>
      </c>
      <c r="E531" s="110" t="s">
        <v>565</v>
      </c>
      <c r="F531" s="122">
        <f>B3+(518*B5)</f>
        <v>518</v>
      </c>
      <c r="G531" s="210"/>
      <c r="H531" s="211"/>
      <c r="DO531" s="57"/>
      <c r="DP531" s="28">
        <f>F99</f>
        <v>86</v>
      </c>
      <c r="DQ531" s="29">
        <f>F516</f>
        <v>503</v>
      </c>
      <c r="DR531" s="29">
        <f>F453</f>
        <v>440</v>
      </c>
      <c r="DS531" s="29">
        <f>F370</f>
        <v>357</v>
      </c>
      <c r="DT531" s="29">
        <f>F187</f>
        <v>174</v>
      </c>
      <c r="DU531" s="29">
        <f>F306</f>
        <v>293</v>
      </c>
      <c r="DV531" s="29">
        <f>F218</f>
        <v>205</v>
      </c>
      <c r="DW531" s="29">
        <f>F35</f>
        <v>22</v>
      </c>
      <c r="DX531" s="29">
        <f>F577</f>
        <v>564</v>
      </c>
      <c r="DY531" s="29">
        <f>F489</f>
        <v>476</v>
      </c>
      <c r="DZ531" s="29">
        <f>F633</f>
        <v>620</v>
      </c>
      <c r="EA531" s="29">
        <f>F425</f>
        <v>412</v>
      </c>
      <c r="EB531" s="29">
        <f>F342</f>
        <v>329</v>
      </c>
      <c r="EC531" s="29">
        <f>F154</f>
        <v>141</v>
      </c>
      <c r="ED531" s="29">
        <f>F71</f>
        <v>58</v>
      </c>
      <c r="EE531" s="29">
        <f>F190</f>
        <v>177</v>
      </c>
      <c r="EF531" s="29">
        <f>F132</f>
        <v>119</v>
      </c>
      <c r="EG531" s="29">
        <f>F544</f>
        <v>531</v>
      </c>
      <c r="EH531" s="29">
        <f>F486</f>
        <v>473</v>
      </c>
      <c r="EI531" s="29">
        <f>F273</f>
        <v>260</v>
      </c>
      <c r="EJ531" s="29">
        <f>F397</f>
        <v>384</v>
      </c>
      <c r="EK531" s="29">
        <f>F334</f>
        <v>321</v>
      </c>
      <c r="EL531" s="29">
        <f>F251</f>
        <v>238</v>
      </c>
      <c r="EM531" s="29">
        <f>F38</f>
        <v>25</v>
      </c>
      <c r="EN531" s="30">
        <f>F605</f>
        <v>592</v>
      </c>
      <c r="EO531" s="75">
        <f t="shared" si="227"/>
        <v>3247400</v>
      </c>
      <c r="EP531" s="41"/>
      <c r="EQ531" s="91" t="s">
        <v>72</v>
      </c>
      <c r="ER531" s="93" t="s">
        <v>642</v>
      </c>
      <c r="ES531" s="93" t="s">
        <v>435</v>
      </c>
      <c r="ET531" s="93" t="s">
        <v>180</v>
      </c>
      <c r="EU531" s="93" t="s">
        <v>324</v>
      </c>
      <c r="EV531" s="93" t="s">
        <v>399</v>
      </c>
      <c r="EW531" s="95" t="s">
        <v>114</v>
      </c>
      <c r="EX531" s="93" t="s">
        <v>141</v>
      </c>
      <c r="EY531" s="93" t="s">
        <v>381</v>
      </c>
      <c r="EZ531" s="93" t="s">
        <v>475</v>
      </c>
      <c r="FA531" s="93" t="s">
        <v>663</v>
      </c>
      <c r="FB531" s="93" t="s">
        <v>353</v>
      </c>
      <c r="FC531" s="94" t="s">
        <v>120</v>
      </c>
      <c r="FD531" s="93" t="s">
        <v>413</v>
      </c>
      <c r="FE531" s="93" t="s">
        <v>210</v>
      </c>
      <c r="FF531" s="93" t="s">
        <v>441</v>
      </c>
      <c r="FG531" s="93" t="s">
        <v>190</v>
      </c>
      <c r="FH531" s="93" t="s">
        <v>173</v>
      </c>
      <c r="FI531" s="92" t="s">
        <v>543</v>
      </c>
      <c r="FJ531" s="93" t="s">
        <v>681</v>
      </c>
      <c r="FK531" s="93" t="s">
        <v>258</v>
      </c>
      <c r="FL531" s="93" t="s">
        <v>497</v>
      </c>
      <c r="FM531" s="93" t="s">
        <v>595</v>
      </c>
      <c r="FN531" s="93" t="s">
        <v>291</v>
      </c>
      <c r="FO531" s="96" t="s">
        <v>448</v>
      </c>
      <c r="FP531" s="67"/>
    </row>
    <row r="532" spans="1:172" ht="12.75" x14ac:dyDescent="0.2">
      <c r="A532" s="41"/>
      <c r="B532" s="41"/>
      <c r="C532" s="41"/>
      <c r="D532" s="109" t="s">
        <v>176</v>
      </c>
      <c r="E532" s="110" t="s">
        <v>565</v>
      </c>
      <c r="F532" s="122">
        <f>B3+(519*B5)</f>
        <v>519</v>
      </c>
      <c r="G532" s="210"/>
      <c r="H532" s="211"/>
      <c r="DO532" s="57"/>
      <c r="DP532" s="28">
        <f>F189</f>
        <v>176</v>
      </c>
      <c r="DQ532" s="29">
        <f>F131</f>
        <v>118</v>
      </c>
      <c r="DR532" s="29">
        <f>F543</f>
        <v>530</v>
      </c>
      <c r="DS532" s="29">
        <f>F485</f>
        <v>472</v>
      </c>
      <c r="DT532" s="29">
        <f>F277</f>
        <v>264</v>
      </c>
      <c r="DU532" s="29">
        <f>F396</f>
        <v>383</v>
      </c>
      <c r="DV532" s="29">
        <f>F333</f>
        <v>320</v>
      </c>
      <c r="DW532" s="29">
        <f>F250</f>
        <v>237</v>
      </c>
      <c r="DX532" s="29">
        <f>F42</f>
        <v>29</v>
      </c>
      <c r="DY532" s="29">
        <f>F604</f>
        <v>591</v>
      </c>
      <c r="DZ532" s="29">
        <f>F98</f>
        <v>85</v>
      </c>
      <c r="EA532" s="29">
        <f>F515</f>
        <v>502</v>
      </c>
      <c r="EB532" s="29">
        <f>F457</f>
        <v>444</v>
      </c>
      <c r="EC532" s="29">
        <f>F369</f>
        <v>356</v>
      </c>
      <c r="ED532" s="29">
        <f>F186</f>
        <v>173</v>
      </c>
      <c r="EE532" s="29">
        <f>F305</f>
        <v>292</v>
      </c>
      <c r="EF532" s="29">
        <f>F222</f>
        <v>209</v>
      </c>
      <c r="EG532" s="29">
        <f>F34</f>
        <v>21</v>
      </c>
      <c r="EH532" s="29">
        <f>F576</f>
        <v>563</v>
      </c>
      <c r="EI532" s="29">
        <f>F488</f>
        <v>475</v>
      </c>
      <c r="EJ532" s="29">
        <f>F637</f>
        <v>624</v>
      </c>
      <c r="EK532" s="29">
        <f>F424</f>
        <v>411</v>
      </c>
      <c r="EL532" s="29">
        <f>F341</f>
        <v>328</v>
      </c>
      <c r="EM532" s="29">
        <f>F153</f>
        <v>140</v>
      </c>
      <c r="EN532" s="30">
        <f>F70</f>
        <v>57</v>
      </c>
      <c r="EO532" s="75">
        <f t="shared" si="227"/>
        <v>3247400</v>
      </c>
      <c r="EP532" s="41"/>
      <c r="EQ532" s="91" t="s">
        <v>116</v>
      </c>
      <c r="ER532" s="93" t="s">
        <v>470</v>
      </c>
      <c r="ES532" s="93" t="s">
        <v>655</v>
      </c>
      <c r="ET532" s="93" t="s">
        <v>130</v>
      </c>
      <c r="EU532" s="93" t="s">
        <v>156</v>
      </c>
      <c r="EV532" s="95" t="s">
        <v>295</v>
      </c>
      <c r="EW532" s="93" t="s">
        <v>223</v>
      </c>
      <c r="EX532" s="93" t="s">
        <v>200</v>
      </c>
      <c r="EY532" s="93" t="s">
        <v>449</v>
      </c>
      <c r="EZ532" s="93" t="s">
        <v>606</v>
      </c>
      <c r="FA532" s="93" t="s">
        <v>539</v>
      </c>
      <c r="FB532" s="93" t="s">
        <v>266</v>
      </c>
      <c r="FC532" s="94" t="s">
        <v>492</v>
      </c>
      <c r="FD532" s="93" t="s">
        <v>282</v>
      </c>
      <c r="FE532" s="93" t="s">
        <v>517</v>
      </c>
      <c r="FF532" s="93" t="s">
        <v>312</v>
      </c>
      <c r="FG532" s="93" t="s">
        <v>524</v>
      </c>
      <c r="FH532" s="93" t="s">
        <v>167</v>
      </c>
      <c r="FI532" s="93" t="s">
        <v>521</v>
      </c>
      <c r="FJ532" s="92" t="s">
        <v>593</v>
      </c>
      <c r="FK532" s="93" t="s">
        <v>562</v>
      </c>
      <c r="FL532" s="93" t="s">
        <v>405</v>
      </c>
      <c r="FM532" s="93" t="s">
        <v>87</v>
      </c>
      <c r="FN532" s="93" t="s">
        <v>622</v>
      </c>
      <c r="FO532" s="96" t="s">
        <v>369</v>
      </c>
      <c r="FP532" s="67"/>
    </row>
    <row r="533" spans="1:172" ht="12.75" x14ac:dyDescent="0.2">
      <c r="A533" s="41"/>
      <c r="B533" s="41"/>
      <c r="C533" s="41"/>
      <c r="D533" s="109" t="s">
        <v>686</v>
      </c>
      <c r="E533" s="110" t="s">
        <v>565</v>
      </c>
      <c r="F533" s="111">
        <f>B3+(520*B5)</f>
        <v>520</v>
      </c>
      <c r="G533" s="210"/>
      <c r="H533" s="211"/>
      <c r="DO533" s="57"/>
      <c r="DP533" s="28">
        <f>F231</f>
        <v>218</v>
      </c>
      <c r="DQ533" s="29">
        <f>F18</f>
        <v>5</v>
      </c>
      <c r="DR533" s="29">
        <f>F585</f>
        <v>572</v>
      </c>
      <c r="DS533" s="29">
        <f>F502</f>
        <v>489</v>
      </c>
      <c r="DT533" s="29">
        <f>F289</f>
        <v>276</v>
      </c>
      <c r="DU533" s="29">
        <f>F433</f>
        <v>420</v>
      </c>
      <c r="DV533" s="29">
        <f>F350</f>
        <v>337</v>
      </c>
      <c r="DW533" s="29">
        <f>F142</f>
        <v>129</v>
      </c>
      <c r="DX533" s="29">
        <f>F79</f>
        <v>66</v>
      </c>
      <c r="DY533" s="29">
        <f>F621</f>
        <v>608</v>
      </c>
      <c r="DZ533" s="29">
        <f>F115</f>
        <v>102</v>
      </c>
      <c r="EA533" s="29">
        <f>F557</f>
        <v>544</v>
      </c>
      <c r="EB533" s="29">
        <f>F469</f>
        <v>456</v>
      </c>
      <c r="EC533" s="29">
        <f>F286</f>
        <v>273</v>
      </c>
      <c r="ED533" s="29">
        <f>F198</f>
        <v>185</v>
      </c>
      <c r="EE533" s="29">
        <f>F322</f>
        <v>309</v>
      </c>
      <c r="EF533" s="29">
        <f>F259</f>
        <v>246</v>
      </c>
      <c r="EG533" s="29">
        <f>F51</f>
        <v>38</v>
      </c>
      <c r="EH533" s="29">
        <f>F588</f>
        <v>575</v>
      </c>
      <c r="EI533" s="29">
        <f>F405</f>
        <v>392</v>
      </c>
      <c r="EJ533" s="29">
        <f>F524</f>
        <v>511</v>
      </c>
      <c r="EK533" s="29">
        <f>F441</f>
        <v>428</v>
      </c>
      <c r="EL533" s="29">
        <f>F378</f>
        <v>365</v>
      </c>
      <c r="EM533" s="29">
        <f>F170</f>
        <v>157</v>
      </c>
      <c r="EN533" s="30">
        <f>F112</f>
        <v>99</v>
      </c>
      <c r="EO533" s="75">
        <f t="shared" si="227"/>
        <v>3247400</v>
      </c>
      <c r="EP533" s="41"/>
      <c r="EQ533" s="91" t="s">
        <v>287</v>
      </c>
      <c r="ER533" s="93" t="s">
        <v>529</v>
      </c>
      <c r="ES533" s="93" t="s">
        <v>541</v>
      </c>
      <c r="ET533" s="93" t="s">
        <v>676</v>
      </c>
      <c r="EU533" s="95" t="s">
        <v>477</v>
      </c>
      <c r="EV533" s="93" t="s">
        <v>103</v>
      </c>
      <c r="EW533" s="93" t="s">
        <v>578</v>
      </c>
      <c r="EX533" s="93" t="s">
        <v>346</v>
      </c>
      <c r="EY533" s="93" t="s">
        <v>554</v>
      </c>
      <c r="EZ533" s="93" t="s">
        <v>376</v>
      </c>
      <c r="FA533" s="93" t="s">
        <v>584</v>
      </c>
      <c r="FB533" s="93" t="s">
        <v>356</v>
      </c>
      <c r="FC533" s="94" t="s">
        <v>696</v>
      </c>
      <c r="FD533" s="93" t="s">
        <v>137</v>
      </c>
      <c r="FE533" s="93" t="s">
        <v>93</v>
      </c>
      <c r="FF533" s="93" t="s">
        <v>634</v>
      </c>
      <c r="FG533" s="93" t="s">
        <v>162</v>
      </c>
      <c r="FH533" s="93" t="s">
        <v>165</v>
      </c>
      <c r="FI533" s="93" t="s">
        <v>456</v>
      </c>
      <c r="FJ533" s="93" t="s">
        <v>608</v>
      </c>
      <c r="FK533" s="92" t="s">
        <v>509</v>
      </c>
      <c r="FL533" s="93" t="s">
        <v>253</v>
      </c>
      <c r="FM533" s="93" t="s">
        <v>110</v>
      </c>
      <c r="FN533" s="93" t="s">
        <v>228</v>
      </c>
      <c r="FO533" s="96" t="s">
        <v>662</v>
      </c>
      <c r="FP533" s="67"/>
    </row>
    <row r="534" spans="1:172" ht="12.75" x14ac:dyDescent="0.2">
      <c r="A534" s="41"/>
      <c r="B534" s="41"/>
      <c r="C534" s="41"/>
      <c r="D534" s="109" t="s">
        <v>321</v>
      </c>
      <c r="E534" s="110" t="s">
        <v>565</v>
      </c>
      <c r="F534" s="111">
        <f>B3+(521*B5)</f>
        <v>521</v>
      </c>
      <c r="G534" s="210"/>
      <c r="H534" s="211"/>
      <c r="DO534" s="57"/>
      <c r="DP534" s="28">
        <f>F321</f>
        <v>308</v>
      </c>
      <c r="DQ534" s="29">
        <f>F258</f>
        <v>245</v>
      </c>
      <c r="DR534" s="29">
        <f>F50</f>
        <v>37</v>
      </c>
      <c r="DS534" s="29">
        <f>F592</f>
        <v>579</v>
      </c>
      <c r="DT534" s="29">
        <f>F404</f>
        <v>391</v>
      </c>
      <c r="DU534" s="29">
        <f>F523</f>
        <v>510</v>
      </c>
      <c r="DV534" s="29">
        <f>F440</f>
        <v>427</v>
      </c>
      <c r="DW534" s="29">
        <f>F382</f>
        <v>369</v>
      </c>
      <c r="DX534" s="29">
        <f>F169</f>
        <v>156</v>
      </c>
      <c r="DY534" s="29">
        <f>F111</f>
        <v>98</v>
      </c>
      <c r="DZ534" s="29">
        <f>F230</f>
        <v>217</v>
      </c>
      <c r="EA534" s="29">
        <f>F22</f>
        <v>9</v>
      </c>
      <c r="EB534" s="29">
        <f>F584</f>
        <v>571</v>
      </c>
      <c r="EC534" s="29">
        <f>F501</f>
        <v>488</v>
      </c>
      <c r="ED534" s="29">
        <f>F288</f>
        <v>275</v>
      </c>
      <c r="EE534" s="29">
        <f>F437</f>
        <v>424</v>
      </c>
      <c r="EF534" s="29">
        <f>F349</f>
        <v>336</v>
      </c>
      <c r="EG534" s="29">
        <f>F141</f>
        <v>128</v>
      </c>
      <c r="EH534" s="29">
        <f>F78</f>
        <v>65</v>
      </c>
      <c r="EI534" s="29">
        <f>F620</f>
        <v>607</v>
      </c>
      <c r="EJ534" s="29">
        <f>F114</f>
        <v>101</v>
      </c>
      <c r="EK534" s="29">
        <f>F556</f>
        <v>543</v>
      </c>
      <c r="EL534" s="29">
        <f>F468</f>
        <v>455</v>
      </c>
      <c r="EM534" s="29">
        <f>F285</f>
        <v>272</v>
      </c>
      <c r="EN534" s="30">
        <f>F202</f>
        <v>189</v>
      </c>
      <c r="EO534" s="75">
        <f t="shared" si="227"/>
        <v>3247400</v>
      </c>
      <c r="EP534" s="41"/>
      <c r="EQ534" s="91" t="s">
        <v>417</v>
      </c>
      <c r="ER534" s="93" t="s">
        <v>386</v>
      </c>
      <c r="ES534" s="93" t="s">
        <v>555</v>
      </c>
      <c r="ET534" s="95" t="s">
        <v>592</v>
      </c>
      <c r="EU534" s="93" t="s">
        <v>99</v>
      </c>
      <c r="EV534" s="93" t="s">
        <v>299</v>
      </c>
      <c r="EW534" s="93" t="s">
        <v>83</v>
      </c>
      <c r="EX534" s="93" t="s">
        <v>688</v>
      </c>
      <c r="EY534" s="93" t="s">
        <v>194</v>
      </c>
      <c r="EZ534" s="93" t="s">
        <v>460</v>
      </c>
      <c r="FA534" s="93" t="s">
        <v>468</v>
      </c>
      <c r="FB534" s="93" t="s">
        <v>348</v>
      </c>
      <c r="FC534" s="94" t="s">
        <v>262</v>
      </c>
      <c r="FD534" s="93" t="s">
        <v>152</v>
      </c>
      <c r="FE534" s="93" t="s">
        <v>626</v>
      </c>
      <c r="FF534" s="93" t="s">
        <v>219</v>
      </c>
      <c r="FG534" s="93" t="s">
        <v>305</v>
      </c>
      <c r="FH534" s="93" t="s">
        <v>505</v>
      </c>
      <c r="FI534" s="93" t="s">
        <v>644</v>
      </c>
      <c r="FJ534" s="93" t="s">
        <v>648</v>
      </c>
      <c r="FK534" s="93" t="s">
        <v>368</v>
      </c>
      <c r="FL534" s="92" t="s">
        <v>558</v>
      </c>
      <c r="FM534" s="93" t="s">
        <v>279</v>
      </c>
      <c r="FN534" s="93" t="s">
        <v>479</v>
      </c>
      <c r="FO534" s="96" t="s">
        <v>362</v>
      </c>
      <c r="FP534" s="67"/>
    </row>
    <row r="535" spans="1:172" ht="12.75" x14ac:dyDescent="0.2">
      <c r="A535" s="41"/>
      <c r="B535" s="41"/>
      <c r="C535" s="41"/>
      <c r="D535" s="109" t="s">
        <v>433</v>
      </c>
      <c r="E535" s="110" t="s">
        <v>565</v>
      </c>
      <c r="F535" s="122">
        <f>B3+(522*B5)</f>
        <v>522</v>
      </c>
      <c r="G535" s="210"/>
      <c r="H535" s="211"/>
      <c r="DO535" s="57"/>
      <c r="DP535" s="28">
        <f>F436</f>
        <v>423</v>
      </c>
      <c r="DQ535" s="29">
        <f>F348</f>
        <v>335</v>
      </c>
      <c r="DR535" s="29">
        <f>F140</f>
        <v>127</v>
      </c>
      <c r="DS535" s="29">
        <f>F82</f>
        <v>69</v>
      </c>
      <c r="DT535" s="29">
        <f>F619</f>
        <v>606</v>
      </c>
      <c r="DU535" s="29">
        <f>F113</f>
        <v>100</v>
      </c>
      <c r="DV535" s="29">
        <f>F555</f>
        <v>542</v>
      </c>
      <c r="DW535" s="29">
        <f>F472</f>
        <v>459</v>
      </c>
      <c r="DX535" s="29">
        <f>F284</f>
        <v>271</v>
      </c>
      <c r="DY535" s="29">
        <f>F201</f>
        <v>188</v>
      </c>
      <c r="DZ535" s="29">
        <f>F320</f>
        <v>307</v>
      </c>
      <c r="EA535" s="29">
        <f>F262</f>
        <v>249</v>
      </c>
      <c r="EB535" s="29">
        <f>F49</f>
        <v>36</v>
      </c>
      <c r="EC535" s="29">
        <f>F591</f>
        <v>578</v>
      </c>
      <c r="ED535" s="29">
        <f>F403</f>
        <v>390</v>
      </c>
      <c r="EE535" s="29">
        <f>F527</f>
        <v>514</v>
      </c>
      <c r="EF535" s="29">
        <f>F439</f>
        <v>426</v>
      </c>
      <c r="EG535" s="29">
        <f>F381</f>
        <v>368</v>
      </c>
      <c r="EH535" s="29">
        <f>F168</f>
        <v>155</v>
      </c>
      <c r="EI535" s="29">
        <f>F110</f>
        <v>97</v>
      </c>
      <c r="EJ535" s="29">
        <f>F229</f>
        <v>216</v>
      </c>
      <c r="EK535" s="29">
        <f>F21</f>
        <v>8</v>
      </c>
      <c r="EL535" s="29">
        <f>F583</f>
        <v>570</v>
      </c>
      <c r="EM535" s="29">
        <f>F500</f>
        <v>487</v>
      </c>
      <c r="EN535" s="30">
        <f>F292</f>
        <v>279</v>
      </c>
      <c r="EO535" s="75">
        <f t="shared" si="227"/>
        <v>3247400</v>
      </c>
      <c r="EP535" s="41"/>
      <c r="EQ535" s="91" t="s">
        <v>436</v>
      </c>
      <c r="ER535" s="93" t="s">
        <v>677</v>
      </c>
      <c r="ES535" s="95" t="s">
        <v>548</v>
      </c>
      <c r="ET535" s="93" t="s">
        <v>73</v>
      </c>
      <c r="EU535" s="93" t="s">
        <v>106</v>
      </c>
      <c r="EV535" s="93" t="s">
        <v>142</v>
      </c>
      <c r="EW535" s="93" t="s">
        <v>485</v>
      </c>
      <c r="EX535" s="93" t="s">
        <v>316</v>
      </c>
      <c r="EY535" s="93" t="s">
        <v>527</v>
      </c>
      <c r="EZ535" s="93" t="s">
        <v>635</v>
      </c>
      <c r="FA535" s="93" t="s">
        <v>359</v>
      </c>
      <c r="FB535" s="93" t="s">
        <v>373</v>
      </c>
      <c r="FC535" s="94" t="s">
        <v>211</v>
      </c>
      <c r="FD535" s="93" t="s">
        <v>661</v>
      </c>
      <c r="FE535" s="93" t="s">
        <v>484</v>
      </c>
      <c r="FF535" s="93" t="s">
        <v>135</v>
      </c>
      <c r="FG535" s="93" t="s">
        <v>420</v>
      </c>
      <c r="FH535" s="93" t="s">
        <v>478</v>
      </c>
      <c r="FI535" s="93" t="s">
        <v>363</v>
      </c>
      <c r="FJ535" s="93" t="s">
        <v>271</v>
      </c>
      <c r="FK535" s="93" t="s">
        <v>452</v>
      </c>
      <c r="FL535" s="93" t="s">
        <v>333</v>
      </c>
      <c r="FM535" s="92" t="s">
        <v>674</v>
      </c>
      <c r="FN535" s="93" t="s">
        <v>294</v>
      </c>
      <c r="FO535" s="96" t="s">
        <v>205</v>
      </c>
      <c r="FP535" s="67"/>
    </row>
    <row r="536" spans="1:172" ht="12.75" x14ac:dyDescent="0.2">
      <c r="A536" s="41"/>
      <c r="B536" s="41"/>
      <c r="C536" s="41"/>
      <c r="D536" s="109" t="s">
        <v>104</v>
      </c>
      <c r="E536" s="110" t="s">
        <v>565</v>
      </c>
      <c r="F536" s="122">
        <f>B3+(523*B5)</f>
        <v>523</v>
      </c>
      <c r="G536" s="210"/>
      <c r="H536" s="211"/>
      <c r="DO536" s="57"/>
      <c r="DP536" s="28">
        <f>F526</f>
        <v>513</v>
      </c>
      <c r="DQ536" s="29">
        <f>F438</f>
        <v>425</v>
      </c>
      <c r="DR536" s="29">
        <f>F380</f>
        <v>367</v>
      </c>
      <c r="DS536" s="29">
        <f>F172</f>
        <v>159</v>
      </c>
      <c r="DT536" s="29">
        <f>F109</f>
        <v>96</v>
      </c>
      <c r="DU536" s="29">
        <f>F228</f>
        <v>215</v>
      </c>
      <c r="DV536" s="29">
        <f>F20</f>
        <v>7</v>
      </c>
      <c r="DW536" s="29">
        <f>F587</f>
        <v>574</v>
      </c>
      <c r="DX536" s="29">
        <f>F499</f>
        <v>486</v>
      </c>
      <c r="DY536" s="29">
        <f>F291</f>
        <v>278</v>
      </c>
      <c r="DZ536" s="29">
        <f>F435</f>
        <v>422</v>
      </c>
      <c r="EA536" s="29">
        <f>F352</f>
        <v>339</v>
      </c>
      <c r="EB536" s="29">
        <f>F139</f>
        <v>126</v>
      </c>
      <c r="EC536" s="29">
        <f>F81</f>
        <v>68</v>
      </c>
      <c r="ED536" s="29">
        <f>F618</f>
        <v>605</v>
      </c>
      <c r="EE536" s="29">
        <f>F117</f>
        <v>104</v>
      </c>
      <c r="EF536" s="29">
        <f>F554</f>
        <v>541</v>
      </c>
      <c r="EG536" s="29">
        <f>F471</f>
        <v>458</v>
      </c>
      <c r="EH536" s="29">
        <f>F283</f>
        <v>270</v>
      </c>
      <c r="EI536" s="29">
        <f>F200</f>
        <v>187</v>
      </c>
      <c r="EJ536" s="29">
        <f>F319</f>
        <v>306</v>
      </c>
      <c r="EK536" s="29">
        <f>F261</f>
        <v>248</v>
      </c>
      <c r="EL536" s="29">
        <f>F48</f>
        <v>35</v>
      </c>
      <c r="EM536" s="29">
        <f>F590</f>
        <v>577</v>
      </c>
      <c r="EN536" s="30">
        <f>F407</f>
        <v>394</v>
      </c>
      <c r="EO536" s="75">
        <f t="shared" si="227"/>
        <v>3247400</v>
      </c>
      <c r="EP536" s="41"/>
      <c r="EQ536" s="91" t="s">
        <v>486</v>
      </c>
      <c r="ER536" s="95" t="s">
        <v>633</v>
      </c>
      <c r="ES536" s="93" t="s">
        <v>157</v>
      </c>
      <c r="ET536" s="93" t="s">
        <v>556</v>
      </c>
      <c r="EU536" s="93" t="s">
        <v>95</v>
      </c>
      <c r="EV536" s="93" t="s">
        <v>653</v>
      </c>
      <c r="EW536" s="93" t="s">
        <v>117</v>
      </c>
      <c r="EX536" s="93" t="s">
        <v>415</v>
      </c>
      <c r="EY536" s="93" t="s">
        <v>483</v>
      </c>
      <c r="EZ536" s="93" t="s">
        <v>224</v>
      </c>
      <c r="FA536" s="93" t="s">
        <v>192</v>
      </c>
      <c r="FB536" s="93" t="s">
        <v>283</v>
      </c>
      <c r="FC536" s="94" t="s">
        <v>308</v>
      </c>
      <c r="FD536" s="93" t="s">
        <v>540</v>
      </c>
      <c r="FE536" s="93" t="s">
        <v>638</v>
      </c>
      <c r="FF536" s="93" t="s">
        <v>388</v>
      </c>
      <c r="FG536" s="93" t="s">
        <v>629</v>
      </c>
      <c r="FH536" s="93" t="s">
        <v>170</v>
      </c>
      <c r="FI536" s="93" t="s">
        <v>343</v>
      </c>
      <c r="FJ536" s="93" t="s">
        <v>260</v>
      </c>
      <c r="FK536" s="93" t="s">
        <v>88</v>
      </c>
      <c r="FL536" s="93" t="s">
        <v>442</v>
      </c>
      <c r="FM536" s="93" t="s">
        <v>430</v>
      </c>
      <c r="FN536" s="92" t="s">
        <v>300</v>
      </c>
      <c r="FO536" s="96" t="s">
        <v>533</v>
      </c>
      <c r="FP536" s="67"/>
    </row>
    <row r="537" spans="1:172" ht="13.5" thickBot="1" x14ac:dyDescent="0.25">
      <c r="A537" s="41"/>
      <c r="B537" s="41"/>
      <c r="C537" s="41"/>
      <c r="D537" s="109" t="s">
        <v>454</v>
      </c>
      <c r="E537" s="110" t="s">
        <v>565</v>
      </c>
      <c r="F537" s="111">
        <f>B3+(524*B5)</f>
        <v>524</v>
      </c>
      <c r="G537" s="210"/>
      <c r="H537" s="211"/>
      <c r="DO537" s="57"/>
      <c r="DP537" s="31">
        <f>F116</f>
        <v>103</v>
      </c>
      <c r="DQ537" s="32">
        <f>F553</f>
        <v>540</v>
      </c>
      <c r="DR537" s="32">
        <f>F470</f>
        <v>457</v>
      </c>
      <c r="DS537" s="32">
        <f>F287</f>
        <v>274</v>
      </c>
      <c r="DT537" s="32">
        <f>F199</f>
        <v>186</v>
      </c>
      <c r="DU537" s="32">
        <f>F318</f>
        <v>305</v>
      </c>
      <c r="DV537" s="32">
        <f>F260</f>
        <v>247</v>
      </c>
      <c r="DW537" s="32">
        <f>F52</f>
        <v>39</v>
      </c>
      <c r="DX537" s="32">
        <f>F589</f>
        <v>576</v>
      </c>
      <c r="DY537" s="32">
        <f>F406</f>
        <v>393</v>
      </c>
      <c r="DZ537" s="32">
        <f>F525</f>
        <v>512</v>
      </c>
      <c r="EA537" s="32">
        <f>F442</f>
        <v>429</v>
      </c>
      <c r="EB537" s="32">
        <f>F379</f>
        <v>366</v>
      </c>
      <c r="EC537" s="32">
        <f>F171</f>
        <v>158</v>
      </c>
      <c r="ED537" s="32">
        <f>F108</f>
        <v>95</v>
      </c>
      <c r="EE537" s="32">
        <f>F232</f>
        <v>219</v>
      </c>
      <c r="EF537" s="32">
        <f>F19</f>
        <v>6</v>
      </c>
      <c r="EG537" s="32">
        <f>F586</f>
        <v>573</v>
      </c>
      <c r="EH537" s="32">
        <f>F498</f>
        <v>485</v>
      </c>
      <c r="EI537" s="32">
        <f>F290</f>
        <v>277</v>
      </c>
      <c r="EJ537" s="32">
        <f>F434</f>
        <v>421</v>
      </c>
      <c r="EK537" s="32">
        <f>F351</f>
        <v>338</v>
      </c>
      <c r="EL537" s="32">
        <f>F138</f>
        <v>125</v>
      </c>
      <c r="EM537" s="32">
        <f>F80</f>
        <v>67</v>
      </c>
      <c r="EN537" s="33">
        <f>F622</f>
        <v>609</v>
      </c>
      <c r="EO537" s="75">
        <f t="shared" si="227"/>
        <v>3247400</v>
      </c>
      <c r="EP537" s="41"/>
      <c r="EQ537" s="134" t="s">
        <v>652</v>
      </c>
      <c r="ER537" s="135" t="s">
        <v>197</v>
      </c>
      <c r="ES537" s="135" t="s">
        <v>462</v>
      </c>
      <c r="ET537" s="135" t="s">
        <v>303</v>
      </c>
      <c r="EU537" s="135" t="s">
        <v>598</v>
      </c>
      <c r="EV537" s="135" t="s">
        <v>268</v>
      </c>
      <c r="EW537" s="135" t="s">
        <v>115</v>
      </c>
      <c r="EX537" s="135" t="s">
        <v>574</v>
      </c>
      <c r="EY537" s="135" t="s">
        <v>275</v>
      </c>
      <c r="EZ537" s="135" t="s">
        <v>672</v>
      </c>
      <c r="FA537" s="135" t="s">
        <v>337</v>
      </c>
      <c r="FB537" s="135" t="s">
        <v>297</v>
      </c>
      <c r="FC537" s="136" t="s">
        <v>383</v>
      </c>
      <c r="FD537" s="135" t="s">
        <v>701</v>
      </c>
      <c r="FE537" s="135" t="s">
        <v>314</v>
      </c>
      <c r="FF537" s="135" t="s">
        <v>401</v>
      </c>
      <c r="FG537" s="135" t="s">
        <v>620</v>
      </c>
      <c r="FH537" s="135" t="s">
        <v>78</v>
      </c>
      <c r="FI537" s="135" t="s">
        <v>371</v>
      </c>
      <c r="FJ537" s="135" t="s">
        <v>424</v>
      </c>
      <c r="FK537" s="135" t="s">
        <v>656</v>
      </c>
      <c r="FL537" s="135" t="s">
        <v>465</v>
      </c>
      <c r="FM537" s="135" t="s">
        <v>127</v>
      </c>
      <c r="FN537" s="135" t="s">
        <v>97</v>
      </c>
      <c r="FO537" s="137" t="s">
        <v>147</v>
      </c>
      <c r="FP537" s="67"/>
    </row>
    <row r="538" spans="1:172" ht="12.75" x14ac:dyDescent="0.2">
      <c r="A538" s="41"/>
      <c r="B538" s="41"/>
      <c r="C538" s="41"/>
      <c r="D538" s="109" t="s">
        <v>491</v>
      </c>
      <c r="E538" s="208" t="s">
        <v>565</v>
      </c>
      <c r="F538" s="209">
        <f>B3+(525*B5)</f>
        <v>525</v>
      </c>
      <c r="G538" s="210"/>
      <c r="H538" s="211"/>
      <c r="DO538" s="57"/>
      <c r="DP538" s="138">
        <f>SUMSQ(DP513,DQ513,DR513,DS513,DT513,DP514,DQ514,DR514,DS514,DT514,DP515,DQ515,DR515,DS515,DT515,DP516,DQ516,DR516,DS516,DT516,DP517,DQ517,DR517,DS517,DT517)</f>
        <v>3247400</v>
      </c>
      <c r="DQ538" s="139">
        <f>SUMSQ(DP518,DQ518,DR518,DS518,DT518,DP519,DQ519,DR519,DS519,DT519,DT520,DS520,DR520,DQ520,DP520,DP521,DQ521,DR521,DS521,DT521,DT522,DS522,DR522,DQ522,DP522)</f>
        <v>3247400</v>
      </c>
      <c r="DR538" s="139">
        <f>SUMSQ(DP523,DQ523,DR523,DS523,DT523,DP524,DQ524,DR524,DS524,DT524,DP525,DQ525,DR525,DS525,DT525,DP526,DQ526,DR526,DS526,DT526,DT527,DS527,DR527,DQ527,DP527)</f>
        <v>3247400</v>
      </c>
      <c r="DS538" s="139">
        <f>SUMSQ(DP528,DQ528,DR528,DS528,DT528,DP529,DQ529,DR529,DS529,DT529,DP530,DQ530,DR530,DS530,DT530,DP531,DQ531,DR531,DS531,DT531,DP532,DQ532,DR532,DS532,DT532)</f>
        <v>3247400</v>
      </c>
      <c r="DT538" s="139">
        <f>SUMSQ(DP533,DQ533,DR533,DS533,DT533,DP534,DQ534,DR534,DS534,DT534,DP535,DQ535,DR535,DS535,DT535,DP536,DQ536,DR536,DS536,DT536,DP537,DQ537,DR537,DS537,DT537)</f>
        <v>3247400</v>
      </c>
      <c r="DU538" s="139">
        <f>SUMSQ(DU513,DV513,DW513,DX513,DY513,DU514,DV514,DW514,DX514,DY514,DU515,DV515,DW515,DX515,DY515,DU516,DV516,DW516,DX516,DY516,DU517,DV517,DW517,DX517,DY517)</f>
        <v>3247400</v>
      </c>
      <c r="DV538" s="139">
        <f>SUMSQ(DU518,DV518,DW518,DX518,DY518,DU519,DV519,DW519,DX519,DY519,DY520,DX520,DW520,DV520,DU520,DU521,DV521,DW521,DX521,DY521,DY522,DX522,DW522,DV522,DU522)</f>
        <v>3247400</v>
      </c>
      <c r="DW538" s="139">
        <f>SUMSQ(DU523,DV523,DW523,DX523,DY523,DU524,DV524,DW524,DX524,DY524,DU525,DV525,DW525,DX525,DY525,DU526,DV526,DW526,DX526,DY526,DY527,DX527,DW527,DV527,DU527)</f>
        <v>3247400</v>
      </c>
      <c r="DX538" s="139">
        <f>SUMSQ(DU528,DV528,DW528,DX528,DY528,DU529,DV529,DW529,DX529,DY529,DU530,DV530,DW530,DX530,DY530,DU531,DV531,DW531,DX531,DY531,DU532,DV532,DW532,DX532,DY532)</f>
        <v>3247400</v>
      </c>
      <c r="DY538" s="139">
        <f>SUMSQ(DU533,DV533,DW533,DX533,DY533,DU534,DV534,DW534,DX534,DY534,DU535,DV535,DW535,DX535,DY535,DU536,DV536,DW536,DX536,DY536,DU537,DV537,DW537,DX537,DY537)</f>
        <v>3247400</v>
      </c>
      <c r="DZ538" s="139">
        <f>SUMSQ(DZ513,EA513,EB513,EC513,ED513,DZ514,EA514,EB514,EC514,ED514,DZ515,EA515,EB515,EC515,ED515,DZ516,EA516,EB516,EC516,ED516,DZ517,EA517,EB517,EC517,ED517)</f>
        <v>3247400</v>
      </c>
      <c r="EA538" s="139">
        <f>SUMSQ(DZ518,EA518,EB518,EC518,ED518,DZ519,EA519,EB519,EC519,ED519,ED520,EC520,EB520,EA520,DZ520,DZ521,EA521,EB521,EC521,ED521,ED522,EC522,EB522,EA522,DZ522)</f>
        <v>3247400</v>
      </c>
      <c r="EB538" s="139">
        <f>DZ523^3+EA523^3+EB523^3+EC523^3+ED523^3+DZ524^3+EA524^3+EB524^3+EC524^3+ED524^3+DZ525^3+EA525^3+EB525^3+EC525^3+ED525^3+DZ526^3+EA526^3+EB526^3+EC526^3+ED526^3+DZ527^3+EA527^3+EB527^3+EC527^3+ED527^3</f>
        <v>1521000000</v>
      </c>
      <c r="EC538" s="139">
        <f>SUMSQ(DZ528,EA528,EB528,EC528,ED528,DZ529,EA529,EB529,EC529,ED529,DZ530,EA530,EB530,EC530,ED530,DZ531,EA531,EB531,EC531,ED531,DZ532,EA532,EB532,EC532,ED532)</f>
        <v>3247400</v>
      </c>
      <c r="ED538" s="139">
        <f>SUMSQ(DZ533,EA533,EB533,EC533,ED533,DZ534,EA534,EB534,EC534,ED534,DZ535,EA535,EB535,EC535,ED535,DZ536,EA536,EB536,EC536,ED536,DZ537,EA537,EB537,EC537,ED537)</f>
        <v>3247400</v>
      </c>
      <c r="EE538" s="139">
        <f>SUMSQ(EE513,EF513,EG513,EH513,EI513,EE514,EF514,EG514,EH514,EI514,EE515,EF515,EG515,EH515,EI515,EE516,EF516,EG516,EH516,EI516,EE517,EF517,EG517,EH517,EI517)</f>
        <v>3247400</v>
      </c>
      <c r="EF538" s="139">
        <f>SUMSQ(EE518,EF518,EG518,EH518,EI518,EE519,EF519,EG519,EH519,EI519,EI520,EH520,EG520,EF520,EE520,EE521,EF521,EG521,EH521,EI521,EI522,EH522,EG522,EF522,EE522)</f>
        <v>3247400</v>
      </c>
      <c r="EG538" s="139">
        <f>SUMSQ(EE523,EF523,EG523,EH523,EI523,EE524,EF524,EG524,EH524,EI524,EE525,EF525,EG525,EH525,EI525,EE526,EF526,EG526,EH526,EI526,EI527,EH527,EG527,EF527,EE527)</f>
        <v>3247400</v>
      </c>
      <c r="EH538" s="139">
        <f>SUMSQ(EE528,EF528,EG528,EH528,EI528,EE529,EF529,EG529,EH529,EI529,EE530,EF530,EG530,EH530,EI530,EE531,EF531,EG531,EH531,EI531,EE532,EF532,EG532,EH532,EI532)</f>
        <v>3247400</v>
      </c>
      <c r="EI538" s="139">
        <f>SUMSQ(EE533,EF533,EG533,EH533,EI533,EE534,EF534,EG534,EH534,EI534,EE535,EF535,EG535,EH535,EI535,EE536,EF536,EG536,EH536,EI536,EE537,EF537,EG537,EH537,EI537)</f>
        <v>3247400</v>
      </c>
      <c r="EJ538" s="139">
        <f>SUMSQ(EJ513,EK513,EL513,EM513,EN513,EJ514,EK514,EL514,EM514,EN514,EJ515,EK515,EL515,EM515,EN515,EJ516,EK516,EL516,EM516,EN516,EJ517,EK517,EL517,EM517,EN517)</f>
        <v>3247400</v>
      </c>
      <c r="EK538" s="139">
        <f>SUMSQ(EJ518,EK518,EL518,EM518,EN518,EJ519,EK519,EL519,EM519,EN519,EN520,EM520,EL520,EK520,EJ520,EJ521,EK521,EL521,EM521,EN521,EN522,EM522,EL522,EK522,EJ522)</f>
        <v>3247400</v>
      </c>
      <c r="EL538" s="139">
        <f>SUMSQ(EJ523,EK523,EL523,EM523,EN523,EJ524,EK524,EL524,EM524,EN524,EJ525,EK525,EL525,EM525,EN525,EJ526,EK526,EL526,EM526,EN526,EN527,EM527,EL527,EK527,EJ527)</f>
        <v>3247400</v>
      </c>
      <c r="EM538" s="139">
        <f>SUMSQ(EJ528,EK528,EL528,EM528,EN528,EJ529,EK529,EL529,EM529,EN529,EJ530,EK530,EL530,EM530,EN530,EJ531,EK531,EL531,EM531,EN531,EJ532,EK532,EL532,EM532,EN532)</f>
        <v>3247400</v>
      </c>
      <c r="EN538" s="139">
        <f>SUMSQ(EJ533,EK533,EL533,EM533,EN533,EJ534,EK534,EL534,EM534,EN534,EJ535,EK535,EL535,EM535,EN535,EJ536,EK536,EL536,EM536,EN536,EJ537,EK537,EL537,EM537,EN537)</f>
        <v>3247400</v>
      </c>
      <c r="EO538" s="231">
        <f>DP513^3+DQ514^3+DR515^3+DS516^3+DT517^3+DU518^3+DV519^3+DW520^3+DX521^3+DY522^3+DZ523^3+EA524^3+EB525^3+EC526^3+ED527^3+EE528^3+EF529^3+EG530^3+EH531^3+EI532^3+EJ533^3+EK534^3+EL535^3+EM536^3+EN537^3</f>
        <v>1521000000</v>
      </c>
      <c r="EP538" s="41"/>
      <c r="EQ538" s="141"/>
      <c r="ER538" s="141"/>
      <c r="ES538" s="141"/>
      <c r="ET538" s="141"/>
      <c r="EU538" s="141"/>
      <c r="EV538" s="141"/>
      <c r="EW538" s="141"/>
      <c r="EX538" s="141"/>
      <c r="EY538" s="141"/>
      <c r="EZ538" s="141"/>
      <c r="FA538" s="141"/>
      <c r="FB538" s="141"/>
      <c r="FC538" s="141"/>
      <c r="FD538" s="141"/>
      <c r="FE538" s="141"/>
      <c r="FF538" s="141"/>
      <c r="FG538" s="141"/>
      <c r="FH538" s="141"/>
      <c r="FI538" s="141"/>
      <c r="FJ538" s="141"/>
      <c r="FK538" s="141"/>
      <c r="FL538" s="141"/>
      <c r="FM538" s="141"/>
      <c r="FN538" s="141"/>
      <c r="FO538" s="141"/>
      <c r="FP538" s="67"/>
    </row>
    <row r="539" spans="1:172" ht="13.5" thickBot="1" x14ac:dyDescent="0.25">
      <c r="A539" s="41"/>
      <c r="B539" s="41"/>
      <c r="C539" s="41"/>
      <c r="D539" s="109" t="s">
        <v>79</v>
      </c>
      <c r="E539" s="110" t="s">
        <v>565</v>
      </c>
      <c r="F539" s="111">
        <f>B3+(526*B5)</f>
        <v>526</v>
      </c>
      <c r="G539" s="210"/>
      <c r="H539" s="211"/>
      <c r="DO539" s="57"/>
      <c r="DP539" s="143">
        <f>SUMSQ(DP513:DP537)</f>
        <v>3247400</v>
      </c>
      <c r="DQ539" s="144">
        <f t="shared" ref="DQ539:EA539" si="228">SUMSQ(DQ513:DQ537)</f>
        <v>3247400</v>
      </c>
      <c r="DR539" s="144">
        <f t="shared" si="228"/>
        <v>3247400</v>
      </c>
      <c r="DS539" s="144">
        <f t="shared" si="228"/>
        <v>3247400</v>
      </c>
      <c r="DT539" s="144">
        <f t="shared" si="228"/>
        <v>3247400</v>
      </c>
      <c r="DU539" s="144">
        <f t="shared" si="228"/>
        <v>3247400</v>
      </c>
      <c r="DV539" s="144">
        <f t="shared" si="228"/>
        <v>3247400</v>
      </c>
      <c r="DW539" s="144">
        <f t="shared" si="228"/>
        <v>3247400</v>
      </c>
      <c r="DX539" s="144">
        <f t="shared" si="228"/>
        <v>3247400</v>
      </c>
      <c r="DY539" s="144">
        <f t="shared" si="228"/>
        <v>3247400</v>
      </c>
      <c r="DZ539" s="144">
        <f t="shared" si="228"/>
        <v>3247400</v>
      </c>
      <c r="EA539" s="144">
        <f t="shared" si="228"/>
        <v>3247400</v>
      </c>
      <c r="EB539" s="148">
        <f>EB513^3+EB514^3+EB515^3+EB516^3+EB517^3+EB518^3+EB519^3+EB520^3+EB521^3+EB522^3+EB523^3+EB524^3+EB525^3+EB526^3+EB527^3+EB528^3+EB529^3+EB530^3+EB531^3+EB532^3+EB533^3+EB534^3+EB535^3+EB536^3+EB537^3</f>
        <v>1521000000</v>
      </c>
      <c r="EC539" s="144">
        <f t="shared" ref="EC539:EN539" si="229">SUMSQ(EC513:EC537)</f>
        <v>3247400</v>
      </c>
      <c r="ED539" s="144">
        <f t="shared" si="229"/>
        <v>3247400</v>
      </c>
      <c r="EE539" s="144">
        <f t="shared" si="229"/>
        <v>3247400</v>
      </c>
      <c r="EF539" s="144">
        <f t="shared" si="229"/>
        <v>3247400</v>
      </c>
      <c r="EG539" s="144">
        <f t="shared" si="229"/>
        <v>3247400</v>
      </c>
      <c r="EH539" s="144">
        <f t="shared" si="229"/>
        <v>3247400</v>
      </c>
      <c r="EI539" s="144">
        <f t="shared" si="229"/>
        <v>3247400</v>
      </c>
      <c r="EJ539" s="144">
        <f t="shared" si="229"/>
        <v>3247400</v>
      </c>
      <c r="EK539" s="144">
        <f t="shared" si="229"/>
        <v>3247400</v>
      </c>
      <c r="EL539" s="144">
        <f t="shared" si="229"/>
        <v>3247400</v>
      </c>
      <c r="EM539" s="144">
        <f t="shared" si="229"/>
        <v>3247400</v>
      </c>
      <c r="EN539" s="144">
        <f t="shared" si="229"/>
        <v>3247400</v>
      </c>
      <c r="EO539" s="233">
        <f>DP537^3+DQ536^3+DR535^3+DS534^3+DT533^3+DU532^3+DV531^3+DW530^3+DX529^3+DY528^3+DZ527^3+EA526^3+EB525^3+EC524^3+ED523^3+EE522^3+EF521^3+EG520^3+EH519^3+EI518^3+EJ517^3+EK516^3+EL515^3+EM514^3+EN513^3</f>
        <v>1521000000</v>
      </c>
      <c r="EP539" s="41"/>
      <c r="EQ539" s="93" t="s">
        <v>658</v>
      </c>
      <c r="ER539" s="93" t="s">
        <v>74</v>
      </c>
      <c r="ES539" s="93" t="s">
        <v>471</v>
      </c>
      <c r="ET539" s="93" t="s">
        <v>650</v>
      </c>
      <c r="EU539" s="93" t="s">
        <v>96</v>
      </c>
      <c r="EV539" s="93" t="s">
        <v>187</v>
      </c>
      <c r="EW539" s="93" t="s">
        <v>245</v>
      </c>
      <c r="EX539" s="93" t="s">
        <v>695</v>
      </c>
      <c r="EY539" s="93" t="s">
        <v>344</v>
      </c>
      <c r="EZ539" s="93" t="s">
        <v>428</v>
      </c>
      <c r="FA539" s="93" t="s">
        <v>181</v>
      </c>
      <c r="FB539" s="93" t="s">
        <v>125</v>
      </c>
      <c r="FC539" s="93" t="s">
        <v>617</v>
      </c>
      <c r="FD539" s="93" t="s">
        <v>669</v>
      </c>
      <c r="FE539" s="93" t="s">
        <v>463</v>
      </c>
      <c r="FF539" s="93" t="s">
        <v>403</v>
      </c>
      <c r="FG539" s="93" t="s">
        <v>685</v>
      </c>
      <c r="FH539" s="93" t="s">
        <v>218</v>
      </c>
      <c r="FI539" s="93" t="s">
        <v>543</v>
      </c>
      <c r="FJ539" s="93" t="s">
        <v>593</v>
      </c>
      <c r="FK539" s="93" t="s">
        <v>509</v>
      </c>
      <c r="FL539" s="93" t="s">
        <v>558</v>
      </c>
      <c r="FM539" s="93" t="s">
        <v>674</v>
      </c>
      <c r="FN539" s="93" t="s">
        <v>300</v>
      </c>
      <c r="FO539" s="93" t="s">
        <v>147</v>
      </c>
      <c r="FP539" s="67"/>
    </row>
    <row r="540" spans="1:172" ht="13.5" thickBot="1" x14ac:dyDescent="0.25">
      <c r="A540" s="41"/>
      <c r="B540" s="41"/>
      <c r="C540" s="41"/>
      <c r="D540" s="109" t="s">
        <v>108</v>
      </c>
      <c r="E540" s="110" t="s">
        <v>565</v>
      </c>
      <c r="F540" s="111">
        <f>B3+(527*B5)</f>
        <v>527</v>
      </c>
      <c r="G540" s="210"/>
      <c r="H540" s="211"/>
      <c r="DO540" s="149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  <c r="EC540" s="150"/>
      <c r="ED540" s="150"/>
      <c r="EE540" s="150"/>
      <c r="EF540" s="150"/>
      <c r="EG540" s="150"/>
      <c r="EH540" s="150"/>
      <c r="EI540" s="150"/>
      <c r="EJ540" s="150"/>
      <c r="EK540" s="150"/>
      <c r="EL540" s="150"/>
      <c r="EM540" s="150"/>
      <c r="EN540" s="150"/>
      <c r="EO540" s="150"/>
      <c r="EP540" s="150"/>
      <c r="EQ540" s="135" t="s">
        <v>652</v>
      </c>
      <c r="ER540" s="135" t="s">
        <v>633</v>
      </c>
      <c r="ES540" s="135" t="s">
        <v>548</v>
      </c>
      <c r="ET540" s="135" t="s">
        <v>592</v>
      </c>
      <c r="EU540" s="135" t="s">
        <v>477</v>
      </c>
      <c r="EV540" s="135" t="s">
        <v>295</v>
      </c>
      <c r="EW540" s="135" t="s">
        <v>114</v>
      </c>
      <c r="EX540" s="135" t="s">
        <v>614</v>
      </c>
      <c r="EY540" s="135" t="s">
        <v>594</v>
      </c>
      <c r="EZ540" s="135" t="s">
        <v>573</v>
      </c>
      <c r="FA540" s="135" t="s">
        <v>605</v>
      </c>
      <c r="FB540" s="135" t="s">
        <v>357</v>
      </c>
      <c r="FC540" s="135" t="s">
        <v>617</v>
      </c>
      <c r="FD540" s="135" t="s">
        <v>587</v>
      </c>
      <c r="FE540" s="135" t="s">
        <v>519</v>
      </c>
      <c r="FF540" s="135" t="s">
        <v>461</v>
      </c>
      <c r="FG540" s="135" t="s">
        <v>243</v>
      </c>
      <c r="FH540" s="135" t="s">
        <v>166</v>
      </c>
      <c r="FI540" s="135" t="s">
        <v>418</v>
      </c>
      <c r="FJ540" s="135" t="s">
        <v>528</v>
      </c>
      <c r="FK540" s="135" t="s">
        <v>199</v>
      </c>
      <c r="FL540" s="135" t="s">
        <v>380</v>
      </c>
      <c r="FM540" s="135" t="s">
        <v>252</v>
      </c>
      <c r="FN540" s="135" t="s">
        <v>122</v>
      </c>
      <c r="FO540" s="135" t="s">
        <v>321</v>
      </c>
      <c r="FP540" s="152"/>
    </row>
    <row r="541" spans="1:172" ht="12.75" x14ac:dyDescent="0.2">
      <c r="A541" s="41"/>
      <c r="B541" s="41"/>
      <c r="C541" s="41"/>
      <c r="D541" s="109" t="s">
        <v>588</v>
      </c>
      <c r="E541" s="110" t="s">
        <v>565</v>
      </c>
      <c r="F541" s="111">
        <f>B3+(528*B5)</f>
        <v>528</v>
      </c>
      <c r="G541" s="210"/>
      <c r="H541" s="211"/>
    </row>
    <row r="542" spans="1:172" ht="12.75" x14ac:dyDescent="0.2">
      <c r="A542" s="41"/>
      <c r="B542" s="41"/>
      <c r="C542" s="41"/>
      <c r="D542" s="109" t="s">
        <v>631</v>
      </c>
      <c r="E542" s="110" t="s">
        <v>565</v>
      </c>
      <c r="F542" s="111">
        <f>B3+(529*B5)</f>
        <v>529</v>
      </c>
      <c r="G542" s="210"/>
      <c r="H542" s="211"/>
    </row>
    <row r="543" spans="1:172" ht="12.75" x14ac:dyDescent="0.2">
      <c r="A543" s="41"/>
      <c r="B543" s="41"/>
      <c r="C543" s="41"/>
      <c r="D543" s="109" t="s">
        <v>655</v>
      </c>
      <c r="E543" s="110" t="s">
        <v>565</v>
      </c>
      <c r="F543" s="122">
        <f>B3+(530*B5)</f>
        <v>530</v>
      </c>
      <c r="G543" s="210"/>
      <c r="H543" s="211"/>
    </row>
    <row r="544" spans="1:172" ht="12.75" x14ac:dyDescent="0.2">
      <c r="A544" s="41"/>
      <c r="B544" s="41"/>
      <c r="C544" s="41"/>
      <c r="D544" s="109" t="s">
        <v>173</v>
      </c>
      <c r="E544" s="110" t="s">
        <v>565</v>
      </c>
      <c r="F544" s="122">
        <f>B3+(531*B5)</f>
        <v>531</v>
      </c>
      <c r="G544" s="210"/>
      <c r="H544" s="211"/>
    </row>
    <row r="545" spans="1:8" ht="12.75" x14ac:dyDescent="0.2">
      <c r="A545" s="41"/>
      <c r="B545" s="41"/>
      <c r="C545" s="41"/>
      <c r="D545" s="109" t="s">
        <v>614</v>
      </c>
      <c r="E545" s="110" t="s">
        <v>565</v>
      </c>
      <c r="F545" s="111">
        <f>B3+(532*B5)</f>
        <v>532</v>
      </c>
      <c r="G545" s="210"/>
      <c r="H545" s="211"/>
    </row>
    <row r="546" spans="1:8" ht="12.75" x14ac:dyDescent="0.2">
      <c r="A546" s="41"/>
      <c r="B546" s="41"/>
      <c r="C546" s="41"/>
      <c r="D546" s="109" t="s">
        <v>327</v>
      </c>
      <c r="E546" s="110" t="s">
        <v>565</v>
      </c>
      <c r="F546" s="111">
        <f>B3+(533*B5)</f>
        <v>533</v>
      </c>
      <c r="G546" s="210"/>
      <c r="H546" s="211"/>
    </row>
    <row r="547" spans="1:8" ht="12.75" x14ac:dyDescent="0.2">
      <c r="A547" s="41"/>
      <c r="B547" s="41"/>
      <c r="C547" s="41"/>
      <c r="D547" s="109" t="s">
        <v>336</v>
      </c>
      <c r="E547" s="110" t="s">
        <v>565</v>
      </c>
      <c r="F547" s="122">
        <f>B3+(534*B5)</f>
        <v>534</v>
      </c>
      <c r="G547" s="210"/>
      <c r="H547" s="211"/>
    </row>
    <row r="548" spans="1:8" ht="12.75" x14ac:dyDescent="0.2">
      <c r="A548" s="41"/>
      <c r="B548" s="41"/>
      <c r="C548" s="41"/>
      <c r="D548" s="109" t="s">
        <v>238</v>
      </c>
      <c r="E548" s="110" t="s">
        <v>565</v>
      </c>
      <c r="F548" s="122">
        <f>B3+(535*B5)</f>
        <v>535</v>
      </c>
      <c r="G548" s="210"/>
      <c r="H548" s="211"/>
    </row>
    <row r="549" spans="1:8" ht="12.75" x14ac:dyDescent="0.2">
      <c r="A549" s="41"/>
      <c r="B549" s="41"/>
      <c r="C549" s="41"/>
      <c r="D549" s="109" t="s">
        <v>474</v>
      </c>
      <c r="E549" s="110" t="s">
        <v>565</v>
      </c>
      <c r="F549" s="111">
        <f>B3+(536*B5)</f>
        <v>536</v>
      </c>
      <c r="G549" s="210"/>
      <c r="H549" s="211"/>
    </row>
    <row r="550" spans="1:8" ht="12.75" x14ac:dyDescent="0.2">
      <c r="A550" s="41"/>
      <c r="B550" s="41"/>
      <c r="C550" s="41"/>
      <c r="D550" s="109" t="s">
        <v>273</v>
      </c>
      <c r="E550" s="110" t="s">
        <v>565</v>
      </c>
      <c r="F550" s="111">
        <f>B3+(537*B5)</f>
        <v>537</v>
      </c>
      <c r="G550" s="210"/>
      <c r="H550" s="211"/>
    </row>
    <row r="551" spans="1:8" ht="12.75" x14ac:dyDescent="0.2">
      <c r="A551" s="41"/>
      <c r="B551" s="41"/>
      <c r="C551" s="41"/>
      <c r="D551" s="109" t="s">
        <v>447</v>
      </c>
      <c r="E551" s="110" t="s">
        <v>565</v>
      </c>
      <c r="F551" s="122">
        <f>B3+(538*B5)</f>
        <v>538</v>
      </c>
      <c r="G551" s="210"/>
      <c r="H551" s="211"/>
    </row>
    <row r="552" spans="1:8" ht="12.75" x14ac:dyDescent="0.2">
      <c r="A552" s="41"/>
      <c r="B552" s="41"/>
      <c r="C552" s="41"/>
      <c r="D552" s="109" t="s">
        <v>256</v>
      </c>
      <c r="E552" s="110" t="s">
        <v>565</v>
      </c>
      <c r="F552" s="122">
        <f>B3+(539*B5)</f>
        <v>539</v>
      </c>
      <c r="G552" s="210"/>
      <c r="H552" s="211"/>
    </row>
    <row r="553" spans="1:8" ht="12.75" x14ac:dyDescent="0.2">
      <c r="A553" s="41"/>
      <c r="B553" s="41"/>
      <c r="C553" s="41"/>
      <c r="D553" s="109" t="s">
        <v>197</v>
      </c>
      <c r="E553" s="110" t="s">
        <v>565</v>
      </c>
      <c r="F553" s="111">
        <f>B3+(540*B5)</f>
        <v>540</v>
      </c>
      <c r="G553" s="210"/>
      <c r="H553" s="211"/>
    </row>
    <row r="554" spans="1:8" ht="12.75" x14ac:dyDescent="0.2">
      <c r="A554" s="41"/>
      <c r="B554" s="41"/>
      <c r="C554" s="41"/>
      <c r="D554" s="109" t="s">
        <v>629</v>
      </c>
      <c r="E554" s="110" t="s">
        <v>565</v>
      </c>
      <c r="F554" s="111">
        <f>B3+(541*B5)</f>
        <v>541</v>
      </c>
      <c r="G554" s="210"/>
      <c r="H554" s="211"/>
    </row>
    <row r="555" spans="1:8" ht="12.75" x14ac:dyDescent="0.2">
      <c r="A555" s="41"/>
      <c r="B555" s="41"/>
      <c r="C555" s="41"/>
      <c r="D555" s="109" t="s">
        <v>485</v>
      </c>
      <c r="E555" s="110" t="s">
        <v>565</v>
      </c>
      <c r="F555" s="111">
        <f>B3+(542*B5)</f>
        <v>542</v>
      </c>
      <c r="G555" s="210"/>
      <c r="H555" s="211"/>
    </row>
    <row r="556" spans="1:8" ht="12.75" x14ac:dyDescent="0.2">
      <c r="A556" s="41"/>
      <c r="B556" s="41"/>
      <c r="C556" s="41"/>
      <c r="D556" s="109" t="s">
        <v>558</v>
      </c>
      <c r="E556" s="110" t="s">
        <v>565</v>
      </c>
      <c r="F556" s="111">
        <f>B3+(543*B5)</f>
        <v>543</v>
      </c>
      <c r="G556" s="210"/>
      <c r="H556" s="211"/>
    </row>
    <row r="557" spans="1:8" ht="12.75" x14ac:dyDescent="0.2">
      <c r="A557" s="41"/>
      <c r="B557" s="41"/>
      <c r="C557" s="41"/>
      <c r="D557" s="109" t="s">
        <v>356</v>
      </c>
      <c r="E557" s="110" t="s">
        <v>565</v>
      </c>
      <c r="F557" s="122">
        <f>B3+(544*B5)</f>
        <v>544</v>
      </c>
      <c r="G557" s="210"/>
      <c r="H557" s="211"/>
    </row>
    <row r="558" spans="1:8" ht="12.75" x14ac:dyDescent="0.2">
      <c r="A558" s="41"/>
      <c r="B558" s="41"/>
      <c r="C558" s="41"/>
      <c r="D558" s="109" t="s">
        <v>666</v>
      </c>
      <c r="E558" s="110" t="s">
        <v>565</v>
      </c>
      <c r="F558" s="122">
        <f>B3+(545*B5)</f>
        <v>545</v>
      </c>
      <c r="G558" s="210"/>
      <c r="H558" s="211"/>
    </row>
    <row r="559" spans="1:8" ht="12.75" x14ac:dyDescent="0.2">
      <c r="A559" s="41"/>
      <c r="B559" s="41"/>
      <c r="C559" s="41"/>
      <c r="D559" s="109" t="s">
        <v>118</v>
      </c>
      <c r="E559" s="110" t="s">
        <v>565</v>
      </c>
      <c r="F559" s="111">
        <f>B3+(546*B5)</f>
        <v>546</v>
      </c>
      <c r="G559" s="210"/>
      <c r="H559" s="211"/>
    </row>
    <row r="560" spans="1:8" ht="12.75" x14ac:dyDescent="0.2">
      <c r="A560" s="41"/>
      <c r="B560" s="41"/>
      <c r="C560" s="41"/>
      <c r="D560" s="109" t="s">
        <v>393</v>
      </c>
      <c r="E560" s="110" t="s">
        <v>565</v>
      </c>
      <c r="F560" s="111">
        <f>B3+(547*B5)</f>
        <v>547</v>
      </c>
      <c r="G560" s="210"/>
      <c r="H560" s="211"/>
    </row>
    <row r="561" spans="1:8" ht="12.75" x14ac:dyDescent="0.2">
      <c r="A561" s="41"/>
      <c r="B561" s="41"/>
      <c r="C561" s="41"/>
      <c r="D561" s="109" t="s">
        <v>145</v>
      </c>
      <c r="E561" s="110" t="s">
        <v>565</v>
      </c>
      <c r="F561" s="122">
        <f>B3+(548*B5)</f>
        <v>548</v>
      </c>
      <c r="G561" s="210"/>
      <c r="H561" s="211"/>
    </row>
    <row r="562" spans="1:8" ht="12.75" x14ac:dyDescent="0.2">
      <c r="A562" s="41"/>
      <c r="B562" s="41"/>
      <c r="C562" s="41"/>
      <c r="D562" s="109" t="s">
        <v>530</v>
      </c>
      <c r="E562" s="110" t="s">
        <v>565</v>
      </c>
      <c r="F562" s="122">
        <f>B3+(549*B5)</f>
        <v>549</v>
      </c>
      <c r="G562" s="210"/>
      <c r="H562" s="211"/>
    </row>
    <row r="563" spans="1:8" ht="12.75" x14ac:dyDescent="0.2">
      <c r="A563" s="41"/>
      <c r="B563" s="41"/>
      <c r="C563" s="41"/>
      <c r="D563" s="109" t="s">
        <v>511</v>
      </c>
      <c r="E563" s="110" t="s">
        <v>565</v>
      </c>
      <c r="F563" s="111">
        <f>B3+(550*B5)</f>
        <v>550</v>
      </c>
      <c r="G563" s="210"/>
      <c r="H563" s="211"/>
    </row>
    <row r="564" spans="1:8" ht="12.75" x14ac:dyDescent="0.2">
      <c r="A564" s="41"/>
      <c r="B564" s="41"/>
      <c r="C564" s="41"/>
      <c r="D564" s="109" t="s">
        <v>335</v>
      </c>
      <c r="E564" s="110" t="s">
        <v>565</v>
      </c>
      <c r="F564" s="111">
        <f>B3+(551*B5)</f>
        <v>551</v>
      </c>
      <c r="G564" s="210"/>
      <c r="H564" s="211"/>
    </row>
    <row r="565" spans="1:8" ht="12.75" x14ac:dyDescent="0.2">
      <c r="A565" s="41"/>
      <c r="B565" s="41"/>
      <c r="C565" s="41"/>
      <c r="D565" s="109" t="s">
        <v>172</v>
      </c>
      <c r="E565" s="110" t="s">
        <v>565</v>
      </c>
      <c r="F565" s="122">
        <f>B3+(552*B5)</f>
        <v>552</v>
      </c>
      <c r="G565" s="210"/>
      <c r="H565" s="211"/>
    </row>
    <row r="566" spans="1:8" ht="12.75" x14ac:dyDescent="0.2">
      <c r="A566" s="41"/>
      <c r="B566" s="41"/>
      <c r="C566" s="41"/>
      <c r="D566" s="109" t="s">
        <v>627</v>
      </c>
      <c r="E566" s="110" t="s">
        <v>565</v>
      </c>
      <c r="F566" s="122">
        <f>B3+(553*B5)</f>
        <v>553</v>
      </c>
      <c r="G566" s="210"/>
      <c r="H566" s="211"/>
    </row>
    <row r="567" spans="1:8" ht="12.75" x14ac:dyDescent="0.2">
      <c r="A567" s="41"/>
      <c r="B567" s="41"/>
      <c r="C567" s="41"/>
      <c r="D567" s="109" t="s">
        <v>613</v>
      </c>
      <c r="E567" s="110" t="s">
        <v>565</v>
      </c>
      <c r="F567" s="111">
        <f>B3+(554*B5)</f>
        <v>554</v>
      </c>
      <c r="G567" s="210"/>
      <c r="H567" s="211"/>
    </row>
    <row r="568" spans="1:8" ht="12.75" x14ac:dyDescent="0.2">
      <c r="A568" s="41"/>
      <c r="B568" s="41"/>
      <c r="C568" s="41"/>
      <c r="D568" s="109" t="s">
        <v>623</v>
      </c>
      <c r="E568" s="110" t="s">
        <v>565</v>
      </c>
      <c r="F568" s="111">
        <f>B3+(555*B5)</f>
        <v>555</v>
      </c>
      <c r="G568" s="210"/>
      <c r="H568" s="211"/>
    </row>
    <row r="569" spans="1:8" ht="12.75" x14ac:dyDescent="0.2">
      <c r="A569" s="41"/>
      <c r="B569" s="41"/>
      <c r="C569" s="41"/>
      <c r="D569" s="109" t="s">
        <v>301</v>
      </c>
      <c r="E569" s="110" t="s">
        <v>565</v>
      </c>
      <c r="F569" s="111">
        <f>B3+(556*B5)</f>
        <v>556</v>
      </c>
      <c r="G569" s="210"/>
      <c r="H569" s="211"/>
    </row>
    <row r="570" spans="1:8" ht="12.75" x14ac:dyDescent="0.2">
      <c r="A570" s="41"/>
      <c r="B570" s="41"/>
      <c r="C570" s="41"/>
      <c r="D570" s="109" t="s">
        <v>591</v>
      </c>
      <c r="E570" s="110" t="s">
        <v>565</v>
      </c>
      <c r="F570" s="111">
        <f>B3+(557*B5)</f>
        <v>557</v>
      </c>
      <c r="G570" s="210"/>
      <c r="H570" s="211"/>
    </row>
    <row r="571" spans="1:8" ht="12.75" x14ac:dyDescent="0.2">
      <c r="A571" s="41"/>
      <c r="B571" s="41"/>
      <c r="C571" s="41"/>
      <c r="D571" s="109" t="s">
        <v>129</v>
      </c>
      <c r="E571" s="110" t="s">
        <v>565</v>
      </c>
      <c r="F571" s="122">
        <f>B3+(558*B5)</f>
        <v>558</v>
      </c>
      <c r="G571" s="210"/>
      <c r="H571" s="211"/>
    </row>
    <row r="572" spans="1:8" ht="12.75" x14ac:dyDescent="0.2">
      <c r="A572" s="41"/>
      <c r="B572" s="41"/>
      <c r="C572" s="41"/>
      <c r="D572" s="109" t="s">
        <v>276</v>
      </c>
      <c r="E572" s="110" t="s">
        <v>565</v>
      </c>
      <c r="F572" s="122">
        <f>B3+(559*B5)</f>
        <v>559</v>
      </c>
      <c r="G572" s="210"/>
      <c r="H572" s="211"/>
    </row>
    <row r="573" spans="1:8" ht="12.75" x14ac:dyDescent="0.2">
      <c r="A573" s="41"/>
      <c r="B573" s="41"/>
      <c r="C573" s="41"/>
      <c r="D573" s="109" t="s">
        <v>107</v>
      </c>
      <c r="E573" s="110" t="s">
        <v>565</v>
      </c>
      <c r="F573" s="111">
        <f>B3+(560*B5)</f>
        <v>560</v>
      </c>
      <c r="G573" s="210"/>
      <c r="H573" s="211"/>
    </row>
    <row r="574" spans="1:8" ht="12.75" x14ac:dyDescent="0.2">
      <c r="A574" s="41"/>
      <c r="B574" s="41"/>
      <c r="C574" s="41"/>
      <c r="D574" s="109" t="s">
        <v>432</v>
      </c>
      <c r="E574" s="110" t="s">
        <v>565</v>
      </c>
      <c r="F574" s="111">
        <f>B3+(561*B5)</f>
        <v>561</v>
      </c>
      <c r="G574" s="210"/>
      <c r="H574" s="211"/>
    </row>
    <row r="575" spans="1:8" ht="12.75" x14ac:dyDescent="0.2">
      <c r="A575" s="41"/>
      <c r="B575" s="41"/>
      <c r="C575" s="41"/>
      <c r="D575" s="109" t="s">
        <v>215</v>
      </c>
      <c r="E575" s="110" t="s">
        <v>565</v>
      </c>
      <c r="F575" s="122">
        <f>B3+(562*B5)</f>
        <v>562</v>
      </c>
      <c r="G575" s="210"/>
      <c r="H575" s="211"/>
    </row>
    <row r="576" spans="1:8" x14ac:dyDescent="0.2">
      <c r="A576" s="41"/>
      <c r="B576" s="41"/>
      <c r="C576" s="41"/>
      <c r="D576" s="109" t="s">
        <v>521</v>
      </c>
      <c r="E576" s="110" t="s">
        <v>565</v>
      </c>
      <c r="F576" s="122">
        <f>B3+(563*B5)</f>
        <v>563</v>
      </c>
      <c r="G576" s="41"/>
    </row>
    <row r="577" spans="1:7" x14ac:dyDescent="0.2">
      <c r="A577" s="41"/>
      <c r="B577" s="41"/>
      <c r="C577" s="41"/>
      <c r="D577" s="109" t="s">
        <v>381</v>
      </c>
      <c r="E577" s="110" t="s">
        <v>565</v>
      </c>
      <c r="F577" s="111">
        <f>B3+(564*B5)</f>
        <v>564</v>
      </c>
      <c r="G577" s="41"/>
    </row>
    <row r="578" spans="1:7" x14ac:dyDescent="0.2">
      <c r="A578" s="41"/>
      <c r="B578" s="41"/>
      <c r="C578" s="41"/>
      <c r="D578" s="109" t="s">
        <v>144</v>
      </c>
      <c r="E578" s="110" t="s">
        <v>565</v>
      </c>
      <c r="F578" s="111">
        <f>B3+(565*B5)</f>
        <v>565</v>
      </c>
      <c r="G578" s="41"/>
    </row>
    <row r="579" spans="1:7" x14ac:dyDescent="0.2">
      <c r="A579" s="41"/>
      <c r="B579" s="41"/>
      <c r="C579" s="41"/>
      <c r="D579" s="109" t="s">
        <v>659</v>
      </c>
      <c r="E579" s="110" t="s">
        <v>565</v>
      </c>
      <c r="F579" s="122">
        <f>B3+(566*B5)</f>
        <v>566</v>
      </c>
      <c r="G579" s="41"/>
    </row>
    <row r="580" spans="1:7" x14ac:dyDescent="0.2">
      <c r="A580" s="41"/>
      <c r="B580" s="41"/>
      <c r="C580" s="41"/>
      <c r="D580" s="109" t="s">
        <v>407</v>
      </c>
      <c r="E580" s="110" t="s">
        <v>565</v>
      </c>
      <c r="F580" s="122">
        <f>B3+(567*B5)</f>
        <v>567</v>
      </c>
      <c r="G580" s="41"/>
    </row>
    <row r="581" spans="1:7" x14ac:dyDescent="0.2">
      <c r="A581" s="41"/>
      <c r="B581" s="41"/>
      <c r="C581" s="41"/>
      <c r="D581" s="109" t="s">
        <v>461</v>
      </c>
      <c r="E581" s="110" t="s">
        <v>565</v>
      </c>
      <c r="F581" s="111">
        <f>B3+(568*B5)</f>
        <v>568</v>
      </c>
      <c r="G581" s="41"/>
    </row>
    <row r="582" spans="1:7" x14ac:dyDescent="0.2">
      <c r="A582" s="41"/>
      <c r="B582" s="41"/>
      <c r="C582" s="41"/>
      <c r="D582" s="109" t="s">
        <v>239</v>
      </c>
      <c r="E582" s="110" t="s">
        <v>565</v>
      </c>
      <c r="F582" s="111">
        <f>B3+(569*B5)</f>
        <v>569</v>
      </c>
      <c r="G582" s="41"/>
    </row>
    <row r="583" spans="1:7" x14ac:dyDescent="0.2">
      <c r="A583" s="41"/>
      <c r="B583" s="41"/>
      <c r="C583" s="41"/>
      <c r="D583" s="109" t="s">
        <v>674</v>
      </c>
      <c r="E583" s="110" t="s">
        <v>565</v>
      </c>
      <c r="F583" s="111">
        <f>B3+(570*B5)</f>
        <v>570</v>
      </c>
      <c r="G583" s="41"/>
    </row>
    <row r="584" spans="1:7" x14ac:dyDescent="0.2">
      <c r="A584" s="41"/>
      <c r="B584" s="41"/>
      <c r="C584" s="41"/>
      <c r="D584" s="109" t="s">
        <v>262</v>
      </c>
      <c r="E584" s="110" t="s">
        <v>565</v>
      </c>
      <c r="F584" s="111">
        <f>B3+(571*B5)</f>
        <v>571</v>
      </c>
      <c r="G584" s="41"/>
    </row>
    <row r="585" spans="1:7" x14ac:dyDescent="0.2">
      <c r="A585" s="41"/>
      <c r="B585" s="41"/>
      <c r="C585" s="41"/>
      <c r="D585" s="109" t="s">
        <v>541</v>
      </c>
      <c r="E585" s="110" t="s">
        <v>565</v>
      </c>
      <c r="F585" s="122">
        <f>B3+(572*B5)</f>
        <v>572</v>
      </c>
      <c r="G585" s="41"/>
    </row>
    <row r="586" spans="1:7" x14ac:dyDescent="0.2">
      <c r="A586" s="41"/>
      <c r="B586" s="41"/>
      <c r="C586" s="41"/>
      <c r="D586" s="109" t="s">
        <v>78</v>
      </c>
      <c r="E586" s="110" t="s">
        <v>565</v>
      </c>
      <c r="F586" s="122">
        <f>B3+(573*B5)</f>
        <v>573</v>
      </c>
      <c r="G586" s="41"/>
    </row>
    <row r="587" spans="1:7" x14ac:dyDescent="0.2">
      <c r="A587" s="41"/>
      <c r="B587" s="41"/>
      <c r="C587" s="41"/>
      <c r="D587" s="109" t="s">
        <v>415</v>
      </c>
      <c r="E587" s="110" t="s">
        <v>565</v>
      </c>
      <c r="F587" s="111">
        <f>B3+(574*B5)</f>
        <v>574</v>
      </c>
      <c r="G587" s="41"/>
    </row>
    <row r="588" spans="1:7" x14ac:dyDescent="0.2">
      <c r="A588" s="41"/>
      <c r="B588" s="41"/>
      <c r="C588" s="41"/>
      <c r="D588" s="109" t="s">
        <v>456</v>
      </c>
      <c r="E588" s="110" t="s">
        <v>565</v>
      </c>
      <c r="F588" s="111">
        <f>B3+(575*B5)</f>
        <v>575</v>
      </c>
      <c r="G588" s="41"/>
    </row>
    <row r="589" spans="1:7" x14ac:dyDescent="0.2">
      <c r="A589" s="41"/>
      <c r="B589" s="41"/>
      <c r="C589" s="41"/>
      <c r="D589" s="109" t="s">
        <v>275</v>
      </c>
      <c r="E589" s="110" t="s">
        <v>565</v>
      </c>
      <c r="F589" s="111">
        <f>B3+(576*B5)</f>
        <v>576</v>
      </c>
      <c r="G589" s="41"/>
    </row>
    <row r="590" spans="1:7" x14ac:dyDescent="0.2">
      <c r="A590" s="41"/>
      <c r="B590" s="41"/>
      <c r="C590" s="41"/>
      <c r="D590" s="109" t="s">
        <v>300</v>
      </c>
      <c r="E590" s="110" t="s">
        <v>565</v>
      </c>
      <c r="F590" s="111">
        <f>B3+(577*B5)</f>
        <v>577</v>
      </c>
      <c r="G590" s="41"/>
    </row>
    <row r="591" spans="1:7" x14ac:dyDescent="0.2">
      <c r="A591" s="41"/>
      <c r="B591" s="41"/>
      <c r="C591" s="41"/>
      <c r="D591" s="109" t="s">
        <v>661</v>
      </c>
      <c r="E591" s="110" t="s">
        <v>565</v>
      </c>
      <c r="F591" s="111">
        <f>B3+(578*B5)</f>
        <v>578</v>
      </c>
      <c r="G591" s="41"/>
    </row>
    <row r="592" spans="1:7" x14ac:dyDescent="0.2">
      <c r="A592" s="41"/>
      <c r="B592" s="41"/>
      <c r="C592" s="41"/>
      <c r="D592" s="109" t="s">
        <v>592</v>
      </c>
      <c r="E592" s="110" t="s">
        <v>565</v>
      </c>
      <c r="F592" s="111">
        <f>B3+(579*B5)</f>
        <v>579</v>
      </c>
      <c r="G592" s="41"/>
    </row>
    <row r="593" spans="1:61" x14ac:dyDescent="0.2">
      <c r="A593" s="41"/>
      <c r="B593" s="41"/>
      <c r="C593" s="41"/>
      <c r="D593" s="109" t="s">
        <v>577</v>
      </c>
      <c r="E593" s="110" t="s">
        <v>565</v>
      </c>
      <c r="F593" s="111">
        <f>B3+(580*B5)</f>
        <v>580</v>
      </c>
      <c r="G593" s="41"/>
    </row>
    <row r="594" spans="1:61" x14ac:dyDescent="0.2">
      <c r="A594" s="41"/>
      <c r="B594" s="41"/>
      <c r="C594" s="41"/>
      <c r="D594" s="109" t="s">
        <v>355</v>
      </c>
      <c r="E594" s="110" t="s">
        <v>565</v>
      </c>
      <c r="F594" s="122">
        <f>B3+(581*B5)</f>
        <v>581</v>
      </c>
      <c r="G594" s="41"/>
    </row>
    <row r="595" spans="1:61" x14ac:dyDescent="0.2">
      <c r="A595" s="41"/>
      <c r="B595" s="41"/>
      <c r="C595" s="41"/>
      <c r="D595" s="109" t="s">
        <v>567</v>
      </c>
      <c r="E595" s="110" t="s">
        <v>565</v>
      </c>
      <c r="F595" s="122">
        <f>B3+(582*B5)</f>
        <v>582</v>
      </c>
      <c r="G595" s="41"/>
      <c r="J595" s="262"/>
      <c r="K595" s="262"/>
      <c r="L595" s="262"/>
      <c r="M595" s="262"/>
      <c r="N595" s="262"/>
      <c r="O595" s="262"/>
      <c r="P595" s="262"/>
      <c r="Q595" s="262"/>
      <c r="R595" s="262"/>
      <c r="S595" s="262"/>
      <c r="T595" s="262"/>
      <c r="U595" s="262"/>
      <c r="V595" s="262"/>
      <c r="W595" s="262"/>
      <c r="X595" s="262"/>
      <c r="Y595" s="262"/>
      <c r="Z595" s="262"/>
      <c r="AA595" s="262"/>
      <c r="AB595" s="262"/>
      <c r="AC595" s="262"/>
      <c r="AD595" s="262"/>
      <c r="AE595" s="262"/>
      <c r="AF595" s="262"/>
      <c r="AG595" s="262"/>
      <c r="AH595" s="262"/>
      <c r="AI595" s="269"/>
      <c r="AK595" s="193"/>
      <c r="AL595" s="193"/>
      <c r="AM595" s="193"/>
      <c r="AN595" s="193"/>
      <c r="AO595" s="193"/>
      <c r="AP595" s="193"/>
      <c r="AQ595" s="193"/>
      <c r="AR595" s="193"/>
      <c r="AS595" s="193"/>
      <c r="AT595" s="193"/>
      <c r="AU595" s="193"/>
      <c r="AV595" s="193"/>
      <c r="AW595" s="193"/>
      <c r="AX595" s="193"/>
      <c r="AY595" s="193"/>
      <c r="AZ595" s="193"/>
      <c r="BA595" s="193"/>
      <c r="BB595" s="193"/>
      <c r="BC595" s="193"/>
      <c r="BD595" s="193"/>
      <c r="BE595" s="193"/>
      <c r="BF595" s="193"/>
      <c r="BG595" s="193"/>
      <c r="BH595" s="193"/>
      <c r="BI595" s="193"/>
    </row>
    <row r="596" spans="1:61" x14ac:dyDescent="0.2">
      <c r="A596" s="41"/>
      <c r="B596" s="41"/>
      <c r="C596" s="41"/>
      <c r="D596" s="109" t="s">
        <v>251</v>
      </c>
      <c r="E596" s="110" t="s">
        <v>565</v>
      </c>
      <c r="F596" s="111">
        <f>B3+(583*B5)</f>
        <v>583</v>
      </c>
      <c r="G596" s="41"/>
      <c r="J596" s="262"/>
      <c r="K596" s="262"/>
      <c r="L596" s="262"/>
      <c r="M596" s="262"/>
      <c r="N596" s="262"/>
      <c r="O596" s="262"/>
      <c r="P596" s="262"/>
      <c r="Q596" s="262"/>
      <c r="R596" s="262"/>
      <c r="S596" s="262"/>
      <c r="T596" s="262"/>
      <c r="U596" s="262"/>
      <c r="V596" s="262"/>
      <c r="W596" s="262"/>
      <c r="X596" s="262"/>
      <c r="Y596" s="262"/>
      <c r="Z596" s="262"/>
      <c r="AA596" s="262"/>
      <c r="AB596" s="262"/>
      <c r="AC596" s="262"/>
      <c r="AD596" s="262"/>
      <c r="AE596" s="262"/>
      <c r="AF596" s="262"/>
      <c r="AG596" s="262"/>
      <c r="AH596" s="262"/>
      <c r="AI596" s="269"/>
      <c r="AK596" s="193"/>
      <c r="AL596" s="193"/>
      <c r="AM596" s="193"/>
      <c r="AN596" s="193"/>
      <c r="AO596" s="193"/>
      <c r="AP596" s="193"/>
      <c r="AQ596" s="193"/>
      <c r="AR596" s="193"/>
      <c r="AS596" s="193"/>
      <c r="AT596" s="193"/>
      <c r="AU596" s="193"/>
      <c r="AV596" s="193"/>
      <c r="AW596" s="193"/>
      <c r="AX596" s="193"/>
      <c r="AY596" s="193"/>
      <c r="AZ596" s="193"/>
      <c r="BA596" s="193"/>
      <c r="BB596" s="193"/>
      <c r="BC596" s="193"/>
      <c r="BD596" s="193"/>
      <c r="BE596" s="193"/>
      <c r="BF596" s="193"/>
      <c r="BG596" s="193"/>
      <c r="BH596" s="193"/>
      <c r="BI596" s="193"/>
    </row>
    <row r="597" spans="1:61" x14ac:dyDescent="0.2">
      <c r="A597" s="41"/>
      <c r="B597" s="41"/>
      <c r="C597" s="41"/>
      <c r="D597" s="109" t="s">
        <v>214</v>
      </c>
      <c r="E597" s="110" t="s">
        <v>565</v>
      </c>
      <c r="F597" s="111">
        <f>B3+(584*B5)</f>
        <v>584</v>
      </c>
      <c r="G597" s="41"/>
      <c r="J597" s="262"/>
      <c r="K597" s="262"/>
      <c r="L597" s="262"/>
      <c r="M597" s="262"/>
      <c r="N597" s="262"/>
      <c r="O597" s="262"/>
      <c r="P597" s="262"/>
      <c r="Q597" s="262"/>
      <c r="R597" s="262"/>
      <c r="S597" s="262"/>
      <c r="T597" s="262"/>
      <c r="U597" s="262"/>
      <c r="V597" s="262"/>
      <c r="W597" s="262"/>
      <c r="X597" s="262"/>
      <c r="Y597" s="262"/>
      <c r="Z597" s="262"/>
      <c r="AA597" s="262"/>
      <c r="AB597" s="262"/>
      <c r="AC597" s="262"/>
      <c r="AD597" s="262"/>
      <c r="AE597" s="262"/>
      <c r="AF597" s="262"/>
      <c r="AG597" s="262"/>
      <c r="AH597" s="262"/>
      <c r="AI597" s="269"/>
      <c r="AK597" s="193"/>
      <c r="AL597" s="193"/>
      <c r="AM597" s="193"/>
      <c r="AN597" s="193"/>
      <c r="AO597" s="193"/>
      <c r="AP597" s="193"/>
      <c r="AQ597" s="193"/>
      <c r="AR597" s="193"/>
      <c r="AS597" s="193"/>
      <c r="AT597" s="193"/>
      <c r="AU597" s="193"/>
      <c r="AV597" s="193"/>
      <c r="AW597" s="193"/>
      <c r="AX597" s="193"/>
      <c r="AY597" s="193"/>
      <c r="AZ597" s="193"/>
      <c r="BA597" s="193"/>
      <c r="BB597" s="193"/>
      <c r="BC597" s="193"/>
      <c r="BD597" s="193"/>
      <c r="BE597" s="193"/>
      <c r="BF597" s="193"/>
      <c r="BG597" s="193"/>
      <c r="BH597" s="193"/>
      <c r="BI597" s="193"/>
    </row>
    <row r="598" spans="1:61" x14ac:dyDescent="0.2">
      <c r="A598" s="41"/>
      <c r="B598" s="41"/>
      <c r="C598" s="41"/>
      <c r="D598" s="109" t="s">
        <v>174</v>
      </c>
      <c r="E598" s="110" t="s">
        <v>565</v>
      </c>
      <c r="F598" s="122">
        <f>B3+(585*B5)</f>
        <v>585</v>
      </c>
      <c r="G598" s="41"/>
      <c r="J598" s="262"/>
      <c r="K598" s="262"/>
      <c r="L598" s="262"/>
      <c r="M598" s="262"/>
      <c r="N598" s="262"/>
      <c r="O598" s="262"/>
      <c r="P598" s="262"/>
      <c r="Q598" s="262"/>
      <c r="R598" s="262"/>
      <c r="S598" s="262"/>
      <c r="T598" s="262"/>
      <c r="U598" s="262"/>
      <c r="V598" s="262"/>
      <c r="W598" s="262"/>
      <c r="X598" s="262"/>
      <c r="Y598" s="262"/>
      <c r="Z598" s="262"/>
      <c r="AA598" s="262"/>
      <c r="AB598" s="262"/>
      <c r="AC598" s="262"/>
      <c r="AD598" s="262"/>
      <c r="AE598" s="262"/>
      <c r="AF598" s="262"/>
      <c r="AG598" s="262"/>
      <c r="AH598" s="262"/>
      <c r="AI598" s="269"/>
      <c r="AK598" s="193"/>
      <c r="AL598" s="193"/>
      <c r="AM598" s="193"/>
      <c r="AN598" s="193"/>
      <c r="AO598" s="193"/>
      <c r="AP598" s="193"/>
      <c r="AQ598" s="193"/>
      <c r="AR598" s="193"/>
      <c r="AS598" s="193"/>
      <c r="AT598" s="193"/>
      <c r="AU598" s="193"/>
      <c r="AV598" s="193"/>
      <c r="AW598" s="193"/>
      <c r="AX598" s="193"/>
      <c r="AY598" s="193"/>
      <c r="AZ598" s="193"/>
      <c r="BA598" s="193"/>
      <c r="BB598" s="193"/>
      <c r="BC598" s="193"/>
      <c r="BD598" s="193"/>
      <c r="BE598" s="193"/>
      <c r="BF598" s="193"/>
      <c r="BG598" s="193"/>
      <c r="BH598" s="193"/>
      <c r="BI598" s="193"/>
    </row>
    <row r="599" spans="1:61" x14ac:dyDescent="0.2">
      <c r="A599" s="41"/>
      <c r="B599" s="41"/>
      <c r="C599" s="41"/>
      <c r="D599" s="109" t="s">
        <v>392</v>
      </c>
      <c r="E599" s="110" t="s">
        <v>565</v>
      </c>
      <c r="F599" s="122">
        <f>B3+(586*B5)</f>
        <v>586</v>
      </c>
      <c r="G599" s="41"/>
      <c r="J599" s="262"/>
      <c r="K599" s="262"/>
      <c r="L599" s="262"/>
      <c r="M599" s="262"/>
      <c r="N599" s="262"/>
      <c r="O599" s="262"/>
      <c r="P599" s="262"/>
      <c r="Q599" s="262"/>
      <c r="R599" s="262"/>
      <c r="S599" s="262"/>
      <c r="T599" s="262"/>
      <c r="U599" s="262"/>
      <c r="V599" s="262"/>
      <c r="W599" s="262"/>
      <c r="X599" s="262"/>
      <c r="Y599" s="262"/>
      <c r="Z599" s="262"/>
      <c r="AA599" s="262"/>
      <c r="AB599" s="262"/>
      <c r="AC599" s="262"/>
      <c r="AD599" s="262"/>
      <c r="AE599" s="262"/>
      <c r="AF599" s="262"/>
      <c r="AG599" s="262"/>
      <c r="AH599" s="262"/>
      <c r="AI599" s="269"/>
      <c r="AK599" s="193"/>
      <c r="AL599" s="193"/>
      <c r="AM599" s="193"/>
      <c r="AN599" s="193"/>
      <c r="AO599" s="193"/>
      <c r="AP599" s="193"/>
      <c r="AQ599" s="193"/>
      <c r="AR599" s="193"/>
      <c r="AS599" s="193"/>
      <c r="AT599" s="193"/>
      <c r="AU599" s="193"/>
      <c r="AV599" s="193"/>
      <c r="AW599" s="193"/>
      <c r="AX599" s="193"/>
      <c r="AY599" s="193"/>
      <c r="AZ599" s="193"/>
      <c r="BA599" s="193"/>
      <c r="BB599" s="193"/>
      <c r="BC599" s="193"/>
      <c r="BD599" s="193"/>
      <c r="BE599" s="193"/>
      <c r="BF599" s="193"/>
      <c r="BG599" s="193"/>
      <c r="BH599" s="193"/>
      <c r="BI599" s="193"/>
    </row>
    <row r="600" spans="1:61" x14ac:dyDescent="0.2">
      <c r="A600" s="41"/>
      <c r="B600" s="41"/>
      <c r="C600" s="41"/>
      <c r="D600" s="109" t="s">
        <v>148</v>
      </c>
      <c r="E600" s="110" t="s">
        <v>565</v>
      </c>
      <c r="F600" s="111">
        <f>B3+(587*B5)</f>
        <v>587</v>
      </c>
      <c r="G600" s="41"/>
      <c r="J600" s="262"/>
      <c r="K600" s="262"/>
      <c r="L600" s="262"/>
      <c r="M600" s="262"/>
      <c r="N600" s="262"/>
      <c r="O600" s="262"/>
      <c r="P600" s="262"/>
      <c r="Q600" s="262"/>
      <c r="R600" s="262"/>
      <c r="S600" s="262"/>
      <c r="T600" s="262"/>
      <c r="U600" s="262"/>
      <c r="V600" s="262"/>
      <c r="W600" s="262"/>
      <c r="X600" s="262"/>
      <c r="Y600" s="262"/>
      <c r="Z600" s="262"/>
      <c r="AA600" s="262"/>
      <c r="AB600" s="262"/>
      <c r="AC600" s="262"/>
      <c r="AD600" s="262"/>
      <c r="AE600" s="262"/>
      <c r="AF600" s="262"/>
      <c r="AG600" s="262"/>
      <c r="AH600" s="262"/>
      <c r="AI600" s="269"/>
      <c r="AK600" s="193"/>
      <c r="AL600" s="193"/>
      <c r="AM600" s="193"/>
      <c r="AN600" s="193"/>
      <c r="AO600" s="193"/>
      <c r="AP600" s="193"/>
      <c r="AQ600" s="193"/>
      <c r="AR600" s="193"/>
      <c r="AS600" s="193"/>
      <c r="AT600" s="193"/>
      <c r="AU600" s="193"/>
      <c r="AV600" s="193"/>
      <c r="AW600" s="193"/>
      <c r="AX600" s="193"/>
      <c r="AY600" s="193"/>
      <c r="AZ600" s="193"/>
      <c r="BA600" s="193"/>
      <c r="BB600" s="193"/>
      <c r="BC600" s="193"/>
      <c r="BD600" s="193"/>
      <c r="BE600" s="193"/>
      <c r="BF600" s="193"/>
      <c r="BG600" s="193"/>
      <c r="BH600" s="193"/>
      <c r="BI600" s="193"/>
    </row>
    <row r="601" spans="1:61" x14ac:dyDescent="0.2">
      <c r="A601" s="41"/>
      <c r="B601" s="41"/>
      <c r="C601" s="41"/>
      <c r="D601" s="109" t="s">
        <v>552</v>
      </c>
      <c r="E601" s="110" t="s">
        <v>565</v>
      </c>
      <c r="F601" s="111">
        <f>B3+(588*B5)</f>
        <v>588</v>
      </c>
      <c r="G601" s="41"/>
      <c r="J601" s="262"/>
      <c r="K601" s="262"/>
      <c r="L601" s="262"/>
      <c r="M601" s="262"/>
      <c r="N601" s="262"/>
      <c r="O601" s="262"/>
      <c r="P601" s="262"/>
      <c r="Q601" s="262"/>
      <c r="R601" s="262"/>
      <c r="S601" s="262"/>
      <c r="T601" s="262"/>
      <c r="U601" s="262"/>
      <c r="V601" s="262"/>
      <c r="W601" s="262"/>
      <c r="X601" s="262"/>
      <c r="Y601" s="262"/>
      <c r="Z601" s="262"/>
      <c r="AA601" s="262"/>
      <c r="AB601" s="262"/>
      <c r="AC601" s="262"/>
      <c r="AD601" s="262"/>
      <c r="AE601" s="262"/>
      <c r="AF601" s="262"/>
      <c r="AG601" s="262"/>
      <c r="AH601" s="262"/>
      <c r="AI601" s="269"/>
      <c r="AK601" s="193"/>
      <c r="AL601" s="193"/>
      <c r="AM601" s="193"/>
      <c r="AN601" s="193"/>
      <c r="AO601" s="193"/>
      <c r="AP601" s="193"/>
      <c r="AQ601" s="193"/>
      <c r="AR601" s="193"/>
      <c r="AS601" s="193"/>
      <c r="AT601" s="193"/>
      <c r="AU601" s="193"/>
      <c r="AV601" s="193"/>
      <c r="AW601" s="193"/>
      <c r="AX601" s="193"/>
      <c r="AY601" s="193"/>
      <c r="AZ601" s="193"/>
      <c r="BA601" s="193"/>
      <c r="BB601" s="193"/>
      <c r="BC601" s="193"/>
      <c r="BD601" s="193"/>
      <c r="BE601" s="193"/>
      <c r="BF601" s="193"/>
      <c r="BG601" s="193"/>
      <c r="BH601" s="193"/>
      <c r="BI601" s="193"/>
    </row>
    <row r="602" spans="1:61" x14ac:dyDescent="0.2">
      <c r="A602" s="41"/>
      <c r="B602" s="41"/>
      <c r="C602" s="41"/>
      <c r="D602" s="109" t="s">
        <v>196</v>
      </c>
      <c r="E602" s="110" t="s">
        <v>565</v>
      </c>
      <c r="F602" s="122">
        <f>B3+(589*B5)</f>
        <v>589</v>
      </c>
      <c r="G602" s="41"/>
      <c r="J602" s="262"/>
      <c r="K602" s="262"/>
      <c r="L602" s="262"/>
      <c r="M602" s="262"/>
      <c r="N602" s="262"/>
      <c r="O602" s="262"/>
      <c r="P602" s="262"/>
      <c r="Q602" s="262"/>
      <c r="R602" s="262"/>
      <c r="S602" s="262"/>
      <c r="T602" s="262"/>
      <c r="U602" s="262"/>
      <c r="V602" s="262"/>
      <c r="W602" s="262"/>
      <c r="X602" s="262"/>
      <c r="Y602" s="262"/>
      <c r="Z602" s="262"/>
      <c r="AA602" s="262"/>
      <c r="AB602" s="262"/>
      <c r="AC602" s="262"/>
      <c r="AD602" s="262"/>
      <c r="AE602" s="262"/>
      <c r="AF602" s="262"/>
      <c r="AG602" s="262"/>
      <c r="AH602" s="262"/>
      <c r="AI602" s="269"/>
      <c r="AK602" s="193"/>
      <c r="AL602" s="193"/>
      <c r="AM602" s="193"/>
      <c r="AN602" s="193"/>
      <c r="AO602" s="193"/>
      <c r="AP602" s="193"/>
      <c r="AQ602" s="193"/>
      <c r="AR602" s="193"/>
      <c r="AS602" s="193"/>
      <c r="AT602" s="193"/>
      <c r="AU602" s="193"/>
      <c r="AV602" s="193"/>
      <c r="AW602" s="193"/>
      <c r="AX602" s="193"/>
      <c r="AY602" s="193"/>
      <c r="AZ602" s="193"/>
      <c r="BA602" s="193"/>
      <c r="BB602" s="193"/>
      <c r="BC602" s="193"/>
      <c r="BD602" s="193"/>
      <c r="BE602" s="193"/>
      <c r="BF602" s="193"/>
      <c r="BG602" s="193"/>
      <c r="BH602" s="193"/>
      <c r="BI602" s="193"/>
    </row>
    <row r="603" spans="1:61" x14ac:dyDescent="0.2">
      <c r="A603" s="41"/>
      <c r="B603" s="41"/>
      <c r="C603" s="41"/>
      <c r="D603" s="109" t="s">
        <v>77</v>
      </c>
      <c r="E603" s="110" t="s">
        <v>565</v>
      </c>
      <c r="F603" s="122">
        <f>B3+(590*B5)</f>
        <v>590</v>
      </c>
      <c r="G603" s="41"/>
      <c r="J603" s="262"/>
      <c r="K603" s="262"/>
      <c r="L603" s="262"/>
      <c r="M603" s="262"/>
      <c r="N603" s="262"/>
      <c r="O603" s="262"/>
      <c r="P603" s="262"/>
      <c r="Q603" s="262"/>
      <c r="R603" s="262"/>
      <c r="S603" s="262"/>
      <c r="T603" s="262"/>
      <c r="U603" s="262"/>
      <c r="V603" s="262"/>
      <c r="W603" s="262"/>
      <c r="X603" s="262"/>
      <c r="Y603" s="262"/>
      <c r="Z603" s="262"/>
      <c r="AA603" s="262"/>
      <c r="AB603" s="262"/>
      <c r="AC603" s="262"/>
      <c r="AD603" s="262"/>
      <c r="AE603" s="262"/>
      <c r="AF603" s="262"/>
      <c r="AG603" s="262"/>
      <c r="AH603" s="262"/>
      <c r="AI603" s="269"/>
      <c r="AK603" s="193"/>
      <c r="AL603" s="193"/>
      <c r="AM603" s="193"/>
      <c r="AN603" s="193"/>
      <c r="AO603" s="193"/>
      <c r="AP603" s="193"/>
      <c r="AQ603" s="193"/>
      <c r="AR603" s="193"/>
      <c r="AS603" s="193"/>
      <c r="AT603" s="193"/>
      <c r="AU603" s="193"/>
      <c r="AV603" s="193"/>
      <c r="AW603" s="193"/>
      <c r="AX603" s="193"/>
      <c r="AY603" s="193"/>
      <c r="AZ603" s="193"/>
      <c r="BA603" s="193"/>
      <c r="BB603" s="193"/>
      <c r="BC603" s="193"/>
      <c r="BD603" s="193"/>
      <c r="BE603" s="193"/>
      <c r="BF603" s="193"/>
      <c r="BG603" s="193"/>
      <c r="BH603" s="193"/>
      <c r="BI603" s="193"/>
    </row>
    <row r="604" spans="1:61" x14ac:dyDescent="0.2">
      <c r="A604" s="41"/>
      <c r="B604" s="41"/>
      <c r="C604" s="41"/>
      <c r="D604" s="109" t="s">
        <v>606</v>
      </c>
      <c r="E604" s="110" t="s">
        <v>565</v>
      </c>
      <c r="F604" s="111">
        <f>B3+(591*B5)</f>
        <v>591</v>
      </c>
      <c r="G604" s="41"/>
      <c r="J604" s="262"/>
      <c r="K604" s="262"/>
      <c r="L604" s="262"/>
      <c r="M604" s="262"/>
      <c r="N604" s="262"/>
      <c r="O604" s="262"/>
      <c r="P604" s="262"/>
      <c r="Q604" s="262"/>
      <c r="R604" s="262"/>
      <c r="S604" s="262"/>
      <c r="T604" s="262"/>
      <c r="U604" s="262"/>
      <c r="V604" s="262"/>
      <c r="W604" s="262"/>
      <c r="X604" s="262"/>
      <c r="Y604" s="262"/>
      <c r="Z604" s="262"/>
      <c r="AA604" s="262"/>
      <c r="AB604" s="262"/>
      <c r="AC604" s="262"/>
      <c r="AD604" s="262"/>
      <c r="AE604" s="262"/>
      <c r="AF604" s="262"/>
      <c r="AG604" s="262"/>
      <c r="AH604" s="262"/>
      <c r="AI604" s="269"/>
      <c r="AK604" s="193"/>
      <c r="AL604" s="193"/>
      <c r="AM604" s="193"/>
      <c r="AN604" s="193"/>
      <c r="AO604" s="193"/>
      <c r="AP604" s="193"/>
      <c r="AQ604" s="193"/>
      <c r="AR604" s="193"/>
      <c r="AS604" s="193"/>
      <c r="AT604" s="193"/>
      <c r="AU604" s="193"/>
      <c r="AV604" s="193"/>
      <c r="AW604" s="193"/>
      <c r="AX604" s="193"/>
      <c r="AY604" s="193"/>
      <c r="AZ604" s="193"/>
      <c r="BA604" s="193"/>
      <c r="BB604" s="193"/>
      <c r="BC604" s="193"/>
      <c r="BD604" s="193"/>
      <c r="BE604" s="193"/>
      <c r="BF604" s="193"/>
      <c r="BG604" s="193"/>
      <c r="BH604" s="193"/>
      <c r="BI604" s="193"/>
    </row>
    <row r="605" spans="1:61" x14ac:dyDescent="0.2">
      <c r="A605" s="41"/>
      <c r="B605" s="41"/>
      <c r="C605" s="41"/>
      <c r="D605" s="109" t="s">
        <v>448</v>
      </c>
      <c r="E605" s="110" t="s">
        <v>565</v>
      </c>
      <c r="F605" s="111">
        <f>B3+(592*B5)</f>
        <v>592</v>
      </c>
      <c r="G605" s="41"/>
      <c r="J605" s="262"/>
      <c r="K605" s="262"/>
      <c r="L605" s="262"/>
      <c r="M605" s="262"/>
      <c r="N605" s="262"/>
      <c r="O605" s="262"/>
      <c r="P605" s="262"/>
      <c r="Q605" s="262"/>
      <c r="R605" s="262"/>
      <c r="S605" s="262"/>
      <c r="T605" s="262"/>
      <c r="U605" s="262"/>
      <c r="V605" s="262"/>
      <c r="W605" s="262"/>
      <c r="X605" s="262"/>
      <c r="Y605" s="262"/>
      <c r="Z605" s="262"/>
      <c r="AA605" s="262"/>
      <c r="AB605" s="262"/>
      <c r="AC605" s="262"/>
      <c r="AD605" s="262"/>
      <c r="AE605" s="262"/>
      <c r="AF605" s="262"/>
      <c r="AG605" s="262"/>
      <c r="AH605" s="262"/>
      <c r="AI605" s="269"/>
      <c r="AK605" s="193"/>
      <c r="AL605" s="193"/>
      <c r="AM605" s="193"/>
      <c r="AN605" s="193"/>
      <c r="AO605" s="193"/>
      <c r="AP605" s="193"/>
      <c r="AQ605" s="193"/>
      <c r="AR605" s="193"/>
      <c r="AS605" s="193"/>
      <c r="AT605" s="193"/>
      <c r="AU605" s="193"/>
      <c r="AV605" s="193"/>
      <c r="AW605" s="193"/>
      <c r="AX605" s="193"/>
      <c r="AY605" s="193"/>
      <c r="AZ605" s="193"/>
      <c r="BA605" s="193"/>
      <c r="BB605" s="193"/>
      <c r="BC605" s="193"/>
      <c r="BD605" s="193"/>
      <c r="BE605" s="193"/>
      <c r="BF605" s="193"/>
      <c r="BG605" s="193"/>
      <c r="BH605" s="193"/>
      <c r="BI605" s="193"/>
    </row>
    <row r="606" spans="1:61" x14ac:dyDescent="0.2">
      <c r="A606" s="41"/>
      <c r="B606" s="41"/>
      <c r="C606" s="41"/>
      <c r="D606" s="109" t="s">
        <v>526</v>
      </c>
      <c r="E606" s="110" t="s">
        <v>565</v>
      </c>
      <c r="F606" s="111">
        <f>B3+(593*B5)</f>
        <v>593</v>
      </c>
      <c r="G606" s="41"/>
      <c r="J606" s="262"/>
      <c r="K606" s="262"/>
      <c r="L606" s="262"/>
      <c r="M606" s="262"/>
      <c r="N606" s="262"/>
      <c r="O606" s="262"/>
      <c r="P606" s="262"/>
      <c r="Q606" s="262"/>
      <c r="R606" s="262"/>
      <c r="S606" s="262"/>
      <c r="T606" s="262"/>
      <c r="U606" s="262"/>
      <c r="V606" s="262"/>
      <c r="W606" s="262"/>
      <c r="X606" s="262"/>
      <c r="Y606" s="262"/>
      <c r="Z606" s="262"/>
      <c r="AA606" s="262"/>
      <c r="AB606" s="262"/>
      <c r="AC606" s="262"/>
      <c r="AD606" s="262"/>
      <c r="AE606" s="262"/>
      <c r="AF606" s="262"/>
      <c r="AG606" s="262"/>
      <c r="AH606" s="262"/>
      <c r="AI606" s="269"/>
      <c r="AK606" s="193"/>
      <c r="AL606" s="193"/>
      <c r="AM606" s="193"/>
      <c r="AN606" s="193"/>
      <c r="AO606" s="193"/>
      <c r="AP606" s="193"/>
      <c r="AQ606" s="193"/>
      <c r="AR606" s="193"/>
      <c r="AS606" s="193"/>
      <c r="AT606" s="193"/>
      <c r="AU606" s="193"/>
      <c r="AV606" s="193"/>
      <c r="AW606" s="193"/>
      <c r="AX606" s="193"/>
      <c r="AY606" s="193"/>
      <c r="AZ606" s="193"/>
      <c r="BA606" s="193"/>
      <c r="BB606" s="193"/>
      <c r="BC606" s="193"/>
      <c r="BD606" s="193"/>
      <c r="BE606" s="193"/>
      <c r="BF606" s="193"/>
      <c r="BG606" s="193"/>
      <c r="BH606" s="193"/>
      <c r="BI606" s="193"/>
    </row>
    <row r="607" spans="1:61" x14ac:dyDescent="0.2">
      <c r="A607" s="41"/>
      <c r="B607" s="41"/>
      <c r="C607" s="41"/>
      <c r="D607" s="109" t="s">
        <v>105</v>
      </c>
      <c r="E607" s="110" t="s">
        <v>565</v>
      </c>
      <c r="F607" s="111">
        <f>B3+(594*B5)</f>
        <v>594</v>
      </c>
      <c r="G607" s="41"/>
      <c r="J607" s="262"/>
      <c r="K607" s="262"/>
      <c r="L607" s="262"/>
      <c r="M607" s="262"/>
      <c r="N607" s="262"/>
      <c r="O607" s="262"/>
      <c r="P607" s="262"/>
      <c r="Q607" s="262"/>
      <c r="R607" s="262"/>
      <c r="S607" s="262"/>
      <c r="T607" s="262"/>
      <c r="U607" s="262"/>
      <c r="V607" s="262"/>
      <c r="W607" s="262"/>
      <c r="X607" s="262"/>
      <c r="Y607" s="262"/>
      <c r="Z607" s="262"/>
      <c r="AA607" s="262"/>
      <c r="AB607" s="262"/>
      <c r="AC607" s="262"/>
      <c r="AD607" s="262"/>
      <c r="AE607" s="262"/>
      <c r="AF607" s="262"/>
      <c r="AG607" s="262"/>
      <c r="AH607" s="262"/>
      <c r="AI607" s="192"/>
      <c r="AK607" s="193"/>
      <c r="AL607" s="193"/>
      <c r="AM607" s="193"/>
      <c r="AN607" s="193"/>
      <c r="AO607" s="193"/>
      <c r="AP607" s="193"/>
      <c r="AQ607" s="193"/>
      <c r="AR607" s="193"/>
      <c r="AS607" s="193"/>
      <c r="AT607" s="193"/>
      <c r="AU607" s="193"/>
      <c r="AV607" s="193"/>
      <c r="AW607" s="193"/>
      <c r="AX607" s="193"/>
      <c r="AY607" s="193"/>
      <c r="AZ607" s="193"/>
      <c r="BA607" s="193"/>
      <c r="BB607" s="193"/>
      <c r="BC607" s="193"/>
      <c r="BD607" s="193"/>
      <c r="BE607" s="193"/>
      <c r="BF607" s="193"/>
      <c r="BG607" s="193"/>
      <c r="BH607" s="193"/>
      <c r="BI607" s="193"/>
    </row>
    <row r="608" spans="1:61" x14ac:dyDescent="0.2">
      <c r="A608" s="41"/>
      <c r="B608" s="41"/>
      <c r="C608" s="41"/>
      <c r="D608" s="109" t="s">
        <v>671</v>
      </c>
      <c r="E608" s="110" t="s">
        <v>565</v>
      </c>
      <c r="F608" s="111">
        <f>B3+(595*B5)</f>
        <v>595</v>
      </c>
      <c r="G608" s="41"/>
      <c r="J608" s="262"/>
      <c r="K608" s="262"/>
      <c r="L608" s="262"/>
      <c r="M608" s="262"/>
      <c r="N608" s="262"/>
      <c r="O608" s="262"/>
      <c r="P608" s="262"/>
      <c r="Q608" s="262"/>
      <c r="R608" s="262"/>
      <c r="S608" s="262"/>
      <c r="T608" s="262"/>
      <c r="U608" s="262"/>
      <c r="V608" s="262"/>
      <c r="W608" s="262"/>
      <c r="X608" s="262"/>
      <c r="Y608" s="262"/>
      <c r="Z608" s="262"/>
      <c r="AA608" s="262"/>
      <c r="AB608" s="262"/>
      <c r="AC608" s="262"/>
      <c r="AD608" s="262"/>
      <c r="AE608" s="262"/>
      <c r="AF608" s="262"/>
      <c r="AG608" s="262"/>
      <c r="AH608" s="262"/>
      <c r="AI608" s="269"/>
      <c r="AK608" s="193"/>
      <c r="AL608" s="193"/>
      <c r="AM608" s="193"/>
      <c r="AN608" s="193"/>
      <c r="AO608" s="193"/>
      <c r="AP608" s="193"/>
      <c r="AQ608" s="193"/>
      <c r="AR608" s="193"/>
      <c r="AS608" s="193"/>
      <c r="AT608" s="193"/>
      <c r="AU608" s="193"/>
      <c r="AV608" s="193"/>
      <c r="AW608" s="193"/>
      <c r="AX608" s="193"/>
      <c r="AY608" s="193"/>
      <c r="AZ608" s="193"/>
      <c r="BA608" s="193"/>
      <c r="BB608" s="193"/>
      <c r="BC608" s="193"/>
      <c r="BD608" s="193"/>
      <c r="BE608" s="193"/>
      <c r="BF608" s="193"/>
      <c r="BG608" s="193"/>
      <c r="BH608" s="193"/>
      <c r="BI608" s="193"/>
    </row>
    <row r="609" spans="1:61" x14ac:dyDescent="0.2">
      <c r="A609" s="41"/>
      <c r="B609" s="41"/>
      <c r="C609" s="41"/>
      <c r="D609" s="109" t="s">
        <v>370</v>
      </c>
      <c r="E609" s="110" t="s">
        <v>565</v>
      </c>
      <c r="F609" s="111">
        <f>B3+(596*B5)</f>
        <v>596</v>
      </c>
      <c r="G609" s="41"/>
      <c r="J609" s="262"/>
      <c r="K609" s="262"/>
      <c r="L609" s="262"/>
      <c r="M609" s="262"/>
      <c r="N609" s="262"/>
      <c r="O609" s="262"/>
      <c r="P609" s="262"/>
      <c r="Q609" s="262"/>
      <c r="R609" s="262"/>
      <c r="S609" s="262"/>
      <c r="T609" s="262"/>
      <c r="U609" s="262"/>
      <c r="V609" s="262"/>
      <c r="W609" s="262"/>
      <c r="X609" s="262"/>
      <c r="Y609" s="262"/>
      <c r="Z609" s="262"/>
      <c r="AA609" s="262"/>
      <c r="AB609" s="262"/>
      <c r="AC609" s="262"/>
      <c r="AD609" s="262"/>
      <c r="AE609" s="262"/>
      <c r="AF609" s="262"/>
      <c r="AG609" s="262"/>
      <c r="AH609" s="262"/>
      <c r="AI609" s="269"/>
      <c r="AK609" s="193"/>
      <c r="AL609" s="193"/>
      <c r="AM609" s="193"/>
      <c r="AN609" s="193"/>
      <c r="AO609" s="193"/>
      <c r="AP609" s="193"/>
      <c r="AQ609" s="193"/>
      <c r="AR609" s="193"/>
      <c r="AS609" s="193"/>
      <c r="AT609" s="193"/>
      <c r="AU609" s="193"/>
      <c r="AV609" s="193"/>
      <c r="AW609" s="193"/>
      <c r="AX609" s="193"/>
      <c r="AY609" s="193"/>
      <c r="AZ609" s="193"/>
      <c r="BA609" s="193"/>
      <c r="BB609" s="193"/>
      <c r="BC609" s="193"/>
      <c r="BD609" s="193"/>
      <c r="BE609" s="193"/>
      <c r="BF609" s="193"/>
      <c r="BG609" s="193"/>
      <c r="BH609" s="193"/>
      <c r="BI609" s="193"/>
    </row>
    <row r="610" spans="1:61" x14ac:dyDescent="0.2">
      <c r="A610" s="41"/>
      <c r="B610" s="41"/>
      <c r="C610" s="41"/>
      <c r="D610" s="109" t="s">
        <v>510</v>
      </c>
      <c r="E610" s="110" t="s">
        <v>565</v>
      </c>
      <c r="F610" s="111">
        <f>B3+(597*B5)</f>
        <v>597</v>
      </c>
      <c r="G610" s="41"/>
      <c r="J610" s="262"/>
      <c r="K610" s="262"/>
      <c r="L610" s="262"/>
      <c r="M610" s="262"/>
      <c r="N610" s="262"/>
      <c r="O610" s="262"/>
      <c r="P610" s="262"/>
      <c r="Q610" s="262"/>
      <c r="R610" s="262"/>
      <c r="S610" s="262"/>
      <c r="T610" s="262"/>
      <c r="U610" s="262"/>
      <c r="V610" s="262"/>
      <c r="W610" s="262"/>
      <c r="X610" s="262"/>
      <c r="Y610" s="262"/>
      <c r="Z610" s="262"/>
      <c r="AA610" s="262"/>
      <c r="AB610" s="262"/>
      <c r="AC610" s="262"/>
      <c r="AD610" s="262"/>
      <c r="AE610" s="262"/>
      <c r="AF610" s="262"/>
      <c r="AG610" s="262"/>
      <c r="AH610" s="262"/>
      <c r="AI610" s="269"/>
      <c r="AK610" s="193"/>
      <c r="AL610" s="193"/>
      <c r="AM610" s="193"/>
      <c r="AN610" s="193"/>
      <c r="AO610" s="193"/>
      <c r="AP610" s="193"/>
      <c r="AQ610" s="193"/>
      <c r="AR610" s="193"/>
      <c r="AS610" s="193"/>
      <c r="AT610" s="193"/>
      <c r="AU610" s="193"/>
      <c r="AV610" s="193"/>
      <c r="AW610" s="193"/>
      <c r="AX610" s="193"/>
      <c r="AY610" s="193"/>
      <c r="AZ610" s="193"/>
      <c r="BA610" s="193"/>
      <c r="BB610" s="193"/>
      <c r="BC610" s="193"/>
      <c r="BD610" s="193"/>
      <c r="BE610" s="193"/>
      <c r="BF610" s="193"/>
      <c r="BG610" s="193"/>
      <c r="BH610" s="193"/>
      <c r="BI610" s="193"/>
    </row>
    <row r="611" spans="1:61" x14ac:dyDescent="0.2">
      <c r="A611" s="41"/>
      <c r="B611" s="41"/>
      <c r="C611" s="41"/>
      <c r="D611" s="109" t="s">
        <v>241</v>
      </c>
      <c r="E611" s="110" t="s">
        <v>565</v>
      </c>
      <c r="F611" s="111">
        <f>B3+(598*B5)</f>
        <v>598</v>
      </c>
      <c r="G611" s="41"/>
      <c r="J611" s="262"/>
      <c r="K611" s="262"/>
      <c r="L611" s="262"/>
      <c r="M611" s="262"/>
      <c r="N611" s="262"/>
      <c r="O611" s="262"/>
      <c r="P611" s="262"/>
      <c r="Q611" s="262"/>
      <c r="R611" s="262"/>
      <c r="S611" s="262"/>
      <c r="T611" s="262"/>
      <c r="U611" s="262"/>
      <c r="V611" s="262"/>
      <c r="W611" s="262"/>
      <c r="X611" s="262"/>
      <c r="Y611" s="262"/>
      <c r="Z611" s="262"/>
      <c r="AA611" s="262"/>
      <c r="AB611" s="262"/>
      <c r="AC611" s="262"/>
      <c r="AD611" s="262"/>
      <c r="AE611" s="262"/>
      <c r="AF611" s="262"/>
      <c r="AG611" s="262"/>
      <c r="AH611" s="262"/>
      <c r="AI611" s="269"/>
      <c r="AK611" s="193"/>
      <c r="AL611" s="193"/>
      <c r="AM611" s="193"/>
      <c r="AN611" s="193"/>
      <c r="AO611" s="193"/>
      <c r="AP611" s="193"/>
      <c r="AQ611" s="193"/>
      <c r="AR611" s="193"/>
      <c r="AS611" s="193"/>
      <c r="AT611" s="193"/>
      <c r="AU611" s="193"/>
      <c r="AV611" s="193"/>
      <c r="AW611" s="193"/>
      <c r="AX611" s="193"/>
      <c r="AY611" s="193"/>
      <c r="AZ611" s="193"/>
      <c r="BA611" s="193"/>
      <c r="BB611" s="193"/>
      <c r="BC611" s="193"/>
      <c r="BD611" s="193"/>
      <c r="BE611" s="193"/>
      <c r="BF611" s="193"/>
      <c r="BG611" s="193"/>
      <c r="BH611" s="193"/>
      <c r="BI611" s="193"/>
    </row>
    <row r="612" spans="1:61" x14ac:dyDescent="0.2">
      <c r="A612" s="41"/>
      <c r="B612" s="41"/>
      <c r="C612" s="41"/>
      <c r="D612" s="109" t="s">
        <v>500</v>
      </c>
      <c r="E612" s="110" t="s">
        <v>565</v>
      </c>
      <c r="F612" s="111">
        <f>B3+(599*B5)</f>
        <v>599</v>
      </c>
      <c r="G612" s="41"/>
      <c r="J612" s="262"/>
      <c r="K612" s="262"/>
      <c r="L612" s="262"/>
      <c r="M612" s="262"/>
      <c r="N612" s="262"/>
      <c r="O612" s="262"/>
      <c r="P612" s="262"/>
      <c r="Q612" s="262"/>
      <c r="R612" s="262"/>
      <c r="S612" s="262"/>
      <c r="T612" s="262"/>
      <c r="U612" s="262"/>
      <c r="V612" s="262"/>
      <c r="W612" s="262"/>
      <c r="X612" s="262"/>
      <c r="Y612" s="262"/>
      <c r="Z612" s="262"/>
      <c r="AA612" s="262"/>
      <c r="AB612" s="262"/>
      <c r="AC612" s="262"/>
      <c r="AD612" s="262"/>
      <c r="AE612" s="262"/>
      <c r="AF612" s="262"/>
      <c r="AG612" s="262"/>
      <c r="AH612" s="262"/>
      <c r="AI612" s="269"/>
      <c r="AK612" s="193"/>
      <c r="AL612" s="193"/>
      <c r="AM612" s="193"/>
      <c r="AN612" s="193"/>
      <c r="AO612" s="193"/>
      <c r="AP612" s="193"/>
      <c r="AQ612" s="193"/>
      <c r="AR612" s="193"/>
      <c r="AS612" s="193"/>
      <c r="AT612" s="193"/>
      <c r="AU612" s="193"/>
      <c r="AV612" s="193"/>
      <c r="AW612" s="193"/>
      <c r="AX612" s="193"/>
      <c r="AY612" s="193"/>
      <c r="AZ612" s="193"/>
      <c r="BA612" s="193"/>
      <c r="BB612" s="193"/>
      <c r="BC612" s="193"/>
      <c r="BD612" s="193"/>
      <c r="BE612" s="193"/>
      <c r="BF612" s="193"/>
      <c r="BG612" s="193"/>
      <c r="BH612" s="193"/>
      <c r="BI612" s="193"/>
    </row>
    <row r="613" spans="1:61" x14ac:dyDescent="0.2">
      <c r="A613" s="41"/>
      <c r="B613" s="41"/>
      <c r="C613" s="41"/>
      <c r="D613" s="109" t="s">
        <v>434</v>
      </c>
      <c r="E613" s="110" t="s">
        <v>565</v>
      </c>
      <c r="F613" s="111">
        <f>B3+(600*B5)</f>
        <v>600</v>
      </c>
      <c r="G613" s="41"/>
      <c r="J613" s="262"/>
      <c r="K613" s="262"/>
      <c r="L613" s="262"/>
      <c r="M613" s="262"/>
      <c r="N613" s="262"/>
      <c r="O613" s="262"/>
      <c r="P613" s="262"/>
      <c r="Q613" s="262"/>
      <c r="R613" s="262"/>
      <c r="S613" s="262"/>
      <c r="T613" s="262"/>
      <c r="U613" s="262"/>
      <c r="V613" s="262"/>
      <c r="W613" s="262"/>
      <c r="X613" s="262"/>
      <c r="Y613" s="262"/>
      <c r="Z613" s="262"/>
      <c r="AA613" s="262"/>
      <c r="AB613" s="262"/>
      <c r="AC613" s="262"/>
      <c r="AD613" s="262"/>
      <c r="AE613" s="262"/>
      <c r="AF613" s="262"/>
      <c r="AG613" s="262"/>
      <c r="AH613" s="262"/>
      <c r="AI613" s="269"/>
      <c r="AK613" s="193"/>
      <c r="AL613" s="193"/>
      <c r="AM613" s="193"/>
      <c r="AN613" s="193"/>
      <c r="AO613" s="193"/>
      <c r="AP613" s="193"/>
      <c r="AQ613" s="193"/>
      <c r="AR613" s="193"/>
      <c r="AS613" s="193"/>
      <c r="AT613" s="193"/>
      <c r="AU613" s="193"/>
      <c r="AV613" s="193"/>
      <c r="AW613" s="193"/>
      <c r="AX613" s="193"/>
      <c r="AY613" s="193"/>
      <c r="AZ613" s="193"/>
      <c r="BA613" s="193"/>
      <c r="BB613" s="193"/>
      <c r="BC613" s="193"/>
      <c r="BD613" s="193"/>
      <c r="BE613" s="193"/>
      <c r="BF613" s="193"/>
      <c r="BG613" s="193"/>
      <c r="BH613" s="193"/>
      <c r="BI613" s="193"/>
    </row>
    <row r="614" spans="1:61" x14ac:dyDescent="0.2">
      <c r="A614" s="41"/>
      <c r="B614" s="41"/>
      <c r="C614" s="41"/>
      <c r="D614" s="109" t="s">
        <v>213</v>
      </c>
      <c r="E614" s="110" t="s">
        <v>565</v>
      </c>
      <c r="F614" s="111">
        <f>B3+(601*B5)</f>
        <v>601</v>
      </c>
      <c r="G614" s="41"/>
      <c r="J614" s="262"/>
      <c r="K614" s="262"/>
      <c r="L614" s="262"/>
      <c r="M614" s="262"/>
      <c r="N614" s="262"/>
      <c r="O614" s="262"/>
      <c r="P614" s="262"/>
      <c r="Q614" s="262"/>
      <c r="R614" s="262"/>
      <c r="S614" s="262"/>
      <c r="T614" s="262"/>
      <c r="U614" s="262"/>
      <c r="V614" s="262"/>
      <c r="W614" s="262"/>
      <c r="X614" s="262"/>
      <c r="Y614" s="262"/>
      <c r="Z614" s="262"/>
      <c r="AA614" s="262"/>
      <c r="AB614" s="262"/>
      <c r="AC614" s="262"/>
      <c r="AD614" s="262"/>
      <c r="AE614" s="262"/>
      <c r="AF614" s="262"/>
      <c r="AG614" s="262"/>
      <c r="AH614" s="262"/>
      <c r="AI614" s="269"/>
      <c r="AK614" s="193"/>
      <c r="AL614" s="193"/>
      <c r="AM614" s="193"/>
      <c r="AN614" s="193"/>
      <c r="AO614" s="193"/>
      <c r="AP614" s="193"/>
      <c r="AQ614" s="193"/>
      <c r="AR614" s="193"/>
      <c r="AS614" s="193"/>
      <c r="AT614" s="193"/>
      <c r="AU614" s="193"/>
      <c r="AV614" s="193"/>
      <c r="AW614" s="193"/>
      <c r="AX614" s="193"/>
      <c r="AY614" s="193"/>
      <c r="AZ614" s="193"/>
      <c r="BA614" s="193"/>
      <c r="BB614" s="193"/>
      <c r="BC614" s="193"/>
      <c r="BD614" s="193"/>
      <c r="BE614" s="193"/>
      <c r="BF614" s="193"/>
      <c r="BG614" s="193"/>
      <c r="BH614" s="193"/>
      <c r="BI614" s="193"/>
    </row>
    <row r="615" spans="1:61" x14ac:dyDescent="0.2">
      <c r="A615" s="41"/>
      <c r="B615" s="41"/>
      <c r="C615" s="41"/>
      <c r="D615" s="109" t="s">
        <v>124</v>
      </c>
      <c r="E615" s="110" t="s">
        <v>565</v>
      </c>
      <c r="F615" s="111">
        <f>B3+(602*B5)</f>
        <v>602</v>
      </c>
      <c r="G615" s="41"/>
      <c r="J615" s="262"/>
      <c r="K615" s="262"/>
      <c r="L615" s="262"/>
      <c r="M615" s="262"/>
      <c r="N615" s="262"/>
      <c r="O615" s="262"/>
      <c r="P615" s="262"/>
      <c r="Q615" s="262"/>
      <c r="R615" s="262"/>
      <c r="S615" s="262"/>
      <c r="T615" s="262"/>
      <c r="U615" s="262"/>
      <c r="V615" s="262"/>
      <c r="W615" s="262"/>
      <c r="X615" s="262"/>
      <c r="Y615" s="262"/>
      <c r="Z615" s="262"/>
      <c r="AA615" s="262"/>
      <c r="AB615" s="262"/>
      <c r="AC615" s="262"/>
      <c r="AD615" s="262"/>
      <c r="AE615" s="262"/>
      <c r="AF615" s="262"/>
      <c r="AG615" s="262"/>
      <c r="AH615" s="262"/>
      <c r="AI615" s="269"/>
      <c r="AK615" s="193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  <c r="AW615" s="193"/>
      <c r="AX615" s="193"/>
      <c r="AY615" s="193"/>
      <c r="AZ615" s="193"/>
      <c r="BA615" s="193"/>
      <c r="BB615" s="193"/>
      <c r="BC615" s="193"/>
      <c r="BD615" s="193"/>
      <c r="BE615" s="193"/>
      <c r="BF615" s="193"/>
      <c r="BG615" s="193"/>
      <c r="BH615" s="193"/>
      <c r="BI615" s="193"/>
    </row>
    <row r="616" spans="1:61" x14ac:dyDescent="0.2">
      <c r="A616" s="41"/>
      <c r="B616" s="41"/>
      <c r="C616" s="41"/>
      <c r="D616" s="109" t="s">
        <v>610</v>
      </c>
      <c r="E616" s="110" t="s">
        <v>565</v>
      </c>
      <c r="F616" s="111">
        <f>B3+(603*B5)</f>
        <v>603</v>
      </c>
      <c r="G616" s="41"/>
      <c r="J616" s="262"/>
      <c r="K616" s="262"/>
      <c r="L616" s="262"/>
      <c r="M616" s="262"/>
      <c r="N616" s="262"/>
      <c r="O616" s="262"/>
      <c r="P616" s="262"/>
      <c r="Q616" s="262"/>
      <c r="R616" s="262"/>
      <c r="S616" s="262"/>
      <c r="T616" s="262"/>
      <c r="U616" s="262"/>
      <c r="V616" s="262"/>
      <c r="W616" s="262"/>
      <c r="X616" s="262"/>
      <c r="Y616" s="262"/>
      <c r="Z616" s="262"/>
      <c r="AA616" s="262"/>
      <c r="AB616" s="262"/>
      <c r="AC616" s="262"/>
      <c r="AD616" s="262"/>
      <c r="AE616" s="262"/>
      <c r="AF616" s="262"/>
      <c r="AG616" s="262"/>
      <c r="AH616" s="262"/>
      <c r="AI616" s="269"/>
      <c r="AK616" s="193"/>
      <c r="AL616" s="193"/>
      <c r="AM616" s="193"/>
      <c r="AN616" s="193"/>
      <c r="AO616" s="193"/>
      <c r="AP616" s="193"/>
      <c r="AQ616" s="193"/>
      <c r="AR616" s="193"/>
      <c r="AS616" s="193"/>
      <c r="AT616" s="193"/>
      <c r="AU616" s="193"/>
      <c r="AV616" s="193"/>
      <c r="AW616" s="193"/>
      <c r="AX616" s="193"/>
      <c r="AY616" s="193"/>
      <c r="AZ616" s="193"/>
      <c r="BA616" s="193"/>
      <c r="BB616" s="193"/>
      <c r="BC616" s="193"/>
      <c r="BD616" s="193"/>
      <c r="BE616" s="193"/>
      <c r="BF616" s="193"/>
      <c r="BG616" s="193"/>
      <c r="BH616" s="193"/>
      <c r="BI616" s="193"/>
    </row>
    <row r="617" spans="1:61" x14ac:dyDescent="0.2">
      <c r="A617" s="41"/>
      <c r="B617" s="41"/>
      <c r="C617" s="41"/>
      <c r="D617" s="109" t="s">
        <v>566</v>
      </c>
      <c r="E617" s="110" t="s">
        <v>565</v>
      </c>
      <c r="F617" s="111">
        <f>B3+(604*B5)</f>
        <v>604</v>
      </c>
      <c r="G617" s="41"/>
      <c r="J617" s="262"/>
      <c r="K617" s="262"/>
      <c r="L617" s="262"/>
      <c r="M617" s="262"/>
      <c r="N617" s="262"/>
      <c r="O617" s="262"/>
      <c r="P617" s="262"/>
      <c r="Q617" s="262"/>
      <c r="R617" s="262"/>
      <c r="S617" s="262"/>
      <c r="T617" s="262"/>
      <c r="U617" s="262"/>
      <c r="V617" s="262"/>
      <c r="W617" s="262"/>
      <c r="X617" s="262"/>
      <c r="Y617" s="262"/>
      <c r="Z617" s="262"/>
      <c r="AA617" s="262"/>
      <c r="AB617" s="262"/>
      <c r="AC617" s="262"/>
      <c r="AD617" s="262"/>
      <c r="AE617" s="262"/>
      <c r="AF617" s="262"/>
      <c r="AG617" s="262"/>
      <c r="AH617" s="262"/>
      <c r="AI617" s="269"/>
      <c r="AK617" s="193"/>
      <c r="AL617" s="193"/>
      <c r="AM617" s="193"/>
      <c r="AN617" s="193"/>
      <c r="AO617" s="193"/>
      <c r="AP617" s="193"/>
      <c r="AQ617" s="193"/>
      <c r="AR617" s="193"/>
      <c r="AS617" s="193"/>
      <c r="AT617" s="193"/>
      <c r="AU617" s="193"/>
      <c r="AV617" s="193"/>
      <c r="AW617" s="193"/>
      <c r="AX617" s="193"/>
      <c r="AY617" s="193"/>
      <c r="AZ617" s="193"/>
      <c r="BA617" s="193"/>
      <c r="BB617" s="193"/>
      <c r="BC617" s="193"/>
      <c r="BD617" s="193"/>
      <c r="BE617" s="193"/>
      <c r="BF617" s="193"/>
      <c r="BG617" s="193"/>
      <c r="BH617" s="193"/>
      <c r="BI617" s="193"/>
    </row>
    <row r="618" spans="1:61" x14ac:dyDescent="0.2">
      <c r="A618" s="41"/>
      <c r="B618" s="41"/>
      <c r="C618" s="41"/>
      <c r="D618" s="109" t="s">
        <v>638</v>
      </c>
      <c r="E618" s="110" t="s">
        <v>565</v>
      </c>
      <c r="F618" s="111">
        <f>B3+(605*B5)</f>
        <v>605</v>
      </c>
      <c r="G618" s="41"/>
      <c r="J618" s="262"/>
      <c r="K618" s="262"/>
      <c r="L618" s="262"/>
      <c r="M618" s="262"/>
      <c r="N618" s="262"/>
      <c r="O618" s="262"/>
      <c r="P618" s="262"/>
      <c r="Q618" s="262"/>
      <c r="R618" s="262"/>
      <c r="S618" s="262"/>
      <c r="T618" s="262"/>
      <c r="U618" s="262"/>
      <c r="V618" s="262"/>
      <c r="W618" s="262"/>
      <c r="X618" s="262"/>
      <c r="Y618" s="262"/>
      <c r="Z618" s="262"/>
      <c r="AA618" s="262"/>
      <c r="AB618" s="262"/>
      <c r="AC618" s="262"/>
      <c r="AD618" s="262"/>
      <c r="AE618" s="262"/>
      <c r="AF618" s="262"/>
      <c r="AG618" s="262"/>
      <c r="AH618" s="262"/>
      <c r="AI618" s="269"/>
      <c r="AK618" s="193"/>
      <c r="AL618" s="193"/>
      <c r="AM618" s="193"/>
      <c r="AN618" s="193"/>
      <c r="AO618" s="193"/>
      <c r="AP618" s="193"/>
      <c r="AQ618" s="193"/>
      <c r="AR618" s="193"/>
      <c r="AS618" s="193"/>
      <c r="AT618" s="193"/>
      <c r="AU618" s="193"/>
      <c r="AV618" s="193"/>
      <c r="AW618" s="193"/>
      <c r="AX618" s="193"/>
      <c r="AY618" s="193"/>
      <c r="AZ618" s="193"/>
      <c r="BA618" s="193"/>
      <c r="BB618" s="193"/>
      <c r="BC618" s="193"/>
      <c r="BD618" s="193"/>
      <c r="BE618" s="193"/>
      <c r="BF618" s="193"/>
      <c r="BG618" s="193"/>
      <c r="BH618" s="193"/>
      <c r="BI618" s="193"/>
    </row>
    <row r="619" spans="1:61" x14ac:dyDescent="0.2">
      <c r="A619" s="41"/>
      <c r="B619" s="41"/>
      <c r="C619" s="41"/>
      <c r="D619" s="109" t="s">
        <v>106</v>
      </c>
      <c r="E619" s="110" t="s">
        <v>565</v>
      </c>
      <c r="F619" s="111">
        <f>B3+(606*B5)</f>
        <v>606</v>
      </c>
      <c r="G619" s="41"/>
      <c r="J619" s="262"/>
      <c r="K619" s="262"/>
      <c r="L619" s="262"/>
      <c r="M619" s="262"/>
      <c r="N619" s="262"/>
      <c r="O619" s="262"/>
      <c r="P619" s="262"/>
      <c r="Q619" s="262"/>
      <c r="R619" s="262"/>
      <c r="S619" s="262"/>
      <c r="T619" s="262"/>
      <c r="U619" s="262"/>
      <c r="V619" s="262"/>
      <c r="W619" s="262"/>
      <c r="X619" s="262"/>
      <c r="Y619" s="262"/>
      <c r="Z619" s="262"/>
      <c r="AA619" s="262"/>
      <c r="AB619" s="262"/>
      <c r="AC619" s="262"/>
      <c r="AD619" s="262"/>
      <c r="AE619" s="262"/>
      <c r="AF619" s="262"/>
      <c r="AG619" s="262"/>
      <c r="AH619" s="262"/>
      <c r="AI619" s="269"/>
      <c r="AK619" s="193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  <c r="AW619" s="193"/>
      <c r="AX619" s="193"/>
      <c r="AY619" s="193"/>
      <c r="AZ619" s="193"/>
      <c r="BA619" s="193"/>
      <c r="BB619" s="193"/>
      <c r="BC619" s="193"/>
      <c r="BD619" s="193"/>
      <c r="BE619" s="193"/>
      <c r="BF619" s="193"/>
      <c r="BG619" s="193"/>
      <c r="BH619" s="193"/>
      <c r="BI619" s="193"/>
    </row>
    <row r="620" spans="1:61" x14ac:dyDescent="0.2">
      <c r="A620" s="41"/>
      <c r="B620" s="41"/>
      <c r="C620" s="41"/>
      <c r="D620" s="109" t="s">
        <v>648</v>
      </c>
      <c r="E620" s="110" t="s">
        <v>565</v>
      </c>
      <c r="F620" s="111">
        <f>B3+(607*B5)</f>
        <v>607</v>
      </c>
      <c r="G620" s="41"/>
      <c r="J620" s="263"/>
      <c r="K620" s="263"/>
      <c r="L620" s="263"/>
      <c r="M620" s="263"/>
      <c r="N620" s="263"/>
      <c r="O620" s="263"/>
      <c r="P620" s="263"/>
      <c r="Q620" s="263"/>
      <c r="R620" s="263"/>
      <c r="S620" s="263"/>
      <c r="T620" s="263"/>
      <c r="U620" s="263"/>
      <c r="V620" s="263"/>
      <c r="W620" s="263"/>
      <c r="X620" s="263"/>
      <c r="Y620" s="263"/>
      <c r="Z620" s="263"/>
      <c r="AA620" s="263"/>
      <c r="AB620" s="263"/>
      <c r="AC620" s="263"/>
      <c r="AD620" s="263"/>
      <c r="AE620" s="263"/>
      <c r="AF620" s="263"/>
      <c r="AG620" s="263"/>
      <c r="AH620" s="263"/>
      <c r="AI620" s="192"/>
      <c r="AK620" s="193"/>
      <c r="AL620" s="193"/>
      <c r="AM620" s="193"/>
      <c r="AN620" s="193"/>
      <c r="AO620" s="193"/>
      <c r="AP620" s="193"/>
      <c r="AQ620" s="193"/>
      <c r="AR620" s="193"/>
      <c r="AS620" s="193"/>
      <c r="AT620" s="193"/>
      <c r="AU620" s="193"/>
      <c r="AV620" s="193"/>
      <c r="AW620" s="193"/>
      <c r="AX620" s="193"/>
      <c r="AY620" s="193"/>
      <c r="AZ620" s="193"/>
      <c r="BA620" s="193"/>
      <c r="BB620" s="193"/>
      <c r="BC620" s="193"/>
      <c r="BD620" s="193"/>
      <c r="BE620" s="193"/>
      <c r="BF620" s="193"/>
      <c r="BG620" s="193"/>
      <c r="BH620" s="193"/>
      <c r="BI620" s="193"/>
    </row>
    <row r="621" spans="1:61" x14ac:dyDescent="0.2">
      <c r="A621" s="41"/>
      <c r="B621" s="41"/>
      <c r="C621" s="41"/>
      <c r="D621" s="109" t="s">
        <v>376</v>
      </c>
      <c r="E621" s="110" t="s">
        <v>565</v>
      </c>
      <c r="F621" s="111">
        <f>B3+(608*B5)</f>
        <v>608</v>
      </c>
      <c r="G621" s="41"/>
      <c r="J621" s="269"/>
      <c r="K621" s="269"/>
      <c r="L621" s="269"/>
      <c r="M621" s="269"/>
      <c r="N621" s="269"/>
      <c r="O621" s="269"/>
      <c r="P621" s="269"/>
      <c r="Q621" s="269"/>
      <c r="R621" s="269"/>
      <c r="S621" s="269"/>
      <c r="T621" s="269"/>
      <c r="U621" s="269"/>
      <c r="V621" s="192"/>
      <c r="W621" s="269"/>
      <c r="X621" s="269"/>
      <c r="Y621" s="269"/>
      <c r="Z621" s="269"/>
      <c r="AA621" s="269"/>
      <c r="AB621" s="269"/>
      <c r="AC621" s="269"/>
      <c r="AD621" s="269"/>
      <c r="AE621" s="269"/>
      <c r="AF621" s="269"/>
      <c r="AG621" s="269"/>
      <c r="AH621" s="269"/>
      <c r="AI621" s="192"/>
      <c r="AK621" s="193"/>
      <c r="AL621" s="193"/>
      <c r="AM621" s="193"/>
      <c r="AN621" s="193"/>
      <c r="AO621" s="193"/>
      <c r="AP621" s="193"/>
      <c r="AQ621" s="193"/>
      <c r="AR621" s="193"/>
      <c r="AS621" s="193"/>
      <c r="AT621" s="193"/>
      <c r="AU621" s="193"/>
      <c r="AV621" s="193"/>
      <c r="AW621" s="193"/>
      <c r="AX621" s="193"/>
      <c r="AY621" s="193"/>
      <c r="AZ621" s="193"/>
      <c r="BA621" s="193"/>
      <c r="BB621" s="193"/>
      <c r="BC621" s="193"/>
      <c r="BD621" s="193"/>
      <c r="BE621" s="193"/>
      <c r="BF621" s="193"/>
      <c r="BG621" s="193"/>
      <c r="BH621" s="193"/>
      <c r="BI621" s="193"/>
    </row>
    <row r="622" spans="1:61" x14ac:dyDescent="0.2">
      <c r="A622" s="41"/>
      <c r="B622" s="41"/>
      <c r="C622" s="41"/>
      <c r="D622" s="109" t="s">
        <v>147</v>
      </c>
      <c r="E622" s="110" t="s">
        <v>565</v>
      </c>
      <c r="F622" s="111">
        <f>B3+(609*B5)</f>
        <v>609</v>
      </c>
      <c r="G622" s="41"/>
      <c r="AK622" s="193"/>
      <c r="AL622" s="193"/>
      <c r="AM622" s="193"/>
      <c r="AN622" s="193"/>
      <c r="AO622" s="193"/>
      <c r="AP622" s="193"/>
      <c r="AQ622" s="193"/>
      <c r="AR622" s="193"/>
      <c r="AS622" s="193"/>
      <c r="AT622" s="193"/>
      <c r="AU622" s="193"/>
      <c r="AV622" s="193"/>
      <c r="AW622" s="193"/>
      <c r="AX622" s="193"/>
      <c r="AY622" s="193"/>
      <c r="AZ622" s="193"/>
      <c r="BA622" s="193"/>
      <c r="BB622" s="193"/>
      <c r="BC622" s="193"/>
      <c r="BD622" s="193"/>
      <c r="BE622" s="193"/>
      <c r="BF622" s="193"/>
      <c r="BG622" s="193"/>
      <c r="BH622" s="193"/>
      <c r="BI622" s="193"/>
    </row>
    <row r="623" spans="1:61" x14ac:dyDescent="0.2">
      <c r="A623" s="41"/>
      <c r="B623" s="41"/>
      <c r="C623" s="41"/>
      <c r="D623" s="109" t="s">
        <v>357</v>
      </c>
      <c r="E623" s="110" t="s">
        <v>565</v>
      </c>
      <c r="F623" s="111">
        <f>B3+(610*B5)</f>
        <v>610</v>
      </c>
      <c r="G623" s="41"/>
    </row>
    <row r="624" spans="1:61" x14ac:dyDescent="0.2">
      <c r="A624" s="41"/>
      <c r="B624" s="41"/>
      <c r="C624" s="41"/>
      <c r="D624" s="109" t="s">
        <v>542</v>
      </c>
      <c r="E624" s="110" t="s">
        <v>565</v>
      </c>
      <c r="F624" s="111">
        <f>B3+(611*B5)</f>
        <v>611</v>
      </c>
      <c r="G624" s="41"/>
      <c r="J624" s="262"/>
      <c r="K624" s="262"/>
      <c r="L624" s="262"/>
      <c r="M624" s="262"/>
      <c r="N624" s="262"/>
      <c r="O624" s="262"/>
      <c r="P624" s="262"/>
      <c r="Q624" s="262"/>
      <c r="R624" s="262"/>
      <c r="S624" s="262"/>
      <c r="T624" s="262"/>
      <c r="U624" s="262"/>
      <c r="V624" s="262"/>
      <c r="W624" s="262"/>
      <c r="X624" s="262"/>
      <c r="Y624" s="262"/>
      <c r="Z624" s="262"/>
      <c r="AA624" s="262"/>
      <c r="AB624" s="262"/>
      <c r="AC624" s="262"/>
      <c r="AD624" s="262"/>
      <c r="AE624" s="262"/>
      <c r="AF624" s="262"/>
      <c r="AG624" s="262"/>
      <c r="AH624" s="262"/>
      <c r="AI624" s="269"/>
      <c r="AK624" s="193"/>
      <c r="AL624" s="193"/>
      <c r="AM624" s="193"/>
      <c r="AN624" s="193"/>
      <c r="AO624" s="193"/>
      <c r="AP624" s="193"/>
      <c r="AQ624" s="193"/>
      <c r="AR624" s="193"/>
      <c r="AS624" s="193"/>
      <c r="AT624" s="193"/>
      <c r="AU624" s="193"/>
      <c r="AV624" s="193"/>
      <c r="AW624" s="193"/>
      <c r="AX624" s="193"/>
      <c r="AY624" s="193"/>
      <c r="AZ624" s="193"/>
      <c r="BA624" s="193"/>
      <c r="BB624" s="193"/>
      <c r="BC624" s="193"/>
      <c r="BD624" s="193"/>
      <c r="BE624" s="193"/>
      <c r="BF624" s="193"/>
      <c r="BG624" s="193"/>
      <c r="BH624" s="193"/>
      <c r="BI624" s="193"/>
    </row>
    <row r="625" spans="1:61" x14ac:dyDescent="0.2">
      <c r="A625" s="41"/>
      <c r="B625" s="41"/>
      <c r="C625" s="41"/>
      <c r="D625" s="109" t="s">
        <v>76</v>
      </c>
      <c r="E625" s="110" t="s">
        <v>565</v>
      </c>
      <c r="F625" s="111">
        <f>B3+(612*B5)</f>
        <v>612</v>
      </c>
      <c r="G625" s="41"/>
      <c r="J625" s="262"/>
      <c r="K625" s="262"/>
      <c r="L625" s="262"/>
      <c r="M625" s="262"/>
      <c r="N625" s="262"/>
      <c r="O625" s="262"/>
      <c r="P625" s="262"/>
      <c r="Q625" s="262"/>
      <c r="R625" s="262"/>
      <c r="S625" s="262"/>
      <c r="T625" s="262"/>
      <c r="U625" s="262"/>
      <c r="V625" s="262"/>
      <c r="W625" s="262"/>
      <c r="X625" s="262"/>
      <c r="Y625" s="262"/>
      <c r="Z625" s="262"/>
      <c r="AA625" s="262"/>
      <c r="AB625" s="262"/>
      <c r="AC625" s="262"/>
      <c r="AD625" s="262"/>
      <c r="AE625" s="262"/>
      <c r="AF625" s="262"/>
      <c r="AG625" s="262"/>
      <c r="AH625" s="262"/>
      <c r="AI625" s="269"/>
      <c r="AK625" s="193"/>
      <c r="AL625" s="193"/>
      <c r="AM625" s="193"/>
      <c r="AN625" s="193"/>
      <c r="AO625" s="193"/>
      <c r="AP625" s="193"/>
      <c r="AQ625" s="193"/>
      <c r="AR625" s="193"/>
      <c r="AS625" s="193"/>
      <c r="AT625" s="193"/>
      <c r="AU625" s="193"/>
      <c r="AV625" s="193"/>
      <c r="AW625" s="193"/>
      <c r="AX625" s="193"/>
      <c r="AY625" s="193"/>
      <c r="AZ625" s="193"/>
      <c r="BA625" s="193"/>
      <c r="BB625" s="193"/>
      <c r="BC625" s="193"/>
      <c r="BD625" s="193"/>
      <c r="BE625" s="193"/>
      <c r="BF625" s="193"/>
      <c r="BG625" s="193"/>
      <c r="BH625" s="193"/>
      <c r="BI625" s="193"/>
    </row>
    <row r="626" spans="1:61" x14ac:dyDescent="0.2">
      <c r="A626" s="41"/>
      <c r="B626" s="41"/>
      <c r="C626" s="41"/>
      <c r="D626" s="109" t="s">
        <v>406</v>
      </c>
      <c r="E626" s="110" t="s">
        <v>565</v>
      </c>
      <c r="F626" s="111">
        <f>B3+(613*B5)</f>
        <v>613</v>
      </c>
      <c r="G626" s="41"/>
      <c r="J626" s="262"/>
      <c r="K626" s="262"/>
      <c r="L626" s="262"/>
      <c r="M626" s="262"/>
      <c r="N626" s="262"/>
      <c r="O626" s="262"/>
      <c r="P626" s="262"/>
      <c r="Q626" s="262"/>
      <c r="R626" s="262"/>
      <c r="S626" s="262"/>
      <c r="T626" s="262"/>
      <c r="U626" s="262"/>
      <c r="V626" s="262"/>
      <c r="W626" s="262"/>
      <c r="X626" s="262"/>
      <c r="Y626" s="262"/>
      <c r="Z626" s="262"/>
      <c r="AA626" s="262"/>
      <c r="AB626" s="262"/>
      <c r="AC626" s="262"/>
      <c r="AD626" s="262"/>
      <c r="AE626" s="262"/>
      <c r="AF626" s="262"/>
      <c r="AG626" s="262"/>
      <c r="AH626" s="262"/>
      <c r="AI626" s="269"/>
      <c r="AK626" s="193"/>
      <c r="AL626" s="193"/>
      <c r="AM626" s="193"/>
      <c r="AN626" s="193"/>
      <c r="AO626" s="193"/>
      <c r="AP626" s="193"/>
      <c r="AQ626" s="193"/>
      <c r="AR626" s="193"/>
      <c r="AS626" s="193"/>
      <c r="AT626" s="193"/>
      <c r="AU626" s="193"/>
      <c r="AV626" s="193"/>
      <c r="AW626" s="193"/>
      <c r="AX626" s="193"/>
      <c r="AY626" s="193"/>
      <c r="AZ626" s="193"/>
      <c r="BA626" s="193"/>
      <c r="BB626" s="193"/>
      <c r="BC626" s="193"/>
      <c r="BD626" s="193"/>
      <c r="BE626" s="193"/>
      <c r="BF626" s="193"/>
      <c r="BG626" s="193"/>
      <c r="BH626" s="193"/>
      <c r="BI626" s="193"/>
    </row>
    <row r="627" spans="1:61" x14ac:dyDescent="0.2">
      <c r="A627" s="41"/>
      <c r="B627" s="41"/>
      <c r="C627" s="41"/>
      <c r="D627" s="109" t="s">
        <v>315</v>
      </c>
      <c r="E627" s="110" t="s">
        <v>565</v>
      </c>
      <c r="F627" s="111">
        <f>B3+(614*B5)</f>
        <v>614</v>
      </c>
      <c r="G627" s="41"/>
      <c r="J627" s="262"/>
      <c r="K627" s="262"/>
      <c r="L627" s="262"/>
      <c r="M627" s="262"/>
      <c r="N627" s="262"/>
      <c r="O627" s="262"/>
      <c r="P627" s="262"/>
      <c r="Q627" s="262"/>
      <c r="R627" s="262"/>
      <c r="S627" s="262"/>
      <c r="T627" s="262"/>
      <c r="U627" s="262"/>
      <c r="V627" s="262"/>
      <c r="W627" s="262"/>
      <c r="X627" s="262"/>
      <c r="Y627" s="262"/>
      <c r="Z627" s="262"/>
      <c r="AA627" s="262"/>
      <c r="AB627" s="262"/>
      <c r="AC627" s="262"/>
      <c r="AD627" s="262"/>
      <c r="AE627" s="262"/>
      <c r="AF627" s="262"/>
      <c r="AG627" s="262"/>
      <c r="AH627" s="262"/>
      <c r="AI627" s="269"/>
      <c r="AK627" s="193"/>
      <c r="AL627" s="193"/>
      <c r="AM627" s="193"/>
      <c r="AN627" s="193"/>
      <c r="AO627" s="193"/>
      <c r="AP627" s="193"/>
      <c r="AQ627" s="193"/>
      <c r="AR627" s="193"/>
      <c r="AS627" s="193"/>
      <c r="AT627" s="193"/>
      <c r="AU627" s="193"/>
      <c r="AV627" s="193"/>
      <c r="AW627" s="193"/>
      <c r="AX627" s="193"/>
      <c r="AY627" s="193"/>
      <c r="AZ627" s="193"/>
      <c r="BA627" s="193"/>
      <c r="BB627" s="193"/>
      <c r="BC627" s="193"/>
      <c r="BD627" s="193"/>
      <c r="BE627" s="193"/>
      <c r="BF627" s="193"/>
      <c r="BG627" s="193"/>
      <c r="BH627" s="193"/>
      <c r="BI627" s="193"/>
    </row>
    <row r="628" spans="1:61" x14ac:dyDescent="0.2">
      <c r="A628" s="41"/>
      <c r="B628" s="41"/>
      <c r="C628" s="41"/>
      <c r="D628" s="109" t="s">
        <v>257</v>
      </c>
      <c r="E628" s="110" t="s">
        <v>565</v>
      </c>
      <c r="F628" s="111">
        <f>B3+(615*B5)</f>
        <v>615</v>
      </c>
      <c r="G628" s="41"/>
      <c r="J628" s="262"/>
      <c r="K628" s="262"/>
      <c r="L628" s="262"/>
      <c r="M628" s="262"/>
      <c r="N628" s="262"/>
      <c r="O628" s="262"/>
      <c r="P628" s="262"/>
      <c r="Q628" s="262"/>
      <c r="R628" s="262"/>
      <c r="S628" s="262"/>
      <c r="T628" s="262"/>
      <c r="U628" s="262"/>
      <c r="V628" s="262"/>
      <c r="W628" s="262"/>
      <c r="X628" s="262"/>
      <c r="Y628" s="262"/>
      <c r="Z628" s="262"/>
      <c r="AA628" s="262"/>
      <c r="AB628" s="262"/>
      <c r="AC628" s="262"/>
      <c r="AD628" s="262"/>
      <c r="AE628" s="262"/>
      <c r="AF628" s="262"/>
      <c r="AG628" s="262"/>
      <c r="AH628" s="262"/>
      <c r="AI628" s="269"/>
      <c r="AK628" s="193"/>
      <c r="AL628" s="193"/>
      <c r="AM628" s="193"/>
      <c r="AN628" s="193"/>
      <c r="AO628" s="193"/>
      <c r="AP628" s="193"/>
      <c r="AQ628" s="193"/>
      <c r="AR628" s="193"/>
      <c r="AS628" s="193"/>
      <c r="AT628" s="193"/>
      <c r="AU628" s="193"/>
      <c r="AV628" s="193"/>
      <c r="AW628" s="193"/>
      <c r="AX628" s="193"/>
      <c r="AY628" s="193"/>
      <c r="AZ628" s="193"/>
      <c r="BA628" s="193"/>
      <c r="BB628" s="193"/>
      <c r="BC628" s="193"/>
      <c r="BD628" s="193"/>
      <c r="BE628" s="193"/>
      <c r="BF628" s="193"/>
      <c r="BG628" s="193"/>
      <c r="BH628" s="193"/>
      <c r="BI628" s="193"/>
    </row>
    <row r="629" spans="1:61" x14ac:dyDescent="0.2">
      <c r="A629" s="41"/>
      <c r="B629" s="41"/>
      <c r="C629" s="41"/>
      <c r="D629" s="109" t="s">
        <v>645</v>
      </c>
      <c r="E629" s="110" t="s">
        <v>565</v>
      </c>
      <c r="F629" s="111">
        <f>B3+(616*B5)</f>
        <v>616</v>
      </c>
      <c r="G629" s="41"/>
      <c r="J629" s="262"/>
      <c r="K629" s="262"/>
      <c r="L629" s="262"/>
      <c r="M629" s="262"/>
      <c r="N629" s="262"/>
      <c r="O629" s="262"/>
      <c r="P629" s="262"/>
      <c r="Q629" s="262"/>
      <c r="R629" s="262"/>
      <c r="S629" s="262"/>
      <c r="T629" s="262"/>
      <c r="U629" s="262"/>
      <c r="V629" s="262"/>
      <c r="W629" s="262"/>
      <c r="X629" s="262"/>
      <c r="Y629" s="262"/>
      <c r="Z629" s="262"/>
      <c r="AA629" s="262"/>
      <c r="AB629" s="262"/>
      <c r="AC629" s="262"/>
      <c r="AD629" s="262"/>
      <c r="AE629" s="262"/>
      <c r="AF629" s="262"/>
      <c r="AG629" s="262"/>
      <c r="AH629" s="262"/>
      <c r="AI629" s="269"/>
      <c r="AK629" s="193"/>
      <c r="AL629" s="193"/>
      <c r="AM629" s="193"/>
      <c r="AN629" s="193"/>
      <c r="AO629" s="193"/>
      <c r="AP629" s="193"/>
      <c r="AQ629" s="193"/>
      <c r="AR629" s="193"/>
      <c r="AS629" s="193"/>
      <c r="AT629" s="193"/>
      <c r="AU629" s="193"/>
      <c r="AV629" s="193"/>
      <c r="AW629" s="193"/>
      <c r="AX629" s="193"/>
      <c r="AY629" s="193"/>
      <c r="AZ629" s="193"/>
      <c r="BA629" s="193"/>
      <c r="BB629" s="193"/>
      <c r="BC629" s="193"/>
      <c r="BD629" s="193"/>
      <c r="BE629" s="193"/>
      <c r="BF629" s="193"/>
      <c r="BG629" s="193"/>
      <c r="BH629" s="193"/>
      <c r="BI629" s="193"/>
    </row>
    <row r="630" spans="1:61" x14ac:dyDescent="0.2">
      <c r="A630" s="41"/>
      <c r="B630" s="41"/>
      <c r="C630" s="41"/>
      <c r="D630" s="109" t="s">
        <v>553</v>
      </c>
      <c r="E630" s="110" t="s">
        <v>565</v>
      </c>
      <c r="F630" s="111">
        <f>B3+(617*B5)</f>
        <v>617</v>
      </c>
      <c r="G630" s="41"/>
      <c r="J630" s="262"/>
      <c r="K630" s="262"/>
      <c r="L630" s="262"/>
      <c r="M630" s="262"/>
      <c r="N630" s="262"/>
      <c r="O630" s="262"/>
      <c r="P630" s="262"/>
      <c r="Q630" s="262"/>
      <c r="R630" s="262"/>
      <c r="S630" s="262"/>
      <c r="T630" s="262"/>
      <c r="U630" s="262"/>
      <c r="V630" s="262"/>
      <c r="W630" s="262"/>
      <c r="X630" s="262"/>
      <c r="Y630" s="262"/>
      <c r="Z630" s="262"/>
      <c r="AA630" s="262"/>
      <c r="AB630" s="262"/>
      <c r="AC630" s="262"/>
      <c r="AD630" s="262"/>
      <c r="AE630" s="262"/>
      <c r="AF630" s="262"/>
      <c r="AG630" s="262"/>
      <c r="AH630" s="262"/>
      <c r="AI630" s="269"/>
      <c r="AK630" s="193"/>
      <c r="AL630" s="193"/>
      <c r="AM630" s="193"/>
      <c r="AN630" s="193"/>
      <c r="AO630" s="193"/>
      <c r="AP630" s="193"/>
      <c r="AQ630" s="193"/>
      <c r="AR630" s="193"/>
      <c r="AS630" s="193"/>
      <c r="AT630" s="193"/>
      <c r="AU630" s="193"/>
      <c r="AV630" s="193"/>
      <c r="AW630" s="193"/>
      <c r="AX630" s="193"/>
      <c r="AY630" s="193"/>
      <c r="AZ630" s="193"/>
      <c r="BA630" s="193"/>
      <c r="BB630" s="193"/>
      <c r="BC630" s="193"/>
      <c r="BD630" s="193"/>
      <c r="BE630" s="193"/>
      <c r="BF630" s="193"/>
      <c r="BG630" s="193"/>
      <c r="BH630" s="193"/>
      <c r="BI630" s="193"/>
    </row>
    <row r="631" spans="1:61" x14ac:dyDescent="0.2">
      <c r="A631" s="41"/>
      <c r="B631" s="41"/>
      <c r="C631" s="41"/>
      <c r="D631" s="109" t="s">
        <v>411</v>
      </c>
      <c r="E631" s="110" t="s">
        <v>565</v>
      </c>
      <c r="F631" s="122">
        <f>B3+(618*B5)</f>
        <v>618</v>
      </c>
      <c r="G631" s="41"/>
      <c r="J631" s="262"/>
      <c r="K631" s="262"/>
      <c r="L631" s="262"/>
      <c r="M631" s="262"/>
      <c r="N631" s="262"/>
      <c r="O631" s="262"/>
      <c r="P631" s="262"/>
      <c r="Q631" s="262"/>
      <c r="R631" s="262"/>
      <c r="S631" s="262"/>
      <c r="T631" s="262"/>
      <c r="U631" s="262"/>
      <c r="V631" s="262"/>
      <c r="W631" s="262"/>
      <c r="X631" s="262"/>
      <c r="Y631" s="262"/>
      <c r="Z631" s="262"/>
      <c r="AA631" s="262"/>
      <c r="AB631" s="262"/>
      <c r="AC631" s="262"/>
      <c r="AD631" s="262"/>
      <c r="AE631" s="262"/>
      <c r="AF631" s="262"/>
      <c r="AG631" s="262"/>
      <c r="AH631" s="262"/>
      <c r="AI631" s="269"/>
      <c r="AK631" s="193"/>
      <c r="AL631" s="193"/>
      <c r="AM631" s="193"/>
      <c r="AN631" s="193"/>
      <c r="AO631" s="193"/>
      <c r="AP631" s="193"/>
      <c r="AQ631" s="193"/>
      <c r="AR631" s="193"/>
      <c r="AS631" s="193"/>
      <c r="AT631" s="193"/>
      <c r="AU631" s="193"/>
      <c r="AV631" s="193"/>
      <c r="AW631" s="193"/>
      <c r="AX631" s="193"/>
      <c r="AY631" s="193"/>
      <c r="AZ631" s="193"/>
      <c r="BA631" s="193"/>
      <c r="BB631" s="193"/>
      <c r="BC631" s="193"/>
      <c r="BD631" s="193"/>
      <c r="BE631" s="193"/>
      <c r="BF631" s="193"/>
      <c r="BG631" s="193"/>
      <c r="BH631" s="193"/>
      <c r="BI631" s="193"/>
    </row>
    <row r="632" spans="1:61" x14ac:dyDescent="0.2">
      <c r="A632" s="41"/>
      <c r="B632" s="41"/>
      <c r="C632" s="41"/>
      <c r="D632" s="109" t="s">
        <v>298</v>
      </c>
      <c r="E632" s="110" t="s">
        <v>565</v>
      </c>
      <c r="F632" s="111">
        <f>B3+(619*B5)</f>
        <v>619</v>
      </c>
      <c r="G632" s="41"/>
      <c r="J632" s="262"/>
      <c r="K632" s="262"/>
      <c r="L632" s="262"/>
      <c r="M632" s="262"/>
      <c r="N632" s="262"/>
      <c r="O632" s="262"/>
      <c r="P632" s="262"/>
      <c r="Q632" s="262"/>
      <c r="R632" s="262"/>
      <c r="S632" s="262"/>
      <c r="T632" s="262"/>
      <c r="U632" s="262"/>
      <c r="V632" s="262"/>
      <c r="W632" s="262"/>
      <c r="X632" s="262"/>
      <c r="Y632" s="262"/>
      <c r="Z632" s="262"/>
      <c r="AA632" s="262"/>
      <c r="AB632" s="262"/>
      <c r="AC632" s="262"/>
      <c r="AD632" s="262"/>
      <c r="AE632" s="262"/>
      <c r="AF632" s="262"/>
      <c r="AG632" s="262"/>
      <c r="AH632" s="262"/>
      <c r="AI632" s="269"/>
      <c r="AK632" s="193"/>
      <c r="AL632" s="193"/>
      <c r="AM632" s="193"/>
      <c r="AN632" s="193"/>
      <c r="AO632" s="193"/>
      <c r="AP632" s="193"/>
      <c r="AQ632" s="193"/>
      <c r="AR632" s="193"/>
      <c r="AS632" s="193"/>
      <c r="AT632" s="193"/>
      <c r="AU632" s="193"/>
      <c r="AV632" s="193"/>
      <c r="AW632" s="193"/>
      <c r="AX632" s="193"/>
      <c r="AY632" s="193"/>
      <c r="AZ632" s="193"/>
      <c r="BA632" s="193"/>
      <c r="BB632" s="193"/>
      <c r="BC632" s="193"/>
      <c r="BD632" s="193"/>
      <c r="BE632" s="193"/>
      <c r="BF632" s="193"/>
      <c r="BG632" s="193"/>
      <c r="BH632" s="193"/>
      <c r="BI632" s="193"/>
    </row>
    <row r="633" spans="1:61" x14ac:dyDescent="0.2">
      <c r="A633" s="41"/>
      <c r="B633" s="41"/>
      <c r="C633" s="41"/>
      <c r="D633" s="109" t="s">
        <v>663</v>
      </c>
      <c r="E633" s="110" t="s">
        <v>565</v>
      </c>
      <c r="F633" s="111">
        <f>B3+(620*B5)</f>
        <v>620</v>
      </c>
      <c r="G633" s="41"/>
      <c r="J633" s="262"/>
      <c r="K633" s="262"/>
      <c r="L633" s="262"/>
      <c r="M633" s="262"/>
      <c r="N633" s="262"/>
      <c r="O633" s="262"/>
      <c r="P633" s="262"/>
      <c r="Q633" s="262"/>
      <c r="R633" s="262"/>
      <c r="S633" s="262"/>
      <c r="T633" s="262"/>
      <c r="U633" s="262"/>
      <c r="V633" s="262"/>
      <c r="W633" s="262"/>
      <c r="X633" s="262"/>
      <c r="Y633" s="262"/>
      <c r="Z633" s="262"/>
      <c r="AA633" s="262"/>
      <c r="AB633" s="262"/>
      <c r="AC633" s="262"/>
      <c r="AD633" s="262"/>
      <c r="AE633" s="262"/>
      <c r="AF633" s="262"/>
      <c r="AG633" s="262"/>
      <c r="AH633" s="262"/>
      <c r="AI633" s="269"/>
      <c r="AK633" s="193"/>
      <c r="AL633" s="193"/>
      <c r="AM633" s="193"/>
      <c r="AN633" s="193"/>
      <c r="AO633" s="193"/>
      <c r="AP633" s="193"/>
      <c r="AQ633" s="193"/>
      <c r="AR633" s="193"/>
      <c r="AS633" s="193"/>
      <c r="AT633" s="193"/>
      <c r="AU633" s="193"/>
      <c r="AV633" s="193"/>
      <c r="AW633" s="193"/>
      <c r="AX633" s="193"/>
      <c r="AY633" s="193"/>
      <c r="AZ633" s="193"/>
      <c r="BA633" s="193"/>
      <c r="BB633" s="193"/>
      <c r="BC633" s="193"/>
      <c r="BD633" s="193"/>
      <c r="BE633" s="193"/>
      <c r="BF633" s="193"/>
      <c r="BG633" s="193"/>
      <c r="BH633" s="193"/>
      <c r="BI633" s="193"/>
    </row>
    <row r="634" spans="1:61" x14ac:dyDescent="0.2">
      <c r="A634" s="41"/>
      <c r="B634" s="41"/>
      <c r="C634" s="41"/>
      <c r="D634" s="109" t="s">
        <v>203</v>
      </c>
      <c r="E634" s="110" t="s">
        <v>565</v>
      </c>
      <c r="F634" s="111">
        <f>B3+(621*B5)</f>
        <v>621</v>
      </c>
      <c r="G634" s="41"/>
      <c r="J634" s="262"/>
      <c r="K634" s="262"/>
      <c r="L634" s="262"/>
      <c r="M634" s="262"/>
      <c r="N634" s="262"/>
      <c r="O634" s="262"/>
      <c r="P634" s="262"/>
      <c r="Q634" s="262"/>
      <c r="R634" s="262"/>
      <c r="S634" s="262"/>
      <c r="T634" s="262"/>
      <c r="U634" s="262"/>
      <c r="V634" s="262"/>
      <c r="W634" s="262"/>
      <c r="X634" s="262"/>
      <c r="Y634" s="262"/>
      <c r="Z634" s="262"/>
      <c r="AA634" s="262"/>
      <c r="AB634" s="262"/>
      <c r="AC634" s="262"/>
      <c r="AD634" s="262"/>
      <c r="AE634" s="262"/>
      <c r="AF634" s="262"/>
      <c r="AG634" s="262"/>
      <c r="AH634" s="262"/>
      <c r="AI634" s="269"/>
      <c r="AK634" s="193"/>
      <c r="AL634" s="193"/>
      <c r="AM634" s="193"/>
      <c r="AN634" s="193"/>
      <c r="AO634" s="193"/>
      <c r="AP634" s="193"/>
      <c r="AQ634" s="193"/>
      <c r="AR634" s="193"/>
      <c r="AS634" s="193"/>
      <c r="AT634" s="193"/>
      <c r="AU634" s="193"/>
      <c r="AV634" s="193"/>
      <c r="AW634" s="193"/>
      <c r="AX634" s="193"/>
      <c r="AY634" s="193"/>
      <c r="AZ634" s="193"/>
      <c r="BA634" s="193"/>
      <c r="BB634" s="193"/>
      <c r="BC634" s="193"/>
      <c r="BD634" s="193"/>
      <c r="BE634" s="193"/>
      <c r="BF634" s="193"/>
      <c r="BG634" s="193"/>
      <c r="BH634" s="193"/>
      <c r="BI634" s="193"/>
    </row>
    <row r="635" spans="1:61" x14ac:dyDescent="0.2">
      <c r="A635" s="41"/>
      <c r="B635" s="41"/>
      <c r="C635" s="41"/>
      <c r="D635" s="109" t="s">
        <v>473</v>
      </c>
      <c r="E635" s="110" t="s">
        <v>565</v>
      </c>
      <c r="F635" s="111">
        <f>B3+(622*B5)</f>
        <v>622</v>
      </c>
      <c r="G635" s="41"/>
      <c r="J635" s="262"/>
      <c r="K635" s="262"/>
      <c r="L635" s="262"/>
      <c r="M635" s="262"/>
      <c r="N635" s="262"/>
      <c r="O635" s="262"/>
      <c r="P635" s="262"/>
      <c r="Q635" s="262"/>
      <c r="R635" s="262"/>
      <c r="S635" s="262"/>
      <c r="T635" s="262"/>
      <c r="U635" s="262"/>
      <c r="V635" s="262"/>
      <c r="W635" s="262"/>
      <c r="X635" s="262"/>
      <c r="Y635" s="262"/>
      <c r="Z635" s="262"/>
      <c r="AA635" s="262"/>
      <c r="AB635" s="262"/>
      <c r="AC635" s="262"/>
      <c r="AD635" s="262"/>
      <c r="AE635" s="262"/>
      <c r="AF635" s="262"/>
      <c r="AG635" s="262"/>
      <c r="AH635" s="262"/>
      <c r="AI635" s="269"/>
      <c r="AK635" s="193"/>
      <c r="AL635" s="193"/>
      <c r="AM635" s="193"/>
      <c r="AN635" s="193"/>
      <c r="AO635" s="193"/>
      <c r="AP635" s="193"/>
      <c r="AQ635" s="193"/>
      <c r="AR635" s="193"/>
      <c r="AS635" s="193"/>
      <c r="AT635" s="193"/>
      <c r="AU635" s="193"/>
      <c r="AV635" s="193"/>
      <c r="AW635" s="193"/>
      <c r="AX635" s="193"/>
      <c r="AY635" s="193"/>
      <c r="AZ635" s="193"/>
      <c r="BA635" s="193"/>
      <c r="BB635" s="193"/>
      <c r="BC635" s="193"/>
      <c r="BD635" s="193"/>
      <c r="BE635" s="193"/>
      <c r="BF635" s="193"/>
      <c r="BG635" s="193"/>
      <c r="BH635" s="193"/>
      <c r="BI635" s="193"/>
    </row>
    <row r="636" spans="1:61" x14ac:dyDescent="0.2">
      <c r="A636" s="41"/>
      <c r="B636" s="41"/>
      <c r="C636" s="41"/>
      <c r="D636" s="109" t="s">
        <v>175</v>
      </c>
      <c r="E636" s="110" t="s">
        <v>565</v>
      </c>
      <c r="F636" s="122">
        <f>B3+(623*B5)</f>
        <v>623</v>
      </c>
      <c r="G636" s="41"/>
      <c r="J636" s="262"/>
      <c r="K636" s="262"/>
      <c r="L636" s="262"/>
      <c r="M636" s="262"/>
      <c r="N636" s="262"/>
      <c r="O636" s="262"/>
      <c r="P636" s="262"/>
      <c r="Q636" s="262"/>
      <c r="R636" s="262"/>
      <c r="S636" s="262"/>
      <c r="T636" s="262"/>
      <c r="U636" s="262"/>
      <c r="V636" s="262"/>
      <c r="W636" s="262"/>
      <c r="X636" s="262"/>
      <c r="Y636" s="262"/>
      <c r="Z636" s="262"/>
      <c r="AA636" s="262"/>
      <c r="AB636" s="262"/>
      <c r="AC636" s="262"/>
      <c r="AD636" s="262"/>
      <c r="AE636" s="262"/>
      <c r="AF636" s="262"/>
      <c r="AG636" s="262"/>
      <c r="AH636" s="262"/>
      <c r="AI636" s="192"/>
      <c r="AK636" s="193"/>
      <c r="AL636" s="193"/>
      <c r="AM636" s="193"/>
      <c r="AN636" s="193"/>
      <c r="AO636" s="193"/>
      <c r="AP636" s="193"/>
      <c r="AQ636" s="193"/>
      <c r="AR636" s="193"/>
      <c r="AS636" s="193"/>
      <c r="AT636" s="193"/>
      <c r="AU636" s="193"/>
      <c r="AV636" s="193"/>
      <c r="AW636" s="193"/>
      <c r="AX636" s="193"/>
      <c r="AY636" s="193"/>
      <c r="AZ636" s="193"/>
      <c r="BA636" s="193"/>
      <c r="BB636" s="193"/>
      <c r="BC636" s="193"/>
      <c r="BD636" s="193"/>
      <c r="BE636" s="193"/>
      <c r="BF636" s="193"/>
      <c r="BG636" s="193"/>
      <c r="BH636" s="193"/>
      <c r="BI636" s="193"/>
    </row>
    <row r="637" spans="1:61" ht="12.75" thickBot="1" x14ac:dyDescent="0.25">
      <c r="A637" s="41"/>
      <c r="B637" s="41"/>
      <c r="C637" s="41"/>
      <c r="D637" s="109" t="s">
        <v>562</v>
      </c>
      <c r="E637" s="208" t="s">
        <v>565</v>
      </c>
      <c r="F637" s="270">
        <f>B3+(624*B5)</f>
        <v>624</v>
      </c>
      <c r="G637" s="41"/>
      <c r="J637" s="262"/>
      <c r="K637" s="262"/>
      <c r="L637" s="262"/>
      <c r="M637" s="262"/>
      <c r="N637" s="262"/>
      <c r="O637" s="262"/>
      <c r="P637" s="262"/>
      <c r="Q637" s="262"/>
      <c r="R637" s="262"/>
      <c r="S637" s="262"/>
      <c r="T637" s="262"/>
      <c r="U637" s="262"/>
      <c r="V637" s="262"/>
      <c r="W637" s="262"/>
      <c r="X637" s="262"/>
      <c r="Y637" s="262"/>
      <c r="Z637" s="262"/>
      <c r="AA637" s="262"/>
      <c r="AB637" s="262"/>
      <c r="AC637" s="262"/>
      <c r="AD637" s="262"/>
      <c r="AE637" s="262"/>
      <c r="AF637" s="262"/>
      <c r="AG637" s="262"/>
      <c r="AH637" s="262"/>
      <c r="AI637" s="269"/>
      <c r="AK637" s="193"/>
      <c r="AL637" s="193"/>
      <c r="AM637" s="193"/>
      <c r="AN637" s="193"/>
      <c r="AO637" s="193"/>
      <c r="AP637" s="193"/>
      <c r="AQ637" s="193"/>
      <c r="AR637" s="193"/>
      <c r="AS637" s="193"/>
      <c r="AT637" s="193"/>
      <c r="AU637" s="193"/>
      <c r="AV637" s="193"/>
      <c r="AW637" s="193"/>
      <c r="AX637" s="193"/>
      <c r="AY637" s="193"/>
      <c r="AZ637" s="193"/>
      <c r="BA637" s="193"/>
      <c r="BB637" s="193"/>
      <c r="BC637" s="193"/>
      <c r="BD637" s="193"/>
      <c r="BE637" s="193"/>
      <c r="BF637" s="193"/>
      <c r="BG637" s="193"/>
      <c r="BH637" s="193"/>
      <c r="BI637" s="193"/>
    </row>
    <row r="638" spans="1:61" x14ac:dyDescent="0.2">
      <c r="A638" s="41"/>
      <c r="B638" s="41"/>
      <c r="C638" s="41"/>
      <c r="D638" s="47"/>
      <c r="E638" s="52"/>
      <c r="F638" s="271"/>
      <c r="G638" s="41"/>
      <c r="J638" s="262"/>
      <c r="K638" s="262"/>
      <c r="L638" s="262"/>
      <c r="M638" s="262"/>
      <c r="N638" s="262"/>
      <c r="O638" s="262"/>
      <c r="P638" s="262"/>
      <c r="Q638" s="262"/>
      <c r="R638" s="262"/>
      <c r="S638" s="262"/>
      <c r="T638" s="262"/>
      <c r="U638" s="262"/>
      <c r="V638" s="262"/>
      <c r="W638" s="262"/>
      <c r="X638" s="262"/>
      <c r="Y638" s="262"/>
      <c r="Z638" s="262"/>
      <c r="AA638" s="262"/>
      <c r="AB638" s="262"/>
      <c r="AC638" s="262"/>
      <c r="AD638" s="262"/>
      <c r="AE638" s="262"/>
      <c r="AF638" s="262"/>
      <c r="AG638" s="262"/>
      <c r="AH638" s="262"/>
      <c r="AI638" s="269"/>
      <c r="AK638" s="193"/>
      <c r="AL638" s="193"/>
      <c r="AM638" s="193"/>
      <c r="AN638" s="193"/>
      <c r="AO638" s="193"/>
      <c r="AP638" s="193"/>
      <c r="AQ638" s="193"/>
      <c r="AR638" s="193"/>
      <c r="AS638" s="193"/>
      <c r="AT638" s="193"/>
      <c r="AU638" s="193"/>
      <c r="AV638" s="193"/>
      <c r="AW638" s="193"/>
      <c r="AX638" s="193"/>
      <c r="AY638" s="193"/>
      <c r="AZ638" s="193"/>
      <c r="BA638" s="193"/>
      <c r="BB638" s="193"/>
      <c r="BC638" s="193"/>
      <c r="BD638" s="193"/>
      <c r="BE638" s="193"/>
      <c r="BF638" s="193"/>
      <c r="BG638" s="193"/>
      <c r="BH638" s="193"/>
      <c r="BI638" s="193"/>
    </row>
    <row r="639" spans="1:61" ht="12.75" x14ac:dyDescent="0.2">
      <c r="D639" s="272"/>
      <c r="E639" s="273"/>
      <c r="F639" s="274"/>
      <c r="J639" s="262"/>
      <c r="K639" s="262"/>
      <c r="L639" s="262"/>
      <c r="M639" s="262"/>
      <c r="N639" s="262"/>
      <c r="O639" s="262"/>
      <c r="P639" s="262"/>
      <c r="Q639" s="262"/>
      <c r="R639" s="262"/>
      <c r="S639" s="262"/>
      <c r="T639" s="262"/>
      <c r="U639" s="262"/>
      <c r="V639" s="262"/>
      <c r="W639" s="262"/>
      <c r="X639" s="262"/>
      <c r="Y639" s="262"/>
      <c r="Z639" s="262"/>
      <c r="AA639" s="262"/>
      <c r="AB639" s="262"/>
      <c r="AC639" s="262"/>
      <c r="AD639" s="262"/>
      <c r="AE639" s="262"/>
      <c r="AF639" s="262"/>
      <c r="AG639" s="262"/>
      <c r="AH639" s="262"/>
      <c r="AI639" s="269"/>
      <c r="AK639" s="193"/>
      <c r="AL639" s="193"/>
      <c r="AM639" s="193"/>
      <c r="AN639" s="193"/>
      <c r="AO639" s="193"/>
      <c r="AP639" s="193"/>
      <c r="AQ639" s="193"/>
      <c r="AR639" s="193"/>
      <c r="AS639" s="193"/>
      <c r="AT639" s="193"/>
      <c r="AU639" s="193"/>
      <c r="AV639" s="193"/>
      <c r="AW639" s="193"/>
      <c r="AX639" s="193"/>
      <c r="AY639" s="193"/>
      <c r="AZ639" s="193"/>
      <c r="BA639" s="193"/>
      <c r="BB639" s="193"/>
      <c r="BC639" s="193"/>
      <c r="BD639" s="193"/>
      <c r="BE639" s="193"/>
      <c r="BF639" s="193"/>
      <c r="BG639" s="193"/>
      <c r="BH639" s="193"/>
      <c r="BI639" s="193"/>
    </row>
  </sheetData>
  <pageMargins left="0.7" right="0.7" top="0.75" bottom="0.75" header="0.3" footer="0.3"/>
  <ignoredErrors>
    <ignoredError sqref="V28:V541 AI15:AI509 BY29:BY624 CL15:CL628 EB29:EB540 EO15:EO61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F81D5-E068-4790-A659-BB552C580050}">
  <sheetPr>
    <tabColor rgb="FFCCECFF"/>
  </sheetPr>
  <dimension ref="A1:AD452"/>
  <sheetViews>
    <sheetView workbookViewId="0">
      <pane xSplit="1" ySplit="5" topLeftCell="B6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4.7109375" style="2" customWidth="1"/>
    <col min="2" max="26" width="8.140625" style="3" customWidth="1"/>
    <col min="27" max="27" width="8.28515625" style="3" customWidth="1"/>
    <col min="28" max="28" width="10.7109375" style="3" customWidth="1"/>
    <col min="29" max="16384" width="9.140625" style="3"/>
  </cols>
  <sheetData>
    <row r="1" spans="1:28" s="2" customFormat="1" ht="21" x14ac:dyDescent="0.35">
      <c r="B1" s="1" t="s">
        <v>7</v>
      </c>
      <c r="C1" s="10"/>
      <c r="D1" s="10"/>
      <c r="E1" s="10"/>
      <c r="F1" s="10"/>
      <c r="G1" s="10"/>
      <c r="H1" s="10"/>
      <c r="I1" s="3"/>
    </row>
    <row r="2" spans="1:28" x14ac:dyDescent="0.25">
      <c r="B2" s="4" t="s">
        <v>5</v>
      </c>
      <c r="L2" s="3" t="s">
        <v>9</v>
      </c>
    </row>
    <row r="3" spans="1:28" x14ac:dyDescent="0.25">
      <c r="B3" s="13" t="s">
        <v>40</v>
      </c>
      <c r="L3" s="3" t="s">
        <v>10</v>
      </c>
    </row>
    <row r="4" spans="1:28" x14ac:dyDescent="0.25">
      <c r="B4" s="5" t="s">
        <v>8</v>
      </c>
      <c r="L4" s="3" t="s">
        <v>11</v>
      </c>
    </row>
    <row r="5" spans="1:28" s="2" customFormat="1" x14ac:dyDescent="0.25">
      <c r="B5" s="2">
        <v>1</v>
      </c>
      <c r="C5" s="2">
        <v>2</v>
      </c>
      <c r="D5" s="2">
        <v>3</v>
      </c>
      <c r="E5" s="2">
        <v>4</v>
      </c>
      <c r="F5" s="2">
        <v>5</v>
      </c>
      <c r="G5" s="2">
        <v>6</v>
      </c>
      <c r="H5" s="2">
        <v>7</v>
      </c>
      <c r="I5" s="2">
        <v>8</v>
      </c>
      <c r="J5" s="2">
        <v>9</v>
      </c>
      <c r="K5" s="2">
        <v>10</v>
      </c>
      <c r="L5" s="2">
        <v>11</v>
      </c>
      <c r="M5" s="2">
        <v>12</v>
      </c>
      <c r="N5" s="2">
        <v>13</v>
      </c>
      <c r="O5" s="2">
        <v>14</v>
      </c>
      <c r="P5" s="2">
        <v>15</v>
      </c>
      <c r="Q5" s="2">
        <v>16</v>
      </c>
      <c r="R5" s="2">
        <v>17</v>
      </c>
      <c r="S5" s="2">
        <v>18</v>
      </c>
      <c r="T5" s="2">
        <v>19</v>
      </c>
      <c r="U5" s="2">
        <v>20</v>
      </c>
      <c r="V5" s="2">
        <v>21</v>
      </c>
      <c r="W5" s="2">
        <v>22</v>
      </c>
      <c r="X5" s="2">
        <v>23</v>
      </c>
      <c r="Y5" s="2">
        <v>24</v>
      </c>
      <c r="Z5" s="2">
        <v>25</v>
      </c>
      <c r="AA5" s="6" t="s">
        <v>0</v>
      </c>
      <c r="AB5" s="6" t="s">
        <v>4</v>
      </c>
    </row>
    <row r="6" spans="1:28" s="2" customFormat="1" x14ac:dyDescent="0.25">
      <c r="B6" s="13" t="s">
        <v>12</v>
      </c>
      <c r="AA6" s="6"/>
    </row>
    <row r="7" spans="1:28" x14ac:dyDescent="0.25">
      <c r="A7" s="2">
        <v>1</v>
      </c>
      <c r="B7" s="15">
        <v>1</v>
      </c>
      <c r="C7" s="16">
        <v>109</v>
      </c>
      <c r="D7" s="16">
        <v>87</v>
      </c>
      <c r="E7" s="16">
        <v>70</v>
      </c>
      <c r="F7" s="16">
        <v>48</v>
      </c>
      <c r="G7" s="16">
        <v>510</v>
      </c>
      <c r="H7" s="16">
        <v>613</v>
      </c>
      <c r="I7" s="16">
        <v>591</v>
      </c>
      <c r="J7" s="16">
        <v>574</v>
      </c>
      <c r="K7" s="16">
        <v>527</v>
      </c>
      <c r="L7" s="16">
        <v>389</v>
      </c>
      <c r="M7" s="16">
        <v>492</v>
      </c>
      <c r="N7" s="16">
        <v>475</v>
      </c>
      <c r="O7" s="16">
        <v>428</v>
      </c>
      <c r="P7" s="16">
        <v>406</v>
      </c>
      <c r="Q7" s="16">
        <v>268</v>
      </c>
      <c r="R7" s="16">
        <v>371</v>
      </c>
      <c r="S7" s="16">
        <v>329</v>
      </c>
      <c r="T7" s="16">
        <v>307</v>
      </c>
      <c r="U7" s="16">
        <v>290</v>
      </c>
      <c r="V7" s="16">
        <v>147</v>
      </c>
      <c r="W7" s="16">
        <v>230</v>
      </c>
      <c r="X7" s="16">
        <v>208</v>
      </c>
      <c r="Y7" s="16">
        <v>186</v>
      </c>
      <c r="Z7" s="21">
        <v>169</v>
      </c>
      <c r="AA7" s="11">
        <f t="shared" ref="AA7:AA31" si="0">SUMSQ(B7:Z7)</f>
        <v>3263025</v>
      </c>
    </row>
    <row r="8" spans="1:28" x14ac:dyDescent="0.25">
      <c r="A8" s="2">
        <v>2</v>
      </c>
      <c r="B8" s="17">
        <v>62</v>
      </c>
      <c r="C8" s="18">
        <v>45</v>
      </c>
      <c r="D8" s="18">
        <v>23</v>
      </c>
      <c r="E8" s="18">
        <v>101</v>
      </c>
      <c r="F8" s="18">
        <v>84</v>
      </c>
      <c r="G8" s="18">
        <v>566</v>
      </c>
      <c r="H8" s="18">
        <v>549</v>
      </c>
      <c r="I8" s="18">
        <v>502</v>
      </c>
      <c r="J8" s="18">
        <v>610</v>
      </c>
      <c r="K8" s="18">
        <v>588</v>
      </c>
      <c r="L8" s="18">
        <v>450</v>
      </c>
      <c r="M8" s="18">
        <v>403</v>
      </c>
      <c r="N8" s="18">
        <v>381</v>
      </c>
      <c r="O8" s="18">
        <v>489</v>
      </c>
      <c r="P8" s="18">
        <v>467</v>
      </c>
      <c r="Q8" s="18">
        <v>304</v>
      </c>
      <c r="R8" s="18">
        <v>282</v>
      </c>
      <c r="S8" s="18">
        <v>265</v>
      </c>
      <c r="T8" s="18">
        <v>368</v>
      </c>
      <c r="U8" s="18">
        <v>346</v>
      </c>
      <c r="V8" s="18">
        <v>183</v>
      </c>
      <c r="W8" s="18">
        <v>161</v>
      </c>
      <c r="X8" s="18">
        <v>144</v>
      </c>
      <c r="Y8" s="18">
        <v>247</v>
      </c>
      <c r="Z8" s="22">
        <v>205</v>
      </c>
      <c r="AA8" s="11">
        <f t="shared" si="0"/>
        <v>3263025</v>
      </c>
    </row>
    <row r="9" spans="1:28" x14ac:dyDescent="0.25">
      <c r="A9" s="2">
        <v>3</v>
      </c>
      <c r="B9" s="17">
        <v>123</v>
      </c>
      <c r="C9" s="18">
        <v>76</v>
      </c>
      <c r="D9" s="18">
        <v>59</v>
      </c>
      <c r="E9" s="18">
        <v>37</v>
      </c>
      <c r="F9" s="18">
        <v>20</v>
      </c>
      <c r="G9" s="18">
        <v>602</v>
      </c>
      <c r="H9" s="18">
        <v>585</v>
      </c>
      <c r="I9" s="18">
        <v>563</v>
      </c>
      <c r="J9" s="18">
        <v>541</v>
      </c>
      <c r="K9" s="18">
        <v>524</v>
      </c>
      <c r="L9" s="18">
        <v>481</v>
      </c>
      <c r="M9" s="18">
        <v>464</v>
      </c>
      <c r="N9" s="18">
        <v>442</v>
      </c>
      <c r="O9" s="18">
        <v>425</v>
      </c>
      <c r="P9" s="18">
        <v>378</v>
      </c>
      <c r="Q9" s="18">
        <v>365</v>
      </c>
      <c r="R9" s="18">
        <v>343</v>
      </c>
      <c r="S9" s="18">
        <v>321</v>
      </c>
      <c r="T9" s="18">
        <v>279</v>
      </c>
      <c r="U9" s="18">
        <v>257</v>
      </c>
      <c r="V9" s="18">
        <v>244</v>
      </c>
      <c r="W9" s="18">
        <v>222</v>
      </c>
      <c r="X9" s="18">
        <v>180</v>
      </c>
      <c r="Y9" s="18">
        <v>158</v>
      </c>
      <c r="Z9" s="22">
        <v>136</v>
      </c>
      <c r="AA9" s="11">
        <f t="shared" si="0"/>
        <v>3263025</v>
      </c>
    </row>
    <row r="10" spans="1:28" x14ac:dyDescent="0.25">
      <c r="A10" s="2">
        <v>4</v>
      </c>
      <c r="B10" s="17">
        <v>34</v>
      </c>
      <c r="C10" s="18">
        <v>12</v>
      </c>
      <c r="D10" s="18">
        <v>120</v>
      </c>
      <c r="E10" s="18">
        <v>98</v>
      </c>
      <c r="F10" s="18">
        <v>51</v>
      </c>
      <c r="G10" s="18">
        <v>538</v>
      </c>
      <c r="H10" s="18">
        <v>516</v>
      </c>
      <c r="I10" s="18">
        <v>624</v>
      </c>
      <c r="J10" s="18">
        <v>577</v>
      </c>
      <c r="K10" s="18">
        <v>560</v>
      </c>
      <c r="L10" s="18">
        <v>417</v>
      </c>
      <c r="M10" s="18">
        <v>400</v>
      </c>
      <c r="N10" s="18">
        <v>478</v>
      </c>
      <c r="O10" s="18">
        <v>456</v>
      </c>
      <c r="P10" s="18">
        <v>439</v>
      </c>
      <c r="Q10" s="18">
        <v>296</v>
      </c>
      <c r="R10" s="18">
        <v>254</v>
      </c>
      <c r="S10" s="18">
        <v>357</v>
      </c>
      <c r="T10" s="18">
        <v>340</v>
      </c>
      <c r="U10" s="18">
        <v>318</v>
      </c>
      <c r="V10" s="18">
        <v>155</v>
      </c>
      <c r="W10" s="18">
        <v>133</v>
      </c>
      <c r="X10" s="18">
        <v>236</v>
      </c>
      <c r="Y10" s="18">
        <v>219</v>
      </c>
      <c r="Z10" s="22">
        <v>197</v>
      </c>
      <c r="AA10" s="11">
        <f t="shared" si="0"/>
        <v>3263025</v>
      </c>
    </row>
    <row r="11" spans="1:28" x14ac:dyDescent="0.25">
      <c r="A11" s="2">
        <v>5</v>
      </c>
      <c r="B11" s="17">
        <v>95</v>
      </c>
      <c r="C11" s="18">
        <v>73</v>
      </c>
      <c r="D11" s="18">
        <v>26</v>
      </c>
      <c r="E11" s="18">
        <v>9</v>
      </c>
      <c r="F11" s="18">
        <v>112</v>
      </c>
      <c r="G11" s="18">
        <v>599</v>
      </c>
      <c r="H11" s="18">
        <v>552</v>
      </c>
      <c r="I11" s="18">
        <v>535</v>
      </c>
      <c r="J11" s="18">
        <v>513</v>
      </c>
      <c r="K11" s="18">
        <v>616</v>
      </c>
      <c r="L11" s="18">
        <v>453</v>
      </c>
      <c r="M11" s="18">
        <v>431</v>
      </c>
      <c r="N11" s="18">
        <v>414</v>
      </c>
      <c r="O11" s="18">
        <v>392</v>
      </c>
      <c r="P11" s="18">
        <v>500</v>
      </c>
      <c r="Q11" s="18">
        <v>332</v>
      </c>
      <c r="R11" s="18">
        <v>315</v>
      </c>
      <c r="S11" s="18">
        <v>293</v>
      </c>
      <c r="T11" s="18">
        <v>271</v>
      </c>
      <c r="U11" s="18">
        <v>354</v>
      </c>
      <c r="V11" s="18">
        <v>211</v>
      </c>
      <c r="W11" s="18">
        <v>194</v>
      </c>
      <c r="X11" s="18">
        <v>172</v>
      </c>
      <c r="Y11" s="18">
        <v>130</v>
      </c>
      <c r="Z11" s="22">
        <v>233</v>
      </c>
      <c r="AA11" s="11">
        <f t="shared" si="0"/>
        <v>3263025</v>
      </c>
    </row>
    <row r="12" spans="1:28" x14ac:dyDescent="0.25">
      <c r="A12" s="2">
        <v>6</v>
      </c>
      <c r="B12" s="17">
        <v>264</v>
      </c>
      <c r="C12" s="18">
        <v>367</v>
      </c>
      <c r="D12" s="18">
        <v>350</v>
      </c>
      <c r="E12" s="18">
        <v>303</v>
      </c>
      <c r="F12" s="18">
        <v>281</v>
      </c>
      <c r="G12" s="18">
        <v>143</v>
      </c>
      <c r="H12" s="18">
        <v>246</v>
      </c>
      <c r="I12" s="18">
        <v>204</v>
      </c>
      <c r="J12" s="18">
        <v>182</v>
      </c>
      <c r="K12" s="18">
        <v>165</v>
      </c>
      <c r="L12" s="18">
        <v>22</v>
      </c>
      <c r="M12" s="18">
        <v>105</v>
      </c>
      <c r="N12" s="18">
        <v>83</v>
      </c>
      <c r="O12" s="18">
        <v>61</v>
      </c>
      <c r="P12" s="18">
        <v>44</v>
      </c>
      <c r="Q12" s="18">
        <v>501</v>
      </c>
      <c r="R12" s="18">
        <v>609</v>
      </c>
      <c r="S12" s="18">
        <v>587</v>
      </c>
      <c r="T12" s="18">
        <v>570</v>
      </c>
      <c r="U12" s="18">
        <v>548</v>
      </c>
      <c r="V12" s="18">
        <v>385</v>
      </c>
      <c r="W12" s="18">
        <v>488</v>
      </c>
      <c r="X12" s="18">
        <v>466</v>
      </c>
      <c r="Y12" s="18">
        <v>449</v>
      </c>
      <c r="Z12" s="22">
        <v>402</v>
      </c>
      <c r="AA12" s="11">
        <f t="shared" si="0"/>
        <v>3263025</v>
      </c>
    </row>
    <row r="13" spans="1:28" x14ac:dyDescent="0.25">
      <c r="A13" s="2">
        <v>7</v>
      </c>
      <c r="B13" s="17">
        <v>325</v>
      </c>
      <c r="C13" s="18">
        <v>278</v>
      </c>
      <c r="D13" s="18">
        <v>256</v>
      </c>
      <c r="E13" s="18">
        <v>364</v>
      </c>
      <c r="F13" s="18">
        <v>342</v>
      </c>
      <c r="G13" s="18">
        <v>179</v>
      </c>
      <c r="H13" s="18">
        <v>157</v>
      </c>
      <c r="I13" s="18">
        <v>140</v>
      </c>
      <c r="J13" s="18">
        <v>243</v>
      </c>
      <c r="K13" s="18">
        <v>221</v>
      </c>
      <c r="L13" s="18">
        <v>58</v>
      </c>
      <c r="M13" s="18">
        <v>36</v>
      </c>
      <c r="N13" s="18">
        <v>19</v>
      </c>
      <c r="O13" s="18">
        <v>122</v>
      </c>
      <c r="P13" s="18">
        <v>80</v>
      </c>
      <c r="Q13" s="18">
        <v>562</v>
      </c>
      <c r="R13" s="18">
        <v>545</v>
      </c>
      <c r="S13" s="18">
        <v>523</v>
      </c>
      <c r="T13" s="18">
        <v>601</v>
      </c>
      <c r="U13" s="18">
        <v>584</v>
      </c>
      <c r="V13" s="18">
        <v>441</v>
      </c>
      <c r="W13" s="18">
        <v>424</v>
      </c>
      <c r="X13" s="18">
        <v>377</v>
      </c>
      <c r="Y13" s="18">
        <v>485</v>
      </c>
      <c r="Z13" s="22">
        <v>463</v>
      </c>
      <c r="AA13" s="11">
        <f t="shared" si="0"/>
        <v>3263025</v>
      </c>
      <c r="AB13" s="3" t="s">
        <v>3</v>
      </c>
    </row>
    <row r="14" spans="1:28" x14ac:dyDescent="0.25">
      <c r="A14" s="2">
        <v>8</v>
      </c>
      <c r="B14" s="17">
        <v>356</v>
      </c>
      <c r="C14" s="18">
        <v>339</v>
      </c>
      <c r="D14" s="18">
        <v>317</v>
      </c>
      <c r="E14" s="18">
        <v>300</v>
      </c>
      <c r="F14" s="18">
        <v>253</v>
      </c>
      <c r="G14" s="18">
        <v>240</v>
      </c>
      <c r="H14" s="18">
        <v>218</v>
      </c>
      <c r="I14" s="18">
        <v>196</v>
      </c>
      <c r="J14" s="18">
        <v>154</v>
      </c>
      <c r="K14" s="18">
        <v>132</v>
      </c>
      <c r="L14" s="18">
        <v>119</v>
      </c>
      <c r="M14" s="18">
        <v>97</v>
      </c>
      <c r="N14" s="18">
        <v>55</v>
      </c>
      <c r="O14" s="18">
        <v>33</v>
      </c>
      <c r="P14" s="18">
        <v>11</v>
      </c>
      <c r="Q14" s="18">
        <v>623</v>
      </c>
      <c r="R14" s="18">
        <v>576</v>
      </c>
      <c r="S14" s="18">
        <v>559</v>
      </c>
      <c r="T14" s="18">
        <v>537</v>
      </c>
      <c r="U14" s="18">
        <v>520</v>
      </c>
      <c r="V14" s="18">
        <v>477</v>
      </c>
      <c r="W14" s="18">
        <v>460</v>
      </c>
      <c r="X14" s="18">
        <v>438</v>
      </c>
      <c r="Y14" s="18">
        <v>416</v>
      </c>
      <c r="Z14" s="22">
        <v>399</v>
      </c>
      <c r="AA14" s="11">
        <f t="shared" si="0"/>
        <v>3263025</v>
      </c>
    </row>
    <row r="15" spans="1:28" x14ac:dyDescent="0.25">
      <c r="A15" s="2">
        <v>9</v>
      </c>
      <c r="B15" s="17">
        <v>292</v>
      </c>
      <c r="C15" s="18">
        <v>275</v>
      </c>
      <c r="D15" s="18">
        <v>353</v>
      </c>
      <c r="E15" s="18">
        <v>331</v>
      </c>
      <c r="F15" s="18">
        <v>314</v>
      </c>
      <c r="G15" s="18">
        <v>171</v>
      </c>
      <c r="H15" s="18">
        <v>129</v>
      </c>
      <c r="I15" s="18">
        <v>232</v>
      </c>
      <c r="J15" s="18">
        <v>215</v>
      </c>
      <c r="K15" s="18">
        <v>193</v>
      </c>
      <c r="L15" s="18">
        <v>30</v>
      </c>
      <c r="M15" s="18">
        <v>8</v>
      </c>
      <c r="N15" s="18">
        <v>111</v>
      </c>
      <c r="O15" s="18">
        <v>94</v>
      </c>
      <c r="P15" s="18">
        <v>72</v>
      </c>
      <c r="Q15" s="18">
        <v>534</v>
      </c>
      <c r="R15" s="18">
        <v>512</v>
      </c>
      <c r="S15" s="18">
        <v>620</v>
      </c>
      <c r="T15" s="18">
        <v>598</v>
      </c>
      <c r="U15" s="18">
        <v>551</v>
      </c>
      <c r="V15" s="18">
        <v>413</v>
      </c>
      <c r="W15" s="18">
        <v>391</v>
      </c>
      <c r="X15" s="18">
        <v>499</v>
      </c>
      <c r="Y15" s="18">
        <v>452</v>
      </c>
      <c r="Z15" s="22">
        <v>435</v>
      </c>
      <c r="AA15" s="11">
        <f t="shared" si="0"/>
        <v>3263025</v>
      </c>
    </row>
    <row r="16" spans="1:28" x14ac:dyDescent="0.25">
      <c r="A16" s="2">
        <v>10</v>
      </c>
      <c r="B16" s="17">
        <v>328</v>
      </c>
      <c r="C16" s="18">
        <v>306</v>
      </c>
      <c r="D16" s="18">
        <v>289</v>
      </c>
      <c r="E16" s="18">
        <v>267</v>
      </c>
      <c r="F16" s="18">
        <v>375</v>
      </c>
      <c r="G16" s="18">
        <v>207</v>
      </c>
      <c r="H16" s="18">
        <v>190</v>
      </c>
      <c r="I16" s="18">
        <v>168</v>
      </c>
      <c r="J16" s="18">
        <v>146</v>
      </c>
      <c r="K16" s="18">
        <v>229</v>
      </c>
      <c r="L16" s="18">
        <v>86</v>
      </c>
      <c r="M16" s="18">
        <v>69</v>
      </c>
      <c r="N16" s="18">
        <v>47</v>
      </c>
      <c r="O16" s="18">
        <v>5</v>
      </c>
      <c r="P16" s="18">
        <v>108</v>
      </c>
      <c r="Q16" s="18">
        <v>595</v>
      </c>
      <c r="R16" s="18">
        <v>573</v>
      </c>
      <c r="S16" s="18">
        <v>526</v>
      </c>
      <c r="T16" s="18">
        <v>509</v>
      </c>
      <c r="U16" s="18">
        <v>612</v>
      </c>
      <c r="V16" s="18">
        <v>474</v>
      </c>
      <c r="W16" s="18">
        <v>427</v>
      </c>
      <c r="X16" s="18">
        <v>410</v>
      </c>
      <c r="Y16" s="18">
        <v>388</v>
      </c>
      <c r="Z16" s="22">
        <v>491</v>
      </c>
      <c r="AA16" s="11">
        <f t="shared" si="0"/>
        <v>3263025</v>
      </c>
    </row>
    <row r="17" spans="1:28" x14ac:dyDescent="0.25">
      <c r="A17" s="2">
        <v>11</v>
      </c>
      <c r="B17" s="17">
        <v>522</v>
      </c>
      <c r="C17" s="18">
        <v>605</v>
      </c>
      <c r="D17" s="18">
        <v>583</v>
      </c>
      <c r="E17" s="18">
        <v>561</v>
      </c>
      <c r="F17" s="18">
        <v>544</v>
      </c>
      <c r="G17" s="18">
        <v>376</v>
      </c>
      <c r="H17" s="18">
        <v>484</v>
      </c>
      <c r="I17" s="18">
        <v>462</v>
      </c>
      <c r="J17" s="18">
        <v>445</v>
      </c>
      <c r="K17" s="18">
        <v>423</v>
      </c>
      <c r="L17" s="18">
        <v>260</v>
      </c>
      <c r="M17" s="18">
        <v>363</v>
      </c>
      <c r="N17" s="18">
        <v>341</v>
      </c>
      <c r="O17" s="18">
        <v>324</v>
      </c>
      <c r="P17" s="18">
        <v>277</v>
      </c>
      <c r="Q17" s="18">
        <v>139</v>
      </c>
      <c r="R17" s="18">
        <v>242</v>
      </c>
      <c r="S17" s="18">
        <v>225</v>
      </c>
      <c r="T17" s="18">
        <v>178</v>
      </c>
      <c r="U17" s="18">
        <v>156</v>
      </c>
      <c r="V17" s="18">
        <v>18</v>
      </c>
      <c r="W17" s="18">
        <v>121</v>
      </c>
      <c r="X17" s="18">
        <v>79</v>
      </c>
      <c r="Y17" s="18">
        <v>57</v>
      </c>
      <c r="Z17" s="22">
        <v>40</v>
      </c>
      <c r="AA17" s="11">
        <f t="shared" si="0"/>
        <v>3263025</v>
      </c>
    </row>
    <row r="18" spans="1:28" x14ac:dyDescent="0.25">
      <c r="A18" s="2">
        <v>12</v>
      </c>
      <c r="B18" s="17">
        <v>558</v>
      </c>
      <c r="C18" s="18">
        <v>536</v>
      </c>
      <c r="D18" s="18">
        <v>519</v>
      </c>
      <c r="E18" s="18">
        <v>622</v>
      </c>
      <c r="F18" s="18">
        <v>580</v>
      </c>
      <c r="G18" s="18">
        <v>437</v>
      </c>
      <c r="H18" s="18">
        <v>420</v>
      </c>
      <c r="I18" s="18">
        <v>398</v>
      </c>
      <c r="J18" s="18">
        <v>476</v>
      </c>
      <c r="K18" s="18">
        <v>459</v>
      </c>
      <c r="L18" s="18">
        <v>316</v>
      </c>
      <c r="M18" s="18">
        <v>299</v>
      </c>
      <c r="N18" s="18">
        <v>252</v>
      </c>
      <c r="O18" s="18">
        <v>360</v>
      </c>
      <c r="P18" s="18">
        <v>338</v>
      </c>
      <c r="Q18" s="18">
        <v>200</v>
      </c>
      <c r="R18" s="18">
        <v>153</v>
      </c>
      <c r="S18" s="18">
        <v>131</v>
      </c>
      <c r="T18" s="18">
        <v>239</v>
      </c>
      <c r="U18" s="18">
        <v>217</v>
      </c>
      <c r="V18" s="18">
        <v>54</v>
      </c>
      <c r="W18" s="18">
        <v>32</v>
      </c>
      <c r="X18" s="18">
        <v>15</v>
      </c>
      <c r="Y18" s="18">
        <v>118</v>
      </c>
      <c r="Z18" s="22">
        <v>96</v>
      </c>
      <c r="AA18" s="11">
        <f t="shared" si="0"/>
        <v>3263025</v>
      </c>
    </row>
    <row r="19" spans="1:28" x14ac:dyDescent="0.25">
      <c r="A19" s="2">
        <v>13</v>
      </c>
      <c r="B19" s="17">
        <v>619</v>
      </c>
      <c r="C19" s="18">
        <v>597</v>
      </c>
      <c r="D19" s="18">
        <v>555</v>
      </c>
      <c r="E19" s="18">
        <v>533</v>
      </c>
      <c r="F19" s="18">
        <v>511</v>
      </c>
      <c r="G19" s="18">
        <v>498</v>
      </c>
      <c r="H19" s="18">
        <v>451</v>
      </c>
      <c r="I19" s="18">
        <v>434</v>
      </c>
      <c r="J19" s="18">
        <v>412</v>
      </c>
      <c r="K19" s="18">
        <v>395</v>
      </c>
      <c r="L19" s="18">
        <v>352</v>
      </c>
      <c r="M19" s="18">
        <v>335</v>
      </c>
      <c r="N19" s="14">
        <v>313</v>
      </c>
      <c r="O19" s="18">
        <v>291</v>
      </c>
      <c r="P19" s="18">
        <v>274</v>
      </c>
      <c r="Q19" s="18">
        <v>231</v>
      </c>
      <c r="R19" s="18">
        <v>214</v>
      </c>
      <c r="S19" s="18">
        <v>192</v>
      </c>
      <c r="T19" s="18">
        <v>175</v>
      </c>
      <c r="U19" s="18">
        <v>128</v>
      </c>
      <c r="V19" s="18">
        <v>115</v>
      </c>
      <c r="W19" s="18">
        <v>93</v>
      </c>
      <c r="X19" s="18">
        <v>71</v>
      </c>
      <c r="Y19" s="18">
        <v>29</v>
      </c>
      <c r="Z19" s="22">
        <v>7</v>
      </c>
      <c r="AA19" s="11">
        <f t="shared" si="0"/>
        <v>3263025</v>
      </c>
      <c r="AB19" s="12">
        <f>B19^3+C19^3+D19^3+E19^3+F19^3+G19^3+H19^3+I19^3+J19^3+K19^3+L19^3+M19^3+N19^3+O19^3+P19^3+Q19^3+R19^3+S19^3+T19^3+U19^3+V19^3+W19^3+X19^3+Y19^3+Z19^3</f>
        <v>1530765625</v>
      </c>
    </row>
    <row r="20" spans="1:28" x14ac:dyDescent="0.25">
      <c r="A20" s="2">
        <v>14</v>
      </c>
      <c r="B20" s="17">
        <v>530</v>
      </c>
      <c r="C20" s="18">
        <v>508</v>
      </c>
      <c r="D20" s="18">
        <v>611</v>
      </c>
      <c r="E20" s="18">
        <v>594</v>
      </c>
      <c r="F20" s="18">
        <v>572</v>
      </c>
      <c r="G20" s="18">
        <v>409</v>
      </c>
      <c r="H20" s="18">
        <v>387</v>
      </c>
      <c r="I20" s="18">
        <v>495</v>
      </c>
      <c r="J20" s="18">
        <v>473</v>
      </c>
      <c r="K20" s="18">
        <v>426</v>
      </c>
      <c r="L20" s="18">
        <v>288</v>
      </c>
      <c r="M20" s="18">
        <v>266</v>
      </c>
      <c r="N20" s="18">
        <v>374</v>
      </c>
      <c r="O20" s="18">
        <v>327</v>
      </c>
      <c r="P20" s="18">
        <v>310</v>
      </c>
      <c r="Q20" s="18">
        <v>167</v>
      </c>
      <c r="R20" s="18">
        <v>150</v>
      </c>
      <c r="S20" s="18">
        <v>228</v>
      </c>
      <c r="T20" s="18">
        <v>206</v>
      </c>
      <c r="U20" s="18">
        <v>189</v>
      </c>
      <c r="V20" s="18">
        <v>46</v>
      </c>
      <c r="W20" s="18">
        <v>4</v>
      </c>
      <c r="X20" s="18">
        <v>107</v>
      </c>
      <c r="Y20" s="18">
        <v>90</v>
      </c>
      <c r="Z20" s="22">
        <v>68</v>
      </c>
      <c r="AA20" s="11">
        <f t="shared" si="0"/>
        <v>3263025</v>
      </c>
      <c r="AB20" s="12"/>
    </row>
    <row r="21" spans="1:28" x14ac:dyDescent="0.25">
      <c r="A21" s="2">
        <v>15</v>
      </c>
      <c r="B21" s="17">
        <v>586</v>
      </c>
      <c r="C21" s="18">
        <v>569</v>
      </c>
      <c r="D21" s="18">
        <v>547</v>
      </c>
      <c r="E21" s="18">
        <v>505</v>
      </c>
      <c r="F21" s="18">
        <v>608</v>
      </c>
      <c r="G21" s="18">
        <v>470</v>
      </c>
      <c r="H21" s="18">
        <v>448</v>
      </c>
      <c r="I21" s="18">
        <v>401</v>
      </c>
      <c r="J21" s="18">
        <v>384</v>
      </c>
      <c r="K21" s="18">
        <v>487</v>
      </c>
      <c r="L21" s="18">
        <v>349</v>
      </c>
      <c r="M21" s="18">
        <v>302</v>
      </c>
      <c r="N21" s="18">
        <v>285</v>
      </c>
      <c r="O21" s="18">
        <v>263</v>
      </c>
      <c r="P21" s="18">
        <v>366</v>
      </c>
      <c r="Q21" s="18">
        <v>203</v>
      </c>
      <c r="R21" s="18">
        <v>181</v>
      </c>
      <c r="S21" s="18">
        <v>164</v>
      </c>
      <c r="T21" s="18">
        <v>142</v>
      </c>
      <c r="U21" s="18">
        <v>250</v>
      </c>
      <c r="V21" s="18">
        <v>82</v>
      </c>
      <c r="W21" s="18">
        <v>65</v>
      </c>
      <c r="X21" s="18">
        <v>43</v>
      </c>
      <c r="Y21" s="18">
        <v>21</v>
      </c>
      <c r="Z21" s="22">
        <v>104</v>
      </c>
      <c r="AA21" s="11">
        <f t="shared" si="0"/>
        <v>3263025</v>
      </c>
      <c r="AB21" s="12"/>
    </row>
    <row r="22" spans="1:28" x14ac:dyDescent="0.25">
      <c r="A22" s="2">
        <v>16</v>
      </c>
      <c r="B22" s="17">
        <v>135</v>
      </c>
      <c r="C22" s="18">
        <v>238</v>
      </c>
      <c r="D22" s="18">
        <v>216</v>
      </c>
      <c r="E22" s="18">
        <v>199</v>
      </c>
      <c r="F22" s="18">
        <v>152</v>
      </c>
      <c r="G22" s="18">
        <v>14</v>
      </c>
      <c r="H22" s="18">
        <v>117</v>
      </c>
      <c r="I22" s="18">
        <v>100</v>
      </c>
      <c r="J22" s="18">
        <v>53</v>
      </c>
      <c r="K22" s="18">
        <v>31</v>
      </c>
      <c r="L22" s="18">
        <v>518</v>
      </c>
      <c r="M22" s="18">
        <v>621</v>
      </c>
      <c r="N22" s="18">
        <v>579</v>
      </c>
      <c r="O22" s="18">
        <v>557</v>
      </c>
      <c r="P22" s="18">
        <v>540</v>
      </c>
      <c r="Q22" s="18">
        <v>397</v>
      </c>
      <c r="R22" s="18">
        <v>480</v>
      </c>
      <c r="S22" s="18">
        <v>458</v>
      </c>
      <c r="T22" s="18">
        <v>436</v>
      </c>
      <c r="U22" s="18">
        <v>419</v>
      </c>
      <c r="V22" s="18">
        <v>251</v>
      </c>
      <c r="W22" s="18">
        <v>359</v>
      </c>
      <c r="X22" s="18">
        <v>337</v>
      </c>
      <c r="Y22" s="18">
        <v>320</v>
      </c>
      <c r="Z22" s="22">
        <v>298</v>
      </c>
      <c r="AA22" s="11">
        <f t="shared" si="0"/>
        <v>3263025</v>
      </c>
      <c r="AB22" s="12"/>
    </row>
    <row r="23" spans="1:28" x14ac:dyDescent="0.25">
      <c r="A23" s="2">
        <v>17</v>
      </c>
      <c r="B23" s="17">
        <v>191</v>
      </c>
      <c r="C23" s="18">
        <v>174</v>
      </c>
      <c r="D23" s="18">
        <v>127</v>
      </c>
      <c r="E23" s="18">
        <v>235</v>
      </c>
      <c r="F23" s="18">
        <v>213</v>
      </c>
      <c r="G23" s="18">
        <v>75</v>
      </c>
      <c r="H23" s="18">
        <v>28</v>
      </c>
      <c r="I23" s="18">
        <v>6</v>
      </c>
      <c r="J23" s="18">
        <v>114</v>
      </c>
      <c r="K23" s="18">
        <v>92</v>
      </c>
      <c r="L23" s="18">
        <v>554</v>
      </c>
      <c r="M23" s="18">
        <v>532</v>
      </c>
      <c r="N23" s="18">
        <v>515</v>
      </c>
      <c r="O23" s="18">
        <v>618</v>
      </c>
      <c r="P23" s="18">
        <v>596</v>
      </c>
      <c r="Q23" s="18">
        <v>433</v>
      </c>
      <c r="R23" s="18">
        <v>411</v>
      </c>
      <c r="S23" s="18">
        <v>394</v>
      </c>
      <c r="T23" s="18">
        <v>497</v>
      </c>
      <c r="U23" s="18">
        <v>455</v>
      </c>
      <c r="V23" s="18">
        <v>312</v>
      </c>
      <c r="W23" s="18">
        <v>295</v>
      </c>
      <c r="X23" s="18">
        <v>273</v>
      </c>
      <c r="Y23" s="18">
        <v>351</v>
      </c>
      <c r="Z23" s="22">
        <v>334</v>
      </c>
      <c r="AA23" s="11">
        <f t="shared" si="0"/>
        <v>3263025</v>
      </c>
      <c r="AB23" s="12"/>
    </row>
    <row r="24" spans="1:28" x14ac:dyDescent="0.25">
      <c r="A24" s="2">
        <v>18</v>
      </c>
      <c r="B24" s="17">
        <v>227</v>
      </c>
      <c r="C24" s="18">
        <v>210</v>
      </c>
      <c r="D24" s="18">
        <v>188</v>
      </c>
      <c r="E24" s="18">
        <v>166</v>
      </c>
      <c r="F24" s="18">
        <v>149</v>
      </c>
      <c r="G24" s="18">
        <v>106</v>
      </c>
      <c r="H24" s="18">
        <v>89</v>
      </c>
      <c r="I24" s="18">
        <v>67</v>
      </c>
      <c r="J24" s="18">
        <v>50</v>
      </c>
      <c r="K24" s="18">
        <v>3</v>
      </c>
      <c r="L24" s="18">
        <v>615</v>
      </c>
      <c r="M24" s="18">
        <v>593</v>
      </c>
      <c r="N24" s="18">
        <v>571</v>
      </c>
      <c r="O24" s="18">
        <v>529</v>
      </c>
      <c r="P24" s="18">
        <v>507</v>
      </c>
      <c r="Q24" s="18">
        <v>494</v>
      </c>
      <c r="R24" s="18">
        <v>472</v>
      </c>
      <c r="S24" s="18">
        <v>430</v>
      </c>
      <c r="T24" s="18">
        <v>408</v>
      </c>
      <c r="U24" s="18">
        <v>386</v>
      </c>
      <c r="V24" s="18">
        <v>373</v>
      </c>
      <c r="W24" s="18">
        <v>326</v>
      </c>
      <c r="X24" s="18">
        <v>309</v>
      </c>
      <c r="Y24" s="18">
        <v>287</v>
      </c>
      <c r="Z24" s="22">
        <v>270</v>
      </c>
      <c r="AA24" s="11">
        <f t="shared" si="0"/>
        <v>3263025</v>
      </c>
      <c r="AB24" s="12"/>
    </row>
    <row r="25" spans="1:28" x14ac:dyDescent="0.25">
      <c r="A25" s="2">
        <v>19</v>
      </c>
      <c r="B25" s="17">
        <v>163</v>
      </c>
      <c r="C25" s="18">
        <v>141</v>
      </c>
      <c r="D25" s="18">
        <v>249</v>
      </c>
      <c r="E25" s="18">
        <v>202</v>
      </c>
      <c r="F25" s="18">
        <v>185</v>
      </c>
      <c r="G25" s="18">
        <v>42</v>
      </c>
      <c r="H25" s="18">
        <v>25</v>
      </c>
      <c r="I25" s="18">
        <v>103</v>
      </c>
      <c r="J25" s="18">
        <v>81</v>
      </c>
      <c r="K25" s="18">
        <v>64</v>
      </c>
      <c r="L25" s="18">
        <v>546</v>
      </c>
      <c r="M25" s="18">
        <v>504</v>
      </c>
      <c r="N25" s="18">
        <v>607</v>
      </c>
      <c r="O25" s="18">
        <v>590</v>
      </c>
      <c r="P25" s="18">
        <v>568</v>
      </c>
      <c r="Q25" s="18">
        <v>405</v>
      </c>
      <c r="R25" s="18">
        <v>383</v>
      </c>
      <c r="S25" s="18">
        <v>486</v>
      </c>
      <c r="T25" s="18">
        <v>469</v>
      </c>
      <c r="U25" s="18">
        <v>447</v>
      </c>
      <c r="V25" s="18">
        <v>284</v>
      </c>
      <c r="W25" s="18">
        <v>262</v>
      </c>
      <c r="X25" s="18">
        <v>370</v>
      </c>
      <c r="Y25" s="18">
        <v>348</v>
      </c>
      <c r="Z25" s="22">
        <v>301</v>
      </c>
      <c r="AA25" s="11">
        <f t="shared" si="0"/>
        <v>3263025</v>
      </c>
      <c r="AB25" s="12"/>
    </row>
    <row r="26" spans="1:28" x14ac:dyDescent="0.25">
      <c r="A26" s="2">
        <v>20</v>
      </c>
      <c r="B26" s="17">
        <v>224</v>
      </c>
      <c r="C26" s="18">
        <v>177</v>
      </c>
      <c r="D26" s="18">
        <v>160</v>
      </c>
      <c r="E26" s="18">
        <v>138</v>
      </c>
      <c r="F26" s="18">
        <v>241</v>
      </c>
      <c r="G26" s="18">
        <v>78</v>
      </c>
      <c r="H26" s="18">
        <v>56</v>
      </c>
      <c r="I26" s="18">
        <v>39</v>
      </c>
      <c r="J26" s="18">
        <v>17</v>
      </c>
      <c r="K26" s="18">
        <v>125</v>
      </c>
      <c r="L26" s="18">
        <v>582</v>
      </c>
      <c r="M26" s="18">
        <v>565</v>
      </c>
      <c r="N26" s="18">
        <v>543</v>
      </c>
      <c r="O26" s="18">
        <v>521</v>
      </c>
      <c r="P26" s="18">
        <v>604</v>
      </c>
      <c r="Q26" s="18">
        <v>461</v>
      </c>
      <c r="R26" s="18">
        <v>444</v>
      </c>
      <c r="S26" s="18">
        <v>422</v>
      </c>
      <c r="T26" s="18">
        <v>380</v>
      </c>
      <c r="U26" s="18">
        <v>483</v>
      </c>
      <c r="V26" s="18">
        <v>345</v>
      </c>
      <c r="W26" s="18">
        <v>323</v>
      </c>
      <c r="X26" s="18">
        <v>276</v>
      </c>
      <c r="Y26" s="18">
        <v>259</v>
      </c>
      <c r="Z26" s="22">
        <v>362</v>
      </c>
      <c r="AA26" s="11">
        <f t="shared" si="0"/>
        <v>3263025</v>
      </c>
      <c r="AB26" s="12"/>
    </row>
    <row r="27" spans="1:28" x14ac:dyDescent="0.25">
      <c r="A27" s="2">
        <v>21</v>
      </c>
      <c r="B27" s="17">
        <v>393</v>
      </c>
      <c r="C27" s="18">
        <v>496</v>
      </c>
      <c r="D27" s="18">
        <v>454</v>
      </c>
      <c r="E27" s="18">
        <v>432</v>
      </c>
      <c r="F27" s="18">
        <v>415</v>
      </c>
      <c r="G27" s="18">
        <v>272</v>
      </c>
      <c r="H27" s="18">
        <v>355</v>
      </c>
      <c r="I27" s="18">
        <v>333</v>
      </c>
      <c r="J27" s="18">
        <v>311</v>
      </c>
      <c r="K27" s="18">
        <v>294</v>
      </c>
      <c r="L27" s="18">
        <v>126</v>
      </c>
      <c r="M27" s="18">
        <v>234</v>
      </c>
      <c r="N27" s="18">
        <v>212</v>
      </c>
      <c r="O27" s="18">
        <v>195</v>
      </c>
      <c r="P27" s="18">
        <v>173</v>
      </c>
      <c r="Q27" s="18">
        <v>10</v>
      </c>
      <c r="R27" s="18">
        <v>113</v>
      </c>
      <c r="S27" s="18">
        <v>91</v>
      </c>
      <c r="T27" s="18">
        <v>74</v>
      </c>
      <c r="U27" s="18">
        <v>27</v>
      </c>
      <c r="V27" s="18">
        <v>514</v>
      </c>
      <c r="W27" s="18">
        <v>617</v>
      </c>
      <c r="X27" s="18">
        <v>600</v>
      </c>
      <c r="Y27" s="18">
        <v>553</v>
      </c>
      <c r="Z27" s="22">
        <v>531</v>
      </c>
      <c r="AA27" s="11">
        <f t="shared" si="0"/>
        <v>3263025</v>
      </c>
      <c r="AB27" s="12"/>
    </row>
    <row r="28" spans="1:28" x14ac:dyDescent="0.25">
      <c r="A28" s="2">
        <v>22</v>
      </c>
      <c r="B28" s="17">
        <v>429</v>
      </c>
      <c r="C28" s="18">
        <v>407</v>
      </c>
      <c r="D28" s="18">
        <v>390</v>
      </c>
      <c r="E28" s="18">
        <v>493</v>
      </c>
      <c r="F28" s="18">
        <v>471</v>
      </c>
      <c r="G28" s="18">
        <v>308</v>
      </c>
      <c r="H28" s="18">
        <v>286</v>
      </c>
      <c r="I28" s="18">
        <v>269</v>
      </c>
      <c r="J28" s="18">
        <v>372</v>
      </c>
      <c r="K28" s="18">
        <v>330</v>
      </c>
      <c r="L28" s="18">
        <v>187</v>
      </c>
      <c r="M28" s="18">
        <v>170</v>
      </c>
      <c r="N28" s="18">
        <v>148</v>
      </c>
      <c r="O28" s="18">
        <v>226</v>
      </c>
      <c r="P28" s="18">
        <v>209</v>
      </c>
      <c r="Q28" s="18">
        <v>66</v>
      </c>
      <c r="R28" s="18">
        <v>49</v>
      </c>
      <c r="S28" s="18">
        <v>2</v>
      </c>
      <c r="T28" s="18">
        <v>110</v>
      </c>
      <c r="U28" s="18">
        <v>88</v>
      </c>
      <c r="V28" s="18">
        <v>575</v>
      </c>
      <c r="W28" s="18">
        <v>528</v>
      </c>
      <c r="X28" s="18">
        <v>506</v>
      </c>
      <c r="Y28" s="18">
        <v>614</v>
      </c>
      <c r="Z28" s="22">
        <v>592</v>
      </c>
      <c r="AA28" s="11">
        <f t="shared" si="0"/>
        <v>3263025</v>
      </c>
      <c r="AB28" s="12"/>
    </row>
    <row r="29" spans="1:28" x14ac:dyDescent="0.25">
      <c r="A29" s="2">
        <v>23</v>
      </c>
      <c r="B29" s="17">
        <v>490</v>
      </c>
      <c r="C29" s="18">
        <v>468</v>
      </c>
      <c r="D29" s="18">
        <v>446</v>
      </c>
      <c r="E29" s="18">
        <v>404</v>
      </c>
      <c r="F29" s="18">
        <v>382</v>
      </c>
      <c r="G29" s="18">
        <v>369</v>
      </c>
      <c r="H29" s="18">
        <v>347</v>
      </c>
      <c r="I29" s="18">
        <v>305</v>
      </c>
      <c r="J29" s="18">
        <v>283</v>
      </c>
      <c r="K29" s="18">
        <v>261</v>
      </c>
      <c r="L29" s="18">
        <v>248</v>
      </c>
      <c r="M29" s="18">
        <v>201</v>
      </c>
      <c r="N29" s="18">
        <v>184</v>
      </c>
      <c r="O29" s="18">
        <v>162</v>
      </c>
      <c r="P29" s="18">
        <v>145</v>
      </c>
      <c r="Q29" s="18">
        <v>102</v>
      </c>
      <c r="R29" s="18">
        <v>85</v>
      </c>
      <c r="S29" s="18">
        <v>63</v>
      </c>
      <c r="T29" s="18">
        <v>41</v>
      </c>
      <c r="U29" s="18">
        <v>24</v>
      </c>
      <c r="V29" s="18">
        <v>606</v>
      </c>
      <c r="W29" s="18">
        <v>589</v>
      </c>
      <c r="X29" s="18">
        <v>567</v>
      </c>
      <c r="Y29" s="18">
        <v>550</v>
      </c>
      <c r="Z29" s="22">
        <v>503</v>
      </c>
      <c r="AA29" s="11">
        <f t="shared" si="0"/>
        <v>3263025</v>
      </c>
      <c r="AB29" s="12"/>
    </row>
    <row r="30" spans="1:28" x14ac:dyDescent="0.25">
      <c r="A30" s="2">
        <v>24</v>
      </c>
      <c r="B30" s="17">
        <v>421</v>
      </c>
      <c r="C30" s="18">
        <v>379</v>
      </c>
      <c r="D30" s="18">
        <v>482</v>
      </c>
      <c r="E30" s="18">
        <v>465</v>
      </c>
      <c r="F30" s="18">
        <v>443</v>
      </c>
      <c r="G30" s="18">
        <v>280</v>
      </c>
      <c r="H30" s="18">
        <v>258</v>
      </c>
      <c r="I30" s="18">
        <v>361</v>
      </c>
      <c r="J30" s="18">
        <v>344</v>
      </c>
      <c r="K30" s="18">
        <v>322</v>
      </c>
      <c r="L30" s="18">
        <v>159</v>
      </c>
      <c r="M30" s="18">
        <v>137</v>
      </c>
      <c r="N30" s="18">
        <v>245</v>
      </c>
      <c r="O30" s="18">
        <v>223</v>
      </c>
      <c r="P30" s="18">
        <v>176</v>
      </c>
      <c r="Q30" s="18">
        <v>38</v>
      </c>
      <c r="R30" s="18">
        <v>16</v>
      </c>
      <c r="S30" s="18">
        <v>124</v>
      </c>
      <c r="T30" s="18">
        <v>77</v>
      </c>
      <c r="U30" s="18">
        <v>60</v>
      </c>
      <c r="V30" s="18">
        <v>542</v>
      </c>
      <c r="W30" s="18">
        <v>525</v>
      </c>
      <c r="X30" s="18">
        <v>603</v>
      </c>
      <c r="Y30" s="18">
        <v>581</v>
      </c>
      <c r="Z30" s="22">
        <v>564</v>
      </c>
      <c r="AA30" s="11">
        <f t="shared" si="0"/>
        <v>3263025</v>
      </c>
      <c r="AB30" s="12"/>
    </row>
    <row r="31" spans="1:28" x14ac:dyDescent="0.25">
      <c r="A31" s="2">
        <v>25</v>
      </c>
      <c r="B31" s="19">
        <v>457</v>
      </c>
      <c r="C31" s="20">
        <v>440</v>
      </c>
      <c r="D31" s="20">
        <v>418</v>
      </c>
      <c r="E31" s="20">
        <v>396</v>
      </c>
      <c r="F31" s="20">
        <v>479</v>
      </c>
      <c r="G31" s="20">
        <v>336</v>
      </c>
      <c r="H31" s="20">
        <v>319</v>
      </c>
      <c r="I31" s="20">
        <v>297</v>
      </c>
      <c r="J31" s="20">
        <v>255</v>
      </c>
      <c r="K31" s="20">
        <v>358</v>
      </c>
      <c r="L31" s="20">
        <v>220</v>
      </c>
      <c r="M31" s="20">
        <v>198</v>
      </c>
      <c r="N31" s="20">
        <v>151</v>
      </c>
      <c r="O31" s="20">
        <v>134</v>
      </c>
      <c r="P31" s="20">
        <v>237</v>
      </c>
      <c r="Q31" s="20">
        <v>99</v>
      </c>
      <c r="R31" s="20">
        <v>52</v>
      </c>
      <c r="S31" s="20">
        <v>35</v>
      </c>
      <c r="T31" s="20">
        <v>13</v>
      </c>
      <c r="U31" s="20">
        <v>116</v>
      </c>
      <c r="V31" s="20">
        <v>578</v>
      </c>
      <c r="W31" s="20">
        <v>556</v>
      </c>
      <c r="X31" s="20">
        <v>539</v>
      </c>
      <c r="Y31" s="20">
        <v>517</v>
      </c>
      <c r="Z31" s="23">
        <v>625</v>
      </c>
      <c r="AA31" s="11">
        <f t="shared" si="0"/>
        <v>3263025</v>
      </c>
      <c r="AB31" s="12"/>
    </row>
    <row r="32" spans="1:28" x14ac:dyDescent="0.25">
      <c r="A32" s="7" t="s">
        <v>0</v>
      </c>
      <c r="B32" s="11">
        <f t="shared" ref="B32:Z32" si="1">SUMSQ(B7:B31)</f>
        <v>3263025</v>
      </c>
      <c r="C32" s="11">
        <f t="shared" si="1"/>
        <v>3263025</v>
      </c>
      <c r="D32" s="11">
        <f t="shared" si="1"/>
        <v>3263025</v>
      </c>
      <c r="E32" s="11">
        <f t="shared" si="1"/>
        <v>3263025</v>
      </c>
      <c r="F32" s="11">
        <f t="shared" si="1"/>
        <v>3263025</v>
      </c>
      <c r="G32" s="11">
        <f t="shared" si="1"/>
        <v>3263025</v>
      </c>
      <c r="H32" s="11">
        <f t="shared" si="1"/>
        <v>3263025</v>
      </c>
      <c r="I32" s="11">
        <f t="shared" si="1"/>
        <v>3263025</v>
      </c>
      <c r="J32" s="11">
        <f t="shared" si="1"/>
        <v>3263025</v>
      </c>
      <c r="K32" s="11">
        <f t="shared" si="1"/>
        <v>3263025</v>
      </c>
      <c r="L32" s="11">
        <f t="shared" si="1"/>
        <v>3263025</v>
      </c>
      <c r="M32" s="11">
        <f t="shared" si="1"/>
        <v>3263025</v>
      </c>
      <c r="N32" s="11">
        <f t="shared" si="1"/>
        <v>3263025</v>
      </c>
      <c r="O32" s="11">
        <f t="shared" si="1"/>
        <v>3263025</v>
      </c>
      <c r="P32" s="11">
        <f t="shared" si="1"/>
        <v>3263025</v>
      </c>
      <c r="Q32" s="11">
        <f t="shared" si="1"/>
        <v>3263025</v>
      </c>
      <c r="R32" s="11">
        <f t="shared" si="1"/>
        <v>3263025</v>
      </c>
      <c r="S32" s="11">
        <f t="shared" si="1"/>
        <v>3263025</v>
      </c>
      <c r="T32" s="11">
        <f t="shared" si="1"/>
        <v>3263025</v>
      </c>
      <c r="U32" s="11">
        <f t="shared" si="1"/>
        <v>3263025</v>
      </c>
      <c r="V32" s="11">
        <f t="shared" si="1"/>
        <v>3263025</v>
      </c>
      <c r="W32" s="11">
        <f t="shared" si="1"/>
        <v>3263025</v>
      </c>
      <c r="X32" s="11">
        <f t="shared" si="1"/>
        <v>3263025</v>
      </c>
      <c r="Y32" s="11">
        <f t="shared" si="1"/>
        <v>3263025</v>
      </c>
      <c r="Z32" s="11">
        <f t="shared" si="1"/>
        <v>3263025</v>
      </c>
      <c r="AA32" s="11"/>
      <c r="AB32" s="12"/>
    </row>
    <row r="33" spans="1:29" x14ac:dyDescent="0.25">
      <c r="A33" s="7" t="s">
        <v>4</v>
      </c>
      <c r="N33" s="12">
        <f>N7^3+N8^3+N9^3+N10^3+N11^3+N12^3+N13^3+N14^3+N15^3+N16^3+N17^3+N18^3+N19^3+N20^3+N21^3+N22^3+N23^3+N24^3+N25^3+N26^3+N27^3+N28^3+N29^3+N30^3+N31^3</f>
        <v>1530765625</v>
      </c>
      <c r="O33" s="12"/>
      <c r="AA33" s="11"/>
      <c r="AB33" s="12"/>
    </row>
    <row r="34" spans="1:29" x14ac:dyDescent="0.25">
      <c r="A34" s="3"/>
      <c r="B34" s="8" t="s">
        <v>6</v>
      </c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11"/>
      <c r="AB34" s="12"/>
    </row>
    <row r="35" spans="1:29" x14ac:dyDescent="0.25">
      <c r="A35" s="7" t="s">
        <v>1</v>
      </c>
      <c r="B35" s="3">
        <f>B7</f>
        <v>1</v>
      </c>
      <c r="C35" s="3">
        <f>C8</f>
        <v>45</v>
      </c>
      <c r="D35" s="3">
        <f>D9</f>
        <v>59</v>
      </c>
      <c r="E35" s="3">
        <f>E10</f>
        <v>98</v>
      </c>
      <c r="F35" s="3">
        <f>F11</f>
        <v>112</v>
      </c>
      <c r="G35" s="3">
        <f>G12</f>
        <v>143</v>
      </c>
      <c r="H35" s="3">
        <f>H13</f>
        <v>157</v>
      </c>
      <c r="I35" s="3">
        <f>I14</f>
        <v>196</v>
      </c>
      <c r="J35" s="3">
        <f>J15</f>
        <v>215</v>
      </c>
      <c r="K35" s="3">
        <f>K16</f>
        <v>229</v>
      </c>
      <c r="L35" s="3">
        <f>L17</f>
        <v>260</v>
      </c>
      <c r="M35" s="3">
        <f>M18</f>
        <v>299</v>
      </c>
      <c r="N35" s="3">
        <f>N19</f>
        <v>313</v>
      </c>
      <c r="O35" s="3">
        <f>O20</f>
        <v>327</v>
      </c>
      <c r="P35" s="3">
        <f>P21</f>
        <v>366</v>
      </c>
      <c r="Q35" s="3">
        <f>Q22</f>
        <v>397</v>
      </c>
      <c r="R35" s="3">
        <f>R23</f>
        <v>411</v>
      </c>
      <c r="S35" s="3">
        <f>S24</f>
        <v>430</v>
      </c>
      <c r="T35" s="3">
        <f>T25</f>
        <v>469</v>
      </c>
      <c r="U35" s="3">
        <f>U26</f>
        <v>483</v>
      </c>
      <c r="V35" s="3">
        <f>V27</f>
        <v>514</v>
      </c>
      <c r="W35" s="3">
        <f>W28</f>
        <v>528</v>
      </c>
      <c r="X35" s="3">
        <f>X29</f>
        <v>567</v>
      </c>
      <c r="Y35" s="3">
        <f>Y30</f>
        <v>581</v>
      </c>
      <c r="Z35" s="9">
        <f>Z31</f>
        <v>625</v>
      </c>
      <c r="AA35" s="11">
        <f>SUMSQ(B35:Z35)</f>
        <v>3263025</v>
      </c>
      <c r="AB35" s="12">
        <f>B35^3+C35^3+D35^3+E35^3+F35^3+G35^3+H35^3+I35^3+J35^3+K35^3+L35^3+M35^3+N35^3+O35^3+P35^3+Q35^3+R35^3+S35^3+T35^3+U35^3+V35^3+W35^3+X35^3+Y35^3+Z35^3</f>
        <v>1530765625</v>
      </c>
    </row>
    <row r="36" spans="1:29" x14ac:dyDescent="0.25">
      <c r="A36" s="7" t="s">
        <v>2</v>
      </c>
      <c r="B36" s="3">
        <f>B31</f>
        <v>457</v>
      </c>
      <c r="C36" s="3">
        <f>C30</f>
        <v>379</v>
      </c>
      <c r="D36" s="3">
        <f>D29</f>
        <v>446</v>
      </c>
      <c r="E36" s="3">
        <f>E28</f>
        <v>493</v>
      </c>
      <c r="F36" s="3">
        <f>F27</f>
        <v>415</v>
      </c>
      <c r="G36" s="3">
        <f>G26</f>
        <v>78</v>
      </c>
      <c r="H36" s="3">
        <f>H25</f>
        <v>25</v>
      </c>
      <c r="I36" s="3">
        <f>I24</f>
        <v>67</v>
      </c>
      <c r="J36" s="3">
        <f>J23</f>
        <v>114</v>
      </c>
      <c r="K36" s="3">
        <f>K22</f>
        <v>31</v>
      </c>
      <c r="L36" s="3">
        <f>L21</f>
        <v>349</v>
      </c>
      <c r="M36" s="3">
        <f>M20</f>
        <v>266</v>
      </c>
      <c r="N36" s="3">
        <f>N19</f>
        <v>313</v>
      </c>
      <c r="O36" s="3">
        <f>O18</f>
        <v>360</v>
      </c>
      <c r="P36" s="3">
        <f>P17</f>
        <v>277</v>
      </c>
      <c r="Q36" s="3">
        <f>Q16</f>
        <v>595</v>
      </c>
      <c r="R36" s="3">
        <f>R15</f>
        <v>512</v>
      </c>
      <c r="S36" s="3">
        <f>S14</f>
        <v>559</v>
      </c>
      <c r="T36" s="3">
        <f>T13</f>
        <v>601</v>
      </c>
      <c r="U36" s="3">
        <f>U12</f>
        <v>548</v>
      </c>
      <c r="V36" s="3">
        <f>V11</f>
        <v>211</v>
      </c>
      <c r="W36" s="3">
        <f>W10</f>
        <v>133</v>
      </c>
      <c r="X36" s="3">
        <f>X9</f>
        <v>180</v>
      </c>
      <c r="Y36" s="3">
        <f>Y8</f>
        <v>247</v>
      </c>
      <c r="Z36" s="9">
        <f>Z7</f>
        <v>169</v>
      </c>
      <c r="AA36" s="11">
        <f>SUMSQ(B36:Z36)</f>
        <v>3263025</v>
      </c>
      <c r="AB36" s="12">
        <f>B36^3+C36^3+D36^3+E36^3+F36^3+G36^3+H36^3+I36^3+J36^3+K36^3+L36^3+M36^3+N36^3+O36^3+P36^3+Q36^3+R36^3+S36^3+T36^3+U36^3+V36^3+W36^3+X36^3+Y36^3+Z36^3</f>
        <v>1530765625</v>
      </c>
    </row>
    <row r="37" spans="1:29" x14ac:dyDescent="0.25">
      <c r="B37" s="7"/>
      <c r="AA37" s="11"/>
      <c r="AB37" s="12"/>
    </row>
    <row r="38" spans="1:29" x14ac:dyDescent="0.25">
      <c r="A38" s="2" t="s">
        <v>3</v>
      </c>
      <c r="B38" s="13" t="s">
        <v>13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6"/>
      <c r="AB38" s="2"/>
    </row>
    <row r="39" spans="1:29" x14ac:dyDescent="0.25">
      <c r="A39" s="2">
        <v>1</v>
      </c>
      <c r="B39" s="15">
        <v>3</v>
      </c>
      <c r="C39" s="16">
        <v>66</v>
      </c>
      <c r="D39" s="16">
        <v>109</v>
      </c>
      <c r="E39" s="16">
        <v>47</v>
      </c>
      <c r="F39" s="16">
        <v>90</v>
      </c>
      <c r="G39" s="16">
        <v>260</v>
      </c>
      <c r="H39" s="16">
        <v>323</v>
      </c>
      <c r="I39" s="16">
        <v>361</v>
      </c>
      <c r="J39" s="16">
        <v>279</v>
      </c>
      <c r="K39" s="16">
        <v>342</v>
      </c>
      <c r="L39" s="16">
        <v>512</v>
      </c>
      <c r="M39" s="16">
        <v>555</v>
      </c>
      <c r="N39" s="16">
        <v>618</v>
      </c>
      <c r="O39" s="16">
        <v>531</v>
      </c>
      <c r="P39" s="16">
        <v>599</v>
      </c>
      <c r="Q39" s="16">
        <v>144</v>
      </c>
      <c r="R39" s="16">
        <v>182</v>
      </c>
      <c r="S39" s="16">
        <v>250</v>
      </c>
      <c r="T39" s="16">
        <v>163</v>
      </c>
      <c r="U39" s="16">
        <v>201</v>
      </c>
      <c r="V39" s="16">
        <v>396</v>
      </c>
      <c r="W39" s="16">
        <v>439</v>
      </c>
      <c r="X39" s="16">
        <v>477</v>
      </c>
      <c r="Y39" s="16">
        <v>420</v>
      </c>
      <c r="Z39" s="21">
        <v>458</v>
      </c>
      <c r="AA39" s="11">
        <f t="shared" ref="AA39:AA63" si="2">SUMSQ(B39:Z39)</f>
        <v>3263025</v>
      </c>
    </row>
    <row r="40" spans="1:29" x14ac:dyDescent="0.25">
      <c r="A40" s="2">
        <v>2</v>
      </c>
      <c r="B40" s="17">
        <v>122</v>
      </c>
      <c r="C40" s="18">
        <v>40</v>
      </c>
      <c r="D40" s="18">
        <v>78</v>
      </c>
      <c r="E40" s="18">
        <v>16</v>
      </c>
      <c r="F40" s="18">
        <v>59</v>
      </c>
      <c r="G40" s="18">
        <v>354</v>
      </c>
      <c r="H40" s="18">
        <v>292</v>
      </c>
      <c r="I40" s="18">
        <v>335</v>
      </c>
      <c r="J40" s="18">
        <v>273</v>
      </c>
      <c r="K40" s="18">
        <v>311</v>
      </c>
      <c r="L40" s="18">
        <v>606</v>
      </c>
      <c r="M40" s="18">
        <v>549</v>
      </c>
      <c r="N40" s="18">
        <v>587</v>
      </c>
      <c r="O40" s="18">
        <v>505</v>
      </c>
      <c r="P40" s="18">
        <v>568</v>
      </c>
      <c r="Q40" s="18">
        <v>238</v>
      </c>
      <c r="R40" s="18">
        <v>151</v>
      </c>
      <c r="S40" s="18">
        <v>219</v>
      </c>
      <c r="T40" s="18">
        <v>132</v>
      </c>
      <c r="U40" s="18">
        <v>200</v>
      </c>
      <c r="V40" s="18">
        <v>495</v>
      </c>
      <c r="W40" s="18">
        <v>408</v>
      </c>
      <c r="X40" s="18">
        <v>471</v>
      </c>
      <c r="Y40" s="18">
        <v>389</v>
      </c>
      <c r="Z40" s="22">
        <v>427</v>
      </c>
      <c r="AA40" s="11">
        <f t="shared" si="2"/>
        <v>3263025</v>
      </c>
    </row>
    <row r="41" spans="1:29" x14ac:dyDescent="0.25">
      <c r="A41" s="2">
        <v>3</v>
      </c>
      <c r="B41" s="17">
        <v>91</v>
      </c>
      <c r="C41" s="18">
        <v>9</v>
      </c>
      <c r="D41" s="18">
        <v>72</v>
      </c>
      <c r="E41" s="18">
        <v>115</v>
      </c>
      <c r="F41" s="18">
        <v>28</v>
      </c>
      <c r="G41" s="18">
        <v>348</v>
      </c>
      <c r="H41" s="18">
        <v>261</v>
      </c>
      <c r="I41" s="18">
        <v>304</v>
      </c>
      <c r="J41" s="18">
        <v>367</v>
      </c>
      <c r="K41" s="18">
        <v>285</v>
      </c>
      <c r="L41" s="18">
        <v>580</v>
      </c>
      <c r="M41" s="18">
        <v>518</v>
      </c>
      <c r="N41" s="18">
        <v>556</v>
      </c>
      <c r="O41" s="18">
        <v>624</v>
      </c>
      <c r="P41" s="18">
        <v>537</v>
      </c>
      <c r="Q41" s="18">
        <v>207</v>
      </c>
      <c r="R41" s="18">
        <v>150</v>
      </c>
      <c r="S41" s="18">
        <v>188</v>
      </c>
      <c r="T41" s="18">
        <v>226</v>
      </c>
      <c r="U41" s="18">
        <v>169</v>
      </c>
      <c r="V41" s="18">
        <v>464</v>
      </c>
      <c r="W41" s="18">
        <v>377</v>
      </c>
      <c r="X41" s="18">
        <v>445</v>
      </c>
      <c r="Y41" s="18">
        <v>483</v>
      </c>
      <c r="Z41" s="22">
        <v>421</v>
      </c>
      <c r="AA41" s="11">
        <f t="shared" si="2"/>
        <v>3263025</v>
      </c>
    </row>
    <row r="42" spans="1:29" x14ac:dyDescent="0.25">
      <c r="A42" s="2">
        <v>4</v>
      </c>
      <c r="B42" s="17">
        <v>65</v>
      </c>
      <c r="C42" s="18">
        <v>103</v>
      </c>
      <c r="D42" s="18">
        <v>41</v>
      </c>
      <c r="E42" s="18">
        <v>84</v>
      </c>
      <c r="F42" s="18">
        <v>22</v>
      </c>
      <c r="G42" s="18">
        <v>317</v>
      </c>
      <c r="H42" s="18">
        <v>360</v>
      </c>
      <c r="I42" s="18">
        <v>298</v>
      </c>
      <c r="J42" s="18">
        <v>336</v>
      </c>
      <c r="K42" s="18">
        <v>254</v>
      </c>
      <c r="L42" s="18">
        <v>574</v>
      </c>
      <c r="M42" s="18">
        <v>612</v>
      </c>
      <c r="N42" s="18">
        <v>530</v>
      </c>
      <c r="O42" s="18">
        <v>593</v>
      </c>
      <c r="P42" s="18">
        <v>506</v>
      </c>
      <c r="Q42" s="18">
        <v>176</v>
      </c>
      <c r="R42" s="18">
        <v>244</v>
      </c>
      <c r="S42" s="18">
        <v>157</v>
      </c>
      <c r="T42" s="18">
        <v>225</v>
      </c>
      <c r="U42" s="18">
        <v>138</v>
      </c>
      <c r="V42" s="18">
        <v>433</v>
      </c>
      <c r="W42" s="18">
        <v>496</v>
      </c>
      <c r="X42" s="18">
        <v>414</v>
      </c>
      <c r="Y42" s="18">
        <v>452</v>
      </c>
      <c r="Z42" s="22">
        <v>395</v>
      </c>
      <c r="AA42" s="11">
        <f t="shared" si="2"/>
        <v>3263025</v>
      </c>
    </row>
    <row r="43" spans="1:29" x14ac:dyDescent="0.25">
      <c r="A43" s="2">
        <v>5</v>
      </c>
      <c r="B43" s="17">
        <v>34</v>
      </c>
      <c r="C43" s="18">
        <v>97</v>
      </c>
      <c r="D43" s="18">
        <v>15</v>
      </c>
      <c r="E43" s="18">
        <v>53</v>
      </c>
      <c r="F43" s="18">
        <v>116</v>
      </c>
      <c r="G43" s="18">
        <v>286</v>
      </c>
      <c r="H43" s="18">
        <v>329</v>
      </c>
      <c r="I43" s="18">
        <v>267</v>
      </c>
      <c r="J43" s="18">
        <v>310</v>
      </c>
      <c r="K43" s="18">
        <v>373</v>
      </c>
      <c r="L43" s="18">
        <v>543</v>
      </c>
      <c r="M43" s="18">
        <v>581</v>
      </c>
      <c r="N43" s="18">
        <v>524</v>
      </c>
      <c r="O43" s="18">
        <v>562</v>
      </c>
      <c r="P43" s="18">
        <v>605</v>
      </c>
      <c r="Q43" s="18">
        <v>175</v>
      </c>
      <c r="R43" s="18">
        <v>213</v>
      </c>
      <c r="S43" s="18">
        <v>126</v>
      </c>
      <c r="T43" s="18">
        <v>194</v>
      </c>
      <c r="U43" s="18">
        <v>232</v>
      </c>
      <c r="V43" s="18">
        <v>402</v>
      </c>
      <c r="W43" s="18">
        <v>470</v>
      </c>
      <c r="X43" s="18">
        <v>383</v>
      </c>
      <c r="Y43" s="18">
        <v>446</v>
      </c>
      <c r="Z43" s="22">
        <v>489</v>
      </c>
      <c r="AA43" s="11">
        <f t="shared" si="2"/>
        <v>3263025</v>
      </c>
    </row>
    <row r="44" spans="1:29" x14ac:dyDescent="0.25">
      <c r="A44" s="2">
        <v>6</v>
      </c>
      <c r="B44" s="17">
        <v>519</v>
      </c>
      <c r="C44" s="18">
        <v>557</v>
      </c>
      <c r="D44" s="18">
        <v>625</v>
      </c>
      <c r="E44" s="18">
        <v>538</v>
      </c>
      <c r="F44" s="18">
        <v>576</v>
      </c>
      <c r="G44" s="18">
        <v>146</v>
      </c>
      <c r="H44" s="18">
        <v>189</v>
      </c>
      <c r="I44" s="18">
        <v>227</v>
      </c>
      <c r="J44" s="18">
        <v>170</v>
      </c>
      <c r="K44" s="18">
        <v>208</v>
      </c>
      <c r="L44" s="18">
        <v>378</v>
      </c>
      <c r="M44" s="18">
        <v>441</v>
      </c>
      <c r="N44" s="18">
        <v>484</v>
      </c>
      <c r="O44" s="18">
        <v>422</v>
      </c>
      <c r="P44" s="18">
        <v>465</v>
      </c>
      <c r="Q44" s="18">
        <v>10</v>
      </c>
      <c r="R44" s="18">
        <v>73</v>
      </c>
      <c r="S44" s="18">
        <v>111</v>
      </c>
      <c r="T44" s="18">
        <v>29</v>
      </c>
      <c r="U44" s="18">
        <v>92</v>
      </c>
      <c r="V44" s="18">
        <v>262</v>
      </c>
      <c r="W44" s="18">
        <v>305</v>
      </c>
      <c r="X44" s="18">
        <v>368</v>
      </c>
      <c r="Y44" s="18">
        <v>281</v>
      </c>
      <c r="Z44" s="22">
        <v>349</v>
      </c>
      <c r="AA44" s="11">
        <f t="shared" si="2"/>
        <v>3263025</v>
      </c>
      <c r="AC44" s="3" t="s">
        <v>3</v>
      </c>
    </row>
    <row r="45" spans="1:29" x14ac:dyDescent="0.25">
      <c r="A45" s="2">
        <v>7</v>
      </c>
      <c r="B45" s="17">
        <v>613</v>
      </c>
      <c r="C45" s="18">
        <v>526</v>
      </c>
      <c r="D45" s="18">
        <v>594</v>
      </c>
      <c r="E45" s="18">
        <v>507</v>
      </c>
      <c r="F45" s="18">
        <v>575</v>
      </c>
      <c r="G45" s="18">
        <v>245</v>
      </c>
      <c r="H45" s="18">
        <v>158</v>
      </c>
      <c r="I45" s="18">
        <v>221</v>
      </c>
      <c r="J45" s="18">
        <v>139</v>
      </c>
      <c r="K45" s="18">
        <v>177</v>
      </c>
      <c r="L45" s="18">
        <v>497</v>
      </c>
      <c r="M45" s="18">
        <v>415</v>
      </c>
      <c r="N45" s="18">
        <v>453</v>
      </c>
      <c r="O45" s="18">
        <v>391</v>
      </c>
      <c r="P45" s="18">
        <v>434</v>
      </c>
      <c r="Q45" s="18">
        <v>104</v>
      </c>
      <c r="R45" s="18">
        <v>42</v>
      </c>
      <c r="S45" s="18">
        <v>85</v>
      </c>
      <c r="T45" s="18">
        <v>23</v>
      </c>
      <c r="U45" s="18">
        <v>61</v>
      </c>
      <c r="V45" s="18">
        <v>356</v>
      </c>
      <c r="W45" s="18">
        <v>299</v>
      </c>
      <c r="X45" s="18">
        <v>337</v>
      </c>
      <c r="Y45" s="18">
        <v>255</v>
      </c>
      <c r="Z45" s="22">
        <v>318</v>
      </c>
      <c r="AA45" s="11">
        <f t="shared" si="2"/>
        <v>3263025</v>
      </c>
      <c r="AB45" s="3" t="s">
        <v>3</v>
      </c>
    </row>
    <row r="46" spans="1:29" x14ac:dyDescent="0.25">
      <c r="A46" s="2">
        <v>8</v>
      </c>
      <c r="B46" s="17">
        <v>582</v>
      </c>
      <c r="C46" s="18">
        <v>525</v>
      </c>
      <c r="D46" s="18">
        <v>563</v>
      </c>
      <c r="E46" s="18">
        <v>601</v>
      </c>
      <c r="F46" s="18">
        <v>544</v>
      </c>
      <c r="G46" s="18">
        <v>214</v>
      </c>
      <c r="H46" s="18">
        <v>127</v>
      </c>
      <c r="I46" s="18">
        <v>195</v>
      </c>
      <c r="J46" s="18">
        <v>233</v>
      </c>
      <c r="K46" s="18">
        <v>171</v>
      </c>
      <c r="L46" s="18">
        <v>466</v>
      </c>
      <c r="M46" s="18">
        <v>384</v>
      </c>
      <c r="N46" s="18">
        <v>447</v>
      </c>
      <c r="O46" s="18">
        <v>490</v>
      </c>
      <c r="P46" s="18">
        <v>403</v>
      </c>
      <c r="Q46" s="18">
        <v>98</v>
      </c>
      <c r="R46" s="18">
        <v>11</v>
      </c>
      <c r="S46" s="18">
        <v>54</v>
      </c>
      <c r="T46" s="18">
        <v>117</v>
      </c>
      <c r="U46" s="18">
        <v>35</v>
      </c>
      <c r="V46" s="18">
        <v>330</v>
      </c>
      <c r="W46" s="18">
        <v>268</v>
      </c>
      <c r="X46" s="18">
        <v>306</v>
      </c>
      <c r="Y46" s="18">
        <v>374</v>
      </c>
      <c r="Z46" s="22">
        <v>287</v>
      </c>
      <c r="AA46" s="11">
        <f t="shared" si="2"/>
        <v>3263025</v>
      </c>
    </row>
    <row r="47" spans="1:29" x14ac:dyDescent="0.25">
      <c r="A47" s="2">
        <v>9</v>
      </c>
      <c r="B47" s="17">
        <v>551</v>
      </c>
      <c r="C47" s="18">
        <v>619</v>
      </c>
      <c r="D47" s="18">
        <v>532</v>
      </c>
      <c r="E47" s="18">
        <v>600</v>
      </c>
      <c r="F47" s="18">
        <v>513</v>
      </c>
      <c r="G47" s="18">
        <v>183</v>
      </c>
      <c r="H47" s="18">
        <v>246</v>
      </c>
      <c r="I47" s="18">
        <v>164</v>
      </c>
      <c r="J47" s="18">
        <v>202</v>
      </c>
      <c r="K47" s="18">
        <v>145</v>
      </c>
      <c r="L47" s="18">
        <v>440</v>
      </c>
      <c r="M47" s="18">
        <v>478</v>
      </c>
      <c r="N47" s="18">
        <v>416</v>
      </c>
      <c r="O47" s="18">
        <v>459</v>
      </c>
      <c r="P47" s="18">
        <v>397</v>
      </c>
      <c r="Q47" s="18">
        <v>67</v>
      </c>
      <c r="R47" s="18">
        <v>110</v>
      </c>
      <c r="S47" s="18">
        <v>48</v>
      </c>
      <c r="T47" s="18">
        <v>86</v>
      </c>
      <c r="U47" s="18">
        <v>4</v>
      </c>
      <c r="V47" s="18">
        <v>324</v>
      </c>
      <c r="W47" s="18">
        <v>362</v>
      </c>
      <c r="X47" s="18">
        <v>280</v>
      </c>
      <c r="Y47" s="18">
        <v>343</v>
      </c>
      <c r="Z47" s="22">
        <v>256</v>
      </c>
      <c r="AA47" s="11">
        <f t="shared" si="2"/>
        <v>3263025</v>
      </c>
    </row>
    <row r="48" spans="1:29" x14ac:dyDescent="0.25">
      <c r="A48" s="2">
        <v>10</v>
      </c>
      <c r="B48" s="17">
        <v>550</v>
      </c>
      <c r="C48" s="18">
        <v>588</v>
      </c>
      <c r="D48" s="18">
        <v>501</v>
      </c>
      <c r="E48" s="18">
        <v>569</v>
      </c>
      <c r="F48" s="18">
        <v>607</v>
      </c>
      <c r="G48" s="18">
        <v>152</v>
      </c>
      <c r="H48" s="18">
        <v>220</v>
      </c>
      <c r="I48" s="18">
        <v>133</v>
      </c>
      <c r="J48" s="18">
        <v>196</v>
      </c>
      <c r="K48" s="18">
        <v>239</v>
      </c>
      <c r="L48" s="18">
        <v>409</v>
      </c>
      <c r="M48" s="18">
        <v>472</v>
      </c>
      <c r="N48" s="18">
        <v>390</v>
      </c>
      <c r="O48" s="18">
        <v>428</v>
      </c>
      <c r="P48" s="18">
        <v>491</v>
      </c>
      <c r="Q48" s="18">
        <v>36</v>
      </c>
      <c r="R48" s="18">
        <v>79</v>
      </c>
      <c r="S48" s="18">
        <v>17</v>
      </c>
      <c r="T48" s="18">
        <v>60</v>
      </c>
      <c r="U48" s="18">
        <v>123</v>
      </c>
      <c r="V48" s="18">
        <v>293</v>
      </c>
      <c r="W48" s="18">
        <v>331</v>
      </c>
      <c r="X48" s="18">
        <v>274</v>
      </c>
      <c r="Y48" s="18">
        <v>312</v>
      </c>
      <c r="Z48" s="22">
        <v>355</v>
      </c>
      <c r="AA48" s="11">
        <f t="shared" si="2"/>
        <v>3263025</v>
      </c>
    </row>
    <row r="49" spans="1:28" x14ac:dyDescent="0.25">
      <c r="A49" s="2">
        <v>11</v>
      </c>
      <c r="B49" s="17">
        <v>385</v>
      </c>
      <c r="C49" s="18">
        <v>448</v>
      </c>
      <c r="D49" s="18">
        <v>486</v>
      </c>
      <c r="E49" s="18">
        <v>404</v>
      </c>
      <c r="F49" s="18">
        <v>467</v>
      </c>
      <c r="G49" s="18">
        <v>12</v>
      </c>
      <c r="H49" s="18">
        <v>55</v>
      </c>
      <c r="I49" s="18">
        <v>118</v>
      </c>
      <c r="J49" s="18">
        <v>31</v>
      </c>
      <c r="K49" s="18">
        <v>99</v>
      </c>
      <c r="L49" s="18">
        <v>269</v>
      </c>
      <c r="M49" s="18">
        <v>307</v>
      </c>
      <c r="N49" s="18">
        <v>375</v>
      </c>
      <c r="O49" s="18">
        <v>288</v>
      </c>
      <c r="P49" s="18">
        <v>326</v>
      </c>
      <c r="Q49" s="18">
        <v>521</v>
      </c>
      <c r="R49" s="18">
        <v>564</v>
      </c>
      <c r="S49" s="18">
        <v>602</v>
      </c>
      <c r="T49" s="18">
        <v>545</v>
      </c>
      <c r="U49" s="18">
        <v>583</v>
      </c>
      <c r="V49" s="18">
        <v>128</v>
      </c>
      <c r="W49" s="18">
        <v>191</v>
      </c>
      <c r="X49" s="18">
        <v>234</v>
      </c>
      <c r="Y49" s="18">
        <v>172</v>
      </c>
      <c r="Z49" s="22">
        <v>215</v>
      </c>
      <c r="AA49" s="11">
        <f t="shared" si="2"/>
        <v>3263025</v>
      </c>
    </row>
    <row r="50" spans="1:28" x14ac:dyDescent="0.25">
      <c r="A50" s="2">
        <v>12</v>
      </c>
      <c r="B50" s="17">
        <v>479</v>
      </c>
      <c r="C50" s="18">
        <v>417</v>
      </c>
      <c r="D50" s="18">
        <v>460</v>
      </c>
      <c r="E50" s="18">
        <v>398</v>
      </c>
      <c r="F50" s="18">
        <v>436</v>
      </c>
      <c r="G50" s="18">
        <v>106</v>
      </c>
      <c r="H50" s="18">
        <v>49</v>
      </c>
      <c r="I50" s="18">
        <v>87</v>
      </c>
      <c r="J50" s="18">
        <v>5</v>
      </c>
      <c r="K50" s="18">
        <v>68</v>
      </c>
      <c r="L50" s="18">
        <v>363</v>
      </c>
      <c r="M50" s="18">
        <v>276</v>
      </c>
      <c r="N50" s="18">
        <v>344</v>
      </c>
      <c r="O50" s="18">
        <v>257</v>
      </c>
      <c r="P50" s="18">
        <v>325</v>
      </c>
      <c r="Q50" s="18">
        <v>620</v>
      </c>
      <c r="R50" s="18">
        <v>533</v>
      </c>
      <c r="S50" s="18">
        <v>596</v>
      </c>
      <c r="T50" s="18">
        <v>514</v>
      </c>
      <c r="U50" s="18">
        <v>552</v>
      </c>
      <c r="V50" s="18">
        <v>247</v>
      </c>
      <c r="W50" s="18">
        <v>165</v>
      </c>
      <c r="X50" s="18">
        <v>203</v>
      </c>
      <c r="Y50" s="18">
        <v>141</v>
      </c>
      <c r="Z50" s="22">
        <v>184</v>
      </c>
      <c r="AA50" s="11">
        <f t="shared" si="2"/>
        <v>3263025</v>
      </c>
    </row>
    <row r="51" spans="1:28" x14ac:dyDescent="0.25">
      <c r="A51" s="2">
        <v>13</v>
      </c>
      <c r="B51" s="17">
        <v>473</v>
      </c>
      <c r="C51" s="18">
        <v>386</v>
      </c>
      <c r="D51" s="18">
        <v>429</v>
      </c>
      <c r="E51" s="18">
        <v>492</v>
      </c>
      <c r="F51" s="18">
        <v>410</v>
      </c>
      <c r="G51" s="18">
        <v>80</v>
      </c>
      <c r="H51" s="18">
        <v>18</v>
      </c>
      <c r="I51" s="18">
        <v>56</v>
      </c>
      <c r="J51" s="18">
        <v>124</v>
      </c>
      <c r="K51" s="18">
        <v>37</v>
      </c>
      <c r="L51" s="18">
        <v>332</v>
      </c>
      <c r="M51" s="18">
        <v>275</v>
      </c>
      <c r="N51" s="14">
        <v>313</v>
      </c>
      <c r="O51" s="18">
        <v>351</v>
      </c>
      <c r="P51" s="18">
        <v>294</v>
      </c>
      <c r="Q51" s="18">
        <v>589</v>
      </c>
      <c r="R51" s="18">
        <v>502</v>
      </c>
      <c r="S51" s="18">
        <v>570</v>
      </c>
      <c r="T51" s="18">
        <v>608</v>
      </c>
      <c r="U51" s="18">
        <v>546</v>
      </c>
      <c r="V51" s="18">
        <v>216</v>
      </c>
      <c r="W51" s="18">
        <v>134</v>
      </c>
      <c r="X51" s="18">
        <v>197</v>
      </c>
      <c r="Y51" s="18">
        <v>240</v>
      </c>
      <c r="Z51" s="22">
        <v>153</v>
      </c>
      <c r="AA51" s="11">
        <f t="shared" si="2"/>
        <v>3263025</v>
      </c>
      <c r="AB51" s="12">
        <f>B51^3+C51^3+D51^3+E51^3+F51^3+G51^3+H51^3+I51^3+J51^3+K51^3+L51^3+M51^3+N51^3+O51^3+P51^3+Q51^3+R51^3+S51^3+T51^3+U51^3+V51^3+W51^3+X51^3+Y51^3+Z51^3</f>
        <v>1530765625</v>
      </c>
    </row>
    <row r="52" spans="1:28" x14ac:dyDescent="0.25">
      <c r="A52" s="2">
        <v>14</v>
      </c>
      <c r="B52" s="17">
        <v>442</v>
      </c>
      <c r="C52" s="18">
        <v>485</v>
      </c>
      <c r="D52" s="18">
        <v>423</v>
      </c>
      <c r="E52" s="18">
        <v>461</v>
      </c>
      <c r="F52" s="18">
        <v>379</v>
      </c>
      <c r="G52" s="18">
        <v>74</v>
      </c>
      <c r="H52" s="18">
        <v>112</v>
      </c>
      <c r="I52" s="18">
        <v>30</v>
      </c>
      <c r="J52" s="18">
        <v>93</v>
      </c>
      <c r="K52" s="18">
        <v>6</v>
      </c>
      <c r="L52" s="18">
        <v>301</v>
      </c>
      <c r="M52" s="18">
        <v>369</v>
      </c>
      <c r="N52" s="18">
        <v>282</v>
      </c>
      <c r="O52" s="18">
        <v>350</v>
      </c>
      <c r="P52" s="18">
        <v>263</v>
      </c>
      <c r="Q52" s="18">
        <v>558</v>
      </c>
      <c r="R52" s="18">
        <v>621</v>
      </c>
      <c r="S52" s="18">
        <v>539</v>
      </c>
      <c r="T52" s="18">
        <v>577</v>
      </c>
      <c r="U52" s="18">
        <v>520</v>
      </c>
      <c r="V52" s="18">
        <v>190</v>
      </c>
      <c r="W52" s="18">
        <v>228</v>
      </c>
      <c r="X52" s="18">
        <v>166</v>
      </c>
      <c r="Y52" s="18">
        <v>209</v>
      </c>
      <c r="Z52" s="22">
        <v>147</v>
      </c>
      <c r="AA52" s="11">
        <f t="shared" si="2"/>
        <v>3263025</v>
      </c>
      <c r="AB52" s="12"/>
    </row>
    <row r="53" spans="1:28" x14ac:dyDescent="0.25">
      <c r="A53" s="2">
        <v>15</v>
      </c>
      <c r="B53" s="17">
        <v>411</v>
      </c>
      <c r="C53" s="18">
        <v>454</v>
      </c>
      <c r="D53" s="18">
        <v>392</v>
      </c>
      <c r="E53" s="18">
        <v>435</v>
      </c>
      <c r="F53" s="18">
        <v>498</v>
      </c>
      <c r="G53" s="18">
        <v>43</v>
      </c>
      <c r="H53" s="18">
        <v>81</v>
      </c>
      <c r="I53" s="18">
        <v>24</v>
      </c>
      <c r="J53" s="18">
        <v>62</v>
      </c>
      <c r="K53" s="18">
        <v>105</v>
      </c>
      <c r="L53" s="18">
        <v>300</v>
      </c>
      <c r="M53" s="18">
        <v>338</v>
      </c>
      <c r="N53" s="18">
        <v>251</v>
      </c>
      <c r="O53" s="18">
        <v>319</v>
      </c>
      <c r="P53" s="18">
        <v>357</v>
      </c>
      <c r="Q53" s="18">
        <v>527</v>
      </c>
      <c r="R53" s="18">
        <v>595</v>
      </c>
      <c r="S53" s="18">
        <v>508</v>
      </c>
      <c r="T53" s="18">
        <v>571</v>
      </c>
      <c r="U53" s="18">
        <v>614</v>
      </c>
      <c r="V53" s="18">
        <v>159</v>
      </c>
      <c r="W53" s="18">
        <v>222</v>
      </c>
      <c r="X53" s="18">
        <v>140</v>
      </c>
      <c r="Y53" s="18">
        <v>178</v>
      </c>
      <c r="Z53" s="22">
        <v>241</v>
      </c>
      <c r="AA53" s="11">
        <f t="shared" si="2"/>
        <v>3263025</v>
      </c>
      <c r="AB53" s="12"/>
    </row>
    <row r="54" spans="1:28" x14ac:dyDescent="0.25">
      <c r="A54" s="2">
        <v>16</v>
      </c>
      <c r="B54" s="17">
        <v>271</v>
      </c>
      <c r="C54" s="18">
        <v>314</v>
      </c>
      <c r="D54" s="18">
        <v>352</v>
      </c>
      <c r="E54" s="18">
        <v>295</v>
      </c>
      <c r="F54" s="18">
        <v>333</v>
      </c>
      <c r="G54" s="18">
        <v>503</v>
      </c>
      <c r="H54" s="18">
        <v>566</v>
      </c>
      <c r="I54" s="18">
        <v>609</v>
      </c>
      <c r="J54" s="18">
        <v>547</v>
      </c>
      <c r="K54" s="18">
        <v>590</v>
      </c>
      <c r="L54" s="18">
        <v>135</v>
      </c>
      <c r="M54" s="18">
        <v>198</v>
      </c>
      <c r="N54" s="18">
        <v>236</v>
      </c>
      <c r="O54" s="18">
        <v>154</v>
      </c>
      <c r="P54" s="18">
        <v>217</v>
      </c>
      <c r="Q54" s="18">
        <v>387</v>
      </c>
      <c r="R54" s="18">
        <v>430</v>
      </c>
      <c r="S54" s="18">
        <v>493</v>
      </c>
      <c r="T54" s="18">
        <v>406</v>
      </c>
      <c r="U54" s="18">
        <v>474</v>
      </c>
      <c r="V54" s="18">
        <v>19</v>
      </c>
      <c r="W54" s="18">
        <v>57</v>
      </c>
      <c r="X54" s="18">
        <v>125</v>
      </c>
      <c r="Y54" s="18">
        <v>38</v>
      </c>
      <c r="Z54" s="22">
        <v>76</v>
      </c>
      <c r="AA54" s="11">
        <f t="shared" si="2"/>
        <v>3263025</v>
      </c>
      <c r="AB54" s="12"/>
    </row>
    <row r="55" spans="1:28" x14ac:dyDescent="0.25">
      <c r="A55" s="2">
        <v>17</v>
      </c>
      <c r="B55" s="17">
        <v>370</v>
      </c>
      <c r="C55" s="18">
        <v>283</v>
      </c>
      <c r="D55" s="18">
        <v>346</v>
      </c>
      <c r="E55" s="18">
        <v>264</v>
      </c>
      <c r="F55" s="18">
        <v>302</v>
      </c>
      <c r="G55" s="18">
        <v>622</v>
      </c>
      <c r="H55" s="18">
        <v>540</v>
      </c>
      <c r="I55" s="18">
        <v>578</v>
      </c>
      <c r="J55" s="18">
        <v>516</v>
      </c>
      <c r="K55" s="18">
        <v>559</v>
      </c>
      <c r="L55" s="18">
        <v>229</v>
      </c>
      <c r="M55" s="18">
        <v>167</v>
      </c>
      <c r="N55" s="18">
        <v>210</v>
      </c>
      <c r="O55" s="18">
        <v>148</v>
      </c>
      <c r="P55" s="18">
        <v>186</v>
      </c>
      <c r="Q55" s="18">
        <v>481</v>
      </c>
      <c r="R55" s="18">
        <v>424</v>
      </c>
      <c r="S55" s="18">
        <v>462</v>
      </c>
      <c r="T55" s="18">
        <v>380</v>
      </c>
      <c r="U55" s="18">
        <v>443</v>
      </c>
      <c r="V55" s="18">
        <v>113</v>
      </c>
      <c r="W55" s="18">
        <v>26</v>
      </c>
      <c r="X55" s="18">
        <v>94</v>
      </c>
      <c r="Y55" s="18">
        <v>7</v>
      </c>
      <c r="Z55" s="22">
        <v>75</v>
      </c>
      <c r="AA55" s="11">
        <f t="shared" si="2"/>
        <v>3263025</v>
      </c>
      <c r="AB55" s="12"/>
    </row>
    <row r="56" spans="1:28" x14ac:dyDescent="0.25">
      <c r="A56" s="2">
        <v>18</v>
      </c>
      <c r="B56" s="17">
        <v>339</v>
      </c>
      <c r="C56" s="18">
        <v>252</v>
      </c>
      <c r="D56" s="18">
        <v>320</v>
      </c>
      <c r="E56" s="18">
        <v>358</v>
      </c>
      <c r="F56" s="18">
        <v>296</v>
      </c>
      <c r="G56" s="18">
        <v>591</v>
      </c>
      <c r="H56" s="18">
        <v>509</v>
      </c>
      <c r="I56" s="18">
        <v>572</v>
      </c>
      <c r="J56" s="18">
        <v>615</v>
      </c>
      <c r="K56" s="18">
        <v>528</v>
      </c>
      <c r="L56" s="18">
        <v>223</v>
      </c>
      <c r="M56" s="18">
        <v>136</v>
      </c>
      <c r="N56" s="18">
        <v>179</v>
      </c>
      <c r="O56" s="18">
        <v>242</v>
      </c>
      <c r="P56" s="18">
        <v>160</v>
      </c>
      <c r="Q56" s="18">
        <v>455</v>
      </c>
      <c r="R56" s="18">
        <v>393</v>
      </c>
      <c r="S56" s="18">
        <v>431</v>
      </c>
      <c r="T56" s="18">
        <v>499</v>
      </c>
      <c r="U56" s="18">
        <v>412</v>
      </c>
      <c r="V56" s="18">
        <v>82</v>
      </c>
      <c r="W56" s="18">
        <v>25</v>
      </c>
      <c r="X56" s="18">
        <v>63</v>
      </c>
      <c r="Y56" s="18">
        <v>101</v>
      </c>
      <c r="Z56" s="22">
        <v>44</v>
      </c>
      <c r="AA56" s="11">
        <f t="shared" si="2"/>
        <v>3263025</v>
      </c>
      <c r="AB56" s="12"/>
    </row>
    <row r="57" spans="1:28" x14ac:dyDescent="0.25">
      <c r="A57" s="2">
        <v>19</v>
      </c>
      <c r="B57" s="17">
        <v>308</v>
      </c>
      <c r="C57" s="18">
        <v>371</v>
      </c>
      <c r="D57" s="18">
        <v>289</v>
      </c>
      <c r="E57" s="18">
        <v>327</v>
      </c>
      <c r="F57" s="18">
        <v>270</v>
      </c>
      <c r="G57" s="18">
        <v>565</v>
      </c>
      <c r="H57" s="18">
        <v>603</v>
      </c>
      <c r="I57" s="18">
        <v>541</v>
      </c>
      <c r="J57" s="18">
        <v>584</v>
      </c>
      <c r="K57" s="18">
        <v>522</v>
      </c>
      <c r="L57" s="18">
        <v>192</v>
      </c>
      <c r="M57" s="18">
        <v>235</v>
      </c>
      <c r="N57" s="18">
        <v>173</v>
      </c>
      <c r="O57" s="18">
        <v>211</v>
      </c>
      <c r="P57" s="18">
        <v>129</v>
      </c>
      <c r="Q57" s="18">
        <v>449</v>
      </c>
      <c r="R57" s="18">
        <v>487</v>
      </c>
      <c r="S57" s="18">
        <v>405</v>
      </c>
      <c r="T57" s="18">
        <v>468</v>
      </c>
      <c r="U57" s="18">
        <v>381</v>
      </c>
      <c r="V57" s="18">
        <v>51</v>
      </c>
      <c r="W57" s="18">
        <v>119</v>
      </c>
      <c r="X57" s="18">
        <v>32</v>
      </c>
      <c r="Y57" s="18">
        <v>100</v>
      </c>
      <c r="Z57" s="22">
        <v>13</v>
      </c>
      <c r="AA57" s="11">
        <f t="shared" si="2"/>
        <v>3263025</v>
      </c>
      <c r="AB57" s="12"/>
    </row>
    <row r="58" spans="1:28" x14ac:dyDescent="0.25">
      <c r="A58" s="2">
        <v>20</v>
      </c>
      <c r="B58" s="17">
        <v>277</v>
      </c>
      <c r="C58" s="18">
        <v>345</v>
      </c>
      <c r="D58" s="18">
        <v>258</v>
      </c>
      <c r="E58" s="18">
        <v>321</v>
      </c>
      <c r="F58" s="18">
        <v>364</v>
      </c>
      <c r="G58" s="18">
        <v>534</v>
      </c>
      <c r="H58" s="18">
        <v>597</v>
      </c>
      <c r="I58" s="18">
        <v>515</v>
      </c>
      <c r="J58" s="18">
        <v>553</v>
      </c>
      <c r="K58" s="18">
        <v>616</v>
      </c>
      <c r="L58" s="18">
        <v>161</v>
      </c>
      <c r="M58" s="18">
        <v>204</v>
      </c>
      <c r="N58" s="18">
        <v>142</v>
      </c>
      <c r="O58" s="18">
        <v>185</v>
      </c>
      <c r="P58" s="18">
        <v>248</v>
      </c>
      <c r="Q58" s="18">
        <v>418</v>
      </c>
      <c r="R58" s="18">
        <v>456</v>
      </c>
      <c r="S58" s="18">
        <v>399</v>
      </c>
      <c r="T58" s="18">
        <v>437</v>
      </c>
      <c r="U58" s="18">
        <v>480</v>
      </c>
      <c r="V58" s="18">
        <v>50</v>
      </c>
      <c r="W58" s="18">
        <v>88</v>
      </c>
      <c r="X58" s="18">
        <v>1</v>
      </c>
      <c r="Y58" s="18">
        <v>69</v>
      </c>
      <c r="Z58" s="22">
        <v>107</v>
      </c>
      <c r="AA58" s="11">
        <f t="shared" si="2"/>
        <v>3263025</v>
      </c>
      <c r="AB58" s="12"/>
    </row>
    <row r="59" spans="1:28" x14ac:dyDescent="0.25">
      <c r="A59" s="2">
        <v>21</v>
      </c>
      <c r="B59" s="17">
        <v>137</v>
      </c>
      <c r="C59" s="18">
        <v>180</v>
      </c>
      <c r="D59" s="18">
        <v>243</v>
      </c>
      <c r="E59" s="18">
        <v>156</v>
      </c>
      <c r="F59" s="18">
        <v>224</v>
      </c>
      <c r="G59" s="18">
        <v>394</v>
      </c>
      <c r="H59" s="18">
        <v>432</v>
      </c>
      <c r="I59" s="18">
        <v>500</v>
      </c>
      <c r="J59" s="18">
        <v>413</v>
      </c>
      <c r="K59" s="18">
        <v>451</v>
      </c>
      <c r="L59" s="18">
        <v>21</v>
      </c>
      <c r="M59" s="18">
        <v>64</v>
      </c>
      <c r="N59" s="18">
        <v>102</v>
      </c>
      <c r="O59" s="18">
        <v>45</v>
      </c>
      <c r="P59" s="18">
        <v>83</v>
      </c>
      <c r="Q59" s="18">
        <v>253</v>
      </c>
      <c r="R59" s="18">
        <v>316</v>
      </c>
      <c r="S59" s="18">
        <v>359</v>
      </c>
      <c r="T59" s="18">
        <v>297</v>
      </c>
      <c r="U59" s="18">
        <v>340</v>
      </c>
      <c r="V59" s="18">
        <v>510</v>
      </c>
      <c r="W59" s="18">
        <v>573</v>
      </c>
      <c r="X59" s="18">
        <v>611</v>
      </c>
      <c r="Y59" s="18">
        <v>529</v>
      </c>
      <c r="Z59" s="22">
        <v>592</v>
      </c>
      <c r="AA59" s="11">
        <f t="shared" si="2"/>
        <v>3263025</v>
      </c>
      <c r="AB59" s="12"/>
    </row>
    <row r="60" spans="1:28" x14ac:dyDescent="0.25">
      <c r="A60" s="2">
        <v>22</v>
      </c>
      <c r="B60" s="17">
        <v>231</v>
      </c>
      <c r="C60" s="18">
        <v>174</v>
      </c>
      <c r="D60" s="18">
        <v>212</v>
      </c>
      <c r="E60" s="18">
        <v>130</v>
      </c>
      <c r="F60" s="18">
        <v>193</v>
      </c>
      <c r="G60" s="18">
        <v>488</v>
      </c>
      <c r="H60" s="18">
        <v>401</v>
      </c>
      <c r="I60" s="18">
        <v>469</v>
      </c>
      <c r="J60" s="18">
        <v>382</v>
      </c>
      <c r="K60" s="18">
        <v>450</v>
      </c>
      <c r="L60" s="18">
        <v>120</v>
      </c>
      <c r="M60" s="18">
        <v>33</v>
      </c>
      <c r="N60" s="18">
        <v>96</v>
      </c>
      <c r="O60" s="18">
        <v>14</v>
      </c>
      <c r="P60" s="18">
        <v>52</v>
      </c>
      <c r="Q60" s="18">
        <v>372</v>
      </c>
      <c r="R60" s="18">
        <v>290</v>
      </c>
      <c r="S60" s="18">
        <v>328</v>
      </c>
      <c r="T60" s="18">
        <v>266</v>
      </c>
      <c r="U60" s="18">
        <v>309</v>
      </c>
      <c r="V60" s="18">
        <v>604</v>
      </c>
      <c r="W60" s="18">
        <v>542</v>
      </c>
      <c r="X60" s="18">
        <v>585</v>
      </c>
      <c r="Y60" s="18">
        <v>523</v>
      </c>
      <c r="Z60" s="22">
        <v>561</v>
      </c>
      <c r="AA60" s="11">
        <f t="shared" si="2"/>
        <v>3263025</v>
      </c>
      <c r="AB60" s="12"/>
    </row>
    <row r="61" spans="1:28" x14ac:dyDescent="0.25">
      <c r="A61" s="2">
        <v>23</v>
      </c>
      <c r="B61" s="17">
        <v>205</v>
      </c>
      <c r="C61" s="18">
        <v>143</v>
      </c>
      <c r="D61" s="18">
        <v>181</v>
      </c>
      <c r="E61" s="18">
        <v>249</v>
      </c>
      <c r="F61" s="18">
        <v>162</v>
      </c>
      <c r="G61" s="18">
        <v>457</v>
      </c>
      <c r="H61" s="18">
        <v>400</v>
      </c>
      <c r="I61" s="18">
        <v>438</v>
      </c>
      <c r="J61" s="18">
        <v>476</v>
      </c>
      <c r="K61" s="18">
        <v>419</v>
      </c>
      <c r="L61" s="18">
        <v>89</v>
      </c>
      <c r="M61" s="18">
        <v>2</v>
      </c>
      <c r="N61" s="18">
        <v>70</v>
      </c>
      <c r="O61" s="18">
        <v>108</v>
      </c>
      <c r="P61" s="18">
        <v>46</v>
      </c>
      <c r="Q61" s="18">
        <v>341</v>
      </c>
      <c r="R61" s="18">
        <v>259</v>
      </c>
      <c r="S61" s="18">
        <v>322</v>
      </c>
      <c r="T61" s="18">
        <v>365</v>
      </c>
      <c r="U61" s="18">
        <v>278</v>
      </c>
      <c r="V61" s="18">
        <v>598</v>
      </c>
      <c r="W61" s="18">
        <v>511</v>
      </c>
      <c r="X61" s="18">
        <v>554</v>
      </c>
      <c r="Y61" s="18">
        <v>617</v>
      </c>
      <c r="Z61" s="22">
        <v>535</v>
      </c>
      <c r="AA61" s="11">
        <f t="shared" si="2"/>
        <v>3263025</v>
      </c>
      <c r="AB61" s="12"/>
    </row>
    <row r="62" spans="1:28" x14ac:dyDescent="0.25">
      <c r="A62" s="2">
        <v>24</v>
      </c>
      <c r="B62" s="17">
        <v>199</v>
      </c>
      <c r="C62" s="18">
        <v>237</v>
      </c>
      <c r="D62" s="18">
        <v>155</v>
      </c>
      <c r="E62" s="18">
        <v>218</v>
      </c>
      <c r="F62" s="18">
        <v>131</v>
      </c>
      <c r="G62" s="18">
        <v>426</v>
      </c>
      <c r="H62" s="18">
        <v>494</v>
      </c>
      <c r="I62" s="18">
        <v>407</v>
      </c>
      <c r="J62" s="18">
        <v>475</v>
      </c>
      <c r="K62" s="18">
        <v>388</v>
      </c>
      <c r="L62" s="18">
        <v>58</v>
      </c>
      <c r="M62" s="18">
        <v>121</v>
      </c>
      <c r="N62" s="18">
        <v>39</v>
      </c>
      <c r="O62" s="18">
        <v>77</v>
      </c>
      <c r="P62" s="18">
        <v>20</v>
      </c>
      <c r="Q62" s="18">
        <v>315</v>
      </c>
      <c r="R62" s="18">
        <v>353</v>
      </c>
      <c r="S62" s="18">
        <v>291</v>
      </c>
      <c r="T62" s="18">
        <v>334</v>
      </c>
      <c r="U62" s="18">
        <v>272</v>
      </c>
      <c r="V62" s="18">
        <v>567</v>
      </c>
      <c r="W62" s="18">
        <v>610</v>
      </c>
      <c r="X62" s="18">
        <v>548</v>
      </c>
      <c r="Y62" s="18">
        <v>586</v>
      </c>
      <c r="Z62" s="22">
        <v>504</v>
      </c>
      <c r="AA62" s="11">
        <f t="shared" si="2"/>
        <v>3263025</v>
      </c>
      <c r="AB62" s="12"/>
    </row>
    <row r="63" spans="1:28" x14ac:dyDescent="0.25">
      <c r="A63" s="2">
        <v>25</v>
      </c>
      <c r="B63" s="19">
        <v>168</v>
      </c>
      <c r="C63" s="20">
        <v>206</v>
      </c>
      <c r="D63" s="20">
        <v>149</v>
      </c>
      <c r="E63" s="20">
        <v>187</v>
      </c>
      <c r="F63" s="20">
        <v>230</v>
      </c>
      <c r="G63" s="20">
        <v>425</v>
      </c>
      <c r="H63" s="20">
        <v>463</v>
      </c>
      <c r="I63" s="20">
        <v>376</v>
      </c>
      <c r="J63" s="20">
        <v>444</v>
      </c>
      <c r="K63" s="20">
        <v>482</v>
      </c>
      <c r="L63" s="20">
        <v>27</v>
      </c>
      <c r="M63" s="20">
        <v>95</v>
      </c>
      <c r="N63" s="20">
        <v>8</v>
      </c>
      <c r="O63" s="20">
        <v>71</v>
      </c>
      <c r="P63" s="20">
        <v>114</v>
      </c>
      <c r="Q63" s="20">
        <v>284</v>
      </c>
      <c r="R63" s="20">
        <v>347</v>
      </c>
      <c r="S63" s="20">
        <v>265</v>
      </c>
      <c r="T63" s="20">
        <v>303</v>
      </c>
      <c r="U63" s="20">
        <v>366</v>
      </c>
      <c r="V63" s="20">
        <v>536</v>
      </c>
      <c r="W63" s="20">
        <v>579</v>
      </c>
      <c r="X63" s="20">
        <v>517</v>
      </c>
      <c r="Y63" s="20">
        <v>560</v>
      </c>
      <c r="Z63" s="23">
        <v>623</v>
      </c>
      <c r="AA63" s="11">
        <f t="shared" si="2"/>
        <v>3263025</v>
      </c>
      <c r="AB63" s="12"/>
    </row>
    <row r="64" spans="1:28" x14ac:dyDescent="0.25">
      <c r="A64" s="7" t="s">
        <v>0</v>
      </c>
      <c r="B64" s="11">
        <f t="shared" ref="B64:Z64" si="3">SUMSQ(B39:B63)</f>
        <v>3263025</v>
      </c>
      <c r="C64" s="11">
        <f t="shared" si="3"/>
        <v>3263025</v>
      </c>
      <c r="D64" s="11">
        <f t="shared" si="3"/>
        <v>3263025</v>
      </c>
      <c r="E64" s="11">
        <f t="shared" si="3"/>
        <v>3263025</v>
      </c>
      <c r="F64" s="11">
        <f t="shared" si="3"/>
        <v>3263025</v>
      </c>
      <c r="G64" s="11">
        <f t="shared" si="3"/>
        <v>3263025</v>
      </c>
      <c r="H64" s="11">
        <f t="shared" si="3"/>
        <v>3263025</v>
      </c>
      <c r="I64" s="11">
        <f t="shared" si="3"/>
        <v>3263025</v>
      </c>
      <c r="J64" s="11">
        <f t="shared" si="3"/>
        <v>3263025</v>
      </c>
      <c r="K64" s="11">
        <f t="shared" si="3"/>
        <v>3263025</v>
      </c>
      <c r="L64" s="11">
        <f t="shared" si="3"/>
        <v>3263025</v>
      </c>
      <c r="M64" s="11">
        <f t="shared" si="3"/>
        <v>3263025</v>
      </c>
      <c r="N64" s="11">
        <f t="shared" si="3"/>
        <v>3263025</v>
      </c>
      <c r="O64" s="11">
        <f t="shared" si="3"/>
        <v>3263025</v>
      </c>
      <c r="P64" s="11">
        <f t="shared" si="3"/>
        <v>3263025</v>
      </c>
      <c r="Q64" s="11">
        <f t="shared" si="3"/>
        <v>3263025</v>
      </c>
      <c r="R64" s="11">
        <f t="shared" si="3"/>
        <v>3263025</v>
      </c>
      <c r="S64" s="11">
        <f t="shared" si="3"/>
        <v>3263025</v>
      </c>
      <c r="T64" s="11">
        <f t="shared" si="3"/>
        <v>3263025</v>
      </c>
      <c r="U64" s="11">
        <f t="shared" si="3"/>
        <v>3263025</v>
      </c>
      <c r="V64" s="11">
        <f t="shared" si="3"/>
        <v>3263025</v>
      </c>
      <c r="W64" s="11">
        <f t="shared" si="3"/>
        <v>3263025</v>
      </c>
      <c r="X64" s="11">
        <f t="shared" si="3"/>
        <v>3263025</v>
      </c>
      <c r="Y64" s="11">
        <f t="shared" si="3"/>
        <v>3263025</v>
      </c>
      <c r="Z64" s="11">
        <f t="shared" si="3"/>
        <v>3263025</v>
      </c>
      <c r="AA64" s="11"/>
      <c r="AB64" s="12"/>
    </row>
    <row r="65" spans="1:29" x14ac:dyDescent="0.25">
      <c r="A65" s="7" t="s">
        <v>4</v>
      </c>
      <c r="N65" s="12">
        <f>N39^3+N40^3+N41^3+N42^3+N43^3+N44^3+N45^3+N46^3+N47^3+N48^3+N49^3+N50^3+N51^3+N52^3+N53^3+N54^3+N55^3+N56^3+N57^3+N58^3+N59^3+N60^3+N61^3+N62^3+N63^3</f>
        <v>1530765625</v>
      </c>
      <c r="O65" s="12"/>
      <c r="AA65" s="11"/>
      <c r="AB65" s="12"/>
    </row>
    <row r="66" spans="1:29" x14ac:dyDescent="0.25">
      <c r="A66" s="3"/>
      <c r="B66" s="8" t="s">
        <v>6</v>
      </c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11"/>
      <c r="AB66" s="12"/>
    </row>
    <row r="67" spans="1:29" x14ac:dyDescent="0.25">
      <c r="A67" s="7" t="s">
        <v>1</v>
      </c>
      <c r="B67" s="3">
        <f>B39</f>
        <v>3</v>
      </c>
      <c r="C67" s="3">
        <f>C40</f>
        <v>40</v>
      </c>
      <c r="D67" s="3">
        <f>D41</f>
        <v>72</v>
      </c>
      <c r="E67" s="3">
        <f>E42</f>
        <v>84</v>
      </c>
      <c r="F67" s="3">
        <f>F43</f>
        <v>116</v>
      </c>
      <c r="G67" s="3">
        <f>G44</f>
        <v>146</v>
      </c>
      <c r="H67" s="3">
        <f>H45</f>
        <v>158</v>
      </c>
      <c r="I67" s="3">
        <f>I46</f>
        <v>195</v>
      </c>
      <c r="J67" s="3">
        <f>J47</f>
        <v>202</v>
      </c>
      <c r="K67" s="3">
        <f>K48</f>
        <v>239</v>
      </c>
      <c r="L67" s="3">
        <f>L49</f>
        <v>269</v>
      </c>
      <c r="M67" s="3">
        <f>M50</f>
        <v>276</v>
      </c>
      <c r="N67" s="3">
        <f>N51</f>
        <v>313</v>
      </c>
      <c r="O67" s="3">
        <f>O52</f>
        <v>350</v>
      </c>
      <c r="P67" s="3">
        <f>P53</f>
        <v>357</v>
      </c>
      <c r="Q67" s="3">
        <f>Q54</f>
        <v>387</v>
      </c>
      <c r="R67" s="3">
        <f>R55</f>
        <v>424</v>
      </c>
      <c r="S67" s="3">
        <f>S56</f>
        <v>431</v>
      </c>
      <c r="T67" s="3">
        <f>T57</f>
        <v>468</v>
      </c>
      <c r="U67" s="3">
        <f>U58</f>
        <v>480</v>
      </c>
      <c r="V67" s="3">
        <f>V59</f>
        <v>510</v>
      </c>
      <c r="W67" s="3">
        <f>W60</f>
        <v>542</v>
      </c>
      <c r="X67" s="3">
        <f>X61</f>
        <v>554</v>
      </c>
      <c r="Y67" s="3">
        <f>Y62</f>
        <v>586</v>
      </c>
      <c r="Z67" s="9">
        <f>Z63</f>
        <v>623</v>
      </c>
      <c r="AA67" s="11">
        <f>SUMSQ(B67:Z67)</f>
        <v>3263025</v>
      </c>
      <c r="AB67" s="12">
        <f>B67^3+C67^3+D67^3+E67^3+F67^3+G67^3+H67^3+I67^3+J67^3+K67^3+L67^3+M67^3+N67^3+O67^3+P67^3+Q67^3+R67^3+S67^3+T67^3+U67^3+V67^3+W67^3+X67^3+Y67^3+Z67^3</f>
        <v>1530765625</v>
      </c>
    </row>
    <row r="68" spans="1:29" x14ac:dyDescent="0.25">
      <c r="A68" s="7" t="s">
        <v>2</v>
      </c>
      <c r="B68" s="3">
        <f>B63</f>
        <v>168</v>
      </c>
      <c r="C68" s="3">
        <f>C62</f>
        <v>237</v>
      </c>
      <c r="D68" s="3">
        <f>D61</f>
        <v>181</v>
      </c>
      <c r="E68" s="3">
        <f>E60</f>
        <v>130</v>
      </c>
      <c r="F68" s="3">
        <f>F59</f>
        <v>224</v>
      </c>
      <c r="G68" s="3">
        <f>G58</f>
        <v>534</v>
      </c>
      <c r="H68" s="3">
        <f>H57</f>
        <v>603</v>
      </c>
      <c r="I68" s="3">
        <f>I56</f>
        <v>572</v>
      </c>
      <c r="J68" s="3">
        <f>J55</f>
        <v>516</v>
      </c>
      <c r="K68" s="3">
        <f>K54</f>
        <v>590</v>
      </c>
      <c r="L68" s="3">
        <f>L53</f>
        <v>300</v>
      </c>
      <c r="M68" s="3">
        <f>M52</f>
        <v>369</v>
      </c>
      <c r="N68" s="3">
        <f>N51</f>
        <v>313</v>
      </c>
      <c r="O68" s="3">
        <f>O50</f>
        <v>257</v>
      </c>
      <c r="P68" s="3">
        <f>P49</f>
        <v>326</v>
      </c>
      <c r="Q68" s="3">
        <f>Q48</f>
        <v>36</v>
      </c>
      <c r="R68" s="3">
        <f>R47</f>
        <v>110</v>
      </c>
      <c r="S68" s="3">
        <f>S46</f>
        <v>54</v>
      </c>
      <c r="T68" s="3">
        <f>T45</f>
        <v>23</v>
      </c>
      <c r="U68" s="3">
        <f>U44</f>
        <v>92</v>
      </c>
      <c r="V68" s="3">
        <f>V43</f>
        <v>402</v>
      </c>
      <c r="W68" s="3">
        <f>W42</f>
        <v>496</v>
      </c>
      <c r="X68" s="3">
        <f>X41</f>
        <v>445</v>
      </c>
      <c r="Y68" s="3">
        <f>Y40</f>
        <v>389</v>
      </c>
      <c r="Z68" s="9">
        <f>Z39</f>
        <v>458</v>
      </c>
      <c r="AA68" s="11">
        <f>SUMSQ(B68:Z68)</f>
        <v>3263025</v>
      </c>
      <c r="AB68" s="12">
        <f>B68^3+C68^3+D68^3+E68^3+F68^3+G68^3+H68^3+I68^3+J68^3+K68^3+L68^3+M68^3+N68^3+O68^3+P68^3+Q68^3+R68^3+S68^3+T68^3+U68^3+V68^3+W68^3+X68^3+Y68^3+Z68^3</f>
        <v>1530765625</v>
      </c>
    </row>
    <row r="70" spans="1:29" x14ac:dyDescent="0.25">
      <c r="A70" s="2" t="s">
        <v>3</v>
      </c>
      <c r="B70" s="13" t="s">
        <v>25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6"/>
      <c r="AB70" s="2"/>
    </row>
    <row r="71" spans="1:29" x14ac:dyDescent="0.25">
      <c r="A71" s="2">
        <v>1</v>
      </c>
      <c r="B71" s="15">
        <v>6</v>
      </c>
      <c r="C71" s="16">
        <v>73</v>
      </c>
      <c r="D71" s="16">
        <v>115</v>
      </c>
      <c r="E71" s="16">
        <v>27</v>
      </c>
      <c r="F71" s="16">
        <v>94</v>
      </c>
      <c r="G71" s="16">
        <v>253</v>
      </c>
      <c r="H71" s="16">
        <v>320</v>
      </c>
      <c r="I71" s="16">
        <v>357</v>
      </c>
      <c r="J71" s="16">
        <v>299</v>
      </c>
      <c r="K71" s="16">
        <v>336</v>
      </c>
      <c r="L71" s="16">
        <v>525</v>
      </c>
      <c r="M71" s="16">
        <v>562</v>
      </c>
      <c r="N71" s="16">
        <v>604</v>
      </c>
      <c r="O71" s="16">
        <v>541</v>
      </c>
      <c r="P71" s="16">
        <v>583</v>
      </c>
      <c r="Q71" s="16">
        <v>142</v>
      </c>
      <c r="R71" s="16">
        <v>184</v>
      </c>
      <c r="S71" s="16">
        <v>246</v>
      </c>
      <c r="T71" s="16">
        <v>163</v>
      </c>
      <c r="U71" s="16">
        <v>205</v>
      </c>
      <c r="V71" s="16">
        <v>389</v>
      </c>
      <c r="W71" s="16">
        <v>426</v>
      </c>
      <c r="X71" s="16">
        <v>493</v>
      </c>
      <c r="Y71" s="16">
        <v>410</v>
      </c>
      <c r="Z71" s="21">
        <v>472</v>
      </c>
      <c r="AA71" s="11">
        <f t="shared" ref="AA71:AA95" si="4">SUMSQ(B71:Z71)</f>
        <v>3263025</v>
      </c>
    </row>
    <row r="72" spans="1:29" x14ac:dyDescent="0.25">
      <c r="A72" s="2">
        <v>2</v>
      </c>
      <c r="B72" s="17">
        <v>102</v>
      </c>
      <c r="C72" s="18">
        <v>44</v>
      </c>
      <c r="D72" s="18">
        <v>81</v>
      </c>
      <c r="E72" s="18">
        <v>23</v>
      </c>
      <c r="F72" s="18">
        <v>65</v>
      </c>
      <c r="G72" s="18">
        <v>374</v>
      </c>
      <c r="H72" s="18">
        <v>286</v>
      </c>
      <c r="I72" s="18">
        <v>328</v>
      </c>
      <c r="J72" s="18">
        <v>270</v>
      </c>
      <c r="K72" s="18">
        <v>307</v>
      </c>
      <c r="L72" s="18">
        <v>616</v>
      </c>
      <c r="M72" s="18">
        <v>533</v>
      </c>
      <c r="N72" s="18">
        <v>600</v>
      </c>
      <c r="O72" s="18">
        <v>512</v>
      </c>
      <c r="P72" s="18">
        <v>554</v>
      </c>
      <c r="Q72" s="18">
        <v>238</v>
      </c>
      <c r="R72" s="18">
        <v>155</v>
      </c>
      <c r="S72" s="18">
        <v>217</v>
      </c>
      <c r="T72" s="18">
        <v>134</v>
      </c>
      <c r="U72" s="18">
        <v>196</v>
      </c>
      <c r="V72" s="18">
        <v>485</v>
      </c>
      <c r="W72" s="18">
        <v>422</v>
      </c>
      <c r="X72" s="18">
        <v>464</v>
      </c>
      <c r="Y72" s="18">
        <v>376</v>
      </c>
      <c r="Z72" s="22">
        <v>443</v>
      </c>
      <c r="AA72" s="11">
        <f t="shared" si="4"/>
        <v>3263025</v>
      </c>
    </row>
    <row r="73" spans="1:29" x14ac:dyDescent="0.25">
      <c r="A73" s="2">
        <v>3</v>
      </c>
      <c r="B73" s="17">
        <v>98</v>
      </c>
      <c r="C73" s="18">
        <v>15</v>
      </c>
      <c r="D73" s="18">
        <v>52</v>
      </c>
      <c r="E73" s="18">
        <v>119</v>
      </c>
      <c r="F73" s="18">
        <v>31</v>
      </c>
      <c r="G73" s="18">
        <v>345</v>
      </c>
      <c r="H73" s="18">
        <v>257</v>
      </c>
      <c r="I73" s="18">
        <v>324</v>
      </c>
      <c r="J73" s="18">
        <v>361</v>
      </c>
      <c r="K73" s="18">
        <v>278</v>
      </c>
      <c r="L73" s="18">
        <v>587</v>
      </c>
      <c r="M73" s="18">
        <v>504</v>
      </c>
      <c r="N73" s="18">
        <v>566</v>
      </c>
      <c r="O73" s="18">
        <v>608</v>
      </c>
      <c r="P73" s="18">
        <v>550</v>
      </c>
      <c r="Q73" s="18">
        <v>209</v>
      </c>
      <c r="R73" s="18">
        <v>146</v>
      </c>
      <c r="S73" s="18">
        <v>188</v>
      </c>
      <c r="T73" s="18">
        <v>230</v>
      </c>
      <c r="U73" s="18">
        <v>167</v>
      </c>
      <c r="V73" s="18">
        <v>451</v>
      </c>
      <c r="W73" s="18">
        <v>393</v>
      </c>
      <c r="X73" s="18">
        <v>435</v>
      </c>
      <c r="Y73" s="18">
        <v>497</v>
      </c>
      <c r="Z73" s="22">
        <v>414</v>
      </c>
      <c r="AA73" s="11">
        <f t="shared" si="4"/>
        <v>3263025</v>
      </c>
    </row>
    <row r="74" spans="1:29" x14ac:dyDescent="0.25">
      <c r="A74" s="2">
        <v>4</v>
      </c>
      <c r="B74" s="17">
        <v>69</v>
      </c>
      <c r="C74" s="18">
        <v>106</v>
      </c>
      <c r="D74" s="18">
        <v>48</v>
      </c>
      <c r="E74" s="18">
        <v>90</v>
      </c>
      <c r="F74" s="18">
        <v>2</v>
      </c>
      <c r="G74" s="18">
        <v>311</v>
      </c>
      <c r="H74" s="18">
        <v>353</v>
      </c>
      <c r="I74" s="18">
        <v>295</v>
      </c>
      <c r="J74" s="18">
        <v>332</v>
      </c>
      <c r="K74" s="18">
        <v>274</v>
      </c>
      <c r="L74" s="18">
        <v>558</v>
      </c>
      <c r="M74" s="18">
        <v>625</v>
      </c>
      <c r="N74" s="18">
        <v>537</v>
      </c>
      <c r="O74" s="18">
        <v>579</v>
      </c>
      <c r="P74" s="18">
        <v>516</v>
      </c>
      <c r="Q74" s="18">
        <v>180</v>
      </c>
      <c r="R74" s="18">
        <v>242</v>
      </c>
      <c r="S74" s="18">
        <v>159</v>
      </c>
      <c r="T74" s="18">
        <v>221</v>
      </c>
      <c r="U74" s="18">
        <v>138</v>
      </c>
      <c r="V74" s="18">
        <v>447</v>
      </c>
      <c r="W74" s="18">
        <v>489</v>
      </c>
      <c r="X74" s="18">
        <v>401</v>
      </c>
      <c r="Y74" s="18">
        <v>468</v>
      </c>
      <c r="Z74" s="22">
        <v>385</v>
      </c>
      <c r="AA74" s="11">
        <f t="shared" si="4"/>
        <v>3263025</v>
      </c>
    </row>
    <row r="75" spans="1:29" x14ac:dyDescent="0.25">
      <c r="A75" s="2">
        <v>5</v>
      </c>
      <c r="B75" s="17">
        <v>40</v>
      </c>
      <c r="C75" s="18">
        <v>77</v>
      </c>
      <c r="D75" s="18">
        <v>19</v>
      </c>
      <c r="E75" s="18">
        <v>56</v>
      </c>
      <c r="F75" s="18">
        <v>123</v>
      </c>
      <c r="G75" s="18">
        <v>282</v>
      </c>
      <c r="H75" s="18">
        <v>349</v>
      </c>
      <c r="I75" s="18">
        <v>261</v>
      </c>
      <c r="J75" s="18">
        <v>303</v>
      </c>
      <c r="K75" s="18">
        <v>370</v>
      </c>
      <c r="L75" s="18">
        <v>529</v>
      </c>
      <c r="M75" s="18">
        <v>591</v>
      </c>
      <c r="N75" s="18">
        <v>508</v>
      </c>
      <c r="O75" s="18">
        <v>575</v>
      </c>
      <c r="P75" s="18">
        <v>612</v>
      </c>
      <c r="Q75" s="18">
        <v>171</v>
      </c>
      <c r="R75" s="18">
        <v>213</v>
      </c>
      <c r="S75" s="18">
        <v>130</v>
      </c>
      <c r="T75" s="18">
        <v>192</v>
      </c>
      <c r="U75" s="18">
        <v>234</v>
      </c>
      <c r="V75" s="18">
        <v>418</v>
      </c>
      <c r="W75" s="18">
        <v>460</v>
      </c>
      <c r="X75" s="18">
        <v>397</v>
      </c>
      <c r="Y75" s="18">
        <v>439</v>
      </c>
      <c r="Z75" s="22">
        <v>476</v>
      </c>
      <c r="AA75" s="11">
        <f t="shared" si="4"/>
        <v>3263025</v>
      </c>
    </row>
    <row r="76" spans="1:29" x14ac:dyDescent="0.25">
      <c r="A76" s="2">
        <v>6</v>
      </c>
      <c r="B76" s="17">
        <v>517</v>
      </c>
      <c r="C76" s="18">
        <v>559</v>
      </c>
      <c r="D76" s="18">
        <v>621</v>
      </c>
      <c r="E76" s="18">
        <v>538</v>
      </c>
      <c r="F76" s="18">
        <v>580</v>
      </c>
      <c r="G76" s="18">
        <v>139</v>
      </c>
      <c r="H76" s="18">
        <v>176</v>
      </c>
      <c r="I76" s="18">
        <v>243</v>
      </c>
      <c r="J76" s="18">
        <v>160</v>
      </c>
      <c r="K76" s="18">
        <v>222</v>
      </c>
      <c r="L76" s="18">
        <v>381</v>
      </c>
      <c r="M76" s="18">
        <v>448</v>
      </c>
      <c r="N76" s="18">
        <v>490</v>
      </c>
      <c r="O76" s="18">
        <v>402</v>
      </c>
      <c r="P76" s="18">
        <v>469</v>
      </c>
      <c r="Q76" s="18">
        <v>3</v>
      </c>
      <c r="R76" s="18">
        <v>70</v>
      </c>
      <c r="S76" s="18">
        <v>107</v>
      </c>
      <c r="T76" s="18">
        <v>49</v>
      </c>
      <c r="U76" s="18">
        <v>86</v>
      </c>
      <c r="V76" s="18">
        <v>275</v>
      </c>
      <c r="W76" s="18">
        <v>312</v>
      </c>
      <c r="X76" s="18">
        <v>354</v>
      </c>
      <c r="Y76" s="18">
        <v>291</v>
      </c>
      <c r="Z76" s="22">
        <v>333</v>
      </c>
      <c r="AA76" s="11">
        <f t="shared" si="4"/>
        <v>3263025</v>
      </c>
    </row>
    <row r="77" spans="1:29" x14ac:dyDescent="0.25">
      <c r="A77" s="2">
        <v>7</v>
      </c>
      <c r="B77" s="17">
        <v>613</v>
      </c>
      <c r="C77" s="18">
        <v>530</v>
      </c>
      <c r="D77" s="18">
        <v>592</v>
      </c>
      <c r="E77" s="18">
        <v>509</v>
      </c>
      <c r="F77" s="18">
        <v>571</v>
      </c>
      <c r="G77" s="18">
        <v>235</v>
      </c>
      <c r="H77" s="18">
        <v>172</v>
      </c>
      <c r="I77" s="18">
        <v>214</v>
      </c>
      <c r="J77" s="18">
        <v>126</v>
      </c>
      <c r="K77" s="18">
        <v>193</v>
      </c>
      <c r="L77" s="18">
        <v>477</v>
      </c>
      <c r="M77" s="18">
        <v>419</v>
      </c>
      <c r="N77" s="18">
        <v>456</v>
      </c>
      <c r="O77" s="18">
        <v>398</v>
      </c>
      <c r="P77" s="18">
        <v>440</v>
      </c>
      <c r="Q77" s="18">
        <v>124</v>
      </c>
      <c r="R77" s="18">
        <v>36</v>
      </c>
      <c r="S77" s="18">
        <v>78</v>
      </c>
      <c r="T77" s="18">
        <v>20</v>
      </c>
      <c r="U77" s="18">
        <v>57</v>
      </c>
      <c r="V77" s="18">
        <v>366</v>
      </c>
      <c r="W77" s="18">
        <v>283</v>
      </c>
      <c r="X77" s="18">
        <v>350</v>
      </c>
      <c r="Y77" s="18">
        <v>262</v>
      </c>
      <c r="Z77" s="22">
        <v>304</v>
      </c>
      <c r="AA77" s="11">
        <f t="shared" si="4"/>
        <v>3263025</v>
      </c>
      <c r="AB77" s="3" t="s">
        <v>3</v>
      </c>
    </row>
    <row r="78" spans="1:29" x14ac:dyDescent="0.25">
      <c r="A78" s="2">
        <v>8</v>
      </c>
      <c r="B78" s="17">
        <v>584</v>
      </c>
      <c r="C78" s="18">
        <v>521</v>
      </c>
      <c r="D78" s="18">
        <v>563</v>
      </c>
      <c r="E78" s="18">
        <v>605</v>
      </c>
      <c r="F78" s="18">
        <v>542</v>
      </c>
      <c r="G78" s="18">
        <v>201</v>
      </c>
      <c r="H78" s="18">
        <v>143</v>
      </c>
      <c r="I78" s="18">
        <v>185</v>
      </c>
      <c r="J78" s="18">
        <v>247</v>
      </c>
      <c r="K78" s="18">
        <v>164</v>
      </c>
      <c r="L78" s="18">
        <v>473</v>
      </c>
      <c r="M78" s="18">
        <v>390</v>
      </c>
      <c r="N78" s="18">
        <v>427</v>
      </c>
      <c r="O78" s="18">
        <v>494</v>
      </c>
      <c r="P78" s="18">
        <v>406</v>
      </c>
      <c r="Q78" s="18">
        <v>95</v>
      </c>
      <c r="R78" s="18">
        <v>7</v>
      </c>
      <c r="S78" s="18">
        <v>74</v>
      </c>
      <c r="T78" s="18">
        <v>111</v>
      </c>
      <c r="U78" s="18">
        <v>28</v>
      </c>
      <c r="V78" s="18">
        <v>337</v>
      </c>
      <c r="W78" s="18">
        <v>254</v>
      </c>
      <c r="X78" s="18">
        <v>316</v>
      </c>
      <c r="Y78" s="18">
        <v>358</v>
      </c>
      <c r="Z78" s="22">
        <v>300</v>
      </c>
      <c r="AA78" s="11">
        <f t="shared" si="4"/>
        <v>3263025</v>
      </c>
    </row>
    <row r="79" spans="1:29" x14ac:dyDescent="0.25">
      <c r="A79" s="2">
        <v>9</v>
      </c>
      <c r="B79" s="17">
        <v>555</v>
      </c>
      <c r="C79" s="18">
        <v>617</v>
      </c>
      <c r="D79" s="18">
        <v>534</v>
      </c>
      <c r="E79" s="18">
        <v>596</v>
      </c>
      <c r="F79" s="18">
        <v>513</v>
      </c>
      <c r="G79" s="18">
        <v>197</v>
      </c>
      <c r="H79" s="18">
        <v>239</v>
      </c>
      <c r="I79" s="18">
        <v>151</v>
      </c>
      <c r="J79" s="18">
        <v>218</v>
      </c>
      <c r="K79" s="18">
        <v>135</v>
      </c>
      <c r="L79" s="18">
        <v>444</v>
      </c>
      <c r="M79" s="18">
        <v>481</v>
      </c>
      <c r="N79" s="18">
        <v>423</v>
      </c>
      <c r="O79" s="18">
        <v>465</v>
      </c>
      <c r="P79" s="18">
        <v>377</v>
      </c>
      <c r="Q79" s="18">
        <v>61</v>
      </c>
      <c r="R79" s="18">
        <v>103</v>
      </c>
      <c r="S79" s="18">
        <v>45</v>
      </c>
      <c r="T79" s="18">
        <v>82</v>
      </c>
      <c r="U79" s="18">
        <v>24</v>
      </c>
      <c r="V79" s="18">
        <v>308</v>
      </c>
      <c r="W79" s="18">
        <v>375</v>
      </c>
      <c r="X79" s="18">
        <v>287</v>
      </c>
      <c r="Y79" s="18">
        <v>329</v>
      </c>
      <c r="Z79" s="22">
        <v>266</v>
      </c>
      <c r="AA79" s="11">
        <f t="shared" si="4"/>
        <v>3263025</v>
      </c>
    </row>
    <row r="80" spans="1:29" x14ac:dyDescent="0.25">
      <c r="A80" s="2">
        <v>10</v>
      </c>
      <c r="B80" s="17">
        <v>546</v>
      </c>
      <c r="C80" s="18">
        <v>588</v>
      </c>
      <c r="D80" s="18">
        <v>505</v>
      </c>
      <c r="E80" s="18">
        <v>567</v>
      </c>
      <c r="F80" s="18">
        <v>609</v>
      </c>
      <c r="G80" s="18">
        <v>168</v>
      </c>
      <c r="H80" s="18">
        <v>210</v>
      </c>
      <c r="I80" s="18">
        <v>147</v>
      </c>
      <c r="J80" s="18">
        <v>189</v>
      </c>
      <c r="K80" s="18">
        <v>226</v>
      </c>
      <c r="L80" s="18">
        <v>415</v>
      </c>
      <c r="M80" s="18">
        <v>452</v>
      </c>
      <c r="N80" s="18">
        <v>394</v>
      </c>
      <c r="O80" s="18">
        <v>431</v>
      </c>
      <c r="P80" s="18">
        <v>498</v>
      </c>
      <c r="Q80" s="18">
        <v>32</v>
      </c>
      <c r="R80" s="18">
        <v>99</v>
      </c>
      <c r="S80" s="18">
        <v>11</v>
      </c>
      <c r="T80" s="18">
        <v>53</v>
      </c>
      <c r="U80" s="18">
        <v>120</v>
      </c>
      <c r="V80" s="18">
        <v>279</v>
      </c>
      <c r="W80" s="18">
        <v>341</v>
      </c>
      <c r="X80" s="18">
        <v>258</v>
      </c>
      <c r="Y80" s="18">
        <v>325</v>
      </c>
      <c r="Z80" s="22">
        <v>362</v>
      </c>
      <c r="AA80" s="11">
        <f t="shared" si="4"/>
        <v>3263025</v>
      </c>
      <c r="AC80" s="3" t="s">
        <v>3</v>
      </c>
    </row>
    <row r="81" spans="1:28" x14ac:dyDescent="0.25">
      <c r="A81" s="2">
        <v>11</v>
      </c>
      <c r="B81" s="17">
        <v>378</v>
      </c>
      <c r="C81" s="18">
        <v>445</v>
      </c>
      <c r="D81" s="18">
        <v>482</v>
      </c>
      <c r="E81" s="18">
        <v>424</v>
      </c>
      <c r="F81" s="18">
        <v>461</v>
      </c>
      <c r="G81" s="18">
        <v>25</v>
      </c>
      <c r="H81" s="18">
        <v>62</v>
      </c>
      <c r="I81" s="18">
        <v>104</v>
      </c>
      <c r="J81" s="18">
        <v>41</v>
      </c>
      <c r="K81" s="18">
        <v>83</v>
      </c>
      <c r="L81" s="18">
        <v>267</v>
      </c>
      <c r="M81" s="18">
        <v>309</v>
      </c>
      <c r="N81" s="18">
        <v>371</v>
      </c>
      <c r="O81" s="18">
        <v>288</v>
      </c>
      <c r="P81" s="18">
        <v>330</v>
      </c>
      <c r="Q81" s="18">
        <v>514</v>
      </c>
      <c r="R81" s="18">
        <v>551</v>
      </c>
      <c r="S81" s="18">
        <v>618</v>
      </c>
      <c r="T81" s="18">
        <v>535</v>
      </c>
      <c r="U81" s="18">
        <v>597</v>
      </c>
      <c r="V81" s="18">
        <v>131</v>
      </c>
      <c r="W81" s="18">
        <v>198</v>
      </c>
      <c r="X81" s="18">
        <v>240</v>
      </c>
      <c r="Y81" s="18">
        <v>152</v>
      </c>
      <c r="Z81" s="22">
        <v>219</v>
      </c>
      <c r="AA81" s="11">
        <f t="shared" si="4"/>
        <v>3263025</v>
      </c>
    </row>
    <row r="82" spans="1:28" x14ac:dyDescent="0.25">
      <c r="A82" s="2">
        <v>12</v>
      </c>
      <c r="B82" s="17">
        <v>499</v>
      </c>
      <c r="C82" s="18">
        <v>411</v>
      </c>
      <c r="D82" s="18">
        <v>453</v>
      </c>
      <c r="E82" s="18">
        <v>395</v>
      </c>
      <c r="F82" s="18">
        <v>432</v>
      </c>
      <c r="G82" s="18">
        <v>116</v>
      </c>
      <c r="H82" s="18">
        <v>33</v>
      </c>
      <c r="I82" s="18">
        <v>100</v>
      </c>
      <c r="J82" s="18">
        <v>12</v>
      </c>
      <c r="K82" s="18">
        <v>54</v>
      </c>
      <c r="L82" s="18">
        <v>363</v>
      </c>
      <c r="M82" s="18">
        <v>280</v>
      </c>
      <c r="N82" s="18">
        <v>342</v>
      </c>
      <c r="O82" s="18">
        <v>259</v>
      </c>
      <c r="P82" s="18">
        <v>321</v>
      </c>
      <c r="Q82" s="18">
        <v>610</v>
      </c>
      <c r="R82" s="18">
        <v>547</v>
      </c>
      <c r="S82" s="18">
        <v>589</v>
      </c>
      <c r="T82" s="18">
        <v>501</v>
      </c>
      <c r="U82" s="18">
        <v>568</v>
      </c>
      <c r="V82" s="18">
        <v>227</v>
      </c>
      <c r="W82" s="18">
        <v>169</v>
      </c>
      <c r="X82" s="18">
        <v>206</v>
      </c>
      <c r="Y82" s="18">
        <v>148</v>
      </c>
      <c r="Z82" s="22">
        <v>190</v>
      </c>
      <c r="AA82" s="11">
        <f t="shared" si="4"/>
        <v>3263025</v>
      </c>
    </row>
    <row r="83" spans="1:28" x14ac:dyDescent="0.25">
      <c r="A83" s="2">
        <v>13</v>
      </c>
      <c r="B83" s="17">
        <v>470</v>
      </c>
      <c r="C83" s="18">
        <v>382</v>
      </c>
      <c r="D83" s="18">
        <v>449</v>
      </c>
      <c r="E83" s="18">
        <v>486</v>
      </c>
      <c r="F83" s="18">
        <v>403</v>
      </c>
      <c r="G83" s="18">
        <v>87</v>
      </c>
      <c r="H83" s="18">
        <v>4</v>
      </c>
      <c r="I83" s="18">
        <v>66</v>
      </c>
      <c r="J83" s="18">
        <v>108</v>
      </c>
      <c r="K83" s="18">
        <v>50</v>
      </c>
      <c r="L83" s="18">
        <v>334</v>
      </c>
      <c r="M83" s="18">
        <v>271</v>
      </c>
      <c r="N83" s="14">
        <v>313</v>
      </c>
      <c r="O83" s="18">
        <v>355</v>
      </c>
      <c r="P83" s="18">
        <v>292</v>
      </c>
      <c r="Q83" s="18">
        <v>576</v>
      </c>
      <c r="R83" s="18">
        <v>518</v>
      </c>
      <c r="S83" s="18">
        <v>560</v>
      </c>
      <c r="T83" s="18">
        <v>622</v>
      </c>
      <c r="U83" s="18">
        <v>539</v>
      </c>
      <c r="V83" s="18">
        <v>223</v>
      </c>
      <c r="W83" s="18">
        <v>140</v>
      </c>
      <c r="X83" s="18">
        <v>177</v>
      </c>
      <c r="Y83" s="18">
        <v>244</v>
      </c>
      <c r="Z83" s="22">
        <v>156</v>
      </c>
      <c r="AA83" s="11">
        <f t="shared" si="4"/>
        <v>3263025</v>
      </c>
      <c r="AB83" s="12">
        <f>B83^3+C83^3+D83^3+E83^3+F83^3+G83^3+H83^3+I83^3+J83^3+K83^3+L83^3+M83^3+N83^3+O83^3+P83^3+Q83^3+R83^3+S83^3+T83^3+U83^3+V83^3+W83^3+X83^3+Y83^3+Z83^3</f>
        <v>1530765625</v>
      </c>
    </row>
    <row r="84" spans="1:28" x14ac:dyDescent="0.25">
      <c r="A84" s="2">
        <v>14</v>
      </c>
      <c r="B84" s="17">
        <v>436</v>
      </c>
      <c r="C84" s="18">
        <v>478</v>
      </c>
      <c r="D84" s="18">
        <v>420</v>
      </c>
      <c r="E84" s="18">
        <v>457</v>
      </c>
      <c r="F84" s="18">
        <v>399</v>
      </c>
      <c r="G84" s="18">
        <v>58</v>
      </c>
      <c r="H84" s="18">
        <v>125</v>
      </c>
      <c r="I84" s="18">
        <v>37</v>
      </c>
      <c r="J84" s="18">
        <v>79</v>
      </c>
      <c r="K84" s="18">
        <v>16</v>
      </c>
      <c r="L84" s="18">
        <v>305</v>
      </c>
      <c r="M84" s="18">
        <v>367</v>
      </c>
      <c r="N84" s="18">
        <v>284</v>
      </c>
      <c r="O84" s="18">
        <v>346</v>
      </c>
      <c r="P84" s="18">
        <v>263</v>
      </c>
      <c r="Q84" s="18">
        <v>572</v>
      </c>
      <c r="R84" s="18">
        <v>614</v>
      </c>
      <c r="S84" s="18">
        <v>526</v>
      </c>
      <c r="T84" s="18">
        <v>593</v>
      </c>
      <c r="U84" s="18">
        <v>510</v>
      </c>
      <c r="V84" s="18">
        <v>194</v>
      </c>
      <c r="W84" s="18">
        <v>231</v>
      </c>
      <c r="X84" s="18">
        <v>173</v>
      </c>
      <c r="Y84" s="18">
        <v>215</v>
      </c>
      <c r="Z84" s="22">
        <v>127</v>
      </c>
      <c r="AA84" s="11">
        <f t="shared" si="4"/>
        <v>3263025</v>
      </c>
      <c r="AB84" s="12"/>
    </row>
    <row r="85" spans="1:28" x14ac:dyDescent="0.25">
      <c r="A85" s="2">
        <v>15</v>
      </c>
      <c r="B85" s="17">
        <v>407</v>
      </c>
      <c r="C85" s="18">
        <v>474</v>
      </c>
      <c r="D85" s="18">
        <v>386</v>
      </c>
      <c r="E85" s="18">
        <v>428</v>
      </c>
      <c r="F85" s="18">
        <v>495</v>
      </c>
      <c r="G85" s="18">
        <v>29</v>
      </c>
      <c r="H85" s="18">
        <v>91</v>
      </c>
      <c r="I85" s="18">
        <v>8</v>
      </c>
      <c r="J85" s="18">
        <v>75</v>
      </c>
      <c r="K85" s="18">
        <v>112</v>
      </c>
      <c r="L85" s="18">
        <v>296</v>
      </c>
      <c r="M85" s="18">
        <v>338</v>
      </c>
      <c r="N85" s="18">
        <v>255</v>
      </c>
      <c r="O85" s="18">
        <v>317</v>
      </c>
      <c r="P85" s="18">
        <v>359</v>
      </c>
      <c r="Q85" s="18">
        <v>543</v>
      </c>
      <c r="R85" s="18">
        <v>585</v>
      </c>
      <c r="S85" s="18">
        <v>522</v>
      </c>
      <c r="T85" s="18">
        <v>564</v>
      </c>
      <c r="U85" s="18">
        <v>601</v>
      </c>
      <c r="V85" s="18">
        <v>165</v>
      </c>
      <c r="W85" s="18">
        <v>202</v>
      </c>
      <c r="X85" s="18">
        <v>144</v>
      </c>
      <c r="Y85" s="18">
        <v>181</v>
      </c>
      <c r="Z85" s="22">
        <v>248</v>
      </c>
      <c r="AA85" s="11">
        <f t="shared" si="4"/>
        <v>3263025</v>
      </c>
      <c r="AB85" s="12"/>
    </row>
    <row r="86" spans="1:28" x14ac:dyDescent="0.25">
      <c r="A86" s="2">
        <v>16</v>
      </c>
      <c r="B86" s="17">
        <v>264</v>
      </c>
      <c r="C86" s="18">
        <v>301</v>
      </c>
      <c r="D86" s="18">
        <v>368</v>
      </c>
      <c r="E86" s="18">
        <v>285</v>
      </c>
      <c r="F86" s="18">
        <v>347</v>
      </c>
      <c r="G86" s="18">
        <v>506</v>
      </c>
      <c r="H86" s="18">
        <v>573</v>
      </c>
      <c r="I86" s="18">
        <v>615</v>
      </c>
      <c r="J86" s="18">
        <v>527</v>
      </c>
      <c r="K86" s="18">
        <v>594</v>
      </c>
      <c r="L86" s="18">
        <v>128</v>
      </c>
      <c r="M86" s="18">
        <v>195</v>
      </c>
      <c r="N86" s="18">
        <v>232</v>
      </c>
      <c r="O86" s="18">
        <v>174</v>
      </c>
      <c r="P86" s="18">
        <v>211</v>
      </c>
      <c r="Q86" s="18">
        <v>400</v>
      </c>
      <c r="R86" s="18">
        <v>437</v>
      </c>
      <c r="S86" s="18">
        <v>479</v>
      </c>
      <c r="T86" s="18">
        <v>416</v>
      </c>
      <c r="U86" s="18">
        <v>458</v>
      </c>
      <c r="V86" s="18">
        <v>17</v>
      </c>
      <c r="W86" s="18">
        <v>59</v>
      </c>
      <c r="X86" s="18">
        <v>121</v>
      </c>
      <c r="Y86" s="18">
        <v>38</v>
      </c>
      <c r="Z86" s="22">
        <v>80</v>
      </c>
      <c r="AA86" s="11">
        <f t="shared" si="4"/>
        <v>3263025</v>
      </c>
      <c r="AB86" s="12"/>
    </row>
    <row r="87" spans="1:28" x14ac:dyDescent="0.25">
      <c r="A87" s="2">
        <v>17</v>
      </c>
      <c r="B87" s="17">
        <v>360</v>
      </c>
      <c r="C87" s="18">
        <v>297</v>
      </c>
      <c r="D87" s="18">
        <v>339</v>
      </c>
      <c r="E87" s="18">
        <v>251</v>
      </c>
      <c r="F87" s="18">
        <v>318</v>
      </c>
      <c r="G87" s="18">
        <v>602</v>
      </c>
      <c r="H87" s="18">
        <v>544</v>
      </c>
      <c r="I87" s="18">
        <v>581</v>
      </c>
      <c r="J87" s="18">
        <v>523</v>
      </c>
      <c r="K87" s="18">
        <v>565</v>
      </c>
      <c r="L87" s="18">
        <v>249</v>
      </c>
      <c r="M87" s="18">
        <v>161</v>
      </c>
      <c r="N87" s="18">
        <v>203</v>
      </c>
      <c r="O87" s="18">
        <v>145</v>
      </c>
      <c r="P87" s="18">
        <v>182</v>
      </c>
      <c r="Q87" s="18">
        <v>491</v>
      </c>
      <c r="R87" s="18">
        <v>408</v>
      </c>
      <c r="S87" s="18">
        <v>475</v>
      </c>
      <c r="T87" s="18">
        <v>387</v>
      </c>
      <c r="U87" s="18">
        <v>429</v>
      </c>
      <c r="V87" s="18">
        <v>113</v>
      </c>
      <c r="W87" s="18">
        <v>30</v>
      </c>
      <c r="X87" s="18">
        <v>92</v>
      </c>
      <c r="Y87" s="18">
        <v>9</v>
      </c>
      <c r="Z87" s="22">
        <v>71</v>
      </c>
      <c r="AA87" s="11">
        <f t="shared" si="4"/>
        <v>3263025</v>
      </c>
      <c r="AB87" s="12"/>
    </row>
    <row r="88" spans="1:28" x14ac:dyDescent="0.25">
      <c r="A88" s="2">
        <v>18</v>
      </c>
      <c r="B88" s="17">
        <v>326</v>
      </c>
      <c r="C88" s="18">
        <v>268</v>
      </c>
      <c r="D88" s="18">
        <v>310</v>
      </c>
      <c r="E88" s="18">
        <v>372</v>
      </c>
      <c r="F88" s="18">
        <v>289</v>
      </c>
      <c r="G88" s="18">
        <v>598</v>
      </c>
      <c r="H88" s="18">
        <v>515</v>
      </c>
      <c r="I88" s="18">
        <v>552</v>
      </c>
      <c r="J88" s="18">
        <v>619</v>
      </c>
      <c r="K88" s="18">
        <v>531</v>
      </c>
      <c r="L88" s="18">
        <v>220</v>
      </c>
      <c r="M88" s="18">
        <v>132</v>
      </c>
      <c r="N88" s="18">
        <v>199</v>
      </c>
      <c r="O88" s="18">
        <v>236</v>
      </c>
      <c r="P88" s="18">
        <v>153</v>
      </c>
      <c r="Q88" s="18">
        <v>462</v>
      </c>
      <c r="R88" s="18">
        <v>379</v>
      </c>
      <c r="S88" s="18">
        <v>441</v>
      </c>
      <c r="T88" s="18">
        <v>483</v>
      </c>
      <c r="U88" s="18">
        <v>425</v>
      </c>
      <c r="V88" s="18">
        <v>84</v>
      </c>
      <c r="W88" s="18">
        <v>21</v>
      </c>
      <c r="X88" s="18">
        <v>63</v>
      </c>
      <c r="Y88" s="18">
        <v>105</v>
      </c>
      <c r="Z88" s="22">
        <v>42</v>
      </c>
      <c r="AA88" s="11">
        <f t="shared" si="4"/>
        <v>3263025</v>
      </c>
      <c r="AB88" s="12"/>
    </row>
    <row r="89" spans="1:28" x14ac:dyDescent="0.25">
      <c r="A89" s="2">
        <v>19</v>
      </c>
      <c r="B89" s="17">
        <v>322</v>
      </c>
      <c r="C89" s="18">
        <v>364</v>
      </c>
      <c r="D89" s="18">
        <v>276</v>
      </c>
      <c r="E89" s="18">
        <v>343</v>
      </c>
      <c r="F89" s="18">
        <v>260</v>
      </c>
      <c r="G89" s="18">
        <v>569</v>
      </c>
      <c r="H89" s="18">
        <v>606</v>
      </c>
      <c r="I89" s="18">
        <v>548</v>
      </c>
      <c r="J89" s="18">
        <v>590</v>
      </c>
      <c r="K89" s="18">
        <v>502</v>
      </c>
      <c r="L89" s="18">
        <v>186</v>
      </c>
      <c r="M89" s="18">
        <v>228</v>
      </c>
      <c r="N89" s="18">
        <v>170</v>
      </c>
      <c r="O89" s="18">
        <v>207</v>
      </c>
      <c r="P89" s="18">
        <v>149</v>
      </c>
      <c r="Q89" s="18">
        <v>433</v>
      </c>
      <c r="R89" s="18">
        <v>500</v>
      </c>
      <c r="S89" s="18">
        <v>412</v>
      </c>
      <c r="T89" s="18">
        <v>454</v>
      </c>
      <c r="U89" s="18">
        <v>391</v>
      </c>
      <c r="V89" s="18">
        <v>55</v>
      </c>
      <c r="W89" s="18">
        <v>117</v>
      </c>
      <c r="X89" s="18">
        <v>34</v>
      </c>
      <c r="Y89" s="18">
        <v>96</v>
      </c>
      <c r="Z89" s="22">
        <v>13</v>
      </c>
      <c r="AA89" s="11">
        <f t="shared" si="4"/>
        <v>3263025</v>
      </c>
      <c r="AB89" s="12"/>
    </row>
    <row r="90" spans="1:28" x14ac:dyDescent="0.25">
      <c r="A90" s="2">
        <v>20</v>
      </c>
      <c r="B90" s="17">
        <v>293</v>
      </c>
      <c r="C90" s="18">
        <v>335</v>
      </c>
      <c r="D90" s="18">
        <v>272</v>
      </c>
      <c r="E90" s="18">
        <v>314</v>
      </c>
      <c r="F90" s="18">
        <v>351</v>
      </c>
      <c r="G90" s="18">
        <v>540</v>
      </c>
      <c r="H90" s="18">
        <v>577</v>
      </c>
      <c r="I90" s="18">
        <v>519</v>
      </c>
      <c r="J90" s="18">
        <v>556</v>
      </c>
      <c r="K90" s="18">
        <v>623</v>
      </c>
      <c r="L90" s="18">
        <v>157</v>
      </c>
      <c r="M90" s="18">
        <v>224</v>
      </c>
      <c r="N90" s="18">
        <v>136</v>
      </c>
      <c r="O90" s="18">
        <v>178</v>
      </c>
      <c r="P90" s="18">
        <v>245</v>
      </c>
      <c r="Q90" s="18">
        <v>404</v>
      </c>
      <c r="R90" s="18">
        <v>466</v>
      </c>
      <c r="S90" s="18">
        <v>383</v>
      </c>
      <c r="T90" s="18">
        <v>450</v>
      </c>
      <c r="U90" s="18">
        <v>487</v>
      </c>
      <c r="V90" s="18">
        <v>46</v>
      </c>
      <c r="W90" s="18">
        <v>88</v>
      </c>
      <c r="X90" s="18">
        <v>5</v>
      </c>
      <c r="Y90" s="18">
        <v>67</v>
      </c>
      <c r="Z90" s="22">
        <v>109</v>
      </c>
      <c r="AA90" s="11">
        <f t="shared" si="4"/>
        <v>3263025</v>
      </c>
      <c r="AB90" s="12"/>
    </row>
    <row r="91" spans="1:28" x14ac:dyDescent="0.25">
      <c r="A91" s="2">
        <v>21</v>
      </c>
      <c r="B91" s="17">
        <v>150</v>
      </c>
      <c r="C91" s="18">
        <v>187</v>
      </c>
      <c r="D91" s="18">
        <v>229</v>
      </c>
      <c r="E91" s="18">
        <v>166</v>
      </c>
      <c r="F91" s="18">
        <v>208</v>
      </c>
      <c r="G91" s="18">
        <v>392</v>
      </c>
      <c r="H91" s="18">
        <v>434</v>
      </c>
      <c r="I91" s="18">
        <v>496</v>
      </c>
      <c r="J91" s="18">
        <v>413</v>
      </c>
      <c r="K91" s="18">
        <v>455</v>
      </c>
      <c r="L91" s="18">
        <v>14</v>
      </c>
      <c r="M91" s="18">
        <v>51</v>
      </c>
      <c r="N91" s="18">
        <v>118</v>
      </c>
      <c r="O91" s="18">
        <v>35</v>
      </c>
      <c r="P91" s="18">
        <v>97</v>
      </c>
      <c r="Q91" s="18">
        <v>256</v>
      </c>
      <c r="R91" s="18">
        <v>323</v>
      </c>
      <c r="S91" s="18">
        <v>365</v>
      </c>
      <c r="T91" s="18">
        <v>277</v>
      </c>
      <c r="U91" s="18">
        <v>344</v>
      </c>
      <c r="V91" s="18">
        <v>503</v>
      </c>
      <c r="W91" s="18">
        <v>570</v>
      </c>
      <c r="X91" s="18">
        <v>607</v>
      </c>
      <c r="Y91" s="18">
        <v>549</v>
      </c>
      <c r="Z91" s="22">
        <v>586</v>
      </c>
      <c r="AA91" s="11">
        <f t="shared" si="4"/>
        <v>3263025</v>
      </c>
      <c r="AB91" s="12"/>
    </row>
    <row r="92" spans="1:28" x14ac:dyDescent="0.25">
      <c r="A92" s="2">
        <v>22</v>
      </c>
      <c r="B92" s="17">
        <v>241</v>
      </c>
      <c r="C92" s="18">
        <v>158</v>
      </c>
      <c r="D92" s="18">
        <v>225</v>
      </c>
      <c r="E92" s="18">
        <v>137</v>
      </c>
      <c r="F92" s="18">
        <v>179</v>
      </c>
      <c r="G92" s="18">
        <v>488</v>
      </c>
      <c r="H92" s="18">
        <v>405</v>
      </c>
      <c r="I92" s="18">
        <v>467</v>
      </c>
      <c r="J92" s="18">
        <v>384</v>
      </c>
      <c r="K92" s="18">
        <v>446</v>
      </c>
      <c r="L92" s="18">
        <v>110</v>
      </c>
      <c r="M92" s="18">
        <v>47</v>
      </c>
      <c r="N92" s="18">
        <v>89</v>
      </c>
      <c r="O92" s="18">
        <v>1</v>
      </c>
      <c r="P92" s="18">
        <v>68</v>
      </c>
      <c r="Q92" s="18">
        <v>352</v>
      </c>
      <c r="R92" s="18">
        <v>294</v>
      </c>
      <c r="S92" s="18">
        <v>331</v>
      </c>
      <c r="T92" s="18">
        <v>273</v>
      </c>
      <c r="U92" s="18">
        <v>315</v>
      </c>
      <c r="V92" s="18">
        <v>624</v>
      </c>
      <c r="W92" s="18">
        <v>536</v>
      </c>
      <c r="X92" s="18">
        <v>578</v>
      </c>
      <c r="Y92" s="18">
        <v>520</v>
      </c>
      <c r="Z92" s="22">
        <v>557</v>
      </c>
      <c r="AA92" s="11">
        <f t="shared" si="4"/>
        <v>3263025</v>
      </c>
      <c r="AB92" s="12"/>
    </row>
    <row r="93" spans="1:28" x14ac:dyDescent="0.25">
      <c r="A93" s="2">
        <v>23</v>
      </c>
      <c r="B93" s="17">
        <v>212</v>
      </c>
      <c r="C93" s="18">
        <v>129</v>
      </c>
      <c r="D93" s="18">
        <v>191</v>
      </c>
      <c r="E93" s="18">
        <v>233</v>
      </c>
      <c r="F93" s="18">
        <v>175</v>
      </c>
      <c r="G93" s="18">
        <v>459</v>
      </c>
      <c r="H93" s="18">
        <v>396</v>
      </c>
      <c r="I93" s="18">
        <v>438</v>
      </c>
      <c r="J93" s="18">
        <v>480</v>
      </c>
      <c r="K93" s="18">
        <v>417</v>
      </c>
      <c r="L93" s="18">
        <v>76</v>
      </c>
      <c r="M93" s="18">
        <v>18</v>
      </c>
      <c r="N93" s="18">
        <v>60</v>
      </c>
      <c r="O93" s="18">
        <v>122</v>
      </c>
      <c r="P93" s="18">
        <v>39</v>
      </c>
      <c r="Q93" s="18">
        <v>348</v>
      </c>
      <c r="R93" s="18">
        <v>265</v>
      </c>
      <c r="S93" s="18">
        <v>302</v>
      </c>
      <c r="T93" s="18">
        <v>369</v>
      </c>
      <c r="U93" s="18">
        <v>281</v>
      </c>
      <c r="V93" s="18">
        <v>595</v>
      </c>
      <c r="W93" s="18">
        <v>507</v>
      </c>
      <c r="X93" s="18">
        <v>574</v>
      </c>
      <c r="Y93" s="18">
        <v>611</v>
      </c>
      <c r="Z93" s="22">
        <v>528</v>
      </c>
      <c r="AA93" s="11">
        <f t="shared" si="4"/>
        <v>3263025</v>
      </c>
      <c r="AB93" s="12"/>
    </row>
    <row r="94" spans="1:28" x14ac:dyDescent="0.25">
      <c r="A94" s="2">
        <v>24</v>
      </c>
      <c r="B94" s="17">
        <v>183</v>
      </c>
      <c r="C94" s="18">
        <v>250</v>
      </c>
      <c r="D94" s="18">
        <v>162</v>
      </c>
      <c r="E94" s="18">
        <v>204</v>
      </c>
      <c r="F94" s="18">
        <v>141</v>
      </c>
      <c r="G94" s="18">
        <v>430</v>
      </c>
      <c r="H94" s="18">
        <v>492</v>
      </c>
      <c r="I94" s="18">
        <v>409</v>
      </c>
      <c r="J94" s="18">
        <v>471</v>
      </c>
      <c r="K94" s="18">
        <v>388</v>
      </c>
      <c r="L94" s="18">
        <v>72</v>
      </c>
      <c r="M94" s="18">
        <v>114</v>
      </c>
      <c r="N94" s="18">
        <v>26</v>
      </c>
      <c r="O94" s="18">
        <v>93</v>
      </c>
      <c r="P94" s="18">
        <v>10</v>
      </c>
      <c r="Q94" s="18">
        <v>319</v>
      </c>
      <c r="R94" s="18">
        <v>356</v>
      </c>
      <c r="S94" s="18">
        <v>298</v>
      </c>
      <c r="T94" s="18">
        <v>340</v>
      </c>
      <c r="U94" s="18">
        <v>252</v>
      </c>
      <c r="V94" s="18">
        <v>561</v>
      </c>
      <c r="W94" s="18">
        <v>603</v>
      </c>
      <c r="X94" s="18">
        <v>545</v>
      </c>
      <c r="Y94" s="18">
        <v>582</v>
      </c>
      <c r="Z94" s="22">
        <v>524</v>
      </c>
      <c r="AA94" s="11">
        <f t="shared" si="4"/>
        <v>3263025</v>
      </c>
      <c r="AB94" s="12"/>
    </row>
    <row r="95" spans="1:28" x14ac:dyDescent="0.25">
      <c r="A95" s="2">
        <v>25</v>
      </c>
      <c r="B95" s="19">
        <v>154</v>
      </c>
      <c r="C95" s="20">
        <v>216</v>
      </c>
      <c r="D95" s="20">
        <v>133</v>
      </c>
      <c r="E95" s="20">
        <v>200</v>
      </c>
      <c r="F95" s="20">
        <v>237</v>
      </c>
      <c r="G95" s="20">
        <v>421</v>
      </c>
      <c r="H95" s="20">
        <v>463</v>
      </c>
      <c r="I95" s="20">
        <v>380</v>
      </c>
      <c r="J95" s="20">
        <v>442</v>
      </c>
      <c r="K95" s="20">
        <v>484</v>
      </c>
      <c r="L95" s="20">
        <v>43</v>
      </c>
      <c r="M95" s="20">
        <v>85</v>
      </c>
      <c r="N95" s="20">
        <v>22</v>
      </c>
      <c r="O95" s="20">
        <v>64</v>
      </c>
      <c r="P95" s="20">
        <v>101</v>
      </c>
      <c r="Q95" s="20">
        <v>290</v>
      </c>
      <c r="R95" s="20">
        <v>327</v>
      </c>
      <c r="S95" s="20">
        <v>269</v>
      </c>
      <c r="T95" s="20">
        <v>306</v>
      </c>
      <c r="U95" s="20">
        <v>373</v>
      </c>
      <c r="V95" s="20">
        <v>532</v>
      </c>
      <c r="W95" s="20">
        <v>599</v>
      </c>
      <c r="X95" s="20">
        <v>511</v>
      </c>
      <c r="Y95" s="20">
        <v>553</v>
      </c>
      <c r="Z95" s="23">
        <v>620</v>
      </c>
      <c r="AA95" s="11">
        <f t="shared" si="4"/>
        <v>3263025</v>
      </c>
      <c r="AB95" s="12"/>
    </row>
    <row r="96" spans="1:28" x14ac:dyDescent="0.25">
      <c r="A96" s="7" t="s">
        <v>0</v>
      </c>
      <c r="B96" s="11">
        <f t="shared" ref="B96" si="5">SUMSQ(B71:B95)</f>
        <v>3263025</v>
      </c>
      <c r="C96" s="11">
        <f t="shared" ref="C96" si="6">SUMSQ(C71:C95)</f>
        <v>3263025</v>
      </c>
      <c r="D96" s="11">
        <f t="shared" ref="D96" si="7">SUMSQ(D71:D95)</f>
        <v>3263025</v>
      </c>
      <c r="E96" s="11">
        <f t="shared" ref="E96" si="8">SUMSQ(E71:E95)</f>
        <v>3263025</v>
      </c>
      <c r="F96" s="11">
        <f t="shared" ref="F96" si="9">SUMSQ(F71:F95)</f>
        <v>3263025</v>
      </c>
      <c r="G96" s="11">
        <f t="shared" ref="G96" si="10">SUMSQ(G71:G95)</f>
        <v>3263025</v>
      </c>
      <c r="H96" s="11">
        <f t="shared" ref="H96" si="11">SUMSQ(H71:H95)</f>
        <v>3263025</v>
      </c>
      <c r="I96" s="11">
        <f t="shared" ref="I96" si="12">SUMSQ(I71:I95)</f>
        <v>3263025</v>
      </c>
      <c r="J96" s="11">
        <f t="shared" ref="J96" si="13">SUMSQ(J71:J95)</f>
        <v>3263025</v>
      </c>
      <c r="K96" s="11">
        <f t="shared" ref="K96" si="14">SUMSQ(K71:K95)</f>
        <v>3263025</v>
      </c>
      <c r="L96" s="11">
        <f t="shared" ref="L96" si="15">SUMSQ(L71:L95)</f>
        <v>3263025</v>
      </c>
      <c r="M96" s="11">
        <f t="shared" ref="M96" si="16">SUMSQ(M71:M95)</f>
        <v>3263025</v>
      </c>
      <c r="N96" s="11">
        <f t="shared" ref="N96" si="17">SUMSQ(N71:N95)</f>
        <v>3263025</v>
      </c>
      <c r="O96" s="11">
        <f t="shared" ref="O96" si="18">SUMSQ(O71:O95)</f>
        <v>3263025</v>
      </c>
      <c r="P96" s="11">
        <f t="shared" ref="P96" si="19">SUMSQ(P71:P95)</f>
        <v>3263025</v>
      </c>
      <c r="Q96" s="11">
        <f t="shared" ref="Q96" si="20">SUMSQ(Q71:Q95)</f>
        <v>3263025</v>
      </c>
      <c r="R96" s="11">
        <f t="shared" ref="R96" si="21">SUMSQ(R71:R95)</f>
        <v>3263025</v>
      </c>
      <c r="S96" s="11">
        <f t="shared" ref="S96" si="22">SUMSQ(S71:S95)</f>
        <v>3263025</v>
      </c>
      <c r="T96" s="11">
        <f t="shared" ref="T96" si="23">SUMSQ(T71:T95)</f>
        <v>3263025</v>
      </c>
      <c r="U96" s="11">
        <f t="shared" ref="U96" si="24">SUMSQ(U71:U95)</f>
        <v>3263025</v>
      </c>
      <c r="V96" s="11">
        <f t="shared" ref="V96" si="25">SUMSQ(V71:V95)</f>
        <v>3263025</v>
      </c>
      <c r="W96" s="11">
        <f t="shared" ref="W96" si="26">SUMSQ(W71:W95)</f>
        <v>3263025</v>
      </c>
      <c r="X96" s="11">
        <f t="shared" ref="X96" si="27">SUMSQ(X71:X95)</f>
        <v>3263025</v>
      </c>
      <c r="Y96" s="11">
        <f t="shared" ref="Y96" si="28">SUMSQ(Y71:Y95)</f>
        <v>3263025</v>
      </c>
      <c r="Z96" s="11">
        <f t="shared" ref="Z96" si="29">SUMSQ(Z71:Z95)</f>
        <v>3263025</v>
      </c>
      <c r="AA96" s="11"/>
      <c r="AB96" s="12"/>
    </row>
    <row r="97" spans="1:29" x14ac:dyDescent="0.25">
      <c r="A97" s="7" t="s">
        <v>4</v>
      </c>
      <c r="N97" s="12">
        <f>N71^3+N72^3+N73^3+N74^3+N75^3+N76^3+N77^3+N78^3+N79^3+N80^3+N81^3+N82^3+N83^3+N84^3+N85^3+N86^3+N87^3+N88^3+N89^3+N90^3+N91^3+N92^3+N93^3+N94^3+N95^3</f>
        <v>1530765625</v>
      </c>
      <c r="O97" s="12"/>
      <c r="AA97" s="11"/>
      <c r="AB97" s="12"/>
    </row>
    <row r="98" spans="1:29" x14ac:dyDescent="0.25">
      <c r="A98" s="3"/>
      <c r="B98" s="8" t="s">
        <v>6</v>
      </c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11"/>
      <c r="AB98" s="12"/>
    </row>
    <row r="99" spans="1:29" x14ac:dyDescent="0.25">
      <c r="A99" s="7" t="s">
        <v>1</v>
      </c>
      <c r="B99" s="3">
        <f>B71</f>
        <v>6</v>
      </c>
      <c r="C99" s="3">
        <f>C72</f>
        <v>44</v>
      </c>
      <c r="D99" s="3">
        <f>D73</f>
        <v>52</v>
      </c>
      <c r="E99" s="3">
        <f>E74</f>
        <v>90</v>
      </c>
      <c r="F99" s="3">
        <f>F75</f>
        <v>123</v>
      </c>
      <c r="G99" s="3">
        <f>G76</f>
        <v>139</v>
      </c>
      <c r="H99" s="3">
        <f>H77</f>
        <v>172</v>
      </c>
      <c r="I99" s="3">
        <f>I78</f>
        <v>185</v>
      </c>
      <c r="J99" s="3">
        <f>J79</f>
        <v>218</v>
      </c>
      <c r="K99" s="3">
        <f>K80</f>
        <v>226</v>
      </c>
      <c r="L99" s="3">
        <f>L81</f>
        <v>267</v>
      </c>
      <c r="M99" s="3">
        <f>M82</f>
        <v>280</v>
      </c>
      <c r="N99" s="3">
        <f>N83</f>
        <v>313</v>
      </c>
      <c r="O99" s="3">
        <f>O84</f>
        <v>346</v>
      </c>
      <c r="P99" s="3">
        <f>P85</f>
        <v>359</v>
      </c>
      <c r="Q99" s="3">
        <f>Q86</f>
        <v>400</v>
      </c>
      <c r="R99" s="3">
        <f>R87</f>
        <v>408</v>
      </c>
      <c r="S99" s="3">
        <f>S88</f>
        <v>441</v>
      </c>
      <c r="T99" s="3">
        <f>T89</f>
        <v>454</v>
      </c>
      <c r="U99" s="3">
        <f>U90</f>
        <v>487</v>
      </c>
      <c r="V99" s="3">
        <f>V91</f>
        <v>503</v>
      </c>
      <c r="W99" s="3">
        <f>W92</f>
        <v>536</v>
      </c>
      <c r="X99" s="3">
        <f>X93</f>
        <v>574</v>
      </c>
      <c r="Y99" s="3">
        <f>Y94</f>
        <v>582</v>
      </c>
      <c r="Z99" s="9">
        <f>Z95</f>
        <v>620</v>
      </c>
      <c r="AA99" s="11">
        <f>SUMSQ(B99:Z99)</f>
        <v>3263025</v>
      </c>
      <c r="AB99" s="12">
        <f>B99^3+C99^3+D99^3+E99^3+F99^3+G99^3+H99^3+I99^3+J99^3+K99^3+L99^3+M99^3+N99^3+O99^3+P99^3+Q99^3+R99^3+S99^3+T99^3+U99^3+V99^3+W99^3+X99^3+Y99^3+Z99^3</f>
        <v>1530765625</v>
      </c>
    </row>
    <row r="100" spans="1:29" x14ac:dyDescent="0.25">
      <c r="A100" s="7" t="s">
        <v>2</v>
      </c>
      <c r="B100" s="3">
        <f>B95</f>
        <v>154</v>
      </c>
      <c r="C100" s="3">
        <f>C94</f>
        <v>250</v>
      </c>
      <c r="D100" s="3">
        <f>D93</f>
        <v>191</v>
      </c>
      <c r="E100" s="3">
        <f>E92</f>
        <v>137</v>
      </c>
      <c r="F100" s="3">
        <f>F91</f>
        <v>208</v>
      </c>
      <c r="G100" s="3">
        <f>G90</f>
        <v>540</v>
      </c>
      <c r="H100" s="3">
        <f>H89</f>
        <v>606</v>
      </c>
      <c r="I100" s="3">
        <f>I88</f>
        <v>552</v>
      </c>
      <c r="J100" s="3">
        <f>J87</f>
        <v>523</v>
      </c>
      <c r="K100" s="3">
        <f>K86</f>
        <v>594</v>
      </c>
      <c r="L100" s="3">
        <f>L85</f>
        <v>296</v>
      </c>
      <c r="M100" s="3">
        <f>M84</f>
        <v>367</v>
      </c>
      <c r="N100" s="3">
        <f>N83</f>
        <v>313</v>
      </c>
      <c r="O100" s="3">
        <f>O82</f>
        <v>259</v>
      </c>
      <c r="P100" s="3">
        <f>P81</f>
        <v>330</v>
      </c>
      <c r="Q100" s="3">
        <f>Q80</f>
        <v>32</v>
      </c>
      <c r="R100" s="3">
        <f>R79</f>
        <v>103</v>
      </c>
      <c r="S100" s="3">
        <f>S78</f>
        <v>74</v>
      </c>
      <c r="T100" s="3">
        <f>T77</f>
        <v>20</v>
      </c>
      <c r="U100" s="3">
        <f>U76</f>
        <v>86</v>
      </c>
      <c r="V100" s="3">
        <f>V75</f>
        <v>418</v>
      </c>
      <c r="W100" s="3">
        <f>W74</f>
        <v>489</v>
      </c>
      <c r="X100" s="3">
        <f>X73</f>
        <v>435</v>
      </c>
      <c r="Y100" s="3">
        <f>Y72</f>
        <v>376</v>
      </c>
      <c r="Z100" s="9">
        <f>Z71</f>
        <v>472</v>
      </c>
      <c r="AA100" s="11">
        <f>SUMSQ(B100:Z100)</f>
        <v>3263025</v>
      </c>
      <c r="AB100" s="12">
        <f>B100^3+C100^3+D100^3+E100^3+F100^3+G100^3+H100^3+I100^3+J100^3+K100^3+L100^3+M100^3+N100^3+O100^3+P100^3+Q100^3+R100^3+S100^3+T100^3+U100^3+V100^3+W100^3+X100^3+Y100^3+Z100^3</f>
        <v>1530765625</v>
      </c>
    </row>
    <row r="102" spans="1:29" x14ac:dyDescent="0.25">
      <c r="A102" s="2" t="s">
        <v>3</v>
      </c>
      <c r="B102" s="13" t="s">
        <v>24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6"/>
      <c r="AB102" s="2"/>
    </row>
    <row r="103" spans="1:29" x14ac:dyDescent="0.25">
      <c r="A103" s="2">
        <v>1</v>
      </c>
      <c r="B103" s="15">
        <v>7</v>
      </c>
      <c r="C103" s="16">
        <v>53</v>
      </c>
      <c r="D103" s="16">
        <v>124</v>
      </c>
      <c r="E103" s="16">
        <v>45</v>
      </c>
      <c r="F103" s="16">
        <v>86</v>
      </c>
      <c r="G103" s="16">
        <v>273</v>
      </c>
      <c r="H103" s="16">
        <v>319</v>
      </c>
      <c r="I103" s="16">
        <v>365</v>
      </c>
      <c r="J103" s="16">
        <v>281</v>
      </c>
      <c r="K103" s="16">
        <v>327</v>
      </c>
      <c r="L103" s="16">
        <v>514</v>
      </c>
      <c r="M103" s="16">
        <v>560</v>
      </c>
      <c r="N103" s="16">
        <v>601</v>
      </c>
      <c r="O103" s="16">
        <v>547</v>
      </c>
      <c r="P103" s="16">
        <v>593</v>
      </c>
      <c r="Q103" s="16">
        <v>130</v>
      </c>
      <c r="R103" s="16">
        <v>196</v>
      </c>
      <c r="S103" s="16">
        <v>242</v>
      </c>
      <c r="T103" s="16">
        <v>163</v>
      </c>
      <c r="U103" s="16">
        <v>209</v>
      </c>
      <c r="V103" s="16">
        <v>391</v>
      </c>
      <c r="W103" s="16">
        <v>437</v>
      </c>
      <c r="X103" s="16">
        <v>483</v>
      </c>
      <c r="Y103" s="16">
        <v>404</v>
      </c>
      <c r="Z103" s="21">
        <v>475</v>
      </c>
      <c r="AA103" s="11">
        <f t="shared" ref="AA103:AA127" si="30">SUMSQ(B103:Z103)</f>
        <v>3263025</v>
      </c>
    </row>
    <row r="104" spans="1:29" x14ac:dyDescent="0.25">
      <c r="A104" s="2">
        <v>2</v>
      </c>
      <c r="B104" s="17">
        <v>120</v>
      </c>
      <c r="C104" s="18">
        <v>36</v>
      </c>
      <c r="D104" s="18">
        <v>82</v>
      </c>
      <c r="E104" s="18">
        <v>3</v>
      </c>
      <c r="F104" s="18">
        <v>74</v>
      </c>
      <c r="G104" s="18">
        <v>356</v>
      </c>
      <c r="H104" s="18">
        <v>277</v>
      </c>
      <c r="I104" s="18">
        <v>348</v>
      </c>
      <c r="J104" s="18">
        <v>269</v>
      </c>
      <c r="K104" s="18">
        <v>315</v>
      </c>
      <c r="L104" s="18">
        <v>622</v>
      </c>
      <c r="M104" s="18">
        <v>543</v>
      </c>
      <c r="N104" s="18">
        <v>589</v>
      </c>
      <c r="O104" s="18">
        <v>510</v>
      </c>
      <c r="P104" s="18">
        <v>551</v>
      </c>
      <c r="Q104" s="18">
        <v>238</v>
      </c>
      <c r="R104" s="18">
        <v>159</v>
      </c>
      <c r="S104" s="18">
        <v>205</v>
      </c>
      <c r="T104" s="18">
        <v>146</v>
      </c>
      <c r="U104" s="18">
        <v>192</v>
      </c>
      <c r="V104" s="18">
        <v>479</v>
      </c>
      <c r="W104" s="18">
        <v>425</v>
      </c>
      <c r="X104" s="18">
        <v>466</v>
      </c>
      <c r="Y104" s="18">
        <v>387</v>
      </c>
      <c r="Z104" s="22">
        <v>433</v>
      </c>
      <c r="AA104" s="11">
        <f t="shared" si="30"/>
        <v>3263025</v>
      </c>
    </row>
    <row r="105" spans="1:29" x14ac:dyDescent="0.25">
      <c r="A105" s="2">
        <v>3</v>
      </c>
      <c r="B105" s="17">
        <v>78</v>
      </c>
      <c r="C105" s="18">
        <v>24</v>
      </c>
      <c r="D105" s="18">
        <v>70</v>
      </c>
      <c r="E105" s="18">
        <v>111</v>
      </c>
      <c r="F105" s="18">
        <v>32</v>
      </c>
      <c r="G105" s="18">
        <v>344</v>
      </c>
      <c r="H105" s="18">
        <v>265</v>
      </c>
      <c r="I105" s="18">
        <v>306</v>
      </c>
      <c r="J105" s="18">
        <v>352</v>
      </c>
      <c r="K105" s="18">
        <v>298</v>
      </c>
      <c r="L105" s="18">
        <v>585</v>
      </c>
      <c r="M105" s="18">
        <v>501</v>
      </c>
      <c r="N105" s="18">
        <v>572</v>
      </c>
      <c r="O105" s="18">
        <v>618</v>
      </c>
      <c r="P105" s="18">
        <v>539</v>
      </c>
      <c r="Q105" s="18">
        <v>221</v>
      </c>
      <c r="R105" s="18">
        <v>142</v>
      </c>
      <c r="S105" s="18">
        <v>188</v>
      </c>
      <c r="T105" s="18">
        <v>234</v>
      </c>
      <c r="U105" s="18">
        <v>155</v>
      </c>
      <c r="V105" s="18">
        <v>462</v>
      </c>
      <c r="W105" s="18">
        <v>383</v>
      </c>
      <c r="X105" s="18">
        <v>429</v>
      </c>
      <c r="Y105" s="18">
        <v>500</v>
      </c>
      <c r="Z105" s="22">
        <v>416</v>
      </c>
      <c r="AA105" s="11">
        <f t="shared" si="30"/>
        <v>3263025</v>
      </c>
    </row>
    <row r="106" spans="1:29" x14ac:dyDescent="0.25">
      <c r="A106" s="2">
        <v>4</v>
      </c>
      <c r="B106" s="17">
        <v>61</v>
      </c>
      <c r="C106" s="18">
        <v>107</v>
      </c>
      <c r="D106" s="18">
        <v>28</v>
      </c>
      <c r="E106" s="18">
        <v>99</v>
      </c>
      <c r="F106" s="18">
        <v>20</v>
      </c>
      <c r="G106" s="18">
        <v>302</v>
      </c>
      <c r="H106" s="18">
        <v>373</v>
      </c>
      <c r="I106" s="18">
        <v>294</v>
      </c>
      <c r="J106" s="18">
        <v>340</v>
      </c>
      <c r="K106" s="18">
        <v>256</v>
      </c>
      <c r="L106" s="18">
        <v>568</v>
      </c>
      <c r="M106" s="18">
        <v>614</v>
      </c>
      <c r="N106" s="18">
        <v>535</v>
      </c>
      <c r="O106" s="18">
        <v>576</v>
      </c>
      <c r="P106" s="18">
        <v>522</v>
      </c>
      <c r="Q106" s="18">
        <v>184</v>
      </c>
      <c r="R106" s="18">
        <v>230</v>
      </c>
      <c r="S106" s="18">
        <v>171</v>
      </c>
      <c r="T106" s="18">
        <v>217</v>
      </c>
      <c r="U106" s="18">
        <v>138</v>
      </c>
      <c r="V106" s="18">
        <v>450</v>
      </c>
      <c r="W106" s="18">
        <v>491</v>
      </c>
      <c r="X106" s="18">
        <v>412</v>
      </c>
      <c r="Y106" s="18">
        <v>458</v>
      </c>
      <c r="Z106" s="22">
        <v>379</v>
      </c>
      <c r="AA106" s="11">
        <f t="shared" si="30"/>
        <v>3263025</v>
      </c>
    </row>
    <row r="107" spans="1:29" x14ac:dyDescent="0.25">
      <c r="A107" s="2">
        <v>5</v>
      </c>
      <c r="B107" s="17">
        <v>49</v>
      </c>
      <c r="C107" s="18">
        <v>95</v>
      </c>
      <c r="D107" s="18">
        <v>11</v>
      </c>
      <c r="E107" s="18">
        <v>57</v>
      </c>
      <c r="F107" s="18">
        <v>103</v>
      </c>
      <c r="G107" s="18">
        <v>290</v>
      </c>
      <c r="H107" s="18">
        <v>331</v>
      </c>
      <c r="I107" s="18">
        <v>252</v>
      </c>
      <c r="J107" s="18">
        <v>323</v>
      </c>
      <c r="K107" s="18">
        <v>369</v>
      </c>
      <c r="L107" s="18">
        <v>526</v>
      </c>
      <c r="M107" s="18">
        <v>597</v>
      </c>
      <c r="N107" s="18">
        <v>518</v>
      </c>
      <c r="O107" s="18">
        <v>564</v>
      </c>
      <c r="P107" s="18">
        <v>610</v>
      </c>
      <c r="Q107" s="18">
        <v>167</v>
      </c>
      <c r="R107" s="18">
        <v>213</v>
      </c>
      <c r="S107" s="18">
        <v>134</v>
      </c>
      <c r="T107" s="18">
        <v>180</v>
      </c>
      <c r="U107" s="18">
        <v>246</v>
      </c>
      <c r="V107" s="18">
        <v>408</v>
      </c>
      <c r="W107" s="18">
        <v>454</v>
      </c>
      <c r="X107" s="18">
        <v>400</v>
      </c>
      <c r="Y107" s="18">
        <v>441</v>
      </c>
      <c r="Z107" s="22">
        <v>487</v>
      </c>
      <c r="AA107" s="11">
        <f t="shared" si="30"/>
        <v>3263025</v>
      </c>
    </row>
    <row r="108" spans="1:29" x14ac:dyDescent="0.25">
      <c r="A108" s="2">
        <v>6</v>
      </c>
      <c r="B108" s="17">
        <v>505</v>
      </c>
      <c r="C108" s="18">
        <v>571</v>
      </c>
      <c r="D108" s="18">
        <v>617</v>
      </c>
      <c r="E108" s="18">
        <v>538</v>
      </c>
      <c r="F108" s="18">
        <v>584</v>
      </c>
      <c r="G108" s="18">
        <v>141</v>
      </c>
      <c r="H108" s="18">
        <v>187</v>
      </c>
      <c r="I108" s="18">
        <v>233</v>
      </c>
      <c r="J108" s="18">
        <v>154</v>
      </c>
      <c r="K108" s="18">
        <v>225</v>
      </c>
      <c r="L108" s="18">
        <v>382</v>
      </c>
      <c r="M108" s="18">
        <v>428</v>
      </c>
      <c r="N108" s="18">
        <v>499</v>
      </c>
      <c r="O108" s="18">
        <v>420</v>
      </c>
      <c r="P108" s="18">
        <v>461</v>
      </c>
      <c r="Q108" s="18">
        <v>23</v>
      </c>
      <c r="R108" s="18">
        <v>69</v>
      </c>
      <c r="S108" s="18">
        <v>115</v>
      </c>
      <c r="T108" s="18">
        <v>31</v>
      </c>
      <c r="U108" s="18">
        <v>77</v>
      </c>
      <c r="V108" s="18">
        <v>264</v>
      </c>
      <c r="W108" s="18">
        <v>310</v>
      </c>
      <c r="X108" s="18">
        <v>351</v>
      </c>
      <c r="Y108" s="18">
        <v>297</v>
      </c>
      <c r="Z108" s="22">
        <v>343</v>
      </c>
      <c r="AA108" s="11">
        <f t="shared" si="30"/>
        <v>3263025</v>
      </c>
    </row>
    <row r="109" spans="1:29" x14ac:dyDescent="0.25">
      <c r="A109" s="2">
        <v>7</v>
      </c>
      <c r="B109" s="17">
        <v>613</v>
      </c>
      <c r="C109" s="18">
        <v>534</v>
      </c>
      <c r="D109" s="18">
        <v>580</v>
      </c>
      <c r="E109" s="18">
        <v>521</v>
      </c>
      <c r="F109" s="18">
        <v>567</v>
      </c>
      <c r="G109" s="18">
        <v>229</v>
      </c>
      <c r="H109" s="18">
        <v>175</v>
      </c>
      <c r="I109" s="18">
        <v>216</v>
      </c>
      <c r="J109" s="18">
        <v>137</v>
      </c>
      <c r="K109" s="18">
        <v>183</v>
      </c>
      <c r="L109" s="18">
        <v>495</v>
      </c>
      <c r="M109" s="18">
        <v>411</v>
      </c>
      <c r="N109" s="18">
        <v>457</v>
      </c>
      <c r="O109" s="18">
        <v>378</v>
      </c>
      <c r="P109" s="18">
        <v>449</v>
      </c>
      <c r="Q109" s="18">
        <v>106</v>
      </c>
      <c r="R109" s="18">
        <v>27</v>
      </c>
      <c r="S109" s="18">
        <v>98</v>
      </c>
      <c r="T109" s="18">
        <v>19</v>
      </c>
      <c r="U109" s="18">
        <v>65</v>
      </c>
      <c r="V109" s="18">
        <v>372</v>
      </c>
      <c r="W109" s="18">
        <v>293</v>
      </c>
      <c r="X109" s="18">
        <v>339</v>
      </c>
      <c r="Y109" s="18">
        <v>260</v>
      </c>
      <c r="Z109" s="22">
        <v>301</v>
      </c>
      <c r="AA109" s="11">
        <f t="shared" si="30"/>
        <v>3263025</v>
      </c>
      <c r="AB109" s="3" t="s">
        <v>3</v>
      </c>
    </row>
    <row r="110" spans="1:29" x14ac:dyDescent="0.25">
      <c r="A110" s="2">
        <v>8</v>
      </c>
      <c r="B110" s="17">
        <v>596</v>
      </c>
      <c r="C110" s="18">
        <v>517</v>
      </c>
      <c r="D110" s="18">
        <v>563</v>
      </c>
      <c r="E110" s="18">
        <v>609</v>
      </c>
      <c r="F110" s="18">
        <v>530</v>
      </c>
      <c r="G110" s="18">
        <v>212</v>
      </c>
      <c r="H110" s="18">
        <v>133</v>
      </c>
      <c r="I110" s="18">
        <v>179</v>
      </c>
      <c r="J110" s="18">
        <v>250</v>
      </c>
      <c r="K110" s="18">
        <v>166</v>
      </c>
      <c r="L110" s="18">
        <v>453</v>
      </c>
      <c r="M110" s="18">
        <v>399</v>
      </c>
      <c r="N110" s="18">
        <v>445</v>
      </c>
      <c r="O110" s="18">
        <v>486</v>
      </c>
      <c r="P110" s="18">
        <v>407</v>
      </c>
      <c r="Q110" s="18">
        <v>94</v>
      </c>
      <c r="R110" s="18">
        <v>15</v>
      </c>
      <c r="S110" s="18">
        <v>56</v>
      </c>
      <c r="T110" s="18">
        <v>102</v>
      </c>
      <c r="U110" s="18">
        <v>48</v>
      </c>
      <c r="V110" s="18">
        <v>335</v>
      </c>
      <c r="W110" s="18">
        <v>251</v>
      </c>
      <c r="X110" s="18">
        <v>322</v>
      </c>
      <c r="Y110" s="18">
        <v>368</v>
      </c>
      <c r="Z110" s="22">
        <v>289</v>
      </c>
      <c r="AA110" s="11">
        <f t="shared" si="30"/>
        <v>3263025</v>
      </c>
    </row>
    <row r="111" spans="1:29" x14ac:dyDescent="0.25">
      <c r="A111" s="2">
        <v>9</v>
      </c>
      <c r="B111" s="17">
        <v>559</v>
      </c>
      <c r="C111" s="18">
        <v>605</v>
      </c>
      <c r="D111" s="18">
        <v>546</v>
      </c>
      <c r="E111" s="18">
        <v>592</v>
      </c>
      <c r="F111" s="18">
        <v>513</v>
      </c>
      <c r="G111" s="18">
        <v>200</v>
      </c>
      <c r="H111" s="18">
        <v>241</v>
      </c>
      <c r="I111" s="18">
        <v>162</v>
      </c>
      <c r="J111" s="18">
        <v>208</v>
      </c>
      <c r="K111" s="18">
        <v>129</v>
      </c>
      <c r="L111" s="18">
        <v>436</v>
      </c>
      <c r="M111" s="18">
        <v>482</v>
      </c>
      <c r="N111" s="18">
        <v>403</v>
      </c>
      <c r="O111" s="18">
        <v>474</v>
      </c>
      <c r="P111" s="18">
        <v>395</v>
      </c>
      <c r="Q111" s="18">
        <v>52</v>
      </c>
      <c r="R111" s="18">
        <v>123</v>
      </c>
      <c r="S111" s="18">
        <v>44</v>
      </c>
      <c r="T111" s="18">
        <v>90</v>
      </c>
      <c r="U111" s="18">
        <v>6</v>
      </c>
      <c r="V111" s="18">
        <v>318</v>
      </c>
      <c r="W111" s="18">
        <v>364</v>
      </c>
      <c r="X111" s="18">
        <v>285</v>
      </c>
      <c r="Y111" s="18">
        <v>326</v>
      </c>
      <c r="Z111" s="22">
        <v>272</v>
      </c>
      <c r="AA111" s="11">
        <f t="shared" si="30"/>
        <v>3263025</v>
      </c>
    </row>
    <row r="112" spans="1:29" x14ac:dyDescent="0.25">
      <c r="A112" s="2">
        <v>10</v>
      </c>
      <c r="B112" s="17">
        <v>542</v>
      </c>
      <c r="C112" s="18">
        <v>588</v>
      </c>
      <c r="D112" s="18">
        <v>509</v>
      </c>
      <c r="E112" s="18">
        <v>555</v>
      </c>
      <c r="F112" s="18">
        <v>621</v>
      </c>
      <c r="G112" s="18">
        <v>158</v>
      </c>
      <c r="H112" s="18">
        <v>204</v>
      </c>
      <c r="I112" s="18">
        <v>150</v>
      </c>
      <c r="J112" s="18">
        <v>191</v>
      </c>
      <c r="K112" s="18">
        <v>237</v>
      </c>
      <c r="L112" s="18">
        <v>424</v>
      </c>
      <c r="M112" s="18">
        <v>470</v>
      </c>
      <c r="N112" s="18">
        <v>386</v>
      </c>
      <c r="O112" s="18">
        <v>432</v>
      </c>
      <c r="P112" s="18">
        <v>478</v>
      </c>
      <c r="Q112" s="18">
        <v>40</v>
      </c>
      <c r="R112" s="18">
        <v>81</v>
      </c>
      <c r="S112" s="18">
        <v>2</v>
      </c>
      <c r="T112" s="18">
        <v>73</v>
      </c>
      <c r="U112" s="18">
        <v>119</v>
      </c>
      <c r="V112" s="18">
        <v>276</v>
      </c>
      <c r="W112" s="18">
        <v>347</v>
      </c>
      <c r="X112" s="18">
        <v>268</v>
      </c>
      <c r="Y112" s="18">
        <v>314</v>
      </c>
      <c r="Z112" s="22">
        <v>360</v>
      </c>
      <c r="AA112" s="11">
        <f t="shared" si="30"/>
        <v>3263025</v>
      </c>
      <c r="AC112" s="3" t="s">
        <v>3</v>
      </c>
    </row>
    <row r="113" spans="1:28" x14ac:dyDescent="0.25">
      <c r="A113" s="2">
        <v>11</v>
      </c>
      <c r="B113" s="17">
        <v>398</v>
      </c>
      <c r="C113" s="18">
        <v>444</v>
      </c>
      <c r="D113" s="18">
        <v>490</v>
      </c>
      <c r="E113" s="18">
        <v>406</v>
      </c>
      <c r="F113" s="18">
        <v>452</v>
      </c>
      <c r="G113" s="18">
        <v>14</v>
      </c>
      <c r="H113" s="18">
        <v>60</v>
      </c>
      <c r="I113" s="18">
        <v>101</v>
      </c>
      <c r="J113" s="18">
        <v>47</v>
      </c>
      <c r="K113" s="18">
        <v>93</v>
      </c>
      <c r="L113" s="18">
        <v>255</v>
      </c>
      <c r="M113" s="18">
        <v>321</v>
      </c>
      <c r="N113" s="18">
        <v>367</v>
      </c>
      <c r="O113" s="18">
        <v>288</v>
      </c>
      <c r="P113" s="18">
        <v>334</v>
      </c>
      <c r="Q113" s="18">
        <v>516</v>
      </c>
      <c r="R113" s="18">
        <v>562</v>
      </c>
      <c r="S113" s="18">
        <v>608</v>
      </c>
      <c r="T113" s="18">
        <v>529</v>
      </c>
      <c r="U113" s="18">
        <v>600</v>
      </c>
      <c r="V113" s="18">
        <v>132</v>
      </c>
      <c r="W113" s="18">
        <v>178</v>
      </c>
      <c r="X113" s="18">
        <v>249</v>
      </c>
      <c r="Y113" s="18">
        <v>170</v>
      </c>
      <c r="Z113" s="22">
        <v>211</v>
      </c>
      <c r="AA113" s="11">
        <f t="shared" si="30"/>
        <v>3263025</v>
      </c>
    </row>
    <row r="114" spans="1:28" x14ac:dyDescent="0.25">
      <c r="A114" s="2">
        <v>12</v>
      </c>
      <c r="B114" s="17">
        <v>481</v>
      </c>
      <c r="C114" s="18">
        <v>402</v>
      </c>
      <c r="D114" s="18">
        <v>473</v>
      </c>
      <c r="E114" s="18">
        <v>394</v>
      </c>
      <c r="F114" s="18">
        <v>440</v>
      </c>
      <c r="G114" s="18">
        <v>122</v>
      </c>
      <c r="H114" s="18">
        <v>43</v>
      </c>
      <c r="I114" s="18">
        <v>89</v>
      </c>
      <c r="J114" s="18">
        <v>10</v>
      </c>
      <c r="K114" s="18">
        <v>51</v>
      </c>
      <c r="L114" s="18">
        <v>363</v>
      </c>
      <c r="M114" s="18">
        <v>284</v>
      </c>
      <c r="N114" s="18">
        <v>330</v>
      </c>
      <c r="O114" s="18">
        <v>271</v>
      </c>
      <c r="P114" s="18">
        <v>317</v>
      </c>
      <c r="Q114" s="18">
        <v>604</v>
      </c>
      <c r="R114" s="18">
        <v>550</v>
      </c>
      <c r="S114" s="18">
        <v>591</v>
      </c>
      <c r="T114" s="18">
        <v>512</v>
      </c>
      <c r="U114" s="18">
        <v>558</v>
      </c>
      <c r="V114" s="18">
        <v>245</v>
      </c>
      <c r="W114" s="18">
        <v>161</v>
      </c>
      <c r="X114" s="18">
        <v>207</v>
      </c>
      <c r="Y114" s="18">
        <v>128</v>
      </c>
      <c r="Z114" s="22">
        <v>199</v>
      </c>
      <c r="AA114" s="11">
        <f t="shared" si="30"/>
        <v>3263025</v>
      </c>
    </row>
    <row r="115" spans="1:28" x14ac:dyDescent="0.25">
      <c r="A115" s="2">
        <v>13</v>
      </c>
      <c r="B115" s="17">
        <v>469</v>
      </c>
      <c r="C115" s="18">
        <v>390</v>
      </c>
      <c r="D115" s="18">
        <v>431</v>
      </c>
      <c r="E115" s="18">
        <v>477</v>
      </c>
      <c r="F115" s="18">
        <v>423</v>
      </c>
      <c r="G115" s="18">
        <v>85</v>
      </c>
      <c r="H115" s="18">
        <v>1</v>
      </c>
      <c r="I115" s="18">
        <v>72</v>
      </c>
      <c r="J115" s="18">
        <v>118</v>
      </c>
      <c r="K115" s="18">
        <v>39</v>
      </c>
      <c r="L115" s="18">
        <v>346</v>
      </c>
      <c r="M115" s="18">
        <v>267</v>
      </c>
      <c r="N115" s="14">
        <v>313</v>
      </c>
      <c r="O115" s="18">
        <v>359</v>
      </c>
      <c r="P115" s="18">
        <v>280</v>
      </c>
      <c r="Q115" s="18">
        <v>587</v>
      </c>
      <c r="R115" s="18">
        <v>508</v>
      </c>
      <c r="S115" s="18">
        <v>554</v>
      </c>
      <c r="T115" s="18">
        <v>625</v>
      </c>
      <c r="U115" s="18">
        <v>541</v>
      </c>
      <c r="V115" s="18">
        <v>203</v>
      </c>
      <c r="W115" s="18">
        <v>149</v>
      </c>
      <c r="X115" s="18">
        <v>195</v>
      </c>
      <c r="Y115" s="18">
        <v>236</v>
      </c>
      <c r="Z115" s="22">
        <v>157</v>
      </c>
      <c r="AA115" s="11">
        <f t="shared" si="30"/>
        <v>3263025</v>
      </c>
      <c r="AB115" s="12">
        <f>B115^3+C115^3+D115^3+E115^3+F115^3+G115^3+H115^3+I115^3+J115^3+K115^3+L115^3+M115^3+N115^3+O115^3+P115^3+Q115^3+R115^3+S115^3+T115^3+U115^3+V115^3+W115^3+X115^3+Y115^3+Z115^3</f>
        <v>1530765625</v>
      </c>
    </row>
    <row r="116" spans="1:28" x14ac:dyDescent="0.25">
      <c r="A116" s="2">
        <v>14</v>
      </c>
      <c r="B116" s="17">
        <v>427</v>
      </c>
      <c r="C116" s="18">
        <v>498</v>
      </c>
      <c r="D116" s="18">
        <v>419</v>
      </c>
      <c r="E116" s="18">
        <v>465</v>
      </c>
      <c r="F116" s="18">
        <v>381</v>
      </c>
      <c r="G116" s="18">
        <v>68</v>
      </c>
      <c r="H116" s="18">
        <v>114</v>
      </c>
      <c r="I116" s="18">
        <v>35</v>
      </c>
      <c r="J116" s="18">
        <v>76</v>
      </c>
      <c r="K116" s="18">
        <v>22</v>
      </c>
      <c r="L116" s="18">
        <v>309</v>
      </c>
      <c r="M116" s="18">
        <v>355</v>
      </c>
      <c r="N116" s="18">
        <v>296</v>
      </c>
      <c r="O116" s="18">
        <v>342</v>
      </c>
      <c r="P116" s="18">
        <v>263</v>
      </c>
      <c r="Q116" s="18">
        <v>575</v>
      </c>
      <c r="R116" s="18">
        <v>616</v>
      </c>
      <c r="S116" s="18">
        <v>537</v>
      </c>
      <c r="T116" s="18">
        <v>583</v>
      </c>
      <c r="U116" s="18">
        <v>504</v>
      </c>
      <c r="V116" s="18">
        <v>186</v>
      </c>
      <c r="W116" s="18">
        <v>232</v>
      </c>
      <c r="X116" s="18">
        <v>153</v>
      </c>
      <c r="Y116" s="18">
        <v>224</v>
      </c>
      <c r="Z116" s="22">
        <v>145</v>
      </c>
      <c r="AA116" s="11">
        <f t="shared" si="30"/>
        <v>3263025</v>
      </c>
      <c r="AB116" s="12"/>
    </row>
    <row r="117" spans="1:28" x14ac:dyDescent="0.25">
      <c r="A117" s="2">
        <v>15</v>
      </c>
      <c r="B117" s="17">
        <v>415</v>
      </c>
      <c r="C117" s="18">
        <v>456</v>
      </c>
      <c r="D117" s="18">
        <v>377</v>
      </c>
      <c r="E117" s="18">
        <v>448</v>
      </c>
      <c r="F117" s="18">
        <v>494</v>
      </c>
      <c r="G117" s="18">
        <v>26</v>
      </c>
      <c r="H117" s="18">
        <v>97</v>
      </c>
      <c r="I117" s="18">
        <v>18</v>
      </c>
      <c r="J117" s="18">
        <v>64</v>
      </c>
      <c r="K117" s="18">
        <v>110</v>
      </c>
      <c r="L117" s="18">
        <v>292</v>
      </c>
      <c r="M117" s="18">
        <v>338</v>
      </c>
      <c r="N117" s="18">
        <v>259</v>
      </c>
      <c r="O117" s="18">
        <v>305</v>
      </c>
      <c r="P117" s="18">
        <v>371</v>
      </c>
      <c r="Q117" s="18">
        <v>533</v>
      </c>
      <c r="R117" s="18">
        <v>579</v>
      </c>
      <c r="S117" s="18">
        <v>525</v>
      </c>
      <c r="T117" s="18">
        <v>566</v>
      </c>
      <c r="U117" s="18">
        <v>612</v>
      </c>
      <c r="V117" s="18">
        <v>174</v>
      </c>
      <c r="W117" s="18">
        <v>220</v>
      </c>
      <c r="X117" s="18">
        <v>136</v>
      </c>
      <c r="Y117" s="18">
        <v>182</v>
      </c>
      <c r="Z117" s="22">
        <v>228</v>
      </c>
      <c r="AA117" s="11">
        <f t="shared" si="30"/>
        <v>3263025</v>
      </c>
      <c r="AB117" s="12"/>
    </row>
    <row r="118" spans="1:28" x14ac:dyDescent="0.25">
      <c r="A118" s="2">
        <v>16</v>
      </c>
      <c r="B118" s="17">
        <v>266</v>
      </c>
      <c r="C118" s="18">
        <v>312</v>
      </c>
      <c r="D118" s="18">
        <v>358</v>
      </c>
      <c r="E118" s="18">
        <v>279</v>
      </c>
      <c r="F118" s="18">
        <v>350</v>
      </c>
      <c r="G118" s="18">
        <v>507</v>
      </c>
      <c r="H118" s="18">
        <v>553</v>
      </c>
      <c r="I118" s="18">
        <v>624</v>
      </c>
      <c r="J118" s="18">
        <v>545</v>
      </c>
      <c r="K118" s="18">
        <v>586</v>
      </c>
      <c r="L118" s="18">
        <v>148</v>
      </c>
      <c r="M118" s="18">
        <v>194</v>
      </c>
      <c r="N118" s="18">
        <v>240</v>
      </c>
      <c r="O118" s="18">
        <v>156</v>
      </c>
      <c r="P118" s="18">
        <v>202</v>
      </c>
      <c r="Q118" s="18">
        <v>389</v>
      </c>
      <c r="R118" s="18">
        <v>435</v>
      </c>
      <c r="S118" s="18">
        <v>476</v>
      </c>
      <c r="T118" s="18">
        <v>422</v>
      </c>
      <c r="U118" s="18">
        <v>468</v>
      </c>
      <c r="V118" s="18">
        <v>5</v>
      </c>
      <c r="W118" s="18">
        <v>71</v>
      </c>
      <c r="X118" s="18">
        <v>117</v>
      </c>
      <c r="Y118" s="18">
        <v>38</v>
      </c>
      <c r="Z118" s="22">
        <v>84</v>
      </c>
      <c r="AA118" s="11">
        <f t="shared" si="30"/>
        <v>3263025</v>
      </c>
      <c r="AB118" s="12"/>
    </row>
    <row r="119" spans="1:28" x14ac:dyDescent="0.25">
      <c r="A119" s="2">
        <v>17</v>
      </c>
      <c r="B119" s="17">
        <v>354</v>
      </c>
      <c r="C119" s="18">
        <v>300</v>
      </c>
      <c r="D119" s="18">
        <v>341</v>
      </c>
      <c r="E119" s="18">
        <v>262</v>
      </c>
      <c r="F119" s="18">
        <v>308</v>
      </c>
      <c r="G119" s="18">
        <v>620</v>
      </c>
      <c r="H119" s="18">
        <v>536</v>
      </c>
      <c r="I119" s="18">
        <v>582</v>
      </c>
      <c r="J119" s="18">
        <v>503</v>
      </c>
      <c r="K119" s="18">
        <v>574</v>
      </c>
      <c r="L119" s="18">
        <v>231</v>
      </c>
      <c r="M119" s="18">
        <v>152</v>
      </c>
      <c r="N119" s="18">
        <v>223</v>
      </c>
      <c r="O119" s="18">
        <v>144</v>
      </c>
      <c r="P119" s="18">
        <v>190</v>
      </c>
      <c r="Q119" s="18">
        <v>497</v>
      </c>
      <c r="R119" s="18">
        <v>418</v>
      </c>
      <c r="S119" s="18">
        <v>464</v>
      </c>
      <c r="T119" s="18">
        <v>385</v>
      </c>
      <c r="U119" s="18">
        <v>426</v>
      </c>
      <c r="V119" s="18">
        <v>113</v>
      </c>
      <c r="W119" s="18">
        <v>34</v>
      </c>
      <c r="X119" s="18">
        <v>80</v>
      </c>
      <c r="Y119" s="18">
        <v>21</v>
      </c>
      <c r="Z119" s="22">
        <v>67</v>
      </c>
      <c r="AA119" s="11">
        <f t="shared" si="30"/>
        <v>3263025</v>
      </c>
      <c r="AB119" s="12"/>
    </row>
    <row r="120" spans="1:28" x14ac:dyDescent="0.25">
      <c r="A120" s="2">
        <v>18</v>
      </c>
      <c r="B120" s="17">
        <v>337</v>
      </c>
      <c r="C120" s="18">
        <v>258</v>
      </c>
      <c r="D120" s="18">
        <v>304</v>
      </c>
      <c r="E120" s="18">
        <v>375</v>
      </c>
      <c r="F120" s="18">
        <v>291</v>
      </c>
      <c r="G120" s="18">
        <v>578</v>
      </c>
      <c r="H120" s="18">
        <v>524</v>
      </c>
      <c r="I120" s="18">
        <v>570</v>
      </c>
      <c r="J120" s="18">
        <v>611</v>
      </c>
      <c r="K120" s="18">
        <v>532</v>
      </c>
      <c r="L120" s="18">
        <v>219</v>
      </c>
      <c r="M120" s="18">
        <v>140</v>
      </c>
      <c r="N120" s="18">
        <v>181</v>
      </c>
      <c r="O120" s="18">
        <v>227</v>
      </c>
      <c r="P120" s="18">
        <v>173</v>
      </c>
      <c r="Q120" s="18">
        <v>460</v>
      </c>
      <c r="R120" s="18">
        <v>376</v>
      </c>
      <c r="S120" s="18">
        <v>447</v>
      </c>
      <c r="T120" s="18">
        <v>493</v>
      </c>
      <c r="U120" s="18">
        <v>414</v>
      </c>
      <c r="V120" s="18">
        <v>96</v>
      </c>
      <c r="W120" s="18">
        <v>17</v>
      </c>
      <c r="X120" s="18">
        <v>63</v>
      </c>
      <c r="Y120" s="18">
        <v>109</v>
      </c>
      <c r="Z120" s="22">
        <v>30</v>
      </c>
      <c r="AA120" s="11">
        <f t="shared" si="30"/>
        <v>3263025</v>
      </c>
      <c r="AB120" s="12"/>
    </row>
    <row r="121" spans="1:28" x14ac:dyDescent="0.25">
      <c r="A121" s="2">
        <v>19</v>
      </c>
      <c r="B121" s="17">
        <v>325</v>
      </c>
      <c r="C121" s="18">
        <v>366</v>
      </c>
      <c r="D121" s="18">
        <v>287</v>
      </c>
      <c r="E121" s="18">
        <v>333</v>
      </c>
      <c r="F121" s="18">
        <v>254</v>
      </c>
      <c r="G121" s="18">
        <v>561</v>
      </c>
      <c r="H121" s="18">
        <v>607</v>
      </c>
      <c r="I121" s="18">
        <v>528</v>
      </c>
      <c r="J121" s="18">
        <v>599</v>
      </c>
      <c r="K121" s="18">
        <v>520</v>
      </c>
      <c r="L121" s="18">
        <v>177</v>
      </c>
      <c r="M121" s="18">
        <v>248</v>
      </c>
      <c r="N121" s="18">
        <v>169</v>
      </c>
      <c r="O121" s="18">
        <v>215</v>
      </c>
      <c r="P121" s="18">
        <v>131</v>
      </c>
      <c r="Q121" s="18">
        <v>443</v>
      </c>
      <c r="R121" s="18">
        <v>489</v>
      </c>
      <c r="S121" s="18">
        <v>410</v>
      </c>
      <c r="T121" s="18">
        <v>451</v>
      </c>
      <c r="U121" s="18">
        <v>397</v>
      </c>
      <c r="V121" s="18">
        <v>59</v>
      </c>
      <c r="W121" s="18">
        <v>105</v>
      </c>
      <c r="X121" s="18">
        <v>46</v>
      </c>
      <c r="Y121" s="18">
        <v>92</v>
      </c>
      <c r="Z121" s="22">
        <v>13</v>
      </c>
      <c r="AA121" s="11">
        <f t="shared" si="30"/>
        <v>3263025</v>
      </c>
      <c r="AB121" s="12"/>
    </row>
    <row r="122" spans="1:28" x14ac:dyDescent="0.25">
      <c r="A122" s="2">
        <v>20</v>
      </c>
      <c r="B122" s="17">
        <v>283</v>
      </c>
      <c r="C122" s="18">
        <v>329</v>
      </c>
      <c r="D122" s="18">
        <v>275</v>
      </c>
      <c r="E122" s="18">
        <v>316</v>
      </c>
      <c r="F122" s="18">
        <v>362</v>
      </c>
      <c r="G122" s="18">
        <v>549</v>
      </c>
      <c r="H122" s="18">
        <v>595</v>
      </c>
      <c r="I122" s="18">
        <v>511</v>
      </c>
      <c r="J122" s="18">
        <v>557</v>
      </c>
      <c r="K122" s="18">
        <v>603</v>
      </c>
      <c r="L122" s="18">
        <v>165</v>
      </c>
      <c r="M122" s="18">
        <v>206</v>
      </c>
      <c r="N122" s="18">
        <v>127</v>
      </c>
      <c r="O122" s="18">
        <v>198</v>
      </c>
      <c r="P122" s="18">
        <v>244</v>
      </c>
      <c r="Q122" s="18">
        <v>401</v>
      </c>
      <c r="R122" s="18">
        <v>472</v>
      </c>
      <c r="S122" s="18">
        <v>393</v>
      </c>
      <c r="T122" s="18">
        <v>439</v>
      </c>
      <c r="U122" s="18">
        <v>485</v>
      </c>
      <c r="V122" s="18">
        <v>42</v>
      </c>
      <c r="W122" s="18">
        <v>88</v>
      </c>
      <c r="X122" s="18">
        <v>9</v>
      </c>
      <c r="Y122" s="18">
        <v>55</v>
      </c>
      <c r="Z122" s="22">
        <v>121</v>
      </c>
      <c r="AA122" s="11">
        <f t="shared" si="30"/>
        <v>3263025</v>
      </c>
      <c r="AB122" s="12"/>
    </row>
    <row r="123" spans="1:28" x14ac:dyDescent="0.25">
      <c r="A123" s="2">
        <v>21</v>
      </c>
      <c r="B123" s="17">
        <v>139</v>
      </c>
      <c r="C123" s="18">
        <v>185</v>
      </c>
      <c r="D123" s="18">
        <v>226</v>
      </c>
      <c r="E123" s="18">
        <v>172</v>
      </c>
      <c r="F123" s="18">
        <v>218</v>
      </c>
      <c r="G123" s="18">
        <v>380</v>
      </c>
      <c r="H123" s="18">
        <v>446</v>
      </c>
      <c r="I123" s="18">
        <v>492</v>
      </c>
      <c r="J123" s="18">
        <v>413</v>
      </c>
      <c r="K123" s="18">
        <v>459</v>
      </c>
      <c r="L123" s="18">
        <v>16</v>
      </c>
      <c r="M123" s="18">
        <v>62</v>
      </c>
      <c r="N123" s="18">
        <v>108</v>
      </c>
      <c r="O123" s="18">
        <v>29</v>
      </c>
      <c r="P123" s="18">
        <v>100</v>
      </c>
      <c r="Q123" s="18">
        <v>257</v>
      </c>
      <c r="R123" s="18">
        <v>303</v>
      </c>
      <c r="S123" s="18">
        <v>374</v>
      </c>
      <c r="T123" s="18">
        <v>295</v>
      </c>
      <c r="U123" s="18">
        <v>336</v>
      </c>
      <c r="V123" s="18">
        <v>523</v>
      </c>
      <c r="W123" s="18">
        <v>569</v>
      </c>
      <c r="X123" s="18">
        <v>615</v>
      </c>
      <c r="Y123" s="18">
        <v>531</v>
      </c>
      <c r="Z123" s="22">
        <v>577</v>
      </c>
      <c r="AA123" s="11">
        <f t="shared" si="30"/>
        <v>3263025</v>
      </c>
      <c r="AB123" s="12"/>
    </row>
    <row r="124" spans="1:28" x14ac:dyDescent="0.25">
      <c r="A124" s="2">
        <v>22</v>
      </c>
      <c r="B124" s="17">
        <v>247</v>
      </c>
      <c r="C124" s="18">
        <v>168</v>
      </c>
      <c r="D124" s="18">
        <v>214</v>
      </c>
      <c r="E124" s="18">
        <v>135</v>
      </c>
      <c r="F124" s="18">
        <v>176</v>
      </c>
      <c r="G124" s="18">
        <v>488</v>
      </c>
      <c r="H124" s="18">
        <v>409</v>
      </c>
      <c r="I124" s="18">
        <v>455</v>
      </c>
      <c r="J124" s="18">
        <v>396</v>
      </c>
      <c r="K124" s="18">
        <v>442</v>
      </c>
      <c r="L124" s="18">
        <v>104</v>
      </c>
      <c r="M124" s="18">
        <v>50</v>
      </c>
      <c r="N124" s="18">
        <v>91</v>
      </c>
      <c r="O124" s="18">
        <v>12</v>
      </c>
      <c r="P124" s="18">
        <v>58</v>
      </c>
      <c r="Q124" s="18">
        <v>370</v>
      </c>
      <c r="R124" s="18">
        <v>286</v>
      </c>
      <c r="S124" s="18">
        <v>332</v>
      </c>
      <c r="T124" s="18">
        <v>253</v>
      </c>
      <c r="U124" s="18">
        <v>324</v>
      </c>
      <c r="V124" s="18">
        <v>606</v>
      </c>
      <c r="W124" s="18">
        <v>527</v>
      </c>
      <c r="X124" s="18">
        <v>598</v>
      </c>
      <c r="Y124" s="18">
        <v>519</v>
      </c>
      <c r="Z124" s="22">
        <v>565</v>
      </c>
      <c r="AA124" s="11">
        <f t="shared" si="30"/>
        <v>3263025</v>
      </c>
      <c r="AB124" s="12"/>
    </row>
    <row r="125" spans="1:28" x14ac:dyDescent="0.25">
      <c r="A125" s="2">
        <v>23</v>
      </c>
      <c r="B125" s="17">
        <v>210</v>
      </c>
      <c r="C125" s="18">
        <v>126</v>
      </c>
      <c r="D125" s="18">
        <v>197</v>
      </c>
      <c r="E125" s="18">
        <v>243</v>
      </c>
      <c r="F125" s="18">
        <v>164</v>
      </c>
      <c r="G125" s="18">
        <v>471</v>
      </c>
      <c r="H125" s="18">
        <v>392</v>
      </c>
      <c r="I125" s="18">
        <v>438</v>
      </c>
      <c r="J125" s="18">
        <v>484</v>
      </c>
      <c r="K125" s="18">
        <v>405</v>
      </c>
      <c r="L125" s="18">
        <v>87</v>
      </c>
      <c r="M125" s="18">
        <v>8</v>
      </c>
      <c r="N125" s="18">
        <v>54</v>
      </c>
      <c r="O125" s="18">
        <v>125</v>
      </c>
      <c r="P125" s="18">
        <v>41</v>
      </c>
      <c r="Q125" s="18">
        <v>328</v>
      </c>
      <c r="R125" s="18">
        <v>274</v>
      </c>
      <c r="S125" s="18">
        <v>320</v>
      </c>
      <c r="T125" s="18">
        <v>361</v>
      </c>
      <c r="U125" s="18">
        <v>282</v>
      </c>
      <c r="V125" s="18">
        <v>594</v>
      </c>
      <c r="W125" s="18">
        <v>515</v>
      </c>
      <c r="X125" s="18">
        <v>556</v>
      </c>
      <c r="Y125" s="18">
        <v>602</v>
      </c>
      <c r="Z125" s="22">
        <v>548</v>
      </c>
      <c r="AA125" s="11">
        <f t="shared" si="30"/>
        <v>3263025</v>
      </c>
      <c r="AB125" s="12"/>
    </row>
    <row r="126" spans="1:28" x14ac:dyDescent="0.25">
      <c r="A126" s="2">
        <v>24</v>
      </c>
      <c r="B126" s="17">
        <v>193</v>
      </c>
      <c r="C126" s="18">
        <v>239</v>
      </c>
      <c r="D126" s="18">
        <v>160</v>
      </c>
      <c r="E126" s="18">
        <v>201</v>
      </c>
      <c r="F126" s="18">
        <v>147</v>
      </c>
      <c r="G126" s="18">
        <v>434</v>
      </c>
      <c r="H126" s="18">
        <v>480</v>
      </c>
      <c r="I126" s="18">
        <v>421</v>
      </c>
      <c r="J126" s="18">
        <v>467</v>
      </c>
      <c r="K126" s="18">
        <v>388</v>
      </c>
      <c r="L126" s="18">
        <v>75</v>
      </c>
      <c r="M126" s="18">
        <v>116</v>
      </c>
      <c r="N126" s="18">
        <v>37</v>
      </c>
      <c r="O126" s="18">
        <v>83</v>
      </c>
      <c r="P126" s="18">
        <v>4</v>
      </c>
      <c r="Q126" s="18">
        <v>311</v>
      </c>
      <c r="R126" s="18">
        <v>357</v>
      </c>
      <c r="S126" s="18">
        <v>278</v>
      </c>
      <c r="T126" s="18">
        <v>349</v>
      </c>
      <c r="U126" s="18">
        <v>270</v>
      </c>
      <c r="V126" s="18">
        <v>552</v>
      </c>
      <c r="W126" s="18">
        <v>623</v>
      </c>
      <c r="X126" s="18">
        <v>544</v>
      </c>
      <c r="Y126" s="18">
        <v>590</v>
      </c>
      <c r="Z126" s="22">
        <v>506</v>
      </c>
      <c r="AA126" s="11">
        <f t="shared" si="30"/>
        <v>3263025</v>
      </c>
      <c r="AB126" s="12"/>
    </row>
    <row r="127" spans="1:28" x14ac:dyDescent="0.25">
      <c r="A127" s="2">
        <v>25</v>
      </c>
      <c r="B127" s="19">
        <v>151</v>
      </c>
      <c r="C127" s="20">
        <v>222</v>
      </c>
      <c r="D127" s="20">
        <v>143</v>
      </c>
      <c r="E127" s="20">
        <v>189</v>
      </c>
      <c r="F127" s="20">
        <v>235</v>
      </c>
      <c r="G127" s="20">
        <v>417</v>
      </c>
      <c r="H127" s="20">
        <v>463</v>
      </c>
      <c r="I127" s="20">
        <v>384</v>
      </c>
      <c r="J127" s="20">
        <v>430</v>
      </c>
      <c r="K127" s="20">
        <v>496</v>
      </c>
      <c r="L127" s="20">
        <v>33</v>
      </c>
      <c r="M127" s="20">
        <v>79</v>
      </c>
      <c r="N127" s="20">
        <v>25</v>
      </c>
      <c r="O127" s="20">
        <v>66</v>
      </c>
      <c r="P127" s="20">
        <v>112</v>
      </c>
      <c r="Q127" s="20">
        <v>299</v>
      </c>
      <c r="R127" s="20">
        <v>345</v>
      </c>
      <c r="S127" s="20">
        <v>261</v>
      </c>
      <c r="T127" s="20">
        <v>307</v>
      </c>
      <c r="U127" s="20">
        <v>353</v>
      </c>
      <c r="V127" s="20">
        <v>540</v>
      </c>
      <c r="W127" s="20">
        <v>581</v>
      </c>
      <c r="X127" s="20">
        <v>502</v>
      </c>
      <c r="Y127" s="20">
        <v>573</v>
      </c>
      <c r="Z127" s="23">
        <v>619</v>
      </c>
      <c r="AA127" s="11">
        <f t="shared" si="30"/>
        <v>3263025</v>
      </c>
      <c r="AB127" s="12"/>
    </row>
    <row r="128" spans="1:28" x14ac:dyDescent="0.25">
      <c r="A128" s="7" t="s">
        <v>0</v>
      </c>
      <c r="B128" s="11">
        <f t="shared" ref="B128" si="31">SUMSQ(B103:B127)</f>
        <v>3263025</v>
      </c>
      <c r="C128" s="11">
        <f t="shared" ref="C128" si="32">SUMSQ(C103:C127)</f>
        <v>3263025</v>
      </c>
      <c r="D128" s="11">
        <f t="shared" ref="D128" si="33">SUMSQ(D103:D127)</f>
        <v>3263025</v>
      </c>
      <c r="E128" s="11">
        <f t="shared" ref="E128" si="34">SUMSQ(E103:E127)</f>
        <v>3263025</v>
      </c>
      <c r="F128" s="11">
        <f t="shared" ref="F128" si="35">SUMSQ(F103:F127)</f>
        <v>3263025</v>
      </c>
      <c r="G128" s="11">
        <f t="shared" ref="G128" si="36">SUMSQ(G103:G127)</f>
        <v>3263025</v>
      </c>
      <c r="H128" s="11">
        <f t="shared" ref="H128" si="37">SUMSQ(H103:H127)</f>
        <v>3263025</v>
      </c>
      <c r="I128" s="11">
        <f t="shared" ref="I128" si="38">SUMSQ(I103:I127)</f>
        <v>3263025</v>
      </c>
      <c r="J128" s="11">
        <f t="shared" ref="J128" si="39">SUMSQ(J103:J127)</f>
        <v>3263025</v>
      </c>
      <c r="K128" s="11">
        <f t="shared" ref="K128" si="40">SUMSQ(K103:K127)</f>
        <v>3263025</v>
      </c>
      <c r="L128" s="11">
        <f t="shared" ref="L128" si="41">SUMSQ(L103:L127)</f>
        <v>3263025</v>
      </c>
      <c r="M128" s="11">
        <f t="shared" ref="M128" si="42">SUMSQ(M103:M127)</f>
        <v>3263025</v>
      </c>
      <c r="N128" s="11">
        <f t="shared" ref="N128" si="43">SUMSQ(N103:N127)</f>
        <v>3263025</v>
      </c>
      <c r="O128" s="11">
        <f t="shared" ref="O128" si="44">SUMSQ(O103:O127)</f>
        <v>3263025</v>
      </c>
      <c r="P128" s="11">
        <f t="shared" ref="P128" si="45">SUMSQ(P103:P127)</f>
        <v>3263025</v>
      </c>
      <c r="Q128" s="11">
        <f t="shared" ref="Q128" si="46">SUMSQ(Q103:Q127)</f>
        <v>3263025</v>
      </c>
      <c r="R128" s="11">
        <f t="shared" ref="R128" si="47">SUMSQ(R103:R127)</f>
        <v>3263025</v>
      </c>
      <c r="S128" s="11">
        <f t="shared" ref="S128" si="48">SUMSQ(S103:S127)</f>
        <v>3263025</v>
      </c>
      <c r="T128" s="11">
        <f t="shared" ref="T128" si="49">SUMSQ(T103:T127)</f>
        <v>3263025</v>
      </c>
      <c r="U128" s="11">
        <f t="shared" ref="U128" si="50">SUMSQ(U103:U127)</f>
        <v>3263025</v>
      </c>
      <c r="V128" s="11">
        <f t="shared" ref="V128" si="51">SUMSQ(V103:V127)</f>
        <v>3263025</v>
      </c>
      <c r="W128" s="11">
        <f t="shared" ref="W128" si="52">SUMSQ(W103:W127)</f>
        <v>3263025</v>
      </c>
      <c r="X128" s="11">
        <f t="shared" ref="X128" si="53">SUMSQ(X103:X127)</f>
        <v>3263025</v>
      </c>
      <c r="Y128" s="11">
        <f t="shared" ref="Y128" si="54">SUMSQ(Y103:Y127)</f>
        <v>3263025</v>
      </c>
      <c r="Z128" s="11">
        <f t="shared" ref="Z128" si="55">SUMSQ(Z103:Z127)</f>
        <v>3263025</v>
      </c>
      <c r="AA128" s="11"/>
      <c r="AB128" s="12"/>
    </row>
    <row r="129" spans="1:29" x14ac:dyDescent="0.25">
      <c r="A129" s="7" t="s">
        <v>4</v>
      </c>
      <c r="N129" s="12">
        <f>N103^3+N104^3+N105^3+N106^3+N107^3+N108^3+N109^3+N110^3+N111^3+N112^3+N113^3+N114^3+N115^3+N116^3+N117^3+N118^3+N119^3+N120^3+N121^3+N122^3+N123^3+N124^3+N125^3+N126^3+N127^3</f>
        <v>1530765625</v>
      </c>
      <c r="O129" s="12"/>
      <c r="AA129" s="11"/>
      <c r="AB129" s="12"/>
    </row>
    <row r="130" spans="1:29" x14ac:dyDescent="0.25">
      <c r="A130" s="3"/>
      <c r="B130" s="8" t="s">
        <v>6</v>
      </c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11"/>
      <c r="AB130" s="12"/>
    </row>
    <row r="131" spans="1:29" x14ac:dyDescent="0.25">
      <c r="A131" s="7" t="s">
        <v>1</v>
      </c>
      <c r="B131" s="3">
        <f>B103</f>
        <v>7</v>
      </c>
      <c r="C131" s="3">
        <f>C104</f>
        <v>36</v>
      </c>
      <c r="D131" s="3">
        <f>D105</f>
        <v>70</v>
      </c>
      <c r="E131" s="3">
        <f>E106</f>
        <v>99</v>
      </c>
      <c r="F131" s="3">
        <f>F107</f>
        <v>103</v>
      </c>
      <c r="G131" s="3">
        <f>G108</f>
        <v>141</v>
      </c>
      <c r="H131" s="3">
        <f>H109</f>
        <v>175</v>
      </c>
      <c r="I131" s="3">
        <f>I110</f>
        <v>179</v>
      </c>
      <c r="J131" s="3">
        <f>J111</f>
        <v>208</v>
      </c>
      <c r="K131" s="3">
        <f>K112</f>
        <v>237</v>
      </c>
      <c r="L131" s="3">
        <f>L113</f>
        <v>255</v>
      </c>
      <c r="M131" s="3">
        <f>M114</f>
        <v>284</v>
      </c>
      <c r="N131" s="3">
        <f>N115</f>
        <v>313</v>
      </c>
      <c r="O131" s="3">
        <f>O116</f>
        <v>342</v>
      </c>
      <c r="P131" s="3">
        <f>P117</f>
        <v>371</v>
      </c>
      <c r="Q131" s="3">
        <f>Q118</f>
        <v>389</v>
      </c>
      <c r="R131" s="3">
        <f>R119</f>
        <v>418</v>
      </c>
      <c r="S131" s="3">
        <f>S120</f>
        <v>447</v>
      </c>
      <c r="T131" s="3">
        <f>T121</f>
        <v>451</v>
      </c>
      <c r="U131" s="3">
        <f>U122</f>
        <v>485</v>
      </c>
      <c r="V131" s="3">
        <f>V123</f>
        <v>523</v>
      </c>
      <c r="W131" s="3">
        <f>W124</f>
        <v>527</v>
      </c>
      <c r="X131" s="3">
        <f>X125</f>
        <v>556</v>
      </c>
      <c r="Y131" s="3">
        <f>Y126</f>
        <v>590</v>
      </c>
      <c r="Z131" s="9">
        <f>Z127</f>
        <v>619</v>
      </c>
      <c r="AA131" s="11">
        <f>SUMSQ(B131:Z131)</f>
        <v>3263025</v>
      </c>
      <c r="AB131" s="12">
        <f>B131^3+C131^3+D131^3+E131^3+F131^3+G131^3+H131^3+I131^3+J131^3+K131^3+L131^3+M131^3+N131^3+O131^3+P131^3+Q131^3+R131^3+S131^3+T131^3+U131^3+V131^3+W131^3+X131^3+Y131^3+Z131^3</f>
        <v>1530765625</v>
      </c>
    </row>
    <row r="132" spans="1:29" x14ac:dyDescent="0.25">
      <c r="A132" s="7" t="s">
        <v>2</v>
      </c>
      <c r="B132" s="3">
        <f>B127</f>
        <v>151</v>
      </c>
      <c r="C132" s="3">
        <f>C126</f>
        <v>239</v>
      </c>
      <c r="D132" s="3">
        <f>D125</f>
        <v>197</v>
      </c>
      <c r="E132" s="3">
        <f>E124</f>
        <v>135</v>
      </c>
      <c r="F132" s="3">
        <f>F123</f>
        <v>218</v>
      </c>
      <c r="G132" s="3">
        <f>G122</f>
        <v>549</v>
      </c>
      <c r="H132" s="3">
        <f>H121</f>
        <v>607</v>
      </c>
      <c r="I132" s="3">
        <f>I120</f>
        <v>570</v>
      </c>
      <c r="J132" s="3">
        <f>J119</f>
        <v>503</v>
      </c>
      <c r="K132" s="3">
        <f>K118</f>
        <v>586</v>
      </c>
      <c r="L132" s="3">
        <f>L117</f>
        <v>292</v>
      </c>
      <c r="M132" s="3">
        <f>M116</f>
        <v>355</v>
      </c>
      <c r="N132" s="3">
        <f>N115</f>
        <v>313</v>
      </c>
      <c r="O132" s="3">
        <f>O114</f>
        <v>271</v>
      </c>
      <c r="P132" s="3">
        <f>P113</f>
        <v>334</v>
      </c>
      <c r="Q132" s="3">
        <f>Q112</f>
        <v>40</v>
      </c>
      <c r="R132" s="3">
        <f>R111</f>
        <v>123</v>
      </c>
      <c r="S132" s="3">
        <f>S110</f>
        <v>56</v>
      </c>
      <c r="T132" s="3">
        <f>T109</f>
        <v>19</v>
      </c>
      <c r="U132" s="3">
        <f>U108</f>
        <v>77</v>
      </c>
      <c r="V132" s="3">
        <f>V107</f>
        <v>408</v>
      </c>
      <c r="W132" s="3">
        <f>W106</f>
        <v>491</v>
      </c>
      <c r="X132" s="3">
        <f>X105</f>
        <v>429</v>
      </c>
      <c r="Y132" s="3">
        <f>Y104</f>
        <v>387</v>
      </c>
      <c r="Z132" s="9">
        <f>Z103</f>
        <v>475</v>
      </c>
      <c r="AA132" s="11">
        <f>SUMSQ(B132:Z132)</f>
        <v>3263025</v>
      </c>
      <c r="AB132" s="12">
        <f>B132^3+C132^3+D132^3+E132^3+F132^3+G132^3+H132^3+I132^3+J132^3+K132^3+L132^3+M132^3+N132^3+O132^3+P132^3+Q132^3+R132^3+S132^3+T132^3+U132^3+V132^3+W132^3+X132^3+Y132^3+Z132^3</f>
        <v>1530765625</v>
      </c>
    </row>
    <row r="134" spans="1:29" x14ac:dyDescent="0.25">
      <c r="A134" s="2" t="s">
        <v>3</v>
      </c>
      <c r="B134" s="13" t="s">
        <v>23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6"/>
      <c r="AB134" s="2"/>
    </row>
    <row r="135" spans="1:29" x14ac:dyDescent="0.25">
      <c r="A135" s="2">
        <v>1</v>
      </c>
      <c r="B135" s="15">
        <v>8</v>
      </c>
      <c r="C135" s="16">
        <v>52</v>
      </c>
      <c r="D135" s="16">
        <v>121</v>
      </c>
      <c r="E135" s="16">
        <v>45</v>
      </c>
      <c r="F135" s="16">
        <v>89</v>
      </c>
      <c r="G135" s="16">
        <v>274</v>
      </c>
      <c r="H135" s="16">
        <v>318</v>
      </c>
      <c r="I135" s="16">
        <v>362</v>
      </c>
      <c r="J135" s="16">
        <v>281</v>
      </c>
      <c r="K135" s="16">
        <v>330</v>
      </c>
      <c r="L135" s="16">
        <v>515</v>
      </c>
      <c r="M135" s="16">
        <v>559</v>
      </c>
      <c r="N135" s="16">
        <v>603</v>
      </c>
      <c r="O135" s="16">
        <v>547</v>
      </c>
      <c r="P135" s="16">
        <v>591</v>
      </c>
      <c r="Q135" s="16">
        <v>126</v>
      </c>
      <c r="R135" s="16">
        <v>200</v>
      </c>
      <c r="S135" s="16">
        <v>244</v>
      </c>
      <c r="T135" s="16">
        <v>163</v>
      </c>
      <c r="U135" s="16">
        <v>207</v>
      </c>
      <c r="V135" s="16">
        <v>392</v>
      </c>
      <c r="W135" s="16">
        <v>436</v>
      </c>
      <c r="X135" s="16">
        <v>485</v>
      </c>
      <c r="Y135" s="16">
        <v>404</v>
      </c>
      <c r="Z135" s="21">
        <v>473</v>
      </c>
      <c r="AA135" s="11">
        <f t="shared" ref="AA135:AA159" si="56">SUMSQ(B135:Z135)</f>
        <v>3263025</v>
      </c>
    </row>
    <row r="136" spans="1:29" x14ac:dyDescent="0.25">
      <c r="A136" s="2">
        <v>2</v>
      </c>
      <c r="B136" s="17">
        <v>120</v>
      </c>
      <c r="C136" s="18">
        <v>39</v>
      </c>
      <c r="D136" s="18">
        <v>83</v>
      </c>
      <c r="E136" s="18">
        <v>2</v>
      </c>
      <c r="F136" s="18">
        <v>71</v>
      </c>
      <c r="G136" s="18">
        <v>356</v>
      </c>
      <c r="H136" s="18">
        <v>280</v>
      </c>
      <c r="I136" s="18">
        <v>349</v>
      </c>
      <c r="J136" s="18">
        <v>268</v>
      </c>
      <c r="K136" s="18">
        <v>312</v>
      </c>
      <c r="L136" s="18">
        <v>622</v>
      </c>
      <c r="M136" s="18">
        <v>541</v>
      </c>
      <c r="N136" s="18">
        <v>590</v>
      </c>
      <c r="O136" s="18">
        <v>509</v>
      </c>
      <c r="P136" s="18">
        <v>553</v>
      </c>
      <c r="Q136" s="18">
        <v>238</v>
      </c>
      <c r="R136" s="18">
        <v>157</v>
      </c>
      <c r="S136" s="18">
        <v>201</v>
      </c>
      <c r="T136" s="18">
        <v>150</v>
      </c>
      <c r="U136" s="18">
        <v>194</v>
      </c>
      <c r="V136" s="18">
        <v>479</v>
      </c>
      <c r="W136" s="18">
        <v>423</v>
      </c>
      <c r="X136" s="18">
        <v>467</v>
      </c>
      <c r="Y136" s="18">
        <v>386</v>
      </c>
      <c r="Z136" s="22">
        <v>435</v>
      </c>
      <c r="AA136" s="11">
        <f t="shared" si="56"/>
        <v>3263025</v>
      </c>
    </row>
    <row r="137" spans="1:29" x14ac:dyDescent="0.25">
      <c r="A137" s="2">
        <v>3</v>
      </c>
      <c r="B137" s="17">
        <v>77</v>
      </c>
      <c r="C137" s="18">
        <v>21</v>
      </c>
      <c r="D137" s="18">
        <v>70</v>
      </c>
      <c r="E137" s="18">
        <v>114</v>
      </c>
      <c r="F137" s="18">
        <v>33</v>
      </c>
      <c r="G137" s="18">
        <v>343</v>
      </c>
      <c r="H137" s="18">
        <v>262</v>
      </c>
      <c r="I137" s="18">
        <v>306</v>
      </c>
      <c r="J137" s="18">
        <v>355</v>
      </c>
      <c r="K137" s="18">
        <v>299</v>
      </c>
      <c r="L137" s="18">
        <v>584</v>
      </c>
      <c r="M137" s="18">
        <v>503</v>
      </c>
      <c r="N137" s="18">
        <v>572</v>
      </c>
      <c r="O137" s="18">
        <v>616</v>
      </c>
      <c r="P137" s="18">
        <v>540</v>
      </c>
      <c r="Q137" s="18">
        <v>225</v>
      </c>
      <c r="R137" s="18">
        <v>144</v>
      </c>
      <c r="S137" s="18">
        <v>188</v>
      </c>
      <c r="T137" s="18">
        <v>232</v>
      </c>
      <c r="U137" s="18">
        <v>151</v>
      </c>
      <c r="V137" s="18">
        <v>461</v>
      </c>
      <c r="W137" s="18">
        <v>385</v>
      </c>
      <c r="X137" s="18">
        <v>429</v>
      </c>
      <c r="Y137" s="18">
        <v>498</v>
      </c>
      <c r="Z137" s="22">
        <v>417</v>
      </c>
      <c r="AA137" s="11">
        <f t="shared" si="56"/>
        <v>3263025</v>
      </c>
    </row>
    <row r="138" spans="1:29" x14ac:dyDescent="0.25">
      <c r="A138" s="2">
        <v>4</v>
      </c>
      <c r="B138" s="17">
        <v>64</v>
      </c>
      <c r="C138" s="18">
        <v>108</v>
      </c>
      <c r="D138" s="18">
        <v>27</v>
      </c>
      <c r="E138" s="18">
        <v>96</v>
      </c>
      <c r="F138" s="18">
        <v>20</v>
      </c>
      <c r="G138" s="18">
        <v>305</v>
      </c>
      <c r="H138" s="18">
        <v>374</v>
      </c>
      <c r="I138" s="18">
        <v>293</v>
      </c>
      <c r="J138" s="18">
        <v>337</v>
      </c>
      <c r="K138" s="18">
        <v>256</v>
      </c>
      <c r="L138" s="18">
        <v>566</v>
      </c>
      <c r="M138" s="18">
        <v>615</v>
      </c>
      <c r="N138" s="18">
        <v>534</v>
      </c>
      <c r="O138" s="18">
        <v>578</v>
      </c>
      <c r="P138" s="18">
        <v>522</v>
      </c>
      <c r="Q138" s="18">
        <v>182</v>
      </c>
      <c r="R138" s="18">
        <v>226</v>
      </c>
      <c r="S138" s="18">
        <v>175</v>
      </c>
      <c r="T138" s="18">
        <v>219</v>
      </c>
      <c r="U138" s="18">
        <v>138</v>
      </c>
      <c r="V138" s="18">
        <v>448</v>
      </c>
      <c r="W138" s="18">
        <v>492</v>
      </c>
      <c r="X138" s="18">
        <v>411</v>
      </c>
      <c r="Y138" s="18">
        <v>460</v>
      </c>
      <c r="Z138" s="22">
        <v>379</v>
      </c>
      <c r="AA138" s="11">
        <f t="shared" si="56"/>
        <v>3263025</v>
      </c>
    </row>
    <row r="139" spans="1:29" x14ac:dyDescent="0.25">
      <c r="A139" s="2">
        <v>5</v>
      </c>
      <c r="B139" s="17">
        <v>46</v>
      </c>
      <c r="C139" s="18">
        <v>95</v>
      </c>
      <c r="D139" s="18">
        <v>14</v>
      </c>
      <c r="E139" s="18">
        <v>58</v>
      </c>
      <c r="F139" s="18">
        <v>102</v>
      </c>
      <c r="G139" s="18">
        <v>287</v>
      </c>
      <c r="H139" s="18">
        <v>331</v>
      </c>
      <c r="I139" s="18">
        <v>255</v>
      </c>
      <c r="J139" s="18">
        <v>324</v>
      </c>
      <c r="K139" s="18">
        <v>368</v>
      </c>
      <c r="L139" s="18">
        <v>528</v>
      </c>
      <c r="M139" s="18">
        <v>597</v>
      </c>
      <c r="N139" s="18">
        <v>516</v>
      </c>
      <c r="O139" s="18">
        <v>565</v>
      </c>
      <c r="P139" s="18">
        <v>609</v>
      </c>
      <c r="Q139" s="18">
        <v>169</v>
      </c>
      <c r="R139" s="18">
        <v>213</v>
      </c>
      <c r="S139" s="18">
        <v>132</v>
      </c>
      <c r="T139" s="18">
        <v>176</v>
      </c>
      <c r="U139" s="18">
        <v>250</v>
      </c>
      <c r="V139" s="18">
        <v>410</v>
      </c>
      <c r="W139" s="18">
        <v>454</v>
      </c>
      <c r="X139" s="18">
        <v>398</v>
      </c>
      <c r="Y139" s="18">
        <v>442</v>
      </c>
      <c r="Z139" s="22">
        <v>486</v>
      </c>
      <c r="AA139" s="11">
        <f t="shared" si="56"/>
        <v>3263025</v>
      </c>
    </row>
    <row r="140" spans="1:29" x14ac:dyDescent="0.25">
      <c r="A140" s="2">
        <v>6</v>
      </c>
      <c r="B140" s="17">
        <v>501</v>
      </c>
      <c r="C140" s="18">
        <v>575</v>
      </c>
      <c r="D140" s="18">
        <v>619</v>
      </c>
      <c r="E140" s="18">
        <v>538</v>
      </c>
      <c r="F140" s="18">
        <v>582</v>
      </c>
      <c r="G140" s="18">
        <v>142</v>
      </c>
      <c r="H140" s="18">
        <v>186</v>
      </c>
      <c r="I140" s="18">
        <v>235</v>
      </c>
      <c r="J140" s="18">
        <v>154</v>
      </c>
      <c r="K140" s="18">
        <v>223</v>
      </c>
      <c r="L140" s="18">
        <v>383</v>
      </c>
      <c r="M140" s="18">
        <v>427</v>
      </c>
      <c r="N140" s="18">
        <v>496</v>
      </c>
      <c r="O140" s="18">
        <v>420</v>
      </c>
      <c r="P140" s="18">
        <v>464</v>
      </c>
      <c r="Q140" s="18">
        <v>24</v>
      </c>
      <c r="R140" s="18">
        <v>68</v>
      </c>
      <c r="S140" s="18">
        <v>112</v>
      </c>
      <c r="T140" s="18">
        <v>31</v>
      </c>
      <c r="U140" s="18">
        <v>80</v>
      </c>
      <c r="V140" s="18">
        <v>265</v>
      </c>
      <c r="W140" s="18">
        <v>309</v>
      </c>
      <c r="X140" s="18">
        <v>353</v>
      </c>
      <c r="Y140" s="18">
        <v>297</v>
      </c>
      <c r="Z140" s="22">
        <v>341</v>
      </c>
      <c r="AA140" s="11">
        <f t="shared" si="56"/>
        <v>3263025</v>
      </c>
    </row>
    <row r="141" spans="1:29" x14ac:dyDescent="0.25">
      <c r="A141" s="2">
        <v>7</v>
      </c>
      <c r="B141" s="17">
        <v>613</v>
      </c>
      <c r="C141" s="18">
        <v>532</v>
      </c>
      <c r="D141" s="18">
        <v>576</v>
      </c>
      <c r="E141" s="18">
        <v>525</v>
      </c>
      <c r="F141" s="18">
        <v>569</v>
      </c>
      <c r="G141" s="18">
        <v>229</v>
      </c>
      <c r="H141" s="18">
        <v>173</v>
      </c>
      <c r="I141" s="18">
        <v>217</v>
      </c>
      <c r="J141" s="18">
        <v>136</v>
      </c>
      <c r="K141" s="18">
        <v>185</v>
      </c>
      <c r="L141" s="18">
        <v>495</v>
      </c>
      <c r="M141" s="18">
        <v>414</v>
      </c>
      <c r="N141" s="18">
        <v>458</v>
      </c>
      <c r="O141" s="18">
        <v>377</v>
      </c>
      <c r="P141" s="18">
        <v>446</v>
      </c>
      <c r="Q141" s="18">
        <v>106</v>
      </c>
      <c r="R141" s="18">
        <v>30</v>
      </c>
      <c r="S141" s="18">
        <v>99</v>
      </c>
      <c r="T141" s="18">
        <v>18</v>
      </c>
      <c r="U141" s="18">
        <v>62</v>
      </c>
      <c r="V141" s="18">
        <v>372</v>
      </c>
      <c r="W141" s="18">
        <v>291</v>
      </c>
      <c r="X141" s="18">
        <v>340</v>
      </c>
      <c r="Y141" s="18">
        <v>259</v>
      </c>
      <c r="Z141" s="22">
        <v>303</v>
      </c>
      <c r="AA141" s="11">
        <f t="shared" si="56"/>
        <v>3263025</v>
      </c>
      <c r="AB141" s="3" t="s">
        <v>3</v>
      </c>
    </row>
    <row r="142" spans="1:29" x14ac:dyDescent="0.25">
      <c r="A142" s="2">
        <v>8</v>
      </c>
      <c r="B142" s="17">
        <v>600</v>
      </c>
      <c r="C142" s="18">
        <v>519</v>
      </c>
      <c r="D142" s="18">
        <v>563</v>
      </c>
      <c r="E142" s="18">
        <v>607</v>
      </c>
      <c r="F142" s="18">
        <v>526</v>
      </c>
      <c r="G142" s="18">
        <v>211</v>
      </c>
      <c r="H142" s="18">
        <v>135</v>
      </c>
      <c r="I142" s="18">
        <v>179</v>
      </c>
      <c r="J142" s="18">
        <v>248</v>
      </c>
      <c r="K142" s="18">
        <v>167</v>
      </c>
      <c r="L142" s="18">
        <v>452</v>
      </c>
      <c r="M142" s="18">
        <v>396</v>
      </c>
      <c r="N142" s="18">
        <v>445</v>
      </c>
      <c r="O142" s="18">
        <v>489</v>
      </c>
      <c r="P142" s="18">
        <v>408</v>
      </c>
      <c r="Q142" s="18">
        <v>93</v>
      </c>
      <c r="R142" s="18">
        <v>12</v>
      </c>
      <c r="S142" s="18">
        <v>56</v>
      </c>
      <c r="T142" s="18">
        <v>105</v>
      </c>
      <c r="U142" s="18">
        <v>49</v>
      </c>
      <c r="V142" s="18">
        <v>334</v>
      </c>
      <c r="W142" s="18">
        <v>253</v>
      </c>
      <c r="X142" s="18">
        <v>322</v>
      </c>
      <c r="Y142" s="18">
        <v>366</v>
      </c>
      <c r="Z142" s="22">
        <v>290</v>
      </c>
      <c r="AA142" s="11">
        <f t="shared" si="56"/>
        <v>3263025</v>
      </c>
    </row>
    <row r="143" spans="1:29" x14ac:dyDescent="0.25">
      <c r="A143" s="2">
        <v>9</v>
      </c>
      <c r="B143" s="17">
        <v>557</v>
      </c>
      <c r="C143" s="18">
        <v>601</v>
      </c>
      <c r="D143" s="18">
        <v>550</v>
      </c>
      <c r="E143" s="18">
        <v>594</v>
      </c>
      <c r="F143" s="18">
        <v>513</v>
      </c>
      <c r="G143" s="18">
        <v>198</v>
      </c>
      <c r="H143" s="18">
        <v>242</v>
      </c>
      <c r="I143" s="18">
        <v>161</v>
      </c>
      <c r="J143" s="18">
        <v>210</v>
      </c>
      <c r="K143" s="18">
        <v>129</v>
      </c>
      <c r="L143" s="18">
        <v>439</v>
      </c>
      <c r="M143" s="18">
        <v>483</v>
      </c>
      <c r="N143" s="18">
        <v>402</v>
      </c>
      <c r="O143" s="18">
        <v>471</v>
      </c>
      <c r="P143" s="18">
        <v>395</v>
      </c>
      <c r="Q143" s="18">
        <v>55</v>
      </c>
      <c r="R143" s="18">
        <v>124</v>
      </c>
      <c r="S143" s="18">
        <v>43</v>
      </c>
      <c r="T143" s="18">
        <v>87</v>
      </c>
      <c r="U143" s="18">
        <v>6</v>
      </c>
      <c r="V143" s="18">
        <v>316</v>
      </c>
      <c r="W143" s="18">
        <v>365</v>
      </c>
      <c r="X143" s="18">
        <v>284</v>
      </c>
      <c r="Y143" s="18">
        <v>328</v>
      </c>
      <c r="Z143" s="22">
        <v>272</v>
      </c>
      <c r="AA143" s="11">
        <f t="shared" si="56"/>
        <v>3263025</v>
      </c>
    </row>
    <row r="144" spans="1:29" x14ac:dyDescent="0.25">
      <c r="A144" s="2">
        <v>10</v>
      </c>
      <c r="B144" s="17">
        <v>544</v>
      </c>
      <c r="C144" s="18">
        <v>588</v>
      </c>
      <c r="D144" s="18">
        <v>507</v>
      </c>
      <c r="E144" s="18">
        <v>551</v>
      </c>
      <c r="F144" s="18">
        <v>625</v>
      </c>
      <c r="G144" s="18">
        <v>160</v>
      </c>
      <c r="H144" s="18">
        <v>204</v>
      </c>
      <c r="I144" s="18">
        <v>148</v>
      </c>
      <c r="J144" s="18">
        <v>192</v>
      </c>
      <c r="K144" s="18">
        <v>236</v>
      </c>
      <c r="L144" s="18">
        <v>421</v>
      </c>
      <c r="M144" s="18">
        <v>470</v>
      </c>
      <c r="N144" s="18">
        <v>389</v>
      </c>
      <c r="O144" s="18">
        <v>433</v>
      </c>
      <c r="P144" s="18">
        <v>477</v>
      </c>
      <c r="Q144" s="18">
        <v>37</v>
      </c>
      <c r="R144" s="18">
        <v>81</v>
      </c>
      <c r="S144" s="18">
        <v>5</v>
      </c>
      <c r="T144" s="18">
        <v>74</v>
      </c>
      <c r="U144" s="18">
        <v>118</v>
      </c>
      <c r="V144" s="18">
        <v>278</v>
      </c>
      <c r="W144" s="18">
        <v>347</v>
      </c>
      <c r="X144" s="18">
        <v>266</v>
      </c>
      <c r="Y144" s="18">
        <v>315</v>
      </c>
      <c r="Z144" s="22">
        <v>359</v>
      </c>
      <c r="AA144" s="11">
        <f t="shared" si="56"/>
        <v>3263025</v>
      </c>
      <c r="AC144" s="3" t="s">
        <v>3</v>
      </c>
    </row>
    <row r="145" spans="1:28" x14ac:dyDescent="0.25">
      <c r="A145" s="2">
        <v>11</v>
      </c>
      <c r="B145" s="17">
        <v>399</v>
      </c>
      <c r="C145" s="18">
        <v>443</v>
      </c>
      <c r="D145" s="18">
        <v>487</v>
      </c>
      <c r="E145" s="18">
        <v>406</v>
      </c>
      <c r="F145" s="18">
        <v>455</v>
      </c>
      <c r="G145" s="18">
        <v>15</v>
      </c>
      <c r="H145" s="18">
        <v>59</v>
      </c>
      <c r="I145" s="18">
        <v>103</v>
      </c>
      <c r="J145" s="18">
        <v>47</v>
      </c>
      <c r="K145" s="18">
        <v>91</v>
      </c>
      <c r="L145" s="18">
        <v>251</v>
      </c>
      <c r="M145" s="18">
        <v>325</v>
      </c>
      <c r="N145" s="18">
        <v>369</v>
      </c>
      <c r="O145" s="18">
        <v>288</v>
      </c>
      <c r="P145" s="18">
        <v>332</v>
      </c>
      <c r="Q145" s="18">
        <v>517</v>
      </c>
      <c r="R145" s="18">
        <v>561</v>
      </c>
      <c r="S145" s="18">
        <v>610</v>
      </c>
      <c r="T145" s="18">
        <v>529</v>
      </c>
      <c r="U145" s="18">
        <v>598</v>
      </c>
      <c r="V145" s="18">
        <v>133</v>
      </c>
      <c r="W145" s="18">
        <v>177</v>
      </c>
      <c r="X145" s="18">
        <v>246</v>
      </c>
      <c r="Y145" s="18">
        <v>170</v>
      </c>
      <c r="Z145" s="22">
        <v>214</v>
      </c>
      <c r="AA145" s="11">
        <f t="shared" si="56"/>
        <v>3263025</v>
      </c>
    </row>
    <row r="146" spans="1:28" x14ac:dyDescent="0.25">
      <c r="A146" s="2">
        <v>12</v>
      </c>
      <c r="B146" s="17">
        <v>481</v>
      </c>
      <c r="C146" s="18">
        <v>405</v>
      </c>
      <c r="D146" s="18">
        <v>474</v>
      </c>
      <c r="E146" s="18">
        <v>393</v>
      </c>
      <c r="F146" s="18">
        <v>437</v>
      </c>
      <c r="G146" s="18">
        <v>122</v>
      </c>
      <c r="H146" s="18">
        <v>41</v>
      </c>
      <c r="I146" s="18">
        <v>90</v>
      </c>
      <c r="J146" s="18">
        <v>9</v>
      </c>
      <c r="K146" s="18">
        <v>53</v>
      </c>
      <c r="L146" s="18">
        <v>363</v>
      </c>
      <c r="M146" s="18">
        <v>282</v>
      </c>
      <c r="N146" s="18">
        <v>326</v>
      </c>
      <c r="O146" s="18">
        <v>275</v>
      </c>
      <c r="P146" s="18">
        <v>319</v>
      </c>
      <c r="Q146" s="18">
        <v>604</v>
      </c>
      <c r="R146" s="18">
        <v>548</v>
      </c>
      <c r="S146" s="18">
        <v>592</v>
      </c>
      <c r="T146" s="18">
        <v>511</v>
      </c>
      <c r="U146" s="18">
        <v>560</v>
      </c>
      <c r="V146" s="18">
        <v>245</v>
      </c>
      <c r="W146" s="18">
        <v>164</v>
      </c>
      <c r="X146" s="18">
        <v>208</v>
      </c>
      <c r="Y146" s="18">
        <v>127</v>
      </c>
      <c r="Z146" s="22">
        <v>196</v>
      </c>
      <c r="AA146" s="11">
        <f t="shared" si="56"/>
        <v>3263025</v>
      </c>
    </row>
    <row r="147" spans="1:28" x14ac:dyDescent="0.25">
      <c r="A147" s="2">
        <v>13</v>
      </c>
      <c r="B147" s="17">
        <v>468</v>
      </c>
      <c r="C147" s="18">
        <v>387</v>
      </c>
      <c r="D147" s="18">
        <v>431</v>
      </c>
      <c r="E147" s="18">
        <v>480</v>
      </c>
      <c r="F147" s="18">
        <v>424</v>
      </c>
      <c r="G147" s="18">
        <v>84</v>
      </c>
      <c r="H147" s="18">
        <v>3</v>
      </c>
      <c r="I147" s="18">
        <v>72</v>
      </c>
      <c r="J147" s="18">
        <v>116</v>
      </c>
      <c r="K147" s="18">
        <v>40</v>
      </c>
      <c r="L147" s="18">
        <v>350</v>
      </c>
      <c r="M147" s="18">
        <v>269</v>
      </c>
      <c r="N147" s="14">
        <v>313</v>
      </c>
      <c r="O147" s="18">
        <v>357</v>
      </c>
      <c r="P147" s="18">
        <v>276</v>
      </c>
      <c r="Q147" s="18">
        <v>586</v>
      </c>
      <c r="R147" s="18">
        <v>510</v>
      </c>
      <c r="S147" s="18">
        <v>554</v>
      </c>
      <c r="T147" s="18">
        <v>623</v>
      </c>
      <c r="U147" s="18">
        <v>542</v>
      </c>
      <c r="V147" s="18">
        <v>202</v>
      </c>
      <c r="W147" s="18">
        <v>146</v>
      </c>
      <c r="X147" s="18">
        <v>195</v>
      </c>
      <c r="Y147" s="18">
        <v>239</v>
      </c>
      <c r="Z147" s="22">
        <v>158</v>
      </c>
      <c r="AA147" s="11">
        <f t="shared" si="56"/>
        <v>3263025</v>
      </c>
      <c r="AB147" s="12">
        <f>B147^3+C147^3+D147^3+E147^3+F147^3+G147^3+H147^3+I147^3+J147^3+K147^3+L147^3+M147^3+N147^3+O147^3+P147^3+Q147^3+R147^3+S147^3+T147^3+U147^3+V147^3+W147^3+X147^3+Y147^3+Z147^3</f>
        <v>1530765625</v>
      </c>
    </row>
    <row r="148" spans="1:28" x14ac:dyDescent="0.25">
      <c r="A148" s="2">
        <v>14</v>
      </c>
      <c r="B148" s="17">
        <v>430</v>
      </c>
      <c r="C148" s="18">
        <v>499</v>
      </c>
      <c r="D148" s="18">
        <v>418</v>
      </c>
      <c r="E148" s="18">
        <v>462</v>
      </c>
      <c r="F148" s="18">
        <v>381</v>
      </c>
      <c r="G148" s="18">
        <v>66</v>
      </c>
      <c r="H148" s="18">
        <v>115</v>
      </c>
      <c r="I148" s="18">
        <v>34</v>
      </c>
      <c r="J148" s="18">
        <v>78</v>
      </c>
      <c r="K148" s="18">
        <v>22</v>
      </c>
      <c r="L148" s="18">
        <v>307</v>
      </c>
      <c r="M148" s="18">
        <v>351</v>
      </c>
      <c r="N148" s="18">
        <v>300</v>
      </c>
      <c r="O148" s="18">
        <v>344</v>
      </c>
      <c r="P148" s="18">
        <v>263</v>
      </c>
      <c r="Q148" s="18">
        <v>573</v>
      </c>
      <c r="R148" s="18">
        <v>617</v>
      </c>
      <c r="S148" s="18">
        <v>536</v>
      </c>
      <c r="T148" s="18">
        <v>585</v>
      </c>
      <c r="U148" s="18">
        <v>504</v>
      </c>
      <c r="V148" s="18">
        <v>189</v>
      </c>
      <c r="W148" s="18">
        <v>233</v>
      </c>
      <c r="X148" s="18">
        <v>152</v>
      </c>
      <c r="Y148" s="18">
        <v>221</v>
      </c>
      <c r="Z148" s="22">
        <v>145</v>
      </c>
      <c r="AA148" s="11">
        <f t="shared" si="56"/>
        <v>3263025</v>
      </c>
      <c r="AB148" s="12"/>
    </row>
    <row r="149" spans="1:28" x14ac:dyDescent="0.25">
      <c r="A149" s="2">
        <v>15</v>
      </c>
      <c r="B149" s="17">
        <v>412</v>
      </c>
      <c r="C149" s="18">
        <v>456</v>
      </c>
      <c r="D149" s="18">
        <v>380</v>
      </c>
      <c r="E149" s="18">
        <v>449</v>
      </c>
      <c r="F149" s="18">
        <v>493</v>
      </c>
      <c r="G149" s="18">
        <v>28</v>
      </c>
      <c r="H149" s="18">
        <v>97</v>
      </c>
      <c r="I149" s="18">
        <v>16</v>
      </c>
      <c r="J149" s="18">
        <v>65</v>
      </c>
      <c r="K149" s="18">
        <v>109</v>
      </c>
      <c r="L149" s="18">
        <v>294</v>
      </c>
      <c r="M149" s="18">
        <v>338</v>
      </c>
      <c r="N149" s="18">
        <v>257</v>
      </c>
      <c r="O149" s="18">
        <v>301</v>
      </c>
      <c r="P149" s="18">
        <v>375</v>
      </c>
      <c r="Q149" s="18">
        <v>535</v>
      </c>
      <c r="R149" s="18">
        <v>579</v>
      </c>
      <c r="S149" s="18">
        <v>523</v>
      </c>
      <c r="T149" s="18">
        <v>567</v>
      </c>
      <c r="U149" s="18">
        <v>611</v>
      </c>
      <c r="V149" s="18">
        <v>171</v>
      </c>
      <c r="W149" s="18">
        <v>220</v>
      </c>
      <c r="X149" s="18">
        <v>139</v>
      </c>
      <c r="Y149" s="18">
        <v>183</v>
      </c>
      <c r="Z149" s="22">
        <v>227</v>
      </c>
      <c r="AA149" s="11">
        <f t="shared" si="56"/>
        <v>3263025</v>
      </c>
      <c r="AB149" s="12"/>
    </row>
    <row r="150" spans="1:28" x14ac:dyDescent="0.25">
      <c r="A150" s="2">
        <v>16</v>
      </c>
      <c r="B150" s="17">
        <v>267</v>
      </c>
      <c r="C150" s="18">
        <v>311</v>
      </c>
      <c r="D150" s="18">
        <v>360</v>
      </c>
      <c r="E150" s="18">
        <v>279</v>
      </c>
      <c r="F150" s="18">
        <v>348</v>
      </c>
      <c r="G150" s="18">
        <v>508</v>
      </c>
      <c r="H150" s="18">
        <v>552</v>
      </c>
      <c r="I150" s="18">
        <v>621</v>
      </c>
      <c r="J150" s="18">
        <v>545</v>
      </c>
      <c r="K150" s="18">
        <v>589</v>
      </c>
      <c r="L150" s="18">
        <v>149</v>
      </c>
      <c r="M150" s="18">
        <v>193</v>
      </c>
      <c r="N150" s="18">
        <v>237</v>
      </c>
      <c r="O150" s="18">
        <v>156</v>
      </c>
      <c r="P150" s="18">
        <v>205</v>
      </c>
      <c r="Q150" s="18">
        <v>390</v>
      </c>
      <c r="R150" s="18">
        <v>434</v>
      </c>
      <c r="S150" s="18">
        <v>478</v>
      </c>
      <c r="T150" s="18">
        <v>422</v>
      </c>
      <c r="U150" s="18">
        <v>466</v>
      </c>
      <c r="V150" s="18">
        <v>1</v>
      </c>
      <c r="W150" s="18">
        <v>75</v>
      </c>
      <c r="X150" s="18">
        <v>119</v>
      </c>
      <c r="Y150" s="18">
        <v>38</v>
      </c>
      <c r="Z150" s="22">
        <v>82</v>
      </c>
      <c r="AA150" s="11">
        <f t="shared" si="56"/>
        <v>3263025</v>
      </c>
      <c r="AB150" s="12"/>
    </row>
    <row r="151" spans="1:28" x14ac:dyDescent="0.25">
      <c r="A151" s="2">
        <v>17</v>
      </c>
      <c r="B151" s="17">
        <v>354</v>
      </c>
      <c r="C151" s="18">
        <v>298</v>
      </c>
      <c r="D151" s="18">
        <v>342</v>
      </c>
      <c r="E151" s="18">
        <v>261</v>
      </c>
      <c r="F151" s="18">
        <v>310</v>
      </c>
      <c r="G151" s="18">
        <v>620</v>
      </c>
      <c r="H151" s="18">
        <v>539</v>
      </c>
      <c r="I151" s="18">
        <v>583</v>
      </c>
      <c r="J151" s="18">
        <v>502</v>
      </c>
      <c r="K151" s="18">
        <v>571</v>
      </c>
      <c r="L151" s="18">
        <v>231</v>
      </c>
      <c r="M151" s="18">
        <v>155</v>
      </c>
      <c r="N151" s="18">
        <v>224</v>
      </c>
      <c r="O151" s="18">
        <v>143</v>
      </c>
      <c r="P151" s="18">
        <v>187</v>
      </c>
      <c r="Q151" s="18">
        <v>497</v>
      </c>
      <c r="R151" s="18">
        <v>416</v>
      </c>
      <c r="S151" s="18">
        <v>465</v>
      </c>
      <c r="T151" s="18">
        <v>384</v>
      </c>
      <c r="U151" s="18">
        <v>428</v>
      </c>
      <c r="V151" s="18">
        <v>113</v>
      </c>
      <c r="W151" s="18">
        <v>32</v>
      </c>
      <c r="X151" s="18">
        <v>76</v>
      </c>
      <c r="Y151" s="18">
        <v>25</v>
      </c>
      <c r="Z151" s="22">
        <v>69</v>
      </c>
      <c r="AA151" s="11">
        <f t="shared" si="56"/>
        <v>3263025</v>
      </c>
      <c r="AB151" s="12"/>
    </row>
    <row r="152" spans="1:28" x14ac:dyDescent="0.25">
      <c r="A152" s="2">
        <v>18</v>
      </c>
      <c r="B152" s="17">
        <v>336</v>
      </c>
      <c r="C152" s="18">
        <v>260</v>
      </c>
      <c r="D152" s="18">
        <v>304</v>
      </c>
      <c r="E152" s="18">
        <v>373</v>
      </c>
      <c r="F152" s="18">
        <v>292</v>
      </c>
      <c r="G152" s="18">
        <v>577</v>
      </c>
      <c r="H152" s="18">
        <v>521</v>
      </c>
      <c r="I152" s="18">
        <v>570</v>
      </c>
      <c r="J152" s="18">
        <v>614</v>
      </c>
      <c r="K152" s="18">
        <v>533</v>
      </c>
      <c r="L152" s="18">
        <v>218</v>
      </c>
      <c r="M152" s="18">
        <v>137</v>
      </c>
      <c r="N152" s="18">
        <v>181</v>
      </c>
      <c r="O152" s="18">
        <v>230</v>
      </c>
      <c r="P152" s="18">
        <v>174</v>
      </c>
      <c r="Q152" s="18">
        <v>459</v>
      </c>
      <c r="R152" s="18">
        <v>378</v>
      </c>
      <c r="S152" s="18">
        <v>447</v>
      </c>
      <c r="T152" s="18">
        <v>491</v>
      </c>
      <c r="U152" s="18">
        <v>415</v>
      </c>
      <c r="V152" s="18">
        <v>100</v>
      </c>
      <c r="W152" s="18">
        <v>19</v>
      </c>
      <c r="X152" s="18">
        <v>63</v>
      </c>
      <c r="Y152" s="18">
        <v>107</v>
      </c>
      <c r="Z152" s="22">
        <v>26</v>
      </c>
      <c r="AA152" s="11">
        <f t="shared" si="56"/>
        <v>3263025</v>
      </c>
      <c r="AB152" s="12"/>
    </row>
    <row r="153" spans="1:28" x14ac:dyDescent="0.25">
      <c r="A153" s="2">
        <v>19</v>
      </c>
      <c r="B153" s="17">
        <v>323</v>
      </c>
      <c r="C153" s="18">
        <v>367</v>
      </c>
      <c r="D153" s="18">
        <v>286</v>
      </c>
      <c r="E153" s="18">
        <v>335</v>
      </c>
      <c r="F153" s="18">
        <v>254</v>
      </c>
      <c r="G153" s="18">
        <v>564</v>
      </c>
      <c r="H153" s="18">
        <v>608</v>
      </c>
      <c r="I153" s="18">
        <v>527</v>
      </c>
      <c r="J153" s="18">
        <v>596</v>
      </c>
      <c r="K153" s="18">
        <v>520</v>
      </c>
      <c r="L153" s="18">
        <v>180</v>
      </c>
      <c r="M153" s="18">
        <v>249</v>
      </c>
      <c r="N153" s="18">
        <v>168</v>
      </c>
      <c r="O153" s="18">
        <v>212</v>
      </c>
      <c r="P153" s="18">
        <v>131</v>
      </c>
      <c r="Q153" s="18">
        <v>441</v>
      </c>
      <c r="R153" s="18">
        <v>490</v>
      </c>
      <c r="S153" s="18">
        <v>409</v>
      </c>
      <c r="T153" s="18">
        <v>453</v>
      </c>
      <c r="U153" s="18">
        <v>397</v>
      </c>
      <c r="V153" s="18">
        <v>57</v>
      </c>
      <c r="W153" s="18">
        <v>101</v>
      </c>
      <c r="X153" s="18">
        <v>50</v>
      </c>
      <c r="Y153" s="18">
        <v>94</v>
      </c>
      <c r="Z153" s="22">
        <v>13</v>
      </c>
      <c r="AA153" s="11">
        <f t="shared" si="56"/>
        <v>3263025</v>
      </c>
      <c r="AB153" s="12"/>
    </row>
    <row r="154" spans="1:28" x14ac:dyDescent="0.25">
      <c r="A154" s="2">
        <v>20</v>
      </c>
      <c r="B154" s="17">
        <v>285</v>
      </c>
      <c r="C154" s="18">
        <v>329</v>
      </c>
      <c r="D154" s="18">
        <v>273</v>
      </c>
      <c r="E154" s="18">
        <v>317</v>
      </c>
      <c r="F154" s="18">
        <v>361</v>
      </c>
      <c r="G154" s="18">
        <v>546</v>
      </c>
      <c r="H154" s="18">
        <v>595</v>
      </c>
      <c r="I154" s="18">
        <v>514</v>
      </c>
      <c r="J154" s="18">
        <v>558</v>
      </c>
      <c r="K154" s="18">
        <v>602</v>
      </c>
      <c r="L154" s="18">
        <v>162</v>
      </c>
      <c r="M154" s="18">
        <v>206</v>
      </c>
      <c r="N154" s="18">
        <v>130</v>
      </c>
      <c r="O154" s="18">
        <v>199</v>
      </c>
      <c r="P154" s="18">
        <v>243</v>
      </c>
      <c r="Q154" s="18">
        <v>403</v>
      </c>
      <c r="R154" s="18">
        <v>472</v>
      </c>
      <c r="S154" s="18">
        <v>391</v>
      </c>
      <c r="T154" s="18">
        <v>440</v>
      </c>
      <c r="U154" s="18">
        <v>484</v>
      </c>
      <c r="V154" s="18">
        <v>44</v>
      </c>
      <c r="W154" s="18">
        <v>88</v>
      </c>
      <c r="X154" s="18">
        <v>7</v>
      </c>
      <c r="Y154" s="18">
        <v>51</v>
      </c>
      <c r="Z154" s="22">
        <v>125</v>
      </c>
      <c r="AA154" s="11">
        <f t="shared" si="56"/>
        <v>3263025</v>
      </c>
      <c r="AB154" s="12"/>
    </row>
    <row r="155" spans="1:28" x14ac:dyDescent="0.25">
      <c r="A155" s="2">
        <v>21</v>
      </c>
      <c r="B155" s="17">
        <v>140</v>
      </c>
      <c r="C155" s="18">
        <v>184</v>
      </c>
      <c r="D155" s="18">
        <v>228</v>
      </c>
      <c r="E155" s="18">
        <v>172</v>
      </c>
      <c r="F155" s="18">
        <v>216</v>
      </c>
      <c r="G155" s="18">
        <v>376</v>
      </c>
      <c r="H155" s="18">
        <v>450</v>
      </c>
      <c r="I155" s="18">
        <v>494</v>
      </c>
      <c r="J155" s="18">
        <v>413</v>
      </c>
      <c r="K155" s="18">
        <v>457</v>
      </c>
      <c r="L155" s="18">
        <v>17</v>
      </c>
      <c r="M155" s="18">
        <v>61</v>
      </c>
      <c r="N155" s="18">
        <v>110</v>
      </c>
      <c r="O155" s="18">
        <v>29</v>
      </c>
      <c r="P155" s="18">
        <v>98</v>
      </c>
      <c r="Q155" s="18">
        <v>258</v>
      </c>
      <c r="R155" s="18">
        <v>302</v>
      </c>
      <c r="S155" s="18">
        <v>371</v>
      </c>
      <c r="T155" s="18">
        <v>295</v>
      </c>
      <c r="U155" s="18">
        <v>339</v>
      </c>
      <c r="V155" s="18">
        <v>524</v>
      </c>
      <c r="W155" s="18">
        <v>568</v>
      </c>
      <c r="X155" s="18">
        <v>612</v>
      </c>
      <c r="Y155" s="18">
        <v>531</v>
      </c>
      <c r="Z155" s="22">
        <v>580</v>
      </c>
      <c r="AA155" s="11">
        <f t="shared" si="56"/>
        <v>3263025</v>
      </c>
      <c r="AB155" s="12"/>
    </row>
    <row r="156" spans="1:28" x14ac:dyDescent="0.25">
      <c r="A156" s="2">
        <v>22</v>
      </c>
      <c r="B156" s="17">
        <v>247</v>
      </c>
      <c r="C156" s="18">
        <v>166</v>
      </c>
      <c r="D156" s="18">
        <v>215</v>
      </c>
      <c r="E156" s="18">
        <v>134</v>
      </c>
      <c r="F156" s="18">
        <v>178</v>
      </c>
      <c r="G156" s="18">
        <v>488</v>
      </c>
      <c r="H156" s="18">
        <v>407</v>
      </c>
      <c r="I156" s="18">
        <v>451</v>
      </c>
      <c r="J156" s="18">
        <v>400</v>
      </c>
      <c r="K156" s="18">
        <v>444</v>
      </c>
      <c r="L156" s="18">
        <v>104</v>
      </c>
      <c r="M156" s="18">
        <v>48</v>
      </c>
      <c r="N156" s="18">
        <v>92</v>
      </c>
      <c r="O156" s="18">
        <v>11</v>
      </c>
      <c r="P156" s="18">
        <v>60</v>
      </c>
      <c r="Q156" s="18">
        <v>370</v>
      </c>
      <c r="R156" s="18">
        <v>289</v>
      </c>
      <c r="S156" s="18">
        <v>333</v>
      </c>
      <c r="T156" s="18">
        <v>252</v>
      </c>
      <c r="U156" s="18">
        <v>321</v>
      </c>
      <c r="V156" s="18">
        <v>606</v>
      </c>
      <c r="W156" s="18">
        <v>530</v>
      </c>
      <c r="X156" s="18">
        <v>599</v>
      </c>
      <c r="Y156" s="18">
        <v>518</v>
      </c>
      <c r="Z156" s="22">
        <v>562</v>
      </c>
      <c r="AA156" s="11">
        <f t="shared" si="56"/>
        <v>3263025</v>
      </c>
      <c r="AB156" s="12"/>
    </row>
    <row r="157" spans="1:28" x14ac:dyDescent="0.25">
      <c r="A157" s="2">
        <v>23</v>
      </c>
      <c r="B157" s="17">
        <v>209</v>
      </c>
      <c r="C157" s="18">
        <v>128</v>
      </c>
      <c r="D157" s="18">
        <v>197</v>
      </c>
      <c r="E157" s="18">
        <v>241</v>
      </c>
      <c r="F157" s="18">
        <v>165</v>
      </c>
      <c r="G157" s="18">
        <v>475</v>
      </c>
      <c r="H157" s="18">
        <v>394</v>
      </c>
      <c r="I157" s="18">
        <v>438</v>
      </c>
      <c r="J157" s="18">
        <v>482</v>
      </c>
      <c r="K157" s="18">
        <v>401</v>
      </c>
      <c r="L157" s="18">
        <v>86</v>
      </c>
      <c r="M157" s="18">
        <v>10</v>
      </c>
      <c r="N157" s="18">
        <v>54</v>
      </c>
      <c r="O157" s="18">
        <v>123</v>
      </c>
      <c r="P157" s="18">
        <v>42</v>
      </c>
      <c r="Q157" s="18">
        <v>327</v>
      </c>
      <c r="R157" s="18">
        <v>271</v>
      </c>
      <c r="S157" s="18">
        <v>320</v>
      </c>
      <c r="T157" s="18">
        <v>364</v>
      </c>
      <c r="U157" s="18">
        <v>283</v>
      </c>
      <c r="V157" s="18">
        <v>593</v>
      </c>
      <c r="W157" s="18">
        <v>512</v>
      </c>
      <c r="X157" s="18">
        <v>556</v>
      </c>
      <c r="Y157" s="18">
        <v>605</v>
      </c>
      <c r="Z157" s="22">
        <v>549</v>
      </c>
      <c r="AA157" s="11">
        <f t="shared" si="56"/>
        <v>3263025</v>
      </c>
      <c r="AB157" s="12"/>
    </row>
    <row r="158" spans="1:28" x14ac:dyDescent="0.25">
      <c r="A158" s="2">
        <v>24</v>
      </c>
      <c r="B158" s="17">
        <v>191</v>
      </c>
      <c r="C158" s="18">
        <v>240</v>
      </c>
      <c r="D158" s="18">
        <v>159</v>
      </c>
      <c r="E158" s="18">
        <v>203</v>
      </c>
      <c r="F158" s="18">
        <v>147</v>
      </c>
      <c r="G158" s="18">
        <v>432</v>
      </c>
      <c r="H158" s="18">
        <v>476</v>
      </c>
      <c r="I158" s="18">
        <v>425</v>
      </c>
      <c r="J158" s="18">
        <v>469</v>
      </c>
      <c r="K158" s="18">
        <v>388</v>
      </c>
      <c r="L158" s="18">
        <v>73</v>
      </c>
      <c r="M158" s="18">
        <v>117</v>
      </c>
      <c r="N158" s="18">
        <v>36</v>
      </c>
      <c r="O158" s="18">
        <v>85</v>
      </c>
      <c r="P158" s="18">
        <v>4</v>
      </c>
      <c r="Q158" s="18">
        <v>314</v>
      </c>
      <c r="R158" s="18">
        <v>358</v>
      </c>
      <c r="S158" s="18">
        <v>277</v>
      </c>
      <c r="T158" s="18">
        <v>346</v>
      </c>
      <c r="U158" s="18">
        <v>270</v>
      </c>
      <c r="V158" s="18">
        <v>555</v>
      </c>
      <c r="W158" s="18">
        <v>624</v>
      </c>
      <c r="X158" s="18">
        <v>543</v>
      </c>
      <c r="Y158" s="18">
        <v>587</v>
      </c>
      <c r="Z158" s="22">
        <v>506</v>
      </c>
      <c r="AA158" s="11">
        <f t="shared" si="56"/>
        <v>3263025</v>
      </c>
      <c r="AB158" s="12"/>
    </row>
    <row r="159" spans="1:28" x14ac:dyDescent="0.25">
      <c r="A159" s="2">
        <v>25</v>
      </c>
      <c r="B159" s="19">
        <v>153</v>
      </c>
      <c r="C159" s="20">
        <v>222</v>
      </c>
      <c r="D159" s="20">
        <v>141</v>
      </c>
      <c r="E159" s="20">
        <v>190</v>
      </c>
      <c r="F159" s="20">
        <v>234</v>
      </c>
      <c r="G159" s="20">
        <v>419</v>
      </c>
      <c r="H159" s="20">
        <v>463</v>
      </c>
      <c r="I159" s="20">
        <v>382</v>
      </c>
      <c r="J159" s="20">
        <v>426</v>
      </c>
      <c r="K159" s="20">
        <v>500</v>
      </c>
      <c r="L159" s="20">
        <v>35</v>
      </c>
      <c r="M159" s="20">
        <v>79</v>
      </c>
      <c r="N159" s="20">
        <v>23</v>
      </c>
      <c r="O159" s="20">
        <v>67</v>
      </c>
      <c r="P159" s="20">
        <v>111</v>
      </c>
      <c r="Q159" s="20">
        <v>296</v>
      </c>
      <c r="R159" s="20">
        <v>345</v>
      </c>
      <c r="S159" s="20">
        <v>264</v>
      </c>
      <c r="T159" s="20">
        <v>308</v>
      </c>
      <c r="U159" s="20">
        <v>352</v>
      </c>
      <c r="V159" s="20">
        <v>537</v>
      </c>
      <c r="W159" s="20">
        <v>581</v>
      </c>
      <c r="X159" s="20">
        <v>505</v>
      </c>
      <c r="Y159" s="20">
        <v>574</v>
      </c>
      <c r="Z159" s="23">
        <v>618</v>
      </c>
      <c r="AA159" s="11">
        <f t="shared" si="56"/>
        <v>3263025</v>
      </c>
      <c r="AB159" s="12"/>
    </row>
    <row r="160" spans="1:28" x14ac:dyDescent="0.25">
      <c r="A160" s="7" t="s">
        <v>0</v>
      </c>
      <c r="B160" s="11">
        <f t="shared" ref="B160" si="57">SUMSQ(B135:B159)</f>
        <v>3263025</v>
      </c>
      <c r="C160" s="11">
        <f t="shared" ref="C160" si="58">SUMSQ(C135:C159)</f>
        <v>3263025</v>
      </c>
      <c r="D160" s="11">
        <f t="shared" ref="D160" si="59">SUMSQ(D135:D159)</f>
        <v>3263025</v>
      </c>
      <c r="E160" s="11">
        <f t="shared" ref="E160" si="60">SUMSQ(E135:E159)</f>
        <v>3263025</v>
      </c>
      <c r="F160" s="11">
        <f t="shared" ref="F160" si="61">SUMSQ(F135:F159)</f>
        <v>3263025</v>
      </c>
      <c r="G160" s="11">
        <f t="shared" ref="G160" si="62">SUMSQ(G135:G159)</f>
        <v>3263025</v>
      </c>
      <c r="H160" s="11">
        <f t="shared" ref="H160" si="63">SUMSQ(H135:H159)</f>
        <v>3263025</v>
      </c>
      <c r="I160" s="11">
        <f t="shared" ref="I160" si="64">SUMSQ(I135:I159)</f>
        <v>3263025</v>
      </c>
      <c r="J160" s="11">
        <f t="shared" ref="J160" si="65">SUMSQ(J135:J159)</f>
        <v>3263025</v>
      </c>
      <c r="K160" s="11">
        <f t="shared" ref="K160" si="66">SUMSQ(K135:K159)</f>
        <v>3263025</v>
      </c>
      <c r="L160" s="11">
        <f t="shared" ref="L160" si="67">SUMSQ(L135:L159)</f>
        <v>3263025</v>
      </c>
      <c r="M160" s="11">
        <f t="shared" ref="M160" si="68">SUMSQ(M135:M159)</f>
        <v>3263025</v>
      </c>
      <c r="N160" s="11">
        <f t="shared" ref="N160" si="69">SUMSQ(N135:N159)</f>
        <v>3263025</v>
      </c>
      <c r="O160" s="11">
        <f t="shared" ref="O160" si="70">SUMSQ(O135:O159)</f>
        <v>3263025</v>
      </c>
      <c r="P160" s="11">
        <f t="shared" ref="P160" si="71">SUMSQ(P135:P159)</f>
        <v>3263025</v>
      </c>
      <c r="Q160" s="11">
        <f t="shared" ref="Q160" si="72">SUMSQ(Q135:Q159)</f>
        <v>3263025</v>
      </c>
      <c r="R160" s="11">
        <f t="shared" ref="R160" si="73">SUMSQ(R135:R159)</f>
        <v>3263025</v>
      </c>
      <c r="S160" s="11">
        <f t="shared" ref="S160" si="74">SUMSQ(S135:S159)</f>
        <v>3263025</v>
      </c>
      <c r="T160" s="11">
        <f t="shared" ref="T160" si="75">SUMSQ(T135:T159)</f>
        <v>3263025</v>
      </c>
      <c r="U160" s="11">
        <f t="shared" ref="U160" si="76">SUMSQ(U135:U159)</f>
        <v>3263025</v>
      </c>
      <c r="V160" s="11">
        <f t="shared" ref="V160" si="77">SUMSQ(V135:V159)</f>
        <v>3263025</v>
      </c>
      <c r="W160" s="11">
        <f t="shared" ref="W160" si="78">SUMSQ(W135:W159)</f>
        <v>3263025</v>
      </c>
      <c r="X160" s="11">
        <f t="shared" ref="X160" si="79">SUMSQ(X135:X159)</f>
        <v>3263025</v>
      </c>
      <c r="Y160" s="11">
        <f t="shared" ref="Y160" si="80">SUMSQ(Y135:Y159)</f>
        <v>3263025</v>
      </c>
      <c r="Z160" s="11">
        <f t="shared" ref="Z160" si="81">SUMSQ(Z135:Z159)</f>
        <v>3263025</v>
      </c>
      <c r="AA160" s="11"/>
      <c r="AB160" s="12"/>
    </row>
    <row r="161" spans="1:28" x14ac:dyDescent="0.25">
      <c r="A161" s="7" t="s">
        <v>4</v>
      </c>
      <c r="N161" s="12">
        <f>N135^3+N136^3+N137^3+N138^3+N139^3+N140^3+N141^3+N142^3+N143^3+N144^3+N145^3+N146^3+N147^3+N148^3+N149^3+N150^3+N151^3+N152^3+N153^3+N154^3+N155^3+N156^3+N157^3+N158^3+N159^3</f>
        <v>1530765625</v>
      </c>
      <c r="O161" s="12"/>
      <c r="AA161" s="11"/>
      <c r="AB161" s="12"/>
    </row>
    <row r="162" spans="1:28" x14ac:dyDescent="0.25">
      <c r="A162" s="3"/>
      <c r="B162" s="8" t="s">
        <v>6</v>
      </c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11"/>
      <c r="AB162" s="12"/>
    </row>
    <row r="163" spans="1:28" x14ac:dyDescent="0.25">
      <c r="A163" s="7" t="s">
        <v>1</v>
      </c>
      <c r="B163" s="3">
        <f>B135</f>
        <v>8</v>
      </c>
      <c r="C163" s="3">
        <f>C136</f>
        <v>39</v>
      </c>
      <c r="D163" s="3">
        <f>D137</f>
        <v>70</v>
      </c>
      <c r="E163" s="3">
        <f>E138</f>
        <v>96</v>
      </c>
      <c r="F163" s="3">
        <f>F139</f>
        <v>102</v>
      </c>
      <c r="G163" s="3">
        <f>G140</f>
        <v>142</v>
      </c>
      <c r="H163" s="3">
        <f>H141</f>
        <v>173</v>
      </c>
      <c r="I163" s="3">
        <f>I142</f>
        <v>179</v>
      </c>
      <c r="J163" s="3">
        <f>J143</f>
        <v>210</v>
      </c>
      <c r="K163" s="3">
        <f>K144</f>
        <v>236</v>
      </c>
      <c r="L163" s="3">
        <f>L145</f>
        <v>251</v>
      </c>
      <c r="M163" s="3">
        <f>M146</f>
        <v>282</v>
      </c>
      <c r="N163" s="3">
        <f>N147</f>
        <v>313</v>
      </c>
      <c r="O163" s="3">
        <f>O148</f>
        <v>344</v>
      </c>
      <c r="P163" s="3">
        <f>P149</f>
        <v>375</v>
      </c>
      <c r="Q163" s="3">
        <f>Q150</f>
        <v>390</v>
      </c>
      <c r="R163" s="3">
        <f>R151</f>
        <v>416</v>
      </c>
      <c r="S163" s="3">
        <f>S152</f>
        <v>447</v>
      </c>
      <c r="T163" s="3">
        <f>T153</f>
        <v>453</v>
      </c>
      <c r="U163" s="3">
        <f>U154</f>
        <v>484</v>
      </c>
      <c r="V163" s="3">
        <f>V155</f>
        <v>524</v>
      </c>
      <c r="W163" s="3">
        <f>W156</f>
        <v>530</v>
      </c>
      <c r="X163" s="3">
        <f>X157</f>
        <v>556</v>
      </c>
      <c r="Y163" s="3">
        <f>Y158</f>
        <v>587</v>
      </c>
      <c r="Z163" s="9">
        <f>Z159</f>
        <v>618</v>
      </c>
      <c r="AA163" s="11">
        <f>SUMSQ(B163:Z163)</f>
        <v>3263025</v>
      </c>
      <c r="AB163" s="12">
        <f>B163^3+C163^3+D163^3+E163^3+F163^3+G163^3+H163^3+I163^3+J163^3+K163^3+L163^3+M163^3+N163^3+O163^3+P163^3+Q163^3+R163^3+S163^3+T163^3+U163^3+V163^3+W163^3+X163^3+Y163^3+Z163^3</f>
        <v>1530765625</v>
      </c>
    </row>
    <row r="164" spans="1:28" x14ac:dyDescent="0.25">
      <c r="A164" s="7" t="s">
        <v>2</v>
      </c>
      <c r="B164" s="3">
        <f>B159</f>
        <v>153</v>
      </c>
      <c r="C164" s="3">
        <f>C158</f>
        <v>240</v>
      </c>
      <c r="D164" s="3">
        <f>D157</f>
        <v>197</v>
      </c>
      <c r="E164" s="3">
        <f>E156</f>
        <v>134</v>
      </c>
      <c r="F164" s="3">
        <f>F155</f>
        <v>216</v>
      </c>
      <c r="G164" s="3">
        <f>G154</f>
        <v>546</v>
      </c>
      <c r="H164" s="3">
        <f>H153</f>
        <v>608</v>
      </c>
      <c r="I164" s="3">
        <f>I152</f>
        <v>570</v>
      </c>
      <c r="J164" s="3">
        <f>J151</f>
        <v>502</v>
      </c>
      <c r="K164" s="3">
        <f>K150</f>
        <v>589</v>
      </c>
      <c r="L164" s="3">
        <f>L149</f>
        <v>294</v>
      </c>
      <c r="M164" s="3">
        <f>M148</f>
        <v>351</v>
      </c>
      <c r="N164" s="3">
        <f>N147</f>
        <v>313</v>
      </c>
      <c r="O164" s="3">
        <f>O146</f>
        <v>275</v>
      </c>
      <c r="P164" s="3">
        <f>P145</f>
        <v>332</v>
      </c>
      <c r="Q164" s="3">
        <f>Q144</f>
        <v>37</v>
      </c>
      <c r="R164" s="3">
        <f>R143</f>
        <v>124</v>
      </c>
      <c r="S164" s="3">
        <f>S142</f>
        <v>56</v>
      </c>
      <c r="T164" s="3">
        <f>T141</f>
        <v>18</v>
      </c>
      <c r="U164" s="3">
        <f>U140</f>
        <v>80</v>
      </c>
      <c r="V164" s="3">
        <f>V139</f>
        <v>410</v>
      </c>
      <c r="W164" s="3">
        <f>W138</f>
        <v>492</v>
      </c>
      <c r="X164" s="3">
        <f>X137</f>
        <v>429</v>
      </c>
      <c r="Y164" s="3">
        <f>Y136</f>
        <v>386</v>
      </c>
      <c r="Z164" s="9">
        <f>Z135</f>
        <v>473</v>
      </c>
      <c r="AA164" s="11">
        <f>SUMSQ(B164:Z164)</f>
        <v>3263025</v>
      </c>
      <c r="AB164" s="12">
        <f>B164^3+C164^3+D164^3+E164^3+F164^3+G164^3+H164^3+I164^3+J164^3+K164^3+L164^3+M164^3+N164^3+O164^3+P164^3+Q164^3+R164^3+S164^3+T164^3+U164^3+V164^3+W164^3+X164^3+Y164^3+Z164^3</f>
        <v>1530765625</v>
      </c>
    </row>
    <row r="166" spans="1:28" x14ac:dyDescent="0.25">
      <c r="A166" s="2" t="s">
        <v>3</v>
      </c>
      <c r="B166" s="13" t="s">
        <v>22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6"/>
      <c r="AB166" s="2"/>
    </row>
    <row r="167" spans="1:28" x14ac:dyDescent="0.25">
      <c r="A167" s="2">
        <v>1</v>
      </c>
      <c r="B167" s="15">
        <v>11</v>
      </c>
      <c r="C167" s="16">
        <v>119</v>
      </c>
      <c r="D167" s="16">
        <v>97</v>
      </c>
      <c r="E167" s="16">
        <v>55</v>
      </c>
      <c r="F167" s="16">
        <v>33</v>
      </c>
      <c r="G167" s="16">
        <v>510</v>
      </c>
      <c r="H167" s="16">
        <v>613</v>
      </c>
      <c r="I167" s="16">
        <v>591</v>
      </c>
      <c r="J167" s="16">
        <v>574</v>
      </c>
      <c r="K167" s="16">
        <v>527</v>
      </c>
      <c r="L167" s="16">
        <v>379</v>
      </c>
      <c r="M167" s="16">
        <v>482</v>
      </c>
      <c r="N167" s="16">
        <v>465</v>
      </c>
      <c r="O167" s="16">
        <v>443</v>
      </c>
      <c r="P167" s="16">
        <v>421</v>
      </c>
      <c r="Q167" s="16">
        <v>273</v>
      </c>
      <c r="R167" s="16">
        <v>351</v>
      </c>
      <c r="S167" s="16">
        <v>334</v>
      </c>
      <c r="T167" s="16">
        <v>312</v>
      </c>
      <c r="U167" s="16">
        <v>295</v>
      </c>
      <c r="V167" s="16">
        <v>142</v>
      </c>
      <c r="W167" s="16">
        <v>250</v>
      </c>
      <c r="X167" s="16">
        <v>203</v>
      </c>
      <c r="Y167" s="16">
        <v>181</v>
      </c>
      <c r="Z167" s="21">
        <v>164</v>
      </c>
      <c r="AA167" s="11">
        <f t="shared" ref="AA167:AA191" si="82">SUMSQ(B167:Z167)</f>
        <v>3263025</v>
      </c>
    </row>
    <row r="168" spans="1:28" x14ac:dyDescent="0.25">
      <c r="A168" s="2">
        <v>2</v>
      </c>
      <c r="B168" s="17">
        <v>72</v>
      </c>
      <c r="C168" s="18">
        <v>30</v>
      </c>
      <c r="D168" s="18">
        <v>8</v>
      </c>
      <c r="E168" s="18">
        <v>111</v>
      </c>
      <c r="F168" s="18">
        <v>94</v>
      </c>
      <c r="G168" s="18">
        <v>566</v>
      </c>
      <c r="H168" s="18">
        <v>549</v>
      </c>
      <c r="I168" s="18">
        <v>502</v>
      </c>
      <c r="J168" s="18">
        <v>610</v>
      </c>
      <c r="K168" s="18">
        <v>588</v>
      </c>
      <c r="L168" s="18">
        <v>440</v>
      </c>
      <c r="M168" s="18">
        <v>418</v>
      </c>
      <c r="N168" s="18">
        <v>396</v>
      </c>
      <c r="O168" s="18">
        <v>479</v>
      </c>
      <c r="P168" s="18">
        <v>457</v>
      </c>
      <c r="Q168" s="18">
        <v>309</v>
      </c>
      <c r="R168" s="18">
        <v>287</v>
      </c>
      <c r="S168" s="18">
        <v>270</v>
      </c>
      <c r="T168" s="18">
        <v>373</v>
      </c>
      <c r="U168" s="18">
        <v>326</v>
      </c>
      <c r="V168" s="18">
        <v>178</v>
      </c>
      <c r="W168" s="18">
        <v>156</v>
      </c>
      <c r="X168" s="18">
        <v>139</v>
      </c>
      <c r="Y168" s="18">
        <v>242</v>
      </c>
      <c r="Z168" s="22">
        <v>225</v>
      </c>
      <c r="AA168" s="11">
        <f t="shared" si="82"/>
        <v>3263025</v>
      </c>
    </row>
    <row r="169" spans="1:28" x14ac:dyDescent="0.25">
      <c r="A169" s="2">
        <v>3</v>
      </c>
      <c r="B169" s="17">
        <v>108</v>
      </c>
      <c r="C169" s="18">
        <v>86</v>
      </c>
      <c r="D169" s="18">
        <v>69</v>
      </c>
      <c r="E169" s="18">
        <v>47</v>
      </c>
      <c r="F169" s="18">
        <v>5</v>
      </c>
      <c r="G169" s="18">
        <v>602</v>
      </c>
      <c r="H169" s="18">
        <v>585</v>
      </c>
      <c r="I169" s="18">
        <v>563</v>
      </c>
      <c r="J169" s="18">
        <v>541</v>
      </c>
      <c r="K169" s="18">
        <v>524</v>
      </c>
      <c r="L169" s="18">
        <v>496</v>
      </c>
      <c r="M169" s="18">
        <v>454</v>
      </c>
      <c r="N169" s="18">
        <v>432</v>
      </c>
      <c r="O169" s="18">
        <v>415</v>
      </c>
      <c r="P169" s="18">
        <v>393</v>
      </c>
      <c r="Q169" s="18">
        <v>370</v>
      </c>
      <c r="R169" s="18">
        <v>348</v>
      </c>
      <c r="S169" s="18">
        <v>301</v>
      </c>
      <c r="T169" s="18">
        <v>284</v>
      </c>
      <c r="U169" s="18">
        <v>262</v>
      </c>
      <c r="V169" s="18">
        <v>239</v>
      </c>
      <c r="W169" s="18">
        <v>217</v>
      </c>
      <c r="X169" s="18">
        <v>200</v>
      </c>
      <c r="Y169" s="18">
        <v>153</v>
      </c>
      <c r="Z169" s="22">
        <v>131</v>
      </c>
      <c r="AA169" s="11">
        <f t="shared" si="82"/>
        <v>3263025</v>
      </c>
    </row>
    <row r="170" spans="1:28" x14ac:dyDescent="0.25">
      <c r="A170" s="2">
        <v>4</v>
      </c>
      <c r="B170" s="17">
        <v>44</v>
      </c>
      <c r="C170" s="18">
        <v>22</v>
      </c>
      <c r="D170" s="18">
        <v>105</v>
      </c>
      <c r="E170" s="18">
        <v>83</v>
      </c>
      <c r="F170" s="18">
        <v>61</v>
      </c>
      <c r="G170" s="18">
        <v>538</v>
      </c>
      <c r="H170" s="18">
        <v>516</v>
      </c>
      <c r="I170" s="18">
        <v>624</v>
      </c>
      <c r="J170" s="18">
        <v>577</v>
      </c>
      <c r="K170" s="18">
        <v>560</v>
      </c>
      <c r="L170" s="18">
        <v>407</v>
      </c>
      <c r="M170" s="18">
        <v>390</v>
      </c>
      <c r="N170" s="18">
        <v>493</v>
      </c>
      <c r="O170" s="18">
        <v>471</v>
      </c>
      <c r="P170" s="18">
        <v>429</v>
      </c>
      <c r="Q170" s="18">
        <v>276</v>
      </c>
      <c r="R170" s="18">
        <v>259</v>
      </c>
      <c r="S170" s="18">
        <v>362</v>
      </c>
      <c r="T170" s="18">
        <v>345</v>
      </c>
      <c r="U170" s="18">
        <v>323</v>
      </c>
      <c r="V170" s="18">
        <v>175</v>
      </c>
      <c r="W170" s="18">
        <v>128</v>
      </c>
      <c r="X170" s="18">
        <v>231</v>
      </c>
      <c r="Y170" s="18">
        <v>214</v>
      </c>
      <c r="Z170" s="22">
        <v>192</v>
      </c>
      <c r="AA170" s="11">
        <f t="shared" si="82"/>
        <v>3263025</v>
      </c>
    </row>
    <row r="171" spans="1:28" x14ac:dyDescent="0.25">
      <c r="A171" s="2">
        <v>5</v>
      </c>
      <c r="B171" s="17">
        <v>80</v>
      </c>
      <c r="C171" s="18">
        <v>58</v>
      </c>
      <c r="D171" s="18">
        <v>36</v>
      </c>
      <c r="E171" s="18">
        <v>19</v>
      </c>
      <c r="F171" s="18">
        <v>122</v>
      </c>
      <c r="G171" s="18">
        <v>599</v>
      </c>
      <c r="H171" s="18">
        <v>552</v>
      </c>
      <c r="I171" s="18">
        <v>535</v>
      </c>
      <c r="J171" s="18">
        <v>513</v>
      </c>
      <c r="K171" s="18">
        <v>616</v>
      </c>
      <c r="L171" s="18">
        <v>468</v>
      </c>
      <c r="M171" s="18">
        <v>446</v>
      </c>
      <c r="N171" s="18">
        <v>404</v>
      </c>
      <c r="O171" s="18">
        <v>382</v>
      </c>
      <c r="P171" s="18">
        <v>490</v>
      </c>
      <c r="Q171" s="18">
        <v>337</v>
      </c>
      <c r="R171" s="18">
        <v>320</v>
      </c>
      <c r="S171" s="18">
        <v>298</v>
      </c>
      <c r="T171" s="18">
        <v>251</v>
      </c>
      <c r="U171" s="18">
        <v>359</v>
      </c>
      <c r="V171" s="18">
        <v>206</v>
      </c>
      <c r="W171" s="18">
        <v>189</v>
      </c>
      <c r="X171" s="18">
        <v>167</v>
      </c>
      <c r="Y171" s="18">
        <v>150</v>
      </c>
      <c r="Z171" s="22">
        <v>228</v>
      </c>
      <c r="AA171" s="11">
        <f t="shared" si="82"/>
        <v>3263025</v>
      </c>
    </row>
    <row r="172" spans="1:28" x14ac:dyDescent="0.25">
      <c r="A172" s="2">
        <v>6</v>
      </c>
      <c r="B172" s="17">
        <v>254</v>
      </c>
      <c r="C172" s="18">
        <v>357</v>
      </c>
      <c r="D172" s="18">
        <v>340</v>
      </c>
      <c r="E172" s="18">
        <v>318</v>
      </c>
      <c r="F172" s="18">
        <v>296</v>
      </c>
      <c r="G172" s="18">
        <v>148</v>
      </c>
      <c r="H172" s="18">
        <v>226</v>
      </c>
      <c r="I172" s="18">
        <v>209</v>
      </c>
      <c r="J172" s="18">
        <v>187</v>
      </c>
      <c r="K172" s="18">
        <v>170</v>
      </c>
      <c r="L172" s="18">
        <v>17</v>
      </c>
      <c r="M172" s="18">
        <v>125</v>
      </c>
      <c r="N172" s="18">
        <v>78</v>
      </c>
      <c r="O172" s="18">
        <v>56</v>
      </c>
      <c r="P172" s="18">
        <v>39</v>
      </c>
      <c r="Q172" s="18">
        <v>511</v>
      </c>
      <c r="R172" s="18">
        <v>619</v>
      </c>
      <c r="S172" s="18">
        <v>597</v>
      </c>
      <c r="T172" s="18">
        <v>555</v>
      </c>
      <c r="U172" s="18">
        <v>533</v>
      </c>
      <c r="V172" s="18">
        <v>385</v>
      </c>
      <c r="W172" s="18">
        <v>488</v>
      </c>
      <c r="X172" s="18">
        <v>466</v>
      </c>
      <c r="Y172" s="18">
        <v>449</v>
      </c>
      <c r="Z172" s="22">
        <v>402</v>
      </c>
      <c r="AA172" s="11">
        <f t="shared" si="82"/>
        <v>3263025</v>
      </c>
    </row>
    <row r="173" spans="1:28" x14ac:dyDescent="0.25">
      <c r="A173" s="2">
        <v>7</v>
      </c>
      <c r="B173" s="17">
        <v>315</v>
      </c>
      <c r="C173" s="18">
        <v>293</v>
      </c>
      <c r="D173" s="18">
        <v>271</v>
      </c>
      <c r="E173" s="18">
        <v>354</v>
      </c>
      <c r="F173" s="18">
        <v>332</v>
      </c>
      <c r="G173" s="18">
        <v>184</v>
      </c>
      <c r="H173" s="18">
        <v>162</v>
      </c>
      <c r="I173" s="18">
        <v>145</v>
      </c>
      <c r="J173" s="18">
        <v>248</v>
      </c>
      <c r="K173" s="18">
        <v>201</v>
      </c>
      <c r="L173" s="18">
        <v>53</v>
      </c>
      <c r="M173" s="18">
        <v>31</v>
      </c>
      <c r="N173" s="18">
        <v>14</v>
      </c>
      <c r="O173" s="18">
        <v>117</v>
      </c>
      <c r="P173" s="18">
        <v>100</v>
      </c>
      <c r="Q173" s="18">
        <v>572</v>
      </c>
      <c r="R173" s="18">
        <v>530</v>
      </c>
      <c r="S173" s="18">
        <v>508</v>
      </c>
      <c r="T173" s="18">
        <v>611</v>
      </c>
      <c r="U173" s="18">
        <v>594</v>
      </c>
      <c r="V173" s="18">
        <v>441</v>
      </c>
      <c r="W173" s="18">
        <v>424</v>
      </c>
      <c r="X173" s="18">
        <v>377</v>
      </c>
      <c r="Y173" s="18">
        <v>485</v>
      </c>
      <c r="Z173" s="22">
        <v>463</v>
      </c>
      <c r="AA173" s="11">
        <f t="shared" si="82"/>
        <v>3263025</v>
      </c>
      <c r="AB173" s="3" t="s">
        <v>3</v>
      </c>
    </row>
    <row r="174" spans="1:28" x14ac:dyDescent="0.25">
      <c r="A174" s="2">
        <v>8</v>
      </c>
      <c r="B174" s="17">
        <v>371</v>
      </c>
      <c r="C174" s="18">
        <v>329</v>
      </c>
      <c r="D174" s="18">
        <v>307</v>
      </c>
      <c r="E174" s="18">
        <v>290</v>
      </c>
      <c r="F174" s="18">
        <v>268</v>
      </c>
      <c r="G174" s="18">
        <v>245</v>
      </c>
      <c r="H174" s="18">
        <v>223</v>
      </c>
      <c r="I174" s="18">
        <v>176</v>
      </c>
      <c r="J174" s="18">
        <v>159</v>
      </c>
      <c r="K174" s="18">
        <v>137</v>
      </c>
      <c r="L174" s="18">
        <v>114</v>
      </c>
      <c r="M174" s="18">
        <v>92</v>
      </c>
      <c r="N174" s="18">
        <v>75</v>
      </c>
      <c r="O174" s="18">
        <v>28</v>
      </c>
      <c r="P174" s="18">
        <v>6</v>
      </c>
      <c r="Q174" s="18">
        <v>608</v>
      </c>
      <c r="R174" s="18">
        <v>586</v>
      </c>
      <c r="S174" s="18">
        <v>569</v>
      </c>
      <c r="T174" s="18">
        <v>547</v>
      </c>
      <c r="U174" s="18">
        <v>505</v>
      </c>
      <c r="V174" s="18">
        <v>477</v>
      </c>
      <c r="W174" s="18">
        <v>460</v>
      </c>
      <c r="X174" s="18">
        <v>438</v>
      </c>
      <c r="Y174" s="18">
        <v>416</v>
      </c>
      <c r="Z174" s="22">
        <v>399</v>
      </c>
      <c r="AA174" s="11">
        <f t="shared" si="82"/>
        <v>3263025</v>
      </c>
    </row>
    <row r="175" spans="1:28" x14ac:dyDescent="0.25">
      <c r="A175" s="2">
        <v>9</v>
      </c>
      <c r="B175" s="17">
        <v>282</v>
      </c>
      <c r="C175" s="18">
        <v>265</v>
      </c>
      <c r="D175" s="18">
        <v>368</v>
      </c>
      <c r="E175" s="18">
        <v>346</v>
      </c>
      <c r="F175" s="18">
        <v>304</v>
      </c>
      <c r="G175" s="18">
        <v>151</v>
      </c>
      <c r="H175" s="18">
        <v>134</v>
      </c>
      <c r="I175" s="18">
        <v>237</v>
      </c>
      <c r="J175" s="18">
        <v>220</v>
      </c>
      <c r="K175" s="18">
        <v>198</v>
      </c>
      <c r="L175" s="18">
        <v>50</v>
      </c>
      <c r="M175" s="18">
        <v>3</v>
      </c>
      <c r="N175" s="18">
        <v>106</v>
      </c>
      <c r="O175" s="18">
        <v>89</v>
      </c>
      <c r="P175" s="18">
        <v>67</v>
      </c>
      <c r="Q175" s="18">
        <v>544</v>
      </c>
      <c r="R175" s="18">
        <v>522</v>
      </c>
      <c r="S175" s="18">
        <v>605</v>
      </c>
      <c r="T175" s="18">
        <v>583</v>
      </c>
      <c r="U175" s="18">
        <v>561</v>
      </c>
      <c r="V175" s="18">
        <v>413</v>
      </c>
      <c r="W175" s="18">
        <v>391</v>
      </c>
      <c r="X175" s="18">
        <v>499</v>
      </c>
      <c r="Y175" s="18">
        <v>452</v>
      </c>
      <c r="Z175" s="22">
        <v>435</v>
      </c>
      <c r="AA175" s="11">
        <f t="shared" si="82"/>
        <v>3263025</v>
      </c>
    </row>
    <row r="176" spans="1:28" x14ac:dyDescent="0.25">
      <c r="A176" s="2">
        <v>10</v>
      </c>
      <c r="B176" s="17">
        <v>343</v>
      </c>
      <c r="C176" s="18">
        <v>321</v>
      </c>
      <c r="D176" s="18">
        <v>279</v>
      </c>
      <c r="E176" s="18">
        <v>257</v>
      </c>
      <c r="F176" s="18">
        <v>365</v>
      </c>
      <c r="G176" s="18">
        <v>212</v>
      </c>
      <c r="H176" s="18">
        <v>195</v>
      </c>
      <c r="I176" s="18">
        <v>173</v>
      </c>
      <c r="J176" s="18">
        <v>126</v>
      </c>
      <c r="K176" s="18">
        <v>234</v>
      </c>
      <c r="L176" s="18">
        <v>81</v>
      </c>
      <c r="M176" s="18">
        <v>64</v>
      </c>
      <c r="N176" s="18">
        <v>42</v>
      </c>
      <c r="O176" s="18">
        <v>25</v>
      </c>
      <c r="P176" s="18">
        <v>103</v>
      </c>
      <c r="Q176" s="18">
        <v>580</v>
      </c>
      <c r="R176" s="18">
        <v>558</v>
      </c>
      <c r="S176" s="18">
        <v>536</v>
      </c>
      <c r="T176" s="18">
        <v>519</v>
      </c>
      <c r="U176" s="18">
        <v>622</v>
      </c>
      <c r="V176" s="18">
        <v>474</v>
      </c>
      <c r="W176" s="18">
        <v>427</v>
      </c>
      <c r="X176" s="18">
        <v>410</v>
      </c>
      <c r="Y176" s="18">
        <v>388</v>
      </c>
      <c r="Z176" s="22">
        <v>491</v>
      </c>
      <c r="AA176" s="11">
        <f t="shared" si="82"/>
        <v>3263025</v>
      </c>
    </row>
    <row r="177" spans="1:29" x14ac:dyDescent="0.25">
      <c r="A177" s="2">
        <v>11</v>
      </c>
      <c r="B177" s="17">
        <v>517</v>
      </c>
      <c r="C177" s="18">
        <v>625</v>
      </c>
      <c r="D177" s="18">
        <v>578</v>
      </c>
      <c r="E177" s="18">
        <v>556</v>
      </c>
      <c r="F177" s="18">
        <v>539</v>
      </c>
      <c r="G177" s="18">
        <v>386</v>
      </c>
      <c r="H177" s="18">
        <v>494</v>
      </c>
      <c r="I177" s="18">
        <v>472</v>
      </c>
      <c r="J177" s="18">
        <v>430</v>
      </c>
      <c r="K177" s="18">
        <v>408</v>
      </c>
      <c r="L177" s="18">
        <v>260</v>
      </c>
      <c r="M177" s="18">
        <v>363</v>
      </c>
      <c r="N177" s="18">
        <v>341</v>
      </c>
      <c r="O177" s="18">
        <v>324</v>
      </c>
      <c r="P177" s="18">
        <v>277</v>
      </c>
      <c r="Q177" s="18">
        <v>129</v>
      </c>
      <c r="R177" s="18">
        <v>232</v>
      </c>
      <c r="S177" s="18">
        <v>215</v>
      </c>
      <c r="T177" s="18">
        <v>193</v>
      </c>
      <c r="U177" s="18">
        <v>171</v>
      </c>
      <c r="V177" s="18">
        <v>23</v>
      </c>
      <c r="W177" s="18">
        <v>101</v>
      </c>
      <c r="X177" s="18">
        <v>84</v>
      </c>
      <c r="Y177" s="18">
        <v>62</v>
      </c>
      <c r="Z177" s="22">
        <v>45</v>
      </c>
      <c r="AA177" s="11">
        <f t="shared" si="82"/>
        <v>3263025</v>
      </c>
    </row>
    <row r="178" spans="1:29" x14ac:dyDescent="0.25">
      <c r="A178" s="2">
        <v>12</v>
      </c>
      <c r="B178" s="17">
        <v>553</v>
      </c>
      <c r="C178" s="18">
        <v>531</v>
      </c>
      <c r="D178" s="18">
        <v>514</v>
      </c>
      <c r="E178" s="18">
        <v>617</v>
      </c>
      <c r="F178" s="18">
        <v>600</v>
      </c>
      <c r="G178" s="18">
        <v>447</v>
      </c>
      <c r="H178" s="18">
        <v>405</v>
      </c>
      <c r="I178" s="18">
        <v>383</v>
      </c>
      <c r="J178" s="18">
        <v>486</v>
      </c>
      <c r="K178" s="18">
        <v>469</v>
      </c>
      <c r="L178" s="18">
        <v>316</v>
      </c>
      <c r="M178" s="18">
        <v>299</v>
      </c>
      <c r="N178" s="18">
        <v>252</v>
      </c>
      <c r="O178" s="18">
        <v>360</v>
      </c>
      <c r="P178" s="18">
        <v>338</v>
      </c>
      <c r="Q178" s="18">
        <v>190</v>
      </c>
      <c r="R178" s="18">
        <v>168</v>
      </c>
      <c r="S178" s="18">
        <v>146</v>
      </c>
      <c r="T178" s="18">
        <v>229</v>
      </c>
      <c r="U178" s="18">
        <v>207</v>
      </c>
      <c r="V178" s="18">
        <v>59</v>
      </c>
      <c r="W178" s="18">
        <v>37</v>
      </c>
      <c r="X178" s="18">
        <v>20</v>
      </c>
      <c r="Y178" s="18">
        <v>123</v>
      </c>
      <c r="Z178" s="22">
        <v>76</v>
      </c>
      <c r="AA178" s="11">
        <f t="shared" si="82"/>
        <v>3263025</v>
      </c>
    </row>
    <row r="179" spans="1:29" x14ac:dyDescent="0.25">
      <c r="A179" s="2">
        <v>13</v>
      </c>
      <c r="B179" s="17">
        <v>614</v>
      </c>
      <c r="C179" s="18">
        <v>592</v>
      </c>
      <c r="D179" s="18">
        <v>575</v>
      </c>
      <c r="E179" s="18">
        <v>528</v>
      </c>
      <c r="F179" s="18">
        <v>506</v>
      </c>
      <c r="G179" s="18">
        <v>483</v>
      </c>
      <c r="H179" s="18">
        <v>461</v>
      </c>
      <c r="I179" s="18">
        <v>444</v>
      </c>
      <c r="J179" s="18">
        <v>422</v>
      </c>
      <c r="K179" s="18">
        <v>380</v>
      </c>
      <c r="L179" s="18">
        <v>352</v>
      </c>
      <c r="M179" s="18">
        <v>335</v>
      </c>
      <c r="N179" s="14">
        <v>313</v>
      </c>
      <c r="O179" s="18">
        <v>291</v>
      </c>
      <c r="P179" s="18">
        <v>274</v>
      </c>
      <c r="Q179" s="18">
        <v>246</v>
      </c>
      <c r="R179" s="18">
        <v>204</v>
      </c>
      <c r="S179" s="18">
        <v>182</v>
      </c>
      <c r="T179" s="18">
        <v>165</v>
      </c>
      <c r="U179" s="18">
        <v>143</v>
      </c>
      <c r="V179" s="18">
        <v>120</v>
      </c>
      <c r="W179" s="18">
        <v>98</v>
      </c>
      <c r="X179" s="18">
        <v>51</v>
      </c>
      <c r="Y179" s="18">
        <v>34</v>
      </c>
      <c r="Z179" s="22">
        <v>12</v>
      </c>
      <c r="AA179" s="11">
        <f t="shared" si="82"/>
        <v>3263025</v>
      </c>
      <c r="AB179" s="12">
        <f>B179^3+C179^3+D179^3+E179^3+F179^3+G179^3+H179^3+I179^3+J179^3+K179^3+L179^3+M179^3+N179^3+O179^3+P179^3+Q179^3+R179^3+S179^3+T179^3+U179^3+V179^3+W179^3+X179^3+Y179^3+Z179^3</f>
        <v>1530765625</v>
      </c>
      <c r="AC179" s="3" t="s">
        <v>3</v>
      </c>
    </row>
    <row r="180" spans="1:29" x14ac:dyDescent="0.25">
      <c r="A180" s="2">
        <v>14</v>
      </c>
      <c r="B180" s="17">
        <v>550</v>
      </c>
      <c r="C180" s="18">
        <v>503</v>
      </c>
      <c r="D180" s="18">
        <v>606</v>
      </c>
      <c r="E180" s="18">
        <v>589</v>
      </c>
      <c r="F180" s="18">
        <v>567</v>
      </c>
      <c r="G180" s="18">
        <v>419</v>
      </c>
      <c r="H180" s="18">
        <v>397</v>
      </c>
      <c r="I180" s="18">
        <v>480</v>
      </c>
      <c r="J180" s="18">
        <v>458</v>
      </c>
      <c r="K180" s="18">
        <v>436</v>
      </c>
      <c r="L180" s="18">
        <v>288</v>
      </c>
      <c r="M180" s="18">
        <v>266</v>
      </c>
      <c r="N180" s="18">
        <v>374</v>
      </c>
      <c r="O180" s="18">
        <v>327</v>
      </c>
      <c r="P180" s="18">
        <v>310</v>
      </c>
      <c r="Q180" s="18">
        <v>157</v>
      </c>
      <c r="R180" s="18">
        <v>140</v>
      </c>
      <c r="S180" s="18">
        <v>243</v>
      </c>
      <c r="T180" s="18">
        <v>221</v>
      </c>
      <c r="U180" s="18">
        <v>179</v>
      </c>
      <c r="V180" s="18">
        <v>26</v>
      </c>
      <c r="W180" s="18">
        <v>9</v>
      </c>
      <c r="X180" s="18">
        <v>112</v>
      </c>
      <c r="Y180" s="18">
        <v>95</v>
      </c>
      <c r="Z180" s="22">
        <v>73</v>
      </c>
      <c r="AA180" s="11">
        <f t="shared" si="82"/>
        <v>3263025</v>
      </c>
      <c r="AB180" s="12"/>
    </row>
    <row r="181" spans="1:29" x14ac:dyDescent="0.25">
      <c r="A181" s="2">
        <v>15</v>
      </c>
      <c r="B181" s="17">
        <v>581</v>
      </c>
      <c r="C181" s="18">
        <v>564</v>
      </c>
      <c r="D181" s="18">
        <v>542</v>
      </c>
      <c r="E181" s="18">
        <v>525</v>
      </c>
      <c r="F181" s="18">
        <v>603</v>
      </c>
      <c r="G181" s="18">
        <v>455</v>
      </c>
      <c r="H181" s="18">
        <v>433</v>
      </c>
      <c r="I181" s="18">
        <v>411</v>
      </c>
      <c r="J181" s="18">
        <v>394</v>
      </c>
      <c r="K181" s="18">
        <v>497</v>
      </c>
      <c r="L181" s="18">
        <v>349</v>
      </c>
      <c r="M181" s="18">
        <v>302</v>
      </c>
      <c r="N181" s="18">
        <v>285</v>
      </c>
      <c r="O181" s="18">
        <v>263</v>
      </c>
      <c r="P181" s="18">
        <v>366</v>
      </c>
      <c r="Q181" s="18">
        <v>218</v>
      </c>
      <c r="R181" s="18">
        <v>196</v>
      </c>
      <c r="S181" s="18">
        <v>154</v>
      </c>
      <c r="T181" s="18">
        <v>132</v>
      </c>
      <c r="U181" s="18">
        <v>240</v>
      </c>
      <c r="V181" s="18">
        <v>87</v>
      </c>
      <c r="W181" s="18">
        <v>70</v>
      </c>
      <c r="X181" s="18">
        <v>48</v>
      </c>
      <c r="Y181" s="18">
        <v>1</v>
      </c>
      <c r="Z181" s="22">
        <v>109</v>
      </c>
      <c r="AA181" s="11">
        <f t="shared" si="82"/>
        <v>3263025</v>
      </c>
      <c r="AB181" s="12"/>
    </row>
    <row r="182" spans="1:29" x14ac:dyDescent="0.25">
      <c r="A182" s="2">
        <v>16</v>
      </c>
      <c r="B182" s="17">
        <v>135</v>
      </c>
      <c r="C182" s="18">
        <v>238</v>
      </c>
      <c r="D182" s="18">
        <v>216</v>
      </c>
      <c r="E182" s="18">
        <v>199</v>
      </c>
      <c r="F182" s="18">
        <v>152</v>
      </c>
      <c r="G182" s="18">
        <v>4</v>
      </c>
      <c r="H182" s="18">
        <v>107</v>
      </c>
      <c r="I182" s="18">
        <v>90</v>
      </c>
      <c r="J182" s="18">
        <v>68</v>
      </c>
      <c r="K182" s="18">
        <v>46</v>
      </c>
      <c r="L182" s="18">
        <v>523</v>
      </c>
      <c r="M182" s="18">
        <v>601</v>
      </c>
      <c r="N182" s="18">
        <v>584</v>
      </c>
      <c r="O182" s="18">
        <v>562</v>
      </c>
      <c r="P182" s="18">
        <v>545</v>
      </c>
      <c r="Q182" s="18">
        <v>392</v>
      </c>
      <c r="R182" s="18">
        <v>500</v>
      </c>
      <c r="S182" s="18">
        <v>453</v>
      </c>
      <c r="T182" s="18">
        <v>431</v>
      </c>
      <c r="U182" s="18">
        <v>414</v>
      </c>
      <c r="V182" s="18">
        <v>261</v>
      </c>
      <c r="W182" s="18">
        <v>369</v>
      </c>
      <c r="X182" s="18">
        <v>347</v>
      </c>
      <c r="Y182" s="18">
        <v>305</v>
      </c>
      <c r="Z182" s="22">
        <v>283</v>
      </c>
      <c r="AA182" s="11">
        <f t="shared" si="82"/>
        <v>3263025</v>
      </c>
      <c r="AB182" s="12"/>
    </row>
    <row r="183" spans="1:29" x14ac:dyDescent="0.25">
      <c r="A183" s="2">
        <v>17</v>
      </c>
      <c r="B183" s="17">
        <v>191</v>
      </c>
      <c r="C183" s="18">
        <v>174</v>
      </c>
      <c r="D183" s="18">
        <v>127</v>
      </c>
      <c r="E183" s="18">
        <v>235</v>
      </c>
      <c r="F183" s="18">
        <v>213</v>
      </c>
      <c r="G183" s="18">
        <v>65</v>
      </c>
      <c r="H183" s="18">
        <v>43</v>
      </c>
      <c r="I183" s="18">
        <v>21</v>
      </c>
      <c r="J183" s="18">
        <v>104</v>
      </c>
      <c r="K183" s="18">
        <v>82</v>
      </c>
      <c r="L183" s="18">
        <v>559</v>
      </c>
      <c r="M183" s="18">
        <v>537</v>
      </c>
      <c r="N183" s="18">
        <v>520</v>
      </c>
      <c r="O183" s="18">
        <v>623</v>
      </c>
      <c r="P183" s="18">
        <v>576</v>
      </c>
      <c r="Q183" s="18">
        <v>428</v>
      </c>
      <c r="R183" s="18">
        <v>406</v>
      </c>
      <c r="S183" s="18">
        <v>389</v>
      </c>
      <c r="T183" s="18">
        <v>492</v>
      </c>
      <c r="U183" s="18">
        <v>475</v>
      </c>
      <c r="V183" s="18">
        <v>322</v>
      </c>
      <c r="W183" s="18">
        <v>280</v>
      </c>
      <c r="X183" s="18">
        <v>258</v>
      </c>
      <c r="Y183" s="18">
        <v>361</v>
      </c>
      <c r="Z183" s="22">
        <v>344</v>
      </c>
      <c r="AA183" s="11">
        <f t="shared" si="82"/>
        <v>3263025</v>
      </c>
      <c r="AB183" s="12"/>
    </row>
    <row r="184" spans="1:29" x14ac:dyDescent="0.25">
      <c r="A184" s="2">
        <v>18</v>
      </c>
      <c r="B184" s="17">
        <v>227</v>
      </c>
      <c r="C184" s="18">
        <v>210</v>
      </c>
      <c r="D184" s="18">
        <v>188</v>
      </c>
      <c r="E184" s="18">
        <v>166</v>
      </c>
      <c r="F184" s="18">
        <v>149</v>
      </c>
      <c r="G184" s="18">
        <v>121</v>
      </c>
      <c r="H184" s="18">
        <v>79</v>
      </c>
      <c r="I184" s="18">
        <v>57</v>
      </c>
      <c r="J184" s="18">
        <v>40</v>
      </c>
      <c r="K184" s="18">
        <v>18</v>
      </c>
      <c r="L184" s="18">
        <v>620</v>
      </c>
      <c r="M184" s="18">
        <v>598</v>
      </c>
      <c r="N184" s="18">
        <v>551</v>
      </c>
      <c r="O184" s="18">
        <v>534</v>
      </c>
      <c r="P184" s="18">
        <v>512</v>
      </c>
      <c r="Q184" s="18">
        <v>489</v>
      </c>
      <c r="R184" s="18">
        <v>467</v>
      </c>
      <c r="S184" s="18">
        <v>450</v>
      </c>
      <c r="T184" s="18">
        <v>403</v>
      </c>
      <c r="U184" s="18">
        <v>381</v>
      </c>
      <c r="V184" s="18">
        <v>358</v>
      </c>
      <c r="W184" s="18">
        <v>336</v>
      </c>
      <c r="X184" s="18">
        <v>319</v>
      </c>
      <c r="Y184" s="18">
        <v>297</v>
      </c>
      <c r="Z184" s="22">
        <v>255</v>
      </c>
      <c r="AA184" s="11">
        <f t="shared" si="82"/>
        <v>3263025</v>
      </c>
      <c r="AB184" s="12"/>
    </row>
    <row r="185" spans="1:29" x14ac:dyDescent="0.25">
      <c r="A185" s="2">
        <v>19</v>
      </c>
      <c r="B185" s="17">
        <v>163</v>
      </c>
      <c r="C185" s="18">
        <v>141</v>
      </c>
      <c r="D185" s="18">
        <v>249</v>
      </c>
      <c r="E185" s="18">
        <v>202</v>
      </c>
      <c r="F185" s="18">
        <v>185</v>
      </c>
      <c r="G185" s="18">
        <v>32</v>
      </c>
      <c r="H185" s="18">
        <v>15</v>
      </c>
      <c r="I185" s="18">
        <v>118</v>
      </c>
      <c r="J185" s="18">
        <v>96</v>
      </c>
      <c r="K185" s="18">
        <v>54</v>
      </c>
      <c r="L185" s="18">
        <v>526</v>
      </c>
      <c r="M185" s="18">
        <v>509</v>
      </c>
      <c r="N185" s="18">
        <v>612</v>
      </c>
      <c r="O185" s="18">
        <v>595</v>
      </c>
      <c r="P185" s="18">
        <v>573</v>
      </c>
      <c r="Q185" s="18">
        <v>425</v>
      </c>
      <c r="R185" s="18">
        <v>378</v>
      </c>
      <c r="S185" s="18">
        <v>481</v>
      </c>
      <c r="T185" s="18">
        <v>464</v>
      </c>
      <c r="U185" s="18">
        <v>442</v>
      </c>
      <c r="V185" s="18">
        <v>294</v>
      </c>
      <c r="W185" s="18">
        <v>272</v>
      </c>
      <c r="X185" s="18">
        <v>355</v>
      </c>
      <c r="Y185" s="18">
        <v>333</v>
      </c>
      <c r="Z185" s="22">
        <v>311</v>
      </c>
      <c r="AA185" s="11">
        <f t="shared" si="82"/>
        <v>3263025</v>
      </c>
      <c r="AB185" s="12"/>
    </row>
    <row r="186" spans="1:29" x14ac:dyDescent="0.25">
      <c r="A186" s="2">
        <v>20</v>
      </c>
      <c r="B186" s="17">
        <v>224</v>
      </c>
      <c r="C186" s="18">
        <v>177</v>
      </c>
      <c r="D186" s="18">
        <v>160</v>
      </c>
      <c r="E186" s="18">
        <v>138</v>
      </c>
      <c r="F186" s="18">
        <v>241</v>
      </c>
      <c r="G186" s="18">
        <v>93</v>
      </c>
      <c r="H186" s="18">
        <v>71</v>
      </c>
      <c r="I186" s="18">
        <v>29</v>
      </c>
      <c r="J186" s="18">
        <v>7</v>
      </c>
      <c r="K186" s="18">
        <v>115</v>
      </c>
      <c r="L186" s="18">
        <v>587</v>
      </c>
      <c r="M186" s="18">
        <v>570</v>
      </c>
      <c r="N186" s="18">
        <v>548</v>
      </c>
      <c r="O186" s="18">
        <v>501</v>
      </c>
      <c r="P186" s="18">
        <v>609</v>
      </c>
      <c r="Q186" s="18">
        <v>456</v>
      </c>
      <c r="R186" s="18">
        <v>439</v>
      </c>
      <c r="S186" s="18">
        <v>417</v>
      </c>
      <c r="T186" s="18">
        <v>400</v>
      </c>
      <c r="U186" s="18">
        <v>478</v>
      </c>
      <c r="V186" s="18">
        <v>330</v>
      </c>
      <c r="W186" s="18">
        <v>308</v>
      </c>
      <c r="X186" s="18">
        <v>286</v>
      </c>
      <c r="Y186" s="18">
        <v>269</v>
      </c>
      <c r="Z186" s="22">
        <v>372</v>
      </c>
      <c r="AA186" s="11">
        <f t="shared" si="82"/>
        <v>3263025</v>
      </c>
      <c r="AB186" s="12"/>
    </row>
    <row r="187" spans="1:29" x14ac:dyDescent="0.25">
      <c r="A187" s="2">
        <v>21</v>
      </c>
      <c r="B187" s="17">
        <v>398</v>
      </c>
      <c r="C187" s="18">
        <v>476</v>
      </c>
      <c r="D187" s="18">
        <v>459</v>
      </c>
      <c r="E187" s="18">
        <v>437</v>
      </c>
      <c r="F187" s="18">
        <v>420</v>
      </c>
      <c r="G187" s="18">
        <v>267</v>
      </c>
      <c r="H187" s="18">
        <v>375</v>
      </c>
      <c r="I187" s="18">
        <v>328</v>
      </c>
      <c r="J187" s="18">
        <v>306</v>
      </c>
      <c r="K187" s="18">
        <v>289</v>
      </c>
      <c r="L187" s="18">
        <v>136</v>
      </c>
      <c r="M187" s="18">
        <v>244</v>
      </c>
      <c r="N187" s="18">
        <v>222</v>
      </c>
      <c r="O187" s="18">
        <v>180</v>
      </c>
      <c r="P187" s="18">
        <v>158</v>
      </c>
      <c r="Q187" s="18">
        <v>10</v>
      </c>
      <c r="R187" s="18">
        <v>113</v>
      </c>
      <c r="S187" s="18">
        <v>91</v>
      </c>
      <c r="T187" s="18">
        <v>74</v>
      </c>
      <c r="U187" s="18">
        <v>27</v>
      </c>
      <c r="V187" s="18">
        <v>504</v>
      </c>
      <c r="W187" s="18">
        <v>607</v>
      </c>
      <c r="X187" s="18">
        <v>590</v>
      </c>
      <c r="Y187" s="18">
        <v>568</v>
      </c>
      <c r="Z187" s="22">
        <v>546</v>
      </c>
      <c r="AA187" s="11">
        <f t="shared" si="82"/>
        <v>3263025</v>
      </c>
      <c r="AB187" s="12"/>
    </row>
    <row r="188" spans="1:29" x14ac:dyDescent="0.25">
      <c r="A188" s="2">
        <v>22</v>
      </c>
      <c r="B188" s="17">
        <v>434</v>
      </c>
      <c r="C188" s="18">
        <v>412</v>
      </c>
      <c r="D188" s="18">
        <v>395</v>
      </c>
      <c r="E188" s="18">
        <v>498</v>
      </c>
      <c r="F188" s="18">
        <v>451</v>
      </c>
      <c r="G188" s="18">
        <v>303</v>
      </c>
      <c r="H188" s="18">
        <v>281</v>
      </c>
      <c r="I188" s="18">
        <v>264</v>
      </c>
      <c r="J188" s="18">
        <v>367</v>
      </c>
      <c r="K188" s="18">
        <v>350</v>
      </c>
      <c r="L188" s="18">
        <v>197</v>
      </c>
      <c r="M188" s="18">
        <v>155</v>
      </c>
      <c r="N188" s="18">
        <v>133</v>
      </c>
      <c r="O188" s="18">
        <v>236</v>
      </c>
      <c r="P188" s="18">
        <v>219</v>
      </c>
      <c r="Q188" s="18">
        <v>66</v>
      </c>
      <c r="R188" s="18">
        <v>49</v>
      </c>
      <c r="S188" s="18">
        <v>2</v>
      </c>
      <c r="T188" s="18">
        <v>110</v>
      </c>
      <c r="U188" s="18">
        <v>88</v>
      </c>
      <c r="V188" s="18">
        <v>565</v>
      </c>
      <c r="W188" s="18">
        <v>543</v>
      </c>
      <c r="X188" s="18">
        <v>521</v>
      </c>
      <c r="Y188" s="18">
        <v>604</v>
      </c>
      <c r="Z188" s="22">
        <v>582</v>
      </c>
      <c r="AA188" s="11">
        <f t="shared" si="82"/>
        <v>3263025</v>
      </c>
      <c r="AB188" s="12"/>
    </row>
    <row r="189" spans="1:29" x14ac:dyDescent="0.25">
      <c r="A189" s="2">
        <v>23</v>
      </c>
      <c r="B189" s="17">
        <v>495</v>
      </c>
      <c r="C189" s="18">
        <v>473</v>
      </c>
      <c r="D189" s="18">
        <v>426</v>
      </c>
      <c r="E189" s="18">
        <v>409</v>
      </c>
      <c r="F189" s="18">
        <v>387</v>
      </c>
      <c r="G189" s="18">
        <v>364</v>
      </c>
      <c r="H189" s="18">
        <v>342</v>
      </c>
      <c r="I189" s="18">
        <v>325</v>
      </c>
      <c r="J189" s="18">
        <v>278</v>
      </c>
      <c r="K189" s="18">
        <v>256</v>
      </c>
      <c r="L189" s="18">
        <v>233</v>
      </c>
      <c r="M189" s="18">
        <v>211</v>
      </c>
      <c r="N189" s="18">
        <v>194</v>
      </c>
      <c r="O189" s="18">
        <v>172</v>
      </c>
      <c r="P189" s="18">
        <v>130</v>
      </c>
      <c r="Q189" s="18">
        <v>102</v>
      </c>
      <c r="R189" s="18">
        <v>85</v>
      </c>
      <c r="S189" s="18">
        <v>63</v>
      </c>
      <c r="T189" s="18">
        <v>41</v>
      </c>
      <c r="U189" s="18">
        <v>24</v>
      </c>
      <c r="V189" s="18">
        <v>621</v>
      </c>
      <c r="W189" s="18">
        <v>579</v>
      </c>
      <c r="X189" s="18">
        <v>557</v>
      </c>
      <c r="Y189" s="18">
        <v>540</v>
      </c>
      <c r="Z189" s="22">
        <v>518</v>
      </c>
      <c r="AA189" s="11">
        <f t="shared" si="82"/>
        <v>3263025</v>
      </c>
      <c r="AB189" s="12"/>
    </row>
    <row r="190" spans="1:29" x14ac:dyDescent="0.25">
      <c r="A190" s="2">
        <v>24</v>
      </c>
      <c r="B190" s="17">
        <v>401</v>
      </c>
      <c r="C190" s="18">
        <v>384</v>
      </c>
      <c r="D190" s="18">
        <v>487</v>
      </c>
      <c r="E190" s="18">
        <v>470</v>
      </c>
      <c r="F190" s="18">
        <v>448</v>
      </c>
      <c r="G190" s="18">
        <v>300</v>
      </c>
      <c r="H190" s="18">
        <v>253</v>
      </c>
      <c r="I190" s="18">
        <v>356</v>
      </c>
      <c r="J190" s="18">
        <v>339</v>
      </c>
      <c r="K190" s="18">
        <v>317</v>
      </c>
      <c r="L190" s="18">
        <v>169</v>
      </c>
      <c r="M190" s="18">
        <v>147</v>
      </c>
      <c r="N190" s="18">
        <v>230</v>
      </c>
      <c r="O190" s="18">
        <v>208</v>
      </c>
      <c r="P190" s="18">
        <v>186</v>
      </c>
      <c r="Q190" s="18">
        <v>38</v>
      </c>
      <c r="R190" s="18">
        <v>16</v>
      </c>
      <c r="S190" s="18">
        <v>124</v>
      </c>
      <c r="T190" s="18">
        <v>77</v>
      </c>
      <c r="U190" s="18">
        <v>60</v>
      </c>
      <c r="V190" s="18">
        <v>532</v>
      </c>
      <c r="W190" s="18">
        <v>515</v>
      </c>
      <c r="X190" s="18">
        <v>618</v>
      </c>
      <c r="Y190" s="18">
        <v>596</v>
      </c>
      <c r="Z190" s="22">
        <v>554</v>
      </c>
      <c r="AA190" s="11">
        <f t="shared" si="82"/>
        <v>3263025</v>
      </c>
      <c r="AB190" s="12"/>
    </row>
    <row r="191" spans="1:29" x14ac:dyDescent="0.25">
      <c r="A191" s="2">
        <v>25</v>
      </c>
      <c r="B191" s="19">
        <v>462</v>
      </c>
      <c r="C191" s="20">
        <v>445</v>
      </c>
      <c r="D191" s="20">
        <v>423</v>
      </c>
      <c r="E191" s="20">
        <v>376</v>
      </c>
      <c r="F191" s="20">
        <v>484</v>
      </c>
      <c r="G191" s="20">
        <v>331</v>
      </c>
      <c r="H191" s="20">
        <v>314</v>
      </c>
      <c r="I191" s="20">
        <v>292</v>
      </c>
      <c r="J191" s="20">
        <v>275</v>
      </c>
      <c r="K191" s="20">
        <v>353</v>
      </c>
      <c r="L191" s="20">
        <v>205</v>
      </c>
      <c r="M191" s="20">
        <v>183</v>
      </c>
      <c r="N191" s="20">
        <v>161</v>
      </c>
      <c r="O191" s="20">
        <v>144</v>
      </c>
      <c r="P191" s="20">
        <v>247</v>
      </c>
      <c r="Q191" s="20">
        <v>99</v>
      </c>
      <c r="R191" s="20">
        <v>52</v>
      </c>
      <c r="S191" s="20">
        <v>35</v>
      </c>
      <c r="T191" s="20">
        <v>13</v>
      </c>
      <c r="U191" s="20">
        <v>116</v>
      </c>
      <c r="V191" s="20">
        <v>593</v>
      </c>
      <c r="W191" s="20">
        <v>571</v>
      </c>
      <c r="X191" s="20">
        <v>529</v>
      </c>
      <c r="Y191" s="20">
        <v>507</v>
      </c>
      <c r="Z191" s="23">
        <v>615</v>
      </c>
      <c r="AA191" s="11">
        <f t="shared" si="82"/>
        <v>3263025</v>
      </c>
      <c r="AB191" s="12"/>
    </row>
    <row r="192" spans="1:29" x14ac:dyDescent="0.25">
      <c r="A192" s="7" t="s">
        <v>0</v>
      </c>
      <c r="B192" s="11">
        <f t="shared" ref="B192" si="83">SUMSQ(B167:B191)</f>
        <v>3263025</v>
      </c>
      <c r="C192" s="11">
        <f t="shared" ref="C192" si="84">SUMSQ(C167:C191)</f>
        <v>3263025</v>
      </c>
      <c r="D192" s="11">
        <f t="shared" ref="D192" si="85">SUMSQ(D167:D191)</f>
        <v>3263025</v>
      </c>
      <c r="E192" s="11">
        <f t="shared" ref="E192" si="86">SUMSQ(E167:E191)</f>
        <v>3263025</v>
      </c>
      <c r="F192" s="11">
        <f t="shared" ref="F192" si="87">SUMSQ(F167:F191)</f>
        <v>3263025</v>
      </c>
      <c r="G192" s="11">
        <f t="shared" ref="G192" si="88">SUMSQ(G167:G191)</f>
        <v>3263025</v>
      </c>
      <c r="H192" s="11">
        <f t="shared" ref="H192" si="89">SUMSQ(H167:H191)</f>
        <v>3263025</v>
      </c>
      <c r="I192" s="11">
        <f t="shared" ref="I192" si="90">SUMSQ(I167:I191)</f>
        <v>3263025</v>
      </c>
      <c r="J192" s="11">
        <f t="shared" ref="J192" si="91">SUMSQ(J167:J191)</f>
        <v>3263025</v>
      </c>
      <c r="K192" s="11">
        <f t="shared" ref="K192" si="92">SUMSQ(K167:K191)</f>
        <v>3263025</v>
      </c>
      <c r="L192" s="11">
        <f t="shared" ref="L192" si="93">SUMSQ(L167:L191)</f>
        <v>3263025</v>
      </c>
      <c r="M192" s="11">
        <f t="shared" ref="M192" si="94">SUMSQ(M167:M191)</f>
        <v>3263025</v>
      </c>
      <c r="N192" s="11">
        <f t="shared" ref="N192" si="95">SUMSQ(N167:N191)</f>
        <v>3263025</v>
      </c>
      <c r="O192" s="11">
        <f t="shared" ref="O192" si="96">SUMSQ(O167:O191)</f>
        <v>3263025</v>
      </c>
      <c r="P192" s="11">
        <f t="shared" ref="P192" si="97">SUMSQ(P167:P191)</f>
        <v>3263025</v>
      </c>
      <c r="Q192" s="11">
        <f t="shared" ref="Q192" si="98">SUMSQ(Q167:Q191)</f>
        <v>3263025</v>
      </c>
      <c r="R192" s="11">
        <f t="shared" ref="R192" si="99">SUMSQ(R167:R191)</f>
        <v>3263025</v>
      </c>
      <c r="S192" s="11">
        <f t="shared" ref="S192" si="100">SUMSQ(S167:S191)</f>
        <v>3263025</v>
      </c>
      <c r="T192" s="11">
        <f t="shared" ref="T192" si="101">SUMSQ(T167:T191)</f>
        <v>3263025</v>
      </c>
      <c r="U192" s="11">
        <f t="shared" ref="U192" si="102">SUMSQ(U167:U191)</f>
        <v>3263025</v>
      </c>
      <c r="V192" s="11">
        <f t="shared" ref="V192" si="103">SUMSQ(V167:V191)</f>
        <v>3263025</v>
      </c>
      <c r="W192" s="11">
        <f t="shared" ref="W192" si="104">SUMSQ(W167:W191)</f>
        <v>3263025</v>
      </c>
      <c r="X192" s="11">
        <f t="shared" ref="X192" si="105">SUMSQ(X167:X191)</f>
        <v>3263025</v>
      </c>
      <c r="Y192" s="11">
        <f t="shared" ref="Y192" si="106">SUMSQ(Y167:Y191)</f>
        <v>3263025</v>
      </c>
      <c r="Z192" s="11">
        <f t="shared" ref="Z192" si="107">SUMSQ(Z167:Z191)</f>
        <v>3263025</v>
      </c>
      <c r="AA192" s="11"/>
      <c r="AB192" s="12"/>
    </row>
    <row r="193" spans="1:29" x14ac:dyDescent="0.25">
      <c r="A193" s="7" t="s">
        <v>4</v>
      </c>
      <c r="N193" s="12">
        <f>N167^3+N168^3+N169^3+N170^3+N171^3+N172^3+N173^3+N174^3+N175^3+N176^3+N177^3+N178^3+N179^3+N180^3+N181^3+N182^3+N183^3+N184^3+N185^3+N186^3+N187^3+N188^3+N189^3+N190^3+N191^3</f>
        <v>1530765625</v>
      </c>
      <c r="O193" s="12"/>
      <c r="AA193" s="11"/>
      <c r="AB193" s="12"/>
    </row>
    <row r="194" spans="1:29" x14ac:dyDescent="0.25">
      <c r="A194" s="3"/>
      <c r="B194" s="8" t="s">
        <v>6</v>
      </c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11"/>
      <c r="AB194" s="12"/>
    </row>
    <row r="195" spans="1:29" x14ac:dyDescent="0.25">
      <c r="A195" s="7" t="s">
        <v>1</v>
      </c>
      <c r="B195" s="3">
        <f>B167</f>
        <v>11</v>
      </c>
      <c r="C195" s="3">
        <f>C168</f>
        <v>30</v>
      </c>
      <c r="D195" s="3">
        <f>D169</f>
        <v>69</v>
      </c>
      <c r="E195" s="3">
        <f>E170</f>
        <v>83</v>
      </c>
      <c r="F195" s="3">
        <f>F171</f>
        <v>122</v>
      </c>
      <c r="G195" s="3">
        <f>G172</f>
        <v>148</v>
      </c>
      <c r="H195" s="3">
        <f>H173</f>
        <v>162</v>
      </c>
      <c r="I195" s="3">
        <f>I174</f>
        <v>176</v>
      </c>
      <c r="J195" s="3">
        <f>J175</f>
        <v>220</v>
      </c>
      <c r="K195" s="3">
        <f>K176</f>
        <v>234</v>
      </c>
      <c r="L195" s="3">
        <f>L177</f>
        <v>260</v>
      </c>
      <c r="M195" s="3">
        <f>M178</f>
        <v>299</v>
      </c>
      <c r="N195" s="3">
        <f>N179</f>
        <v>313</v>
      </c>
      <c r="O195" s="3">
        <f>O180</f>
        <v>327</v>
      </c>
      <c r="P195" s="3">
        <f>P181</f>
        <v>366</v>
      </c>
      <c r="Q195" s="3">
        <f>Q182</f>
        <v>392</v>
      </c>
      <c r="R195" s="3">
        <f>R183</f>
        <v>406</v>
      </c>
      <c r="S195" s="3">
        <f>S184</f>
        <v>450</v>
      </c>
      <c r="T195" s="3">
        <f>T185</f>
        <v>464</v>
      </c>
      <c r="U195" s="3">
        <f>U186</f>
        <v>478</v>
      </c>
      <c r="V195" s="3">
        <f>V187</f>
        <v>504</v>
      </c>
      <c r="W195" s="3">
        <f>W188</f>
        <v>543</v>
      </c>
      <c r="X195" s="3">
        <f>X189</f>
        <v>557</v>
      </c>
      <c r="Y195" s="3">
        <f>Y190</f>
        <v>596</v>
      </c>
      <c r="Z195" s="9">
        <f>Z191</f>
        <v>615</v>
      </c>
      <c r="AA195" s="11">
        <f>SUMSQ(B195:Z195)</f>
        <v>3263025</v>
      </c>
      <c r="AB195" s="12">
        <f>B195^3+C195^3+D195^3+E195^3+F195^3+G195^3+H195^3+I195^3+J195^3+K195^3+L195^3+M195^3+N195^3+O195^3+P195^3+Q195^3+R195^3+S195^3+T195^3+U195^3+V195^3+W195^3+X195^3+Y195^3+Z195^3</f>
        <v>1530765625</v>
      </c>
    </row>
    <row r="196" spans="1:29" x14ac:dyDescent="0.25">
      <c r="A196" s="7" t="s">
        <v>2</v>
      </c>
      <c r="B196" s="3">
        <f>B191</f>
        <v>462</v>
      </c>
      <c r="C196" s="3">
        <f>C190</f>
        <v>384</v>
      </c>
      <c r="D196" s="3">
        <f>D189</f>
        <v>426</v>
      </c>
      <c r="E196" s="3">
        <f>E188</f>
        <v>498</v>
      </c>
      <c r="F196" s="3">
        <f>F187</f>
        <v>420</v>
      </c>
      <c r="G196" s="3">
        <f>G186</f>
        <v>93</v>
      </c>
      <c r="H196" s="3">
        <f>H185</f>
        <v>15</v>
      </c>
      <c r="I196" s="3">
        <f>I184</f>
        <v>57</v>
      </c>
      <c r="J196" s="3">
        <f>J183</f>
        <v>104</v>
      </c>
      <c r="K196" s="3">
        <f>K182</f>
        <v>46</v>
      </c>
      <c r="L196" s="3">
        <f>L181</f>
        <v>349</v>
      </c>
      <c r="M196" s="3">
        <f>M180</f>
        <v>266</v>
      </c>
      <c r="N196" s="3">
        <f>N179</f>
        <v>313</v>
      </c>
      <c r="O196" s="3">
        <f>O178</f>
        <v>360</v>
      </c>
      <c r="P196" s="3">
        <f>P177</f>
        <v>277</v>
      </c>
      <c r="Q196" s="3">
        <f>Q176</f>
        <v>580</v>
      </c>
      <c r="R196" s="3">
        <f>R175</f>
        <v>522</v>
      </c>
      <c r="S196" s="3">
        <f>S174</f>
        <v>569</v>
      </c>
      <c r="T196" s="3">
        <f>T173</f>
        <v>611</v>
      </c>
      <c r="U196" s="3">
        <f>U172</f>
        <v>533</v>
      </c>
      <c r="V196" s="3">
        <f>V171</f>
        <v>206</v>
      </c>
      <c r="W196" s="3">
        <f>W170</f>
        <v>128</v>
      </c>
      <c r="X196" s="3">
        <f>X169</f>
        <v>200</v>
      </c>
      <c r="Y196" s="3">
        <f>Y168</f>
        <v>242</v>
      </c>
      <c r="Z196" s="9">
        <f>Z167</f>
        <v>164</v>
      </c>
      <c r="AA196" s="11">
        <f>SUMSQ(B196:Z196)</f>
        <v>3263025</v>
      </c>
      <c r="AB196" s="12">
        <f>B196^3+C196^3+D196^3+E196^3+F196^3+G196^3+H196^3+I196^3+J196^3+K196^3+L196^3+M196^3+N196^3+O196^3+P196^3+Q196^3+R196^3+S196^3+T196^3+U196^3+V196^3+W196^3+X196^3+Y196^3+Z196^3</f>
        <v>1530765625</v>
      </c>
    </row>
    <row r="198" spans="1:29" x14ac:dyDescent="0.25">
      <c r="A198" s="2" t="s">
        <v>3</v>
      </c>
      <c r="B198" s="13" t="s">
        <v>21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6"/>
      <c r="AB198" s="2"/>
    </row>
    <row r="199" spans="1:29" x14ac:dyDescent="0.25">
      <c r="A199" s="2">
        <v>1</v>
      </c>
      <c r="B199" s="15">
        <v>12</v>
      </c>
      <c r="C199" s="16">
        <v>101</v>
      </c>
      <c r="D199" s="16">
        <v>95</v>
      </c>
      <c r="E199" s="16">
        <v>59</v>
      </c>
      <c r="F199" s="16">
        <v>48</v>
      </c>
      <c r="G199" s="16">
        <v>524</v>
      </c>
      <c r="H199" s="16">
        <v>613</v>
      </c>
      <c r="I199" s="16">
        <v>577</v>
      </c>
      <c r="J199" s="16">
        <v>566</v>
      </c>
      <c r="K199" s="16">
        <v>535</v>
      </c>
      <c r="L199" s="16">
        <v>381</v>
      </c>
      <c r="M199" s="16">
        <v>500</v>
      </c>
      <c r="N199" s="16">
        <v>464</v>
      </c>
      <c r="O199" s="16">
        <v>428</v>
      </c>
      <c r="P199" s="16">
        <v>417</v>
      </c>
      <c r="Q199" s="16">
        <v>268</v>
      </c>
      <c r="R199" s="16">
        <v>357</v>
      </c>
      <c r="S199" s="16">
        <v>346</v>
      </c>
      <c r="T199" s="16">
        <v>315</v>
      </c>
      <c r="U199" s="16">
        <v>279</v>
      </c>
      <c r="V199" s="16">
        <v>130</v>
      </c>
      <c r="W199" s="16">
        <v>244</v>
      </c>
      <c r="X199" s="16">
        <v>208</v>
      </c>
      <c r="Y199" s="16">
        <v>197</v>
      </c>
      <c r="Z199" s="21">
        <v>161</v>
      </c>
      <c r="AA199" s="11">
        <f t="shared" ref="AA199:AA223" si="108">SUMSQ(B199:Z199)</f>
        <v>3263025</v>
      </c>
    </row>
    <row r="200" spans="1:29" x14ac:dyDescent="0.25">
      <c r="A200" s="2">
        <v>2</v>
      </c>
      <c r="B200" s="17">
        <v>70</v>
      </c>
      <c r="C200" s="18">
        <v>34</v>
      </c>
      <c r="D200" s="18">
        <v>23</v>
      </c>
      <c r="E200" s="18">
        <v>112</v>
      </c>
      <c r="F200" s="18">
        <v>76</v>
      </c>
      <c r="G200" s="18">
        <v>552</v>
      </c>
      <c r="H200" s="18">
        <v>541</v>
      </c>
      <c r="I200" s="18">
        <v>510</v>
      </c>
      <c r="J200" s="18">
        <v>624</v>
      </c>
      <c r="K200" s="18">
        <v>588</v>
      </c>
      <c r="L200" s="18">
        <v>439</v>
      </c>
      <c r="M200" s="18">
        <v>403</v>
      </c>
      <c r="N200" s="18">
        <v>392</v>
      </c>
      <c r="O200" s="18">
        <v>481</v>
      </c>
      <c r="P200" s="18">
        <v>475</v>
      </c>
      <c r="Q200" s="18">
        <v>321</v>
      </c>
      <c r="R200" s="18">
        <v>290</v>
      </c>
      <c r="S200" s="18">
        <v>254</v>
      </c>
      <c r="T200" s="18">
        <v>368</v>
      </c>
      <c r="U200" s="18">
        <v>332</v>
      </c>
      <c r="V200" s="18">
        <v>183</v>
      </c>
      <c r="W200" s="18">
        <v>172</v>
      </c>
      <c r="X200" s="18">
        <v>136</v>
      </c>
      <c r="Y200" s="18">
        <v>230</v>
      </c>
      <c r="Z200" s="22">
        <v>219</v>
      </c>
      <c r="AA200" s="11">
        <f t="shared" si="108"/>
        <v>3263025</v>
      </c>
    </row>
    <row r="201" spans="1:29" x14ac:dyDescent="0.25">
      <c r="A201" s="2">
        <v>3</v>
      </c>
      <c r="B201" s="17">
        <v>123</v>
      </c>
      <c r="C201" s="18">
        <v>87</v>
      </c>
      <c r="D201" s="18">
        <v>51</v>
      </c>
      <c r="E201" s="18">
        <v>45</v>
      </c>
      <c r="F201" s="18">
        <v>9</v>
      </c>
      <c r="G201" s="18">
        <v>610</v>
      </c>
      <c r="H201" s="18">
        <v>599</v>
      </c>
      <c r="I201" s="18">
        <v>563</v>
      </c>
      <c r="J201" s="18">
        <v>527</v>
      </c>
      <c r="K201" s="18">
        <v>516</v>
      </c>
      <c r="L201" s="18">
        <v>492</v>
      </c>
      <c r="M201" s="18">
        <v>456</v>
      </c>
      <c r="N201" s="18">
        <v>450</v>
      </c>
      <c r="O201" s="18">
        <v>414</v>
      </c>
      <c r="P201" s="18">
        <v>378</v>
      </c>
      <c r="Q201" s="18">
        <v>354</v>
      </c>
      <c r="R201" s="18">
        <v>343</v>
      </c>
      <c r="S201" s="18">
        <v>307</v>
      </c>
      <c r="T201" s="18">
        <v>296</v>
      </c>
      <c r="U201" s="18">
        <v>265</v>
      </c>
      <c r="V201" s="18">
        <v>236</v>
      </c>
      <c r="W201" s="18">
        <v>205</v>
      </c>
      <c r="X201" s="18">
        <v>194</v>
      </c>
      <c r="Y201" s="18">
        <v>158</v>
      </c>
      <c r="Z201" s="22">
        <v>147</v>
      </c>
      <c r="AA201" s="11">
        <f t="shared" si="108"/>
        <v>3263025</v>
      </c>
    </row>
    <row r="202" spans="1:29" x14ac:dyDescent="0.25">
      <c r="A202" s="2">
        <v>4</v>
      </c>
      <c r="B202" s="17">
        <v>26</v>
      </c>
      <c r="C202" s="18">
        <v>20</v>
      </c>
      <c r="D202" s="18">
        <v>109</v>
      </c>
      <c r="E202" s="18">
        <v>98</v>
      </c>
      <c r="F202" s="18">
        <v>62</v>
      </c>
      <c r="G202" s="18">
        <v>538</v>
      </c>
      <c r="H202" s="18">
        <v>502</v>
      </c>
      <c r="I202" s="18">
        <v>616</v>
      </c>
      <c r="J202" s="18">
        <v>585</v>
      </c>
      <c r="K202" s="18">
        <v>574</v>
      </c>
      <c r="L202" s="18">
        <v>425</v>
      </c>
      <c r="M202" s="18">
        <v>389</v>
      </c>
      <c r="N202" s="18">
        <v>478</v>
      </c>
      <c r="O202" s="18">
        <v>467</v>
      </c>
      <c r="P202" s="18">
        <v>431</v>
      </c>
      <c r="Q202" s="18">
        <v>282</v>
      </c>
      <c r="R202" s="18">
        <v>271</v>
      </c>
      <c r="S202" s="18">
        <v>365</v>
      </c>
      <c r="T202" s="18">
        <v>329</v>
      </c>
      <c r="U202" s="18">
        <v>318</v>
      </c>
      <c r="V202" s="18">
        <v>169</v>
      </c>
      <c r="W202" s="18">
        <v>133</v>
      </c>
      <c r="X202" s="18">
        <v>247</v>
      </c>
      <c r="Y202" s="18">
        <v>211</v>
      </c>
      <c r="Z202" s="22">
        <v>180</v>
      </c>
      <c r="AA202" s="11">
        <f t="shared" si="108"/>
        <v>3263025</v>
      </c>
    </row>
    <row r="203" spans="1:29" x14ac:dyDescent="0.25">
      <c r="A203" s="2">
        <v>5</v>
      </c>
      <c r="B203" s="17">
        <v>84</v>
      </c>
      <c r="C203" s="18">
        <v>73</v>
      </c>
      <c r="D203" s="18">
        <v>37</v>
      </c>
      <c r="E203" s="18">
        <v>1</v>
      </c>
      <c r="F203" s="18">
        <v>120</v>
      </c>
      <c r="G203" s="18">
        <v>591</v>
      </c>
      <c r="H203" s="18">
        <v>560</v>
      </c>
      <c r="I203" s="18">
        <v>549</v>
      </c>
      <c r="J203" s="18">
        <v>513</v>
      </c>
      <c r="K203" s="18">
        <v>602</v>
      </c>
      <c r="L203" s="18">
        <v>453</v>
      </c>
      <c r="M203" s="18">
        <v>442</v>
      </c>
      <c r="N203" s="18">
        <v>406</v>
      </c>
      <c r="O203" s="18">
        <v>400</v>
      </c>
      <c r="P203" s="18">
        <v>489</v>
      </c>
      <c r="Q203" s="18">
        <v>340</v>
      </c>
      <c r="R203" s="18">
        <v>304</v>
      </c>
      <c r="S203" s="18">
        <v>293</v>
      </c>
      <c r="T203" s="18">
        <v>257</v>
      </c>
      <c r="U203" s="18">
        <v>371</v>
      </c>
      <c r="V203" s="18">
        <v>222</v>
      </c>
      <c r="W203" s="18">
        <v>186</v>
      </c>
      <c r="X203" s="18">
        <v>155</v>
      </c>
      <c r="Y203" s="18">
        <v>144</v>
      </c>
      <c r="Z203" s="22">
        <v>233</v>
      </c>
      <c r="AA203" s="11">
        <f t="shared" si="108"/>
        <v>3263025</v>
      </c>
    </row>
    <row r="204" spans="1:29" x14ac:dyDescent="0.25">
      <c r="A204" s="2">
        <v>6</v>
      </c>
      <c r="B204" s="17">
        <v>256</v>
      </c>
      <c r="C204" s="18">
        <v>375</v>
      </c>
      <c r="D204" s="18">
        <v>339</v>
      </c>
      <c r="E204" s="18">
        <v>303</v>
      </c>
      <c r="F204" s="18">
        <v>292</v>
      </c>
      <c r="G204" s="18">
        <v>143</v>
      </c>
      <c r="H204" s="18">
        <v>232</v>
      </c>
      <c r="I204" s="18">
        <v>221</v>
      </c>
      <c r="J204" s="18">
        <v>190</v>
      </c>
      <c r="K204" s="18">
        <v>154</v>
      </c>
      <c r="L204" s="18">
        <v>5</v>
      </c>
      <c r="M204" s="18">
        <v>119</v>
      </c>
      <c r="N204" s="18">
        <v>83</v>
      </c>
      <c r="O204" s="18">
        <v>72</v>
      </c>
      <c r="P204" s="18">
        <v>36</v>
      </c>
      <c r="Q204" s="18">
        <v>512</v>
      </c>
      <c r="R204" s="18">
        <v>601</v>
      </c>
      <c r="S204" s="18">
        <v>595</v>
      </c>
      <c r="T204" s="18">
        <v>559</v>
      </c>
      <c r="U204" s="18">
        <v>548</v>
      </c>
      <c r="V204" s="18">
        <v>399</v>
      </c>
      <c r="W204" s="18">
        <v>488</v>
      </c>
      <c r="X204" s="18">
        <v>452</v>
      </c>
      <c r="Y204" s="18">
        <v>441</v>
      </c>
      <c r="Z204" s="22">
        <v>410</v>
      </c>
      <c r="AA204" s="11">
        <f t="shared" si="108"/>
        <v>3263025</v>
      </c>
    </row>
    <row r="205" spans="1:29" x14ac:dyDescent="0.25">
      <c r="A205" s="2">
        <v>7</v>
      </c>
      <c r="B205" s="17">
        <v>314</v>
      </c>
      <c r="C205" s="18">
        <v>278</v>
      </c>
      <c r="D205" s="18">
        <v>267</v>
      </c>
      <c r="E205" s="18">
        <v>356</v>
      </c>
      <c r="F205" s="18">
        <v>350</v>
      </c>
      <c r="G205" s="18">
        <v>196</v>
      </c>
      <c r="H205" s="18">
        <v>165</v>
      </c>
      <c r="I205" s="18">
        <v>129</v>
      </c>
      <c r="J205" s="18">
        <v>243</v>
      </c>
      <c r="K205" s="18">
        <v>207</v>
      </c>
      <c r="L205" s="18">
        <v>58</v>
      </c>
      <c r="M205" s="18">
        <v>47</v>
      </c>
      <c r="N205" s="18">
        <v>11</v>
      </c>
      <c r="O205" s="18">
        <v>105</v>
      </c>
      <c r="P205" s="18">
        <v>94</v>
      </c>
      <c r="Q205" s="18">
        <v>570</v>
      </c>
      <c r="R205" s="18">
        <v>534</v>
      </c>
      <c r="S205" s="18">
        <v>523</v>
      </c>
      <c r="T205" s="18">
        <v>612</v>
      </c>
      <c r="U205" s="18">
        <v>576</v>
      </c>
      <c r="V205" s="18">
        <v>427</v>
      </c>
      <c r="W205" s="18">
        <v>416</v>
      </c>
      <c r="X205" s="18">
        <v>385</v>
      </c>
      <c r="Y205" s="18">
        <v>499</v>
      </c>
      <c r="Z205" s="22">
        <v>463</v>
      </c>
      <c r="AA205" s="11">
        <f t="shared" si="108"/>
        <v>3263025</v>
      </c>
      <c r="AB205" s="3" t="s">
        <v>3</v>
      </c>
    </row>
    <row r="206" spans="1:29" x14ac:dyDescent="0.25">
      <c r="A206" s="2">
        <v>8</v>
      </c>
      <c r="B206" s="17">
        <v>367</v>
      </c>
      <c r="C206" s="18">
        <v>331</v>
      </c>
      <c r="D206" s="18">
        <v>325</v>
      </c>
      <c r="E206" s="18">
        <v>289</v>
      </c>
      <c r="F206" s="18">
        <v>253</v>
      </c>
      <c r="G206" s="18">
        <v>229</v>
      </c>
      <c r="H206" s="18">
        <v>218</v>
      </c>
      <c r="I206" s="18">
        <v>182</v>
      </c>
      <c r="J206" s="18">
        <v>171</v>
      </c>
      <c r="K206" s="18">
        <v>140</v>
      </c>
      <c r="L206" s="18">
        <v>111</v>
      </c>
      <c r="M206" s="18">
        <v>80</v>
      </c>
      <c r="N206" s="18">
        <v>69</v>
      </c>
      <c r="O206" s="18">
        <v>33</v>
      </c>
      <c r="P206" s="18">
        <v>22</v>
      </c>
      <c r="Q206" s="18">
        <v>623</v>
      </c>
      <c r="R206" s="18">
        <v>587</v>
      </c>
      <c r="S206" s="18">
        <v>551</v>
      </c>
      <c r="T206" s="18">
        <v>545</v>
      </c>
      <c r="U206" s="18">
        <v>509</v>
      </c>
      <c r="V206" s="18">
        <v>485</v>
      </c>
      <c r="W206" s="18">
        <v>474</v>
      </c>
      <c r="X206" s="18">
        <v>438</v>
      </c>
      <c r="Y206" s="18">
        <v>402</v>
      </c>
      <c r="Z206" s="22">
        <v>391</v>
      </c>
      <c r="AA206" s="11">
        <f t="shared" si="108"/>
        <v>3263025</v>
      </c>
    </row>
    <row r="207" spans="1:29" x14ac:dyDescent="0.25">
      <c r="A207" s="2">
        <v>9</v>
      </c>
      <c r="B207" s="17">
        <v>300</v>
      </c>
      <c r="C207" s="18">
        <v>264</v>
      </c>
      <c r="D207" s="18">
        <v>353</v>
      </c>
      <c r="E207" s="18">
        <v>342</v>
      </c>
      <c r="F207" s="18">
        <v>306</v>
      </c>
      <c r="G207" s="18">
        <v>157</v>
      </c>
      <c r="H207" s="18">
        <v>146</v>
      </c>
      <c r="I207" s="18">
        <v>240</v>
      </c>
      <c r="J207" s="18">
        <v>204</v>
      </c>
      <c r="K207" s="18">
        <v>193</v>
      </c>
      <c r="L207" s="18">
        <v>44</v>
      </c>
      <c r="M207" s="18">
        <v>8</v>
      </c>
      <c r="N207" s="18">
        <v>122</v>
      </c>
      <c r="O207" s="18">
        <v>86</v>
      </c>
      <c r="P207" s="18">
        <v>55</v>
      </c>
      <c r="Q207" s="18">
        <v>526</v>
      </c>
      <c r="R207" s="18">
        <v>520</v>
      </c>
      <c r="S207" s="18">
        <v>609</v>
      </c>
      <c r="T207" s="18">
        <v>598</v>
      </c>
      <c r="U207" s="18">
        <v>562</v>
      </c>
      <c r="V207" s="18">
        <v>413</v>
      </c>
      <c r="W207" s="18">
        <v>377</v>
      </c>
      <c r="X207" s="18">
        <v>491</v>
      </c>
      <c r="Y207" s="18">
        <v>460</v>
      </c>
      <c r="Z207" s="22">
        <v>449</v>
      </c>
      <c r="AA207" s="11">
        <f t="shared" si="108"/>
        <v>3263025</v>
      </c>
      <c r="AC207" s="3" t="s">
        <v>3</v>
      </c>
    </row>
    <row r="208" spans="1:29" x14ac:dyDescent="0.25">
      <c r="A208" s="2">
        <v>10</v>
      </c>
      <c r="B208" s="17">
        <v>328</v>
      </c>
      <c r="C208" s="18">
        <v>317</v>
      </c>
      <c r="D208" s="18">
        <v>281</v>
      </c>
      <c r="E208" s="18">
        <v>275</v>
      </c>
      <c r="F208" s="18">
        <v>364</v>
      </c>
      <c r="G208" s="18">
        <v>215</v>
      </c>
      <c r="H208" s="18">
        <v>179</v>
      </c>
      <c r="I208" s="18">
        <v>168</v>
      </c>
      <c r="J208" s="18">
        <v>132</v>
      </c>
      <c r="K208" s="18">
        <v>246</v>
      </c>
      <c r="L208" s="18">
        <v>97</v>
      </c>
      <c r="M208" s="18">
        <v>61</v>
      </c>
      <c r="N208" s="18">
        <v>30</v>
      </c>
      <c r="O208" s="18">
        <v>19</v>
      </c>
      <c r="P208" s="18">
        <v>108</v>
      </c>
      <c r="Q208" s="18">
        <v>584</v>
      </c>
      <c r="R208" s="18">
        <v>573</v>
      </c>
      <c r="S208" s="18">
        <v>537</v>
      </c>
      <c r="T208" s="18">
        <v>501</v>
      </c>
      <c r="U208" s="18">
        <v>620</v>
      </c>
      <c r="V208" s="18">
        <v>466</v>
      </c>
      <c r="W208" s="18">
        <v>435</v>
      </c>
      <c r="X208" s="18">
        <v>424</v>
      </c>
      <c r="Y208" s="18">
        <v>388</v>
      </c>
      <c r="Z208" s="22">
        <v>477</v>
      </c>
      <c r="AA208" s="11">
        <f t="shared" si="108"/>
        <v>3263025</v>
      </c>
    </row>
    <row r="209" spans="1:28" x14ac:dyDescent="0.25">
      <c r="A209" s="2">
        <v>11</v>
      </c>
      <c r="B209" s="17">
        <v>505</v>
      </c>
      <c r="C209" s="18">
        <v>619</v>
      </c>
      <c r="D209" s="18">
        <v>583</v>
      </c>
      <c r="E209" s="18">
        <v>572</v>
      </c>
      <c r="F209" s="18">
        <v>536</v>
      </c>
      <c r="G209" s="18">
        <v>387</v>
      </c>
      <c r="H209" s="18">
        <v>476</v>
      </c>
      <c r="I209" s="18">
        <v>470</v>
      </c>
      <c r="J209" s="18">
        <v>434</v>
      </c>
      <c r="K209" s="18">
        <v>423</v>
      </c>
      <c r="L209" s="18">
        <v>274</v>
      </c>
      <c r="M209" s="18">
        <v>363</v>
      </c>
      <c r="N209" s="18">
        <v>327</v>
      </c>
      <c r="O209" s="18">
        <v>316</v>
      </c>
      <c r="P209" s="18">
        <v>285</v>
      </c>
      <c r="Q209" s="18">
        <v>131</v>
      </c>
      <c r="R209" s="18">
        <v>250</v>
      </c>
      <c r="S209" s="18">
        <v>214</v>
      </c>
      <c r="T209" s="18">
        <v>178</v>
      </c>
      <c r="U209" s="18">
        <v>167</v>
      </c>
      <c r="V209" s="18">
        <v>18</v>
      </c>
      <c r="W209" s="18">
        <v>107</v>
      </c>
      <c r="X209" s="18">
        <v>96</v>
      </c>
      <c r="Y209" s="18">
        <v>65</v>
      </c>
      <c r="Z209" s="22">
        <v>29</v>
      </c>
      <c r="AA209" s="11">
        <f t="shared" si="108"/>
        <v>3263025</v>
      </c>
    </row>
    <row r="210" spans="1:28" x14ac:dyDescent="0.25">
      <c r="A210" s="2">
        <v>12</v>
      </c>
      <c r="B210" s="17">
        <v>558</v>
      </c>
      <c r="C210" s="18">
        <v>547</v>
      </c>
      <c r="D210" s="18">
        <v>511</v>
      </c>
      <c r="E210" s="18">
        <v>605</v>
      </c>
      <c r="F210" s="18">
        <v>594</v>
      </c>
      <c r="G210" s="18">
        <v>445</v>
      </c>
      <c r="H210" s="18">
        <v>409</v>
      </c>
      <c r="I210" s="18">
        <v>398</v>
      </c>
      <c r="J210" s="18">
        <v>487</v>
      </c>
      <c r="K210" s="18">
        <v>451</v>
      </c>
      <c r="L210" s="18">
        <v>302</v>
      </c>
      <c r="M210" s="18">
        <v>291</v>
      </c>
      <c r="N210" s="18">
        <v>260</v>
      </c>
      <c r="O210" s="18">
        <v>374</v>
      </c>
      <c r="P210" s="18">
        <v>338</v>
      </c>
      <c r="Q210" s="18">
        <v>189</v>
      </c>
      <c r="R210" s="18">
        <v>153</v>
      </c>
      <c r="S210" s="18">
        <v>142</v>
      </c>
      <c r="T210" s="18">
        <v>231</v>
      </c>
      <c r="U210" s="18">
        <v>225</v>
      </c>
      <c r="V210" s="18">
        <v>71</v>
      </c>
      <c r="W210" s="18">
        <v>40</v>
      </c>
      <c r="X210" s="18">
        <v>4</v>
      </c>
      <c r="Y210" s="18">
        <v>118</v>
      </c>
      <c r="Z210" s="22">
        <v>82</v>
      </c>
      <c r="AA210" s="11">
        <f t="shared" si="108"/>
        <v>3263025</v>
      </c>
    </row>
    <row r="211" spans="1:28" x14ac:dyDescent="0.25">
      <c r="A211" s="2">
        <v>13</v>
      </c>
      <c r="B211" s="17">
        <v>611</v>
      </c>
      <c r="C211" s="18">
        <v>580</v>
      </c>
      <c r="D211" s="18">
        <v>569</v>
      </c>
      <c r="E211" s="18">
        <v>533</v>
      </c>
      <c r="F211" s="18">
        <v>522</v>
      </c>
      <c r="G211" s="18">
        <v>498</v>
      </c>
      <c r="H211" s="18">
        <v>462</v>
      </c>
      <c r="I211" s="18">
        <v>426</v>
      </c>
      <c r="J211" s="18">
        <v>420</v>
      </c>
      <c r="K211" s="18">
        <v>384</v>
      </c>
      <c r="L211" s="18">
        <v>360</v>
      </c>
      <c r="M211" s="18">
        <v>349</v>
      </c>
      <c r="N211" s="14">
        <v>313</v>
      </c>
      <c r="O211" s="18">
        <v>277</v>
      </c>
      <c r="P211" s="18">
        <v>266</v>
      </c>
      <c r="Q211" s="18">
        <v>242</v>
      </c>
      <c r="R211" s="18">
        <v>206</v>
      </c>
      <c r="S211" s="18">
        <v>200</v>
      </c>
      <c r="T211" s="18">
        <v>164</v>
      </c>
      <c r="U211" s="18">
        <v>128</v>
      </c>
      <c r="V211" s="18">
        <v>104</v>
      </c>
      <c r="W211" s="18">
        <v>93</v>
      </c>
      <c r="X211" s="18">
        <v>57</v>
      </c>
      <c r="Y211" s="18">
        <v>46</v>
      </c>
      <c r="Z211" s="22">
        <v>15</v>
      </c>
      <c r="AA211" s="11">
        <f t="shared" si="108"/>
        <v>3263025</v>
      </c>
      <c r="AB211" s="12">
        <f>B211^3+C211^3+D211^3+E211^3+F211^3+G211^3+H211^3+I211^3+J211^3+K211^3+L211^3+M211^3+N211^3+O211^3+P211^3+Q211^3+R211^3+S211^3+T211^3+U211^3+V211^3+W211^3+X211^3+Y211^3+Z211^3</f>
        <v>1530765625</v>
      </c>
    </row>
    <row r="212" spans="1:28" x14ac:dyDescent="0.25">
      <c r="A212" s="2">
        <v>14</v>
      </c>
      <c r="B212" s="17">
        <v>544</v>
      </c>
      <c r="C212" s="18">
        <v>508</v>
      </c>
      <c r="D212" s="18">
        <v>622</v>
      </c>
      <c r="E212" s="18">
        <v>586</v>
      </c>
      <c r="F212" s="18">
        <v>555</v>
      </c>
      <c r="G212" s="18">
        <v>401</v>
      </c>
      <c r="H212" s="18">
        <v>395</v>
      </c>
      <c r="I212" s="18">
        <v>484</v>
      </c>
      <c r="J212" s="18">
        <v>473</v>
      </c>
      <c r="K212" s="18">
        <v>437</v>
      </c>
      <c r="L212" s="18">
        <v>288</v>
      </c>
      <c r="M212" s="18">
        <v>252</v>
      </c>
      <c r="N212" s="18">
        <v>366</v>
      </c>
      <c r="O212" s="18">
        <v>335</v>
      </c>
      <c r="P212" s="18">
        <v>324</v>
      </c>
      <c r="Q212" s="18">
        <v>175</v>
      </c>
      <c r="R212" s="18">
        <v>139</v>
      </c>
      <c r="S212" s="18">
        <v>228</v>
      </c>
      <c r="T212" s="18">
        <v>217</v>
      </c>
      <c r="U212" s="18">
        <v>181</v>
      </c>
      <c r="V212" s="18">
        <v>32</v>
      </c>
      <c r="W212" s="18">
        <v>21</v>
      </c>
      <c r="X212" s="18">
        <v>115</v>
      </c>
      <c r="Y212" s="18">
        <v>79</v>
      </c>
      <c r="Z212" s="22">
        <v>68</v>
      </c>
      <c r="AA212" s="11">
        <f t="shared" si="108"/>
        <v>3263025</v>
      </c>
      <c r="AB212" s="12"/>
    </row>
    <row r="213" spans="1:28" x14ac:dyDescent="0.25">
      <c r="A213" s="2">
        <v>15</v>
      </c>
      <c r="B213" s="17">
        <v>597</v>
      </c>
      <c r="C213" s="18">
        <v>561</v>
      </c>
      <c r="D213" s="18">
        <v>530</v>
      </c>
      <c r="E213" s="18">
        <v>519</v>
      </c>
      <c r="F213" s="18">
        <v>608</v>
      </c>
      <c r="G213" s="18">
        <v>459</v>
      </c>
      <c r="H213" s="18">
        <v>448</v>
      </c>
      <c r="I213" s="18">
        <v>412</v>
      </c>
      <c r="J213" s="18">
        <v>376</v>
      </c>
      <c r="K213" s="18">
        <v>495</v>
      </c>
      <c r="L213" s="18">
        <v>341</v>
      </c>
      <c r="M213" s="18">
        <v>310</v>
      </c>
      <c r="N213" s="18">
        <v>299</v>
      </c>
      <c r="O213" s="18">
        <v>263</v>
      </c>
      <c r="P213" s="18">
        <v>352</v>
      </c>
      <c r="Q213" s="18">
        <v>203</v>
      </c>
      <c r="R213" s="18">
        <v>192</v>
      </c>
      <c r="S213" s="18">
        <v>156</v>
      </c>
      <c r="T213" s="18">
        <v>150</v>
      </c>
      <c r="U213" s="18">
        <v>239</v>
      </c>
      <c r="V213" s="18">
        <v>90</v>
      </c>
      <c r="W213" s="18">
        <v>54</v>
      </c>
      <c r="X213" s="18">
        <v>43</v>
      </c>
      <c r="Y213" s="18">
        <v>7</v>
      </c>
      <c r="Z213" s="22">
        <v>121</v>
      </c>
      <c r="AA213" s="11">
        <f t="shared" si="108"/>
        <v>3263025</v>
      </c>
      <c r="AB213" s="12"/>
    </row>
    <row r="214" spans="1:28" x14ac:dyDescent="0.25">
      <c r="A214" s="2">
        <v>16</v>
      </c>
      <c r="B214" s="17">
        <v>149</v>
      </c>
      <c r="C214" s="18">
        <v>238</v>
      </c>
      <c r="D214" s="18">
        <v>202</v>
      </c>
      <c r="E214" s="18">
        <v>191</v>
      </c>
      <c r="F214" s="18">
        <v>160</v>
      </c>
      <c r="G214" s="18">
        <v>6</v>
      </c>
      <c r="H214" s="18">
        <v>125</v>
      </c>
      <c r="I214" s="18">
        <v>89</v>
      </c>
      <c r="J214" s="18">
        <v>53</v>
      </c>
      <c r="K214" s="18">
        <v>42</v>
      </c>
      <c r="L214" s="18">
        <v>518</v>
      </c>
      <c r="M214" s="18">
        <v>607</v>
      </c>
      <c r="N214" s="18">
        <v>596</v>
      </c>
      <c r="O214" s="18">
        <v>565</v>
      </c>
      <c r="P214" s="18">
        <v>529</v>
      </c>
      <c r="Q214" s="18">
        <v>380</v>
      </c>
      <c r="R214" s="18">
        <v>494</v>
      </c>
      <c r="S214" s="18">
        <v>458</v>
      </c>
      <c r="T214" s="18">
        <v>447</v>
      </c>
      <c r="U214" s="18">
        <v>411</v>
      </c>
      <c r="V214" s="18">
        <v>262</v>
      </c>
      <c r="W214" s="18">
        <v>351</v>
      </c>
      <c r="X214" s="18">
        <v>345</v>
      </c>
      <c r="Y214" s="18">
        <v>309</v>
      </c>
      <c r="Z214" s="22">
        <v>298</v>
      </c>
      <c r="AA214" s="11">
        <f t="shared" si="108"/>
        <v>3263025</v>
      </c>
      <c r="AB214" s="12"/>
    </row>
    <row r="215" spans="1:28" x14ac:dyDescent="0.25">
      <c r="A215" s="2">
        <v>17</v>
      </c>
      <c r="B215" s="17">
        <v>177</v>
      </c>
      <c r="C215" s="18">
        <v>166</v>
      </c>
      <c r="D215" s="18">
        <v>135</v>
      </c>
      <c r="E215" s="18">
        <v>249</v>
      </c>
      <c r="F215" s="18">
        <v>213</v>
      </c>
      <c r="G215" s="18">
        <v>64</v>
      </c>
      <c r="H215" s="18">
        <v>28</v>
      </c>
      <c r="I215" s="18">
        <v>17</v>
      </c>
      <c r="J215" s="18">
        <v>106</v>
      </c>
      <c r="K215" s="18">
        <v>100</v>
      </c>
      <c r="L215" s="18">
        <v>571</v>
      </c>
      <c r="M215" s="18">
        <v>540</v>
      </c>
      <c r="N215" s="18">
        <v>504</v>
      </c>
      <c r="O215" s="18">
        <v>618</v>
      </c>
      <c r="P215" s="18">
        <v>582</v>
      </c>
      <c r="Q215" s="18">
        <v>433</v>
      </c>
      <c r="R215" s="18">
        <v>422</v>
      </c>
      <c r="S215" s="18">
        <v>386</v>
      </c>
      <c r="T215" s="18">
        <v>480</v>
      </c>
      <c r="U215" s="18">
        <v>469</v>
      </c>
      <c r="V215" s="18">
        <v>320</v>
      </c>
      <c r="W215" s="18">
        <v>284</v>
      </c>
      <c r="X215" s="18">
        <v>273</v>
      </c>
      <c r="Y215" s="18">
        <v>362</v>
      </c>
      <c r="Z215" s="22">
        <v>326</v>
      </c>
      <c r="AA215" s="11">
        <f t="shared" si="108"/>
        <v>3263025</v>
      </c>
      <c r="AB215" s="12"/>
    </row>
    <row r="216" spans="1:28" x14ac:dyDescent="0.25">
      <c r="A216" s="2">
        <v>18</v>
      </c>
      <c r="B216" s="17">
        <v>235</v>
      </c>
      <c r="C216" s="18">
        <v>224</v>
      </c>
      <c r="D216" s="18">
        <v>188</v>
      </c>
      <c r="E216" s="18">
        <v>152</v>
      </c>
      <c r="F216" s="18">
        <v>141</v>
      </c>
      <c r="G216" s="18">
        <v>117</v>
      </c>
      <c r="H216" s="18">
        <v>81</v>
      </c>
      <c r="I216" s="18">
        <v>75</v>
      </c>
      <c r="J216" s="18">
        <v>39</v>
      </c>
      <c r="K216" s="18">
        <v>3</v>
      </c>
      <c r="L216" s="18">
        <v>604</v>
      </c>
      <c r="M216" s="18">
        <v>593</v>
      </c>
      <c r="N216" s="18">
        <v>557</v>
      </c>
      <c r="O216" s="18">
        <v>546</v>
      </c>
      <c r="P216" s="18">
        <v>515</v>
      </c>
      <c r="Q216" s="18">
        <v>486</v>
      </c>
      <c r="R216" s="18">
        <v>455</v>
      </c>
      <c r="S216" s="18">
        <v>444</v>
      </c>
      <c r="T216" s="18">
        <v>408</v>
      </c>
      <c r="U216" s="18">
        <v>397</v>
      </c>
      <c r="V216" s="18">
        <v>373</v>
      </c>
      <c r="W216" s="18">
        <v>337</v>
      </c>
      <c r="X216" s="18">
        <v>301</v>
      </c>
      <c r="Y216" s="18">
        <v>295</v>
      </c>
      <c r="Z216" s="22">
        <v>259</v>
      </c>
      <c r="AA216" s="11">
        <f t="shared" si="108"/>
        <v>3263025</v>
      </c>
      <c r="AB216" s="12"/>
    </row>
    <row r="217" spans="1:28" x14ac:dyDescent="0.25">
      <c r="A217" s="2">
        <v>19</v>
      </c>
      <c r="B217" s="17">
        <v>163</v>
      </c>
      <c r="C217" s="18">
        <v>127</v>
      </c>
      <c r="D217" s="18">
        <v>241</v>
      </c>
      <c r="E217" s="18">
        <v>210</v>
      </c>
      <c r="F217" s="18">
        <v>199</v>
      </c>
      <c r="G217" s="18">
        <v>50</v>
      </c>
      <c r="H217" s="18">
        <v>14</v>
      </c>
      <c r="I217" s="18">
        <v>103</v>
      </c>
      <c r="J217" s="18">
        <v>92</v>
      </c>
      <c r="K217" s="18">
        <v>56</v>
      </c>
      <c r="L217" s="18">
        <v>532</v>
      </c>
      <c r="M217" s="18">
        <v>521</v>
      </c>
      <c r="N217" s="18">
        <v>615</v>
      </c>
      <c r="O217" s="18">
        <v>579</v>
      </c>
      <c r="P217" s="18">
        <v>568</v>
      </c>
      <c r="Q217" s="18">
        <v>419</v>
      </c>
      <c r="R217" s="18">
        <v>383</v>
      </c>
      <c r="S217" s="18">
        <v>497</v>
      </c>
      <c r="T217" s="18">
        <v>461</v>
      </c>
      <c r="U217" s="18">
        <v>430</v>
      </c>
      <c r="V217" s="18">
        <v>276</v>
      </c>
      <c r="W217" s="18">
        <v>270</v>
      </c>
      <c r="X217" s="18">
        <v>359</v>
      </c>
      <c r="Y217" s="18">
        <v>348</v>
      </c>
      <c r="Z217" s="22">
        <v>312</v>
      </c>
      <c r="AA217" s="11">
        <f t="shared" si="108"/>
        <v>3263025</v>
      </c>
      <c r="AB217" s="12"/>
    </row>
    <row r="218" spans="1:28" x14ac:dyDescent="0.25">
      <c r="A218" s="2">
        <v>20</v>
      </c>
      <c r="B218" s="17">
        <v>216</v>
      </c>
      <c r="C218" s="18">
        <v>185</v>
      </c>
      <c r="D218" s="18">
        <v>174</v>
      </c>
      <c r="E218" s="18">
        <v>138</v>
      </c>
      <c r="F218" s="18">
        <v>227</v>
      </c>
      <c r="G218" s="18">
        <v>78</v>
      </c>
      <c r="H218" s="18">
        <v>67</v>
      </c>
      <c r="I218" s="18">
        <v>31</v>
      </c>
      <c r="J218" s="18">
        <v>25</v>
      </c>
      <c r="K218" s="18">
        <v>114</v>
      </c>
      <c r="L218" s="18">
        <v>590</v>
      </c>
      <c r="M218" s="18">
        <v>554</v>
      </c>
      <c r="N218" s="18">
        <v>543</v>
      </c>
      <c r="O218" s="18">
        <v>507</v>
      </c>
      <c r="P218" s="18">
        <v>621</v>
      </c>
      <c r="Q218" s="18">
        <v>472</v>
      </c>
      <c r="R218" s="18">
        <v>436</v>
      </c>
      <c r="S218" s="18">
        <v>405</v>
      </c>
      <c r="T218" s="18">
        <v>394</v>
      </c>
      <c r="U218" s="18">
        <v>483</v>
      </c>
      <c r="V218" s="18">
        <v>334</v>
      </c>
      <c r="W218" s="18">
        <v>323</v>
      </c>
      <c r="X218" s="18">
        <v>287</v>
      </c>
      <c r="Y218" s="18">
        <v>251</v>
      </c>
      <c r="Z218" s="22">
        <v>370</v>
      </c>
      <c r="AA218" s="11">
        <f t="shared" si="108"/>
        <v>3263025</v>
      </c>
      <c r="AB218" s="12"/>
    </row>
    <row r="219" spans="1:28" x14ac:dyDescent="0.25">
      <c r="A219" s="2">
        <v>21</v>
      </c>
      <c r="B219" s="17">
        <v>393</v>
      </c>
      <c r="C219" s="18">
        <v>482</v>
      </c>
      <c r="D219" s="18">
        <v>471</v>
      </c>
      <c r="E219" s="18">
        <v>440</v>
      </c>
      <c r="F219" s="18">
        <v>404</v>
      </c>
      <c r="G219" s="18">
        <v>255</v>
      </c>
      <c r="H219" s="18">
        <v>369</v>
      </c>
      <c r="I219" s="18">
        <v>333</v>
      </c>
      <c r="J219" s="18">
        <v>322</v>
      </c>
      <c r="K219" s="18">
        <v>286</v>
      </c>
      <c r="L219" s="18">
        <v>137</v>
      </c>
      <c r="M219" s="18">
        <v>226</v>
      </c>
      <c r="N219" s="18">
        <v>220</v>
      </c>
      <c r="O219" s="18">
        <v>184</v>
      </c>
      <c r="P219" s="18">
        <v>173</v>
      </c>
      <c r="Q219" s="18">
        <v>24</v>
      </c>
      <c r="R219" s="18">
        <v>113</v>
      </c>
      <c r="S219" s="18">
        <v>77</v>
      </c>
      <c r="T219" s="18">
        <v>66</v>
      </c>
      <c r="U219" s="18">
        <v>35</v>
      </c>
      <c r="V219" s="18">
        <v>506</v>
      </c>
      <c r="W219" s="18">
        <v>625</v>
      </c>
      <c r="X219" s="18">
        <v>589</v>
      </c>
      <c r="Y219" s="18">
        <v>553</v>
      </c>
      <c r="Z219" s="22">
        <v>542</v>
      </c>
      <c r="AA219" s="11">
        <f t="shared" si="108"/>
        <v>3263025</v>
      </c>
      <c r="AB219" s="12"/>
    </row>
    <row r="220" spans="1:28" x14ac:dyDescent="0.25">
      <c r="A220" s="2">
        <v>22</v>
      </c>
      <c r="B220" s="17">
        <v>446</v>
      </c>
      <c r="C220" s="18">
        <v>415</v>
      </c>
      <c r="D220" s="18">
        <v>379</v>
      </c>
      <c r="E220" s="18">
        <v>493</v>
      </c>
      <c r="F220" s="18">
        <v>457</v>
      </c>
      <c r="G220" s="18">
        <v>308</v>
      </c>
      <c r="H220" s="18">
        <v>297</v>
      </c>
      <c r="I220" s="18">
        <v>261</v>
      </c>
      <c r="J220" s="18">
        <v>355</v>
      </c>
      <c r="K220" s="18">
        <v>344</v>
      </c>
      <c r="L220" s="18">
        <v>195</v>
      </c>
      <c r="M220" s="18">
        <v>159</v>
      </c>
      <c r="N220" s="18">
        <v>148</v>
      </c>
      <c r="O220" s="18">
        <v>237</v>
      </c>
      <c r="P220" s="18">
        <v>201</v>
      </c>
      <c r="Q220" s="18">
        <v>52</v>
      </c>
      <c r="R220" s="18">
        <v>41</v>
      </c>
      <c r="S220" s="18">
        <v>10</v>
      </c>
      <c r="T220" s="18">
        <v>124</v>
      </c>
      <c r="U220" s="18">
        <v>88</v>
      </c>
      <c r="V220" s="18">
        <v>564</v>
      </c>
      <c r="W220" s="18">
        <v>528</v>
      </c>
      <c r="X220" s="18">
        <v>517</v>
      </c>
      <c r="Y220" s="18">
        <v>606</v>
      </c>
      <c r="Z220" s="22">
        <v>600</v>
      </c>
      <c r="AA220" s="11">
        <f t="shared" si="108"/>
        <v>3263025</v>
      </c>
      <c r="AB220" s="12"/>
    </row>
    <row r="221" spans="1:28" x14ac:dyDescent="0.25">
      <c r="A221" s="2">
        <v>23</v>
      </c>
      <c r="B221" s="17">
        <v>479</v>
      </c>
      <c r="C221" s="18">
        <v>468</v>
      </c>
      <c r="D221" s="18">
        <v>432</v>
      </c>
      <c r="E221" s="18">
        <v>421</v>
      </c>
      <c r="F221" s="18">
        <v>390</v>
      </c>
      <c r="G221" s="18">
        <v>361</v>
      </c>
      <c r="H221" s="18">
        <v>330</v>
      </c>
      <c r="I221" s="18">
        <v>319</v>
      </c>
      <c r="J221" s="18">
        <v>283</v>
      </c>
      <c r="K221" s="18">
        <v>272</v>
      </c>
      <c r="L221" s="18">
        <v>248</v>
      </c>
      <c r="M221" s="18">
        <v>212</v>
      </c>
      <c r="N221" s="18">
        <v>176</v>
      </c>
      <c r="O221" s="18">
        <v>170</v>
      </c>
      <c r="P221" s="18">
        <v>134</v>
      </c>
      <c r="Q221" s="18">
        <v>110</v>
      </c>
      <c r="R221" s="18">
        <v>99</v>
      </c>
      <c r="S221" s="18">
        <v>63</v>
      </c>
      <c r="T221" s="18">
        <v>27</v>
      </c>
      <c r="U221" s="18">
        <v>16</v>
      </c>
      <c r="V221" s="18">
        <v>617</v>
      </c>
      <c r="W221" s="18">
        <v>581</v>
      </c>
      <c r="X221" s="18">
        <v>575</v>
      </c>
      <c r="Y221" s="18">
        <v>539</v>
      </c>
      <c r="Z221" s="22">
        <v>503</v>
      </c>
      <c r="AA221" s="11">
        <f t="shared" si="108"/>
        <v>3263025</v>
      </c>
      <c r="AB221" s="12"/>
    </row>
    <row r="222" spans="1:28" x14ac:dyDescent="0.25">
      <c r="A222" s="2">
        <v>24</v>
      </c>
      <c r="B222" s="17">
        <v>407</v>
      </c>
      <c r="C222" s="18">
        <v>396</v>
      </c>
      <c r="D222" s="18">
        <v>490</v>
      </c>
      <c r="E222" s="18">
        <v>454</v>
      </c>
      <c r="F222" s="18">
        <v>443</v>
      </c>
      <c r="G222" s="18">
        <v>294</v>
      </c>
      <c r="H222" s="18">
        <v>258</v>
      </c>
      <c r="I222" s="18">
        <v>372</v>
      </c>
      <c r="J222" s="18">
        <v>336</v>
      </c>
      <c r="K222" s="18">
        <v>305</v>
      </c>
      <c r="L222" s="18">
        <v>151</v>
      </c>
      <c r="M222" s="18">
        <v>145</v>
      </c>
      <c r="N222" s="18">
        <v>234</v>
      </c>
      <c r="O222" s="18">
        <v>223</v>
      </c>
      <c r="P222" s="18">
        <v>187</v>
      </c>
      <c r="Q222" s="18">
        <v>38</v>
      </c>
      <c r="R222" s="18">
        <v>2</v>
      </c>
      <c r="S222" s="18">
        <v>116</v>
      </c>
      <c r="T222" s="18">
        <v>85</v>
      </c>
      <c r="U222" s="18">
        <v>74</v>
      </c>
      <c r="V222" s="18">
        <v>550</v>
      </c>
      <c r="W222" s="18">
        <v>514</v>
      </c>
      <c r="X222" s="18">
        <v>603</v>
      </c>
      <c r="Y222" s="18">
        <v>592</v>
      </c>
      <c r="Z222" s="22">
        <v>556</v>
      </c>
      <c r="AA222" s="11">
        <f t="shared" si="108"/>
        <v>3263025</v>
      </c>
      <c r="AB222" s="12"/>
    </row>
    <row r="223" spans="1:28" x14ac:dyDescent="0.25">
      <c r="A223" s="2">
        <v>25</v>
      </c>
      <c r="B223" s="19">
        <v>465</v>
      </c>
      <c r="C223" s="20">
        <v>429</v>
      </c>
      <c r="D223" s="20">
        <v>418</v>
      </c>
      <c r="E223" s="20">
        <v>382</v>
      </c>
      <c r="F223" s="20">
        <v>496</v>
      </c>
      <c r="G223" s="20">
        <v>347</v>
      </c>
      <c r="H223" s="20">
        <v>311</v>
      </c>
      <c r="I223" s="20">
        <v>280</v>
      </c>
      <c r="J223" s="20">
        <v>269</v>
      </c>
      <c r="K223" s="20">
        <v>358</v>
      </c>
      <c r="L223" s="20">
        <v>209</v>
      </c>
      <c r="M223" s="20">
        <v>198</v>
      </c>
      <c r="N223" s="20">
        <v>162</v>
      </c>
      <c r="O223" s="20">
        <v>126</v>
      </c>
      <c r="P223" s="20">
        <v>245</v>
      </c>
      <c r="Q223" s="20">
        <v>91</v>
      </c>
      <c r="R223" s="20">
        <v>60</v>
      </c>
      <c r="S223" s="20">
        <v>49</v>
      </c>
      <c r="T223" s="20">
        <v>13</v>
      </c>
      <c r="U223" s="20">
        <v>102</v>
      </c>
      <c r="V223" s="20">
        <v>578</v>
      </c>
      <c r="W223" s="20">
        <v>567</v>
      </c>
      <c r="X223" s="20">
        <v>531</v>
      </c>
      <c r="Y223" s="20">
        <v>525</v>
      </c>
      <c r="Z223" s="23">
        <v>614</v>
      </c>
      <c r="AA223" s="11">
        <f t="shared" si="108"/>
        <v>3263025</v>
      </c>
      <c r="AB223" s="12"/>
    </row>
    <row r="224" spans="1:28" x14ac:dyDescent="0.25">
      <c r="A224" s="7" t="s">
        <v>0</v>
      </c>
      <c r="B224" s="11">
        <f t="shared" ref="B224" si="109">SUMSQ(B199:B223)</f>
        <v>3263025</v>
      </c>
      <c r="C224" s="11">
        <f t="shared" ref="C224" si="110">SUMSQ(C199:C223)</f>
        <v>3263025</v>
      </c>
      <c r="D224" s="11">
        <f t="shared" ref="D224" si="111">SUMSQ(D199:D223)</f>
        <v>3263025</v>
      </c>
      <c r="E224" s="11">
        <f t="shared" ref="E224" si="112">SUMSQ(E199:E223)</f>
        <v>3263025</v>
      </c>
      <c r="F224" s="11">
        <f t="shared" ref="F224" si="113">SUMSQ(F199:F223)</f>
        <v>3263025</v>
      </c>
      <c r="G224" s="11">
        <f t="shared" ref="G224" si="114">SUMSQ(G199:G223)</f>
        <v>3263025</v>
      </c>
      <c r="H224" s="11">
        <f t="shared" ref="H224" si="115">SUMSQ(H199:H223)</f>
        <v>3263025</v>
      </c>
      <c r="I224" s="11">
        <f t="shared" ref="I224" si="116">SUMSQ(I199:I223)</f>
        <v>3263025</v>
      </c>
      <c r="J224" s="11">
        <f t="shared" ref="J224" si="117">SUMSQ(J199:J223)</f>
        <v>3263025</v>
      </c>
      <c r="K224" s="11">
        <f t="shared" ref="K224" si="118">SUMSQ(K199:K223)</f>
        <v>3263025</v>
      </c>
      <c r="L224" s="11">
        <f t="shared" ref="L224" si="119">SUMSQ(L199:L223)</f>
        <v>3263025</v>
      </c>
      <c r="M224" s="11">
        <f t="shared" ref="M224" si="120">SUMSQ(M199:M223)</f>
        <v>3263025</v>
      </c>
      <c r="N224" s="11">
        <f t="shared" ref="N224" si="121">SUMSQ(N199:N223)</f>
        <v>3263025</v>
      </c>
      <c r="O224" s="11">
        <f t="shared" ref="O224" si="122">SUMSQ(O199:O223)</f>
        <v>3263025</v>
      </c>
      <c r="P224" s="11">
        <f t="shared" ref="P224" si="123">SUMSQ(P199:P223)</f>
        <v>3263025</v>
      </c>
      <c r="Q224" s="11">
        <f t="shared" ref="Q224" si="124">SUMSQ(Q199:Q223)</f>
        <v>3263025</v>
      </c>
      <c r="R224" s="11">
        <f t="shared" ref="R224" si="125">SUMSQ(R199:R223)</f>
        <v>3263025</v>
      </c>
      <c r="S224" s="11">
        <f t="shared" ref="S224" si="126">SUMSQ(S199:S223)</f>
        <v>3263025</v>
      </c>
      <c r="T224" s="11">
        <f t="shared" ref="T224" si="127">SUMSQ(T199:T223)</f>
        <v>3263025</v>
      </c>
      <c r="U224" s="11">
        <f t="shared" ref="U224" si="128">SUMSQ(U199:U223)</f>
        <v>3263025</v>
      </c>
      <c r="V224" s="11">
        <f t="shared" ref="V224" si="129">SUMSQ(V199:V223)</f>
        <v>3263025</v>
      </c>
      <c r="W224" s="11">
        <f t="shared" ref="W224" si="130">SUMSQ(W199:W223)</f>
        <v>3263025</v>
      </c>
      <c r="X224" s="11">
        <f t="shared" ref="X224" si="131">SUMSQ(X199:X223)</f>
        <v>3263025</v>
      </c>
      <c r="Y224" s="11">
        <f t="shared" ref="Y224" si="132">SUMSQ(Y199:Y223)</f>
        <v>3263025</v>
      </c>
      <c r="Z224" s="11">
        <f t="shared" ref="Z224" si="133">SUMSQ(Z199:Z223)</f>
        <v>3263025</v>
      </c>
      <c r="AA224" s="11"/>
      <c r="AB224" s="12"/>
    </row>
    <row r="225" spans="1:28" x14ac:dyDescent="0.25">
      <c r="A225" s="7" t="s">
        <v>4</v>
      </c>
      <c r="N225" s="12">
        <f>N199^3+N200^3+N201^3+N202^3+N203^3+N204^3+N205^3+N206^3+N207^3+N208^3+N209^3+N210^3+N211^3+N212^3+N213^3+N214^3+N215^3+N216^3+N217^3+N218^3+N219^3+N220^3+N221^3+N222^3+N223^3</f>
        <v>1530765625</v>
      </c>
      <c r="O225" s="12"/>
      <c r="AA225" s="11"/>
      <c r="AB225" s="12"/>
    </row>
    <row r="226" spans="1:28" x14ac:dyDescent="0.25">
      <c r="A226" s="3"/>
      <c r="B226" s="8" t="s">
        <v>6</v>
      </c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11"/>
      <c r="AB226" s="12"/>
    </row>
    <row r="227" spans="1:28" x14ac:dyDescent="0.25">
      <c r="A227" s="7" t="s">
        <v>1</v>
      </c>
      <c r="B227" s="3">
        <f>B199</f>
        <v>12</v>
      </c>
      <c r="C227" s="3">
        <f>C200</f>
        <v>34</v>
      </c>
      <c r="D227" s="3">
        <f>D201</f>
        <v>51</v>
      </c>
      <c r="E227" s="3">
        <f>E202</f>
        <v>98</v>
      </c>
      <c r="F227" s="3">
        <f>F203</f>
        <v>120</v>
      </c>
      <c r="G227" s="3">
        <f>G204</f>
        <v>143</v>
      </c>
      <c r="H227" s="3">
        <f>H205</f>
        <v>165</v>
      </c>
      <c r="I227" s="3">
        <f>I206</f>
        <v>182</v>
      </c>
      <c r="J227" s="3">
        <f>J207</f>
        <v>204</v>
      </c>
      <c r="K227" s="3">
        <f>K208</f>
        <v>246</v>
      </c>
      <c r="L227" s="3">
        <f>L209</f>
        <v>274</v>
      </c>
      <c r="M227" s="3">
        <f>M210</f>
        <v>291</v>
      </c>
      <c r="N227" s="3">
        <f>N211</f>
        <v>313</v>
      </c>
      <c r="O227" s="3">
        <f>O212</f>
        <v>335</v>
      </c>
      <c r="P227" s="3">
        <f>P213</f>
        <v>352</v>
      </c>
      <c r="Q227" s="3">
        <f>Q214</f>
        <v>380</v>
      </c>
      <c r="R227" s="3">
        <f>R215</f>
        <v>422</v>
      </c>
      <c r="S227" s="3">
        <f>S216</f>
        <v>444</v>
      </c>
      <c r="T227" s="3">
        <f>T217</f>
        <v>461</v>
      </c>
      <c r="U227" s="3">
        <f>U218</f>
        <v>483</v>
      </c>
      <c r="V227" s="3">
        <f>V219</f>
        <v>506</v>
      </c>
      <c r="W227" s="3">
        <f>W220</f>
        <v>528</v>
      </c>
      <c r="X227" s="3">
        <f>X221</f>
        <v>575</v>
      </c>
      <c r="Y227" s="3">
        <f>Y222</f>
        <v>592</v>
      </c>
      <c r="Z227" s="9">
        <f>Z223</f>
        <v>614</v>
      </c>
      <c r="AA227" s="11">
        <f>SUMSQ(B227:Z227)</f>
        <v>3263025</v>
      </c>
      <c r="AB227" s="12">
        <f>B227^3+C227^3+D227^3+E227^3+F227^3+G227^3+H227^3+I227^3+J227^3+K227^3+L227^3+M227^3+N227^3+O227^3+P227^3+Q227^3+R227^3+S227^3+T227^3+U227^3+V227^3+W227^3+X227^3+Y227^3+Z227^3</f>
        <v>1530765625</v>
      </c>
    </row>
    <row r="228" spans="1:28" x14ac:dyDescent="0.25">
      <c r="A228" s="7" t="s">
        <v>2</v>
      </c>
      <c r="B228" s="3">
        <f>B223</f>
        <v>465</v>
      </c>
      <c r="C228" s="3">
        <f>C222</f>
        <v>396</v>
      </c>
      <c r="D228" s="3">
        <f>D221</f>
        <v>432</v>
      </c>
      <c r="E228" s="3">
        <f>E220</f>
        <v>493</v>
      </c>
      <c r="F228" s="3">
        <f>F219</f>
        <v>404</v>
      </c>
      <c r="G228" s="3">
        <f>G218</f>
        <v>78</v>
      </c>
      <c r="H228" s="3">
        <f>H217</f>
        <v>14</v>
      </c>
      <c r="I228" s="3">
        <f>I216</f>
        <v>75</v>
      </c>
      <c r="J228" s="3">
        <f>J215</f>
        <v>106</v>
      </c>
      <c r="K228" s="3">
        <f>K214</f>
        <v>42</v>
      </c>
      <c r="L228" s="3">
        <f>L213</f>
        <v>341</v>
      </c>
      <c r="M228" s="3">
        <f>M212</f>
        <v>252</v>
      </c>
      <c r="N228" s="3">
        <f>N211</f>
        <v>313</v>
      </c>
      <c r="O228" s="3">
        <f>O210</f>
        <v>374</v>
      </c>
      <c r="P228" s="3">
        <f>P209</f>
        <v>285</v>
      </c>
      <c r="Q228" s="3">
        <f>Q208</f>
        <v>584</v>
      </c>
      <c r="R228" s="3">
        <f>R207</f>
        <v>520</v>
      </c>
      <c r="S228" s="3">
        <f>S206</f>
        <v>551</v>
      </c>
      <c r="T228" s="3">
        <f>T205</f>
        <v>612</v>
      </c>
      <c r="U228" s="3">
        <f>U204</f>
        <v>548</v>
      </c>
      <c r="V228" s="3">
        <f>V203</f>
        <v>222</v>
      </c>
      <c r="W228" s="3">
        <f>W202</f>
        <v>133</v>
      </c>
      <c r="X228" s="3">
        <f>X201</f>
        <v>194</v>
      </c>
      <c r="Y228" s="3">
        <f>Y200</f>
        <v>230</v>
      </c>
      <c r="Z228" s="9">
        <f>Z199</f>
        <v>161</v>
      </c>
      <c r="AA228" s="11">
        <f>SUMSQ(B228:Z228)</f>
        <v>3263025</v>
      </c>
      <c r="AB228" s="12">
        <f>B228^3+C228^3+D228^3+E228^3+F228^3+G228^3+H228^3+I228^3+J228^3+K228^3+L228^3+M228^3+N228^3+O228^3+P228^3+Q228^3+R228^3+S228^3+T228^3+U228^3+V228^3+W228^3+X228^3+Y228^3+Z228^3</f>
        <v>1530765625</v>
      </c>
    </row>
    <row r="230" spans="1:28" x14ac:dyDescent="0.25">
      <c r="A230" s="2" t="s">
        <v>3</v>
      </c>
      <c r="B230" s="13" t="s">
        <v>20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6"/>
      <c r="AB230" s="2"/>
    </row>
    <row r="231" spans="1:28" x14ac:dyDescent="0.25">
      <c r="A231" s="2">
        <v>1</v>
      </c>
      <c r="B231" s="15">
        <v>15</v>
      </c>
      <c r="C231" s="16">
        <v>54</v>
      </c>
      <c r="D231" s="16">
        <v>118</v>
      </c>
      <c r="E231" s="16">
        <v>32</v>
      </c>
      <c r="F231" s="16">
        <v>96</v>
      </c>
      <c r="G231" s="16">
        <v>272</v>
      </c>
      <c r="H231" s="16">
        <v>311</v>
      </c>
      <c r="I231" s="16">
        <v>355</v>
      </c>
      <c r="J231" s="16">
        <v>294</v>
      </c>
      <c r="K231" s="16">
        <v>333</v>
      </c>
      <c r="L231" s="16">
        <v>595</v>
      </c>
      <c r="M231" s="16">
        <v>526</v>
      </c>
      <c r="N231" s="16">
        <v>612</v>
      </c>
      <c r="O231" s="16">
        <v>573</v>
      </c>
      <c r="P231" s="16">
        <v>509</v>
      </c>
      <c r="Q231" s="16">
        <v>235</v>
      </c>
      <c r="R231" s="16">
        <v>191</v>
      </c>
      <c r="S231" s="16">
        <v>127</v>
      </c>
      <c r="T231" s="16">
        <v>213</v>
      </c>
      <c r="U231" s="16">
        <v>174</v>
      </c>
      <c r="V231" s="16">
        <v>378</v>
      </c>
      <c r="W231" s="16">
        <v>442</v>
      </c>
      <c r="X231" s="16">
        <v>481</v>
      </c>
      <c r="Y231" s="16">
        <v>425</v>
      </c>
      <c r="Z231" s="21">
        <v>464</v>
      </c>
      <c r="AA231" s="11">
        <f t="shared" ref="AA231:AA255" si="134">SUMSQ(B231:Z231)</f>
        <v>3263025</v>
      </c>
    </row>
    <row r="232" spans="1:28" x14ac:dyDescent="0.25">
      <c r="A232" s="2">
        <v>2</v>
      </c>
      <c r="B232" s="17">
        <v>107</v>
      </c>
      <c r="C232" s="18">
        <v>46</v>
      </c>
      <c r="D232" s="18">
        <v>90</v>
      </c>
      <c r="E232" s="18">
        <v>4</v>
      </c>
      <c r="F232" s="18">
        <v>68</v>
      </c>
      <c r="G232" s="18">
        <v>369</v>
      </c>
      <c r="H232" s="18">
        <v>283</v>
      </c>
      <c r="I232" s="18">
        <v>347</v>
      </c>
      <c r="J232" s="18">
        <v>261</v>
      </c>
      <c r="K232" s="18">
        <v>305</v>
      </c>
      <c r="L232" s="18">
        <v>562</v>
      </c>
      <c r="M232" s="18">
        <v>523</v>
      </c>
      <c r="N232" s="18">
        <v>584</v>
      </c>
      <c r="O232" s="18">
        <v>545</v>
      </c>
      <c r="P232" s="18">
        <v>601</v>
      </c>
      <c r="Q232" s="18">
        <v>138</v>
      </c>
      <c r="R232" s="18">
        <v>224</v>
      </c>
      <c r="S232" s="18">
        <v>160</v>
      </c>
      <c r="T232" s="18">
        <v>241</v>
      </c>
      <c r="U232" s="18">
        <v>177</v>
      </c>
      <c r="V232" s="18">
        <v>500</v>
      </c>
      <c r="W232" s="18">
        <v>414</v>
      </c>
      <c r="X232" s="18">
        <v>453</v>
      </c>
      <c r="Y232" s="18">
        <v>392</v>
      </c>
      <c r="Z232" s="22">
        <v>431</v>
      </c>
      <c r="AA232" s="11">
        <f t="shared" si="134"/>
        <v>3263025</v>
      </c>
    </row>
    <row r="233" spans="1:28" x14ac:dyDescent="0.25">
      <c r="A233" s="2">
        <v>3</v>
      </c>
      <c r="B233" s="17">
        <v>79</v>
      </c>
      <c r="C233" s="18">
        <v>18</v>
      </c>
      <c r="D233" s="18">
        <v>57</v>
      </c>
      <c r="E233" s="18">
        <v>121</v>
      </c>
      <c r="F233" s="18">
        <v>40</v>
      </c>
      <c r="G233" s="18">
        <v>336</v>
      </c>
      <c r="H233" s="18">
        <v>255</v>
      </c>
      <c r="I233" s="18">
        <v>319</v>
      </c>
      <c r="J233" s="18">
        <v>358</v>
      </c>
      <c r="K233" s="18">
        <v>297</v>
      </c>
      <c r="L233" s="18">
        <v>534</v>
      </c>
      <c r="M233" s="18">
        <v>620</v>
      </c>
      <c r="N233" s="18">
        <v>551</v>
      </c>
      <c r="O233" s="18">
        <v>512</v>
      </c>
      <c r="P233" s="18">
        <v>598</v>
      </c>
      <c r="Q233" s="18">
        <v>166</v>
      </c>
      <c r="R233" s="18">
        <v>227</v>
      </c>
      <c r="S233" s="18">
        <v>188</v>
      </c>
      <c r="T233" s="18">
        <v>149</v>
      </c>
      <c r="U233" s="18">
        <v>210</v>
      </c>
      <c r="V233" s="18">
        <v>467</v>
      </c>
      <c r="W233" s="18">
        <v>381</v>
      </c>
      <c r="X233" s="18">
        <v>450</v>
      </c>
      <c r="Y233" s="18">
        <v>489</v>
      </c>
      <c r="Z233" s="22">
        <v>403</v>
      </c>
      <c r="AA233" s="11">
        <f t="shared" si="134"/>
        <v>3263025</v>
      </c>
    </row>
    <row r="234" spans="1:28" x14ac:dyDescent="0.25">
      <c r="A234" s="2">
        <v>4</v>
      </c>
      <c r="B234" s="17">
        <v>71</v>
      </c>
      <c r="C234" s="18">
        <v>115</v>
      </c>
      <c r="D234" s="18">
        <v>29</v>
      </c>
      <c r="E234" s="18">
        <v>93</v>
      </c>
      <c r="F234" s="18">
        <v>7</v>
      </c>
      <c r="G234" s="18">
        <v>308</v>
      </c>
      <c r="H234" s="18">
        <v>372</v>
      </c>
      <c r="I234" s="18">
        <v>286</v>
      </c>
      <c r="J234" s="18">
        <v>330</v>
      </c>
      <c r="K234" s="18">
        <v>269</v>
      </c>
      <c r="L234" s="18">
        <v>501</v>
      </c>
      <c r="M234" s="18">
        <v>587</v>
      </c>
      <c r="N234" s="18">
        <v>548</v>
      </c>
      <c r="O234" s="18">
        <v>609</v>
      </c>
      <c r="P234" s="18">
        <v>570</v>
      </c>
      <c r="Q234" s="18">
        <v>199</v>
      </c>
      <c r="R234" s="18">
        <v>135</v>
      </c>
      <c r="S234" s="18">
        <v>216</v>
      </c>
      <c r="T234" s="18">
        <v>152</v>
      </c>
      <c r="U234" s="18">
        <v>238</v>
      </c>
      <c r="V234" s="18">
        <v>439</v>
      </c>
      <c r="W234" s="18">
        <v>478</v>
      </c>
      <c r="X234" s="18">
        <v>417</v>
      </c>
      <c r="Y234" s="18">
        <v>456</v>
      </c>
      <c r="Z234" s="22">
        <v>400</v>
      </c>
      <c r="AA234" s="11">
        <f t="shared" si="134"/>
        <v>3263025</v>
      </c>
    </row>
    <row r="235" spans="1:28" x14ac:dyDescent="0.25">
      <c r="A235" s="2">
        <v>5</v>
      </c>
      <c r="B235" s="17">
        <v>43</v>
      </c>
      <c r="C235" s="18">
        <v>82</v>
      </c>
      <c r="D235" s="18">
        <v>21</v>
      </c>
      <c r="E235" s="18">
        <v>65</v>
      </c>
      <c r="F235" s="18">
        <v>104</v>
      </c>
      <c r="G235" s="18">
        <v>280</v>
      </c>
      <c r="H235" s="18">
        <v>344</v>
      </c>
      <c r="I235" s="18">
        <v>258</v>
      </c>
      <c r="J235" s="18">
        <v>322</v>
      </c>
      <c r="K235" s="18">
        <v>361</v>
      </c>
      <c r="L235" s="18">
        <v>623</v>
      </c>
      <c r="M235" s="18">
        <v>559</v>
      </c>
      <c r="N235" s="18">
        <v>520</v>
      </c>
      <c r="O235" s="18">
        <v>576</v>
      </c>
      <c r="P235" s="18">
        <v>537</v>
      </c>
      <c r="Q235" s="18">
        <v>202</v>
      </c>
      <c r="R235" s="18">
        <v>163</v>
      </c>
      <c r="S235" s="18">
        <v>249</v>
      </c>
      <c r="T235" s="18">
        <v>185</v>
      </c>
      <c r="U235" s="18">
        <v>141</v>
      </c>
      <c r="V235" s="18">
        <v>406</v>
      </c>
      <c r="W235" s="18">
        <v>475</v>
      </c>
      <c r="X235" s="18">
        <v>389</v>
      </c>
      <c r="Y235" s="18">
        <v>428</v>
      </c>
      <c r="Z235" s="22">
        <v>492</v>
      </c>
      <c r="AA235" s="11">
        <f t="shared" si="134"/>
        <v>3263025</v>
      </c>
    </row>
    <row r="236" spans="1:28" x14ac:dyDescent="0.25">
      <c r="A236" s="2">
        <v>6</v>
      </c>
      <c r="B236" s="17">
        <v>610</v>
      </c>
      <c r="C236" s="18">
        <v>566</v>
      </c>
      <c r="D236" s="18">
        <v>502</v>
      </c>
      <c r="E236" s="18">
        <v>588</v>
      </c>
      <c r="F236" s="18">
        <v>549</v>
      </c>
      <c r="G236" s="18">
        <v>128</v>
      </c>
      <c r="H236" s="18">
        <v>192</v>
      </c>
      <c r="I236" s="18">
        <v>231</v>
      </c>
      <c r="J236" s="18">
        <v>175</v>
      </c>
      <c r="K236" s="18">
        <v>214</v>
      </c>
      <c r="L236" s="18">
        <v>471</v>
      </c>
      <c r="M236" s="18">
        <v>407</v>
      </c>
      <c r="N236" s="18">
        <v>493</v>
      </c>
      <c r="O236" s="18">
        <v>429</v>
      </c>
      <c r="P236" s="18">
        <v>390</v>
      </c>
      <c r="Q236" s="18">
        <v>22</v>
      </c>
      <c r="R236" s="18">
        <v>61</v>
      </c>
      <c r="S236" s="18">
        <v>105</v>
      </c>
      <c r="T236" s="18">
        <v>44</v>
      </c>
      <c r="U236" s="18">
        <v>83</v>
      </c>
      <c r="V236" s="18">
        <v>259</v>
      </c>
      <c r="W236" s="18">
        <v>323</v>
      </c>
      <c r="X236" s="18">
        <v>362</v>
      </c>
      <c r="Y236" s="18">
        <v>276</v>
      </c>
      <c r="Z236" s="22">
        <v>345</v>
      </c>
      <c r="AA236" s="11">
        <f t="shared" si="134"/>
        <v>3263025</v>
      </c>
    </row>
    <row r="237" spans="1:28" x14ac:dyDescent="0.25">
      <c r="A237" s="2">
        <v>7</v>
      </c>
      <c r="B237" s="17">
        <v>513</v>
      </c>
      <c r="C237" s="18">
        <v>599</v>
      </c>
      <c r="D237" s="18">
        <v>535</v>
      </c>
      <c r="E237" s="18">
        <v>616</v>
      </c>
      <c r="F237" s="18">
        <v>552</v>
      </c>
      <c r="G237" s="18">
        <v>250</v>
      </c>
      <c r="H237" s="18">
        <v>164</v>
      </c>
      <c r="I237" s="18">
        <v>203</v>
      </c>
      <c r="J237" s="18">
        <v>142</v>
      </c>
      <c r="K237" s="18">
        <v>181</v>
      </c>
      <c r="L237" s="18">
        <v>443</v>
      </c>
      <c r="M237" s="18">
        <v>379</v>
      </c>
      <c r="N237" s="18">
        <v>465</v>
      </c>
      <c r="O237" s="18">
        <v>421</v>
      </c>
      <c r="P237" s="18">
        <v>482</v>
      </c>
      <c r="Q237" s="18">
        <v>119</v>
      </c>
      <c r="R237" s="18">
        <v>33</v>
      </c>
      <c r="S237" s="18">
        <v>97</v>
      </c>
      <c r="T237" s="18">
        <v>11</v>
      </c>
      <c r="U237" s="18">
        <v>55</v>
      </c>
      <c r="V237" s="18">
        <v>351</v>
      </c>
      <c r="W237" s="18">
        <v>295</v>
      </c>
      <c r="X237" s="18">
        <v>334</v>
      </c>
      <c r="Y237" s="18">
        <v>273</v>
      </c>
      <c r="Z237" s="22">
        <v>312</v>
      </c>
      <c r="AA237" s="11">
        <f t="shared" si="134"/>
        <v>3263025</v>
      </c>
      <c r="AB237" s="3" t="s">
        <v>3</v>
      </c>
    </row>
    <row r="238" spans="1:28" x14ac:dyDescent="0.25">
      <c r="A238" s="2">
        <v>8</v>
      </c>
      <c r="B238" s="17">
        <v>541</v>
      </c>
      <c r="C238" s="18">
        <v>602</v>
      </c>
      <c r="D238" s="18">
        <v>563</v>
      </c>
      <c r="E238" s="18">
        <v>524</v>
      </c>
      <c r="F238" s="18">
        <v>585</v>
      </c>
      <c r="G238" s="18">
        <v>217</v>
      </c>
      <c r="H238" s="18">
        <v>131</v>
      </c>
      <c r="I238" s="18">
        <v>200</v>
      </c>
      <c r="J238" s="18">
        <v>239</v>
      </c>
      <c r="K238" s="18">
        <v>153</v>
      </c>
      <c r="L238" s="18">
        <v>415</v>
      </c>
      <c r="M238" s="18">
        <v>496</v>
      </c>
      <c r="N238" s="18">
        <v>432</v>
      </c>
      <c r="O238" s="18">
        <v>393</v>
      </c>
      <c r="P238" s="18">
        <v>454</v>
      </c>
      <c r="Q238" s="18">
        <v>86</v>
      </c>
      <c r="R238" s="18">
        <v>5</v>
      </c>
      <c r="S238" s="18">
        <v>69</v>
      </c>
      <c r="T238" s="18">
        <v>108</v>
      </c>
      <c r="U238" s="18">
        <v>47</v>
      </c>
      <c r="V238" s="18">
        <v>348</v>
      </c>
      <c r="W238" s="18">
        <v>262</v>
      </c>
      <c r="X238" s="18">
        <v>301</v>
      </c>
      <c r="Y238" s="18">
        <v>370</v>
      </c>
      <c r="Z238" s="22">
        <v>284</v>
      </c>
      <c r="AA238" s="11">
        <f t="shared" si="134"/>
        <v>3263025</v>
      </c>
    </row>
    <row r="239" spans="1:28" x14ac:dyDescent="0.25">
      <c r="A239" s="2">
        <v>9</v>
      </c>
      <c r="B239" s="17">
        <v>574</v>
      </c>
      <c r="C239" s="18">
        <v>510</v>
      </c>
      <c r="D239" s="18">
        <v>591</v>
      </c>
      <c r="E239" s="18">
        <v>527</v>
      </c>
      <c r="F239" s="18">
        <v>613</v>
      </c>
      <c r="G239" s="18">
        <v>189</v>
      </c>
      <c r="H239" s="18">
        <v>228</v>
      </c>
      <c r="I239" s="18">
        <v>167</v>
      </c>
      <c r="J239" s="18">
        <v>206</v>
      </c>
      <c r="K239" s="18">
        <v>150</v>
      </c>
      <c r="L239" s="18">
        <v>382</v>
      </c>
      <c r="M239" s="18">
        <v>468</v>
      </c>
      <c r="N239" s="18">
        <v>404</v>
      </c>
      <c r="O239" s="18">
        <v>490</v>
      </c>
      <c r="P239" s="18">
        <v>446</v>
      </c>
      <c r="Q239" s="18">
        <v>58</v>
      </c>
      <c r="R239" s="18">
        <v>122</v>
      </c>
      <c r="S239" s="18">
        <v>36</v>
      </c>
      <c r="T239" s="18">
        <v>80</v>
      </c>
      <c r="U239" s="18">
        <v>19</v>
      </c>
      <c r="V239" s="18">
        <v>320</v>
      </c>
      <c r="W239" s="18">
        <v>359</v>
      </c>
      <c r="X239" s="18">
        <v>298</v>
      </c>
      <c r="Y239" s="18">
        <v>337</v>
      </c>
      <c r="Z239" s="22">
        <v>251</v>
      </c>
      <c r="AA239" s="11">
        <f t="shared" si="134"/>
        <v>3263025</v>
      </c>
    </row>
    <row r="240" spans="1:28" x14ac:dyDescent="0.25">
      <c r="A240" s="2">
        <v>10</v>
      </c>
      <c r="B240" s="17">
        <v>577</v>
      </c>
      <c r="C240" s="18">
        <v>538</v>
      </c>
      <c r="D240" s="18">
        <v>624</v>
      </c>
      <c r="E240" s="18">
        <v>560</v>
      </c>
      <c r="F240" s="18">
        <v>516</v>
      </c>
      <c r="G240" s="18">
        <v>156</v>
      </c>
      <c r="H240" s="18">
        <v>225</v>
      </c>
      <c r="I240" s="18">
        <v>139</v>
      </c>
      <c r="J240" s="18">
        <v>178</v>
      </c>
      <c r="K240" s="18">
        <v>242</v>
      </c>
      <c r="L240" s="18">
        <v>479</v>
      </c>
      <c r="M240" s="18">
        <v>440</v>
      </c>
      <c r="N240" s="18">
        <v>396</v>
      </c>
      <c r="O240" s="18">
        <v>457</v>
      </c>
      <c r="P240" s="18">
        <v>418</v>
      </c>
      <c r="Q240" s="18">
        <v>30</v>
      </c>
      <c r="R240" s="18">
        <v>94</v>
      </c>
      <c r="S240" s="18">
        <v>8</v>
      </c>
      <c r="T240" s="18">
        <v>72</v>
      </c>
      <c r="U240" s="18">
        <v>111</v>
      </c>
      <c r="V240" s="18">
        <v>287</v>
      </c>
      <c r="W240" s="18">
        <v>326</v>
      </c>
      <c r="X240" s="18">
        <v>270</v>
      </c>
      <c r="Y240" s="18">
        <v>309</v>
      </c>
      <c r="Z240" s="22">
        <v>373</v>
      </c>
      <c r="AA240" s="11">
        <f t="shared" si="134"/>
        <v>3263025</v>
      </c>
    </row>
    <row r="241" spans="1:28" x14ac:dyDescent="0.25">
      <c r="A241" s="2">
        <v>11</v>
      </c>
      <c r="B241" s="17">
        <v>405</v>
      </c>
      <c r="C241" s="18">
        <v>469</v>
      </c>
      <c r="D241" s="18">
        <v>383</v>
      </c>
      <c r="E241" s="18">
        <v>447</v>
      </c>
      <c r="F241" s="18">
        <v>486</v>
      </c>
      <c r="G241" s="18">
        <v>37</v>
      </c>
      <c r="H241" s="18">
        <v>76</v>
      </c>
      <c r="I241" s="18">
        <v>20</v>
      </c>
      <c r="J241" s="18">
        <v>59</v>
      </c>
      <c r="K241" s="18">
        <v>123</v>
      </c>
      <c r="L241" s="18">
        <v>266</v>
      </c>
      <c r="M241" s="18">
        <v>310</v>
      </c>
      <c r="N241" s="18">
        <v>374</v>
      </c>
      <c r="O241" s="18">
        <v>288</v>
      </c>
      <c r="P241" s="18">
        <v>327</v>
      </c>
      <c r="Q241" s="18">
        <v>531</v>
      </c>
      <c r="R241" s="18">
        <v>600</v>
      </c>
      <c r="S241" s="18">
        <v>514</v>
      </c>
      <c r="T241" s="18">
        <v>553</v>
      </c>
      <c r="U241" s="18">
        <v>617</v>
      </c>
      <c r="V241" s="18">
        <v>168</v>
      </c>
      <c r="W241" s="18">
        <v>207</v>
      </c>
      <c r="X241" s="18">
        <v>146</v>
      </c>
      <c r="Y241" s="18">
        <v>190</v>
      </c>
      <c r="Z241" s="22">
        <v>229</v>
      </c>
      <c r="AA241" s="11">
        <f t="shared" si="134"/>
        <v>3263025</v>
      </c>
    </row>
    <row r="242" spans="1:28" x14ac:dyDescent="0.25">
      <c r="A242" s="2">
        <v>12</v>
      </c>
      <c r="B242" s="17">
        <v>433</v>
      </c>
      <c r="C242" s="18">
        <v>497</v>
      </c>
      <c r="D242" s="18">
        <v>411</v>
      </c>
      <c r="E242" s="18">
        <v>455</v>
      </c>
      <c r="F242" s="18">
        <v>394</v>
      </c>
      <c r="G242" s="18">
        <v>70</v>
      </c>
      <c r="H242" s="18">
        <v>109</v>
      </c>
      <c r="I242" s="18">
        <v>48</v>
      </c>
      <c r="J242" s="18">
        <v>87</v>
      </c>
      <c r="K242" s="18">
        <v>1</v>
      </c>
      <c r="L242" s="18">
        <v>363</v>
      </c>
      <c r="M242" s="18">
        <v>277</v>
      </c>
      <c r="N242" s="18">
        <v>341</v>
      </c>
      <c r="O242" s="18">
        <v>260</v>
      </c>
      <c r="P242" s="18">
        <v>324</v>
      </c>
      <c r="Q242" s="18">
        <v>564</v>
      </c>
      <c r="R242" s="18">
        <v>603</v>
      </c>
      <c r="S242" s="18">
        <v>542</v>
      </c>
      <c r="T242" s="18">
        <v>581</v>
      </c>
      <c r="U242" s="18">
        <v>525</v>
      </c>
      <c r="V242" s="18">
        <v>196</v>
      </c>
      <c r="W242" s="18">
        <v>240</v>
      </c>
      <c r="X242" s="18">
        <v>154</v>
      </c>
      <c r="Y242" s="18">
        <v>218</v>
      </c>
      <c r="Z242" s="22">
        <v>132</v>
      </c>
      <c r="AA242" s="11">
        <f t="shared" si="134"/>
        <v>3263025</v>
      </c>
    </row>
    <row r="243" spans="1:28" x14ac:dyDescent="0.25">
      <c r="A243" s="2">
        <v>13</v>
      </c>
      <c r="B243" s="17">
        <v>461</v>
      </c>
      <c r="C243" s="18">
        <v>380</v>
      </c>
      <c r="D243" s="18">
        <v>444</v>
      </c>
      <c r="E243" s="18">
        <v>483</v>
      </c>
      <c r="F243" s="18">
        <v>422</v>
      </c>
      <c r="G243" s="18">
        <v>98</v>
      </c>
      <c r="H243" s="18">
        <v>12</v>
      </c>
      <c r="I243" s="18">
        <v>51</v>
      </c>
      <c r="J243" s="18">
        <v>120</v>
      </c>
      <c r="K243" s="18">
        <v>34</v>
      </c>
      <c r="L243" s="18">
        <v>335</v>
      </c>
      <c r="M243" s="18">
        <v>274</v>
      </c>
      <c r="N243" s="14">
        <v>313</v>
      </c>
      <c r="O243" s="18">
        <v>352</v>
      </c>
      <c r="P243" s="18">
        <v>291</v>
      </c>
      <c r="Q243" s="18">
        <v>592</v>
      </c>
      <c r="R243" s="18">
        <v>506</v>
      </c>
      <c r="S243" s="18">
        <v>575</v>
      </c>
      <c r="T243" s="18">
        <v>614</v>
      </c>
      <c r="U243" s="18">
        <v>528</v>
      </c>
      <c r="V243" s="18">
        <v>204</v>
      </c>
      <c r="W243" s="18">
        <v>143</v>
      </c>
      <c r="X243" s="18">
        <v>182</v>
      </c>
      <c r="Y243" s="18">
        <v>246</v>
      </c>
      <c r="Z243" s="22">
        <v>165</v>
      </c>
      <c r="AA243" s="11">
        <f t="shared" si="134"/>
        <v>3263025</v>
      </c>
      <c r="AB243" s="12">
        <f>B243^3+C243^3+D243^3+E243^3+F243^3+G243^3+H243^3+I243^3+J243^3+K243^3+L243^3+M243^3+N243^3+O243^3+P243^3+Q243^3+R243^3+S243^3+T243^3+U243^3+V243^3+W243^3+X243^3+Y243^3+Z243^3</f>
        <v>1530765625</v>
      </c>
    </row>
    <row r="244" spans="1:28" x14ac:dyDescent="0.25">
      <c r="A244" s="2">
        <v>14</v>
      </c>
      <c r="B244" s="17">
        <v>494</v>
      </c>
      <c r="C244" s="18">
        <v>408</v>
      </c>
      <c r="D244" s="18">
        <v>472</v>
      </c>
      <c r="E244" s="18">
        <v>386</v>
      </c>
      <c r="F244" s="18">
        <v>430</v>
      </c>
      <c r="G244" s="18">
        <v>101</v>
      </c>
      <c r="H244" s="18">
        <v>45</v>
      </c>
      <c r="I244" s="18">
        <v>84</v>
      </c>
      <c r="J244" s="18">
        <v>23</v>
      </c>
      <c r="K244" s="18">
        <v>62</v>
      </c>
      <c r="L244" s="18">
        <v>302</v>
      </c>
      <c r="M244" s="18">
        <v>366</v>
      </c>
      <c r="N244" s="18">
        <v>285</v>
      </c>
      <c r="O244" s="18">
        <v>349</v>
      </c>
      <c r="P244" s="18">
        <v>263</v>
      </c>
      <c r="Q244" s="18">
        <v>625</v>
      </c>
      <c r="R244" s="18">
        <v>539</v>
      </c>
      <c r="S244" s="18">
        <v>578</v>
      </c>
      <c r="T244" s="18">
        <v>517</v>
      </c>
      <c r="U244" s="18">
        <v>556</v>
      </c>
      <c r="V244" s="18">
        <v>232</v>
      </c>
      <c r="W244" s="18">
        <v>171</v>
      </c>
      <c r="X244" s="18">
        <v>215</v>
      </c>
      <c r="Y244" s="18">
        <v>129</v>
      </c>
      <c r="Z244" s="22">
        <v>193</v>
      </c>
      <c r="AA244" s="11">
        <f t="shared" si="134"/>
        <v>3263025</v>
      </c>
      <c r="AB244" s="12"/>
    </row>
    <row r="245" spans="1:28" x14ac:dyDescent="0.25">
      <c r="A245" s="2">
        <v>15</v>
      </c>
      <c r="B245" s="17">
        <v>397</v>
      </c>
      <c r="C245" s="18">
        <v>436</v>
      </c>
      <c r="D245" s="18">
        <v>480</v>
      </c>
      <c r="E245" s="18">
        <v>419</v>
      </c>
      <c r="F245" s="18">
        <v>458</v>
      </c>
      <c r="G245" s="18">
        <v>9</v>
      </c>
      <c r="H245" s="18">
        <v>73</v>
      </c>
      <c r="I245" s="18">
        <v>112</v>
      </c>
      <c r="J245" s="18">
        <v>26</v>
      </c>
      <c r="K245" s="18">
        <v>95</v>
      </c>
      <c r="L245" s="18">
        <v>299</v>
      </c>
      <c r="M245" s="18">
        <v>338</v>
      </c>
      <c r="N245" s="18">
        <v>252</v>
      </c>
      <c r="O245" s="18">
        <v>316</v>
      </c>
      <c r="P245" s="18">
        <v>360</v>
      </c>
      <c r="Q245" s="18">
        <v>503</v>
      </c>
      <c r="R245" s="18">
        <v>567</v>
      </c>
      <c r="S245" s="18">
        <v>606</v>
      </c>
      <c r="T245" s="18">
        <v>550</v>
      </c>
      <c r="U245" s="18">
        <v>589</v>
      </c>
      <c r="V245" s="18">
        <v>140</v>
      </c>
      <c r="W245" s="18">
        <v>179</v>
      </c>
      <c r="X245" s="18">
        <v>243</v>
      </c>
      <c r="Y245" s="18">
        <v>157</v>
      </c>
      <c r="Z245" s="22">
        <v>221</v>
      </c>
      <c r="AA245" s="11">
        <f t="shared" si="134"/>
        <v>3263025</v>
      </c>
      <c r="AB245" s="12"/>
    </row>
    <row r="246" spans="1:28" x14ac:dyDescent="0.25">
      <c r="A246" s="2">
        <v>16</v>
      </c>
      <c r="B246" s="17">
        <v>253</v>
      </c>
      <c r="C246" s="18">
        <v>317</v>
      </c>
      <c r="D246" s="18">
        <v>356</v>
      </c>
      <c r="E246" s="18">
        <v>300</v>
      </c>
      <c r="F246" s="18">
        <v>339</v>
      </c>
      <c r="G246" s="18">
        <v>515</v>
      </c>
      <c r="H246" s="18">
        <v>554</v>
      </c>
      <c r="I246" s="18">
        <v>618</v>
      </c>
      <c r="J246" s="18">
        <v>532</v>
      </c>
      <c r="K246" s="18">
        <v>596</v>
      </c>
      <c r="L246" s="18">
        <v>208</v>
      </c>
      <c r="M246" s="18">
        <v>169</v>
      </c>
      <c r="N246" s="18">
        <v>230</v>
      </c>
      <c r="O246" s="18">
        <v>186</v>
      </c>
      <c r="P246" s="18">
        <v>147</v>
      </c>
      <c r="Q246" s="18">
        <v>384</v>
      </c>
      <c r="R246" s="18">
        <v>448</v>
      </c>
      <c r="S246" s="18">
        <v>487</v>
      </c>
      <c r="T246" s="18">
        <v>401</v>
      </c>
      <c r="U246" s="18">
        <v>470</v>
      </c>
      <c r="V246" s="18">
        <v>110</v>
      </c>
      <c r="W246" s="18">
        <v>66</v>
      </c>
      <c r="X246" s="18">
        <v>2</v>
      </c>
      <c r="Y246" s="18">
        <v>88</v>
      </c>
      <c r="Z246" s="22">
        <v>49</v>
      </c>
      <c r="AA246" s="11">
        <f t="shared" si="134"/>
        <v>3263025</v>
      </c>
      <c r="AB246" s="12"/>
    </row>
    <row r="247" spans="1:28" x14ac:dyDescent="0.25">
      <c r="A247" s="2">
        <v>17</v>
      </c>
      <c r="B247" s="17">
        <v>375</v>
      </c>
      <c r="C247" s="18">
        <v>289</v>
      </c>
      <c r="D247" s="18">
        <v>328</v>
      </c>
      <c r="E247" s="18">
        <v>267</v>
      </c>
      <c r="F247" s="18">
        <v>306</v>
      </c>
      <c r="G247" s="18">
        <v>607</v>
      </c>
      <c r="H247" s="18">
        <v>546</v>
      </c>
      <c r="I247" s="18">
        <v>590</v>
      </c>
      <c r="J247" s="18">
        <v>504</v>
      </c>
      <c r="K247" s="18">
        <v>568</v>
      </c>
      <c r="L247" s="18">
        <v>180</v>
      </c>
      <c r="M247" s="18">
        <v>136</v>
      </c>
      <c r="N247" s="18">
        <v>222</v>
      </c>
      <c r="O247" s="18">
        <v>158</v>
      </c>
      <c r="P247" s="18">
        <v>244</v>
      </c>
      <c r="Q247" s="18">
        <v>476</v>
      </c>
      <c r="R247" s="18">
        <v>420</v>
      </c>
      <c r="S247" s="18">
        <v>459</v>
      </c>
      <c r="T247" s="18">
        <v>398</v>
      </c>
      <c r="U247" s="18">
        <v>437</v>
      </c>
      <c r="V247" s="18">
        <v>13</v>
      </c>
      <c r="W247" s="18">
        <v>99</v>
      </c>
      <c r="X247" s="18">
        <v>35</v>
      </c>
      <c r="Y247" s="18">
        <v>116</v>
      </c>
      <c r="Z247" s="22">
        <v>52</v>
      </c>
      <c r="AA247" s="11">
        <f t="shared" si="134"/>
        <v>3263025</v>
      </c>
      <c r="AB247" s="12"/>
    </row>
    <row r="248" spans="1:28" x14ac:dyDescent="0.25">
      <c r="A248" s="2">
        <v>18</v>
      </c>
      <c r="B248" s="17">
        <v>342</v>
      </c>
      <c r="C248" s="18">
        <v>256</v>
      </c>
      <c r="D248" s="18">
        <v>325</v>
      </c>
      <c r="E248" s="18">
        <v>364</v>
      </c>
      <c r="F248" s="18">
        <v>278</v>
      </c>
      <c r="G248" s="18">
        <v>579</v>
      </c>
      <c r="H248" s="18">
        <v>518</v>
      </c>
      <c r="I248" s="18">
        <v>557</v>
      </c>
      <c r="J248" s="18">
        <v>621</v>
      </c>
      <c r="K248" s="18">
        <v>540</v>
      </c>
      <c r="L248" s="18">
        <v>172</v>
      </c>
      <c r="M248" s="18">
        <v>233</v>
      </c>
      <c r="N248" s="18">
        <v>194</v>
      </c>
      <c r="O248" s="18">
        <v>130</v>
      </c>
      <c r="P248" s="18">
        <v>211</v>
      </c>
      <c r="Q248" s="18">
        <v>473</v>
      </c>
      <c r="R248" s="18">
        <v>387</v>
      </c>
      <c r="S248" s="18">
        <v>426</v>
      </c>
      <c r="T248" s="18">
        <v>495</v>
      </c>
      <c r="U248" s="18">
        <v>409</v>
      </c>
      <c r="V248" s="18">
        <v>41</v>
      </c>
      <c r="W248" s="18">
        <v>102</v>
      </c>
      <c r="X248" s="18">
        <v>63</v>
      </c>
      <c r="Y248" s="18">
        <v>24</v>
      </c>
      <c r="Z248" s="22">
        <v>85</v>
      </c>
      <c r="AA248" s="11">
        <f t="shared" si="134"/>
        <v>3263025</v>
      </c>
      <c r="AB248" s="12"/>
    </row>
    <row r="249" spans="1:28" x14ac:dyDescent="0.25">
      <c r="A249" s="2">
        <v>19</v>
      </c>
      <c r="B249" s="17">
        <v>314</v>
      </c>
      <c r="C249" s="18">
        <v>353</v>
      </c>
      <c r="D249" s="18">
        <v>292</v>
      </c>
      <c r="E249" s="18">
        <v>331</v>
      </c>
      <c r="F249" s="18">
        <v>275</v>
      </c>
      <c r="G249" s="18">
        <v>571</v>
      </c>
      <c r="H249" s="18">
        <v>615</v>
      </c>
      <c r="I249" s="18">
        <v>529</v>
      </c>
      <c r="J249" s="18">
        <v>593</v>
      </c>
      <c r="K249" s="18">
        <v>507</v>
      </c>
      <c r="L249" s="18">
        <v>144</v>
      </c>
      <c r="M249" s="18">
        <v>205</v>
      </c>
      <c r="N249" s="18">
        <v>161</v>
      </c>
      <c r="O249" s="18">
        <v>247</v>
      </c>
      <c r="P249" s="18">
        <v>183</v>
      </c>
      <c r="Q249" s="18">
        <v>445</v>
      </c>
      <c r="R249" s="18">
        <v>484</v>
      </c>
      <c r="S249" s="18">
        <v>423</v>
      </c>
      <c r="T249" s="18">
        <v>462</v>
      </c>
      <c r="U249" s="18">
        <v>376</v>
      </c>
      <c r="V249" s="18">
        <v>74</v>
      </c>
      <c r="W249" s="18">
        <v>10</v>
      </c>
      <c r="X249" s="18">
        <v>91</v>
      </c>
      <c r="Y249" s="18">
        <v>27</v>
      </c>
      <c r="Z249" s="22">
        <v>113</v>
      </c>
      <c r="AA249" s="11">
        <f t="shared" si="134"/>
        <v>3263025</v>
      </c>
      <c r="AB249" s="12"/>
    </row>
    <row r="250" spans="1:28" x14ac:dyDescent="0.25">
      <c r="A250" s="2">
        <v>20</v>
      </c>
      <c r="B250" s="17">
        <v>281</v>
      </c>
      <c r="C250" s="18">
        <v>350</v>
      </c>
      <c r="D250" s="18">
        <v>264</v>
      </c>
      <c r="E250" s="18">
        <v>303</v>
      </c>
      <c r="F250" s="18">
        <v>367</v>
      </c>
      <c r="G250" s="18">
        <v>543</v>
      </c>
      <c r="H250" s="18">
        <v>582</v>
      </c>
      <c r="I250" s="18">
        <v>521</v>
      </c>
      <c r="J250" s="18">
        <v>565</v>
      </c>
      <c r="K250" s="18">
        <v>604</v>
      </c>
      <c r="L250" s="18">
        <v>236</v>
      </c>
      <c r="M250" s="18">
        <v>197</v>
      </c>
      <c r="N250" s="18">
        <v>133</v>
      </c>
      <c r="O250" s="18">
        <v>219</v>
      </c>
      <c r="P250" s="18">
        <v>155</v>
      </c>
      <c r="Q250" s="18">
        <v>412</v>
      </c>
      <c r="R250" s="18">
        <v>451</v>
      </c>
      <c r="S250" s="18">
        <v>395</v>
      </c>
      <c r="T250" s="18">
        <v>434</v>
      </c>
      <c r="U250" s="18">
        <v>498</v>
      </c>
      <c r="V250" s="18">
        <v>77</v>
      </c>
      <c r="W250" s="18">
        <v>38</v>
      </c>
      <c r="X250" s="18">
        <v>124</v>
      </c>
      <c r="Y250" s="18">
        <v>60</v>
      </c>
      <c r="Z250" s="22">
        <v>16</v>
      </c>
      <c r="AA250" s="11">
        <f t="shared" si="134"/>
        <v>3263025</v>
      </c>
      <c r="AB250" s="12"/>
    </row>
    <row r="251" spans="1:28" x14ac:dyDescent="0.25">
      <c r="A251" s="2">
        <v>21</v>
      </c>
      <c r="B251" s="17">
        <v>134</v>
      </c>
      <c r="C251" s="18">
        <v>198</v>
      </c>
      <c r="D251" s="18">
        <v>237</v>
      </c>
      <c r="E251" s="18">
        <v>151</v>
      </c>
      <c r="F251" s="18">
        <v>220</v>
      </c>
      <c r="G251" s="18">
        <v>485</v>
      </c>
      <c r="H251" s="18">
        <v>441</v>
      </c>
      <c r="I251" s="18">
        <v>377</v>
      </c>
      <c r="J251" s="18">
        <v>463</v>
      </c>
      <c r="K251" s="18">
        <v>424</v>
      </c>
      <c r="L251" s="18">
        <v>89</v>
      </c>
      <c r="M251" s="18">
        <v>50</v>
      </c>
      <c r="N251" s="18">
        <v>106</v>
      </c>
      <c r="O251" s="18">
        <v>67</v>
      </c>
      <c r="P251" s="18">
        <v>3</v>
      </c>
      <c r="Q251" s="18">
        <v>265</v>
      </c>
      <c r="R251" s="18">
        <v>304</v>
      </c>
      <c r="S251" s="18">
        <v>368</v>
      </c>
      <c r="T251" s="18">
        <v>282</v>
      </c>
      <c r="U251" s="18">
        <v>346</v>
      </c>
      <c r="V251" s="18">
        <v>522</v>
      </c>
      <c r="W251" s="18">
        <v>561</v>
      </c>
      <c r="X251" s="18">
        <v>605</v>
      </c>
      <c r="Y251" s="18">
        <v>544</v>
      </c>
      <c r="Z251" s="22">
        <v>583</v>
      </c>
      <c r="AA251" s="11">
        <f t="shared" si="134"/>
        <v>3263025</v>
      </c>
      <c r="AB251" s="12"/>
    </row>
    <row r="252" spans="1:28" x14ac:dyDescent="0.25">
      <c r="A252" s="2">
        <v>22</v>
      </c>
      <c r="B252" s="17">
        <v>226</v>
      </c>
      <c r="C252" s="18">
        <v>170</v>
      </c>
      <c r="D252" s="18">
        <v>209</v>
      </c>
      <c r="E252" s="18">
        <v>148</v>
      </c>
      <c r="F252" s="18">
        <v>187</v>
      </c>
      <c r="G252" s="18">
        <v>388</v>
      </c>
      <c r="H252" s="18">
        <v>474</v>
      </c>
      <c r="I252" s="18">
        <v>410</v>
      </c>
      <c r="J252" s="18">
        <v>491</v>
      </c>
      <c r="K252" s="18">
        <v>427</v>
      </c>
      <c r="L252" s="18">
        <v>56</v>
      </c>
      <c r="M252" s="18">
        <v>17</v>
      </c>
      <c r="N252" s="18">
        <v>78</v>
      </c>
      <c r="O252" s="18">
        <v>39</v>
      </c>
      <c r="P252" s="18">
        <v>125</v>
      </c>
      <c r="Q252" s="18">
        <v>357</v>
      </c>
      <c r="R252" s="18">
        <v>296</v>
      </c>
      <c r="S252" s="18">
        <v>340</v>
      </c>
      <c r="T252" s="18">
        <v>254</v>
      </c>
      <c r="U252" s="18">
        <v>318</v>
      </c>
      <c r="V252" s="18">
        <v>619</v>
      </c>
      <c r="W252" s="18">
        <v>533</v>
      </c>
      <c r="X252" s="18">
        <v>597</v>
      </c>
      <c r="Y252" s="18">
        <v>511</v>
      </c>
      <c r="Z252" s="22">
        <v>555</v>
      </c>
      <c r="AA252" s="11">
        <f t="shared" si="134"/>
        <v>3263025</v>
      </c>
      <c r="AB252" s="12" t="s">
        <v>3</v>
      </c>
    </row>
    <row r="253" spans="1:28" x14ac:dyDescent="0.25">
      <c r="A253" s="2">
        <v>23</v>
      </c>
      <c r="B253" s="17">
        <v>223</v>
      </c>
      <c r="C253" s="18">
        <v>137</v>
      </c>
      <c r="D253" s="18">
        <v>176</v>
      </c>
      <c r="E253" s="18">
        <v>245</v>
      </c>
      <c r="F253" s="18">
        <v>159</v>
      </c>
      <c r="G253" s="18">
        <v>416</v>
      </c>
      <c r="H253" s="18">
        <v>477</v>
      </c>
      <c r="I253" s="18">
        <v>438</v>
      </c>
      <c r="J253" s="18">
        <v>399</v>
      </c>
      <c r="K253" s="18">
        <v>460</v>
      </c>
      <c r="L253" s="18">
        <v>28</v>
      </c>
      <c r="M253" s="18">
        <v>114</v>
      </c>
      <c r="N253" s="18">
        <v>75</v>
      </c>
      <c r="O253" s="18">
        <v>6</v>
      </c>
      <c r="P253" s="18">
        <v>92</v>
      </c>
      <c r="Q253" s="18">
        <v>329</v>
      </c>
      <c r="R253" s="18">
        <v>268</v>
      </c>
      <c r="S253" s="18">
        <v>307</v>
      </c>
      <c r="T253" s="18">
        <v>371</v>
      </c>
      <c r="U253" s="18">
        <v>290</v>
      </c>
      <c r="V253" s="18">
        <v>586</v>
      </c>
      <c r="W253" s="18">
        <v>505</v>
      </c>
      <c r="X253" s="18">
        <v>569</v>
      </c>
      <c r="Y253" s="18">
        <v>608</v>
      </c>
      <c r="Z253" s="22">
        <v>547</v>
      </c>
      <c r="AA253" s="11">
        <f t="shared" si="134"/>
        <v>3263025</v>
      </c>
      <c r="AB253" s="12"/>
    </row>
    <row r="254" spans="1:28" x14ac:dyDescent="0.25">
      <c r="A254" s="2">
        <v>24</v>
      </c>
      <c r="B254" s="17">
        <v>195</v>
      </c>
      <c r="C254" s="18">
        <v>234</v>
      </c>
      <c r="D254" s="18">
        <v>173</v>
      </c>
      <c r="E254" s="18">
        <v>212</v>
      </c>
      <c r="F254" s="18">
        <v>126</v>
      </c>
      <c r="G254" s="18">
        <v>449</v>
      </c>
      <c r="H254" s="18">
        <v>385</v>
      </c>
      <c r="I254" s="18">
        <v>466</v>
      </c>
      <c r="J254" s="18">
        <v>402</v>
      </c>
      <c r="K254" s="18">
        <v>488</v>
      </c>
      <c r="L254" s="18">
        <v>25</v>
      </c>
      <c r="M254" s="18">
        <v>81</v>
      </c>
      <c r="N254" s="18">
        <v>42</v>
      </c>
      <c r="O254" s="18">
        <v>103</v>
      </c>
      <c r="P254" s="18">
        <v>64</v>
      </c>
      <c r="Q254" s="18">
        <v>321</v>
      </c>
      <c r="R254" s="18">
        <v>365</v>
      </c>
      <c r="S254" s="18">
        <v>279</v>
      </c>
      <c r="T254" s="18">
        <v>343</v>
      </c>
      <c r="U254" s="18">
        <v>257</v>
      </c>
      <c r="V254" s="18">
        <v>558</v>
      </c>
      <c r="W254" s="18">
        <v>622</v>
      </c>
      <c r="X254" s="18">
        <v>536</v>
      </c>
      <c r="Y254" s="18">
        <v>580</v>
      </c>
      <c r="Z254" s="22">
        <v>519</v>
      </c>
      <c r="AA254" s="11">
        <f t="shared" si="134"/>
        <v>3263025</v>
      </c>
      <c r="AB254" s="12"/>
    </row>
    <row r="255" spans="1:28" x14ac:dyDescent="0.25">
      <c r="A255" s="2">
        <v>25</v>
      </c>
      <c r="B255" s="19">
        <v>162</v>
      </c>
      <c r="C255" s="20">
        <v>201</v>
      </c>
      <c r="D255" s="20">
        <v>145</v>
      </c>
      <c r="E255" s="20">
        <v>184</v>
      </c>
      <c r="F255" s="20">
        <v>248</v>
      </c>
      <c r="G255" s="20">
        <v>452</v>
      </c>
      <c r="H255" s="20">
        <v>413</v>
      </c>
      <c r="I255" s="20">
        <v>499</v>
      </c>
      <c r="J255" s="20">
        <v>435</v>
      </c>
      <c r="K255" s="20">
        <v>391</v>
      </c>
      <c r="L255" s="20">
        <v>117</v>
      </c>
      <c r="M255" s="20">
        <v>53</v>
      </c>
      <c r="N255" s="20">
        <v>14</v>
      </c>
      <c r="O255" s="20">
        <v>100</v>
      </c>
      <c r="P255" s="20">
        <v>31</v>
      </c>
      <c r="Q255" s="20">
        <v>293</v>
      </c>
      <c r="R255" s="20">
        <v>332</v>
      </c>
      <c r="S255" s="20">
        <v>271</v>
      </c>
      <c r="T255" s="20">
        <v>315</v>
      </c>
      <c r="U255" s="20">
        <v>354</v>
      </c>
      <c r="V255" s="20">
        <v>530</v>
      </c>
      <c r="W255" s="20">
        <v>594</v>
      </c>
      <c r="X255" s="20">
        <v>508</v>
      </c>
      <c r="Y255" s="20">
        <v>572</v>
      </c>
      <c r="Z255" s="23">
        <v>611</v>
      </c>
      <c r="AA255" s="11">
        <f t="shared" si="134"/>
        <v>3263025</v>
      </c>
      <c r="AB255" s="12"/>
    </row>
    <row r="256" spans="1:28" x14ac:dyDescent="0.25">
      <c r="A256" s="7" t="s">
        <v>0</v>
      </c>
      <c r="B256" s="11">
        <f t="shared" ref="B256" si="135">SUMSQ(B231:B255)</f>
        <v>3263025</v>
      </c>
      <c r="C256" s="11">
        <f t="shared" ref="C256" si="136">SUMSQ(C231:C255)</f>
        <v>3263025</v>
      </c>
      <c r="D256" s="11">
        <f t="shared" ref="D256" si="137">SUMSQ(D231:D255)</f>
        <v>3263025</v>
      </c>
      <c r="E256" s="11">
        <f t="shared" ref="E256" si="138">SUMSQ(E231:E255)</f>
        <v>3263025</v>
      </c>
      <c r="F256" s="11">
        <f t="shared" ref="F256" si="139">SUMSQ(F231:F255)</f>
        <v>3263025</v>
      </c>
      <c r="G256" s="11">
        <f t="shared" ref="G256" si="140">SUMSQ(G231:G255)</f>
        <v>3263025</v>
      </c>
      <c r="H256" s="11">
        <f t="shared" ref="H256" si="141">SUMSQ(H231:H255)</f>
        <v>3263025</v>
      </c>
      <c r="I256" s="11">
        <f t="shared" ref="I256" si="142">SUMSQ(I231:I255)</f>
        <v>3263025</v>
      </c>
      <c r="J256" s="11">
        <f t="shared" ref="J256" si="143">SUMSQ(J231:J255)</f>
        <v>3263025</v>
      </c>
      <c r="K256" s="11">
        <f t="shared" ref="K256" si="144">SUMSQ(K231:K255)</f>
        <v>3263025</v>
      </c>
      <c r="L256" s="11">
        <f t="shared" ref="L256" si="145">SUMSQ(L231:L255)</f>
        <v>3263025</v>
      </c>
      <c r="M256" s="11">
        <f t="shared" ref="M256" si="146">SUMSQ(M231:M255)</f>
        <v>3263025</v>
      </c>
      <c r="N256" s="11">
        <f t="shared" ref="N256" si="147">SUMSQ(N231:N255)</f>
        <v>3263025</v>
      </c>
      <c r="O256" s="11">
        <f t="shared" ref="O256" si="148">SUMSQ(O231:O255)</f>
        <v>3263025</v>
      </c>
      <c r="P256" s="11">
        <f t="shared" ref="P256" si="149">SUMSQ(P231:P255)</f>
        <v>3263025</v>
      </c>
      <c r="Q256" s="11">
        <f t="shared" ref="Q256" si="150">SUMSQ(Q231:Q255)</f>
        <v>3263025</v>
      </c>
      <c r="R256" s="11">
        <f t="shared" ref="R256" si="151">SUMSQ(R231:R255)</f>
        <v>3263025</v>
      </c>
      <c r="S256" s="11">
        <f t="shared" ref="S256" si="152">SUMSQ(S231:S255)</f>
        <v>3263025</v>
      </c>
      <c r="T256" s="11">
        <f t="shared" ref="T256" si="153">SUMSQ(T231:T255)</f>
        <v>3263025</v>
      </c>
      <c r="U256" s="11">
        <f t="shared" ref="U256" si="154">SUMSQ(U231:U255)</f>
        <v>3263025</v>
      </c>
      <c r="V256" s="11">
        <f t="shared" ref="V256" si="155">SUMSQ(V231:V255)</f>
        <v>3263025</v>
      </c>
      <c r="W256" s="11">
        <f t="shared" ref="W256" si="156">SUMSQ(W231:W255)</f>
        <v>3263025</v>
      </c>
      <c r="X256" s="11">
        <f t="shared" ref="X256" si="157">SUMSQ(X231:X255)</f>
        <v>3263025</v>
      </c>
      <c r="Y256" s="11">
        <f t="shared" ref="Y256" si="158">SUMSQ(Y231:Y255)</f>
        <v>3263025</v>
      </c>
      <c r="Z256" s="11">
        <f t="shared" ref="Z256" si="159">SUMSQ(Z231:Z255)</f>
        <v>3263025</v>
      </c>
      <c r="AA256" s="11"/>
      <c r="AB256" s="12"/>
    </row>
    <row r="257" spans="1:28" x14ac:dyDescent="0.25">
      <c r="A257" s="7" t="s">
        <v>4</v>
      </c>
      <c r="N257" s="12">
        <f>N231^3+N232^3+N233^3+N234^3+N235^3+N236^3+N237^3+N238^3+N239^3+N240^3+N241^3+N242^3+N243^3+N244^3+N245^3+N246^3+N247^3+N248^3+N249^3+N250^3+N251^3+N252^3+N253^3+N254^3+N255^3</f>
        <v>1530765625</v>
      </c>
      <c r="O257" s="12"/>
      <c r="AA257" s="11"/>
      <c r="AB257" s="12"/>
    </row>
    <row r="258" spans="1:28" x14ac:dyDescent="0.25">
      <c r="A258" s="3"/>
      <c r="B258" s="8" t="s">
        <v>6</v>
      </c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11"/>
      <c r="AB258" s="12"/>
    </row>
    <row r="259" spans="1:28" x14ac:dyDescent="0.25">
      <c r="A259" s="7" t="s">
        <v>1</v>
      </c>
      <c r="B259" s="3">
        <f>B231</f>
        <v>15</v>
      </c>
      <c r="C259" s="3">
        <f>C232</f>
        <v>46</v>
      </c>
      <c r="D259" s="3">
        <f>D233</f>
        <v>57</v>
      </c>
      <c r="E259" s="3">
        <f>E234</f>
        <v>93</v>
      </c>
      <c r="F259" s="3">
        <f>F235</f>
        <v>104</v>
      </c>
      <c r="G259" s="3">
        <f>G236</f>
        <v>128</v>
      </c>
      <c r="H259" s="3">
        <f>H237</f>
        <v>164</v>
      </c>
      <c r="I259" s="3">
        <f>I238</f>
        <v>200</v>
      </c>
      <c r="J259" s="3">
        <f>J239</f>
        <v>206</v>
      </c>
      <c r="K259" s="3">
        <f>K240</f>
        <v>242</v>
      </c>
      <c r="L259" s="3">
        <f>L241</f>
        <v>266</v>
      </c>
      <c r="M259" s="3">
        <f>M242</f>
        <v>277</v>
      </c>
      <c r="N259" s="3">
        <f>N243</f>
        <v>313</v>
      </c>
      <c r="O259" s="3">
        <f>O244</f>
        <v>349</v>
      </c>
      <c r="P259" s="3">
        <f>P245</f>
        <v>360</v>
      </c>
      <c r="Q259" s="3">
        <f>Q246</f>
        <v>384</v>
      </c>
      <c r="R259" s="3">
        <f>R247</f>
        <v>420</v>
      </c>
      <c r="S259" s="3">
        <f>S248</f>
        <v>426</v>
      </c>
      <c r="T259" s="3">
        <f>T249</f>
        <v>462</v>
      </c>
      <c r="U259" s="3">
        <f>U250</f>
        <v>498</v>
      </c>
      <c r="V259" s="3">
        <f>V251</f>
        <v>522</v>
      </c>
      <c r="W259" s="3">
        <f>W252</f>
        <v>533</v>
      </c>
      <c r="X259" s="3">
        <f>X253</f>
        <v>569</v>
      </c>
      <c r="Y259" s="3">
        <f>Y254</f>
        <v>580</v>
      </c>
      <c r="Z259" s="9">
        <f>Z255</f>
        <v>611</v>
      </c>
      <c r="AA259" s="11">
        <f>SUMSQ(B259:Z259)</f>
        <v>3263025</v>
      </c>
      <c r="AB259" s="12">
        <f>B259^3+C259^3+D259^3+E259^3+F259^3+G259^3+H259^3+I259^3+J259^3+K259^3+L259^3+M259^3+N259^3+O259^3+P259^3+Q259^3+R259^3+S259^3+T259^3+U259^3+V259^3+W259^3+X259^3+Y259^3+Z259^3</f>
        <v>1530765625</v>
      </c>
    </row>
    <row r="260" spans="1:28" x14ac:dyDescent="0.25">
      <c r="A260" s="7" t="s">
        <v>2</v>
      </c>
      <c r="B260" s="3">
        <f>B255</f>
        <v>162</v>
      </c>
      <c r="C260" s="3">
        <f>C254</f>
        <v>234</v>
      </c>
      <c r="D260" s="3">
        <f>D253</f>
        <v>176</v>
      </c>
      <c r="E260" s="3">
        <f>E252</f>
        <v>148</v>
      </c>
      <c r="F260" s="3">
        <f>F251</f>
        <v>220</v>
      </c>
      <c r="G260" s="3">
        <f>G250</f>
        <v>543</v>
      </c>
      <c r="H260" s="3">
        <f>H249</f>
        <v>615</v>
      </c>
      <c r="I260" s="3">
        <f>I248</f>
        <v>557</v>
      </c>
      <c r="J260" s="3">
        <f>J247</f>
        <v>504</v>
      </c>
      <c r="K260" s="3">
        <f>K246</f>
        <v>596</v>
      </c>
      <c r="L260" s="3">
        <f>L245</f>
        <v>299</v>
      </c>
      <c r="M260" s="3">
        <f>M244</f>
        <v>366</v>
      </c>
      <c r="N260" s="3">
        <f>N243</f>
        <v>313</v>
      </c>
      <c r="O260" s="3">
        <f>O242</f>
        <v>260</v>
      </c>
      <c r="P260" s="3">
        <f>P241</f>
        <v>327</v>
      </c>
      <c r="Q260" s="3">
        <f>Q240</f>
        <v>30</v>
      </c>
      <c r="R260" s="3">
        <f>R239</f>
        <v>122</v>
      </c>
      <c r="S260" s="3">
        <f>S238</f>
        <v>69</v>
      </c>
      <c r="T260" s="3">
        <f>T237</f>
        <v>11</v>
      </c>
      <c r="U260" s="3">
        <f>U236</f>
        <v>83</v>
      </c>
      <c r="V260" s="3">
        <f>V235</f>
        <v>406</v>
      </c>
      <c r="W260" s="3">
        <f>W234</f>
        <v>478</v>
      </c>
      <c r="X260" s="3">
        <f>X233</f>
        <v>450</v>
      </c>
      <c r="Y260" s="3">
        <f>Y232</f>
        <v>392</v>
      </c>
      <c r="Z260" s="9">
        <f>Z231</f>
        <v>464</v>
      </c>
      <c r="AA260" s="11">
        <f>SUMSQ(B260:Z260)</f>
        <v>3263025</v>
      </c>
      <c r="AB260" s="12">
        <f>B260^3+C260^3+D260^3+E260^3+F260^3+G260^3+H260^3+I260^3+J260^3+K260^3+L260^3+M260^3+N260^3+O260^3+P260^3+Q260^3+R260^3+S260^3+T260^3+U260^3+V260^3+W260^3+X260^3+Y260^3+Z260^3</f>
        <v>1530765625</v>
      </c>
    </row>
    <row r="262" spans="1:28" x14ac:dyDescent="0.25">
      <c r="A262" s="2" t="s">
        <v>3</v>
      </c>
      <c r="B262" s="13" t="s">
        <v>19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6"/>
      <c r="AB262" s="2"/>
    </row>
    <row r="263" spans="1:28" x14ac:dyDescent="0.25">
      <c r="A263" s="2">
        <v>1</v>
      </c>
      <c r="B263" s="15">
        <v>19</v>
      </c>
      <c r="C263" s="16">
        <v>105</v>
      </c>
      <c r="D263" s="16">
        <v>86</v>
      </c>
      <c r="E263" s="16">
        <v>72</v>
      </c>
      <c r="F263" s="16">
        <v>33</v>
      </c>
      <c r="G263" s="16">
        <v>502</v>
      </c>
      <c r="H263" s="16">
        <v>613</v>
      </c>
      <c r="I263" s="16">
        <v>599</v>
      </c>
      <c r="J263" s="16">
        <v>560</v>
      </c>
      <c r="K263" s="16">
        <v>541</v>
      </c>
      <c r="L263" s="16">
        <v>390</v>
      </c>
      <c r="M263" s="16">
        <v>496</v>
      </c>
      <c r="N263" s="16">
        <v>457</v>
      </c>
      <c r="O263" s="16">
        <v>443</v>
      </c>
      <c r="P263" s="16">
        <v>404</v>
      </c>
      <c r="Q263" s="16">
        <v>273</v>
      </c>
      <c r="R263" s="16">
        <v>359</v>
      </c>
      <c r="S263" s="16">
        <v>345</v>
      </c>
      <c r="T263" s="16">
        <v>301</v>
      </c>
      <c r="U263" s="16">
        <v>287</v>
      </c>
      <c r="V263" s="16">
        <v>131</v>
      </c>
      <c r="W263" s="16">
        <v>242</v>
      </c>
      <c r="X263" s="16">
        <v>203</v>
      </c>
      <c r="Y263" s="16">
        <v>189</v>
      </c>
      <c r="Z263" s="21">
        <v>175</v>
      </c>
      <c r="AA263" s="11">
        <f t="shared" ref="AA263:AA287" si="160">SUMSQ(B263:Z263)</f>
        <v>3263025</v>
      </c>
    </row>
    <row r="264" spans="1:28" x14ac:dyDescent="0.25">
      <c r="A264" s="2">
        <v>2</v>
      </c>
      <c r="B264" s="17">
        <v>61</v>
      </c>
      <c r="C264" s="18">
        <v>47</v>
      </c>
      <c r="D264" s="18">
        <v>8</v>
      </c>
      <c r="E264" s="18">
        <v>119</v>
      </c>
      <c r="F264" s="18">
        <v>80</v>
      </c>
      <c r="G264" s="18">
        <v>574</v>
      </c>
      <c r="H264" s="18">
        <v>535</v>
      </c>
      <c r="I264" s="18">
        <v>516</v>
      </c>
      <c r="J264" s="18">
        <v>602</v>
      </c>
      <c r="K264" s="18">
        <v>588</v>
      </c>
      <c r="L264" s="18">
        <v>432</v>
      </c>
      <c r="M264" s="18">
        <v>418</v>
      </c>
      <c r="N264" s="18">
        <v>379</v>
      </c>
      <c r="O264" s="18">
        <v>490</v>
      </c>
      <c r="P264" s="18">
        <v>471</v>
      </c>
      <c r="Q264" s="18">
        <v>320</v>
      </c>
      <c r="R264" s="18">
        <v>276</v>
      </c>
      <c r="S264" s="18">
        <v>262</v>
      </c>
      <c r="T264" s="18">
        <v>373</v>
      </c>
      <c r="U264" s="18">
        <v>334</v>
      </c>
      <c r="V264" s="18">
        <v>178</v>
      </c>
      <c r="W264" s="18">
        <v>164</v>
      </c>
      <c r="X264" s="18">
        <v>150</v>
      </c>
      <c r="Y264" s="18">
        <v>231</v>
      </c>
      <c r="Z264" s="22">
        <v>217</v>
      </c>
      <c r="AA264" s="11">
        <f t="shared" si="160"/>
        <v>3263025</v>
      </c>
    </row>
    <row r="265" spans="1:28" x14ac:dyDescent="0.25">
      <c r="A265" s="2">
        <v>3</v>
      </c>
      <c r="B265" s="17">
        <v>108</v>
      </c>
      <c r="C265" s="18">
        <v>94</v>
      </c>
      <c r="D265" s="18">
        <v>55</v>
      </c>
      <c r="E265" s="18">
        <v>36</v>
      </c>
      <c r="F265" s="18">
        <v>22</v>
      </c>
      <c r="G265" s="18">
        <v>616</v>
      </c>
      <c r="H265" s="18">
        <v>577</v>
      </c>
      <c r="I265" s="18">
        <v>563</v>
      </c>
      <c r="J265" s="18">
        <v>549</v>
      </c>
      <c r="K265" s="18">
        <v>510</v>
      </c>
      <c r="L265" s="18">
        <v>479</v>
      </c>
      <c r="M265" s="18">
        <v>465</v>
      </c>
      <c r="N265" s="18">
        <v>446</v>
      </c>
      <c r="O265" s="18">
        <v>407</v>
      </c>
      <c r="P265" s="18">
        <v>393</v>
      </c>
      <c r="Q265" s="18">
        <v>362</v>
      </c>
      <c r="R265" s="18">
        <v>348</v>
      </c>
      <c r="S265" s="18">
        <v>309</v>
      </c>
      <c r="T265" s="18">
        <v>295</v>
      </c>
      <c r="U265" s="18">
        <v>251</v>
      </c>
      <c r="V265" s="18">
        <v>250</v>
      </c>
      <c r="W265" s="18">
        <v>206</v>
      </c>
      <c r="X265" s="18">
        <v>192</v>
      </c>
      <c r="Y265" s="18">
        <v>153</v>
      </c>
      <c r="Z265" s="22">
        <v>139</v>
      </c>
      <c r="AA265" s="11">
        <f t="shared" si="160"/>
        <v>3263025</v>
      </c>
    </row>
    <row r="266" spans="1:28" x14ac:dyDescent="0.25">
      <c r="A266" s="2">
        <v>4</v>
      </c>
      <c r="B266" s="17">
        <v>30</v>
      </c>
      <c r="C266" s="18">
        <v>11</v>
      </c>
      <c r="D266" s="18">
        <v>122</v>
      </c>
      <c r="E266" s="18">
        <v>83</v>
      </c>
      <c r="F266" s="18">
        <v>69</v>
      </c>
      <c r="G266" s="18">
        <v>538</v>
      </c>
      <c r="H266" s="18">
        <v>524</v>
      </c>
      <c r="I266" s="18">
        <v>610</v>
      </c>
      <c r="J266" s="18">
        <v>591</v>
      </c>
      <c r="K266" s="18">
        <v>552</v>
      </c>
      <c r="L266" s="18">
        <v>421</v>
      </c>
      <c r="M266" s="18">
        <v>382</v>
      </c>
      <c r="N266" s="18">
        <v>493</v>
      </c>
      <c r="O266" s="18">
        <v>454</v>
      </c>
      <c r="P266" s="18">
        <v>440</v>
      </c>
      <c r="Q266" s="18">
        <v>284</v>
      </c>
      <c r="R266" s="18">
        <v>270</v>
      </c>
      <c r="S266" s="18">
        <v>351</v>
      </c>
      <c r="T266" s="18">
        <v>337</v>
      </c>
      <c r="U266" s="18">
        <v>323</v>
      </c>
      <c r="V266" s="18">
        <v>167</v>
      </c>
      <c r="W266" s="18">
        <v>128</v>
      </c>
      <c r="X266" s="18">
        <v>239</v>
      </c>
      <c r="Y266" s="18">
        <v>225</v>
      </c>
      <c r="Z266" s="22">
        <v>181</v>
      </c>
      <c r="AA266" s="11">
        <f t="shared" si="160"/>
        <v>3263025</v>
      </c>
    </row>
    <row r="267" spans="1:28" x14ac:dyDescent="0.25">
      <c r="A267" s="2">
        <v>5</v>
      </c>
      <c r="B267" s="17">
        <v>97</v>
      </c>
      <c r="C267" s="18">
        <v>58</v>
      </c>
      <c r="D267" s="18">
        <v>44</v>
      </c>
      <c r="E267" s="18">
        <v>5</v>
      </c>
      <c r="F267" s="18">
        <v>111</v>
      </c>
      <c r="G267" s="18">
        <v>585</v>
      </c>
      <c r="H267" s="18">
        <v>566</v>
      </c>
      <c r="I267" s="18">
        <v>527</v>
      </c>
      <c r="J267" s="18">
        <v>513</v>
      </c>
      <c r="K267" s="18">
        <v>624</v>
      </c>
      <c r="L267" s="18">
        <v>468</v>
      </c>
      <c r="M267" s="18">
        <v>429</v>
      </c>
      <c r="N267" s="18">
        <v>415</v>
      </c>
      <c r="O267" s="18">
        <v>396</v>
      </c>
      <c r="P267" s="18">
        <v>482</v>
      </c>
      <c r="Q267" s="18">
        <v>326</v>
      </c>
      <c r="R267" s="18">
        <v>312</v>
      </c>
      <c r="S267" s="18">
        <v>298</v>
      </c>
      <c r="T267" s="18">
        <v>259</v>
      </c>
      <c r="U267" s="18">
        <v>370</v>
      </c>
      <c r="V267" s="18">
        <v>214</v>
      </c>
      <c r="W267" s="18">
        <v>200</v>
      </c>
      <c r="X267" s="18">
        <v>156</v>
      </c>
      <c r="Y267" s="18">
        <v>142</v>
      </c>
      <c r="Z267" s="22">
        <v>228</v>
      </c>
      <c r="AA267" s="11">
        <f t="shared" si="160"/>
        <v>3263025</v>
      </c>
    </row>
    <row r="268" spans="1:28" x14ac:dyDescent="0.25">
      <c r="A268" s="2">
        <v>6</v>
      </c>
      <c r="B268" s="17">
        <v>265</v>
      </c>
      <c r="C268" s="18">
        <v>371</v>
      </c>
      <c r="D268" s="18">
        <v>332</v>
      </c>
      <c r="E268" s="18">
        <v>318</v>
      </c>
      <c r="F268" s="18">
        <v>279</v>
      </c>
      <c r="G268" s="18">
        <v>148</v>
      </c>
      <c r="H268" s="18">
        <v>234</v>
      </c>
      <c r="I268" s="18">
        <v>220</v>
      </c>
      <c r="J268" s="18">
        <v>176</v>
      </c>
      <c r="K268" s="18">
        <v>162</v>
      </c>
      <c r="L268" s="18">
        <v>6</v>
      </c>
      <c r="M268" s="18">
        <v>117</v>
      </c>
      <c r="N268" s="18">
        <v>78</v>
      </c>
      <c r="O268" s="18">
        <v>64</v>
      </c>
      <c r="P268" s="18">
        <v>50</v>
      </c>
      <c r="Q268" s="18">
        <v>519</v>
      </c>
      <c r="R268" s="18">
        <v>605</v>
      </c>
      <c r="S268" s="18">
        <v>586</v>
      </c>
      <c r="T268" s="18">
        <v>572</v>
      </c>
      <c r="U268" s="18">
        <v>533</v>
      </c>
      <c r="V268" s="18">
        <v>377</v>
      </c>
      <c r="W268" s="18">
        <v>488</v>
      </c>
      <c r="X268" s="18">
        <v>474</v>
      </c>
      <c r="Y268" s="18">
        <v>435</v>
      </c>
      <c r="Z268" s="22">
        <v>416</v>
      </c>
      <c r="AA268" s="11">
        <f t="shared" si="160"/>
        <v>3263025</v>
      </c>
    </row>
    <row r="269" spans="1:28" x14ac:dyDescent="0.25">
      <c r="A269" s="2">
        <v>7</v>
      </c>
      <c r="B269" s="17">
        <v>307</v>
      </c>
      <c r="C269" s="18">
        <v>293</v>
      </c>
      <c r="D269" s="18">
        <v>254</v>
      </c>
      <c r="E269" s="18">
        <v>365</v>
      </c>
      <c r="F269" s="18">
        <v>346</v>
      </c>
      <c r="G269" s="18">
        <v>195</v>
      </c>
      <c r="H269" s="18">
        <v>151</v>
      </c>
      <c r="I269" s="18">
        <v>137</v>
      </c>
      <c r="J269" s="18">
        <v>248</v>
      </c>
      <c r="K269" s="18">
        <v>209</v>
      </c>
      <c r="L269" s="18">
        <v>53</v>
      </c>
      <c r="M269" s="18">
        <v>39</v>
      </c>
      <c r="N269" s="18">
        <v>25</v>
      </c>
      <c r="O269" s="18">
        <v>106</v>
      </c>
      <c r="P269" s="18">
        <v>92</v>
      </c>
      <c r="Q269" s="18">
        <v>561</v>
      </c>
      <c r="R269" s="18">
        <v>547</v>
      </c>
      <c r="S269" s="18">
        <v>508</v>
      </c>
      <c r="T269" s="18">
        <v>619</v>
      </c>
      <c r="U269" s="18">
        <v>580</v>
      </c>
      <c r="V269" s="18">
        <v>449</v>
      </c>
      <c r="W269" s="18">
        <v>410</v>
      </c>
      <c r="X269" s="18">
        <v>391</v>
      </c>
      <c r="Y269" s="18">
        <v>477</v>
      </c>
      <c r="Z269" s="22">
        <v>463</v>
      </c>
      <c r="AA269" s="11">
        <f t="shared" si="160"/>
        <v>3263025</v>
      </c>
      <c r="AB269" s="3" t="s">
        <v>3</v>
      </c>
    </row>
    <row r="270" spans="1:28" x14ac:dyDescent="0.25">
      <c r="A270" s="2">
        <v>8</v>
      </c>
      <c r="B270" s="17">
        <v>354</v>
      </c>
      <c r="C270" s="18">
        <v>340</v>
      </c>
      <c r="D270" s="18">
        <v>321</v>
      </c>
      <c r="E270" s="18">
        <v>282</v>
      </c>
      <c r="F270" s="18">
        <v>268</v>
      </c>
      <c r="G270" s="18">
        <v>237</v>
      </c>
      <c r="H270" s="18">
        <v>223</v>
      </c>
      <c r="I270" s="18">
        <v>184</v>
      </c>
      <c r="J270" s="18">
        <v>170</v>
      </c>
      <c r="K270" s="18">
        <v>126</v>
      </c>
      <c r="L270" s="18">
        <v>125</v>
      </c>
      <c r="M270" s="18">
        <v>81</v>
      </c>
      <c r="N270" s="18">
        <v>67</v>
      </c>
      <c r="O270" s="18">
        <v>28</v>
      </c>
      <c r="P270" s="18">
        <v>14</v>
      </c>
      <c r="Q270" s="18">
        <v>608</v>
      </c>
      <c r="R270" s="18">
        <v>594</v>
      </c>
      <c r="S270" s="18">
        <v>555</v>
      </c>
      <c r="T270" s="18">
        <v>536</v>
      </c>
      <c r="U270" s="18">
        <v>522</v>
      </c>
      <c r="V270" s="18">
        <v>491</v>
      </c>
      <c r="W270" s="18">
        <v>452</v>
      </c>
      <c r="X270" s="18">
        <v>438</v>
      </c>
      <c r="Y270" s="18">
        <v>424</v>
      </c>
      <c r="Z270" s="22">
        <v>385</v>
      </c>
      <c r="AA270" s="11">
        <f t="shared" si="160"/>
        <v>3263025</v>
      </c>
    </row>
    <row r="271" spans="1:28" x14ac:dyDescent="0.25">
      <c r="A271" s="2">
        <v>9</v>
      </c>
      <c r="B271" s="17">
        <v>296</v>
      </c>
      <c r="C271" s="18">
        <v>257</v>
      </c>
      <c r="D271" s="18">
        <v>368</v>
      </c>
      <c r="E271" s="18">
        <v>329</v>
      </c>
      <c r="F271" s="18">
        <v>315</v>
      </c>
      <c r="G271" s="18">
        <v>159</v>
      </c>
      <c r="H271" s="18">
        <v>145</v>
      </c>
      <c r="I271" s="18">
        <v>226</v>
      </c>
      <c r="J271" s="18">
        <v>212</v>
      </c>
      <c r="K271" s="18">
        <v>198</v>
      </c>
      <c r="L271" s="18">
        <v>42</v>
      </c>
      <c r="M271" s="18">
        <v>3</v>
      </c>
      <c r="N271" s="18">
        <v>114</v>
      </c>
      <c r="O271" s="18">
        <v>100</v>
      </c>
      <c r="P271" s="18">
        <v>56</v>
      </c>
      <c r="Q271" s="18">
        <v>530</v>
      </c>
      <c r="R271" s="18">
        <v>511</v>
      </c>
      <c r="S271" s="18">
        <v>622</v>
      </c>
      <c r="T271" s="18">
        <v>583</v>
      </c>
      <c r="U271" s="18">
        <v>569</v>
      </c>
      <c r="V271" s="18">
        <v>413</v>
      </c>
      <c r="W271" s="18">
        <v>399</v>
      </c>
      <c r="X271" s="18">
        <v>485</v>
      </c>
      <c r="Y271" s="18">
        <v>466</v>
      </c>
      <c r="Z271" s="22">
        <v>427</v>
      </c>
      <c r="AA271" s="11">
        <f t="shared" si="160"/>
        <v>3263025</v>
      </c>
    </row>
    <row r="272" spans="1:28" x14ac:dyDescent="0.25">
      <c r="A272" s="2">
        <v>10</v>
      </c>
      <c r="B272" s="17">
        <v>343</v>
      </c>
      <c r="C272" s="18">
        <v>304</v>
      </c>
      <c r="D272" s="18">
        <v>290</v>
      </c>
      <c r="E272" s="18">
        <v>271</v>
      </c>
      <c r="F272" s="18">
        <v>357</v>
      </c>
      <c r="G272" s="18">
        <v>201</v>
      </c>
      <c r="H272" s="18">
        <v>187</v>
      </c>
      <c r="I272" s="18">
        <v>173</v>
      </c>
      <c r="J272" s="18">
        <v>134</v>
      </c>
      <c r="K272" s="18">
        <v>245</v>
      </c>
      <c r="L272" s="18">
        <v>89</v>
      </c>
      <c r="M272" s="18">
        <v>75</v>
      </c>
      <c r="N272" s="18">
        <v>31</v>
      </c>
      <c r="O272" s="18">
        <v>17</v>
      </c>
      <c r="P272" s="18">
        <v>103</v>
      </c>
      <c r="Q272" s="18">
        <v>597</v>
      </c>
      <c r="R272" s="18">
        <v>558</v>
      </c>
      <c r="S272" s="18">
        <v>544</v>
      </c>
      <c r="T272" s="18">
        <v>505</v>
      </c>
      <c r="U272" s="18">
        <v>611</v>
      </c>
      <c r="V272" s="18">
        <v>460</v>
      </c>
      <c r="W272" s="18">
        <v>441</v>
      </c>
      <c r="X272" s="18">
        <v>402</v>
      </c>
      <c r="Y272" s="18">
        <v>388</v>
      </c>
      <c r="Z272" s="22">
        <v>499</v>
      </c>
      <c r="AA272" s="11">
        <f t="shared" si="160"/>
        <v>3263025</v>
      </c>
    </row>
    <row r="273" spans="1:30" x14ac:dyDescent="0.25">
      <c r="A273" s="2">
        <v>11</v>
      </c>
      <c r="B273" s="17">
        <v>506</v>
      </c>
      <c r="C273" s="18">
        <v>617</v>
      </c>
      <c r="D273" s="18">
        <v>578</v>
      </c>
      <c r="E273" s="18">
        <v>564</v>
      </c>
      <c r="F273" s="18">
        <v>550</v>
      </c>
      <c r="G273" s="18">
        <v>394</v>
      </c>
      <c r="H273" s="18">
        <v>480</v>
      </c>
      <c r="I273" s="18">
        <v>461</v>
      </c>
      <c r="J273" s="18">
        <v>447</v>
      </c>
      <c r="K273" s="18">
        <v>408</v>
      </c>
      <c r="L273" s="18">
        <v>252</v>
      </c>
      <c r="M273" s="18">
        <v>363</v>
      </c>
      <c r="N273" s="18">
        <v>349</v>
      </c>
      <c r="O273" s="18">
        <v>310</v>
      </c>
      <c r="P273" s="18">
        <v>291</v>
      </c>
      <c r="Q273" s="18">
        <v>140</v>
      </c>
      <c r="R273" s="18">
        <v>246</v>
      </c>
      <c r="S273" s="18">
        <v>207</v>
      </c>
      <c r="T273" s="18">
        <v>193</v>
      </c>
      <c r="U273" s="18">
        <v>154</v>
      </c>
      <c r="V273" s="18">
        <v>23</v>
      </c>
      <c r="W273" s="18">
        <v>109</v>
      </c>
      <c r="X273" s="18">
        <v>95</v>
      </c>
      <c r="Y273" s="18">
        <v>51</v>
      </c>
      <c r="Z273" s="22">
        <v>37</v>
      </c>
      <c r="AA273" s="11">
        <f t="shared" si="160"/>
        <v>3263025</v>
      </c>
    </row>
    <row r="274" spans="1:30" x14ac:dyDescent="0.25">
      <c r="A274" s="2">
        <v>12</v>
      </c>
      <c r="B274" s="17">
        <v>553</v>
      </c>
      <c r="C274" s="18">
        <v>539</v>
      </c>
      <c r="D274" s="18">
        <v>525</v>
      </c>
      <c r="E274" s="18">
        <v>606</v>
      </c>
      <c r="F274" s="18">
        <v>592</v>
      </c>
      <c r="G274" s="18">
        <v>436</v>
      </c>
      <c r="H274" s="18">
        <v>422</v>
      </c>
      <c r="I274" s="18">
        <v>383</v>
      </c>
      <c r="J274" s="18">
        <v>494</v>
      </c>
      <c r="K274" s="18">
        <v>455</v>
      </c>
      <c r="L274" s="18">
        <v>324</v>
      </c>
      <c r="M274" s="18">
        <v>285</v>
      </c>
      <c r="N274" s="18">
        <v>266</v>
      </c>
      <c r="O274" s="18">
        <v>352</v>
      </c>
      <c r="P274" s="18">
        <v>338</v>
      </c>
      <c r="Q274" s="18">
        <v>182</v>
      </c>
      <c r="R274" s="18">
        <v>168</v>
      </c>
      <c r="S274" s="18">
        <v>129</v>
      </c>
      <c r="T274" s="18">
        <v>240</v>
      </c>
      <c r="U274" s="18">
        <v>221</v>
      </c>
      <c r="V274" s="18">
        <v>70</v>
      </c>
      <c r="W274" s="18">
        <v>26</v>
      </c>
      <c r="X274" s="18">
        <v>12</v>
      </c>
      <c r="Y274" s="18">
        <v>123</v>
      </c>
      <c r="Z274" s="22">
        <v>84</v>
      </c>
      <c r="AA274" s="11">
        <f t="shared" si="160"/>
        <v>3263025</v>
      </c>
    </row>
    <row r="275" spans="1:30" x14ac:dyDescent="0.25">
      <c r="A275" s="2">
        <v>13</v>
      </c>
      <c r="B275" s="17">
        <v>625</v>
      </c>
      <c r="C275" s="18">
        <v>581</v>
      </c>
      <c r="D275" s="18">
        <v>567</v>
      </c>
      <c r="E275" s="18">
        <v>528</v>
      </c>
      <c r="F275" s="18">
        <v>514</v>
      </c>
      <c r="G275" s="18">
        <v>483</v>
      </c>
      <c r="H275" s="18">
        <v>469</v>
      </c>
      <c r="I275" s="18">
        <v>430</v>
      </c>
      <c r="J275" s="18">
        <v>411</v>
      </c>
      <c r="K275" s="18">
        <v>397</v>
      </c>
      <c r="L275" s="18">
        <v>366</v>
      </c>
      <c r="M275" s="18">
        <v>327</v>
      </c>
      <c r="N275" s="14">
        <v>313</v>
      </c>
      <c r="O275" s="18">
        <v>299</v>
      </c>
      <c r="P275" s="18">
        <v>260</v>
      </c>
      <c r="Q275" s="18">
        <v>229</v>
      </c>
      <c r="R275" s="18">
        <v>215</v>
      </c>
      <c r="S275" s="18">
        <v>196</v>
      </c>
      <c r="T275" s="18">
        <v>157</v>
      </c>
      <c r="U275" s="18">
        <v>143</v>
      </c>
      <c r="V275" s="18">
        <v>112</v>
      </c>
      <c r="W275" s="18">
        <v>98</v>
      </c>
      <c r="X275" s="18">
        <v>59</v>
      </c>
      <c r="Y275" s="18">
        <v>45</v>
      </c>
      <c r="Z275" s="22">
        <v>1</v>
      </c>
      <c r="AA275" s="11">
        <f t="shared" si="160"/>
        <v>3263025</v>
      </c>
      <c r="AB275" s="12">
        <f>B275^3+C275^3+D275^3+E275^3+F275^3+G275^3+H275^3+I275^3+J275^3+K275^3+L275^3+M275^3+N275^3+O275^3+P275^3+Q275^3+R275^3+S275^3+T275^3+U275^3+V275^3+W275^3+X275^3+Y275^3+Z275^3</f>
        <v>1530765625</v>
      </c>
      <c r="AD275" s="3" t="s">
        <v>3</v>
      </c>
    </row>
    <row r="276" spans="1:30" x14ac:dyDescent="0.25">
      <c r="A276" s="2">
        <v>14</v>
      </c>
      <c r="B276" s="17">
        <v>542</v>
      </c>
      <c r="C276" s="18">
        <v>503</v>
      </c>
      <c r="D276" s="18">
        <v>614</v>
      </c>
      <c r="E276" s="18">
        <v>600</v>
      </c>
      <c r="F276" s="18">
        <v>556</v>
      </c>
      <c r="G276" s="18">
        <v>405</v>
      </c>
      <c r="H276" s="18">
        <v>386</v>
      </c>
      <c r="I276" s="18">
        <v>497</v>
      </c>
      <c r="J276" s="18">
        <v>458</v>
      </c>
      <c r="K276" s="18">
        <v>444</v>
      </c>
      <c r="L276" s="18">
        <v>288</v>
      </c>
      <c r="M276" s="18">
        <v>274</v>
      </c>
      <c r="N276" s="18">
        <v>360</v>
      </c>
      <c r="O276" s="18">
        <v>341</v>
      </c>
      <c r="P276" s="18">
        <v>302</v>
      </c>
      <c r="Q276" s="18">
        <v>171</v>
      </c>
      <c r="R276" s="18">
        <v>132</v>
      </c>
      <c r="S276" s="18">
        <v>243</v>
      </c>
      <c r="T276" s="18">
        <v>204</v>
      </c>
      <c r="U276" s="18">
        <v>190</v>
      </c>
      <c r="V276" s="18">
        <v>34</v>
      </c>
      <c r="W276" s="18">
        <v>20</v>
      </c>
      <c r="X276" s="18">
        <v>101</v>
      </c>
      <c r="Y276" s="18">
        <v>87</v>
      </c>
      <c r="Z276" s="22">
        <v>73</v>
      </c>
      <c r="AA276" s="11">
        <f t="shared" si="160"/>
        <v>3263025</v>
      </c>
      <c r="AB276" s="12"/>
    </row>
    <row r="277" spans="1:30" x14ac:dyDescent="0.25">
      <c r="A277" s="2">
        <v>15</v>
      </c>
      <c r="B277" s="17">
        <v>589</v>
      </c>
      <c r="C277" s="18">
        <v>575</v>
      </c>
      <c r="D277" s="18">
        <v>531</v>
      </c>
      <c r="E277" s="18">
        <v>517</v>
      </c>
      <c r="F277" s="18">
        <v>603</v>
      </c>
      <c r="G277" s="18">
        <v>472</v>
      </c>
      <c r="H277" s="18">
        <v>433</v>
      </c>
      <c r="I277" s="18">
        <v>419</v>
      </c>
      <c r="J277" s="18">
        <v>380</v>
      </c>
      <c r="K277" s="18">
        <v>486</v>
      </c>
      <c r="L277" s="18">
        <v>335</v>
      </c>
      <c r="M277" s="18">
        <v>316</v>
      </c>
      <c r="N277" s="18">
        <v>277</v>
      </c>
      <c r="O277" s="18">
        <v>263</v>
      </c>
      <c r="P277" s="18">
        <v>374</v>
      </c>
      <c r="Q277" s="18">
        <v>218</v>
      </c>
      <c r="R277" s="18">
        <v>179</v>
      </c>
      <c r="S277" s="18">
        <v>165</v>
      </c>
      <c r="T277" s="18">
        <v>146</v>
      </c>
      <c r="U277" s="18">
        <v>232</v>
      </c>
      <c r="V277" s="18">
        <v>76</v>
      </c>
      <c r="W277" s="18">
        <v>62</v>
      </c>
      <c r="X277" s="18">
        <v>48</v>
      </c>
      <c r="Y277" s="18">
        <v>9</v>
      </c>
      <c r="Z277" s="22">
        <v>120</v>
      </c>
      <c r="AA277" s="11">
        <f t="shared" si="160"/>
        <v>3263025</v>
      </c>
      <c r="AB277" s="12"/>
    </row>
    <row r="278" spans="1:30" x14ac:dyDescent="0.25">
      <c r="A278" s="2">
        <v>16</v>
      </c>
      <c r="B278" s="17">
        <v>127</v>
      </c>
      <c r="C278" s="18">
        <v>238</v>
      </c>
      <c r="D278" s="18">
        <v>224</v>
      </c>
      <c r="E278" s="18">
        <v>185</v>
      </c>
      <c r="F278" s="18">
        <v>166</v>
      </c>
      <c r="G278" s="18">
        <v>15</v>
      </c>
      <c r="H278" s="18">
        <v>121</v>
      </c>
      <c r="I278" s="18">
        <v>82</v>
      </c>
      <c r="J278" s="18">
        <v>68</v>
      </c>
      <c r="K278" s="18">
        <v>29</v>
      </c>
      <c r="L278" s="18">
        <v>523</v>
      </c>
      <c r="M278" s="18">
        <v>609</v>
      </c>
      <c r="N278" s="18">
        <v>595</v>
      </c>
      <c r="O278" s="18">
        <v>551</v>
      </c>
      <c r="P278" s="18">
        <v>537</v>
      </c>
      <c r="Q278" s="18">
        <v>381</v>
      </c>
      <c r="R278" s="18">
        <v>492</v>
      </c>
      <c r="S278" s="18">
        <v>453</v>
      </c>
      <c r="T278" s="18">
        <v>439</v>
      </c>
      <c r="U278" s="18">
        <v>425</v>
      </c>
      <c r="V278" s="18">
        <v>269</v>
      </c>
      <c r="W278" s="18">
        <v>355</v>
      </c>
      <c r="X278" s="18">
        <v>336</v>
      </c>
      <c r="Y278" s="18">
        <v>322</v>
      </c>
      <c r="Z278" s="22">
        <v>283</v>
      </c>
      <c r="AA278" s="11">
        <f t="shared" si="160"/>
        <v>3263025</v>
      </c>
      <c r="AB278" s="12"/>
    </row>
    <row r="279" spans="1:30" x14ac:dyDescent="0.25">
      <c r="A279" s="2">
        <v>17</v>
      </c>
      <c r="B279" s="17">
        <v>199</v>
      </c>
      <c r="C279" s="18">
        <v>160</v>
      </c>
      <c r="D279" s="18">
        <v>141</v>
      </c>
      <c r="E279" s="18">
        <v>227</v>
      </c>
      <c r="F279" s="18">
        <v>213</v>
      </c>
      <c r="G279" s="18">
        <v>57</v>
      </c>
      <c r="H279" s="18">
        <v>43</v>
      </c>
      <c r="I279" s="18">
        <v>4</v>
      </c>
      <c r="J279" s="18">
        <v>115</v>
      </c>
      <c r="K279" s="18">
        <v>96</v>
      </c>
      <c r="L279" s="18">
        <v>570</v>
      </c>
      <c r="M279" s="18">
        <v>526</v>
      </c>
      <c r="N279" s="18">
        <v>512</v>
      </c>
      <c r="O279" s="18">
        <v>623</v>
      </c>
      <c r="P279" s="18">
        <v>584</v>
      </c>
      <c r="Q279" s="18">
        <v>428</v>
      </c>
      <c r="R279" s="18">
        <v>414</v>
      </c>
      <c r="S279" s="18">
        <v>400</v>
      </c>
      <c r="T279" s="18">
        <v>481</v>
      </c>
      <c r="U279" s="18">
        <v>467</v>
      </c>
      <c r="V279" s="18">
        <v>311</v>
      </c>
      <c r="W279" s="18">
        <v>297</v>
      </c>
      <c r="X279" s="18">
        <v>258</v>
      </c>
      <c r="Y279" s="18">
        <v>369</v>
      </c>
      <c r="Z279" s="22">
        <v>330</v>
      </c>
      <c r="AA279" s="11">
        <f t="shared" si="160"/>
        <v>3263025</v>
      </c>
      <c r="AB279" s="12"/>
    </row>
    <row r="280" spans="1:30" x14ac:dyDescent="0.25">
      <c r="A280" s="2">
        <v>18</v>
      </c>
      <c r="B280" s="17">
        <v>241</v>
      </c>
      <c r="C280" s="18">
        <v>202</v>
      </c>
      <c r="D280" s="18">
        <v>188</v>
      </c>
      <c r="E280" s="18">
        <v>174</v>
      </c>
      <c r="F280" s="18">
        <v>135</v>
      </c>
      <c r="G280" s="18">
        <v>104</v>
      </c>
      <c r="H280" s="18">
        <v>90</v>
      </c>
      <c r="I280" s="18">
        <v>71</v>
      </c>
      <c r="J280" s="18">
        <v>32</v>
      </c>
      <c r="K280" s="18">
        <v>18</v>
      </c>
      <c r="L280" s="18">
        <v>612</v>
      </c>
      <c r="M280" s="18">
        <v>598</v>
      </c>
      <c r="N280" s="18">
        <v>559</v>
      </c>
      <c r="O280" s="18">
        <v>545</v>
      </c>
      <c r="P280" s="18">
        <v>501</v>
      </c>
      <c r="Q280" s="18">
        <v>500</v>
      </c>
      <c r="R280" s="18">
        <v>456</v>
      </c>
      <c r="S280" s="18">
        <v>442</v>
      </c>
      <c r="T280" s="18">
        <v>403</v>
      </c>
      <c r="U280" s="18">
        <v>389</v>
      </c>
      <c r="V280" s="18">
        <v>358</v>
      </c>
      <c r="W280" s="18">
        <v>344</v>
      </c>
      <c r="X280" s="18">
        <v>305</v>
      </c>
      <c r="Y280" s="18">
        <v>286</v>
      </c>
      <c r="Z280" s="22">
        <v>272</v>
      </c>
      <c r="AA280" s="11">
        <f t="shared" si="160"/>
        <v>3263025</v>
      </c>
      <c r="AB280" s="12"/>
    </row>
    <row r="281" spans="1:30" x14ac:dyDescent="0.25">
      <c r="A281" s="2">
        <v>19</v>
      </c>
      <c r="B281" s="17">
        <v>163</v>
      </c>
      <c r="C281" s="18">
        <v>149</v>
      </c>
      <c r="D281" s="18">
        <v>235</v>
      </c>
      <c r="E281" s="18">
        <v>216</v>
      </c>
      <c r="F281" s="18">
        <v>177</v>
      </c>
      <c r="G281" s="18">
        <v>46</v>
      </c>
      <c r="H281" s="18">
        <v>7</v>
      </c>
      <c r="I281" s="18">
        <v>118</v>
      </c>
      <c r="J281" s="18">
        <v>79</v>
      </c>
      <c r="K281" s="18">
        <v>65</v>
      </c>
      <c r="L281" s="18">
        <v>534</v>
      </c>
      <c r="M281" s="18">
        <v>520</v>
      </c>
      <c r="N281" s="18">
        <v>601</v>
      </c>
      <c r="O281" s="18">
        <v>587</v>
      </c>
      <c r="P281" s="18">
        <v>573</v>
      </c>
      <c r="Q281" s="18">
        <v>417</v>
      </c>
      <c r="R281" s="18">
        <v>378</v>
      </c>
      <c r="S281" s="18">
        <v>489</v>
      </c>
      <c r="T281" s="18">
        <v>475</v>
      </c>
      <c r="U281" s="18">
        <v>431</v>
      </c>
      <c r="V281" s="18">
        <v>280</v>
      </c>
      <c r="W281" s="18">
        <v>261</v>
      </c>
      <c r="X281" s="18">
        <v>372</v>
      </c>
      <c r="Y281" s="18">
        <v>333</v>
      </c>
      <c r="Z281" s="22">
        <v>319</v>
      </c>
      <c r="AA281" s="11">
        <f t="shared" si="160"/>
        <v>3263025</v>
      </c>
      <c r="AB281" s="12"/>
    </row>
    <row r="282" spans="1:30" x14ac:dyDescent="0.25">
      <c r="A282" s="2">
        <v>20</v>
      </c>
      <c r="B282" s="17">
        <v>210</v>
      </c>
      <c r="C282" s="18">
        <v>191</v>
      </c>
      <c r="D282" s="18">
        <v>152</v>
      </c>
      <c r="E282" s="18">
        <v>138</v>
      </c>
      <c r="F282" s="18">
        <v>249</v>
      </c>
      <c r="G282" s="18">
        <v>93</v>
      </c>
      <c r="H282" s="18">
        <v>54</v>
      </c>
      <c r="I282" s="18">
        <v>40</v>
      </c>
      <c r="J282" s="18">
        <v>21</v>
      </c>
      <c r="K282" s="18">
        <v>107</v>
      </c>
      <c r="L282" s="18">
        <v>576</v>
      </c>
      <c r="M282" s="18">
        <v>562</v>
      </c>
      <c r="N282" s="18">
        <v>548</v>
      </c>
      <c r="O282" s="18">
        <v>509</v>
      </c>
      <c r="P282" s="18">
        <v>620</v>
      </c>
      <c r="Q282" s="18">
        <v>464</v>
      </c>
      <c r="R282" s="18">
        <v>450</v>
      </c>
      <c r="S282" s="18">
        <v>406</v>
      </c>
      <c r="T282" s="18">
        <v>392</v>
      </c>
      <c r="U282" s="18">
        <v>478</v>
      </c>
      <c r="V282" s="18">
        <v>347</v>
      </c>
      <c r="W282" s="18">
        <v>308</v>
      </c>
      <c r="X282" s="18">
        <v>294</v>
      </c>
      <c r="Y282" s="18">
        <v>255</v>
      </c>
      <c r="Z282" s="22">
        <v>361</v>
      </c>
      <c r="AA282" s="11">
        <f t="shared" si="160"/>
        <v>3263025</v>
      </c>
      <c r="AB282" s="12"/>
    </row>
    <row r="283" spans="1:30" x14ac:dyDescent="0.25">
      <c r="A283" s="2">
        <v>21</v>
      </c>
      <c r="B283" s="17">
        <v>398</v>
      </c>
      <c r="C283" s="18">
        <v>484</v>
      </c>
      <c r="D283" s="18">
        <v>470</v>
      </c>
      <c r="E283" s="18">
        <v>426</v>
      </c>
      <c r="F283" s="18">
        <v>412</v>
      </c>
      <c r="G283" s="18">
        <v>256</v>
      </c>
      <c r="H283" s="18">
        <v>367</v>
      </c>
      <c r="I283" s="18">
        <v>328</v>
      </c>
      <c r="J283" s="18">
        <v>314</v>
      </c>
      <c r="K283" s="18">
        <v>300</v>
      </c>
      <c r="L283" s="18">
        <v>144</v>
      </c>
      <c r="M283" s="18">
        <v>230</v>
      </c>
      <c r="N283" s="18">
        <v>211</v>
      </c>
      <c r="O283" s="18">
        <v>197</v>
      </c>
      <c r="P283" s="18">
        <v>158</v>
      </c>
      <c r="Q283" s="18">
        <v>2</v>
      </c>
      <c r="R283" s="18">
        <v>113</v>
      </c>
      <c r="S283" s="18">
        <v>99</v>
      </c>
      <c r="T283" s="18">
        <v>60</v>
      </c>
      <c r="U283" s="18">
        <v>41</v>
      </c>
      <c r="V283" s="18">
        <v>515</v>
      </c>
      <c r="W283" s="18">
        <v>621</v>
      </c>
      <c r="X283" s="18">
        <v>582</v>
      </c>
      <c r="Y283" s="18">
        <v>568</v>
      </c>
      <c r="Z283" s="22">
        <v>529</v>
      </c>
      <c r="AA283" s="11">
        <f t="shared" si="160"/>
        <v>3263025</v>
      </c>
      <c r="AB283" s="12"/>
    </row>
    <row r="284" spans="1:30" x14ac:dyDescent="0.25">
      <c r="A284" s="2">
        <v>22</v>
      </c>
      <c r="B284" s="17">
        <v>445</v>
      </c>
      <c r="C284" s="18">
        <v>401</v>
      </c>
      <c r="D284" s="18">
        <v>387</v>
      </c>
      <c r="E284" s="18">
        <v>498</v>
      </c>
      <c r="F284" s="18">
        <v>459</v>
      </c>
      <c r="G284" s="18">
        <v>303</v>
      </c>
      <c r="H284" s="18">
        <v>289</v>
      </c>
      <c r="I284" s="18">
        <v>275</v>
      </c>
      <c r="J284" s="18">
        <v>356</v>
      </c>
      <c r="K284" s="18">
        <v>342</v>
      </c>
      <c r="L284" s="18">
        <v>186</v>
      </c>
      <c r="M284" s="18">
        <v>172</v>
      </c>
      <c r="N284" s="18">
        <v>133</v>
      </c>
      <c r="O284" s="18">
        <v>244</v>
      </c>
      <c r="P284" s="18">
        <v>205</v>
      </c>
      <c r="Q284" s="18">
        <v>74</v>
      </c>
      <c r="R284" s="18">
        <v>35</v>
      </c>
      <c r="S284" s="18">
        <v>16</v>
      </c>
      <c r="T284" s="18">
        <v>102</v>
      </c>
      <c r="U284" s="18">
        <v>88</v>
      </c>
      <c r="V284" s="18">
        <v>557</v>
      </c>
      <c r="W284" s="18">
        <v>543</v>
      </c>
      <c r="X284" s="18">
        <v>504</v>
      </c>
      <c r="Y284" s="18">
        <v>615</v>
      </c>
      <c r="Z284" s="22">
        <v>596</v>
      </c>
      <c r="AA284" s="11">
        <f t="shared" si="160"/>
        <v>3263025</v>
      </c>
      <c r="AB284" s="12"/>
    </row>
    <row r="285" spans="1:30" x14ac:dyDescent="0.25">
      <c r="A285" s="2">
        <v>23</v>
      </c>
      <c r="B285" s="17">
        <v>487</v>
      </c>
      <c r="C285" s="18">
        <v>473</v>
      </c>
      <c r="D285" s="18">
        <v>434</v>
      </c>
      <c r="E285" s="18">
        <v>420</v>
      </c>
      <c r="F285" s="18">
        <v>376</v>
      </c>
      <c r="G285" s="18">
        <v>375</v>
      </c>
      <c r="H285" s="18">
        <v>331</v>
      </c>
      <c r="I285" s="18">
        <v>317</v>
      </c>
      <c r="J285" s="18">
        <v>278</v>
      </c>
      <c r="K285" s="18">
        <v>264</v>
      </c>
      <c r="L285" s="18">
        <v>233</v>
      </c>
      <c r="M285" s="18">
        <v>219</v>
      </c>
      <c r="N285" s="18">
        <v>180</v>
      </c>
      <c r="O285" s="18">
        <v>161</v>
      </c>
      <c r="P285" s="18">
        <v>147</v>
      </c>
      <c r="Q285" s="18">
        <v>116</v>
      </c>
      <c r="R285" s="18">
        <v>77</v>
      </c>
      <c r="S285" s="18">
        <v>63</v>
      </c>
      <c r="T285" s="18">
        <v>49</v>
      </c>
      <c r="U285" s="18">
        <v>10</v>
      </c>
      <c r="V285" s="18">
        <v>604</v>
      </c>
      <c r="W285" s="18">
        <v>590</v>
      </c>
      <c r="X285" s="18">
        <v>571</v>
      </c>
      <c r="Y285" s="18">
        <v>532</v>
      </c>
      <c r="Z285" s="22">
        <v>518</v>
      </c>
      <c r="AA285" s="11">
        <f t="shared" si="160"/>
        <v>3263025</v>
      </c>
      <c r="AB285" s="12"/>
    </row>
    <row r="286" spans="1:30" x14ac:dyDescent="0.25">
      <c r="A286" s="2">
        <v>24</v>
      </c>
      <c r="B286" s="17">
        <v>409</v>
      </c>
      <c r="C286" s="18">
        <v>395</v>
      </c>
      <c r="D286" s="18">
        <v>476</v>
      </c>
      <c r="E286" s="18">
        <v>462</v>
      </c>
      <c r="F286" s="18">
        <v>448</v>
      </c>
      <c r="G286" s="18">
        <v>292</v>
      </c>
      <c r="H286" s="18">
        <v>253</v>
      </c>
      <c r="I286" s="18">
        <v>364</v>
      </c>
      <c r="J286" s="18">
        <v>350</v>
      </c>
      <c r="K286" s="18">
        <v>306</v>
      </c>
      <c r="L286" s="18">
        <v>155</v>
      </c>
      <c r="M286" s="18">
        <v>136</v>
      </c>
      <c r="N286" s="18">
        <v>247</v>
      </c>
      <c r="O286" s="18">
        <v>208</v>
      </c>
      <c r="P286" s="18">
        <v>194</v>
      </c>
      <c r="Q286" s="18">
        <v>38</v>
      </c>
      <c r="R286" s="18">
        <v>24</v>
      </c>
      <c r="S286" s="18">
        <v>110</v>
      </c>
      <c r="T286" s="18">
        <v>91</v>
      </c>
      <c r="U286" s="18">
        <v>52</v>
      </c>
      <c r="V286" s="18">
        <v>546</v>
      </c>
      <c r="W286" s="18">
        <v>507</v>
      </c>
      <c r="X286" s="18">
        <v>618</v>
      </c>
      <c r="Y286" s="18">
        <v>579</v>
      </c>
      <c r="Z286" s="22">
        <v>565</v>
      </c>
      <c r="AA286" s="11">
        <f t="shared" si="160"/>
        <v>3263025</v>
      </c>
      <c r="AB286" s="12"/>
    </row>
    <row r="287" spans="1:30" x14ac:dyDescent="0.25">
      <c r="A287" s="2">
        <v>25</v>
      </c>
      <c r="B287" s="19">
        <v>451</v>
      </c>
      <c r="C287" s="20">
        <v>437</v>
      </c>
      <c r="D287" s="20">
        <v>423</v>
      </c>
      <c r="E287" s="20">
        <v>384</v>
      </c>
      <c r="F287" s="20">
        <v>495</v>
      </c>
      <c r="G287" s="20">
        <v>339</v>
      </c>
      <c r="H287" s="20">
        <v>325</v>
      </c>
      <c r="I287" s="20">
        <v>281</v>
      </c>
      <c r="J287" s="20">
        <v>267</v>
      </c>
      <c r="K287" s="20">
        <v>353</v>
      </c>
      <c r="L287" s="20">
        <v>222</v>
      </c>
      <c r="M287" s="20">
        <v>183</v>
      </c>
      <c r="N287" s="20">
        <v>169</v>
      </c>
      <c r="O287" s="20">
        <v>130</v>
      </c>
      <c r="P287" s="20">
        <v>236</v>
      </c>
      <c r="Q287" s="20">
        <v>85</v>
      </c>
      <c r="R287" s="20">
        <v>66</v>
      </c>
      <c r="S287" s="20">
        <v>27</v>
      </c>
      <c r="T287" s="20">
        <v>13</v>
      </c>
      <c r="U287" s="20">
        <v>124</v>
      </c>
      <c r="V287" s="20">
        <v>593</v>
      </c>
      <c r="W287" s="20">
        <v>554</v>
      </c>
      <c r="X287" s="20">
        <v>540</v>
      </c>
      <c r="Y287" s="20">
        <v>521</v>
      </c>
      <c r="Z287" s="23">
        <v>607</v>
      </c>
      <c r="AA287" s="11">
        <f t="shared" si="160"/>
        <v>3263025</v>
      </c>
      <c r="AB287" s="12"/>
    </row>
    <row r="288" spans="1:30" x14ac:dyDescent="0.25">
      <c r="A288" s="7" t="s">
        <v>0</v>
      </c>
      <c r="B288" s="11">
        <f t="shared" ref="B288" si="161">SUMSQ(B263:B287)</f>
        <v>3263025</v>
      </c>
      <c r="C288" s="11">
        <f t="shared" ref="C288" si="162">SUMSQ(C263:C287)</f>
        <v>3263025</v>
      </c>
      <c r="D288" s="11">
        <f t="shared" ref="D288" si="163">SUMSQ(D263:D287)</f>
        <v>3263025</v>
      </c>
      <c r="E288" s="11">
        <f t="shared" ref="E288" si="164">SUMSQ(E263:E287)</f>
        <v>3263025</v>
      </c>
      <c r="F288" s="11">
        <f t="shared" ref="F288" si="165">SUMSQ(F263:F287)</f>
        <v>3263025</v>
      </c>
      <c r="G288" s="11">
        <f t="shared" ref="G288" si="166">SUMSQ(G263:G287)</f>
        <v>3263025</v>
      </c>
      <c r="H288" s="11">
        <f t="shared" ref="H288" si="167">SUMSQ(H263:H287)</f>
        <v>3263025</v>
      </c>
      <c r="I288" s="11">
        <f t="shared" ref="I288" si="168">SUMSQ(I263:I287)</f>
        <v>3263025</v>
      </c>
      <c r="J288" s="11">
        <f t="shared" ref="J288" si="169">SUMSQ(J263:J287)</f>
        <v>3263025</v>
      </c>
      <c r="K288" s="11">
        <f t="shared" ref="K288" si="170">SUMSQ(K263:K287)</f>
        <v>3263025</v>
      </c>
      <c r="L288" s="11">
        <f t="shared" ref="L288" si="171">SUMSQ(L263:L287)</f>
        <v>3263025</v>
      </c>
      <c r="M288" s="11">
        <f t="shared" ref="M288" si="172">SUMSQ(M263:M287)</f>
        <v>3263025</v>
      </c>
      <c r="N288" s="11">
        <f t="shared" ref="N288" si="173">SUMSQ(N263:N287)</f>
        <v>3263025</v>
      </c>
      <c r="O288" s="11">
        <f t="shared" ref="O288" si="174">SUMSQ(O263:O287)</f>
        <v>3263025</v>
      </c>
      <c r="P288" s="11">
        <f t="shared" ref="P288" si="175">SUMSQ(P263:P287)</f>
        <v>3263025</v>
      </c>
      <c r="Q288" s="11">
        <f t="shared" ref="Q288" si="176">SUMSQ(Q263:Q287)</f>
        <v>3263025</v>
      </c>
      <c r="R288" s="11">
        <f t="shared" ref="R288" si="177">SUMSQ(R263:R287)</f>
        <v>3263025</v>
      </c>
      <c r="S288" s="11">
        <f t="shared" ref="S288" si="178">SUMSQ(S263:S287)</f>
        <v>3263025</v>
      </c>
      <c r="T288" s="11">
        <f t="shared" ref="T288" si="179">SUMSQ(T263:T287)</f>
        <v>3263025</v>
      </c>
      <c r="U288" s="11">
        <f t="shared" ref="U288" si="180">SUMSQ(U263:U287)</f>
        <v>3263025</v>
      </c>
      <c r="V288" s="11">
        <f t="shared" ref="V288" si="181">SUMSQ(V263:V287)</f>
        <v>3263025</v>
      </c>
      <c r="W288" s="11">
        <f t="shared" ref="W288" si="182">SUMSQ(W263:W287)</f>
        <v>3263025</v>
      </c>
      <c r="X288" s="11">
        <f t="shared" ref="X288" si="183">SUMSQ(X263:X287)</f>
        <v>3263025</v>
      </c>
      <c r="Y288" s="11">
        <f t="shared" ref="Y288" si="184">SUMSQ(Y263:Y287)</f>
        <v>3263025</v>
      </c>
      <c r="Z288" s="11">
        <f t="shared" ref="Z288" si="185">SUMSQ(Z263:Z287)</f>
        <v>3263025</v>
      </c>
      <c r="AA288" s="11"/>
      <c r="AB288" s="12"/>
    </row>
    <row r="289" spans="1:28" x14ac:dyDescent="0.25">
      <c r="A289" s="7" t="s">
        <v>4</v>
      </c>
      <c r="N289" s="12">
        <f>N263^3+N264^3+N265^3+N266^3+N267^3+N268^3+N269^3+N270^3+N271^3+N272^3+N273^3+N274^3+N275^3+N276^3+N277^3+N278^3+N279^3+N280^3+N281^3+N282^3+N283^3+N284^3+N285^3+N286^3+N287^3</f>
        <v>1530765625</v>
      </c>
      <c r="O289" s="12"/>
      <c r="AA289" s="11"/>
      <c r="AB289" s="12"/>
    </row>
    <row r="290" spans="1:28" x14ac:dyDescent="0.25">
      <c r="A290" s="3"/>
      <c r="B290" s="8" t="s">
        <v>6</v>
      </c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11"/>
      <c r="AB290" s="12"/>
    </row>
    <row r="291" spans="1:28" x14ac:dyDescent="0.25">
      <c r="A291" s="7" t="s">
        <v>1</v>
      </c>
      <c r="B291" s="3">
        <f>B263</f>
        <v>19</v>
      </c>
      <c r="C291" s="3">
        <f>C264</f>
        <v>47</v>
      </c>
      <c r="D291" s="3">
        <f>D265</f>
        <v>55</v>
      </c>
      <c r="E291" s="3">
        <f>E266</f>
        <v>83</v>
      </c>
      <c r="F291" s="3">
        <f>F267</f>
        <v>111</v>
      </c>
      <c r="G291" s="3">
        <f>G268</f>
        <v>148</v>
      </c>
      <c r="H291" s="3">
        <f>H269</f>
        <v>151</v>
      </c>
      <c r="I291" s="3">
        <f>I270</f>
        <v>184</v>
      </c>
      <c r="J291" s="3">
        <f>J271</f>
        <v>212</v>
      </c>
      <c r="K291" s="3">
        <f>K272</f>
        <v>245</v>
      </c>
      <c r="L291" s="3">
        <f>L273</f>
        <v>252</v>
      </c>
      <c r="M291" s="3">
        <f>M274</f>
        <v>285</v>
      </c>
      <c r="N291" s="3">
        <f>N275</f>
        <v>313</v>
      </c>
      <c r="O291" s="3">
        <f>O276</f>
        <v>341</v>
      </c>
      <c r="P291" s="3">
        <f>P277</f>
        <v>374</v>
      </c>
      <c r="Q291" s="3">
        <f>Q278</f>
        <v>381</v>
      </c>
      <c r="R291" s="3">
        <f>R279</f>
        <v>414</v>
      </c>
      <c r="S291" s="3">
        <f>S280</f>
        <v>442</v>
      </c>
      <c r="T291" s="3">
        <f>T281</f>
        <v>475</v>
      </c>
      <c r="U291" s="3">
        <f>U282</f>
        <v>478</v>
      </c>
      <c r="V291" s="3">
        <f>V283</f>
        <v>515</v>
      </c>
      <c r="W291" s="3">
        <f>W284</f>
        <v>543</v>
      </c>
      <c r="X291" s="3">
        <f>X285</f>
        <v>571</v>
      </c>
      <c r="Y291" s="3">
        <f>Y286</f>
        <v>579</v>
      </c>
      <c r="Z291" s="9">
        <f>Z287</f>
        <v>607</v>
      </c>
      <c r="AA291" s="11">
        <f>SUMSQ(B291:Z291)</f>
        <v>3263025</v>
      </c>
      <c r="AB291" s="12">
        <f>B291^3+C291^3+D291^3+E291^3+F291^3+G291^3+H291^3+I291^3+J291^3+K291^3+L291^3+M291^3+N291^3+O291^3+P291^3+Q291^3+R291^3+S291^3+T291^3+U291^3+V291^3+W291^3+X291^3+Y291^3+Z291^3</f>
        <v>1530765625</v>
      </c>
    </row>
    <row r="292" spans="1:28" x14ac:dyDescent="0.25">
      <c r="A292" s="7" t="s">
        <v>2</v>
      </c>
      <c r="B292" s="3">
        <f>B287</f>
        <v>451</v>
      </c>
      <c r="C292" s="3">
        <f>C286</f>
        <v>395</v>
      </c>
      <c r="D292" s="3">
        <f>D285</f>
        <v>434</v>
      </c>
      <c r="E292" s="3">
        <f>E284</f>
        <v>498</v>
      </c>
      <c r="F292" s="3">
        <f>F283</f>
        <v>412</v>
      </c>
      <c r="G292" s="3">
        <f>G282</f>
        <v>93</v>
      </c>
      <c r="H292" s="3">
        <f>H281</f>
        <v>7</v>
      </c>
      <c r="I292" s="3">
        <f>I280</f>
        <v>71</v>
      </c>
      <c r="J292" s="3">
        <f>J279</f>
        <v>115</v>
      </c>
      <c r="K292" s="3">
        <f>K278</f>
        <v>29</v>
      </c>
      <c r="L292" s="3">
        <f>L277</f>
        <v>335</v>
      </c>
      <c r="M292" s="3">
        <f>M276</f>
        <v>274</v>
      </c>
      <c r="N292" s="3">
        <f>N275</f>
        <v>313</v>
      </c>
      <c r="O292" s="3">
        <f>O274</f>
        <v>352</v>
      </c>
      <c r="P292" s="3">
        <f>P273</f>
        <v>291</v>
      </c>
      <c r="Q292" s="3">
        <f>Q272</f>
        <v>597</v>
      </c>
      <c r="R292" s="3">
        <f>R271</f>
        <v>511</v>
      </c>
      <c r="S292" s="3">
        <f>S270</f>
        <v>555</v>
      </c>
      <c r="T292" s="3">
        <f>T269</f>
        <v>619</v>
      </c>
      <c r="U292" s="3">
        <f>U268</f>
        <v>533</v>
      </c>
      <c r="V292" s="3">
        <f>V267</f>
        <v>214</v>
      </c>
      <c r="W292" s="3">
        <f>W266</f>
        <v>128</v>
      </c>
      <c r="X292" s="3">
        <f>X265</f>
        <v>192</v>
      </c>
      <c r="Y292" s="3">
        <f>Y264</f>
        <v>231</v>
      </c>
      <c r="Z292" s="9">
        <f>Z263</f>
        <v>175</v>
      </c>
      <c r="AA292" s="11">
        <f>SUMSQ(B292:Z292)</f>
        <v>3263025</v>
      </c>
      <c r="AB292" s="12">
        <f>B292^3+C292^3+D292^3+E292^3+F292^3+G292^3+H292^3+I292^3+J292^3+K292^3+L292^3+M292^3+N292^3+O292^3+P292^3+Q292^3+R292^3+S292^3+T292^3+U292^3+V292^3+W292^3+X292^3+Y292^3+Z292^3</f>
        <v>1530765625</v>
      </c>
    </row>
    <row r="294" spans="1:28" x14ac:dyDescent="0.25">
      <c r="A294" s="2" t="s">
        <v>3</v>
      </c>
      <c r="B294" s="13" t="s">
        <v>18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6"/>
      <c r="AB294" s="2"/>
    </row>
    <row r="295" spans="1:28" x14ac:dyDescent="0.25">
      <c r="A295" s="2">
        <v>1</v>
      </c>
      <c r="B295" s="15">
        <v>25</v>
      </c>
      <c r="C295" s="16">
        <v>68</v>
      </c>
      <c r="D295" s="16">
        <v>111</v>
      </c>
      <c r="E295" s="16">
        <v>34</v>
      </c>
      <c r="F295" s="16">
        <v>77</v>
      </c>
      <c r="G295" s="16">
        <v>258</v>
      </c>
      <c r="H295" s="16">
        <v>301</v>
      </c>
      <c r="I295" s="16">
        <v>374</v>
      </c>
      <c r="J295" s="16">
        <v>292</v>
      </c>
      <c r="K295" s="16">
        <v>340</v>
      </c>
      <c r="L295" s="16">
        <v>516</v>
      </c>
      <c r="M295" s="16">
        <v>564</v>
      </c>
      <c r="N295" s="16">
        <v>607</v>
      </c>
      <c r="O295" s="16">
        <v>530</v>
      </c>
      <c r="P295" s="16">
        <v>598</v>
      </c>
      <c r="Q295" s="16">
        <v>129</v>
      </c>
      <c r="R295" s="16">
        <v>197</v>
      </c>
      <c r="S295" s="16">
        <v>245</v>
      </c>
      <c r="T295" s="16">
        <v>163</v>
      </c>
      <c r="U295" s="16">
        <v>206</v>
      </c>
      <c r="V295" s="16">
        <v>387</v>
      </c>
      <c r="W295" s="16">
        <v>435</v>
      </c>
      <c r="X295" s="16">
        <v>478</v>
      </c>
      <c r="Y295" s="16">
        <v>421</v>
      </c>
      <c r="Z295" s="21">
        <v>469</v>
      </c>
      <c r="AA295" s="11">
        <f t="shared" ref="AA295:AA319" si="186">SUMSQ(B295:Z295)</f>
        <v>3263025</v>
      </c>
    </row>
    <row r="296" spans="1:28" x14ac:dyDescent="0.25">
      <c r="A296" s="2">
        <v>2</v>
      </c>
      <c r="B296" s="17">
        <v>109</v>
      </c>
      <c r="C296" s="18">
        <v>27</v>
      </c>
      <c r="D296" s="18">
        <v>100</v>
      </c>
      <c r="E296" s="18">
        <v>18</v>
      </c>
      <c r="F296" s="18">
        <v>61</v>
      </c>
      <c r="G296" s="18">
        <v>367</v>
      </c>
      <c r="H296" s="18">
        <v>290</v>
      </c>
      <c r="I296" s="18">
        <v>333</v>
      </c>
      <c r="J296" s="18">
        <v>251</v>
      </c>
      <c r="K296" s="18">
        <v>324</v>
      </c>
      <c r="L296" s="18">
        <v>605</v>
      </c>
      <c r="M296" s="18">
        <v>548</v>
      </c>
      <c r="N296" s="18">
        <v>591</v>
      </c>
      <c r="O296" s="18">
        <v>514</v>
      </c>
      <c r="P296" s="18">
        <v>557</v>
      </c>
      <c r="Q296" s="18">
        <v>238</v>
      </c>
      <c r="R296" s="18">
        <v>156</v>
      </c>
      <c r="S296" s="18">
        <v>204</v>
      </c>
      <c r="T296" s="18">
        <v>147</v>
      </c>
      <c r="U296" s="18">
        <v>195</v>
      </c>
      <c r="V296" s="18">
        <v>496</v>
      </c>
      <c r="W296" s="18">
        <v>419</v>
      </c>
      <c r="X296" s="18">
        <v>462</v>
      </c>
      <c r="Y296" s="18">
        <v>385</v>
      </c>
      <c r="Z296" s="22">
        <v>428</v>
      </c>
      <c r="AA296" s="11">
        <f t="shared" si="186"/>
        <v>3263025</v>
      </c>
    </row>
    <row r="297" spans="1:28" x14ac:dyDescent="0.25">
      <c r="A297" s="2">
        <v>3</v>
      </c>
      <c r="B297" s="17">
        <v>93</v>
      </c>
      <c r="C297" s="18">
        <v>11</v>
      </c>
      <c r="D297" s="18">
        <v>59</v>
      </c>
      <c r="E297" s="18">
        <v>102</v>
      </c>
      <c r="F297" s="18">
        <v>50</v>
      </c>
      <c r="G297" s="18">
        <v>326</v>
      </c>
      <c r="H297" s="18">
        <v>274</v>
      </c>
      <c r="I297" s="18">
        <v>317</v>
      </c>
      <c r="J297" s="18">
        <v>365</v>
      </c>
      <c r="K297" s="18">
        <v>283</v>
      </c>
      <c r="L297" s="18">
        <v>589</v>
      </c>
      <c r="M297" s="18">
        <v>507</v>
      </c>
      <c r="N297" s="18">
        <v>555</v>
      </c>
      <c r="O297" s="18">
        <v>623</v>
      </c>
      <c r="P297" s="18">
        <v>541</v>
      </c>
      <c r="Q297" s="18">
        <v>222</v>
      </c>
      <c r="R297" s="18">
        <v>145</v>
      </c>
      <c r="S297" s="18">
        <v>188</v>
      </c>
      <c r="T297" s="18">
        <v>231</v>
      </c>
      <c r="U297" s="18">
        <v>154</v>
      </c>
      <c r="V297" s="18">
        <v>460</v>
      </c>
      <c r="W297" s="18">
        <v>378</v>
      </c>
      <c r="X297" s="18">
        <v>446</v>
      </c>
      <c r="Y297" s="18">
        <v>494</v>
      </c>
      <c r="Z297" s="22">
        <v>412</v>
      </c>
      <c r="AA297" s="11">
        <f t="shared" si="186"/>
        <v>3263025</v>
      </c>
    </row>
    <row r="298" spans="1:28" x14ac:dyDescent="0.25">
      <c r="A298" s="2">
        <v>4</v>
      </c>
      <c r="B298" s="17">
        <v>52</v>
      </c>
      <c r="C298" s="18">
        <v>125</v>
      </c>
      <c r="D298" s="18">
        <v>43</v>
      </c>
      <c r="E298" s="18">
        <v>86</v>
      </c>
      <c r="F298" s="18">
        <v>9</v>
      </c>
      <c r="G298" s="18">
        <v>315</v>
      </c>
      <c r="H298" s="18">
        <v>358</v>
      </c>
      <c r="I298" s="18">
        <v>276</v>
      </c>
      <c r="J298" s="18">
        <v>349</v>
      </c>
      <c r="K298" s="18">
        <v>267</v>
      </c>
      <c r="L298" s="18">
        <v>573</v>
      </c>
      <c r="M298" s="18">
        <v>616</v>
      </c>
      <c r="N298" s="18">
        <v>539</v>
      </c>
      <c r="O298" s="18">
        <v>582</v>
      </c>
      <c r="P298" s="18">
        <v>505</v>
      </c>
      <c r="Q298" s="18">
        <v>181</v>
      </c>
      <c r="R298" s="18">
        <v>229</v>
      </c>
      <c r="S298" s="18">
        <v>172</v>
      </c>
      <c r="T298" s="18">
        <v>220</v>
      </c>
      <c r="U298" s="18">
        <v>138</v>
      </c>
      <c r="V298" s="18">
        <v>444</v>
      </c>
      <c r="W298" s="18">
        <v>487</v>
      </c>
      <c r="X298" s="18">
        <v>410</v>
      </c>
      <c r="Y298" s="18">
        <v>453</v>
      </c>
      <c r="Z298" s="22">
        <v>396</v>
      </c>
      <c r="AA298" s="11">
        <f t="shared" si="186"/>
        <v>3263025</v>
      </c>
    </row>
    <row r="299" spans="1:28" x14ac:dyDescent="0.25">
      <c r="A299" s="2">
        <v>5</v>
      </c>
      <c r="B299" s="17">
        <v>36</v>
      </c>
      <c r="C299" s="18">
        <v>84</v>
      </c>
      <c r="D299" s="18">
        <v>2</v>
      </c>
      <c r="E299" s="18">
        <v>75</v>
      </c>
      <c r="F299" s="18">
        <v>118</v>
      </c>
      <c r="G299" s="18">
        <v>299</v>
      </c>
      <c r="H299" s="18">
        <v>342</v>
      </c>
      <c r="I299" s="18">
        <v>265</v>
      </c>
      <c r="J299" s="18">
        <v>308</v>
      </c>
      <c r="K299" s="18">
        <v>351</v>
      </c>
      <c r="L299" s="18">
        <v>532</v>
      </c>
      <c r="M299" s="18">
        <v>580</v>
      </c>
      <c r="N299" s="18">
        <v>523</v>
      </c>
      <c r="O299" s="18">
        <v>566</v>
      </c>
      <c r="P299" s="18">
        <v>614</v>
      </c>
      <c r="Q299" s="18">
        <v>170</v>
      </c>
      <c r="R299" s="18">
        <v>213</v>
      </c>
      <c r="S299" s="18">
        <v>131</v>
      </c>
      <c r="T299" s="18">
        <v>179</v>
      </c>
      <c r="U299" s="18">
        <v>247</v>
      </c>
      <c r="V299" s="18">
        <v>403</v>
      </c>
      <c r="W299" s="18">
        <v>471</v>
      </c>
      <c r="X299" s="18">
        <v>394</v>
      </c>
      <c r="Y299" s="18">
        <v>437</v>
      </c>
      <c r="Z299" s="22">
        <v>485</v>
      </c>
      <c r="AA299" s="11">
        <f t="shared" si="186"/>
        <v>3263025</v>
      </c>
    </row>
    <row r="300" spans="1:28" x14ac:dyDescent="0.25">
      <c r="A300" s="2">
        <v>6</v>
      </c>
      <c r="B300" s="17">
        <v>504</v>
      </c>
      <c r="C300" s="18">
        <v>572</v>
      </c>
      <c r="D300" s="18">
        <v>620</v>
      </c>
      <c r="E300" s="18">
        <v>538</v>
      </c>
      <c r="F300" s="18">
        <v>581</v>
      </c>
      <c r="G300" s="18">
        <v>137</v>
      </c>
      <c r="H300" s="18">
        <v>185</v>
      </c>
      <c r="I300" s="18">
        <v>228</v>
      </c>
      <c r="J300" s="18">
        <v>171</v>
      </c>
      <c r="K300" s="18">
        <v>219</v>
      </c>
      <c r="L300" s="18">
        <v>400</v>
      </c>
      <c r="M300" s="18">
        <v>443</v>
      </c>
      <c r="N300" s="18">
        <v>486</v>
      </c>
      <c r="O300" s="18">
        <v>409</v>
      </c>
      <c r="P300" s="18">
        <v>452</v>
      </c>
      <c r="Q300" s="18">
        <v>8</v>
      </c>
      <c r="R300" s="18">
        <v>51</v>
      </c>
      <c r="S300" s="18">
        <v>124</v>
      </c>
      <c r="T300" s="18">
        <v>42</v>
      </c>
      <c r="U300" s="18">
        <v>90</v>
      </c>
      <c r="V300" s="18">
        <v>266</v>
      </c>
      <c r="W300" s="18">
        <v>314</v>
      </c>
      <c r="X300" s="18">
        <v>357</v>
      </c>
      <c r="Y300" s="18">
        <v>280</v>
      </c>
      <c r="Z300" s="22">
        <v>348</v>
      </c>
      <c r="AA300" s="11">
        <f t="shared" si="186"/>
        <v>3263025</v>
      </c>
    </row>
    <row r="301" spans="1:28" x14ac:dyDescent="0.25">
      <c r="A301" s="2">
        <v>7</v>
      </c>
      <c r="B301" s="17">
        <v>613</v>
      </c>
      <c r="C301" s="18">
        <v>531</v>
      </c>
      <c r="D301" s="18">
        <v>579</v>
      </c>
      <c r="E301" s="18">
        <v>522</v>
      </c>
      <c r="F301" s="18">
        <v>570</v>
      </c>
      <c r="G301" s="18">
        <v>246</v>
      </c>
      <c r="H301" s="18">
        <v>169</v>
      </c>
      <c r="I301" s="18">
        <v>212</v>
      </c>
      <c r="J301" s="18">
        <v>135</v>
      </c>
      <c r="K301" s="18">
        <v>178</v>
      </c>
      <c r="L301" s="18">
        <v>484</v>
      </c>
      <c r="M301" s="18">
        <v>402</v>
      </c>
      <c r="N301" s="18">
        <v>475</v>
      </c>
      <c r="O301" s="18">
        <v>393</v>
      </c>
      <c r="P301" s="18">
        <v>436</v>
      </c>
      <c r="Q301" s="18">
        <v>117</v>
      </c>
      <c r="R301" s="18">
        <v>40</v>
      </c>
      <c r="S301" s="18">
        <v>83</v>
      </c>
      <c r="T301" s="18">
        <v>1</v>
      </c>
      <c r="U301" s="18">
        <v>74</v>
      </c>
      <c r="V301" s="18">
        <v>355</v>
      </c>
      <c r="W301" s="18">
        <v>298</v>
      </c>
      <c r="X301" s="18">
        <v>341</v>
      </c>
      <c r="Y301" s="18">
        <v>264</v>
      </c>
      <c r="Z301" s="22">
        <v>307</v>
      </c>
      <c r="AA301" s="11">
        <f t="shared" si="186"/>
        <v>3263025</v>
      </c>
      <c r="AB301" s="3" t="s">
        <v>3</v>
      </c>
    </row>
    <row r="302" spans="1:28" x14ac:dyDescent="0.25">
      <c r="A302" s="2">
        <v>8</v>
      </c>
      <c r="B302" s="17">
        <v>597</v>
      </c>
      <c r="C302" s="18">
        <v>520</v>
      </c>
      <c r="D302" s="18">
        <v>563</v>
      </c>
      <c r="E302" s="18">
        <v>606</v>
      </c>
      <c r="F302" s="18">
        <v>529</v>
      </c>
      <c r="G302" s="18">
        <v>210</v>
      </c>
      <c r="H302" s="18">
        <v>128</v>
      </c>
      <c r="I302" s="18">
        <v>196</v>
      </c>
      <c r="J302" s="18">
        <v>244</v>
      </c>
      <c r="K302" s="18">
        <v>162</v>
      </c>
      <c r="L302" s="18">
        <v>468</v>
      </c>
      <c r="M302" s="18">
        <v>386</v>
      </c>
      <c r="N302" s="18">
        <v>434</v>
      </c>
      <c r="O302" s="18">
        <v>477</v>
      </c>
      <c r="P302" s="18">
        <v>425</v>
      </c>
      <c r="Q302" s="18">
        <v>76</v>
      </c>
      <c r="R302" s="18">
        <v>24</v>
      </c>
      <c r="S302" s="18">
        <v>67</v>
      </c>
      <c r="T302" s="18">
        <v>115</v>
      </c>
      <c r="U302" s="18">
        <v>33</v>
      </c>
      <c r="V302" s="18">
        <v>339</v>
      </c>
      <c r="W302" s="18">
        <v>257</v>
      </c>
      <c r="X302" s="18">
        <v>305</v>
      </c>
      <c r="Y302" s="18">
        <v>373</v>
      </c>
      <c r="Z302" s="22">
        <v>291</v>
      </c>
      <c r="AA302" s="11">
        <f t="shared" si="186"/>
        <v>3263025</v>
      </c>
    </row>
    <row r="303" spans="1:28" x14ac:dyDescent="0.25">
      <c r="A303" s="2">
        <v>9</v>
      </c>
      <c r="B303" s="17">
        <v>556</v>
      </c>
      <c r="C303" s="18">
        <v>604</v>
      </c>
      <c r="D303" s="18">
        <v>547</v>
      </c>
      <c r="E303" s="18">
        <v>595</v>
      </c>
      <c r="F303" s="18">
        <v>513</v>
      </c>
      <c r="G303" s="18">
        <v>194</v>
      </c>
      <c r="H303" s="18">
        <v>237</v>
      </c>
      <c r="I303" s="18">
        <v>160</v>
      </c>
      <c r="J303" s="18">
        <v>203</v>
      </c>
      <c r="K303" s="18">
        <v>146</v>
      </c>
      <c r="L303" s="18">
        <v>427</v>
      </c>
      <c r="M303" s="18">
        <v>500</v>
      </c>
      <c r="N303" s="18">
        <v>418</v>
      </c>
      <c r="O303" s="18">
        <v>461</v>
      </c>
      <c r="P303" s="18">
        <v>384</v>
      </c>
      <c r="Q303" s="18">
        <v>65</v>
      </c>
      <c r="R303" s="18">
        <v>108</v>
      </c>
      <c r="S303" s="18">
        <v>26</v>
      </c>
      <c r="T303" s="18">
        <v>99</v>
      </c>
      <c r="U303" s="18">
        <v>17</v>
      </c>
      <c r="V303" s="18">
        <v>323</v>
      </c>
      <c r="W303" s="18">
        <v>366</v>
      </c>
      <c r="X303" s="18">
        <v>289</v>
      </c>
      <c r="Y303" s="18">
        <v>332</v>
      </c>
      <c r="Z303" s="22">
        <v>255</v>
      </c>
      <c r="AA303" s="11">
        <f t="shared" si="186"/>
        <v>3263025</v>
      </c>
    </row>
    <row r="304" spans="1:28" x14ac:dyDescent="0.25">
      <c r="A304" s="2">
        <v>10</v>
      </c>
      <c r="B304" s="17">
        <v>545</v>
      </c>
      <c r="C304" s="18">
        <v>588</v>
      </c>
      <c r="D304" s="18">
        <v>506</v>
      </c>
      <c r="E304" s="18">
        <v>554</v>
      </c>
      <c r="F304" s="18">
        <v>622</v>
      </c>
      <c r="G304" s="18">
        <v>153</v>
      </c>
      <c r="H304" s="18">
        <v>221</v>
      </c>
      <c r="I304" s="18">
        <v>144</v>
      </c>
      <c r="J304" s="18">
        <v>187</v>
      </c>
      <c r="K304" s="18">
        <v>235</v>
      </c>
      <c r="L304" s="18">
        <v>411</v>
      </c>
      <c r="M304" s="18">
        <v>459</v>
      </c>
      <c r="N304" s="18">
        <v>377</v>
      </c>
      <c r="O304" s="18">
        <v>450</v>
      </c>
      <c r="P304" s="18">
        <v>493</v>
      </c>
      <c r="Q304" s="18">
        <v>49</v>
      </c>
      <c r="R304" s="18">
        <v>92</v>
      </c>
      <c r="S304" s="18">
        <v>15</v>
      </c>
      <c r="T304" s="18">
        <v>58</v>
      </c>
      <c r="U304" s="18">
        <v>101</v>
      </c>
      <c r="V304" s="18">
        <v>282</v>
      </c>
      <c r="W304" s="18">
        <v>330</v>
      </c>
      <c r="X304" s="18">
        <v>273</v>
      </c>
      <c r="Y304" s="18">
        <v>316</v>
      </c>
      <c r="Z304" s="22">
        <v>364</v>
      </c>
      <c r="AA304" s="11">
        <f t="shared" si="186"/>
        <v>3263025</v>
      </c>
    </row>
    <row r="305" spans="1:29" x14ac:dyDescent="0.25">
      <c r="A305" s="2">
        <v>11</v>
      </c>
      <c r="B305" s="17">
        <v>383</v>
      </c>
      <c r="C305" s="18">
        <v>426</v>
      </c>
      <c r="D305" s="18">
        <v>499</v>
      </c>
      <c r="E305" s="18">
        <v>417</v>
      </c>
      <c r="F305" s="18">
        <v>465</v>
      </c>
      <c r="G305" s="18">
        <v>16</v>
      </c>
      <c r="H305" s="18">
        <v>64</v>
      </c>
      <c r="I305" s="18">
        <v>107</v>
      </c>
      <c r="J305" s="18">
        <v>30</v>
      </c>
      <c r="K305" s="18">
        <v>98</v>
      </c>
      <c r="L305" s="18">
        <v>254</v>
      </c>
      <c r="M305" s="18">
        <v>322</v>
      </c>
      <c r="N305" s="18">
        <v>370</v>
      </c>
      <c r="O305" s="18">
        <v>288</v>
      </c>
      <c r="P305" s="18">
        <v>331</v>
      </c>
      <c r="Q305" s="18">
        <v>512</v>
      </c>
      <c r="R305" s="18">
        <v>560</v>
      </c>
      <c r="S305" s="18">
        <v>603</v>
      </c>
      <c r="T305" s="18">
        <v>546</v>
      </c>
      <c r="U305" s="18">
        <v>594</v>
      </c>
      <c r="V305" s="18">
        <v>150</v>
      </c>
      <c r="W305" s="18">
        <v>193</v>
      </c>
      <c r="X305" s="18">
        <v>236</v>
      </c>
      <c r="Y305" s="18">
        <v>159</v>
      </c>
      <c r="Z305" s="22">
        <v>202</v>
      </c>
      <c r="AA305" s="11">
        <f t="shared" si="186"/>
        <v>3263025</v>
      </c>
    </row>
    <row r="306" spans="1:29" x14ac:dyDescent="0.25">
      <c r="A306" s="2">
        <v>12</v>
      </c>
      <c r="B306" s="17">
        <v>492</v>
      </c>
      <c r="C306" s="18">
        <v>415</v>
      </c>
      <c r="D306" s="18">
        <v>458</v>
      </c>
      <c r="E306" s="18">
        <v>376</v>
      </c>
      <c r="F306" s="18">
        <v>449</v>
      </c>
      <c r="G306" s="18">
        <v>105</v>
      </c>
      <c r="H306" s="18">
        <v>48</v>
      </c>
      <c r="I306" s="18">
        <v>91</v>
      </c>
      <c r="J306" s="18">
        <v>14</v>
      </c>
      <c r="K306" s="18">
        <v>57</v>
      </c>
      <c r="L306" s="18">
        <v>363</v>
      </c>
      <c r="M306" s="18">
        <v>281</v>
      </c>
      <c r="N306" s="18">
        <v>329</v>
      </c>
      <c r="O306" s="18">
        <v>272</v>
      </c>
      <c r="P306" s="18">
        <v>320</v>
      </c>
      <c r="Q306" s="18">
        <v>621</v>
      </c>
      <c r="R306" s="18">
        <v>544</v>
      </c>
      <c r="S306" s="18">
        <v>587</v>
      </c>
      <c r="T306" s="18">
        <v>510</v>
      </c>
      <c r="U306" s="18">
        <v>553</v>
      </c>
      <c r="V306" s="18">
        <v>234</v>
      </c>
      <c r="W306" s="18">
        <v>152</v>
      </c>
      <c r="X306" s="18">
        <v>225</v>
      </c>
      <c r="Y306" s="18">
        <v>143</v>
      </c>
      <c r="Z306" s="22">
        <v>186</v>
      </c>
      <c r="AA306" s="11">
        <f t="shared" si="186"/>
        <v>3263025</v>
      </c>
    </row>
    <row r="307" spans="1:29" x14ac:dyDescent="0.25">
      <c r="A307" s="2">
        <v>13</v>
      </c>
      <c r="B307" s="17">
        <v>451</v>
      </c>
      <c r="C307" s="18">
        <v>399</v>
      </c>
      <c r="D307" s="18">
        <v>442</v>
      </c>
      <c r="E307" s="18">
        <v>490</v>
      </c>
      <c r="F307" s="18">
        <v>408</v>
      </c>
      <c r="G307" s="18">
        <v>89</v>
      </c>
      <c r="H307" s="18">
        <v>7</v>
      </c>
      <c r="I307" s="18">
        <v>55</v>
      </c>
      <c r="J307" s="18">
        <v>123</v>
      </c>
      <c r="K307" s="18">
        <v>41</v>
      </c>
      <c r="L307" s="18">
        <v>347</v>
      </c>
      <c r="M307" s="18">
        <v>270</v>
      </c>
      <c r="N307" s="14">
        <v>313</v>
      </c>
      <c r="O307" s="18">
        <v>356</v>
      </c>
      <c r="P307" s="18">
        <v>279</v>
      </c>
      <c r="Q307" s="18">
        <v>585</v>
      </c>
      <c r="R307" s="18">
        <v>503</v>
      </c>
      <c r="S307" s="18">
        <v>571</v>
      </c>
      <c r="T307" s="18">
        <v>619</v>
      </c>
      <c r="U307" s="18">
        <v>537</v>
      </c>
      <c r="V307" s="18">
        <v>218</v>
      </c>
      <c r="W307" s="18">
        <v>136</v>
      </c>
      <c r="X307" s="18">
        <v>184</v>
      </c>
      <c r="Y307" s="18">
        <v>227</v>
      </c>
      <c r="Z307" s="22">
        <v>175</v>
      </c>
      <c r="AA307" s="11">
        <f t="shared" si="186"/>
        <v>3263025</v>
      </c>
      <c r="AB307" s="12">
        <f>B307^3+C307^3+D307^3+E307^3+F307^3+G307^3+H307^3+I307^3+J307^3+K307^3+L307^3+M307^3+N307^3+O307^3+P307^3+Q307^3+R307^3+S307^3+T307^3+U307^3+V307^3+W307^3+X307^3+Y307^3+Z307^3</f>
        <v>1530765625</v>
      </c>
    </row>
    <row r="308" spans="1:29" x14ac:dyDescent="0.25">
      <c r="A308" s="2">
        <v>14</v>
      </c>
      <c r="B308" s="17">
        <v>440</v>
      </c>
      <c r="C308" s="18">
        <v>483</v>
      </c>
      <c r="D308" s="18">
        <v>401</v>
      </c>
      <c r="E308" s="18">
        <v>474</v>
      </c>
      <c r="F308" s="18">
        <v>392</v>
      </c>
      <c r="G308" s="18">
        <v>73</v>
      </c>
      <c r="H308" s="18">
        <v>116</v>
      </c>
      <c r="I308" s="18">
        <v>39</v>
      </c>
      <c r="J308" s="18">
        <v>82</v>
      </c>
      <c r="K308" s="18">
        <v>5</v>
      </c>
      <c r="L308" s="18">
        <v>306</v>
      </c>
      <c r="M308" s="18">
        <v>354</v>
      </c>
      <c r="N308" s="18">
        <v>297</v>
      </c>
      <c r="O308" s="18">
        <v>345</v>
      </c>
      <c r="P308" s="18">
        <v>263</v>
      </c>
      <c r="Q308" s="18">
        <v>569</v>
      </c>
      <c r="R308" s="18">
        <v>612</v>
      </c>
      <c r="S308" s="18">
        <v>535</v>
      </c>
      <c r="T308" s="18">
        <v>578</v>
      </c>
      <c r="U308" s="18">
        <v>521</v>
      </c>
      <c r="V308" s="18">
        <v>177</v>
      </c>
      <c r="W308" s="18">
        <v>250</v>
      </c>
      <c r="X308" s="18">
        <v>168</v>
      </c>
      <c r="Y308" s="18">
        <v>211</v>
      </c>
      <c r="Z308" s="22">
        <v>134</v>
      </c>
      <c r="AA308" s="11">
        <f t="shared" si="186"/>
        <v>3263025</v>
      </c>
      <c r="AB308" s="12"/>
    </row>
    <row r="309" spans="1:29" x14ac:dyDescent="0.25">
      <c r="A309" s="2">
        <v>15</v>
      </c>
      <c r="B309" s="17">
        <v>424</v>
      </c>
      <c r="C309" s="18">
        <v>467</v>
      </c>
      <c r="D309" s="18">
        <v>390</v>
      </c>
      <c r="E309" s="18">
        <v>433</v>
      </c>
      <c r="F309" s="18">
        <v>476</v>
      </c>
      <c r="G309" s="18">
        <v>32</v>
      </c>
      <c r="H309" s="18">
        <v>80</v>
      </c>
      <c r="I309" s="18">
        <v>23</v>
      </c>
      <c r="J309" s="18">
        <v>66</v>
      </c>
      <c r="K309" s="18">
        <v>114</v>
      </c>
      <c r="L309" s="18">
        <v>295</v>
      </c>
      <c r="M309" s="18">
        <v>338</v>
      </c>
      <c r="N309" s="18">
        <v>256</v>
      </c>
      <c r="O309" s="18">
        <v>304</v>
      </c>
      <c r="P309" s="18">
        <v>372</v>
      </c>
      <c r="Q309" s="18">
        <v>528</v>
      </c>
      <c r="R309" s="18">
        <v>596</v>
      </c>
      <c r="S309" s="18">
        <v>519</v>
      </c>
      <c r="T309" s="18">
        <v>562</v>
      </c>
      <c r="U309" s="18">
        <v>610</v>
      </c>
      <c r="V309" s="18">
        <v>161</v>
      </c>
      <c r="W309" s="18">
        <v>209</v>
      </c>
      <c r="X309" s="18">
        <v>127</v>
      </c>
      <c r="Y309" s="18">
        <v>200</v>
      </c>
      <c r="Z309" s="22">
        <v>243</v>
      </c>
      <c r="AA309" s="11">
        <f t="shared" si="186"/>
        <v>3263025</v>
      </c>
      <c r="AB309" s="12"/>
    </row>
    <row r="310" spans="1:29" x14ac:dyDescent="0.25">
      <c r="A310" s="2">
        <v>16</v>
      </c>
      <c r="B310" s="17">
        <v>262</v>
      </c>
      <c r="C310" s="18">
        <v>310</v>
      </c>
      <c r="D310" s="18">
        <v>353</v>
      </c>
      <c r="E310" s="18">
        <v>296</v>
      </c>
      <c r="F310" s="18">
        <v>344</v>
      </c>
      <c r="G310" s="18">
        <v>525</v>
      </c>
      <c r="H310" s="18">
        <v>568</v>
      </c>
      <c r="I310" s="18">
        <v>611</v>
      </c>
      <c r="J310" s="18">
        <v>534</v>
      </c>
      <c r="K310" s="18">
        <v>577</v>
      </c>
      <c r="L310" s="18">
        <v>133</v>
      </c>
      <c r="M310" s="18">
        <v>176</v>
      </c>
      <c r="N310" s="18">
        <v>249</v>
      </c>
      <c r="O310" s="18">
        <v>167</v>
      </c>
      <c r="P310" s="18">
        <v>215</v>
      </c>
      <c r="Q310" s="18">
        <v>391</v>
      </c>
      <c r="R310" s="18">
        <v>439</v>
      </c>
      <c r="S310" s="18">
        <v>482</v>
      </c>
      <c r="T310" s="18">
        <v>405</v>
      </c>
      <c r="U310" s="18">
        <v>473</v>
      </c>
      <c r="V310" s="18">
        <v>4</v>
      </c>
      <c r="W310" s="18">
        <v>72</v>
      </c>
      <c r="X310" s="18">
        <v>120</v>
      </c>
      <c r="Y310" s="18">
        <v>38</v>
      </c>
      <c r="Z310" s="22">
        <v>81</v>
      </c>
      <c r="AA310" s="11">
        <f t="shared" si="186"/>
        <v>3263025</v>
      </c>
      <c r="AB310" s="12"/>
    </row>
    <row r="311" spans="1:29" x14ac:dyDescent="0.25">
      <c r="A311" s="2">
        <v>17</v>
      </c>
      <c r="B311" s="17">
        <v>371</v>
      </c>
      <c r="C311" s="18">
        <v>294</v>
      </c>
      <c r="D311" s="18">
        <v>337</v>
      </c>
      <c r="E311" s="18">
        <v>260</v>
      </c>
      <c r="F311" s="18">
        <v>303</v>
      </c>
      <c r="G311" s="18">
        <v>609</v>
      </c>
      <c r="H311" s="18">
        <v>527</v>
      </c>
      <c r="I311" s="18">
        <v>600</v>
      </c>
      <c r="J311" s="18">
        <v>518</v>
      </c>
      <c r="K311" s="18">
        <v>561</v>
      </c>
      <c r="L311" s="18">
        <v>242</v>
      </c>
      <c r="M311" s="18">
        <v>165</v>
      </c>
      <c r="N311" s="18">
        <v>208</v>
      </c>
      <c r="O311" s="18">
        <v>126</v>
      </c>
      <c r="P311" s="18">
        <v>199</v>
      </c>
      <c r="Q311" s="18">
        <v>480</v>
      </c>
      <c r="R311" s="18">
        <v>423</v>
      </c>
      <c r="S311" s="18">
        <v>466</v>
      </c>
      <c r="T311" s="18">
        <v>389</v>
      </c>
      <c r="U311" s="18">
        <v>432</v>
      </c>
      <c r="V311" s="18">
        <v>113</v>
      </c>
      <c r="W311" s="18">
        <v>31</v>
      </c>
      <c r="X311" s="18">
        <v>79</v>
      </c>
      <c r="Y311" s="18">
        <v>22</v>
      </c>
      <c r="Z311" s="22">
        <v>70</v>
      </c>
      <c r="AA311" s="11">
        <f t="shared" si="186"/>
        <v>3263025</v>
      </c>
      <c r="AB311" s="12"/>
      <c r="AC311" s="3" t="s">
        <v>3</v>
      </c>
    </row>
    <row r="312" spans="1:29" x14ac:dyDescent="0.25">
      <c r="A312" s="2">
        <v>18</v>
      </c>
      <c r="B312" s="17">
        <v>335</v>
      </c>
      <c r="C312" s="18">
        <v>253</v>
      </c>
      <c r="D312" s="18">
        <v>321</v>
      </c>
      <c r="E312" s="18">
        <v>369</v>
      </c>
      <c r="F312" s="18">
        <v>287</v>
      </c>
      <c r="G312" s="18">
        <v>593</v>
      </c>
      <c r="H312" s="18">
        <v>511</v>
      </c>
      <c r="I312" s="18">
        <v>559</v>
      </c>
      <c r="J312" s="18">
        <v>602</v>
      </c>
      <c r="K312" s="18">
        <v>550</v>
      </c>
      <c r="L312" s="18">
        <v>201</v>
      </c>
      <c r="M312" s="18">
        <v>149</v>
      </c>
      <c r="N312" s="18">
        <v>192</v>
      </c>
      <c r="O312" s="18">
        <v>240</v>
      </c>
      <c r="P312" s="18">
        <v>158</v>
      </c>
      <c r="Q312" s="18">
        <v>464</v>
      </c>
      <c r="R312" s="18">
        <v>382</v>
      </c>
      <c r="S312" s="18">
        <v>430</v>
      </c>
      <c r="T312" s="18">
        <v>498</v>
      </c>
      <c r="U312" s="18">
        <v>416</v>
      </c>
      <c r="V312" s="18">
        <v>97</v>
      </c>
      <c r="W312" s="18">
        <v>20</v>
      </c>
      <c r="X312" s="18">
        <v>63</v>
      </c>
      <c r="Y312" s="18">
        <v>106</v>
      </c>
      <c r="Z312" s="22">
        <v>29</v>
      </c>
      <c r="AA312" s="11">
        <f t="shared" si="186"/>
        <v>3263025</v>
      </c>
      <c r="AB312" s="12"/>
    </row>
    <row r="313" spans="1:29" x14ac:dyDescent="0.25">
      <c r="A313" s="2">
        <v>19</v>
      </c>
      <c r="B313" s="17">
        <v>319</v>
      </c>
      <c r="C313" s="18">
        <v>362</v>
      </c>
      <c r="D313" s="18">
        <v>285</v>
      </c>
      <c r="E313" s="18">
        <v>328</v>
      </c>
      <c r="F313" s="18">
        <v>271</v>
      </c>
      <c r="G313" s="18">
        <v>552</v>
      </c>
      <c r="H313" s="18">
        <v>625</v>
      </c>
      <c r="I313" s="18">
        <v>543</v>
      </c>
      <c r="J313" s="18">
        <v>586</v>
      </c>
      <c r="K313" s="18">
        <v>509</v>
      </c>
      <c r="L313" s="18">
        <v>190</v>
      </c>
      <c r="M313" s="18">
        <v>233</v>
      </c>
      <c r="N313" s="18">
        <v>151</v>
      </c>
      <c r="O313" s="18">
        <v>224</v>
      </c>
      <c r="P313" s="18">
        <v>142</v>
      </c>
      <c r="Q313" s="18">
        <v>448</v>
      </c>
      <c r="R313" s="18">
        <v>491</v>
      </c>
      <c r="S313" s="18">
        <v>414</v>
      </c>
      <c r="T313" s="18">
        <v>457</v>
      </c>
      <c r="U313" s="18">
        <v>380</v>
      </c>
      <c r="V313" s="18">
        <v>56</v>
      </c>
      <c r="W313" s="18">
        <v>104</v>
      </c>
      <c r="X313" s="18">
        <v>47</v>
      </c>
      <c r="Y313" s="18">
        <v>95</v>
      </c>
      <c r="Z313" s="22">
        <v>13</v>
      </c>
      <c r="AA313" s="11">
        <f t="shared" si="186"/>
        <v>3263025</v>
      </c>
      <c r="AB313" s="12"/>
    </row>
    <row r="314" spans="1:29" x14ac:dyDescent="0.25">
      <c r="A314" s="2">
        <v>20</v>
      </c>
      <c r="B314" s="17">
        <v>278</v>
      </c>
      <c r="C314" s="18">
        <v>346</v>
      </c>
      <c r="D314" s="18">
        <v>269</v>
      </c>
      <c r="E314" s="18">
        <v>312</v>
      </c>
      <c r="F314" s="18">
        <v>360</v>
      </c>
      <c r="G314" s="18">
        <v>536</v>
      </c>
      <c r="H314" s="18">
        <v>584</v>
      </c>
      <c r="I314" s="18">
        <v>502</v>
      </c>
      <c r="J314" s="18">
        <v>575</v>
      </c>
      <c r="K314" s="18">
        <v>618</v>
      </c>
      <c r="L314" s="18">
        <v>174</v>
      </c>
      <c r="M314" s="18">
        <v>217</v>
      </c>
      <c r="N314" s="18">
        <v>140</v>
      </c>
      <c r="O314" s="18">
        <v>183</v>
      </c>
      <c r="P314" s="18">
        <v>226</v>
      </c>
      <c r="Q314" s="18">
        <v>407</v>
      </c>
      <c r="R314" s="18">
        <v>455</v>
      </c>
      <c r="S314" s="18">
        <v>398</v>
      </c>
      <c r="T314" s="18">
        <v>441</v>
      </c>
      <c r="U314" s="18">
        <v>489</v>
      </c>
      <c r="V314" s="18">
        <v>45</v>
      </c>
      <c r="W314" s="18">
        <v>88</v>
      </c>
      <c r="X314" s="18">
        <v>6</v>
      </c>
      <c r="Y314" s="18">
        <v>54</v>
      </c>
      <c r="Z314" s="22">
        <v>122</v>
      </c>
      <c r="AA314" s="11">
        <f t="shared" si="186"/>
        <v>3263025</v>
      </c>
      <c r="AB314" s="12"/>
    </row>
    <row r="315" spans="1:29" x14ac:dyDescent="0.25">
      <c r="A315" s="2">
        <v>21</v>
      </c>
      <c r="B315" s="17">
        <v>141</v>
      </c>
      <c r="C315" s="18">
        <v>189</v>
      </c>
      <c r="D315" s="18">
        <v>232</v>
      </c>
      <c r="E315" s="18">
        <v>155</v>
      </c>
      <c r="F315" s="18">
        <v>223</v>
      </c>
      <c r="G315" s="18">
        <v>379</v>
      </c>
      <c r="H315" s="18">
        <v>447</v>
      </c>
      <c r="I315" s="18">
        <v>495</v>
      </c>
      <c r="J315" s="18">
        <v>413</v>
      </c>
      <c r="K315" s="18">
        <v>456</v>
      </c>
      <c r="L315" s="18">
        <v>12</v>
      </c>
      <c r="M315" s="18">
        <v>60</v>
      </c>
      <c r="N315" s="18">
        <v>103</v>
      </c>
      <c r="O315" s="18">
        <v>46</v>
      </c>
      <c r="P315" s="18">
        <v>94</v>
      </c>
      <c r="Q315" s="18">
        <v>275</v>
      </c>
      <c r="R315" s="18">
        <v>318</v>
      </c>
      <c r="S315" s="18">
        <v>361</v>
      </c>
      <c r="T315" s="18">
        <v>284</v>
      </c>
      <c r="U315" s="18">
        <v>327</v>
      </c>
      <c r="V315" s="18">
        <v>508</v>
      </c>
      <c r="W315" s="18">
        <v>551</v>
      </c>
      <c r="X315" s="18">
        <v>624</v>
      </c>
      <c r="Y315" s="18">
        <v>542</v>
      </c>
      <c r="Z315" s="22">
        <v>590</v>
      </c>
      <c r="AA315" s="11">
        <f t="shared" si="186"/>
        <v>3263025</v>
      </c>
      <c r="AB315" s="12"/>
    </row>
    <row r="316" spans="1:29" x14ac:dyDescent="0.25">
      <c r="A316" s="2">
        <v>22</v>
      </c>
      <c r="B316" s="17">
        <v>230</v>
      </c>
      <c r="C316" s="18">
        <v>173</v>
      </c>
      <c r="D316" s="18">
        <v>216</v>
      </c>
      <c r="E316" s="18">
        <v>139</v>
      </c>
      <c r="F316" s="18">
        <v>182</v>
      </c>
      <c r="G316" s="18">
        <v>488</v>
      </c>
      <c r="H316" s="18">
        <v>406</v>
      </c>
      <c r="I316" s="18">
        <v>454</v>
      </c>
      <c r="J316" s="18">
        <v>397</v>
      </c>
      <c r="K316" s="18">
        <v>445</v>
      </c>
      <c r="L316" s="18">
        <v>121</v>
      </c>
      <c r="M316" s="18">
        <v>44</v>
      </c>
      <c r="N316" s="18">
        <v>87</v>
      </c>
      <c r="O316" s="18">
        <v>10</v>
      </c>
      <c r="P316" s="18">
        <v>53</v>
      </c>
      <c r="Q316" s="18">
        <v>359</v>
      </c>
      <c r="R316" s="18">
        <v>277</v>
      </c>
      <c r="S316" s="18">
        <v>350</v>
      </c>
      <c r="T316" s="18">
        <v>268</v>
      </c>
      <c r="U316" s="18">
        <v>311</v>
      </c>
      <c r="V316" s="18">
        <v>617</v>
      </c>
      <c r="W316" s="18">
        <v>540</v>
      </c>
      <c r="X316" s="18">
        <v>583</v>
      </c>
      <c r="Y316" s="18">
        <v>501</v>
      </c>
      <c r="Z316" s="22">
        <v>574</v>
      </c>
      <c r="AA316" s="11">
        <f t="shared" si="186"/>
        <v>3263025</v>
      </c>
      <c r="AB316" s="12"/>
    </row>
    <row r="317" spans="1:29" x14ac:dyDescent="0.25">
      <c r="A317" s="2">
        <v>23</v>
      </c>
      <c r="B317" s="17">
        <v>214</v>
      </c>
      <c r="C317" s="18">
        <v>132</v>
      </c>
      <c r="D317" s="18">
        <v>180</v>
      </c>
      <c r="E317" s="18">
        <v>248</v>
      </c>
      <c r="F317" s="18">
        <v>166</v>
      </c>
      <c r="G317" s="18">
        <v>472</v>
      </c>
      <c r="H317" s="18">
        <v>395</v>
      </c>
      <c r="I317" s="18">
        <v>438</v>
      </c>
      <c r="J317" s="18">
        <v>481</v>
      </c>
      <c r="K317" s="18">
        <v>404</v>
      </c>
      <c r="L317" s="18">
        <v>85</v>
      </c>
      <c r="M317" s="18">
        <v>3</v>
      </c>
      <c r="N317" s="18">
        <v>71</v>
      </c>
      <c r="O317" s="18">
        <v>119</v>
      </c>
      <c r="P317" s="18">
        <v>37</v>
      </c>
      <c r="Q317" s="18">
        <v>343</v>
      </c>
      <c r="R317" s="18">
        <v>261</v>
      </c>
      <c r="S317" s="18">
        <v>309</v>
      </c>
      <c r="T317" s="18">
        <v>352</v>
      </c>
      <c r="U317" s="18">
        <v>300</v>
      </c>
      <c r="V317" s="18">
        <v>576</v>
      </c>
      <c r="W317" s="18">
        <v>524</v>
      </c>
      <c r="X317" s="18">
        <v>567</v>
      </c>
      <c r="Y317" s="18">
        <v>615</v>
      </c>
      <c r="Z317" s="22">
        <v>533</v>
      </c>
      <c r="AA317" s="11">
        <f t="shared" si="186"/>
        <v>3263025</v>
      </c>
      <c r="AB317" s="12"/>
    </row>
    <row r="318" spans="1:29" x14ac:dyDescent="0.25">
      <c r="A318" s="2">
        <v>24</v>
      </c>
      <c r="B318" s="17">
        <v>198</v>
      </c>
      <c r="C318" s="18">
        <v>241</v>
      </c>
      <c r="D318" s="18">
        <v>164</v>
      </c>
      <c r="E318" s="18">
        <v>207</v>
      </c>
      <c r="F318" s="18">
        <v>130</v>
      </c>
      <c r="G318" s="18">
        <v>431</v>
      </c>
      <c r="H318" s="18">
        <v>479</v>
      </c>
      <c r="I318" s="18">
        <v>422</v>
      </c>
      <c r="J318" s="18">
        <v>470</v>
      </c>
      <c r="K318" s="18">
        <v>388</v>
      </c>
      <c r="L318" s="18">
        <v>69</v>
      </c>
      <c r="M318" s="18">
        <v>112</v>
      </c>
      <c r="N318" s="18">
        <v>35</v>
      </c>
      <c r="O318" s="18">
        <v>78</v>
      </c>
      <c r="P318" s="18">
        <v>21</v>
      </c>
      <c r="Q318" s="18">
        <v>302</v>
      </c>
      <c r="R318" s="18">
        <v>375</v>
      </c>
      <c r="S318" s="18">
        <v>293</v>
      </c>
      <c r="T318" s="18">
        <v>336</v>
      </c>
      <c r="U318" s="18">
        <v>259</v>
      </c>
      <c r="V318" s="18">
        <v>565</v>
      </c>
      <c r="W318" s="18">
        <v>608</v>
      </c>
      <c r="X318" s="18">
        <v>526</v>
      </c>
      <c r="Y318" s="18">
        <v>599</v>
      </c>
      <c r="Z318" s="22">
        <v>517</v>
      </c>
      <c r="AA318" s="11">
        <f t="shared" si="186"/>
        <v>3263025</v>
      </c>
      <c r="AB318" s="12"/>
    </row>
    <row r="319" spans="1:29" x14ac:dyDescent="0.25">
      <c r="A319" s="2">
        <v>25</v>
      </c>
      <c r="B319" s="19">
        <v>157</v>
      </c>
      <c r="C319" s="20">
        <v>205</v>
      </c>
      <c r="D319" s="20">
        <v>148</v>
      </c>
      <c r="E319" s="20">
        <v>191</v>
      </c>
      <c r="F319" s="20">
        <v>239</v>
      </c>
      <c r="G319" s="20">
        <v>420</v>
      </c>
      <c r="H319" s="20">
        <v>463</v>
      </c>
      <c r="I319" s="20">
        <v>381</v>
      </c>
      <c r="J319" s="20">
        <v>429</v>
      </c>
      <c r="K319" s="20">
        <v>497</v>
      </c>
      <c r="L319" s="20">
        <v>28</v>
      </c>
      <c r="M319" s="20">
        <v>96</v>
      </c>
      <c r="N319" s="20">
        <v>19</v>
      </c>
      <c r="O319" s="20">
        <v>62</v>
      </c>
      <c r="P319" s="20">
        <v>110</v>
      </c>
      <c r="Q319" s="20">
        <v>286</v>
      </c>
      <c r="R319" s="20">
        <v>334</v>
      </c>
      <c r="S319" s="20">
        <v>252</v>
      </c>
      <c r="T319" s="20">
        <v>325</v>
      </c>
      <c r="U319" s="20">
        <v>368</v>
      </c>
      <c r="V319" s="20">
        <v>549</v>
      </c>
      <c r="W319" s="20">
        <v>592</v>
      </c>
      <c r="X319" s="20">
        <v>515</v>
      </c>
      <c r="Y319" s="20">
        <v>558</v>
      </c>
      <c r="Z319" s="23">
        <v>601</v>
      </c>
      <c r="AA319" s="11">
        <f t="shared" si="186"/>
        <v>3263025</v>
      </c>
      <c r="AB319" s="12"/>
    </row>
    <row r="320" spans="1:29" x14ac:dyDescent="0.25">
      <c r="A320" s="7" t="s">
        <v>0</v>
      </c>
      <c r="B320" s="11">
        <f t="shared" ref="B320" si="187">SUMSQ(B295:B319)</f>
        <v>3263025</v>
      </c>
      <c r="C320" s="11">
        <f t="shared" ref="C320" si="188">SUMSQ(C295:C319)</f>
        <v>3263025</v>
      </c>
      <c r="D320" s="11">
        <f t="shared" ref="D320" si="189">SUMSQ(D295:D319)</f>
        <v>3263025</v>
      </c>
      <c r="E320" s="11">
        <f t="shared" ref="E320" si="190">SUMSQ(E295:E319)</f>
        <v>3263025</v>
      </c>
      <c r="F320" s="11">
        <f t="shared" ref="F320" si="191">SUMSQ(F295:F319)</f>
        <v>3263025</v>
      </c>
      <c r="G320" s="11">
        <f t="shared" ref="G320" si="192">SUMSQ(G295:G319)</f>
        <v>3263025</v>
      </c>
      <c r="H320" s="11">
        <f t="shared" ref="H320" si="193">SUMSQ(H295:H319)</f>
        <v>3263025</v>
      </c>
      <c r="I320" s="11">
        <f t="shared" ref="I320" si="194">SUMSQ(I295:I319)</f>
        <v>3263025</v>
      </c>
      <c r="J320" s="11">
        <f t="shared" ref="J320" si="195">SUMSQ(J295:J319)</f>
        <v>3263025</v>
      </c>
      <c r="K320" s="11">
        <f t="shared" ref="K320" si="196">SUMSQ(K295:K319)</f>
        <v>3263025</v>
      </c>
      <c r="L320" s="11">
        <f t="shared" ref="L320" si="197">SUMSQ(L295:L319)</f>
        <v>3263025</v>
      </c>
      <c r="M320" s="11">
        <f t="shared" ref="M320" si="198">SUMSQ(M295:M319)</f>
        <v>3263025</v>
      </c>
      <c r="N320" s="11">
        <f t="shared" ref="N320" si="199">SUMSQ(N295:N319)</f>
        <v>3263025</v>
      </c>
      <c r="O320" s="11">
        <f t="shared" ref="O320" si="200">SUMSQ(O295:O319)</f>
        <v>3263025</v>
      </c>
      <c r="P320" s="11">
        <f t="shared" ref="P320" si="201">SUMSQ(P295:P319)</f>
        <v>3263025</v>
      </c>
      <c r="Q320" s="11">
        <f t="shared" ref="Q320" si="202">SUMSQ(Q295:Q319)</f>
        <v>3263025</v>
      </c>
      <c r="R320" s="11">
        <f t="shared" ref="R320" si="203">SUMSQ(R295:R319)</f>
        <v>3263025</v>
      </c>
      <c r="S320" s="11">
        <f t="shared" ref="S320" si="204">SUMSQ(S295:S319)</f>
        <v>3263025</v>
      </c>
      <c r="T320" s="11">
        <f t="shared" ref="T320" si="205">SUMSQ(T295:T319)</f>
        <v>3263025</v>
      </c>
      <c r="U320" s="11">
        <f t="shared" ref="U320" si="206">SUMSQ(U295:U319)</f>
        <v>3263025</v>
      </c>
      <c r="V320" s="11">
        <f t="shared" ref="V320" si="207">SUMSQ(V295:V319)</f>
        <v>3263025</v>
      </c>
      <c r="W320" s="11">
        <f t="shared" ref="W320" si="208">SUMSQ(W295:W319)</f>
        <v>3263025</v>
      </c>
      <c r="X320" s="11">
        <f t="shared" ref="X320" si="209">SUMSQ(X295:X319)</f>
        <v>3263025</v>
      </c>
      <c r="Y320" s="11">
        <f t="shared" ref="Y320" si="210">SUMSQ(Y295:Y319)</f>
        <v>3263025</v>
      </c>
      <c r="Z320" s="11">
        <f t="shared" ref="Z320" si="211">SUMSQ(Z295:Z319)</f>
        <v>3263025</v>
      </c>
      <c r="AA320" s="11"/>
      <c r="AB320" s="12"/>
    </row>
    <row r="321" spans="1:28" x14ac:dyDescent="0.25">
      <c r="A321" s="7" t="s">
        <v>4</v>
      </c>
      <c r="N321" s="12">
        <f>N295^3+N296^3+N297^3+N298^3+N299^3+N300^3+N301^3+N302^3+N303^3+N304^3+N305^3+N306^3+N307^3+N308^3+N309^3+N310^3+N311^3+N312^3+N313^3+N314^3+N315^3+N316^3+N317^3+N318^3+N319^3</f>
        <v>1530765625</v>
      </c>
      <c r="O321" s="12"/>
      <c r="AA321" s="11"/>
      <c r="AB321" s="12"/>
    </row>
    <row r="322" spans="1:28" x14ac:dyDescent="0.25">
      <c r="A322" s="3"/>
      <c r="B322" s="8" t="s">
        <v>6</v>
      </c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11"/>
      <c r="AB322" s="12"/>
    </row>
    <row r="323" spans="1:28" x14ac:dyDescent="0.25">
      <c r="A323" s="7" t="s">
        <v>1</v>
      </c>
      <c r="B323" s="3">
        <f>B295</f>
        <v>25</v>
      </c>
      <c r="C323" s="3">
        <f>C296</f>
        <v>27</v>
      </c>
      <c r="D323" s="3">
        <f>D297</f>
        <v>59</v>
      </c>
      <c r="E323" s="3">
        <f>E298</f>
        <v>86</v>
      </c>
      <c r="F323" s="3">
        <f>F299</f>
        <v>118</v>
      </c>
      <c r="G323" s="3">
        <f>G300</f>
        <v>137</v>
      </c>
      <c r="H323" s="3">
        <f>H301</f>
        <v>169</v>
      </c>
      <c r="I323" s="3">
        <f>I302</f>
        <v>196</v>
      </c>
      <c r="J323" s="3">
        <f>J303</f>
        <v>203</v>
      </c>
      <c r="K323" s="3">
        <f>K304</f>
        <v>235</v>
      </c>
      <c r="L323" s="3">
        <f>L305</f>
        <v>254</v>
      </c>
      <c r="M323" s="3">
        <f>M306</f>
        <v>281</v>
      </c>
      <c r="N323" s="3">
        <f>N307</f>
        <v>313</v>
      </c>
      <c r="O323" s="3">
        <f>O308</f>
        <v>345</v>
      </c>
      <c r="P323" s="3">
        <f>P309</f>
        <v>372</v>
      </c>
      <c r="Q323" s="3">
        <f>Q310</f>
        <v>391</v>
      </c>
      <c r="R323" s="3">
        <f>R311</f>
        <v>423</v>
      </c>
      <c r="S323" s="3">
        <f>S312</f>
        <v>430</v>
      </c>
      <c r="T323" s="3">
        <f>T313</f>
        <v>457</v>
      </c>
      <c r="U323" s="3">
        <f>U314</f>
        <v>489</v>
      </c>
      <c r="V323" s="3">
        <f>V315</f>
        <v>508</v>
      </c>
      <c r="W323" s="3">
        <f>W316</f>
        <v>540</v>
      </c>
      <c r="X323" s="3">
        <f>X317</f>
        <v>567</v>
      </c>
      <c r="Y323" s="3">
        <f>Y318</f>
        <v>599</v>
      </c>
      <c r="Z323" s="9">
        <f>Z319</f>
        <v>601</v>
      </c>
      <c r="AA323" s="11">
        <f>SUMSQ(B323:Z323)</f>
        <v>3263025</v>
      </c>
      <c r="AB323" s="12">
        <f>B323^3+C323^3+D323^3+E323^3+F323^3+G323^3+H323^3+I323^3+J323^3+K323^3+L323^3+M323^3+N323^3+O323^3+P323^3+Q323^3+R323^3+S323^3+T323^3+U323^3+V323^3+W323^3+X323^3+Y323^3+Z323^3</f>
        <v>1530765625</v>
      </c>
    </row>
    <row r="324" spans="1:28" x14ac:dyDescent="0.25">
      <c r="A324" s="7" t="s">
        <v>2</v>
      </c>
      <c r="B324" s="3">
        <f>B319</f>
        <v>157</v>
      </c>
      <c r="C324" s="3">
        <f>C318</f>
        <v>241</v>
      </c>
      <c r="D324" s="3">
        <f>D317</f>
        <v>180</v>
      </c>
      <c r="E324" s="3">
        <f>E316</f>
        <v>139</v>
      </c>
      <c r="F324" s="3">
        <f>F315</f>
        <v>223</v>
      </c>
      <c r="G324" s="3">
        <f>G314</f>
        <v>536</v>
      </c>
      <c r="H324" s="3">
        <f>H313</f>
        <v>625</v>
      </c>
      <c r="I324" s="3">
        <f>I312</f>
        <v>559</v>
      </c>
      <c r="J324" s="3">
        <f>J311</f>
        <v>518</v>
      </c>
      <c r="K324" s="3">
        <f>K310</f>
        <v>577</v>
      </c>
      <c r="L324" s="3">
        <f>L309</f>
        <v>295</v>
      </c>
      <c r="M324" s="3">
        <f>M308</f>
        <v>354</v>
      </c>
      <c r="N324" s="3">
        <f>N307</f>
        <v>313</v>
      </c>
      <c r="O324" s="3">
        <f>O306</f>
        <v>272</v>
      </c>
      <c r="P324" s="3">
        <f>P305</f>
        <v>331</v>
      </c>
      <c r="Q324" s="3">
        <f>Q304</f>
        <v>49</v>
      </c>
      <c r="R324" s="3">
        <f>R303</f>
        <v>108</v>
      </c>
      <c r="S324" s="3">
        <f>S302</f>
        <v>67</v>
      </c>
      <c r="T324" s="3">
        <f>T301</f>
        <v>1</v>
      </c>
      <c r="U324" s="3">
        <f>U300</f>
        <v>90</v>
      </c>
      <c r="V324" s="3">
        <f>V299</f>
        <v>403</v>
      </c>
      <c r="W324" s="3">
        <f>W298</f>
        <v>487</v>
      </c>
      <c r="X324" s="3">
        <f>X297</f>
        <v>446</v>
      </c>
      <c r="Y324" s="3">
        <f>Y296</f>
        <v>385</v>
      </c>
      <c r="Z324" s="9">
        <f>Z295</f>
        <v>469</v>
      </c>
      <c r="AA324" s="11">
        <f>SUMSQ(B324:Z324)</f>
        <v>3263025</v>
      </c>
      <c r="AB324" s="12">
        <f>B324^3+C324^3+D324^3+E324^3+F324^3+G324^3+H324^3+I324^3+J324^3+K324^3+L324^3+M324^3+N324^3+O324^3+P324^3+Q324^3+R324^3+S324^3+T324^3+U324^3+V324^3+W324^3+X324^3+Y324^3+Z324^3</f>
        <v>1530765625</v>
      </c>
    </row>
    <row r="326" spans="1:28" x14ac:dyDescent="0.25">
      <c r="A326" s="2" t="s">
        <v>3</v>
      </c>
      <c r="B326" s="13" t="s">
        <v>17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6"/>
      <c r="AB326" s="2"/>
    </row>
    <row r="327" spans="1:28" x14ac:dyDescent="0.25">
      <c r="A327" s="2">
        <v>1</v>
      </c>
      <c r="B327" s="15">
        <v>18</v>
      </c>
      <c r="C327" s="16">
        <v>74</v>
      </c>
      <c r="D327" s="16">
        <v>105</v>
      </c>
      <c r="E327" s="16">
        <v>31</v>
      </c>
      <c r="F327" s="16">
        <v>87</v>
      </c>
      <c r="G327" s="16">
        <v>252</v>
      </c>
      <c r="H327" s="16">
        <v>308</v>
      </c>
      <c r="I327" s="16">
        <v>364</v>
      </c>
      <c r="J327" s="16">
        <v>295</v>
      </c>
      <c r="K327" s="16">
        <v>346</v>
      </c>
      <c r="L327" s="16">
        <v>511</v>
      </c>
      <c r="M327" s="16">
        <v>567</v>
      </c>
      <c r="N327" s="16">
        <v>623</v>
      </c>
      <c r="O327" s="16">
        <v>529</v>
      </c>
      <c r="P327" s="16">
        <v>585</v>
      </c>
      <c r="Q327" s="16">
        <v>150</v>
      </c>
      <c r="R327" s="16">
        <v>176</v>
      </c>
      <c r="S327" s="16">
        <v>232</v>
      </c>
      <c r="T327" s="16">
        <v>163</v>
      </c>
      <c r="U327" s="16">
        <v>219</v>
      </c>
      <c r="V327" s="16">
        <v>384</v>
      </c>
      <c r="W327" s="16">
        <v>440</v>
      </c>
      <c r="X327" s="16">
        <v>491</v>
      </c>
      <c r="Y327" s="16">
        <v>422</v>
      </c>
      <c r="Z327" s="21">
        <v>453</v>
      </c>
      <c r="AA327" s="11">
        <f t="shared" ref="AA327:AA351" si="212">SUMSQ(B327:Z327)</f>
        <v>3263025</v>
      </c>
    </row>
    <row r="328" spans="1:28" x14ac:dyDescent="0.25">
      <c r="A328" s="2">
        <v>2</v>
      </c>
      <c r="B328" s="17">
        <v>106</v>
      </c>
      <c r="C328" s="18">
        <v>37</v>
      </c>
      <c r="D328" s="18">
        <v>93</v>
      </c>
      <c r="E328" s="18">
        <v>24</v>
      </c>
      <c r="F328" s="18">
        <v>55</v>
      </c>
      <c r="G328" s="18">
        <v>370</v>
      </c>
      <c r="H328" s="18">
        <v>296</v>
      </c>
      <c r="I328" s="18">
        <v>327</v>
      </c>
      <c r="J328" s="18">
        <v>258</v>
      </c>
      <c r="K328" s="18">
        <v>314</v>
      </c>
      <c r="L328" s="18">
        <v>604</v>
      </c>
      <c r="M328" s="18">
        <v>535</v>
      </c>
      <c r="N328" s="18">
        <v>586</v>
      </c>
      <c r="O328" s="18">
        <v>517</v>
      </c>
      <c r="P328" s="18">
        <v>573</v>
      </c>
      <c r="Q328" s="18">
        <v>238</v>
      </c>
      <c r="R328" s="18">
        <v>169</v>
      </c>
      <c r="S328" s="18">
        <v>225</v>
      </c>
      <c r="T328" s="18">
        <v>126</v>
      </c>
      <c r="U328" s="18">
        <v>182</v>
      </c>
      <c r="V328" s="18">
        <v>497</v>
      </c>
      <c r="W328" s="18">
        <v>403</v>
      </c>
      <c r="X328" s="18">
        <v>459</v>
      </c>
      <c r="Y328" s="18">
        <v>390</v>
      </c>
      <c r="Z328" s="22">
        <v>441</v>
      </c>
      <c r="AA328" s="11">
        <f t="shared" si="212"/>
        <v>3263025</v>
      </c>
    </row>
    <row r="329" spans="1:28" x14ac:dyDescent="0.25">
      <c r="A329" s="2">
        <v>3</v>
      </c>
      <c r="B329" s="17">
        <v>99</v>
      </c>
      <c r="C329" s="18">
        <v>5</v>
      </c>
      <c r="D329" s="18">
        <v>56</v>
      </c>
      <c r="E329" s="18">
        <v>112</v>
      </c>
      <c r="F329" s="18">
        <v>43</v>
      </c>
      <c r="G329" s="18">
        <v>333</v>
      </c>
      <c r="H329" s="18">
        <v>264</v>
      </c>
      <c r="I329" s="18">
        <v>320</v>
      </c>
      <c r="J329" s="18">
        <v>371</v>
      </c>
      <c r="K329" s="18">
        <v>277</v>
      </c>
      <c r="L329" s="18">
        <v>592</v>
      </c>
      <c r="M329" s="18">
        <v>523</v>
      </c>
      <c r="N329" s="18">
        <v>554</v>
      </c>
      <c r="O329" s="18">
        <v>610</v>
      </c>
      <c r="P329" s="18">
        <v>536</v>
      </c>
      <c r="Q329" s="18">
        <v>201</v>
      </c>
      <c r="R329" s="18">
        <v>132</v>
      </c>
      <c r="S329" s="18">
        <v>188</v>
      </c>
      <c r="T329" s="18">
        <v>244</v>
      </c>
      <c r="U329" s="18">
        <v>175</v>
      </c>
      <c r="V329" s="18">
        <v>465</v>
      </c>
      <c r="W329" s="18">
        <v>391</v>
      </c>
      <c r="X329" s="18">
        <v>447</v>
      </c>
      <c r="Y329" s="18">
        <v>478</v>
      </c>
      <c r="Z329" s="22">
        <v>409</v>
      </c>
      <c r="AA329" s="11">
        <f t="shared" si="212"/>
        <v>3263025</v>
      </c>
    </row>
    <row r="330" spans="1:28" x14ac:dyDescent="0.25">
      <c r="A330" s="2">
        <v>4</v>
      </c>
      <c r="B330" s="17">
        <v>62</v>
      </c>
      <c r="C330" s="18">
        <v>118</v>
      </c>
      <c r="D330" s="18">
        <v>49</v>
      </c>
      <c r="E330" s="18">
        <v>80</v>
      </c>
      <c r="F330" s="18">
        <v>6</v>
      </c>
      <c r="G330" s="18">
        <v>321</v>
      </c>
      <c r="H330" s="18">
        <v>352</v>
      </c>
      <c r="I330" s="18">
        <v>283</v>
      </c>
      <c r="J330" s="18">
        <v>339</v>
      </c>
      <c r="K330" s="18">
        <v>270</v>
      </c>
      <c r="L330" s="18">
        <v>560</v>
      </c>
      <c r="M330" s="18">
        <v>611</v>
      </c>
      <c r="N330" s="18">
        <v>542</v>
      </c>
      <c r="O330" s="18">
        <v>598</v>
      </c>
      <c r="P330" s="18">
        <v>504</v>
      </c>
      <c r="Q330" s="18">
        <v>194</v>
      </c>
      <c r="R330" s="18">
        <v>250</v>
      </c>
      <c r="S330" s="18">
        <v>151</v>
      </c>
      <c r="T330" s="18">
        <v>207</v>
      </c>
      <c r="U330" s="18">
        <v>138</v>
      </c>
      <c r="V330" s="18">
        <v>428</v>
      </c>
      <c r="W330" s="18">
        <v>484</v>
      </c>
      <c r="X330" s="18">
        <v>415</v>
      </c>
      <c r="Y330" s="18">
        <v>466</v>
      </c>
      <c r="Z330" s="22">
        <v>397</v>
      </c>
      <c r="AA330" s="11">
        <f t="shared" si="212"/>
        <v>3263025</v>
      </c>
    </row>
    <row r="331" spans="1:28" x14ac:dyDescent="0.25">
      <c r="A331" s="2">
        <v>5</v>
      </c>
      <c r="B331" s="17">
        <v>30</v>
      </c>
      <c r="C331" s="18">
        <v>81</v>
      </c>
      <c r="D331" s="18">
        <v>12</v>
      </c>
      <c r="E331" s="18">
        <v>68</v>
      </c>
      <c r="F331" s="18">
        <v>124</v>
      </c>
      <c r="G331" s="18">
        <v>289</v>
      </c>
      <c r="H331" s="18">
        <v>345</v>
      </c>
      <c r="I331" s="18">
        <v>271</v>
      </c>
      <c r="J331" s="18">
        <v>302</v>
      </c>
      <c r="K331" s="18">
        <v>358</v>
      </c>
      <c r="L331" s="18">
        <v>548</v>
      </c>
      <c r="M331" s="18">
        <v>579</v>
      </c>
      <c r="N331" s="18">
        <v>510</v>
      </c>
      <c r="O331" s="18">
        <v>561</v>
      </c>
      <c r="P331" s="18">
        <v>617</v>
      </c>
      <c r="Q331" s="18">
        <v>157</v>
      </c>
      <c r="R331" s="18">
        <v>213</v>
      </c>
      <c r="S331" s="18">
        <v>144</v>
      </c>
      <c r="T331" s="18">
        <v>200</v>
      </c>
      <c r="U331" s="18">
        <v>226</v>
      </c>
      <c r="V331" s="18">
        <v>416</v>
      </c>
      <c r="W331" s="18">
        <v>472</v>
      </c>
      <c r="X331" s="18">
        <v>378</v>
      </c>
      <c r="Y331" s="18">
        <v>434</v>
      </c>
      <c r="Z331" s="22">
        <v>490</v>
      </c>
      <c r="AA331" s="11">
        <f t="shared" si="212"/>
        <v>3263025</v>
      </c>
    </row>
    <row r="332" spans="1:28" x14ac:dyDescent="0.25">
      <c r="A332" s="2">
        <v>6</v>
      </c>
      <c r="B332" s="17">
        <v>525</v>
      </c>
      <c r="C332" s="18">
        <v>551</v>
      </c>
      <c r="D332" s="18">
        <v>607</v>
      </c>
      <c r="E332" s="18">
        <v>538</v>
      </c>
      <c r="F332" s="18">
        <v>594</v>
      </c>
      <c r="G332" s="18">
        <v>134</v>
      </c>
      <c r="H332" s="18">
        <v>190</v>
      </c>
      <c r="I332" s="18">
        <v>241</v>
      </c>
      <c r="J332" s="18">
        <v>172</v>
      </c>
      <c r="K332" s="18">
        <v>203</v>
      </c>
      <c r="L332" s="18">
        <v>393</v>
      </c>
      <c r="M332" s="18">
        <v>449</v>
      </c>
      <c r="N332" s="18">
        <v>480</v>
      </c>
      <c r="O332" s="18">
        <v>406</v>
      </c>
      <c r="P332" s="18">
        <v>462</v>
      </c>
      <c r="Q332" s="18">
        <v>2</v>
      </c>
      <c r="R332" s="18">
        <v>58</v>
      </c>
      <c r="S332" s="18">
        <v>114</v>
      </c>
      <c r="T332" s="18">
        <v>45</v>
      </c>
      <c r="U332" s="18">
        <v>96</v>
      </c>
      <c r="V332" s="18">
        <v>261</v>
      </c>
      <c r="W332" s="18">
        <v>317</v>
      </c>
      <c r="X332" s="18">
        <v>373</v>
      </c>
      <c r="Y332" s="18">
        <v>279</v>
      </c>
      <c r="Z332" s="22">
        <v>335</v>
      </c>
      <c r="AA332" s="11">
        <f t="shared" si="212"/>
        <v>3263025</v>
      </c>
    </row>
    <row r="333" spans="1:28" x14ac:dyDescent="0.25">
      <c r="A333" s="2">
        <v>7</v>
      </c>
      <c r="B333" s="17">
        <v>613</v>
      </c>
      <c r="C333" s="18">
        <v>544</v>
      </c>
      <c r="D333" s="18">
        <v>600</v>
      </c>
      <c r="E333" s="18">
        <v>501</v>
      </c>
      <c r="F333" s="18">
        <v>557</v>
      </c>
      <c r="G333" s="18">
        <v>247</v>
      </c>
      <c r="H333" s="18">
        <v>153</v>
      </c>
      <c r="I333" s="18">
        <v>209</v>
      </c>
      <c r="J333" s="18">
        <v>140</v>
      </c>
      <c r="K333" s="18">
        <v>191</v>
      </c>
      <c r="L333" s="18">
        <v>481</v>
      </c>
      <c r="M333" s="18">
        <v>412</v>
      </c>
      <c r="N333" s="18">
        <v>468</v>
      </c>
      <c r="O333" s="18">
        <v>399</v>
      </c>
      <c r="P333" s="18">
        <v>430</v>
      </c>
      <c r="Q333" s="18">
        <v>120</v>
      </c>
      <c r="R333" s="18">
        <v>46</v>
      </c>
      <c r="S333" s="18">
        <v>77</v>
      </c>
      <c r="T333" s="18">
        <v>8</v>
      </c>
      <c r="U333" s="18">
        <v>64</v>
      </c>
      <c r="V333" s="18">
        <v>354</v>
      </c>
      <c r="W333" s="18">
        <v>285</v>
      </c>
      <c r="X333" s="18">
        <v>336</v>
      </c>
      <c r="Y333" s="18">
        <v>267</v>
      </c>
      <c r="Z333" s="22">
        <v>323</v>
      </c>
      <c r="AA333" s="11">
        <f t="shared" si="212"/>
        <v>3263025</v>
      </c>
      <c r="AB333" s="3" t="s">
        <v>3</v>
      </c>
    </row>
    <row r="334" spans="1:28" x14ac:dyDescent="0.25">
      <c r="A334" s="2">
        <v>8</v>
      </c>
      <c r="B334" s="17">
        <v>576</v>
      </c>
      <c r="C334" s="18">
        <v>507</v>
      </c>
      <c r="D334" s="18">
        <v>563</v>
      </c>
      <c r="E334" s="18">
        <v>619</v>
      </c>
      <c r="F334" s="18">
        <v>550</v>
      </c>
      <c r="G334" s="18">
        <v>215</v>
      </c>
      <c r="H334" s="18">
        <v>141</v>
      </c>
      <c r="I334" s="18">
        <v>197</v>
      </c>
      <c r="J334" s="18">
        <v>228</v>
      </c>
      <c r="K334" s="18">
        <v>159</v>
      </c>
      <c r="L334" s="18">
        <v>474</v>
      </c>
      <c r="M334" s="18">
        <v>380</v>
      </c>
      <c r="N334" s="18">
        <v>431</v>
      </c>
      <c r="O334" s="18">
        <v>487</v>
      </c>
      <c r="P334" s="18">
        <v>418</v>
      </c>
      <c r="Q334" s="18">
        <v>83</v>
      </c>
      <c r="R334" s="18">
        <v>14</v>
      </c>
      <c r="S334" s="18">
        <v>70</v>
      </c>
      <c r="T334" s="18">
        <v>121</v>
      </c>
      <c r="U334" s="18">
        <v>27</v>
      </c>
      <c r="V334" s="18">
        <v>342</v>
      </c>
      <c r="W334" s="18">
        <v>273</v>
      </c>
      <c r="X334" s="18">
        <v>304</v>
      </c>
      <c r="Y334" s="18">
        <v>360</v>
      </c>
      <c r="Z334" s="22">
        <v>286</v>
      </c>
      <c r="AA334" s="11">
        <f t="shared" si="212"/>
        <v>3263025</v>
      </c>
    </row>
    <row r="335" spans="1:28" x14ac:dyDescent="0.25">
      <c r="A335" s="2">
        <v>9</v>
      </c>
      <c r="B335" s="17">
        <v>569</v>
      </c>
      <c r="C335" s="18">
        <v>625</v>
      </c>
      <c r="D335" s="18">
        <v>526</v>
      </c>
      <c r="E335" s="18">
        <v>582</v>
      </c>
      <c r="F335" s="18">
        <v>513</v>
      </c>
      <c r="G335" s="18">
        <v>178</v>
      </c>
      <c r="H335" s="18">
        <v>234</v>
      </c>
      <c r="I335" s="18">
        <v>165</v>
      </c>
      <c r="J335" s="18">
        <v>216</v>
      </c>
      <c r="K335" s="18">
        <v>147</v>
      </c>
      <c r="L335" s="18">
        <v>437</v>
      </c>
      <c r="M335" s="18">
        <v>493</v>
      </c>
      <c r="N335" s="18">
        <v>424</v>
      </c>
      <c r="O335" s="18">
        <v>455</v>
      </c>
      <c r="P335" s="18">
        <v>381</v>
      </c>
      <c r="Q335" s="18">
        <v>71</v>
      </c>
      <c r="R335" s="18">
        <v>102</v>
      </c>
      <c r="S335" s="18">
        <v>33</v>
      </c>
      <c r="T335" s="18">
        <v>89</v>
      </c>
      <c r="U335" s="18">
        <v>20</v>
      </c>
      <c r="V335" s="18">
        <v>310</v>
      </c>
      <c r="W335" s="18">
        <v>361</v>
      </c>
      <c r="X335" s="18">
        <v>292</v>
      </c>
      <c r="Y335" s="18">
        <v>348</v>
      </c>
      <c r="Z335" s="22">
        <v>254</v>
      </c>
      <c r="AA335" s="11">
        <f t="shared" si="212"/>
        <v>3263025</v>
      </c>
    </row>
    <row r="336" spans="1:28" x14ac:dyDescent="0.25">
      <c r="A336" s="2">
        <v>10</v>
      </c>
      <c r="B336" s="17">
        <v>532</v>
      </c>
      <c r="C336" s="18">
        <v>588</v>
      </c>
      <c r="D336" s="18">
        <v>519</v>
      </c>
      <c r="E336" s="18">
        <v>575</v>
      </c>
      <c r="F336" s="18">
        <v>601</v>
      </c>
      <c r="G336" s="18">
        <v>166</v>
      </c>
      <c r="H336" s="18">
        <v>222</v>
      </c>
      <c r="I336" s="18">
        <v>128</v>
      </c>
      <c r="J336" s="18">
        <v>184</v>
      </c>
      <c r="K336" s="18">
        <v>240</v>
      </c>
      <c r="L336" s="18">
        <v>405</v>
      </c>
      <c r="M336" s="18">
        <v>456</v>
      </c>
      <c r="N336" s="18">
        <v>387</v>
      </c>
      <c r="O336" s="18">
        <v>443</v>
      </c>
      <c r="P336" s="18">
        <v>499</v>
      </c>
      <c r="Q336" s="18">
        <v>39</v>
      </c>
      <c r="R336" s="18">
        <v>95</v>
      </c>
      <c r="S336" s="18">
        <v>21</v>
      </c>
      <c r="T336" s="18">
        <v>52</v>
      </c>
      <c r="U336" s="18">
        <v>108</v>
      </c>
      <c r="V336" s="18">
        <v>298</v>
      </c>
      <c r="W336" s="18">
        <v>329</v>
      </c>
      <c r="X336" s="18">
        <v>260</v>
      </c>
      <c r="Y336" s="18">
        <v>311</v>
      </c>
      <c r="Z336" s="22">
        <v>367</v>
      </c>
      <c r="AA336" s="11">
        <f t="shared" si="212"/>
        <v>3263025</v>
      </c>
    </row>
    <row r="337" spans="1:29" x14ac:dyDescent="0.25">
      <c r="A337" s="2">
        <v>11</v>
      </c>
      <c r="B337" s="17">
        <v>377</v>
      </c>
      <c r="C337" s="18">
        <v>433</v>
      </c>
      <c r="D337" s="18">
        <v>489</v>
      </c>
      <c r="E337" s="18">
        <v>420</v>
      </c>
      <c r="F337" s="18">
        <v>471</v>
      </c>
      <c r="G337" s="18">
        <v>11</v>
      </c>
      <c r="H337" s="18">
        <v>67</v>
      </c>
      <c r="I337" s="18">
        <v>123</v>
      </c>
      <c r="J337" s="18">
        <v>29</v>
      </c>
      <c r="K337" s="18">
        <v>85</v>
      </c>
      <c r="L337" s="18">
        <v>275</v>
      </c>
      <c r="M337" s="18">
        <v>301</v>
      </c>
      <c r="N337" s="18">
        <v>357</v>
      </c>
      <c r="O337" s="18">
        <v>288</v>
      </c>
      <c r="P337" s="18">
        <v>344</v>
      </c>
      <c r="Q337" s="18">
        <v>509</v>
      </c>
      <c r="R337" s="18">
        <v>565</v>
      </c>
      <c r="S337" s="18">
        <v>616</v>
      </c>
      <c r="T337" s="18">
        <v>547</v>
      </c>
      <c r="U337" s="18">
        <v>578</v>
      </c>
      <c r="V337" s="18">
        <v>143</v>
      </c>
      <c r="W337" s="18">
        <v>199</v>
      </c>
      <c r="X337" s="18">
        <v>230</v>
      </c>
      <c r="Y337" s="18">
        <v>156</v>
      </c>
      <c r="Z337" s="22">
        <v>212</v>
      </c>
      <c r="AA337" s="11">
        <f t="shared" si="212"/>
        <v>3263025</v>
      </c>
    </row>
    <row r="338" spans="1:29" x14ac:dyDescent="0.25">
      <c r="A338" s="2">
        <v>12</v>
      </c>
      <c r="B338" s="17">
        <v>495</v>
      </c>
      <c r="C338" s="18">
        <v>421</v>
      </c>
      <c r="D338" s="18">
        <v>452</v>
      </c>
      <c r="E338" s="18">
        <v>383</v>
      </c>
      <c r="F338" s="18">
        <v>439</v>
      </c>
      <c r="G338" s="18">
        <v>104</v>
      </c>
      <c r="H338" s="18">
        <v>35</v>
      </c>
      <c r="I338" s="18">
        <v>86</v>
      </c>
      <c r="J338" s="18">
        <v>17</v>
      </c>
      <c r="K338" s="18">
        <v>73</v>
      </c>
      <c r="L338" s="18">
        <v>363</v>
      </c>
      <c r="M338" s="18">
        <v>294</v>
      </c>
      <c r="N338" s="18">
        <v>350</v>
      </c>
      <c r="O338" s="18">
        <v>251</v>
      </c>
      <c r="P338" s="18">
        <v>307</v>
      </c>
      <c r="Q338" s="18">
        <v>622</v>
      </c>
      <c r="R338" s="18">
        <v>528</v>
      </c>
      <c r="S338" s="18">
        <v>584</v>
      </c>
      <c r="T338" s="18">
        <v>515</v>
      </c>
      <c r="U338" s="18">
        <v>566</v>
      </c>
      <c r="V338" s="18">
        <v>231</v>
      </c>
      <c r="W338" s="18">
        <v>162</v>
      </c>
      <c r="X338" s="18">
        <v>218</v>
      </c>
      <c r="Y338" s="18">
        <v>149</v>
      </c>
      <c r="Z338" s="22">
        <v>180</v>
      </c>
      <c r="AA338" s="11">
        <f t="shared" si="212"/>
        <v>3263025</v>
      </c>
    </row>
    <row r="339" spans="1:29" x14ac:dyDescent="0.25">
      <c r="A339" s="2">
        <v>13</v>
      </c>
      <c r="B339" s="17">
        <v>458</v>
      </c>
      <c r="C339" s="18">
        <v>389</v>
      </c>
      <c r="D339" s="18">
        <v>445</v>
      </c>
      <c r="E339" s="18">
        <v>496</v>
      </c>
      <c r="F339" s="18">
        <v>402</v>
      </c>
      <c r="G339" s="18">
        <v>92</v>
      </c>
      <c r="H339" s="18">
        <v>23</v>
      </c>
      <c r="I339" s="18">
        <v>54</v>
      </c>
      <c r="J339" s="18">
        <v>110</v>
      </c>
      <c r="K339" s="18">
        <v>36</v>
      </c>
      <c r="L339" s="18">
        <v>326</v>
      </c>
      <c r="M339" s="18">
        <v>257</v>
      </c>
      <c r="N339" s="14">
        <v>313</v>
      </c>
      <c r="O339" s="18">
        <v>369</v>
      </c>
      <c r="P339" s="18">
        <v>300</v>
      </c>
      <c r="Q339" s="18">
        <v>590</v>
      </c>
      <c r="R339" s="18">
        <v>516</v>
      </c>
      <c r="S339" s="18">
        <v>572</v>
      </c>
      <c r="T339" s="18">
        <v>603</v>
      </c>
      <c r="U339" s="18">
        <v>534</v>
      </c>
      <c r="V339" s="18">
        <v>224</v>
      </c>
      <c r="W339" s="18">
        <v>130</v>
      </c>
      <c r="X339" s="18">
        <v>181</v>
      </c>
      <c r="Y339" s="18">
        <v>237</v>
      </c>
      <c r="Z339" s="22">
        <v>168</v>
      </c>
      <c r="AA339" s="11">
        <f t="shared" si="212"/>
        <v>3263025</v>
      </c>
      <c r="AB339" s="12">
        <f>B339^3+C339^3+D339^3+E339^3+F339^3+G339^3+H339^3+I339^3+J339^3+K339^3+L339^3+M339^3+N339^3+O339^3+P339^3+Q339^3+R339^3+S339^3+T339^3+U339^3+V339^3+W339^3+X339^3+Y339^3+Z339^3</f>
        <v>1530765625</v>
      </c>
    </row>
    <row r="340" spans="1:29" x14ac:dyDescent="0.25">
      <c r="A340" s="2">
        <v>14</v>
      </c>
      <c r="B340" s="17">
        <v>446</v>
      </c>
      <c r="C340" s="18">
        <v>477</v>
      </c>
      <c r="D340" s="18">
        <v>408</v>
      </c>
      <c r="E340" s="18">
        <v>464</v>
      </c>
      <c r="F340" s="18">
        <v>395</v>
      </c>
      <c r="G340" s="18">
        <v>60</v>
      </c>
      <c r="H340" s="18">
        <v>111</v>
      </c>
      <c r="I340" s="18">
        <v>42</v>
      </c>
      <c r="J340" s="18">
        <v>98</v>
      </c>
      <c r="K340" s="18">
        <v>4</v>
      </c>
      <c r="L340" s="18">
        <v>319</v>
      </c>
      <c r="M340" s="18">
        <v>375</v>
      </c>
      <c r="N340" s="18">
        <v>276</v>
      </c>
      <c r="O340" s="18">
        <v>332</v>
      </c>
      <c r="P340" s="18">
        <v>263</v>
      </c>
      <c r="Q340" s="18">
        <v>553</v>
      </c>
      <c r="R340" s="18">
        <v>609</v>
      </c>
      <c r="S340" s="18">
        <v>540</v>
      </c>
      <c r="T340" s="18">
        <v>591</v>
      </c>
      <c r="U340" s="18">
        <v>522</v>
      </c>
      <c r="V340" s="18">
        <v>187</v>
      </c>
      <c r="W340" s="18">
        <v>243</v>
      </c>
      <c r="X340" s="18">
        <v>174</v>
      </c>
      <c r="Y340" s="18">
        <v>205</v>
      </c>
      <c r="Z340" s="22">
        <v>131</v>
      </c>
      <c r="AA340" s="11">
        <f t="shared" si="212"/>
        <v>3263025</v>
      </c>
      <c r="AB340" s="12"/>
    </row>
    <row r="341" spans="1:29" x14ac:dyDescent="0.25">
      <c r="A341" s="2">
        <v>15</v>
      </c>
      <c r="B341" s="17">
        <v>414</v>
      </c>
      <c r="C341" s="18">
        <v>470</v>
      </c>
      <c r="D341" s="18">
        <v>396</v>
      </c>
      <c r="E341" s="18">
        <v>427</v>
      </c>
      <c r="F341" s="18">
        <v>483</v>
      </c>
      <c r="G341" s="18">
        <v>48</v>
      </c>
      <c r="H341" s="18">
        <v>79</v>
      </c>
      <c r="I341" s="18">
        <v>10</v>
      </c>
      <c r="J341" s="18">
        <v>61</v>
      </c>
      <c r="K341" s="18">
        <v>117</v>
      </c>
      <c r="L341" s="18">
        <v>282</v>
      </c>
      <c r="M341" s="18">
        <v>338</v>
      </c>
      <c r="N341" s="18">
        <v>269</v>
      </c>
      <c r="O341" s="18">
        <v>325</v>
      </c>
      <c r="P341" s="18">
        <v>351</v>
      </c>
      <c r="Q341" s="18">
        <v>541</v>
      </c>
      <c r="R341" s="18">
        <v>597</v>
      </c>
      <c r="S341" s="18">
        <v>503</v>
      </c>
      <c r="T341" s="18">
        <v>559</v>
      </c>
      <c r="U341" s="18">
        <v>615</v>
      </c>
      <c r="V341" s="18">
        <v>155</v>
      </c>
      <c r="W341" s="18">
        <v>206</v>
      </c>
      <c r="X341" s="18">
        <v>137</v>
      </c>
      <c r="Y341" s="18">
        <v>193</v>
      </c>
      <c r="Z341" s="22">
        <v>249</v>
      </c>
      <c r="AA341" s="11">
        <f t="shared" si="212"/>
        <v>3263025</v>
      </c>
      <c r="AB341" s="12"/>
    </row>
    <row r="342" spans="1:29" x14ac:dyDescent="0.25">
      <c r="A342" s="2">
        <v>16</v>
      </c>
      <c r="B342" s="17">
        <v>259</v>
      </c>
      <c r="C342" s="18">
        <v>315</v>
      </c>
      <c r="D342" s="18">
        <v>366</v>
      </c>
      <c r="E342" s="18">
        <v>297</v>
      </c>
      <c r="F342" s="18">
        <v>328</v>
      </c>
      <c r="G342" s="18">
        <v>518</v>
      </c>
      <c r="H342" s="18">
        <v>574</v>
      </c>
      <c r="I342" s="18">
        <v>605</v>
      </c>
      <c r="J342" s="18">
        <v>531</v>
      </c>
      <c r="K342" s="18">
        <v>587</v>
      </c>
      <c r="L342" s="18">
        <v>127</v>
      </c>
      <c r="M342" s="18">
        <v>183</v>
      </c>
      <c r="N342" s="18">
        <v>239</v>
      </c>
      <c r="O342" s="18">
        <v>170</v>
      </c>
      <c r="P342" s="18">
        <v>221</v>
      </c>
      <c r="Q342" s="18">
        <v>386</v>
      </c>
      <c r="R342" s="18">
        <v>442</v>
      </c>
      <c r="S342" s="18">
        <v>498</v>
      </c>
      <c r="T342" s="18">
        <v>404</v>
      </c>
      <c r="U342" s="18">
        <v>460</v>
      </c>
      <c r="V342" s="18">
        <v>25</v>
      </c>
      <c r="W342" s="18">
        <v>51</v>
      </c>
      <c r="X342" s="18">
        <v>107</v>
      </c>
      <c r="Y342" s="18">
        <v>38</v>
      </c>
      <c r="Z342" s="22">
        <v>94</v>
      </c>
      <c r="AA342" s="11">
        <f t="shared" si="212"/>
        <v>3263025</v>
      </c>
      <c r="AB342" s="12"/>
    </row>
    <row r="343" spans="1:29" x14ac:dyDescent="0.25">
      <c r="A343" s="2">
        <v>17</v>
      </c>
      <c r="B343" s="17">
        <v>372</v>
      </c>
      <c r="C343" s="18">
        <v>278</v>
      </c>
      <c r="D343" s="18">
        <v>334</v>
      </c>
      <c r="E343" s="18">
        <v>265</v>
      </c>
      <c r="F343" s="18">
        <v>316</v>
      </c>
      <c r="G343" s="18">
        <v>606</v>
      </c>
      <c r="H343" s="18">
        <v>537</v>
      </c>
      <c r="I343" s="18">
        <v>593</v>
      </c>
      <c r="J343" s="18">
        <v>524</v>
      </c>
      <c r="K343" s="18">
        <v>555</v>
      </c>
      <c r="L343" s="18">
        <v>245</v>
      </c>
      <c r="M343" s="18">
        <v>171</v>
      </c>
      <c r="N343" s="18">
        <v>202</v>
      </c>
      <c r="O343" s="18">
        <v>133</v>
      </c>
      <c r="P343" s="18">
        <v>189</v>
      </c>
      <c r="Q343" s="18">
        <v>479</v>
      </c>
      <c r="R343" s="18">
        <v>410</v>
      </c>
      <c r="S343" s="18">
        <v>461</v>
      </c>
      <c r="T343" s="18">
        <v>392</v>
      </c>
      <c r="U343" s="18">
        <v>448</v>
      </c>
      <c r="V343" s="18">
        <v>113</v>
      </c>
      <c r="W343" s="18">
        <v>44</v>
      </c>
      <c r="X343" s="18">
        <v>100</v>
      </c>
      <c r="Y343" s="18">
        <v>1</v>
      </c>
      <c r="Z343" s="22">
        <v>57</v>
      </c>
      <c r="AA343" s="11">
        <f t="shared" si="212"/>
        <v>3263025</v>
      </c>
      <c r="AB343" s="12"/>
    </row>
    <row r="344" spans="1:29" x14ac:dyDescent="0.25">
      <c r="A344" s="2">
        <v>18</v>
      </c>
      <c r="B344" s="17">
        <v>340</v>
      </c>
      <c r="C344" s="18">
        <v>266</v>
      </c>
      <c r="D344" s="18">
        <v>322</v>
      </c>
      <c r="E344" s="18">
        <v>353</v>
      </c>
      <c r="F344" s="18">
        <v>284</v>
      </c>
      <c r="G344" s="18">
        <v>599</v>
      </c>
      <c r="H344" s="18">
        <v>505</v>
      </c>
      <c r="I344" s="18">
        <v>556</v>
      </c>
      <c r="J344" s="18">
        <v>612</v>
      </c>
      <c r="K344" s="18">
        <v>543</v>
      </c>
      <c r="L344" s="18">
        <v>208</v>
      </c>
      <c r="M344" s="18">
        <v>139</v>
      </c>
      <c r="N344" s="18">
        <v>195</v>
      </c>
      <c r="O344" s="18">
        <v>246</v>
      </c>
      <c r="P344" s="18">
        <v>152</v>
      </c>
      <c r="Q344" s="18">
        <v>467</v>
      </c>
      <c r="R344" s="18">
        <v>398</v>
      </c>
      <c r="S344" s="18">
        <v>429</v>
      </c>
      <c r="T344" s="18">
        <v>485</v>
      </c>
      <c r="U344" s="18">
        <v>411</v>
      </c>
      <c r="V344" s="18">
        <v>76</v>
      </c>
      <c r="W344" s="18">
        <v>7</v>
      </c>
      <c r="X344" s="18">
        <v>63</v>
      </c>
      <c r="Y344" s="18">
        <v>119</v>
      </c>
      <c r="Z344" s="22">
        <v>50</v>
      </c>
      <c r="AA344" s="11">
        <f t="shared" si="212"/>
        <v>3263025</v>
      </c>
      <c r="AB344" s="12"/>
    </row>
    <row r="345" spans="1:29" x14ac:dyDescent="0.25">
      <c r="A345" s="2">
        <v>19</v>
      </c>
      <c r="B345" s="17">
        <v>303</v>
      </c>
      <c r="C345" s="18">
        <v>359</v>
      </c>
      <c r="D345" s="18">
        <v>290</v>
      </c>
      <c r="E345" s="18">
        <v>341</v>
      </c>
      <c r="F345" s="18">
        <v>272</v>
      </c>
      <c r="G345" s="18">
        <v>562</v>
      </c>
      <c r="H345" s="18">
        <v>618</v>
      </c>
      <c r="I345" s="18">
        <v>549</v>
      </c>
      <c r="J345" s="18">
        <v>580</v>
      </c>
      <c r="K345" s="18">
        <v>506</v>
      </c>
      <c r="L345" s="18">
        <v>196</v>
      </c>
      <c r="M345" s="18">
        <v>227</v>
      </c>
      <c r="N345" s="18">
        <v>158</v>
      </c>
      <c r="O345" s="18">
        <v>214</v>
      </c>
      <c r="P345" s="18">
        <v>145</v>
      </c>
      <c r="Q345" s="18">
        <v>435</v>
      </c>
      <c r="R345" s="18">
        <v>486</v>
      </c>
      <c r="S345" s="18">
        <v>417</v>
      </c>
      <c r="T345" s="18">
        <v>473</v>
      </c>
      <c r="U345" s="18">
        <v>379</v>
      </c>
      <c r="V345" s="18">
        <v>69</v>
      </c>
      <c r="W345" s="18">
        <v>125</v>
      </c>
      <c r="X345" s="18">
        <v>26</v>
      </c>
      <c r="Y345" s="18">
        <v>82</v>
      </c>
      <c r="Z345" s="22">
        <v>13</v>
      </c>
      <c r="AA345" s="11">
        <f t="shared" si="212"/>
        <v>3263025</v>
      </c>
      <c r="AB345" s="12"/>
      <c r="AC345" s="3" t="s">
        <v>3</v>
      </c>
    </row>
    <row r="346" spans="1:29" x14ac:dyDescent="0.25">
      <c r="A346" s="2">
        <v>20</v>
      </c>
      <c r="B346" s="17">
        <v>291</v>
      </c>
      <c r="C346" s="18">
        <v>347</v>
      </c>
      <c r="D346" s="18">
        <v>253</v>
      </c>
      <c r="E346" s="18">
        <v>309</v>
      </c>
      <c r="F346" s="18">
        <v>365</v>
      </c>
      <c r="G346" s="18">
        <v>530</v>
      </c>
      <c r="H346" s="18">
        <v>581</v>
      </c>
      <c r="I346" s="18">
        <v>512</v>
      </c>
      <c r="J346" s="18">
        <v>568</v>
      </c>
      <c r="K346" s="18">
        <v>624</v>
      </c>
      <c r="L346" s="18">
        <v>164</v>
      </c>
      <c r="M346" s="18">
        <v>220</v>
      </c>
      <c r="N346" s="18">
        <v>146</v>
      </c>
      <c r="O346" s="18">
        <v>177</v>
      </c>
      <c r="P346" s="18">
        <v>233</v>
      </c>
      <c r="Q346" s="18">
        <v>423</v>
      </c>
      <c r="R346" s="18">
        <v>454</v>
      </c>
      <c r="S346" s="18">
        <v>385</v>
      </c>
      <c r="T346" s="18">
        <v>436</v>
      </c>
      <c r="U346" s="18">
        <v>492</v>
      </c>
      <c r="V346" s="18">
        <v>32</v>
      </c>
      <c r="W346" s="18">
        <v>88</v>
      </c>
      <c r="X346" s="18">
        <v>19</v>
      </c>
      <c r="Y346" s="18">
        <v>75</v>
      </c>
      <c r="Z346" s="22">
        <v>101</v>
      </c>
      <c r="AA346" s="11">
        <f t="shared" si="212"/>
        <v>3263025</v>
      </c>
      <c r="AB346" s="12"/>
    </row>
    <row r="347" spans="1:29" x14ac:dyDescent="0.25">
      <c r="A347" s="2">
        <v>21</v>
      </c>
      <c r="B347" s="17">
        <v>136</v>
      </c>
      <c r="C347" s="18">
        <v>192</v>
      </c>
      <c r="D347" s="18">
        <v>248</v>
      </c>
      <c r="E347" s="18">
        <v>154</v>
      </c>
      <c r="F347" s="18">
        <v>210</v>
      </c>
      <c r="G347" s="18">
        <v>400</v>
      </c>
      <c r="H347" s="18">
        <v>426</v>
      </c>
      <c r="I347" s="18">
        <v>482</v>
      </c>
      <c r="J347" s="18">
        <v>413</v>
      </c>
      <c r="K347" s="18">
        <v>469</v>
      </c>
      <c r="L347" s="18">
        <v>9</v>
      </c>
      <c r="M347" s="18">
        <v>65</v>
      </c>
      <c r="N347" s="18">
        <v>116</v>
      </c>
      <c r="O347" s="18">
        <v>47</v>
      </c>
      <c r="P347" s="18">
        <v>78</v>
      </c>
      <c r="Q347" s="18">
        <v>268</v>
      </c>
      <c r="R347" s="18">
        <v>324</v>
      </c>
      <c r="S347" s="18">
        <v>355</v>
      </c>
      <c r="T347" s="18">
        <v>281</v>
      </c>
      <c r="U347" s="18">
        <v>337</v>
      </c>
      <c r="V347" s="18">
        <v>502</v>
      </c>
      <c r="W347" s="18">
        <v>558</v>
      </c>
      <c r="X347" s="18">
        <v>614</v>
      </c>
      <c r="Y347" s="18">
        <v>545</v>
      </c>
      <c r="Z347" s="22">
        <v>596</v>
      </c>
      <c r="AA347" s="11">
        <f t="shared" si="212"/>
        <v>3263025</v>
      </c>
      <c r="AB347" s="12"/>
    </row>
    <row r="348" spans="1:29" x14ac:dyDescent="0.25">
      <c r="A348" s="2">
        <v>22</v>
      </c>
      <c r="B348" s="17">
        <v>229</v>
      </c>
      <c r="C348" s="18">
        <v>160</v>
      </c>
      <c r="D348" s="18">
        <v>211</v>
      </c>
      <c r="E348" s="18">
        <v>142</v>
      </c>
      <c r="F348" s="18">
        <v>198</v>
      </c>
      <c r="G348" s="18">
        <v>488</v>
      </c>
      <c r="H348" s="18">
        <v>419</v>
      </c>
      <c r="I348" s="18">
        <v>475</v>
      </c>
      <c r="J348" s="18">
        <v>376</v>
      </c>
      <c r="K348" s="18">
        <v>432</v>
      </c>
      <c r="L348" s="18">
        <v>122</v>
      </c>
      <c r="M348" s="18">
        <v>28</v>
      </c>
      <c r="N348" s="18">
        <v>84</v>
      </c>
      <c r="O348" s="18">
        <v>15</v>
      </c>
      <c r="P348" s="18">
        <v>66</v>
      </c>
      <c r="Q348" s="18">
        <v>356</v>
      </c>
      <c r="R348" s="18">
        <v>287</v>
      </c>
      <c r="S348" s="18">
        <v>343</v>
      </c>
      <c r="T348" s="18">
        <v>274</v>
      </c>
      <c r="U348" s="18">
        <v>305</v>
      </c>
      <c r="V348" s="18">
        <v>620</v>
      </c>
      <c r="W348" s="18">
        <v>546</v>
      </c>
      <c r="X348" s="18">
        <v>577</v>
      </c>
      <c r="Y348" s="18">
        <v>508</v>
      </c>
      <c r="Z348" s="22">
        <v>564</v>
      </c>
      <c r="AA348" s="11">
        <f t="shared" si="212"/>
        <v>3263025</v>
      </c>
      <c r="AB348" s="12"/>
    </row>
    <row r="349" spans="1:29" x14ac:dyDescent="0.25">
      <c r="A349" s="2">
        <v>23</v>
      </c>
      <c r="B349" s="17">
        <v>217</v>
      </c>
      <c r="C349" s="18">
        <v>148</v>
      </c>
      <c r="D349" s="18">
        <v>179</v>
      </c>
      <c r="E349" s="18">
        <v>235</v>
      </c>
      <c r="F349" s="18">
        <v>161</v>
      </c>
      <c r="G349" s="18">
        <v>451</v>
      </c>
      <c r="H349" s="18">
        <v>382</v>
      </c>
      <c r="I349" s="18">
        <v>438</v>
      </c>
      <c r="J349" s="18">
        <v>494</v>
      </c>
      <c r="K349" s="18">
        <v>425</v>
      </c>
      <c r="L349" s="18">
        <v>90</v>
      </c>
      <c r="M349" s="18">
        <v>16</v>
      </c>
      <c r="N349" s="18">
        <v>72</v>
      </c>
      <c r="O349" s="18">
        <v>103</v>
      </c>
      <c r="P349" s="18">
        <v>34</v>
      </c>
      <c r="Q349" s="18">
        <v>349</v>
      </c>
      <c r="R349" s="18">
        <v>255</v>
      </c>
      <c r="S349" s="18">
        <v>306</v>
      </c>
      <c r="T349" s="18">
        <v>362</v>
      </c>
      <c r="U349" s="18">
        <v>293</v>
      </c>
      <c r="V349" s="18">
        <v>583</v>
      </c>
      <c r="W349" s="18">
        <v>514</v>
      </c>
      <c r="X349" s="18">
        <v>570</v>
      </c>
      <c r="Y349" s="18">
        <v>621</v>
      </c>
      <c r="Z349" s="22">
        <v>527</v>
      </c>
      <c r="AA349" s="11">
        <f t="shared" si="212"/>
        <v>3263025</v>
      </c>
      <c r="AB349" s="12"/>
    </row>
    <row r="350" spans="1:29" x14ac:dyDescent="0.25">
      <c r="A350" s="2">
        <v>24</v>
      </c>
      <c r="B350" s="17">
        <v>185</v>
      </c>
      <c r="C350" s="18">
        <v>236</v>
      </c>
      <c r="D350" s="18">
        <v>167</v>
      </c>
      <c r="E350" s="18">
        <v>223</v>
      </c>
      <c r="F350" s="18">
        <v>129</v>
      </c>
      <c r="G350" s="18">
        <v>444</v>
      </c>
      <c r="H350" s="18">
        <v>500</v>
      </c>
      <c r="I350" s="18">
        <v>401</v>
      </c>
      <c r="J350" s="18">
        <v>457</v>
      </c>
      <c r="K350" s="18">
        <v>388</v>
      </c>
      <c r="L350" s="18">
        <v>53</v>
      </c>
      <c r="M350" s="18">
        <v>109</v>
      </c>
      <c r="N350" s="18">
        <v>40</v>
      </c>
      <c r="O350" s="18">
        <v>91</v>
      </c>
      <c r="P350" s="18">
        <v>22</v>
      </c>
      <c r="Q350" s="18">
        <v>312</v>
      </c>
      <c r="R350" s="18">
        <v>368</v>
      </c>
      <c r="S350" s="18">
        <v>299</v>
      </c>
      <c r="T350" s="18">
        <v>330</v>
      </c>
      <c r="U350" s="18">
        <v>256</v>
      </c>
      <c r="V350" s="18">
        <v>571</v>
      </c>
      <c r="W350" s="18">
        <v>602</v>
      </c>
      <c r="X350" s="18">
        <v>533</v>
      </c>
      <c r="Y350" s="18">
        <v>589</v>
      </c>
      <c r="Z350" s="22">
        <v>520</v>
      </c>
      <c r="AA350" s="11">
        <f t="shared" si="212"/>
        <v>3263025</v>
      </c>
      <c r="AB350" s="12"/>
    </row>
    <row r="351" spans="1:29" x14ac:dyDescent="0.25">
      <c r="A351" s="2">
        <v>25</v>
      </c>
      <c r="B351" s="19">
        <v>173</v>
      </c>
      <c r="C351" s="20">
        <v>204</v>
      </c>
      <c r="D351" s="20">
        <v>135</v>
      </c>
      <c r="E351" s="20">
        <v>186</v>
      </c>
      <c r="F351" s="20">
        <v>242</v>
      </c>
      <c r="G351" s="20">
        <v>407</v>
      </c>
      <c r="H351" s="20">
        <v>463</v>
      </c>
      <c r="I351" s="20">
        <v>394</v>
      </c>
      <c r="J351" s="20">
        <v>450</v>
      </c>
      <c r="K351" s="20">
        <v>476</v>
      </c>
      <c r="L351" s="20">
        <v>41</v>
      </c>
      <c r="M351" s="20">
        <v>97</v>
      </c>
      <c r="N351" s="20">
        <v>3</v>
      </c>
      <c r="O351" s="20">
        <v>59</v>
      </c>
      <c r="P351" s="20">
        <v>115</v>
      </c>
      <c r="Q351" s="20">
        <v>280</v>
      </c>
      <c r="R351" s="20">
        <v>331</v>
      </c>
      <c r="S351" s="20">
        <v>262</v>
      </c>
      <c r="T351" s="20">
        <v>318</v>
      </c>
      <c r="U351" s="20">
        <v>374</v>
      </c>
      <c r="V351" s="20">
        <v>539</v>
      </c>
      <c r="W351" s="20">
        <v>595</v>
      </c>
      <c r="X351" s="20">
        <v>521</v>
      </c>
      <c r="Y351" s="20">
        <v>552</v>
      </c>
      <c r="Z351" s="23">
        <v>608</v>
      </c>
      <c r="AA351" s="11">
        <f t="shared" si="212"/>
        <v>3263025</v>
      </c>
      <c r="AB351" s="12"/>
    </row>
    <row r="352" spans="1:29" x14ac:dyDescent="0.25">
      <c r="A352" s="7" t="s">
        <v>0</v>
      </c>
      <c r="B352" s="11">
        <f t="shared" ref="B352" si="213">SUMSQ(B327:B351)</f>
        <v>3263025</v>
      </c>
      <c r="C352" s="11">
        <f t="shared" ref="C352" si="214">SUMSQ(C327:C351)</f>
        <v>3263025</v>
      </c>
      <c r="D352" s="11">
        <f t="shared" ref="D352" si="215">SUMSQ(D327:D351)</f>
        <v>3263025</v>
      </c>
      <c r="E352" s="11">
        <f t="shared" ref="E352" si="216">SUMSQ(E327:E351)</f>
        <v>3263025</v>
      </c>
      <c r="F352" s="11">
        <f t="shared" ref="F352" si="217">SUMSQ(F327:F351)</f>
        <v>3263025</v>
      </c>
      <c r="G352" s="11">
        <f t="shared" ref="G352" si="218">SUMSQ(G327:G351)</f>
        <v>3263025</v>
      </c>
      <c r="H352" s="11">
        <f t="shared" ref="H352" si="219">SUMSQ(H327:H351)</f>
        <v>3263025</v>
      </c>
      <c r="I352" s="11">
        <f t="shared" ref="I352" si="220">SUMSQ(I327:I351)</f>
        <v>3263025</v>
      </c>
      <c r="J352" s="11">
        <f t="shared" ref="J352" si="221">SUMSQ(J327:J351)</f>
        <v>3263025</v>
      </c>
      <c r="K352" s="11">
        <f t="shared" ref="K352" si="222">SUMSQ(K327:K351)</f>
        <v>3263025</v>
      </c>
      <c r="L352" s="11">
        <f t="shared" ref="L352" si="223">SUMSQ(L327:L351)</f>
        <v>3263025</v>
      </c>
      <c r="M352" s="11">
        <f t="shared" ref="M352" si="224">SUMSQ(M327:M351)</f>
        <v>3263025</v>
      </c>
      <c r="N352" s="11">
        <f t="shared" ref="N352" si="225">SUMSQ(N327:N351)</f>
        <v>3263025</v>
      </c>
      <c r="O352" s="11">
        <f t="shared" ref="O352" si="226">SUMSQ(O327:O351)</f>
        <v>3263025</v>
      </c>
      <c r="P352" s="11">
        <f t="shared" ref="P352" si="227">SUMSQ(P327:P351)</f>
        <v>3263025</v>
      </c>
      <c r="Q352" s="11">
        <f t="shared" ref="Q352" si="228">SUMSQ(Q327:Q351)</f>
        <v>3263025</v>
      </c>
      <c r="R352" s="11">
        <f t="shared" ref="R352" si="229">SUMSQ(R327:R351)</f>
        <v>3263025</v>
      </c>
      <c r="S352" s="11">
        <f t="shared" ref="S352" si="230">SUMSQ(S327:S351)</f>
        <v>3263025</v>
      </c>
      <c r="T352" s="11">
        <f t="shared" ref="T352" si="231">SUMSQ(T327:T351)</f>
        <v>3263025</v>
      </c>
      <c r="U352" s="11">
        <f t="shared" ref="U352" si="232">SUMSQ(U327:U351)</f>
        <v>3263025</v>
      </c>
      <c r="V352" s="11">
        <f t="shared" ref="V352" si="233">SUMSQ(V327:V351)</f>
        <v>3263025</v>
      </c>
      <c r="W352" s="11">
        <f t="shared" ref="W352" si="234">SUMSQ(W327:W351)</f>
        <v>3263025</v>
      </c>
      <c r="X352" s="11">
        <f t="shared" ref="X352" si="235">SUMSQ(X327:X351)</f>
        <v>3263025</v>
      </c>
      <c r="Y352" s="11">
        <f t="shared" ref="Y352" si="236">SUMSQ(Y327:Y351)</f>
        <v>3263025</v>
      </c>
      <c r="Z352" s="11">
        <f t="shared" ref="Z352" si="237">SUMSQ(Z327:Z351)</f>
        <v>3263025</v>
      </c>
      <c r="AA352" s="11"/>
      <c r="AB352" s="12"/>
    </row>
    <row r="353" spans="1:28" x14ac:dyDescent="0.25">
      <c r="A353" s="7" t="s">
        <v>4</v>
      </c>
      <c r="N353" s="12">
        <f>N327^3+N328^3+N329^3+N330^3+N331^3+N332^3+N333^3+N334^3+N335^3+N336^3+N337^3+N338^3+N339^3+N340^3+N341^3+N342^3+N343^3+N344^3+N345^3+N346^3+N347^3+N348^3+N349^3+N350^3+N351^3</f>
        <v>1530765625</v>
      </c>
      <c r="O353" s="12"/>
      <c r="AA353" s="11"/>
      <c r="AB353" s="12"/>
    </row>
    <row r="354" spans="1:28" x14ac:dyDescent="0.25">
      <c r="A354" s="3"/>
      <c r="B354" s="8" t="s">
        <v>6</v>
      </c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11"/>
      <c r="AB354" s="12"/>
    </row>
    <row r="355" spans="1:28" x14ac:dyDescent="0.25">
      <c r="A355" s="7" t="s">
        <v>1</v>
      </c>
      <c r="B355" s="3">
        <f>B327</f>
        <v>18</v>
      </c>
      <c r="C355" s="3">
        <f>C328</f>
        <v>37</v>
      </c>
      <c r="D355" s="3">
        <f>D329</f>
        <v>56</v>
      </c>
      <c r="E355" s="3">
        <f>E330</f>
        <v>80</v>
      </c>
      <c r="F355" s="3">
        <f>F331</f>
        <v>124</v>
      </c>
      <c r="G355" s="3">
        <f>G332</f>
        <v>134</v>
      </c>
      <c r="H355" s="3">
        <f>H333</f>
        <v>153</v>
      </c>
      <c r="I355" s="3">
        <f>I334</f>
        <v>197</v>
      </c>
      <c r="J355" s="3">
        <f>J335</f>
        <v>216</v>
      </c>
      <c r="K355" s="3">
        <f>K336</f>
        <v>240</v>
      </c>
      <c r="L355" s="3">
        <f>L337</f>
        <v>275</v>
      </c>
      <c r="M355" s="3">
        <f>M338</f>
        <v>294</v>
      </c>
      <c r="N355" s="3">
        <f>N339</f>
        <v>313</v>
      </c>
      <c r="O355" s="3">
        <f>O340</f>
        <v>332</v>
      </c>
      <c r="P355" s="3">
        <f>P341</f>
        <v>351</v>
      </c>
      <c r="Q355" s="3">
        <f>Q342</f>
        <v>386</v>
      </c>
      <c r="R355" s="3">
        <f>R343</f>
        <v>410</v>
      </c>
      <c r="S355" s="3">
        <f>S344</f>
        <v>429</v>
      </c>
      <c r="T355" s="3">
        <f>T345</f>
        <v>473</v>
      </c>
      <c r="U355" s="3">
        <f>U346</f>
        <v>492</v>
      </c>
      <c r="V355" s="3">
        <f>V347</f>
        <v>502</v>
      </c>
      <c r="W355" s="3">
        <f>W348</f>
        <v>546</v>
      </c>
      <c r="X355" s="3">
        <f>X349</f>
        <v>570</v>
      </c>
      <c r="Y355" s="3">
        <f>Y350</f>
        <v>589</v>
      </c>
      <c r="Z355" s="9">
        <f>Z351</f>
        <v>608</v>
      </c>
      <c r="AA355" s="11">
        <f>SUMSQ(B355:Z355)</f>
        <v>3263025</v>
      </c>
      <c r="AB355" s="12">
        <f>B355^3+C355^3+D355^3+E355^3+F355^3+G355^3+H355^3+I355^3+J355^3+K355^3+L355^3+M355^3+N355^3+O355^3+P355^3+Q355^3+R355^3+S355^3+T355^3+U355^3+V355^3+W355^3+X355^3+Y355^3+Z355^3</f>
        <v>1530765625</v>
      </c>
    </row>
    <row r="356" spans="1:28" x14ac:dyDescent="0.25">
      <c r="A356" s="7" t="s">
        <v>2</v>
      </c>
      <c r="B356" s="3">
        <f>B351</f>
        <v>173</v>
      </c>
      <c r="C356" s="3">
        <f>C350</f>
        <v>236</v>
      </c>
      <c r="D356" s="3">
        <f>D349</f>
        <v>179</v>
      </c>
      <c r="E356" s="3">
        <f>E348</f>
        <v>142</v>
      </c>
      <c r="F356" s="3">
        <f>F347</f>
        <v>210</v>
      </c>
      <c r="G356" s="3">
        <f>G346</f>
        <v>530</v>
      </c>
      <c r="H356" s="3">
        <f>H345</f>
        <v>618</v>
      </c>
      <c r="I356" s="3">
        <f>I344</f>
        <v>556</v>
      </c>
      <c r="J356" s="3">
        <f>J343</f>
        <v>524</v>
      </c>
      <c r="K356" s="3">
        <f>K342</f>
        <v>587</v>
      </c>
      <c r="L356" s="3">
        <f>L341</f>
        <v>282</v>
      </c>
      <c r="M356" s="3">
        <f>M340</f>
        <v>375</v>
      </c>
      <c r="N356" s="3">
        <f>N339</f>
        <v>313</v>
      </c>
      <c r="O356" s="3">
        <f>O338</f>
        <v>251</v>
      </c>
      <c r="P356" s="3">
        <f>P337</f>
        <v>344</v>
      </c>
      <c r="Q356" s="3">
        <f>Q336</f>
        <v>39</v>
      </c>
      <c r="R356" s="3">
        <f>R335</f>
        <v>102</v>
      </c>
      <c r="S356" s="3">
        <f>S334</f>
        <v>70</v>
      </c>
      <c r="T356" s="3">
        <f>T333</f>
        <v>8</v>
      </c>
      <c r="U356" s="3">
        <f>U332</f>
        <v>96</v>
      </c>
      <c r="V356" s="3">
        <f>V331</f>
        <v>416</v>
      </c>
      <c r="W356" s="3">
        <f>W330</f>
        <v>484</v>
      </c>
      <c r="X356" s="3">
        <f>X329</f>
        <v>447</v>
      </c>
      <c r="Y356" s="3">
        <f>Y328</f>
        <v>390</v>
      </c>
      <c r="Z356" s="9">
        <f>Z327</f>
        <v>453</v>
      </c>
      <c r="AA356" s="11">
        <f>SUMSQ(B356:Z356)</f>
        <v>3263025</v>
      </c>
      <c r="AB356" s="12">
        <f>B356^3+C356^3+D356^3+E356^3+F356^3+G356^3+H356^3+I356^3+J356^3+K356^3+L356^3+M356^3+N356^3+O356^3+P356^3+Q356^3+R356^3+S356^3+T356^3+U356^3+V356^3+W356^3+X356^3+Y356^3+Z356^3</f>
        <v>1530765625</v>
      </c>
    </row>
    <row r="358" spans="1:28" x14ac:dyDescent="0.25">
      <c r="A358" s="2" t="s">
        <v>3</v>
      </c>
      <c r="B358" s="13" t="s">
        <v>16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6"/>
      <c r="AB358" s="2"/>
    </row>
    <row r="359" spans="1:28" x14ac:dyDescent="0.25">
      <c r="A359" s="2">
        <v>1</v>
      </c>
      <c r="B359" s="15">
        <v>25</v>
      </c>
      <c r="C359" s="16">
        <v>58</v>
      </c>
      <c r="D359" s="16">
        <v>116</v>
      </c>
      <c r="E359" s="16">
        <v>29</v>
      </c>
      <c r="F359" s="16">
        <v>87</v>
      </c>
      <c r="G359" s="16">
        <v>268</v>
      </c>
      <c r="H359" s="16">
        <v>301</v>
      </c>
      <c r="I359" s="16">
        <v>364</v>
      </c>
      <c r="J359" s="16">
        <v>297</v>
      </c>
      <c r="K359" s="16">
        <v>335</v>
      </c>
      <c r="L359" s="16">
        <v>511</v>
      </c>
      <c r="M359" s="16">
        <v>574</v>
      </c>
      <c r="N359" s="16">
        <v>607</v>
      </c>
      <c r="O359" s="16">
        <v>545</v>
      </c>
      <c r="P359" s="16">
        <v>578</v>
      </c>
      <c r="Q359" s="16">
        <v>134</v>
      </c>
      <c r="R359" s="16">
        <v>192</v>
      </c>
      <c r="S359" s="16">
        <v>230</v>
      </c>
      <c r="T359" s="16">
        <v>163</v>
      </c>
      <c r="U359" s="16">
        <v>221</v>
      </c>
      <c r="V359" s="16">
        <v>377</v>
      </c>
      <c r="W359" s="16">
        <v>440</v>
      </c>
      <c r="X359" s="16">
        <v>498</v>
      </c>
      <c r="Y359" s="16">
        <v>406</v>
      </c>
      <c r="Z359" s="21">
        <v>469</v>
      </c>
      <c r="AA359" s="11">
        <f t="shared" ref="AA359:AA383" si="238">SUMSQ(B359:Z359)</f>
        <v>3263025</v>
      </c>
    </row>
    <row r="360" spans="1:28" x14ac:dyDescent="0.25">
      <c r="A360" s="2">
        <v>2</v>
      </c>
      <c r="B360" s="17">
        <v>104</v>
      </c>
      <c r="C360" s="18">
        <v>37</v>
      </c>
      <c r="D360" s="18">
        <v>100</v>
      </c>
      <c r="E360" s="18">
        <v>8</v>
      </c>
      <c r="F360" s="18">
        <v>66</v>
      </c>
      <c r="G360" s="18">
        <v>372</v>
      </c>
      <c r="H360" s="18">
        <v>285</v>
      </c>
      <c r="I360" s="18">
        <v>343</v>
      </c>
      <c r="J360" s="18">
        <v>251</v>
      </c>
      <c r="K360" s="18">
        <v>314</v>
      </c>
      <c r="L360" s="18">
        <v>620</v>
      </c>
      <c r="M360" s="18">
        <v>528</v>
      </c>
      <c r="N360" s="18">
        <v>586</v>
      </c>
      <c r="O360" s="18">
        <v>524</v>
      </c>
      <c r="P360" s="18">
        <v>557</v>
      </c>
      <c r="Q360" s="18">
        <v>238</v>
      </c>
      <c r="R360" s="18">
        <v>171</v>
      </c>
      <c r="S360" s="18">
        <v>209</v>
      </c>
      <c r="T360" s="18">
        <v>142</v>
      </c>
      <c r="U360" s="18">
        <v>180</v>
      </c>
      <c r="V360" s="18">
        <v>481</v>
      </c>
      <c r="W360" s="18">
        <v>419</v>
      </c>
      <c r="X360" s="18">
        <v>452</v>
      </c>
      <c r="Y360" s="18">
        <v>390</v>
      </c>
      <c r="Z360" s="22">
        <v>448</v>
      </c>
      <c r="AA360" s="11">
        <f t="shared" si="238"/>
        <v>3263025</v>
      </c>
    </row>
    <row r="361" spans="1:28" x14ac:dyDescent="0.25">
      <c r="A361" s="2">
        <v>3</v>
      </c>
      <c r="B361" s="17">
        <v>83</v>
      </c>
      <c r="C361" s="18">
        <v>16</v>
      </c>
      <c r="D361" s="18">
        <v>54</v>
      </c>
      <c r="E361" s="18">
        <v>112</v>
      </c>
      <c r="F361" s="18">
        <v>50</v>
      </c>
      <c r="G361" s="18">
        <v>326</v>
      </c>
      <c r="H361" s="18">
        <v>264</v>
      </c>
      <c r="I361" s="18">
        <v>322</v>
      </c>
      <c r="J361" s="18">
        <v>360</v>
      </c>
      <c r="K361" s="18">
        <v>293</v>
      </c>
      <c r="L361" s="18">
        <v>599</v>
      </c>
      <c r="M361" s="18">
        <v>507</v>
      </c>
      <c r="N361" s="18">
        <v>570</v>
      </c>
      <c r="O361" s="18">
        <v>603</v>
      </c>
      <c r="P361" s="18">
        <v>536</v>
      </c>
      <c r="Q361" s="18">
        <v>217</v>
      </c>
      <c r="R361" s="18">
        <v>130</v>
      </c>
      <c r="S361" s="18">
        <v>188</v>
      </c>
      <c r="T361" s="18">
        <v>246</v>
      </c>
      <c r="U361" s="18">
        <v>159</v>
      </c>
      <c r="V361" s="18">
        <v>465</v>
      </c>
      <c r="W361" s="18">
        <v>398</v>
      </c>
      <c r="X361" s="18">
        <v>431</v>
      </c>
      <c r="Y361" s="18">
        <v>494</v>
      </c>
      <c r="Z361" s="22">
        <v>402</v>
      </c>
      <c r="AA361" s="11">
        <f t="shared" si="238"/>
        <v>3263025</v>
      </c>
    </row>
    <row r="362" spans="1:28" x14ac:dyDescent="0.25">
      <c r="A362" s="2">
        <v>4</v>
      </c>
      <c r="B362" s="17">
        <v>62</v>
      </c>
      <c r="C362" s="18">
        <v>125</v>
      </c>
      <c r="D362" s="18">
        <v>33</v>
      </c>
      <c r="E362" s="18">
        <v>91</v>
      </c>
      <c r="F362" s="18">
        <v>4</v>
      </c>
      <c r="G362" s="18">
        <v>310</v>
      </c>
      <c r="H362" s="18">
        <v>368</v>
      </c>
      <c r="I362" s="18">
        <v>276</v>
      </c>
      <c r="J362" s="18">
        <v>339</v>
      </c>
      <c r="K362" s="18">
        <v>272</v>
      </c>
      <c r="L362" s="18">
        <v>553</v>
      </c>
      <c r="M362" s="18">
        <v>611</v>
      </c>
      <c r="N362" s="18">
        <v>549</v>
      </c>
      <c r="O362" s="18">
        <v>582</v>
      </c>
      <c r="P362" s="18">
        <v>520</v>
      </c>
      <c r="Q362" s="18">
        <v>196</v>
      </c>
      <c r="R362" s="18">
        <v>234</v>
      </c>
      <c r="S362" s="18">
        <v>167</v>
      </c>
      <c r="T362" s="18">
        <v>205</v>
      </c>
      <c r="U362" s="18">
        <v>138</v>
      </c>
      <c r="V362" s="18">
        <v>444</v>
      </c>
      <c r="W362" s="18">
        <v>477</v>
      </c>
      <c r="X362" s="18">
        <v>415</v>
      </c>
      <c r="Y362" s="18">
        <v>473</v>
      </c>
      <c r="Z362" s="22">
        <v>381</v>
      </c>
      <c r="AA362" s="11">
        <f t="shared" si="238"/>
        <v>3263025</v>
      </c>
    </row>
    <row r="363" spans="1:28" x14ac:dyDescent="0.25">
      <c r="A363" s="2">
        <v>5</v>
      </c>
      <c r="B363" s="17">
        <v>41</v>
      </c>
      <c r="C363" s="18">
        <v>79</v>
      </c>
      <c r="D363" s="18">
        <v>12</v>
      </c>
      <c r="E363" s="18">
        <v>75</v>
      </c>
      <c r="F363" s="18">
        <v>108</v>
      </c>
      <c r="G363" s="18">
        <v>289</v>
      </c>
      <c r="H363" s="18">
        <v>347</v>
      </c>
      <c r="I363" s="18">
        <v>260</v>
      </c>
      <c r="J363" s="18">
        <v>318</v>
      </c>
      <c r="K363" s="18">
        <v>351</v>
      </c>
      <c r="L363" s="18">
        <v>532</v>
      </c>
      <c r="M363" s="18">
        <v>595</v>
      </c>
      <c r="N363" s="18">
        <v>503</v>
      </c>
      <c r="O363" s="18">
        <v>561</v>
      </c>
      <c r="P363" s="18">
        <v>624</v>
      </c>
      <c r="Q363" s="18">
        <v>155</v>
      </c>
      <c r="R363" s="18">
        <v>213</v>
      </c>
      <c r="S363" s="18">
        <v>146</v>
      </c>
      <c r="T363" s="18">
        <v>184</v>
      </c>
      <c r="U363" s="18">
        <v>242</v>
      </c>
      <c r="V363" s="18">
        <v>423</v>
      </c>
      <c r="W363" s="18">
        <v>456</v>
      </c>
      <c r="X363" s="18">
        <v>394</v>
      </c>
      <c r="Y363" s="18">
        <v>427</v>
      </c>
      <c r="Z363" s="22">
        <v>490</v>
      </c>
      <c r="AA363" s="11">
        <f t="shared" si="238"/>
        <v>3263025</v>
      </c>
    </row>
    <row r="364" spans="1:28" x14ac:dyDescent="0.25">
      <c r="A364" s="2">
        <v>6</v>
      </c>
      <c r="B364" s="17">
        <v>509</v>
      </c>
      <c r="C364" s="18">
        <v>567</v>
      </c>
      <c r="D364" s="18">
        <v>605</v>
      </c>
      <c r="E364" s="18">
        <v>538</v>
      </c>
      <c r="F364" s="18">
        <v>596</v>
      </c>
      <c r="G364" s="18">
        <v>127</v>
      </c>
      <c r="H364" s="18">
        <v>190</v>
      </c>
      <c r="I364" s="18">
        <v>248</v>
      </c>
      <c r="J364" s="18">
        <v>156</v>
      </c>
      <c r="K364" s="18">
        <v>219</v>
      </c>
      <c r="L364" s="18">
        <v>400</v>
      </c>
      <c r="M364" s="18">
        <v>433</v>
      </c>
      <c r="N364" s="18">
        <v>491</v>
      </c>
      <c r="O364" s="18">
        <v>404</v>
      </c>
      <c r="P364" s="18">
        <v>462</v>
      </c>
      <c r="Q364" s="18">
        <v>18</v>
      </c>
      <c r="R364" s="18">
        <v>51</v>
      </c>
      <c r="S364" s="18">
        <v>114</v>
      </c>
      <c r="T364" s="18">
        <v>47</v>
      </c>
      <c r="U364" s="18">
        <v>85</v>
      </c>
      <c r="V364" s="18">
        <v>261</v>
      </c>
      <c r="W364" s="18">
        <v>324</v>
      </c>
      <c r="X364" s="18">
        <v>357</v>
      </c>
      <c r="Y364" s="18">
        <v>295</v>
      </c>
      <c r="Z364" s="22">
        <v>328</v>
      </c>
      <c r="AA364" s="11">
        <f t="shared" si="238"/>
        <v>3263025</v>
      </c>
    </row>
    <row r="365" spans="1:28" x14ac:dyDescent="0.25">
      <c r="A365" s="2">
        <v>7</v>
      </c>
      <c r="B365" s="17">
        <v>613</v>
      </c>
      <c r="C365" s="18">
        <v>546</v>
      </c>
      <c r="D365" s="18">
        <v>584</v>
      </c>
      <c r="E365" s="18">
        <v>517</v>
      </c>
      <c r="F365" s="18">
        <v>555</v>
      </c>
      <c r="G365" s="18">
        <v>231</v>
      </c>
      <c r="H365" s="18">
        <v>169</v>
      </c>
      <c r="I365" s="18">
        <v>202</v>
      </c>
      <c r="J365" s="18">
        <v>140</v>
      </c>
      <c r="K365" s="18">
        <v>198</v>
      </c>
      <c r="L365" s="18">
        <v>479</v>
      </c>
      <c r="M365" s="18">
        <v>412</v>
      </c>
      <c r="N365" s="18">
        <v>475</v>
      </c>
      <c r="O365" s="18">
        <v>383</v>
      </c>
      <c r="P365" s="18">
        <v>441</v>
      </c>
      <c r="Q365" s="18">
        <v>122</v>
      </c>
      <c r="R365" s="18">
        <v>35</v>
      </c>
      <c r="S365" s="18">
        <v>93</v>
      </c>
      <c r="T365" s="18">
        <v>1</v>
      </c>
      <c r="U365" s="18">
        <v>64</v>
      </c>
      <c r="V365" s="18">
        <v>370</v>
      </c>
      <c r="W365" s="18">
        <v>278</v>
      </c>
      <c r="X365" s="18">
        <v>336</v>
      </c>
      <c r="Y365" s="18">
        <v>274</v>
      </c>
      <c r="Z365" s="22">
        <v>307</v>
      </c>
      <c r="AA365" s="11">
        <f t="shared" si="238"/>
        <v>3263025</v>
      </c>
      <c r="AB365" s="3" t="s">
        <v>3</v>
      </c>
    </row>
    <row r="366" spans="1:28" x14ac:dyDescent="0.25">
      <c r="A366" s="2">
        <v>8</v>
      </c>
      <c r="B366" s="17">
        <v>592</v>
      </c>
      <c r="C366" s="18">
        <v>505</v>
      </c>
      <c r="D366" s="18">
        <v>563</v>
      </c>
      <c r="E366" s="18">
        <v>621</v>
      </c>
      <c r="F366" s="18">
        <v>534</v>
      </c>
      <c r="G366" s="18">
        <v>215</v>
      </c>
      <c r="H366" s="18">
        <v>148</v>
      </c>
      <c r="I366" s="18">
        <v>181</v>
      </c>
      <c r="J366" s="18">
        <v>244</v>
      </c>
      <c r="K366" s="18">
        <v>152</v>
      </c>
      <c r="L366" s="18">
        <v>458</v>
      </c>
      <c r="M366" s="18">
        <v>391</v>
      </c>
      <c r="N366" s="18">
        <v>429</v>
      </c>
      <c r="O366" s="18">
        <v>487</v>
      </c>
      <c r="P366" s="18">
        <v>425</v>
      </c>
      <c r="Q366" s="18">
        <v>76</v>
      </c>
      <c r="R366" s="18">
        <v>14</v>
      </c>
      <c r="S366" s="18">
        <v>72</v>
      </c>
      <c r="T366" s="18">
        <v>110</v>
      </c>
      <c r="U366" s="18">
        <v>43</v>
      </c>
      <c r="V366" s="18">
        <v>349</v>
      </c>
      <c r="W366" s="18">
        <v>257</v>
      </c>
      <c r="X366" s="18">
        <v>320</v>
      </c>
      <c r="Y366" s="18">
        <v>353</v>
      </c>
      <c r="Z366" s="22">
        <v>286</v>
      </c>
      <c r="AA366" s="11">
        <f t="shared" si="238"/>
        <v>3263025</v>
      </c>
    </row>
    <row r="367" spans="1:28" x14ac:dyDescent="0.25">
      <c r="A367" s="2">
        <v>9</v>
      </c>
      <c r="B367" s="17">
        <v>571</v>
      </c>
      <c r="C367" s="18">
        <v>609</v>
      </c>
      <c r="D367" s="18">
        <v>542</v>
      </c>
      <c r="E367" s="18">
        <v>580</v>
      </c>
      <c r="F367" s="18">
        <v>513</v>
      </c>
      <c r="G367" s="18">
        <v>194</v>
      </c>
      <c r="H367" s="18">
        <v>227</v>
      </c>
      <c r="I367" s="18">
        <v>165</v>
      </c>
      <c r="J367" s="18">
        <v>223</v>
      </c>
      <c r="K367" s="18">
        <v>131</v>
      </c>
      <c r="L367" s="18">
        <v>437</v>
      </c>
      <c r="M367" s="18">
        <v>500</v>
      </c>
      <c r="N367" s="18">
        <v>408</v>
      </c>
      <c r="O367" s="18">
        <v>466</v>
      </c>
      <c r="P367" s="18">
        <v>379</v>
      </c>
      <c r="Q367" s="18">
        <v>60</v>
      </c>
      <c r="R367" s="18">
        <v>118</v>
      </c>
      <c r="S367" s="18">
        <v>26</v>
      </c>
      <c r="T367" s="18">
        <v>89</v>
      </c>
      <c r="U367" s="18">
        <v>22</v>
      </c>
      <c r="V367" s="18">
        <v>303</v>
      </c>
      <c r="W367" s="18">
        <v>361</v>
      </c>
      <c r="X367" s="18">
        <v>299</v>
      </c>
      <c r="Y367" s="18">
        <v>332</v>
      </c>
      <c r="Z367" s="22">
        <v>270</v>
      </c>
      <c r="AA367" s="11">
        <f t="shared" si="238"/>
        <v>3263025</v>
      </c>
    </row>
    <row r="368" spans="1:28" x14ac:dyDescent="0.25">
      <c r="A368" s="2">
        <v>10</v>
      </c>
      <c r="B368" s="17">
        <v>530</v>
      </c>
      <c r="C368" s="18">
        <v>588</v>
      </c>
      <c r="D368" s="18">
        <v>521</v>
      </c>
      <c r="E368" s="18">
        <v>559</v>
      </c>
      <c r="F368" s="18">
        <v>617</v>
      </c>
      <c r="G368" s="18">
        <v>173</v>
      </c>
      <c r="H368" s="18">
        <v>206</v>
      </c>
      <c r="I368" s="18">
        <v>144</v>
      </c>
      <c r="J368" s="18">
        <v>177</v>
      </c>
      <c r="K368" s="18">
        <v>240</v>
      </c>
      <c r="L368" s="18">
        <v>416</v>
      </c>
      <c r="M368" s="18">
        <v>454</v>
      </c>
      <c r="N368" s="18">
        <v>387</v>
      </c>
      <c r="O368" s="18">
        <v>450</v>
      </c>
      <c r="P368" s="18">
        <v>483</v>
      </c>
      <c r="Q368" s="18">
        <v>39</v>
      </c>
      <c r="R368" s="18">
        <v>97</v>
      </c>
      <c r="S368" s="18">
        <v>10</v>
      </c>
      <c r="T368" s="18">
        <v>68</v>
      </c>
      <c r="U368" s="18">
        <v>101</v>
      </c>
      <c r="V368" s="18">
        <v>282</v>
      </c>
      <c r="W368" s="18">
        <v>345</v>
      </c>
      <c r="X368" s="18">
        <v>253</v>
      </c>
      <c r="Y368" s="18">
        <v>311</v>
      </c>
      <c r="Z368" s="22">
        <v>374</v>
      </c>
      <c r="AA368" s="11">
        <f t="shared" si="238"/>
        <v>3263025</v>
      </c>
    </row>
    <row r="369" spans="1:29" x14ac:dyDescent="0.25">
      <c r="A369" s="2">
        <v>11</v>
      </c>
      <c r="B369" s="17">
        <v>393</v>
      </c>
      <c r="C369" s="18">
        <v>426</v>
      </c>
      <c r="D369" s="18">
        <v>489</v>
      </c>
      <c r="E369" s="18">
        <v>422</v>
      </c>
      <c r="F369" s="18">
        <v>460</v>
      </c>
      <c r="G369" s="18">
        <v>11</v>
      </c>
      <c r="H369" s="18">
        <v>74</v>
      </c>
      <c r="I369" s="18">
        <v>107</v>
      </c>
      <c r="J369" s="18">
        <v>45</v>
      </c>
      <c r="K369" s="18">
        <v>78</v>
      </c>
      <c r="L369" s="18">
        <v>259</v>
      </c>
      <c r="M369" s="18">
        <v>317</v>
      </c>
      <c r="N369" s="18">
        <v>355</v>
      </c>
      <c r="O369" s="18">
        <v>288</v>
      </c>
      <c r="P369" s="18">
        <v>346</v>
      </c>
      <c r="Q369" s="18">
        <v>502</v>
      </c>
      <c r="R369" s="18">
        <v>565</v>
      </c>
      <c r="S369" s="18">
        <v>623</v>
      </c>
      <c r="T369" s="18">
        <v>531</v>
      </c>
      <c r="U369" s="18">
        <v>594</v>
      </c>
      <c r="V369" s="18">
        <v>150</v>
      </c>
      <c r="W369" s="18">
        <v>183</v>
      </c>
      <c r="X369" s="18">
        <v>241</v>
      </c>
      <c r="Y369" s="18">
        <v>154</v>
      </c>
      <c r="Z369" s="22">
        <v>212</v>
      </c>
      <c r="AA369" s="11">
        <f t="shared" si="238"/>
        <v>3263025</v>
      </c>
    </row>
    <row r="370" spans="1:29" x14ac:dyDescent="0.25">
      <c r="A370" s="2">
        <v>12</v>
      </c>
      <c r="B370" s="17">
        <v>497</v>
      </c>
      <c r="C370" s="18">
        <v>410</v>
      </c>
      <c r="D370" s="18">
        <v>468</v>
      </c>
      <c r="E370" s="18">
        <v>376</v>
      </c>
      <c r="F370" s="18">
        <v>439</v>
      </c>
      <c r="G370" s="18">
        <v>120</v>
      </c>
      <c r="H370" s="18">
        <v>28</v>
      </c>
      <c r="I370" s="18">
        <v>86</v>
      </c>
      <c r="J370" s="18">
        <v>24</v>
      </c>
      <c r="K370" s="18">
        <v>57</v>
      </c>
      <c r="L370" s="18">
        <v>363</v>
      </c>
      <c r="M370" s="18">
        <v>296</v>
      </c>
      <c r="N370" s="18">
        <v>334</v>
      </c>
      <c r="O370" s="18">
        <v>267</v>
      </c>
      <c r="P370" s="18">
        <v>305</v>
      </c>
      <c r="Q370" s="18">
        <v>606</v>
      </c>
      <c r="R370" s="18">
        <v>544</v>
      </c>
      <c r="S370" s="18">
        <v>577</v>
      </c>
      <c r="T370" s="18">
        <v>515</v>
      </c>
      <c r="U370" s="18">
        <v>573</v>
      </c>
      <c r="V370" s="18">
        <v>229</v>
      </c>
      <c r="W370" s="18">
        <v>162</v>
      </c>
      <c r="X370" s="18">
        <v>225</v>
      </c>
      <c r="Y370" s="18">
        <v>133</v>
      </c>
      <c r="Z370" s="22">
        <v>191</v>
      </c>
      <c r="AA370" s="11">
        <f t="shared" si="238"/>
        <v>3263025</v>
      </c>
    </row>
    <row r="371" spans="1:29" x14ac:dyDescent="0.25">
      <c r="A371" s="2">
        <v>13</v>
      </c>
      <c r="B371" s="17">
        <v>451</v>
      </c>
      <c r="C371" s="18">
        <v>389</v>
      </c>
      <c r="D371" s="18">
        <v>447</v>
      </c>
      <c r="E371" s="18">
        <v>485</v>
      </c>
      <c r="F371" s="18">
        <v>418</v>
      </c>
      <c r="G371" s="18">
        <v>99</v>
      </c>
      <c r="H371" s="18">
        <v>7</v>
      </c>
      <c r="I371" s="18">
        <v>70</v>
      </c>
      <c r="J371" s="18">
        <v>103</v>
      </c>
      <c r="K371" s="18">
        <v>36</v>
      </c>
      <c r="L371" s="18">
        <v>342</v>
      </c>
      <c r="M371" s="18">
        <v>255</v>
      </c>
      <c r="N371" s="14">
        <v>313</v>
      </c>
      <c r="O371" s="18">
        <v>371</v>
      </c>
      <c r="P371" s="18">
        <v>284</v>
      </c>
      <c r="Q371" s="18">
        <v>590</v>
      </c>
      <c r="R371" s="18">
        <v>523</v>
      </c>
      <c r="S371" s="18">
        <v>556</v>
      </c>
      <c r="T371" s="18">
        <v>619</v>
      </c>
      <c r="U371" s="18">
        <v>527</v>
      </c>
      <c r="V371" s="18">
        <v>208</v>
      </c>
      <c r="W371" s="18">
        <v>141</v>
      </c>
      <c r="X371" s="18">
        <v>179</v>
      </c>
      <c r="Y371" s="18">
        <v>237</v>
      </c>
      <c r="Z371" s="22">
        <v>175</v>
      </c>
      <c r="AA371" s="11">
        <f t="shared" si="238"/>
        <v>3263025</v>
      </c>
      <c r="AB371" s="12">
        <f>B371^3+C371^3+D371^3+E371^3+F371^3+G371^3+H371^3+I371^3+J371^3+K371^3+L371^3+M371^3+N371^3+O371^3+P371^3+Q371^3+R371^3+S371^3+T371^3+U371^3+V371^3+W371^3+X371^3+Y371^3+Z371^3</f>
        <v>1530765625</v>
      </c>
    </row>
    <row r="372" spans="1:29" x14ac:dyDescent="0.25">
      <c r="A372" s="2">
        <v>14</v>
      </c>
      <c r="B372" s="17">
        <v>435</v>
      </c>
      <c r="C372" s="18">
        <v>493</v>
      </c>
      <c r="D372" s="18">
        <v>401</v>
      </c>
      <c r="E372" s="18">
        <v>464</v>
      </c>
      <c r="F372" s="18">
        <v>397</v>
      </c>
      <c r="G372" s="18">
        <v>53</v>
      </c>
      <c r="H372" s="18">
        <v>111</v>
      </c>
      <c r="I372" s="18">
        <v>49</v>
      </c>
      <c r="J372" s="18">
        <v>82</v>
      </c>
      <c r="K372" s="18">
        <v>20</v>
      </c>
      <c r="L372" s="18">
        <v>321</v>
      </c>
      <c r="M372" s="18">
        <v>359</v>
      </c>
      <c r="N372" s="18">
        <v>292</v>
      </c>
      <c r="O372" s="18">
        <v>330</v>
      </c>
      <c r="P372" s="18">
        <v>263</v>
      </c>
      <c r="Q372" s="18">
        <v>569</v>
      </c>
      <c r="R372" s="18">
        <v>602</v>
      </c>
      <c r="S372" s="18">
        <v>540</v>
      </c>
      <c r="T372" s="18">
        <v>598</v>
      </c>
      <c r="U372" s="18">
        <v>506</v>
      </c>
      <c r="V372" s="18">
        <v>187</v>
      </c>
      <c r="W372" s="18">
        <v>250</v>
      </c>
      <c r="X372" s="18">
        <v>158</v>
      </c>
      <c r="Y372" s="18">
        <v>216</v>
      </c>
      <c r="Z372" s="22">
        <v>129</v>
      </c>
      <c r="AA372" s="11">
        <f t="shared" si="238"/>
        <v>3263025</v>
      </c>
      <c r="AB372" s="12"/>
    </row>
    <row r="373" spans="1:29" x14ac:dyDescent="0.25">
      <c r="A373" s="2">
        <v>15</v>
      </c>
      <c r="B373" s="17">
        <v>414</v>
      </c>
      <c r="C373" s="18">
        <v>472</v>
      </c>
      <c r="D373" s="18">
        <v>385</v>
      </c>
      <c r="E373" s="18">
        <v>443</v>
      </c>
      <c r="F373" s="18">
        <v>476</v>
      </c>
      <c r="G373" s="18">
        <v>32</v>
      </c>
      <c r="H373" s="18">
        <v>95</v>
      </c>
      <c r="I373" s="18">
        <v>3</v>
      </c>
      <c r="J373" s="18">
        <v>61</v>
      </c>
      <c r="K373" s="18">
        <v>124</v>
      </c>
      <c r="L373" s="18">
        <v>280</v>
      </c>
      <c r="M373" s="18">
        <v>338</v>
      </c>
      <c r="N373" s="18">
        <v>271</v>
      </c>
      <c r="O373" s="18">
        <v>309</v>
      </c>
      <c r="P373" s="18">
        <v>367</v>
      </c>
      <c r="Q373" s="18">
        <v>548</v>
      </c>
      <c r="R373" s="18">
        <v>581</v>
      </c>
      <c r="S373" s="18">
        <v>519</v>
      </c>
      <c r="T373" s="18">
        <v>552</v>
      </c>
      <c r="U373" s="18">
        <v>615</v>
      </c>
      <c r="V373" s="18">
        <v>166</v>
      </c>
      <c r="W373" s="18">
        <v>204</v>
      </c>
      <c r="X373" s="18">
        <v>137</v>
      </c>
      <c r="Y373" s="18">
        <v>200</v>
      </c>
      <c r="Z373" s="22">
        <v>233</v>
      </c>
      <c r="AA373" s="11">
        <f t="shared" si="238"/>
        <v>3263025</v>
      </c>
      <c r="AB373" s="12"/>
    </row>
    <row r="374" spans="1:29" x14ac:dyDescent="0.25">
      <c r="A374" s="2">
        <v>16</v>
      </c>
      <c r="B374" s="17">
        <v>252</v>
      </c>
      <c r="C374" s="18">
        <v>315</v>
      </c>
      <c r="D374" s="18">
        <v>373</v>
      </c>
      <c r="E374" s="18">
        <v>281</v>
      </c>
      <c r="F374" s="18">
        <v>344</v>
      </c>
      <c r="G374" s="18">
        <v>525</v>
      </c>
      <c r="H374" s="18">
        <v>558</v>
      </c>
      <c r="I374" s="18">
        <v>616</v>
      </c>
      <c r="J374" s="18">
        <v>529</v>
      </c>
      <c r="K374" s="18">
        <v>587</v>
      </c>
      <c r="L374" s="18">
        <v>143</v>
      </c>
      <c r="M374" s="18">
        <v>176</v>
      </c>
      <c r="N374" s="18">
        <v>239</v>
      </c>
      <c r="O374" s="18">
        <v>172</v>
      </c>
      <c r="P374" s="18">
        <v>210</v>
      </c>
      <c r="Q374" s="18">
        <v>386</v>
      </c>
      <c r="R374" s="18">
        <v>449</v>
      </c>
      <c r="S374" s="18">
        <v>482</v>
      </c>
      <c r="T374" s="18">
        <v>420</v>
      </c>
      <c r="U374" s="18">
        <v>453</v>
      </c>
      <c r="V374" s="18">
        <v>9</v>
      </c>
      <c r="W374" s="18">
        <v>67</v>
      </c>
      <c r="X374" s="18">
        <v>105</v>
      </c>
      <c r="Y374" s="18">
        <v>38</v>
      </c>
      <c r="Z374" s="22">
        <v>96</v>
      </c>
      <c r="AA374" s="11">
        <f t="shared" si="238"/>
        <v>3263025</v>
      </c>
      <c r="AB374" s="12"/>
      <c r="AC374" s="3" t="s">
        <v>3</v>
      </c>
    </row>
    <row r="375" spans="1:29" x14ac:dyDescent="0.25">
      <c r="A375" s="2">
        <v>17</v>
      </c>
      <c r="B375" s="17">
        <v>356</v>
      </c>
      <c r="C375" s="18">
        <v>294</v>
      </c>
      <c r="D375" s="18">
        <v>327</v>
      </c>
      <c r="E375" s="18">
        <v>265</v>
      </c>
      <c r="F375" s="18">
        <v>323</v>
      </c>
      <c r="G375" s="18">
        <v>604</v>
      </c>
      <c r="H375" s="18">
        <v>537</v>
      </c>
      <c r="I375" s="18">
        <v>600</v>
      </c>
      <c r="J375" s="18">
        <v>508</v>
      </c>
      <c r="K375" s="18">
        <v>566</v>
      </c>
      <c r="L375" s="18">
        <v>247</v>
      </c>
      <c r="M375" s="18">
        <v>160</v>
      </c>
      <c r="N375" s="18">
        <v>218</v>
      </c>
      <c r="O375" s="18">
        <v>126</v>
      </c>
      <c r="P375" s="18">
        <v>189</v>
      </c>
      <c r="Q375" s="18">
        <v>495</v>
      </c>
      <c r="R375" s="18">
        <v>403</v>
      </c>
      <c r="S375" s="18">
        <v>461</v>
      </c>
      <c r="T375" s="18">
        <v>399</v>
      </c>
      <c r="U375" s="18">
        <v>432</v>
      </c>
      <c r="V375" s="18">
        <v>113</v>
      </c>
      <c r="W375" s="18">
        <v>46</v>
      </c>
      <c r="X375" s="18">
        <v>84</v>
      </c>
      <c r="Y375" s="18">
        <v>17</v>
      </c>
      <c r="Z375" s="22">
        <v>55</v>
      </c>
      <c r="AA375" s="11">
        <f t="shared" si="238"/>
        <v>3263025</v>
      </c>
      <c r="AB375" s="12"/>
    </row>
    <row r="376" spans="1:29" x14ac:dyDescent="0.25">
      <c r="A376" s="2">
        <v>18</v>
      </c>
      <c r="B376" s="17">
        <v>340</v>
      </c>
      <c r="C376" s="18">
        <v>273</v>
      </c>
      <c r="D376" s="18">
        <v>306</v>
      </c>
      <c r="E376" s="18">
        <v>369</v>
      </c>
      <c r="F376" s="18">
        <v>277</v>
      </c>
      <c r="G376" s="18">
        <v>583</v>
      </c>
      <c r="H376" s="18">
        <v>516</v>
      </c>
      <c r="I376" s="18">
        <v>554</v>
      </c>
      <c r="J376" s="18">
        <v>612</v>
      </c>
      <c r="K376" s="18">
        <v>550</v>
      </c>
      <c r="L376" s="18">
        <v>201</v>
      </c>
      <c r="M376" s="18">
        <v>139</v>
      </c>
      <c r="N376" s="18">
        <v>197</v>
      </c>
      <c r="O376" s="18">
        <v>235</v>
      </c>
      <c r="P376" s="18">
        <v>168</v>
      </c>
      <c r="Q376" s="18">
        <v>474</v>
      </c>
      <c r="R376" s="18">
        <v>382</v>
      </c>
      <c r="S376" s="18">
        <v>445</v>
      </c>
      <c r="T376" s="18">
        <v>478</v>
      </c>
      <c r="U376" s="18">
        <v>411</v>
      </c>
      <c r="V376" s="18">
        <v>92</v>
      </c>
      <c r="W376" s="18">
        <v>5</v>
      </c>
      <c r="X376" s="18">
        <v>63</v>
      </c>
      <c r="Y376" s="18">
        <v>121</v>
      </c>
      <c r="Z376" s="22">
        <v>34</v>
      </c>
      <c r="AA376" s="11">
        <f t="shared" si="238"/>
        <v>3263025</v>
      </c>
      <c r="AB376" s="12"/>
    </row>
    <row r="377" spans="1:29" x14ac:dyDescent="0.25">
      <c r="A377" s="2">
        <v>19</v>
      </c>
      <c r="B377" s="17">
        <v>319</v>
      </c>
      <c r="C377" s="18">
        <v>352</v>
      </c>
      <c r="D377" s="18">
        <v>290</v>
      </c>
      <c r="E377" s="18">
        <v>348</v>
      </c>
      <c r="F377" s="18">
        <v>256</v>
      </c>
      <c r="G377" s="18">
        <v>562</v>
      </c>
      <c r="H377" s="18">
        <v>625</v>
      </c>
      <c r="I377" s="18">
        <v>533</v>
      </c>
      <c r="J377" s="18">
        <v>591</v>
      </c>
      <c r="K377" s="18">
        <v>504</v>
      </c>
      <c r="L377" s="18">
        <v>185</v>
      </c>
      <c r="M377" s="18">
        <v>243</v>
      </c>
      <c r="N377" s="18">
        <v>151</v>
      </c>
      <c r="O377" s="18">
        <v>214</v>
      </c>
      <c r="P377" s="18">
        <v>147</v>
      </c>
      <c r="Q377" s="18">
        <v>428</v>
      </c>
      <c r="R377" s="18">
        <v>486</v>
      </c>
      <c r="S377" s="18">
        <v>424</v>
      </c>
      <c r="T377" s="18">
        <v>457</v>
      </c>
      <c r="U377" s="18">
        <v>395</v>
      </c>
      <c r="V377" s="18">
        <v>71</v>
      </c>
      <c r="W377" s="18">
        <v>109</v>
      </c>
      <c r="X377" s="18">
        <v>42</v>
      </c>
      <c r="Y377" s="18">
        <v>80</v>
      </c>
      <c r="Z377" s="22">
        <v>13</v>
      </c>
      <c r="AA377" s="11">
        <f t="shared" si="238"/>
        <v>3263025</v>
      </c>
      <c r="AB377" s="12"/>
    </row>
    <row r="378" spans="1:29" x14ac:dyDescent="0.25">
      <c r="A378" s="2">
        <v>20</v>
      </c>
      <c r="B378" s="17">
        <v>298</v>
      </c>
      <c r="C378" s="18">
        <v>331</v>
      </c>
      <c r="D378" s="18">
        <v>269</v>
      </c>
      <c r="E378" s="18">
        <v>302</v>
      </c>
      <c r="F378" s="18">
        <v>365</v>
      </c>
      <c r="G378" s="18">
        <v>541</v>
      </c>
      <c r="H378" s="18">
        <v>579</v>
      </c>
      <c r="I378" s="18">
        <v>512</v>
      </c>
      <c r="J378" s="18">
        <v>575</v>
      </c>
      <c r="K378" s="18">
        <v>608</v>
      </c>
      <c r="L378" s="18">
        <v>164</v>
      </c>
      <c r="M378" s="18">
        <v>222</v>
      </c>
      <c r="N378" s="18">
        <v>135</v>
      </c>
      <c r="O378" s="18">
        <v>193</v>
      </c>
      <c r="P378" s="18">
        <v>226</v>
      </c>
      <c r="Q378" s="18">
        <v>407</v>
      </c>
      <c r="R378" s="18">
        <v>470</v>
      </c>
      <c r="S378" s="18">
        <v>378</v>
      </c>
      <c r="T378" s="18">
        <v>436</v>
      </c>
      <c r="U378" s="18">
        <v>499</v>
      </c>
      <c r="V378" s="18">
        <v>30</v>
      </c>
      <c r="W378" s="18">
        <v>88</v>
      </c>
      <c r="X378" s="18">
        <v>21</v>
      </c>
      <c r="Y378" s="18">
        <v>59</v>
      </c>
      <c r="Z378" s="22">
        <v>117</v>
      </c>
      <c r="AA378" s="11">
        <f t="shared" si="238"/>
        <v>3263025</v>
      </c>
      <c r="AB378" s="12"/>
    </row>
    <row r="379" spans="1:29" x14ac:dyDescent="0.25">
      <c r="A379" s="2">
        <v>21</v>
      </c>
      <c r="B379" s="17">
        <v>136</v>
      </c>
      <c r="C379" s="18">
        <v>199</v>
      </c>
      <c r="D379" s="18">
        <v>232</v>
      </c>
      <c r="E379" s="18">
        <v>170</v>
      </c>
      <c r="F379" s="18">
        <v>203</v>
      </c>
      <c r="G379" s="18">
        <v>384</v>
      </c>
      <c r="H379" s="18">
        <v>442</v>
      </c>
      <c r="I379" s="18">
        <v>480</v>
      </c>
      <c r="J379" s="18">
        <v>413</v>
      </c>
      <c r="K379" s="18">
        <v>471</v>
      </c>
      <c r="L379" s="18">
        <v>2</v>
      </c>
      <c r="M379" s="18">
        <v>65</v>
      </c>
      <c r="N379" s="18">
        <v>123</v>
      </c>
      <c r="O379" s="18">
        <v>31</v>
      </c>
      <c r="P379" s="18">
        <v>94</v>
      </c>
      <c r="Q379" s="18">
        <v>275</v>
      </c>
      <c r="R379" s="18">
        <v>308</v>
      </c>
      <c r="S379" s="18">
        <v>366</v>
      </c>
      <c r="T379" s="18">
        <v>279</v>
      </c>
      <c r="U379" s="18">
        <v>337</v>
      </c>
      <c r="V379" s="18">
        <v>518</v>
      </c>
      <c r="W379" s="18">
        <v>551</v>
      </c>
      <c r="X379" s="18">
        <v>614</v>
      </c>
      <c r="Y379" s="18">
        <v>547</v>
      </c>
      <c r="Z379" s="22">
        <v>585</v>
      </c>
      <c r="AA379" s="11">
        <f t="shared" si="238"/>
        <v>3263025</v>
      </c>
      <c r="AB379" s="12"/>
    </row>
    <row r="380" spans="1:29" x14ac:dyDescent="0.25">
      <c r="A380" s="2">
        <v>22</v>
      </c>
      <c r="B380" s="17">
        <v>245</v>
      </c>
      <c r="C380" s="18">
        <v>153</v>
      </c>
      <c r="D380" s="18">
        <v>211</v>
      </c>
      <c r="E380" s="18">
        <v>149</v>
      </c>
      <c r="F380" s="18">
        <v>182</v>
      </c>
      <c r="G380" s="18">
        <v>488</v>
      </c>
      <c r="H380" s="18">
        <v>421</v>
      </c>
      <c r="I380" s="18">
        <v>459</v>
      </c>
      <c r="J380" s="18">
        <v>392</v>
      </c>
      <c r="K380" s="18">
        <v>430</v>
      </c>
      <c r="L380" s="18">
        <v>106</v>
      </c>
      <c r="M380" s="18">
        <v>44</v>
      </c>
      <c r="N380" s="18">
        <v>77</v>
      </c>
      <c r="O380" s="18">
        <v>15</v>
      </c>
      <c r="P380" s="18">
        <v>73</v>
      </c>
      <c r="Q380" s="18">
        <v>354</v>
      </c>
      <c r="R380" s="18">
        <v>287</v>
      </c>
      <c r="S380" s="18">
        <v>350</v>
      </c>
      <c r="T380" s="18">
        <v>258</v>
      </c>
      <c r="U380" s="18">
        <v>316</v>
      </c>
      <c r="V380" s="18">
        <v>622</v>
      </c>
      <c r="W380" s="18">
        <v>535</v>
      </c>
      <c r="X380" s="18">
        <v>593</v>
      </c>
      <c r="Y380" s="18">
        <v>501</v>
      </c>
      <c r="Z380" s="22">
        <v>564</v>
      </c>
      <c r="AA380" s="11">
        <f t="shared" si="238"/>
        <v>3263025</v>
      </c>
      <c r="AB380" s="12"/>
    </row>
    <row r="381" spans="1:29" x14ac:dyDescent="0.25">
      <c r="A381" s="2">
        <v>23</v>
      </c>
      <c r="B381" s="17">
        <v>224</v>
      </c>
      <c r="C381" s="18">
        <v>132</v>
      </c>
      <c r="D381" s="18">
        <v>195</v>
      </c>
      <c r="E381" s="18">
        <v>228</v>
      </c>
      <c r="F381" s="18">
        <v>161</v>
      </c>
      <c r="G381" s="18">
        <v>467</v>
      </c>
      <c r="H381" s="18">
        <v>380</v>
      </c>
      <c r="I381" s="18">
        <v>438</v>
      </c>
      <c r="J381" s="18">
        <v>496</v>
      </c>
      <c r="K381" s="18">
        <v>409</v>
      </c>
      <c r="L381" s="18">
        <v>90</v>
      </c>
      <c r="M381" s="18">
        <v>23</v>
      </c>
      <c r="N381" s="18">
        <v>56</v>
      </c>
      <c r="O381" s="18">
        <v>119</v>
      </c>
      <c r="P381" s="18">
        <v>27</v>
      </c>
      <c r="Q381" s="18">
        <v>333</v>
      </c>
      <c r="R381" s="18">
        <v>266</v>
      </c>
      <c r="S381" s="18">
        <v>304</v>
      </c>
      <c r="T381" s="18">
        <v>362</v>
      </c>
      <c r="U381" s="18">
        <v>300</v>
      </c>
      <c r="V381" s="18">
        <v>576</v>
      </c>
      <c r="W381" s="18">
        <v>514</v>
      </c>
      <c r="X381" s="18">
        <v>572</v>
      </c>
      <c r="Y381" s="18">
        <v>610</v>
      </c>
      <c r="Z381" s="22">
        <v>543</v>
      </c>
      <c r="AA381" s="11">
        <f t="shared" si="238"/>
        <v>3263025</v>
      </c>
      <c r="AB381" s="12"/>
    </row>
    <row r="382" spans="1:29" x14ac:dyDescent="0.25">
      <c r="A382" s="2">
        <v>24</v>
      </c>
      <c r="B382" s="17">
        <v>178</v>
      </c>
      <c r="C382" s="18">
        <v>236</v>
      </c>
      <c r="D382" s="18">
        <v>174</v>
      </c>
      <c r="E382" s="18">
        <v>207</v>
      </c>
      <c r="F382" s="18">
        <v>145</v>
      </c>
      <c r="G382" s="18">
        <v>446</v>
      </c>
      <c r="H382" s="18">
        <v>484</v>
      </c>
      <c r="I382" s="18">
        <v>417</v>
      </c>
      <c r="J382" s="18">
        <v>455</v>
      </c>
      <c r="K382" s="18">
        <v>388</v>
      </c>
      <c r="L382" s="18">
        <v>69</v>
      </c>
      <c r="M382" s="18">
        <v>102</v>
      </c>
      <c r="N382" s="18">
        <v>40</v>
      </c>
      <c r="O382" s="18">
        <v>98</v>
      </c>
      <c r="P382" s="18">
        <v>6</v>
      </c>
      <c r="Q382" s="18">
        <v>312</v>
      </c>
      <c r="R382" s="18">
        <v>375</v>
      </c>
      <c r="S382" s="18">
        <v>283</v>
      </c>
      <c r="T382" s="18">
        <v>341</v>
      </c>
      <c r="U382" s="18">
        <v>254</v>
      </c>
      <c r="V382" s="18">
        <v>560</v>
      </c>
      <c r="W382" s="18">
        <v>618</v>
      </c>
      <c r="X382" s="18">
        <v>526</v>
      </c>
      <c r="Y382" s="18">
        <v>589</v>
      </c>
      <c r="Z382" s="22">
        <v>522</v>
      </c>
      <c r="AA382" s="11">
        <f t="shared" si="238"/>
        <v>3263025</v>
      </c>
      <c r="AB382" s="12"/>
    </row>
    <row r="383" spans="1:29" x14ac:dyDescent="0.25">
      <c r="A383" s="2">
        <v>25</v>
      </c>
      <c r="B383" s="19">
        <v>157</v>
      </c>
      <c r="C383" s="20">
        <v>220</v>
      </c>
      <c r="D383" s="20">
        <v>128</v>
      </c>
      <c r="E383" s="20">
        <v>186</v>
      </c>
      <c r="F383" s="20">
        <v>249</v>
      </c>
      <c r="G383" s="20">
        <v>405</v>
      </c>
      <c r="H383" s="20">
        <v>463</v>
      </c>
      <c r="I383" s="20">
        <v>396</v>
      </c>
      <c r="J383" s="20">
        <v>434</v>
      </c>
      <c r="K383" s="20">
        <v>492</v>
      </c>
      <c r="L383" s="20">
        <v>48</v>
      </c>
      <c r="M383" s="20">
        <v>81</v>
      </c>
      <c r="N383" s="20">
        <v>19</v>
      </c>
      <c r="O383" s="20">
        <v>52</v>
      </c>
      <c r="P383" s="20">
        <v>115</v>
      </c>
      <c r="Q383" s="20">
        <v>291</v>
      </c>
      <c r="R383" s="20">
        <v>329</v>
      </c>
      <c r="S383" s="20">
        <v>262</v>
      </c>
      <c r="T383" s="20">
        <v>325</v>
      </c>
      <c r="U383" s="20">
        <v>358</v>
      </c>
      <c r="V383" s="20">
        <v>539</v>
      </c>
      <c r="W383" s="20">
        <v>597</v>
      </c>
      <c r="X383" s="20">
        <v>510</v>
      </c>
      <c r="Y383" s="20">
        <v>568</v>
      </c>
      <c r="Z383" s="23">
        <v>601</v>
      </c>
      <c r="AA383" s="11">
        <f t="shared" si="238"/>
        <v>3263025</v>
      </c>
      <c r="AB383" s="12"/>
    </row>
    <row r="384" spans="1:29" x14ac:dyDescent="0.25">
      <c r="A384" s="7" t="s">
        <v>0</v>
      </c>
      <c r="B384" s="11">
        <f t="shared" ref="B384" si="239">SUMSQ(B359:B383)</f>
        <v>3263025</v>
      </c>
      <c r="C384" s="11">
        <f t="shared" ref="C384" si="240">SUMSQ(C359:C383)</f>
        <v>3263025</v>
      </c>
      <c r="D384" s="11">
        <f t="shared" ref="D384" si="241">SUMSQ(D359:D383)</f>
        <v>3263025</v>
      </c>
      <c r="E384" s="11">
        <f t="shared" ref="E384" si="242">SUMSQ(E359:E383)</f>
        <v>3263025</v>
      </c>
      <c r="F384" s="11">
        <f t="shared" ref="F384" si="243">SUMSQ(F359:F383)</f>
        <v>3263025</v>
      </c>
      <c r="G384" s="11">
        <f t="shared" ref="G384" si="244">SUMSQ(G359:G383)</f>
        <v>3263025</v>
      </c>
      <c r="H384" s="11">
        <f t="shared" ref="H384" si="245">SUMSQ(H359:H383)</f>
        <v>3263025</v>
      </c>
      <c r="I384" s="11">
        <f t="shared" ref="I384" si="246">SUMSQ(I359:I383)</f>
        <v>3263025</v>
      </c>
      <c r="J384" s="11">
        <f t="shared" ref="J384" si="247">SUMSQ(J359:J383)</f>
        <v>3263025</v>
      </c>
      <c r="K384" s="11">
        <f t="shared" ref="K384" si="248">SUMSQ(K359:K383)</f>
        <v>3263025</v>
      </c>
      <c r="L384" s="11">
        <f t="shared" ref="L384" si="249">SUMSQ(L359:L383)</f>
        <v>3263025</v>
      </c>
      <c r="M384" s="11">
        <f t="shared" ref="M384" si="250">SUMSQ(M359:M383)</f>
        <v>3263025</v>
      </c>
      <c r="N384" s="11">
        <f t="shared" ref="N384" si="251">SUMSQ(N359:N383)</f>
        <v>3263025</v>
      </c>
      <c r="O384" s="11">
        <f t="shared" ref="O384" si="252">SUMSQ(O359:O383)</f>
        <v>3263025</v>
      </c>
      <c r="P384" s="11">
        <f t="shared" ref="P384" si="253">SUMSQ(P359:P383)</f>
        <v>3263025</v>
      </c>
      <c r="Q384" s="11">
        <f t="shared" ref="Q384" si="254">SUMSQ(Q359:Q383)</f>
        <v>3263025</v>
      </c>
      <c r="R384" s="11">
        <f t="shared" ref="R384" si="255">SUMSQ(R359:R383)</f>
        <v>3263025</v>
      </c>
      <c r="S384" s="11">
        <f t="shared" ref="S384" si="256">SUMSQ(S359:S383)</f>
        <v>3263025</v>
      </c>
      <c r="T384" s="11">
        <f t="shared" ref="T384" si="257">SUMSQ(T359:T383)</f>
        <v>3263025</v>
      </c>
      <c r="U384" s="11">
        <f t="shared" ref="U384" si="258">SUMSQ(U359:U383)</f>
        <v>3263025</v>
      </c>
      <c r="V384" s="11">
        <f t="shared" ref="V384" si="259">SUMSQ(V359:V383)</f>
        <v>3263025</v>
      </c>
      <c r="W384" s="11">
        <f t="shared" ref="W384" si="260">SUMSQ(W359:W383)</f>
        <v>3263025</v>
      </c>
      <c r="X384" s="11">
        <f t="shared" ref="X384" si="261">SUMSQ(X359:X383)</f>
        <v>3263025</v>
      </c>
      <c r="Y384" s="11">
        <f t="shared" ref="Y384" si="262">SUMSQ(Y359:Y383)</f>
        <v>3263025</v>
      </c>
      <c r="Z384" s="11">
        <f t="shared" ref="Z384" si="263">SUMSQ(Z359:Z383)</f>
        <v>3263025</v>
      </c>
      <c r="AA384" s="11"/>
      <c r="AB384" s="12"/>
    </row>
    <row r="385" spans="1:28" x14ac:dyDescent="0.25">
      <c r="A385" s="7" t="s">
        <v>4</v>
      </c>
      <c r="N385" s="12">
        <f>N359^3+N360^3+N361^3+N362^3+N363^3+N364^3+N365^3+N366^3+N367^3+N368^3+N369^3+N370^3+N371^3+N372^3+N373^3+N374^3+N375^3+N376^3+N377^3+N378^3+N379^3+N380^3+N381^3+N382^3+N383^3</f>
        <v>1530765625</v>
      </c>
      <c r="O385" s="12"/>
      <c r="AA385" s="11"/>
      <c r="AB385" s="12"/>
    </row>
    <row r="386" spans="1:28" x14ac:dyDescent="0.25">
      <c r="A386" s="3"/>
      <c r="B386" s="8" t="s">
        <v>6</v>
      </c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11"/>
      <c r="AB386" s="12"/>
    </row>
    <row r="387" spans="1:28" x14ac:dyDescent="0.25">
      <c r="A387" s="7" t="s">
        <v>1</v>
      </c>
      <c r="B387" s="3">
        <f>B359</f>
        <v>25</v>
      </c>
      <c r="C387" s="3">
        <f>C360</f>
        <v>37</v>
      </c>
      <c r="D387" s="3">
        <f>D361</f>
        <v>54</v>
      </c>
      <c r="E387" s="3">
        <f>E362</f>
        <v>91</v>
      </c>
      <c r="F387" s="3">
        <f>F363</f>
        <v>108</v>
      </c>
      <c r="G387" s="3">
        <f>G364</f>
        <v>127</v>
      </c>
      <c r="H387" s="3">
        <f>H365</f>
        <v>169</v>
      </c>
      <c r="I387" s="3">
        <f>I366</f>
        <v>181</v>
      </c>
      <c r="J387" s="3">
        <f>J367</f>
        <v>223</v>
      </c>
      <c r="K387" s="3">
        <f>K368</f>
        <v>240</v>
      </c>
      <c r="L387" s="3">
        <f>L369</f>
        <v>259</v>
      </c>
      <c r="M387" s="3">
        <f>M370</f>
        <v>296</v>
      </c>
      <c r="N387" s="3">
        <f>N371</f>
        <v>313</v>
      </c>
      <c r="O387" s="3">
        <f>O372</f>
        <v>330</v>
      </c>
      <c r="P387" s="3">
        <f>P373</f>
        <v>367</v>
      </c>
      <c r="Q387" s="3">
        <f>Q374</f>
        <v>386</v>
      </c>
      <c r="R387" s="3">
        <f>R375</f>
        <v>403</v>
      </c>
      <c r="S387" s="3">
        <f>S376</f>
        <v>445</v>
      </c>
      <c r="T387" s="3">
        <f>T377</f>
        <v>457</v>
      </c>
      <c r="U387" s="3">
        <f>U378</f>
        <v>499</v>
      </c>
      <c r="V387" s="3">
        <f>V379</f>
        <v>518</v>
      </c>
      <c r="W387" s="3">
        <f>W380</f>
        <v>535</v>
      </c>
      <c r="X387" s="3">
        <f>X381</f>
        <v>572</v>
      </c>
      <c r="Y387" s="3">
        <f>Y382</f>
        <v>589</v>
      </c>
      <c r="Z387" s="9">
        <f>Z383</f>
        <v>601</v>
      </c>
      <c r="AA387" s="11">
        <f>SUMSQ(B387:Z387)</f>
        <v>3263025</v>
      </c>
      <c r="AB387" s="12">
        <f>B387^3+C387^3+D387^3+E387^3+F387^3+G387^3+H387^3+I387^3+J387^3+K387^3+L387^3+M387^3+N387^3+O387^3+P387^3+Q387^3+R387^3+S387^3+T387^3+U387^3+V387^3+W387^3+X387^3+Y387^3+Z387^3</f>
        <v>1530765625</v>
      </c>
    </row>
    <row r="388" spans="1:28" x14ac:dyDescent="0.25">
      <c r="A388" s="7" t="s">
        <v>2</v>
      </c>
      <c r="B388" s="3">
        <f>B383</f>
        <v>157</v>
      </c>
      <c r="C388" s="3">
        <f>C382</f>
        <v>236</v>
      </c>
      <c r="D388" s="3">
        <f>D381</f>
        <v>195</v>
      </c>
      <c r="E388" s="3">
        <f>E380</f>
        <v>149</v>
      </c>
      <c r="F388" s="3">
        <f>F379</f>
        <v>203</v>
      </c>
      <c r="G388" s="3">
        <f>G378</f>
        <v>541</v>
      </c>
      <c r="H388" s="3">
        <f>H377</f>
        <v>625</v>
      </c>
      <c r="I388" s="3">
        <f>I376</f>
        <v>554</v>
      </c>
      <c r="J388" s="3">
        <f>J375</f>
        <v>508</v>
      </c>
      <c r="K388" s="3">
        <f>K374</f>
        <v>587</v>
      </c>
      <c r="L388" s="3">
        <f>L373</f>
        <v>280</v>
      </c>
      <c r="M388" s="3">
        <f>M372</f>
        <v>359</v>
      </c>
      <c r="N388" s="3">
        <f>N371</f>
        <v>313</v>
      </c>
      <c r="O388" s="3">
        <f>O370</f>
        <v>267</v>
      </c>
      <c r="P388" s="3">
        <f>P369</f>
        <v>346</v>
      </c>
      <c r="Q388" s="3">
        <f>Q368</f>
        <v>39</v>
      </c>
      <c r="R388" s="3">
        <f>R367</f>
        <v>118</v>
      </c>
      <c r="S388" s="3">
        <f>S366</f>
        <v>72</v>
      </c>
      <c r="T388" s="3">
        <f>T365</f>
        <v>1</v>
      </c>
      <c r="U388" s="3">
        <f>U364</f>
        <v>85</v>
      </c>
      <c r="V388" s="3">
        <f>V363</f>
        <v>423</v>
      </c>
      <c r="W388" s="3">
        <f>W362</f>
        <v>477</v>
      </c>
      <c r="X388" s="3">
        <f>X361</f>
        <v>431</v>
      </c>
      <c r="Y388" s="3">
        <f>Y360</f>
        <v>390</v>
      </c>
      <c r="Z388" s="9">
        <f>Z359</f>
        <v>469</v>
      </c>
      <c r="AA388" s="11">
        <f>SUMSQ(B388:Z388)</f>
        <v>3263025</v>
      </c>
      <c r="AB388" s="12">
        <f>B388^3+C388^3+D388^3+E388^3+F388^3+G388^3+H388^3+I388^3+J388^3+K388^3+L388^3+M388^3+N388^3+O388^3+P388^3+Q388^3+R388^3+S388^3+T388^3+U388^3+V388^3+W388^3+X388^3+Y388^3+Z388^3</f>
        <v>1530765625</v>
      </c>
    </row>
    <row r="390" spans="1:28" x14ac:dyDescent="0.25">
      <c r="A390" s="2" t="s">
        <v>3</v>
      </c>
      <c r="B390" s="13" t="s">
        <v>15</v>
      </c>
      <c r="C390" s="2"/>
      <c r="D390" s="2"/>
      <c r="E390" s="2"/>
      <c r="F390" s="2"/>
      <c r="G390" s="2"/>
      <c r="H390" s="34" t="s">
        <v>41</v>
      </c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6"/>
      <c r="AB390" s="2"/>
    </row>
    <row r="391" spans="1:28" x14ac:dyDescent="0.25">
      <c r="A391" s="2">
        <v>1</v>
      </c>
      <c r="B391" s="35">
        <v>1</v>
      </c>
      <c r="C391" s="16">
        <v>68</v>
      </c>
      <c r="D391" s="16">
        <v>110</v>
      </c>
      <c r="E391" s="16">
        <v>47</v>
      </c>
      <c r="F391" s="16">
        <v>89</v>
      </c>
      <c r="G391" s="16">
        <v>258</v>
      </c>
      <c r="H391" s="16">
        <v>325</v>
      </c>
      <c r="I391" s="16">
        <v>362</v>
      </c>
      <c r="J391" s="16">
        <v>279</v>
      </c>
      <c r="K391" s="16">
        <v>341</v>
      </c>
      <c r="L391" s="16">
        <v>515</v>
      </c>
      <c r="M391" s="16">
        <v>552</v>
      </c>
      <c r="N391" s="16">
        <v>619</v>
      </c>
      <c r="O391" s="16">
        <v>531</v>
      </c>
      <c r="P391" s="16">
        <v>598</v>
      </c>
      <c r="Q391" s="16">
        <v>142</v>
      </c>
      <c r="R391" s="16">
        <v>184</v>
      </c>
      <c r="S391" s="16">
        <v>246</v>
      </c>
      <c r="T391" s="16">
        <v>163</v>
      </c>
      <c r="U391" s="16">
        <v>205</v>
      </c>
      <c r="V391" s="16">
        <v>399</v>
      </c>
      <c r="W391" s="16">
        <v>436</v>
      </c>
      <c r="X391" s="16">
        <v>478</v>
      </c>
      <c r="Y391" s="16">
        <v>420</v>
      </c>
      <c r="Z391" s="21">
        <v>457</v>
      </c>
      <c r="AA391" s="11">
        <f t="shared" ref="AA391:AA415" si="264">SUMSQ(B391:Z391)</f>
        <v>3263025</v>
      </c>
    </row>
    <row r="392" spans="1:28" x14ac:dyDescent="0.25">
      <c r="A392" s="2">
        <v>2</v>
      </c>
      <c r="B392" s="17">
        <v>122</v>
      </c>
      <c r="C392" s="18">
        <v>39</v>
      </c>
      <c r="D392" s="18">
        <v>76</v>
      </c>
      <c r="E392" s="18">
        <v>18</v>
      </c>
      <c r="F392" s="18">
        <v>60</v>
      </c>
      <c r="G392" s="18">
        <v>354</v>
      </c>
      <c r="H392" s="18">
        <v>291</v>
      </c>
      <c r="I392" s="18">
        <v>333</v>
      </c>
      <c r="J392" s="18">
        <v>275</v>
      </c>
      <c r="K392" s="18">
        <v>312</v>
      </c>
      <c r="L392" s="18">
        <v>606</v>
      </c>
      <c r="M392" s="18">
        <v>548</v>
      </c>
      <c r="N392" s="18">
        <v>590</v>
      </c>
      <c r="O392" s="18">
        <v>502</v>
      </c>
      <c r="P392" s="18">
        <v>569</v>
      </c>
      <c r="Q392" s="18">
        <v>238</v>
      </c>
      <c r="R392" s="18">
        <v>155</v>
      </c>
      <c r="S392" s="18">
        <v>217</v>
      </c>
      <c r="T392" s="18">
        <v>134</v>
      </c>
      <c r="U392" s="18">
        <v>196</v>
      </c>
      <c r="V392" s="18">
        <v>495</v>
      </c>
      <c r="W392" s="18">
        <v>407</v>
      </c>
      <c r="X392" s="18">
        <v>474</v>
      </c>
      <c r="Y392" s="18">
        <v>386</v>
      </c>
      <c r="Z392" s="22">
        <v>428</v>
      </c>
      <c r="AA392" s="11">
        <f t="shared" si="264"/>
        <v>3263025</v>
      </c>
    </row>
    <row r="393" spans="1:28" x14ac:dyDescent="0.25">
      <c r="A393" s="2">
        <v>3</v>
      </c>
      <c r="B393" s="17">
        <v>93</v>
      </c>
      <c r="C393" s="18">
        <v>10</v>
      </c>
      <c r="D393" s="18">
        <v>72</v>
      </c>
      <c r="E393" s="18">
        <v>114</v>
      </c>
      <c r="F393" s="18">
        <v>26</v>
      </c>
      <c r="G393" s="18">
        <v>350</v>
      </c>
      <c r="H393" s="18">
        <v>262</v>
      </c>
      <c r="I393" s="18">
        <v>304</v>
      </c>
      <c r="J393" s="18">
        <v>366</v>
      </c>
      <c r="K393" s="18">
        <v>283</v>
      </c>
      <c r="L393" s="18">
        <v>577</v>
      </c>
      <c r="M393" s="18">
        <v>519</v>
      </c>
      <c r="N393" s="18">
        <v>556</v>
      </c>
      <c r="O393" s="18">
        <v>623</v>
      </c>
      <c r="P393" s="18">
        <v>540</v>
      </c>
      <c r="Q393" s="18">
        <v>209</v>
      </c>
      <c r="R393" s="18">
        <v>146</v>
      </c>
      <c r="S393" s="18">
        <v>188</v>
      </c>
      <c r="T393" s="18">
        <v>230</v>
      </c>
      <c r="U393" s="18">
        <v>167</v>
      </c>
      <c r="V393" s="18">
        <v>461</v>
      </c>
      <c r="W393" s="18">
        <v>378</v>
      </c>
      <c r="X393" s="18">
        <v>445</v>
      </c>
      <c r="Y393" s="18">
        <v>482</v>
      </c>
      <c r="Z393" s="22">
        <v>424</v>
      </c>
      <c r="AA393" s="11">
        <f t="shared" si="264"/>
        <v>3263025</v>
      </c>
    </row>
    <row r="394" spans="1:28" x14ac:dyDescent="0.25">
      <c r="A394" s="2">
        <v>4</v>
      </c>
      <c r="B394" s="17">
        <v>64</v>
      </c>
      <c r="C394" s="18">
        <v>101</v>
      </c>
      <c r="D394" s="18">
        <v>43</v>
      </c>
      <c r="E394" s="18">
        <v>85</v>
      </c>
      <c r="F394" s="18">
        <v>22</v>
      </c>
      <c r="G394" s="18">
        <v>316</v>
      </c>
      <c r="H394" s="18">
        <v>358</v>
      </c>
      <c r="I394" s="18">
        <v>300</v>
      </c>
      <c r="J394" s="18">
        <v>337</v>
      </c>
      <c r="K394" s="18">
        <v>254</v>
      </c>
      <c r="L394" s="18">
        <v>573</v>
      </c>
      <c r="M394" s="18">
        <v>615</v>
      </c>
      <c r="N394" s="18">
        <v>527</v>
      </c>
      <c r="O394" s="18">
        <v>594</v>
      </c>
      <c r="P394" s="18">
        <v>506</v>
      </c>
      <c r="Q394" s="18">
        <v>180</v>
      </c>
      <c r="R394" s="18">
        <v>242</v>
      </c>
      <c r="S394" s="18">
        <v>159</v>
      </c>
      <c r="T394" s="18">
        <v>221</v>
      </c>
      <c r="U394" s="18">
        <v>138</v>
      </c>
      <c r="V394" s="18">
        <v>432</v>
      </c>
      <c r="W394" s="18">
        <v>499</v>
      </c>
      <c r="X394" s="18">
        <v>411</v>
      </c>
      <c r="Y394" s="18">
        <v>453</v>
      </c>
      <c r="Z394" s="22">
        <v>395</v>
      </c>
      <c r="AA394" s="11">
        <f t="shared" si="264"/>
        <v>3263025</v>
      </c>
    </row>
    <row r="395" spans="1:28" x14ac:dyDescent="0.25">
      <c r="A395" s="2">
        <v>5</v>
      </c>
      <c r="B395" s="17">
        <v>35</v>
      </c>
      <c r="C395" s="18">
        <v>97</v>
      </c>
      <c r="D395" s="18">
        <v>14</v>
      </c>
      <c r="E395" s="18">
        <v>51</v>
      </c>
      <c r="F395" s="18">
        <v>118</v>
      </c>
      <c r="G395" s="18">
        <v>287</v>
      </c>
      <c r="H395" s="18">
        <v>329</v>
      </c>
      <c r="I395" s="18">
        <v>266</v>
      </c>
      <c r="J395" s="18">
        <v>308</v>
      </c>
      <c r="K395" s="18">
        <v>375</v>
      </c>
      <c r="L395" s="18">
        <v>544</v>
      </c>
      <c r="M395" s="18">
        <v>581</v>
      </c>
      <c r="N395" s="18">
        <v>523</v>
      </c>
      <c r="O395" s="18">
        <v>565</v>
      </c>
      <c r="P395" s="18">
        <v>602</v>
      </c>
      <c r="Q395" s="18">
        <v>171</v>
      </c>
      <c r="R395" s="18">
        <v>213</v>
      </c>
      <c r="S395" s="18">
        <v>130</v>
      </c>
      <c r="T395" s="18">
        <v>192</v>
      </c>
      <c r="U395" s="18">
        <v>234</v>
      </c>
      <c r="V395" s="18">
        <v>403</v>
      </c>
      <c r="W395" s="18">
        <v>470</v>
      </c>
      <c r="X395" s="18">
        <v>382</v>
      </c>
      <c r="Y395" s="18">
        <v>449</v>
      </c>
      <c r="Z395" s="22">
        <v>486</v>
      </c>
      <c r="AA395" s="11">
        <f t="shared" si="264"/>
        <v>3263025</v>
      </c>
    </row>
    <row r="396" spans="1:28" x14ac:dyDescent="0.25">
      <c r="A396" s="2">
        <v>6</v>
      </c>
      <c r="B396" s="17">
        <v>517</v>
      </c>
      <c r="C396" s="18">
        <v>559</v>
      </c>
      <c r="D396" s="18">
        <v>621</v>
      </c>
      <c r="E396" s="18">
        <v>538</v>
      </c>
      <c r="F396" s="18">
        <v>580</v>
      </c>
      <c r="G396" s="18">
        <v>149</v>
      </c>
      <c r="H396" s="18">
        <v>186</v>
      </c>
      <c r="I396" s="18">
        <v>228</v>
      </c>
      <c r="J396" s="18">
        <v>170</v>
      </c>
      <c r="K396" s="18">
        <v>207</v>
      </c>
      <c r="L396" s="18">
        <v>376</v>
      </c>
      <c r="M396" s="18">
        <v>443</v>
      </c>
      <c r="N396" s="18">
        <v>485</v>
      </c>
      <c r="O396" s="18">
        <v>422</v>
      </c>
      <c r="P396" s="18">
        <v>464</v>
      </c>
      <c r="Q396" s="18">
        <v>8</v>
      </c>
      <c r="R396" s="18">
        <v>75</v>
      </c>
      <c r="S396" s="18">
        <v>112</v>
      </c>
      <c r="T396" s="18">
        <v>29</v>
      </c>
      <c r="U396" s="18">
        <v>91</v>
      </c>
      <c r="V396" s="18">
        <v>265</v>
      </c>
      <c r="W396" s="18">
        <v>302</v>
      </c>
      <c r="X396" s="18">
        <v>369</v>
      </c>
      <c r="Y396" s="18">
        <v>281</v>
      </c>
      <c r="Z396" s="22">
        <v>348</v>
      </c>
      <c r="AA396" s="11">
        <f t="shared" si="264"/>
        <v>3263025</v>
      </c>
    </row>
    <row r="397" spans="1:28" x14ac:dyDescent="0.25">
      <c r="A397" s="2">
        <v>7</v>
      </c>
      <c r="B397" s="17">
        <v>613</v>
      </c>
      <c r="C397" s="18">
        <v>530</v>
      </c>
      <c r="D397" s="18">
        <v>592</v>
      </c>
      <c r="E397" s="18">
        <v>509</v>
      </c>
      <c r="F397" s="18">
        <v>571</v>
      </c>
      <c r="G397" s="18">
        <v>245</v>
      </c>
      <c r="H397" s="18">
        <v>157</v>
      </c>
      <c r="I397" s="18">
        <v>224</v>
      </c>
      <c r="J397" s="18">
        <v>136</v>
      </c>
      <c r="K397" s="18">
        <v>178</v>
      </c>
      <c r="L397" s="18">
        <v>497</v>
      </c>
      <c r="M397" s="18">
        <v>414</v>
      </c>
      <c r="N397" s="18">
        <v>451</v>
      </c>
      <c r="O397" s="18">
        <v>393</v>
      </c>
      <c r="P397" s="18">
        <v>435</v>
      </c>
      <c r="Q397" s="18">
        <v>104</v>
      </c>
      <c r="R397" s="18">
        <v>41</v>
      </c>
      <c r="S397" s="18">
        <v>83</v>
      </c>
      <c r="T397" s="18">
        <v>25</v>
      </c>
      <c r="U397" s="18">
        <v>62</v>
      </c>
      <c r="V397" s="18">
        <v>356</v>
      </c>
      <c r="W397" s="18">
        <v>298</v>
      </c>
      <c r="X397" s="18">
        <v>340</v>
      </c>
      <c r="Y397" s="18">
        <v>252</v>
      </c>
      <c r="Z397" s="22">
        <v>319</v>
      </c>
      <c r="AA397" s="11">
        <f t="shared" si="264"/>
        <v>3263025</v>
      </c>
      <c r="AB397" s="3" t="s">
        <v>3</v>
      </c>
    </row>
    <row r="398" spans="1:28" x14ac:dyDescent="0.25">
      <c r="A398" s="2">
        <v>8</v>
      </c>
      <c r="B398" s="17">
        <v>584</v>
      </c>
      <c r="C398" s="18">
        <v>521</v>
      </c>
      <c r="D398" s="18">
        <v>563</v>
      </c>
      <c r="E398" s="18">
        <v>605</v>
      </c>
      <c r="F398" s="18">
        <v>542</v>
      </c>
      <c r="G398" s="18">
        <v>211</v>
      </c>
      <c r="H398" s="18">
        <v>128</v>
      </c>
      <c r="I398" s="18">
        <v>195</v>
      </c>
      <c r="J398" s="18">
        <v>232</v>
      </c>
      <c r="K398" s="18">
        <v>174</v>
      </c>
      <c r="L398" s="18">
        <v>468</v>
      </c>
      <c r="M398" s="18">
        <v>385</v>
      </c>
      <c r="N398" s="18">
        <v>447</v>
      </c>
      <c r="O398" s="18">
        <v>489</v>
      </c>
      <c r="P398" s="18">
        <v>401</v>
      </c>
      <c r="Q398" s="18">
        <v>100</v>
      </c>
      <c r="R398" s="18">
        <v>12</v>
      </c>
      <c r="S398" s="18">
        <v>54</v>
      </c>
      <c r="T398" s="18">
        <v>116</v>
      </c>
      <c r="U398" s="18">
        <v>33</v>
      </c>
      <c r="V398" s="18">
        <v>327</v>
      </c>
      <c r="W398" s="18">
        <v>269</v>
      </c>
      <c r="X398" s="18">
        <v>306</v>
      </c>
      <c r="Y398" s="18">
        <v>373</v>
      </c>
      <c r="Z398" s="22">
        <v>290</v>
      </c>
      <c r="AA398" s="11">
        <f t="shared" si="264"/>
        <v>3263025</v>
      </c>
    </row>
    <row r="399" spans="1:28" x14ac:dyDescent="0.25">
      <c r="A399" s="2">
        <v>9</v>
      </c>
      <c r="B399" s="17">
        <v>555</v>
      </c>
      <c r="C399" s="18">
        <v>617</v>
      </c>
      <c r="D399" s="18">
        <v>534</v>
      </c>
      <c r="E399" s="18">
        <v>596</v>
      </c>
      <c r="F399" s="18">
        <v>513</v>
      </c>
      <c r="G399" s="18">
        <v>182</v>
      </c>
      <c r="H399" s="18">
        <v>249</v>
      </c>
      <c r="I399" s="18">
        <v>161</v>
      </c>
      <c r="J399" s="18">
        <v>203</v>
      </c>
      <c r="K399" s="18">
        <v>145</v>
      </c>
      <c r="L399" s="18">
        <v>439</v>
      </c>
      <c r="M399" s="18">
        <v>476</v>
      </c>
      <c r="N399" s="18">
        <v>418</v>
      </c>
      <c r="O399" s="18">
        <v>460</v>
      </c>
      <c r="P399" s="18">
        <v>397</v>
      </c>
      <c r="Q399" s="18">
        <v>66</v>
      </c>
      <c r="R399" s="18">
        <v>108</v>
      </c>
      <c r="S399" s="18">
        <v>50</v>
      </c>
      <c r="T399" s="18">
        <v>87</v>
      </c>
      <c r="U399" s="18">
        <v>4</v>
      </c>
      <c r="V399" s="18">
        <v>323</v>
      </c>
      <c r="W399" s="18">
        <v>365</v>
      </c>
      <c r="X399" s="18">
        <v>277</v>
      </c>
      <c r="Y399" s="18">
        <v>344</v>
      </c>
      <c r="Z399" s="22">
        <v>256</v>
      </c>
      <c r="AA399" s="11">
        <f t="shared" si="264"/>
        <v>3263025</v>
      </c>
    </row>
    <row r="400" spans="1:28" x14ac:dyDescent="0.25">
      <c r="A400" s="2">
        <v>10</v>
      </c>
      <c r="B400" s="17">
        <v>546</v>
      </c>
      <c r="C400" s="18">
        <v>588</v>
      </c>
      <c r="D400" s="18">
        <v>505</v>
      </c>
      <c r="E400" s="18">
        <v>567</v>
      </c>
      <c r="F400" s="18">
        <v>609</v>
      </c>
      <c r="G400" s="18">
        <v>153</v>
      </c>
      <c r="H400" s="18">
        <v>220</v>
      </c>
      <c r="I400" s="18">
        <v>132</v>
      </c>
      <c r="J400" s="18">
        <v>199</v>
      </c>
      <c r="K400" s="18">
        <v>236</v>
      </c>
      <c r="L400" s="18">
        <v>410</v>
      </c>
      <c r="M400" s="18">
        <v>472</v>
      </c>
      <c r="N400" s="18">
        <v>389</v>
      </c>
      <c r="O400" s="18">
        <v>426</v>
      </c>
      <c r="P400" s="18">
        <v>493</v>
      </c>
      <c r="Q400" s="18">
        <v>37</v>
      </c>
      <c r="R400" s="18">
        <v>79</v>
      </c>
      <c r="S400" s="18">
        <v>16</v>
      </c>
      <c r="T400" s="18">
        <v>58</v>
      </c>
      <c r="U400" s="18">
        <v>125</v>
      </c>
      <c r="V400" s="18">
        <v>294</v>
      </c>
      <c r="W400" s="18">
        <v>331</v>
      </c>
      <c r="X400" s="18">
        <v>273</v>
      </c>
      <c r="Y400" s="18">
        <v>315</v>
      </c>
      <c r="Z400" s="22">
        <v>352</v>
      </c>
      <c r="AA400" s="11">
        <f t="shared" si="264"/>
        <v>3263025</v>
      </c>
    </row>
    <row r="401" spans="1:28" x14ac:dyDescent="0.25">
      <c r="A401" s="2">
        <v>11</v>
      </c>
      <c r="B401" s="17">
        <v>383</v>
      </c>
      <c r="C401" s="18">
        <v>450</v>
      </c>
      <c r="D401" s="18">
        <v>487</v>
      </c>
      <c r="E401" s="18">
        <v>404</v>
      </c>
      <c r="F401" s="18">
        <v>466</v>
      </c>
      <c r="G401" s="18">
        <v>15</v>
      </c>
      <c r="H401" s="18">
        <v>52</v>
      </c>
      <c r="I401" s="18">
        <v>119</v>
      </c>
      <c r="J401" s="18">
        <v>31</v>
      </c>
      <c r="K401" s="18">
        <v>98</v>
      </c>
      <c r="L401" s="18">
        <v>267</v>
      </c>
      <c r="M401" s="18">
        <v>309</v>
      </c>
      <c r="N401" s="18">
        <v>371</v>
      </c>
      <c r="O401" s="18">
        <v>288</v>
      </c>
      <c r="P401" s="18">
        <v>330</v>
      </c>
      <c r="Q401" s="18">
        <v>524</v>
      </c>
      <c r="R401" s="18">
        <v>561</v>
      </c>
      <c r="S401" s="18">
        <v>603</v>
      </c>
      <c r="T401" s="18">
        <v>545</v>
      </c>
      <c r="U401" s="18">
        <v>582</v>
      </c>
      <c r="V401" s="18">
        <v>126</v>
      </c>
      <c r="W401" s="18">
        <v>193</v>
      </c>
      <c r="X401" s="18">
        <v>235</v>
      </c>
      <c r="Y401" s="18">
        <v>172</v>
      </c>
      <c r="Z401" s="22">
        <v>214</v>
      </c>
      <c r="AA401" s="11">
        <f t="shared" si="264"/>
        <v>3263025</v>
      </c>
    </row>
    <row r="402" spans="1:28" x14ac:dyDescent="0.25">
      <c r="A402" s="2">
        <v>12</v>
      </c>
      <c r="B402" s="17">
        <v>479</v>
      </c>
      <c r="C402" s="18">
        <v>416</v>
      </c>
      <c r="D402" s="18">
        <v>458</v>
      </c>
      <c r="E402" s="18">
        <v>400</v>
      </c>
      <c r="F402" s="18">
        <v>437</v>
      </c>
      <c r="G402" s="18">
        <v>106</v>
      </c>
      <c r="H402" s="18">
        <v>48</v>
      </c>
      <c r="I402" s="18">
        <v>90</v>
      </c>
      <c r="J402" s="18">
        <v>2</v>
      </c>
      <c r="K402" s="18">
        <v>69</v>
      </c>
      <c r="L402" s="18">
        <v>363</v>
      </c>
      <c r="M402" s="18">
        <v>280</v>
      </c>
      <c r="N402" s="18">
        <v>342</v>
      </c>
      <c r="O402" s="18">
        <v>259</v>
      </c>
      <c r="P402" s="18">
        <v>321</v>
      </c>
      <c r="Q402" s="18">
        <v>620</v>
      </c>
      <c r="R402" s="18">
        <v>532</v>
      </c>
      <c r="S402" s="18">
        <v>599</v>
      </c>
      <c r="T402" s="18">
        <v>511</v>
      </c>
      <c r="U402" s="18">
        <v>553</v>
      </c>
      <c r="V402" s="18">
        <v>247</v>
      </c>
      <c r="W402" s="18">
        <v>164</v>
      </c>
      <c r="X402" s="18">
        <v>201</v>
      </c>
      <c r="Y402" s="18">
        <v>143</v>
      </c>
      <c r="Z402" s="22">
        <v>185</v>
      </c>
      <c r="AA402" s="11">
        <f t="shared" si="264"/>
        <v>3263025</v>
      </c>
    </row>
    <row r="403" spans="1:28" x14ac:dyDescent="0.25">
      <c r="A403" s="2">
        <v>13</v>
      </c>
      <c r="B403" s="17">
        <v>475</v>
      </c>
      <c r="C403" s="18">
        <v>387</v>
      </c>
      <c r="D403" s="18">
        <v>429</v>
      </c>
      <c r="E403" s="18">
        <v>491</v>
      </c>
      <c r="F403" s="18">
        <v>408</v>
      </c>
      <c r="G403" s="18">
        <v>77</v>
      </c>
      <c r="H403" s="18">
        <v>19</v>
      </c>
      <c r="I403" s="18">
        <v>56</v>
      </c>
      <c r="J403" s="18">
        <v>123</v>
      </c>
      <c r="K403" s="18">
        <v>40</v>
      </c>
      <c r="L403" s="18">
        <v>334</v>
      </c>
      <c r="M403" s="18">
        <v>271</v>
      </c>
      <c r="N403" s="14">
        <v>313</v>
      </c>
      <c r="O403" s="18">
        <v>355</v>
      </c>
      <c r="P403" s="18">
        <v>292</v>
      </c>
      <c r="Q403" s="18">
        <v>586</v>
      </c>
      <c r="R403" s="18">
        <v>503</v>
      </c>
      <c r="S403" s="18">
        <v>570</v>
      </c>
      <c r="T403" s="18">
        <v>607</v>
      </c>
      <c r="U403" s="18">
        <v>549</v>
      </c>
      <c r="V403" s="18">
        <v>218</v>
      </c>
      <c r="W403" s="18">
        <v>135</v>
      </c>
      <c r="X403" s="18">
        <v>197</v>
      </c>
      <c r="Y403" s="18">
        <v>239</v>
      </c>
      <c r="Z403" s="22">
        <v>151</v>
      </c>
      <c r="AA403" s="11">
        <f t="shared" si="264"/>
        <v>3263025</v>
      </c>
      <c r="AB403" s="12">
        <f>B403^3+C403^3+D403^3+E403^3+F403^3+G403^3+H403^3+I403^3+J403^3+K403^3+L403^3+M403^3+N403^3+O403^3+P403^3+Q403^3+R403^3+S403^3+T403^3+U403^3+V403^3+W403^3+X403^3+Y403^3+Z403^3</f>
        <v>1530765625</v>
      </c>
    </row>
    <row r="404" spans="1:28" x14ac:dyDescent="0.25">
      <c r="A404" s="2">
        <v>14</v>
      </c>
      <c r="B404" s="17">
        <v>441</v>
      </c>
      <c r="C404" s="18">
        <v>483</v>
      </c>
      <c r="D404" s="18">
        <v>425</v>
      </c>
      <c r="E404" s="18">
        <v>462</v>
      </c>
      <c r="F404" s="18">
        <v>379</v>
      </c>
      <c r="G404" s="18">
        <v>73</v>
      </c>
      <c r="H404" s="18">
        <v>115</v>
      </c>
      <c r="I404" s="18">
        <v>27</v>
      </c>
      <c r="J404" s="18">
        <v>94</v>
      </c>
      <c r="K404" s="18">
        <v>6</v>
      </c>
      <c r="L404" s="18">
        <v>305</v>
      </c>
      <c r="M404" s="18">
        <v>367</v>
      </c>
      <c r="N404" s="18">
        <v>284</v>
      </c>
      <c r="O404" s="18">
        <v>346</v>
      </c>
      <c r="P404" s="18">
        <v>263</v>
      </c>
      <c r="Q404" s="18">
        <v>557</v>
      </c>
      <c r="R404" s="18">
        <v>624</v>
      </c>
      <c r="S404" s="18">
        <v>536</v>
      </c>
      <c r="T404" s="18">
        <v>578</v>
      </c>
      <c r="U404" s="18">
        <v>520</v>
      </c>
      <c r="V404" s="18">
        <v>189</v>
      </c>
      <c r="W404" s="18">
        <v>226</v>
      </c>
      <c r="X404" s="18">
        <v>168</v>
      </c>
      <c r="Y404" s="18">
        <v>210</v>
      </c>
      <c r="Z404" s="22">
        <v>147</v>
      </c>
      <c r="AA404" s="11">
        <f t="shared" si="264"/>
        <v>3263025</v>
      </c>
      <c r="AB404" s="12"/>
    </row>
    <row r="405" spans="1:28" x14ac:dyDescent="0.25">
      <c r="A405" s="2">
        <v>15</v>
      </c>
      <c r="B405" s="17">
        <v>412</v>
      </c>
      <c r="C405" s="18">
        <v>454</v>
      </c>
      <c r="D405" s="18">
        <v>391</v>
      </c>
      <c r="E405" s="18">
        <v>433</v>
      </c>
      <c r="F405" s="18">
        <v>500</v>
      </c>
      <c r="G405" s="18">
        <v>44</v>
      </c>
      <c r="H405" s="18">
        <v>81</v>
      </c>
      <c r="I405" s="18">
        <v>23</v>
      </c>
      <c r="J405" s="18">
        <v>65</v>
      </c>
      <c r="K405" s="18">
        <v>102</v>
      </c>
      <c r="L405" s="18">
        <v>296</v>
      </c>
      <c r="M405" s="18">
        <v>338</v>
      </c>
      <c r="N405" s="18">
        <v>255</v>
      </c>
      <c r="O405" s="18">
        <v>317</v>
      </c>
      <c r="P405" s="18">
        <v>359</v>
      </c>
      <c r="Q405" s="18">
        <v>528</v>
      </c>
      <c r="R405" s="18">
        <v>595</v>
      </c>
      <c r="S405" s="18">
        <v>507</v>
      </c>
      <c r="T405" s="18">
        <v>574</v>
      </c>
      <c r="U405" s="18">
        <v>611</v>
      </c>
      <c r="V405" s="18">
        <v>160</v>
      </c>
      <c r="W405" s="18">
        <v>222</v>
      </c>
      <c r="X405" s="18">
        <v>139</v>
      </c>
      <c r="Y405" s="18">
        <v>176</v>
      </c>
      <c r="Z405" s="22">
        <v>243</v>
      </c>
      <c r="AA405" s="11">
        <f t="shared" si="264"/>
        <v>3263025</v>
      </c>
      <c r="AB405" s="12"/>
    </row>
    <row r="406" spans="1:28" x14ac:dyDescent="0.25">
      <c r="A406" s="2">
        <v>16</v>
      </c>
      <c r="B406" s="17">
        <v>274</v>
      </c>
      <c r="C406" s="18">
        <v>311</v>
      </c>
      <c r="D406" s="18">
        <v>353</v>
      </c>
      <c r="E406" s="18">
        <v>295</v>
      </c>
      <c r="F406" s="18">
        <v>332</v>
      </c>
      <c r="G406" s="18">
        <v>501</v>
      </c>
      <c r="H406" s="18">
        <v>568</v>
      </c>
      <c r="I406" s="18">
        <v>610</v>
      </c>
      <c r="J406" s="18">
        <v>547</v>
      </c>
      <c r="K406" s="18">
        <v>589</v>
      </c>
      <c r="L406" s="18">
        <v>133</v>
      </c>
      <c r="M406" s="18">
        <v>200</v>
      </c>
      <c r="N406" s="18">
        <v>237</v>
      </c>
      <c r="O406" s="18">
        <v>154</v>
      </c>
      <c r="P406" s="18">
        <v>216</v>
      </c>
      <c r="Q406" s="18">
        <v>390</v>
      </c>
      <c r="R406" s="18">
        <v>427</v>
      </c>
      <c r="S406" s="18">
        <v>494</v>
      </c>
      <c r="T406" s="18">
        <v>406</v>
      </c>
      <c r="U406" s="18">
        <v>473</v>
      </c>
      <c r="V406" s="18">
        <v>17</v>
      </c>
      <c r="W406" s="18">
        <v>59</v>
      </c>
      <c r="X406" s="18">
        <v>121</v>
      </c>
      <c r="Y406" s="18">
        <v>38</v>
      </c>
      <c r="Z406" s="22">
        <v>80</v>
      </c>
      <c r="AA406" s="11">
        <f t="shared" si="264"/>
        <v>3263025</v>
      </c>
      <c r="AB406" s="12"/>
    </row>
    <row r="407" spans="1:28" x14ac:dyDescent="0.25">
      <c r="A407" s="2">
        <v>17</v>
      </c>
      <c r="B407" s="17">
        <v>370</v>
      </c>
      <c r="C407" s="18">
        <v>282</v>
      </c>
      <c r="D407" s="18">
        <v>349</v>
      </c>
      <c r="E407" s="18">
        <v>261</v>
      </c>
      <c r="F407" s="18">
        <v>303</v>
      </c>
      <c r="G407" s="18">
        <v>622</v>
      </c>
      <c r="H407" s="18">
        <v>539</v>
      </c>
      <c r="I407" s="18">
        <v>576</v>
      </c>
      <c r="J407" s="18">
        <v>518</v>
      </c>
      <c r="K407" s="18">
        <v>560</v>
      </c>
      <c r="L407" s="18">
        <v>229</v>
      </c>
      <c r="M407" s="18">
        <v>166</v>
      </c>
      <c r="N407" s="18">
        <v>208</v>
      </c>
      <c r="O407" s="18">
        <v>150</v>
      </c>
      <c r="P407" s="18">
        <v>187</v>
      </c>
      <c r="Q407" s="18">
        <v>481</v>
      </c>
      <c r="R407" s="18">
        <v>423</v>
      </c>
      <c r="S407" s="18">
        <v>465</v>
      </c>
      <c r="T407" s="18">
        <v>377</v>
      </c>
      <c r="U407" s="18">
        <v>444</v>
      </c>
      <c r="V407" s="18">
        <v>113</v>
      </c>
      <c r="W407" s="18">
        <v>30</v>
      </c>
      <c r="X407" s="18">
        <v>92</v>
      </c>
      <c r="Y407" s="18">
        <v>9</v>
      </c>
      <c r="Z407" s="22">
        <v>71</v>
      </c>
      <c r="AA407" s="11">
        <f t="shared" si="264"/>
        <v>3263025</v>
      </c>
      <c r="AB407" s="12"/>
    </row>
    <row r="408" spans="1:28" x14ac:dyDescent="0.25">
      <c r="A408" s="2">
        <v>18</v>
      </c>
      <c r="B408" s="17">
        <v>336</v>
      </c>
      <c r="C408" s="18">
        <v>253</v>
      </c>
      <c r="D408" s="18">
        <v>320</v>
      </c>
      <c r="E408" s="18">
        <v>357</v>
      </c>
      <c r="F408" s="18">
        <v>299</v>
      </c>
      <c r="G408" s="18">
        <v>593</v>
      </c>
      <c r="H408" s="18">
        <v>510</v>
      </c>
      <c r="I408" s="18">
        <v>572</v>
      </c>
      <c r="J408" s="18">
        <v>614</v>
      </c>
      <c r="K408" s="18">
        <v>526</v>
      </c>
      <c r="L408" s="18">
        <v>225</v>
      </c>
      <c r="M408" s="18">
        <v>137</v>
      </c>
      <c r="N408" s="18">
        <v>179</v>
      </c>
      <c r="O408" s="18">
        <v>241</v>
      </c>
      <c r="P408" s="18">
        <v>158</v>
      </c>
      <c r="Q408" s="18">
        <v>452</v>
      </c>
      <c r="R408" s="18">
        <v>394</v>
      </c>
      <c r="S408" s="18">
        <v>431</v>
      </c>
      <c r="T408" s="18">
        <v>498</v>
      </c>
      <c r="U408" s="18">
        <v>415</v>
      </c>
      <c r="V408" s="18">
        <v>84</v>
      </c>
      <c r="W408" s="18">
        <v>21</v>
      </c>
      <c r="X408" s="18">
        <v>63</v>
      </c>
      <c r="Y408" s="18">
        <v>105</v>
      </c>
      <c r="Z408" s="22">
        <v>42</v>
      </c>
      <c r="AA408" s="11">
        <f t="shared" si="264"/>
        <v>3263025</v>
      </c>
      <c r="AB408" s="12"/>
    </row>
    <row r="409" spans="1:28" x14ac:dyDescent="0.25">
      <c r="A409" s="2">
        <v>19</v>
      </c>
      <c r="B409" s="17">
        <v>307</v>
      </c>
      <c r="C409" s="18">
        <v>374</v>
      </c>
      <c r="D409" s="18">
        <v>286</v>
      </c>
      <c r="E409" s="18">
        <v>328</v>
      </c>
      <c r="F409" s="18">
        <v>270</v>
      </c>
      <c r="G409" s="18">
        <v>564</v>
      </c>
      <c r="H409" s="18">
        <v>601</v>
      </c>
      <c r="I409" s="18">
        <v>543</v>
      </c>
      <c r="J409" s="18">
        <v>585</v>
      </c>
      <c r="K409" s="18">
        <v>522</v>
      </c>
      <c r="L409" s="18">
        <v>191</v>
      </c>
      <c r="M409" s="18">
        <v>233</v>
      </c>
      <c r="N409" s="18">
        <v>175</v>
      </c>
      <c r="O409" s="18">
        <v>212</v>
      </c>
      <c r="P409" s="18">
        <v>129</v>
      </c>
      <c r="Q409" s="18">
        <v>448</v>
      </c>
      <c r="R409" s="18">
        <v>490</v>
      </c>
      <c r="S409" s="18">
        <v>402</v>
      </c>
      <c r="T409" s="18">
        <v>469</v>
      </c>
      <c r="U409" s="18">
        <v>381</v>
      </c>
      <c r="V409" s="18">
        <v>55</v>
      </c>
      <c r="W409" s="18">
        <v>117</v>
      </c>
      <c r="X409" s="18">
        <v>34</v>
      </c>
      <c r="Y409" s="18">
        <v>96</v>
      </c>
      <c r="Z409" s="22">
        <v>13</v>
      </c>
      <c r="AA409" s="11">
        <f t="shared" si="264"/>
        <v>3263025</v>
      </c>
      <c r="AB409" s="12"/>
    </row>
    <row r="410" spans="1:28" x14ac:dyDescent="0.25">
      <c r="A410" s="2">
        <v>20</v>
      </c>
      <c r="B410" s="17">
        <v>278</v>
      </c>
      <c r="C410" s="18">
        <v>345</v>
      </c>
      <c r="D410" s="18">
        <v>257</v>
      </c>
      <c r="E410" s="18">
        <v>324</v>
      </c>
      <c r="F410" s="18">
        <v>361</v>
      </c>
      <c r="G410" s="18">
        <v>535</v>
      </c>
      <c r="H410" s="18">
        <v>597</v>
      </c>
      <c r="I410" s="18">
        <v>514</v>
      </c>
      <c r="J410" s="18">
        <v>551</v>
      </c>
      <c r="K410" s="18">
        <v>618</v>
      </c>
      <c r="L410" s="18">
        <v>162</v>
      </c>
      <c r="M410" s="18">
        <v>204</v>
      </c>
      <c r="N410" s="18">
        <v>141</v>
      </c>
      <c r="O410" s="18">
        <v>183</v>
      </c>
      <c r="P410" s="18">
        <v>250</v>
      </c>
      <c r="Q410" s="18">
        <v>419</v>
      </c>
      <c r="R410" s="18">
        <v>456</v>
      </c>
      <c r="S410" s="18">
        <v>398</v>
      </c>
      <c r="T410" s="18">
        <v>440</v>
      </c>
      <c r="U410" s="18">
        <v>477</v>
      </c>
      <c r="V410" s="18">
        <v>46</v>
      </c>
      <c r="W410" s="18">
        <v>88</v>
      </c>
      <c r="X410" s="18">
        <v>5</v>
      </c>
      <c r="Y410" s="18">
        <v>67</v>
      </c>
      <c r="Z410" s="22">
        <v>109</v>
      </c>
      <c r="AA410" s="11">
        <f t="shared" si="264"/>
        <v>3263025</v>
      </c>
      <c r="AB410" s="12"/>
    </row>
    <row r="411" spans="1:28" x14ac:dyDescent="0.25">
      <c r="A411" s="2">
        <v>21</v>
      </c>
      <c r="B411" s="17">
        <v>140</v>
      </c>
      <c r="C411" s="18">
        <v>177</v>
      </c>
      <c r="D411" s="18">
        <v>244</v>
      </c>
      <c r="E411" s="18">
        <v>156</v>
      </c>
      <c r="F411" s="18">
        <v>223</v>
      </c>
      <c r="G411" s="18">
        <v>392</v>
      </c>
      <c r="H411" s="18">
        <v>434</v>
      </c>
      <c r="I411" s="18">
        <v>496</v>
      </c>
      <c r="J411" s="18">
        <v>413</v>
      </c>
      <c r="K411" s="18">
        <v>455</v>
      </c>
      <c r="L411" s="18">
        <v>24</v>
      </c>
      <c r="M411" s="18">
        <v>61</v>
      </c>
      <c r="N411" s="18">
        <v>103</v>
      </c>
      <c r="O411" s="18">
        <v>45</v>
      </c>
      <c r="P411" s="18">
        <v>82</v>
      </c>
      <c r="Q411" s="18">
        <v>251</v>
      </c>
      <c r="R411" s="18">
        <v>318</v>
      </c>
      <c r="S411" s="18">
        <v>360</v>
      </c>
      <c r="T411" s="18">
        <v>297</v>
      </c>
      <c r="U411" s="18">
        <v>339</v>
      </c>
      <c r="V411" s="18">
        <v>508</v>
      </c>
      <c r="W411" s="18">
        <v>575</v>
      </c>
      <c r="X411" s="18">
        <v>612</v>
      </c>
      <c r="Y411" s="18">
        <v>529</v>
      </c>
      <c r="Z411" s="22">
        <v>591</v>
      </c>
      <c r="AA411" s="11">
        <f t="shared" si="264"/>
        <v>3263025</v>
      </c>
      <c r="AB411" s="12"/>
    </row>
    <row r="412" spans="1:28" x14ac:dyDescent="0.25">
      <c r="A412" s="2">
        <v>22</v>
      </c>
      <c r="B412" s="17">
        <v>231</v>
      </c>
      <c r="C412" s="18">
        <v>173</v>
      </c>
      <c r="D412" s="18">
        <v>215</v>
      </c>
      <c r="E412" s="18">
        <v>127</v>
      </c>
      <c r="F412" s="18">
        <v>194</v>
      </c>
      <c r="G412" s="18">
        <v>488</v>
      </c>
      <c r="H412" s="18">
        <v>405</v>
      </c>
      <c r="I412" s="18">
        <v>467</v>
      </c>
      <c r="J412" s="18">
        <v>384</v>
      </c>
      <c r="K412" s="18">
        <v>446</v>
      </c>
      <c r="L412" s="18">
        <v>120</v>
      </c>
      <c r="M412" s="18">
        <v>32</v>
      </c>
      <c r="N412" s="18">
        <v>99</v>
      </c>
      <c r="O412" s="18">
        <v>11</v>
      </c>
      <c r="P412" s="18">
        <v>53</v>
      </c>
      <c r="Q412" s="18">
        <v>372</v>
      </c>
      <c r="R412" s="18">
        <v>289</v>
      </c>
      <c r="S412" s="18">
        <v>326</v>
      </c>
      <c r="T412" s="18">
        <v>268</v>
      </c>
      <c r="U412" s="18">
        <v>310</v>
      </c>
      <c r="V412" s="18">
        <v>604</v>
      </c>
      <c r="W412" s="18">
        <v>541</v>
      </c>
      <c r="X412" s="18">
        <v>583</v>
      </c>
      <c r="Y412" s="18">
        <v>525</v>
      </c>
      <c r="Z412" s="22">
        <v>562</v>
      </c>
      <c r="AA412" s="11">
        <f t="shared" si="264"/>
        <v>3263025</v>
      </c>
      <c r="AB412" s="12"/>
    </row>
    <row r="413" spans="1:28" x14ac:dyDescent="0.25">
      <c r="A413" s="2">
        <v>23</v>
      </c>
      <c r="B413" s="17">
        <v>202</v>
      </c>
      <c r="C413" s="18">
        <v>144</v>
      </c>
      <c r="D413" s="18">
        <v>181</v>
      </c>
      <c r="E413" s="18">
        <v>248</v>
      </c>
      <c r="F413" s="18">
        <v>165</v>
      </c>
      <c r="G413" s="18">
        <v>459</v>
      </c>
      <c r="H413" s="18">
        <v>396</v>
      </c>
      <c r="I413" s="18">
        <v>438</v>
      </c>
      <c r="J413" s="18">
        <v>480</v>
      </c>
      <c r="K413" s="18">
        <v>417</v>
      </c>
      <c r="L413" s="18">
        <v>86</v>
      </c>
      <c r="M413" s="18">
        <v>3</v>
      </c>
      <c r="N413" s="18">
        <v>70</v>
      </c>
      <c r="O413" s="18">
        <v>107</v>
      </c>
      <c r="P413" s="18">
        <v>49</v>
      </c>
      <c r="Q413" s="18">
        <v>343</v>
      </c>
      <c r="R413" s="18">
        <v>260</v>
      </c>
      <c r="S413" s="18">
        <v>322</v>
      </c>
      <c r="T413" s="18">
        <v>364</v>
      </c>
      <c r="U413" s="18">
        <v>276</v>
      </c>
      <c r="V413" s="18">
        <v>600</v>
      </c>
      <c r="W413" s="18">
        <v>512</v>
      </c>
      <c r="X413" s="18">
        <v>554</v>
      </c>
      <c r="Y413" s="18">
        <v>616</v>
      </c>
      <c r="Z413" s="22">
        <v>533</v>
      </c>
      <c r="AA413" s="11">
        <f t="shared" si="264"/>
        <v>3263025</v>
      </c>
      <c r="AB413" s="12"/>
    </row>
    <row r="414" spans="1:28" x14ac:dyDescent="0.25">
      <c r="A414" s="2">
        <v>24</v>
      </c>
      <c r="B414" s="17">
        <v>198</v>
      </c>
      <c r="C414" s="18">
        <v>240</v>
      </c>
      <c r="D414" s="18">
        <v>152</v>
      </c>
      <c r="E414" s="18">
        <v>219</v>
      </c>
      <c r="F414" s="18">
        <v>131</v>
      </c>
      <c r="G414" s="18">
        <v>430</v>
      </c>
      <c r="H414" s="18">
        <v>492</v>
      </c>
      <c r="I414" s="18">
        <v>409</v>
      </c>
      <c r="J414" s="18">
        <v>471</v>
      </c>
      <c r="K414" s="18">
        <v>388</v>
      </c>
      <c r="L414" s="18">
        <v>57</v>
      </c>
      <c r="M414" s="18">
        <v>124</v>
      </c>
      <c r="N414" s="18">
        <v>36</v>
      </c>
      <c r="O414" s="18">
        <v>78</v>
      </c>
      <c r="P414" s="18">
        <v>20</v>
      </c>
      <c r="Q414" s="18">
        <v>314</v>
      </c>
      <c r="R414" s="18">
        <v>351</v>
      </c>
      <c r="S414" s="18">
        <v>293</v>
      </c>
      <c r="T414" s="18">
        <v>335</v>
      </c>
      <c r="U414" s="18">
        <v>272</v>
      </c>
      <c r="V414" s="18">
        <v>566</v>
      </c>
      <c r="W414" s="18">
        <v>608</v>
      </c>
      <c r="X414" s="18">
        <v>550</v>
      </c>
      <c r="Y414" s="18">
        <v>587</v>
      </c>
      <c r="Z414" s="22">
        <v>504</v>
      </c>
      <c r="AA414" s="11">
        <f t="shared" si="264"/>
        <v>3263025</v>
      </c>
      <c r="AB414" s="12"/>
    </row>
    <row r="415" spans="1:28" x14ac:dyDescent="0.25">
      <c r="A415" s="2">
        <v>25</v>
      </c>
      <c r="B415" s="19">
        <v>169</v>
      </c>
      <c r="C415" s="20">
        <v>206</v>
      </c>
      <c r="D415" s="20">
        <v>148</v>
      </c>
      <c r="E415" s="20">
        <v>190</v>
      </c>
      <c r="F415" s="20">
        <v>227</v>
      </c>
      <c r="G415" s="20">
        <v>421</v>
      </c>
      <c r="H415" s="20">
        <v>463</v>
      </c>
      <c r="I415" s="20">
        <v>380</v>
      </c>
      <c r="J415" s="20">
        <v>442</v>
      </c>
      <c r="K415" s="20">
        <v>484</v>
      </c>
      <c r="L415" s="20">
        <v>28</v>
      </c>
      <c r="M415" s="20">
        <v>95</v>
      </c>
      <c r="N415" s="20">
        <v>7</v>
      </c>
      <c r="O415" s="20">
        <v>74</v>
      </c>
      <c r="P415" s="20">
        <v>111</v>
      </c>
      <c r="Q415" s="20">
        <v>285</v>
      </c>
      <c r="R415" s="20">
        <v>347</v>
      </c>
      <c r="S415" s="20">
        <v>264</v>
      </c>
      <c r="T415" s="20">
        <v>301</v>
      </c>
      <c r="U415" s="20">
        <v>368</v>
      </c>
      <c r="V415" s="20">
        <v>537</v>
      </c>
      <c r="W415" s="20">
        <v>579</v>
      </c>
      <c r="X415" s="20">
        <v>516</v>
      </c>
      <c r="Y415" s="20">
        <v>558</v>
      </c>
      <c r="Z415" s="23">
        <v>625</v>
      </c>
      <c r="AA415" s="11">
        <f t="shared" si="264"/>
        <v>3263025</v>
      </c>
      <c r="AB415" s="12"/>
    </row>
    <row r="416" spans="1:28" x14ac:dyDescent="0.25">
      <c r="A416" s="7" t="s">
        <v>0</v>
      </c>
      <c r="B416" s="11">
        <f t="shared" ref="B416" si="265">SUMSQ(B391:B415)</f>
        <v>3263025</v>
      </c>
      <c r="C416" s="11">
        <f t="shared" ref="C416" si="266">SUMSQ(C391:C415)</f>
        <v>3263025</v>
      </c>
      <c r="D416" s="11">
        <f t="shared" ref="D416" si="267">SUMSQ(D391:D415)</f>
        <v>3263025</v>
      </c>
      <c r="E416" s="11">
        <f t="shared" ref="E416" si="268">SUMSQ(E391:E415)</f>
        <v>3263025</v>
      </c>
      <c r="F416" s="11">
        <f t="shared" ref="F416" si="269">SUMSQ(F391:F415)</f>
        <v>3263025</v>
      </c>
      <c r="G416" s="11">
        <f t="shared" ref="G416" si="270">SUMSQ(G391:G415)</f>
        <v>3263025</v>
      </c>
      <c r="H416" s="11">
        <f t="shared" ref="H416" si="271">SUMSQ(H391:H415)</f>
        <v>3263025</v>
      </c>
      <c r="I416" s="11">
        <f t="shared" ref="I416" si="272">SUMSQ(I391:I415)</f>
        <v>3263025</v>
      </c>
      <c r="J416" s="11">
        <f t="shared" ref="J416" si="273">SUMSQ(J391:J415)</f>
        <v>3263025</v>
      </c>
      <c r="K416" s="11">
        <f t="shared" ref="K416" si="274">SUMSQ(K391:K415)</f>
        <v>3263025</v>
      </c>
      <c r="L416" s="11">
        <f t="shared" ref="L416" si="275">SUMSQ(L391:L415)</f>
        <v>3263025</v>
      </c>
      <c r="M416" s="11">
        <f t="shared" ref="M416" si="276">SUMSQ(M391:M415)</f>
        <v>3263025</v>
      </c>
      <c r="N416" s="11">
        <f t="shared" ref="N416" si="277">SUMSQ(N391:N415)</f>
        <v>3263025</v>
      </c>
      <c r="O416" s="11">
        <f t="shared" ref="O416" si="278">SUMSQ(O391:O415)</f>
        <v>3263025</v>
      </c>
      <c r="P416" s="11">
        <f t="shared" ref="P416" si="279">SUMSQ(P391:P415)</f>
        <v>3263025</v>
      </c>
      <c r="Q416" s="11">
        <f t="shared" ref="Q416" si="280">SUMSQ(Q391:Q415)</f>
        <v>3263025</v>
      </c>
      <c r="R416" s="11">
        <f t="shared" ref="R416" si="281">SUMSQ(R391:R415)</f>
        <v>3263025</v>
      </c>
      <c r="S416" s="11">
        <f t="shared" ref="S416" si="282">SUMSQ(S391:S415)</f>
        <v>3263025</v>
      </c>
      <c r="T416" s="11">
        <f t="shared" ref="T416" si="283">SUMSQ(T391:T415)</f>
        <v>3263025</v>
      </c>
      <c r="U416" s="11">
        <f t="shared" ref="U416" si="284">SUMSQ(U391:U415)</f>
        <v>3263025</v>
      </c>
      <c r="V416" s="11">
        <f t="shared" ref="V416" si="285">SUMSQ(V391:V415)</f>
        <v>3263025</v>
      </c>
      <c r="W416" s="11">
        <f t="shared" ref="W416" si="286">SUMSQ(W391:W415)</f>
        <v>3263025</v>
      </c>
      <c r="X416" s="11">
        <f t="shared" ref="X416" si="287">SUMSQ(X391:X415)</f>
        <v>3263025</v>
      </c>
      <c r="Y416" s="11">
        <f t="shared" ref="Y416" si="288">SUMSQ(Y391:Y415)</f>
        <v>3263025</v>
      </c>
      <c r="Z416" s="11">
        <f t="shared" ref="Z416" si="289">SUMSQ(Z391:Z415)</f>
        <v>3263025</v>
      </c>
      <c r="AA416" s="11"/>
      <c r="AB416" s="12"/>
    </row>
    <row r="417" spans="1:28" x14ac:dyDescent="0.25">
      <c r="A417" s="7" t="s">
        <v>4</v>
      </c>
      <c r="N417" s="12">
        <f>N391^3+N392^3+N393^3+N394^3+N395^3+N396^3+N397^3+N398^3+N399^3+N400^3+N401^3+N402^3+N403^3+N404^3+N405^3+N406^3+N407^3+N408^3+N409^3+N410^3+N411^3+N412^3+N413^3+N414^3+N415^3</f>
        <v>1530765625</v>
      </c>
      <c r="O417" s="12"/>
      <c r="AA417" s="11"/>
      <c r="AB417" s="12"/>
    </row>
    <row r="418" spans="1:28" x14ac:dyDescent="0.25">
      <c r="A418" s="3"/>
      <c r="B418" s="8" t="s">
        <v>6</v>
      </c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11"/>
      <c r="AB418" s="12"/>
    </row>
    <row r="419" spans="1:28" x14ac:dyDescent="0.25">
      <c r="A419" s="7" t="s">
        <v>1</v>
      </c>
      <c r="B419" s="3">
        <f>B391</f>
        <v>1</v>
      </c>
      <c r="C419" s="3">
        <f>C392</f>
        <v>39</v>
      </c>
      <c r="D419" s="3">
        <f>D393</f>
        <v>72</v>
      </c>
      <c r="E419" s="3">
        <f>E394</f>
        <v>85</v>
      </c>
      <c r="F419" s="3">
        <f>F395</f>
        <v>118</v>
      </c>
      <c r="G419" s="3">
        <f>G396</f>
        <v>149</v>
      </c>
      <c r="H419" s="3">
        <f>H397</f>
        <v>157</v>
      </c>
      <c r="I419" s="3">
        <f>I398</f>
        <v>195</v>
      </c>
      <c r="J419" s="3">
        <f>J399</f>
        <v>203</v>
      </c>
      <c r="K419" s="3">
        <f>K400</f>
        <v>236</v>
      </c>
      <c r="L419" s="3">
        <f>L401</f>
        <v>267</v>
      </c>
      <c r="M419" s="3">
        <f>M402</f>
        <v>280</v>
      </c>
      <c r="N419" s="3">
        <f>N403</f>
        <v>313</v>
      </c>
      <c r="O419" s="3">
        <f>O404</f>
        <v>346</v>
      </c>
      <c r="P419" s="3">
        <f>P405</f>
        <v>359</v>
      </c>
      <c r="Q419" s="3">
        <f>Q406</f>
        <v>390</v>
      </c>
      <c r="R419" s="3">
        <f>R407</f>
        <v>423</v>
      </c>
      <c r="S419" s="3">
        <f>S408</f>
        <v>431</v>
      </c>
      <c r="T419" s="3">
        <f>T409</f>
        <v>469</v>
      </c>
      <c r="U419" s="3">
        <f>U410</f>
        <v>477</v>
      </c>
      <c r="V419" s="3">
        <f>V411</f>
        <v>508</v>
      </c>
      <c r="W419" s="3">
        <f>W412</f>
        <v>541</v>
      </c>
      <c r="X419" s="3">
        <f>X413</f>
        <v>554</v>
      </c>
      <c r="Y419" s="3">
        <f>Y414</f>
        <v>587</v>
      </c>
      <c r="Z419" s="9">
        <f>Z415</f>
        <v>625</v>
      </c>
      <c r="AA419" s="11">
        <f>SUMSQ(B419:Z419)</f>
        <v>3263025</v>
      </c>
      <c r="AB419" s="12">
        <f>B419^3+C419^3+D419^3+E419^3+F419^3+G419^3+H419^3+I419^3+J419^3+K419^3+L419^3+M419^3+N419^3+O419^3+P419^3+Q419^3+R419^3+S419^3+T419^3+U419^3+V419^3+W419^3+X419^3+Y419^3+Z419^3</f>
        <v>1530765625</v>
      </c>
    </row>
    <row r="420" spans="1:28" x14ac:dyDescent="0.25">
      <c r="A420" s="7" t="s">
        <v>2</v>
      </c>
      <c r="B420" s="3">
        <f>B415</f>
        <v>169</v>
      </c>
      <c r="C420" s="3">
        <f>C414</f>
        <v>240</v>
      </c>
      <c r="D420" s="3">
        <f>D413</f>
        <v>181</v>
      </c>
      <c r="E420" s="3">
        <f>E412</f>
        <v>127</v>
      </c>
      <c r="F420" s="3">
        <f>F411</f>
        <v>223</v>
      </c>
      <c r="G420" s="3">
        <f>G410</f>
        <v>535</v>
      </c>
      <c r="H420" s="3">
        <f>H409</f>
        <v>601</v>
      </c>
      <c r="I420" s="3">
        <f>I408</f>
        <v>572</v>
      </c>
      <c r="J420" s="3">
        <f>J407</f>
        <v>518</v>
      </c>
      <c r="K420" s="3">
        <f>K406</f>
        <v>589</v>
      </c>
      <c r="L420" s="3">
        <f>L405</f>
        <v>296</v>
      </c>
      <c r="M420" s="3">
        <f>M404</f>
        <v>367</v>
      </c>
      <c r="N420" s="3">
        <f>N403</f>
        <v>313</v>
      </c>
      <c r="O420" s="3">
        <f>O402</f>
        <v>259</v>
      </c>
      <c r="P420" s="3">
        <f>P401</f>
        <v>330</v>
      </c>
      <c r="Q420" s="3">
        <f>Q400</f>
        <v>37</v>
      </c>
      <c r="R420" s="3">
        <f>R399</f>
        <v>108</v>
      </c>
      <c r="S420" s="3">
        <f>S398</f>
        <v>54</v>
      </c>
      <c r="T420" s="3">
        <f>T397</f>
        <v>25</v>
      </c>
      <c r="U420" s="3">
        <f>U396</f>
        <v>91</v>
      </c>
      <c r="V420" s="3">
        <f>V395</f>
        <v>403</v>
      </c>
      <c r="W420" s="3">
        <f>W394</f>
        <v>499</v>
      </c>
      <c r="X420" s="3">
        <f>X393</f>
        <v>445</v>
      </c>
      <c r="Y420" s="3">
        <f>Y392</f>
        <v>386</v>
      </c>
      <c r="Z420" s="9">
        <f>Z391</f>
        <v>457</v>
      </c>
      <c r="AA420" s="11">
        <f>SUMSQ(B420:Z420)</f>
        <v>3263025</v>
      </c>
      <c r="AB420" s="12">
        <f>B420^3+C420^3+D420^3+E420^3+F420^3+G420^3+H420^3+I420^3+J420^3+K420^3+L420^3+M420^3+N420^3+O420^3+P420^3+Q420^3+R420^3+S420^3+T420^3+U420^3+V420^3+W420^3+X420^3+Y420^3+Z420^3</f>
        <v>1530765625</v>
      </c>
    </row>
    <row r="422" spans="1:28" x14ac:dyDescent="0.25">
      <c r="A422" s="2" t="s">
        <v>3</v>
      </c>
      <c r="B422" s="13" t="s">
        <v>14</v>
      </c>
      <c r="C422" s="2"/>
      <c r="D422" s="2"/>
      <c r="E422" s="2"/>
      <c r="F422" s="2"/>
      <c r="G422" s="2"/>
      <c r="H422" s="34" t="s">
        <v>41</v>
      </c>
      <c r="I422" s="2"/>
      <c r="J422" s="2"/>
      <c r="K422" s="2" t="s">
        <v>3</v>
      </c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6"/>
      <c r="AB422" s="2"/>
    </row>
    <row r="423" spans="1:28" x14ac:dyDescent="0.25">
      <c r="A423" s="2">
        <v>1</v>
      </c>
      <c r="B423" s="15">
        <v>457</v>
      </c>
      <c r="C423" s="16">
        <v>428</v>
      </c>
      <c r="D423" s="16">
        <v>424</v>
      </c>
      <c r="E423" s="16">
        <v>395</v>
      </c>
      <c r="F423" s="16">
        <v>486</v>
      </c>
      <c r="G423" s="16">
        <v>348</v>
      </c>
      <c r="H423" s="16">
        <v>319</v>
      </c>
      <c r="I423" s="16">
        <v>290</v>
      </c>
      <c r="J423" s="16">
        <v>256</v>
      </c>
      <c r="K423" s="16">
        <v>352</v>
      </c>
      <c r="L423" s="16">
        <v>214</v>
      </c>
      <c r="M423" s="16">
        <v>185</v>
      </c>
      <c r="N423" s="16">
        <v>151</v>
      </c>
      <c r="O423" s="16">
        <v>147</v>
      </c>
      <c r="P423" s="16">
        <v>243</v>
      </c>
      <c r="Q423" s="16">
        <v>80</v>
      </c>
      <c r="R423" s="16">
        <v>71</v>
      </c>
      <c r="S423" s="16">
        <v>42</v>
      </c>
      <c r="T423" s="16">
        <v>13</v>
      </c>
      <c r="U423" s="16">
        <v>109</v>
      </c>
      <c r="V423" s="16">
        <v>591</v>
      </c>
      <c r="W423" s="16">
        <v>562</v>
      </c>
      <c r="X423" s="16">
        <v>533</v>
      </c>
      <c r="Y423" s="16">
        <v>504</v>
      </c>
      <c r="Z423" s="21">
        <v>625</v>
      </c>
      <c r="AA423" s="11">
        <f t="shared" ref="AA423:AA447" si="290">SUMSQ(B423:Z423)</f>
        <v>3263025</v>
      </c>
    </row>
    <row r="424" spans="1:28" x14ac:dyDescent="0.25">
      <c r="A424" s="2">
        <v>2</v>
      </c>
      <c r="B424" s="17">
        <v>420</v>
      </c>
      <c r="C424" s="18">
        <v>386</v>
      </c>
      <c r="D424" s="18">
        <v>482</v>
      </c>
      <c r="E424" s="18">
        <v>453</v>
      </c>
      <c r="F424" s="18">
        <v>449</v>
      </c>
      <c r="G424" s="18">
        <v>281</v>
      </c>
      <c r="H424" s="18">
        <v>252</v>
      </c>
      <c r="I424" s="18">
        <v>373</v>
      </c>
      <c r="J424" s="18">
        <v>344</v>
      </c>
      <c r="K424" s="18">
        <v>315</v>
      </c>
      <c r="L424" s="18">
        <v>172</v>
      </c>
      <c r="M424" s="18">
        <v>143</v>
      </c>
      <c r="N424" s="18">
        <v>239</v>
      </c>
      <c r="O424" s="18">
        <v>210</v>
      </c>
      <c r="P424" s="18">
        <v>176</v>
      </c>
      <c r="Q424" s="18">
        <v>38</v>
      </c>
      <c r="R424" s="18">
        <v>9</v>
      </c>
      <c r="S424" s="18">
        <v>105</v>
      </c>
      <c r="T424" s="18">
        <v>96</v>
      </c>
      <c r="U424" s="18">
        <v>67</v>
      </c>
      <c r="V424" s="18">
        <v>529</v>
      </c>
      <c r="W424" s="18">
        <v>525</v>
      </c>
      <c r="X424" s="18">
        <v>616</v>
      </c>
      <c r="Y424" s="18">
        <v>587</v>
      </c>
      <c r="Z424" s="22">
        <v>558</v>
      </c>
      <c r="AA424" s="11">
        <f t="shared" si="290"/>
        <v>3263025</v>
      </c>
    </row>
    <row r="425" spans="1:28" x14ac:dyDescent="0.25">
      <c r="A425" s="2">
        <v>3</v>
      </c>
      <c r="B425" s="17">
        <v>478</v>
      </c>
      <c r="C425" s="18">
        <v>474</v>
      </c>
      <c r="D425" s="18">
        <v>445</v>
      </c>
      <c r="E425" s="18">
        <v>411</v>
      </c>
      <c r="F425" s="18">
        <v>382</v>
      </c>
      <c r="G425" s="18">
        <v>369</v>
      </c>
      <c r="H425" s="18">
        <v>340</v>
      </c>
      <c r="I425" s="18">
        <v>306</v>
      </c>
      <c r="J425" s="18">
        <v>277</v>
      </c>
      <c r="K425" s="18">
        <v>273</v>
      </c>
      <c r="L425" s="18">
        <v>235</v>
      </c>
      <c r="M425" s="18">
        <v>201</v>
      </c>
      <c r="N425" s="18">
        <v>197</v>
      </c>
      <c r="O425" s="18">
        <v>168</v>
      </c>
      <c r="P425" s="18">
        <v>139</v>
      </c>
      <c r="Q425" s="18">
        <v>121</v>
      </c>
      <c r="R425" s="18">
        <v>92</v>
      </c>
      <c r="S425" s="18">
        <v>63</v>
      </c>
      <c r="T425" s="18">
        <v>34</v>
      </c>
      <c r="U425" s="18">
        <v>5</v>
      </c>
      <c r="V425" s="18">
        <v>612</v>
      </c>
      <c r="W425" s="18">
        <v>583</v>
      </c>
      <c r="X425" s="18">
        <v>554</v>
      </c>
      <c r="Y425" s="18">
        <v>550</v>
      </c>
      <c r="Z425" s="22">
        <v>516</v>
      </c>
      <c r="AA425" s="11">
        <f t="shared" si="290"/>
        <v>3263025</v>
      </c>
    </row>
    <row r="426" spans="1:28" x14ac:dyDescent="0.25">
      <c r="A426" s="2">
        <v>4</v>
      </c>
      <c r="B426" s="17">
        <v>436</v>
      </c>
      <c r="C426" s="18">
        <v>407</v>
      </c>
      <c r="D426" s="18">
        <v>378</v>
      </c>
      <c r="E426" s="18">
        <v>499</v>
      </c>
      <c r="F426" s="18">
        <v>470</v>
      </c>
      <c r="G426" s="18">
        <v>302</v>
      </c>
      <c r="H426" s="18">
        <v>298</v>
      </c>
      <c r="I426" s="18">
        <v>269</v>
      </c>
      <c r="J426" s="18">
        <v>365</v>
      </c>
      <c r="K426" s="18">
        <v>331</v>
      </c>
      <c r="L426" s="18">
        <v>193</v>
      </c>
      <c r="M426" s="18">
        <v>164</v>
      </c>
      <c r="N426" s="18">
        <v>135</v>
      </c>
      <c r="O426" s="18">
        <v>226</v>
      </c>
      <c r="P426" s="18">
        <v>222</v>
      </c>
      <c r="Q426" s="18">
        <v>59</v>
      </c>
      <c r="R426" s="18">
        <v>30</v>
      </c>
      <c r="S426" s="18">
        <v>21</v>
      </c>
      <c r="T426" s="18">
        <v>117</v>
      </c>
      <c r="U426" s="18">
        <v>88</v>
      </c>
      <c r="V426" s="18">
        <v>575</v>
      </c>
      <c r="W426" s="18">
        <v>541</v>
      </c>
      <c r="X426" s="18">
        <v>512</v>
      </c>
      <c r="Y426" s="18">
        <v>608</v>
      </c>
      <c r="Z426" s="22">
        <v>579</v>
      </c>
      <c r="AA426" s="11">
        <f t="shared" si="290"/>
        <v>3263025</v>
      </c>
    </row>
    <row r="427" spans="1:28" x14ac:dyDescent="0.25">
      <c r="A427" s="2">
        <v>5</v>
      </c>
      <c r="B427" s="17">
        <v>399</v>
      </c>
      <c r="C427" s="18">
        <v>495</v>
      </c>
      <c r="D427" s="18">
        <v>461</v>
      </c>
      <c r="E427" s="18">
        <v>432</v>
      </c>
      <c r="F427" s="18">
        <v>403</v>
      </c>
      <c r="G427" s="18">
        <v>265</v>
      </c>
      <c r="H427" s="18">
        <v>356</v>
      </c>
      <c r="I427" s="18">
        <v>327</v>
      </c>
      <c r="J427" s="18">
        <v>323</v>
      </c>
      <c r="K427" s="18">
        <v>294</v>
      </c>
      <c r="L427" s="18">
        <v>126</v>
      </c>
      <c r="M427" s="18">
        <v>247</v>
      </c>
      <c r="N427" s="18">
        <v>218</v>
      </c>
      <c r="O427" s="18">
        <v>189</v>
      </c>
      <c r="P427" s="18">
        <v>160</v>
      </c>
      <c r="Q427" s="18">
        <v>17</v>
      </c>
      <c r="R427" s="18">
        <v>113</v>
      </c>
      <c r="S427" s="18">
        <v>84</v>
      </c>
      <c r="T427" s="18">
        <v>55</v>
      </c>
      <c r="U427" s="18">
        <v>46</v>
      </c>
      <c r="V427" s="18">
        <v>508</v>
      </c>
      <c r="W427" s="18">
        <v>604</v>
      </c>
      <c r="X427" s="18">
        <v>600</v>
      </c>
      <c r="Y427" s="18">
        <v>566</v>
      </c>
      <c r="Z427" s="22">
        <v>537</v>
      </c>
      <c r="AA427" s="11">
        <f t="shared" si="290"/>
        <v>3263025</v>
      </c>
    </row>
    <row r="428" spans="1:28" x14ac:dyDescent="0.25">
      <c r="A428" s="2">
        <v>6</v>
      </c>
      <c r="B428" s="17">
        <v>205</v>
      </c>
      <c r="C428" s="18">
        <v>196</v>
      </c>
      <c r="D428" s="18">
        <v>167</v>
      </c>
      <c r="E428" s="18">
        <v>138</v>
      </c>
      <c r="F428" s="18">
        <v>234</v>
      </c>
      <c r="G428" s="18">
        <v>91</v>
      </c>
      <c r="H428" s="18">
        <v>62</v>
      </c>
      <c r="I428" s="18">
        <v>33</v>
      </c>
      <c r="J428" s="18">
        <v>4</v>
      </c>
      <c r="K428" s="18">
        <v>125</v>
      </c>
      <c r="L428" s="18">
        <v>582</v>
      </c>
      <c r="M428" s="18">
        <v>553</v>
      </c>
      <c r="N428" s="18">
        <v>549</v>
      </c>
      <c r="O428" s="18">
        <v>520</v>
      </c>
      <c r="P428" s="18">
        <v>611</v>
      </c>
      <c r="Q428" s="18">
        <v>473</v>
      </c>
      <c r="R428" s="18">
        <v>444</v>
      </c>
      <c r="S428" s="18">
        <v>415</v>
      </c>
      <c r="T428" s="18">
        <v>381</v>
      </c>
      <c r="U428" s="18">
        <v>477</v>
      </c>
      <c r="V428" s="18">
        <v>339</v>
      </c>
      <c r="W428" s="18">
        <v>310</v>
      </c>
      <c r="X428" s="18">
        <v>276</v>
      </c>
      <c r="Y428" s="18">
        <v>272</v>
      </c>
      <c r="Z428" s="22">
        <v>368</v>
      </c>
      <c r="AA428" s="11">
        <f t="shared" si="290"/>
        <v>3263025</v>
      </c>
    </row>
    <row r="429" spans="1:28" x14ac:dyDescent="0.25">
      <c r="A429" s="2">
        <v>7</v>
      </c>
      <c r="B429" s="17">
        <v>163</v>
      </c>
      <c r="C429" s="18">
        <v>134</v>
      </c>
      <c r="D429" s="18">
        <v>230</v>
      </c>
      <c r="E429" s="18">
        <v>221</v>
      </c>
      <c r="F429" s="18">
        <v>192</v>
      </c>
      <c r="G429" s="18">
        <v>29</v>
      </c>
      <c r="H429" s="18">
        <v>25</v>
      </c>
      <c r="I429" s="18">
        <v>116</v>
      </c>
      <c r="J429" s="18">
        <v>87</v>
      </c>
      <c r="K429" s="18">
        <v>58</v>
      </c>
      <c r="L429" s="18">
        <v>545</v>
      </c>
      <c r="M429" s="18">
        <v>511</v>
      </c>
      <c r="N429" s="18">
        <v>607</v>
      </c>
      <c r="O429" s="18">
        <v>578</v>
      </c>
      <c r="P429" s="18">
        <v>574</v>
      </c>
      <c r="Q429" s="18">
        <v>406</v>
      </c>
      <c r="R429" s="18">
        <v>377</v>
      </c>
      <c r="S429" s="18">
        <v>498</v>
      </c>
      <c r="T429" s="18">
        <v>469</v>
      </c>
      <c r="U429" s="18">
        <v>440</v>
      </c>
      <c r="V429" s="18">
        <v>297</v>
      </c>
      <c r="W429" s="18">
        <v>268</v>
      </c>
      <c r="X429" s="18">
        <v>364</v>
      </c>
      <c r="Y429" s="18">
        <v>335</v>
      </c>
      <c r="Z429" s="22">
        <v>301</v>
      </c>
      <c r="AA429" s="11">
        <f t="shared" si="290"/>
        <v>3263025</v>
      </c>
      <c r="AB429" s="3" t="s">
        <v>3</v>
      </c>
    </row>
    <row r="430" spans="1:28" x14ac:dyDescent="0.25">
      <c r="A430" s="2">
        <v>8</v>
      </c>
      <c r="B430" s="17">
        <v>246</v>
      </c>
      <c r="C430" s="18">
        <v>217</v>
      </c>
      <c r="D430" s="18">
        <v>188</v>
      </c>
      <c r="E430" s="18">
        <v>159</v>
      </c>
      <c r="F430" s="18">
        <v>130</v>
      </c>
      <c r="G430" s="18">
        <v>112</v>
      </c>
      <c r="H430" s="18">
        <v>83</v>
      </c>
      <c r="I430" s="18">
        <v>54</v>
      </c>
      <c r="J430" s="18">
        <v>50</v>
      </c>
      <c r="K430" s="18">
        <v>16</v>
      </c>
      <c r="L430" s="18">
        <v>603</v>
      </c>
      <c r="M430" s="18">
        <v>599</v>
      </c>
      <c r="N430" s="18">
        <v>570</v>
      </c>
      <c r="O430" s="18">
        <v>536</v>
      </c>
      <c r="P430" s="18">
        <v>507</v>
      </c>
      <c r="Q430" s="18">
        <v>494</v>
      </c>
      <c r="R430" s="18">
        <v>465</v>
      </c>
      <c r="S430" s="18">
        <v>431</v>
      </c>
      <c r="T430" s="18">
        <v>402</v>
      </c>
      <c r="U430" s="18">
        <v>398</v>
      </c>
      <c r="V430" s="18">
        <v>360</v>
      </c>
      <c r="W430" s="18">
        <v>326</v>
      </c>
      <c r="X430" s="18">
        <v>322</v>
      </c>
      <c r="Y430" s="18">
        <v>293</v>
      </c>
      <c r="Z430" s="22">
        <v>264</v>
      </c>
      <c r="AA430" s="11">
        <f t="shared" si="290"/>
        <v>3263025</v>
      </c>
    </row>
    <row r="431" spans="1:28" x14ac:dyDescent="0.25">
      <c r="A431" s="2">
        <v>9</v>
      </c>
      <c r="B431" s="17">
        <v>184</v>
      </c>
      <c r="C431" s="18">
        <v>155</v>
      </c>
      <c r="D431" s="18">
        <v>146</v>
      </c>
      <c r="E431" s="18">
        <v>242</v>
      </c>
      <c r="F431" s="18">
        <v>213</v>
      </c>
      <c r="G431" s="18">
        <v>75</v>
      </c>
      <c r="H431" s="18">
        <v>41</v>
      </c>
      <c r="I431" s="18">
        <v>12</v>
      </c>
      <c r="J431" s="18">
        <v>108</v>
      </c>
      <c r="K431" s="18">
        <v>79</v>
      </c>
      <c r="L431" s="18">
        <v>561</v>
      </c>
      <c r="M431" s="18">
        <v>532</v>
      </c>
      <c r="N431" s="18">
        <v>503</v>
      </c>
      <c r="O431" s="18">
        <v>624</v>
      </c>
      <c r="P431" s="18">
        <v>595</v>
      </c>
      <c r="Q431" s="18">
        <v>427</v>
      </c>
      <c r="R431" s="18">
        <v>423</v>
      </c>
      <c r="S431" s="18">
        <v>394</v>
      </c>
      <c r="T431" s="18">
        <v>490</v>
      </c>
      <c r="U431" s="18">
        <v>456</v>
      </c>
      <c r="V431" s="18">
        <v>318</v>
      </c>
      <c r="W431" s="18">
        <v>289</v>
      </c>
      <c r="X431" s="18">
        <v>260</v>
      </c>
      <c r="Y431" s="18">
        <v>351</v>
      </c>
      <c r="Z431" s="22">
        <v>347</v>
      </c>
      <c r="AA431" s="11">
        <f t="shared" si="290"/>
        <v>3263025</v>
      </c>
    </row>
    <row r="432" spans="1:28" x14ac:dyDescent="0.25">
      <c r="A432" s="2">
        <v>10</v>
      </c>
      <c r="B432" s="17">
        <v>142</v>
      </c>
      <c r="C432" s="18">
        <v>238</v>
      </c>
      <c r="D432" s="18">
        <v>209</v>
      </c>
      <c r="E432" s="18">
        <v>180</v>
      </c>
      <c r="F432" s="18">
        <v>171</v>
      </c>
      <c r="G432" s="18">
        <v>8</v>
      </c>
      <c r="H432" s="18">
        <v>104</v>
      </c>
      <c r="I432" s="18">
        <v>100</v>
      </c>
      <c r="J432" s="18">
        <v>66</v>
      </c>
      <c r="K432" s="18">
        <v>37</v>
      </c>
      <c r="L432" s="18">
        <v>524</v>
      </c>
      <c r="M432" s="18">
        <v>620</v>
      </c>
      <c r="N432" s="18">
        <v>586</v>
      </c>
      <c r="O432" s="18">
        <v>557</v>
      </c>
      <c r="P432" s="18">
        <v>528</v>
      </c>
      <c r="Q432" s="18">
        <v>390</v>
      </c>
      <c r="R432" s="18">
        <v>481</v>
      </c>
      <c r="S432" s="18">
        <v>452</v>
      </c>
      <c r="T432" s="18">
        <v>448</v>
      </c>
      <c r="U432" s="18">
        <v>419</v>
      </c>
      <c r="V432" s="18">
        <v>251</v>
      </c>
      <c r="W432" s="18">
        <v>372</v>
      </c>
      <c r="X432" s="18">
        <v>343</v>
      </c>
      <c r="Y432" s="18">
        <v>314</v>
      </c>
      <c r="Z432" s="22">
        <v>285</v>
      </c>
      <c r="AA432" s="11">
        <f t="shared" si="290"/>
        <v>3263025</v>
      </c>
    </row>
    <row r="433" spans="1:28" x14ac:dyDescent="0.25">
      <c r="A433" s="2">
        <v>11</v>
      </c>
      <c r="B433" s="17">
        <v>598</v>
      </c>
      <c r="C433" s="18">
        <v>569</v>
      </c>
      <c r="D433" s="18">
        <v>540</v>
      </c>
      <c r="E433" s="18">
        <v>506</v>
      </c>
      <c r="F433" s="18">
        <v>602</v>
      </c>
      <c r="G433" s="18">
        <v>464</v>
      </c>
      <c r="H433" s="18">
        <v>435</v>
      </c>
      <c r="I433" s="18">
        <v>401</v>
      </c>
      <c r="J433" s="18">
        <v>397</v>
      </c>
      <c r="K433" s="18">
        <v>493</v>
      </c>
      <c r="L433" s="18">
        <v>330</v>
      </c>
      <c r="M433" s="18">
        <v>321</v>
      </c>
      <c r="N433" s="18">
        <v>292</v>
      </c>
      <c r="O433" s="18">
        <v>263</v>
      </c>
      <c r="P433" s="18">
        <v>359</v>
      </c>
      <c r="Q433" s="18">
        <v>216</v>
      </c>
      <c r="R433" s="18">
        <v>187</v>
      </c>
      <c r="S433" s="18">
        <v>158</v>
      </c>
      <c r="T433" s="18">
        <v>129</v>
      </c>
      <c r="U433" s="18">
        <v>250</v>
      </c>
      <c r="V433" s="18">
        <v>82</v>
      </c>
      <c r="W433" s="18">
        <v>53</v>
      </c>
      <c r="X433" s="18">
        <v>49</v>
      </c>
      <c r="Y433" s="18">
        <v>20</v>
      </c>
      <c r="Z433" s="22">
        <v>111</v>
      </c>
      <c r="AA433" s="11">
        <f t="shared" si="290"/>
        <v>3263025</v>
      </c>
    </row>
    <row r="434" spans="1:28" x14ac:dyDescent="0.25">
      <c r="A434" s="2">
        <v>12</v>
      </c>
      <c r="B434" s="17">
        <v>531</v>
      </c>
      <c r="C434" s="18">
        <v>502</v>
      </c>
      <c r="D434" s="18">
        <v>623</v>
      </c>
      <c r="E434" s="18">
        <v>594</v>
      </c>
      <c r="F434" s="18">
        <v>565</v>
      </c>
      <c r="G434" s="18">
        <v>422</v>
      </c>
      <c r="H434" s="18">
        <v>393</v>
      </c>
      <c r="I434" s="18">
        <v>489</v>
      </c>
      <c r="J434" s="18">
        <v>460</v>
      </c>
      <c r="K434" s="18">
        <v>426</v>
      </c>
      <c r="L434" s="18">
        <v>288</v>
      </c>
      <c r="M434" s="18">
        <v>259</v>
      </c>
      <c r="N434" s="18">
        <v>355</v>
      </c>
      <c r="O434" s="18">
        <v>346</v>
      </c>
      <c r="P434" s="18">
        <v>317</v>
      </c>
      <c r="Q434" s="18">
        <v>154</v>
      </c>
      <c r="R434" s="18">
        <v>150</v>
      </c>
      <c r="S434" s="18">
        <v>241</v>
      </c>
      <c r="T434" s="18">
        <v>212</v>
      </c>
      <c r="U434" s="18">
        <v>183</v>
      </c>
      <c r="V434" s="18">
        <v>45</v>
      </c>
      <c r="W434" s="18">
        <v>11</v>
      </c>
      <c r="X434" s="18">
        <v>107</v>
      </c>
      <c r="Y434" s="18">
        <v>78</v>
      </c>
      <c r="Z434" s="22">
        <v>74</v>
      </c>
      <c r="AA434" s="11">
        <f t="shared" si="290"/>
        <v>3263025</v>
      </c>
    </row>
    <row r="435" spans="1:28" x14ac:dyDescent="0.25">
      <c r="A435" s="2">
        <v>13</v>
      </c>
      <c r="B435" s="17">
        <v>619</v>
      </c>
      <c r="C435" s="18">
        <v>590</v>
      </c>
      <c r="D435" s="18">
        <v>556</v>
      </c>
      <c r="E435" s="18">
        <v>527</v>
      </c>
      <c r="F435" s="18">
        <v>523</v>
      </c>
      <c r="G435" s="18">
        <v>485</v>
      </c>
      <c r="H435" s="18">
        <v>451</v>
      </c>
      <c r="I435" s="18">
        <v>447</v>
      </c>
      <c r="J435" s="18">
        <v>418</v>
      </c>
      <c r="K435" s="18">
        <v>389</v>
      </c>
      <c r="L435" s="18">
        <v>371</v>
      </c>
      <c r="M435" s="18">
        <v>342</v>
      </c>
      <c r="N435" s="14">
        <v>313</v>
      </c>
      <c r="O435" s="18">
        <v>284</v>
      </c>
      <c r="P435" s="18">
        <v>255</v>
      </c>
      <c r="Q435" s="18">
        <v>237</v>
      </c>
      <c r="R435" s="18">
        <v>208</v>
      </c>
      <c r="S435" s="18">
        <v>179</v>
      </c>
      <c r="T435" s="18">
        <v>175</v>
      </c>
      <c r="U435" s="18">
        <v>141</v>
      </c>
      <c r="V435" s="18">
        <v>103</v>
      </c>
      <c r="W435" s="18">
        <v>99</v>
      </c>
      <c r="X435" s="18">
        <v>70</v>
      </c>
      <c r="Y435" s="18">
        <v>36</v>
      </c>
      <c r="Z435" s="22">
        <v>7</v>
      </c>
      <c r="AA435" s="11">
        <f t="shared" si="290"/>
        <v>3263025</v>
      </c>
      <c r="AB435" s="12">
        <f>B435^3+C435^3+D435^3+E435^3+F435^3+G435^3+H435^3+I435^3+J435^3+K435^3+L435^3+M435^3+N435^3+O435^3+P435^3+Q435^3+R435^3+S435^3+T435^3+U435^3+V435^3+W435^3+X435^3+Y435^3+Z435^3</f>
        <v>1530765625</v>
      </c>
    </row>
    <row r="436" spans="1:28" x14ac:dyDescent="0.25">
      <c r="A436" s="2">
        <v>14</v>
      </c>
      <c r="B436" s="17">
        <v>552</v>
      </c>
      <c r="C436" s="18">
        <v>548</v>
      </c>
      <c r="D436" s="18">
        <v>519</v>
      </c>
      <c r="E436" s="18">
        <v>615</v>
      </c>
      <c r="F436" s="18">
        <v>581</v>
      </c>
      <c r="G436" s="18">
        <v>443</v>
      </c>
      <c r="H436" s="18">
        <v>414</v>
      </c>
      <c r="I436" s="18">
        <v>385</v>
      </c>
      <c r="J436" s="18">
        <v>476</v>
      </c>
      <c r="K436" s="18">
        <v>472</v>
      </c>
      <c r="L436" s="18">
        <v>309</v>
      </c>
      <c r="M436" s="18">
        <v>280</v>
      </c>
      <c r="N436" s="18">
        <v>271</v>
      </c>
      <c r="O436" s="18">
        <v>367</v>
      </c>
      <c r="P436" s="18">
        <v>338</v>
      </c>
      <c r="Q436" s="18">
        <v>200</v>
      </c>
      <c r="R436" s="18">
        <v>166</v>
      </c>
      <c r="S436" s="18">
        <v>137</v>
      </c>
      <c r="T436" s="18">
        <v>233</v>
      </c>
      <c r="U436" s="18">
        <v>204</v>
      </c>
      <c r="V436" s="18">
        <v>61</v>
      </c>
      <c r="W436" s="18">
        <v>32</v>
      </c>
      <c r="X436" s="18">
        <v>3</v>
      </c>
      <c r="Y436" s="18">
        <v>124</v>
      </c>
      <c r="Z436" s="22">
        <v>95</v>
      </c>
      <c r="AA436" s="11">
        <f t="shared" si="290"/>
        <v>3263025</v>
      </c>
      <c r="AB436" s="12"/>
    </row>
    <row r="437" spans="1:28" x14ac:dyDescent="0.25">
      <c r="A437" s="2">
        <v>15</v>
      </c>
      <c r="B437" s="17">
        <v>515</v>
      </c>
      <c r="C437" s="18">
        <v>606</v>
      </c>
      <c r="D437" s="18">
        <v>577</v>
      </c>
      <c r="E437" s="18">
        <v>573</v>
      </c>
      <c r="F437" s="18">
        <v>544</v>
      </c>
      <c r="G437" s="18">
        <v>376</v>
      </c>
      <c r="H437" s="18">
        <v>497</v>
      </c>
      <c r="I437" s="18">
        <v>468</v>
      </c>
      <c r="J437" s="18">
        <v>439</v>
      </c>
      <c r="K437" s="18">
        <v>410</v>
      </c>
      <c r="L437" s="18">
        <v>267</v>
      </c>
      <c r="M437" s="18">
        <v>363</v>
      </c>
      <c r="N437" s="18">
        <v>334</v>
      </c>
      <c r="O437" s="18">
        <v>305</v>
      </c>
      <c r="P437" s="18">
        <v>296</v>
      </c>
      <c r="Q437" s="18">
        <v>133</v>
      </c>
      <c r="R437" s="18">
        <v>229</v>
      </c>
      <c r="S437" s="18">
        <v>225</v>
      </c>
      <c r="T437" s="18">
        <v>191</v>
      </c>
      <c r="U437" s="18">
        <v>162</v>
      </c>
      <c r="V437" s="18">
        <v>24</v>
      </c>
      <c r="W437" s="18">
        <v>120</v>
      </c>
      <c r="X437" s="18">
        <v>86</v>
      </c>
      <c r="Y437" s="18">
        <v>57</v>
      </c>
      <c r="Z437" s="22">
        <v>28</v>
      </c>
      <c r="AA437" s="11">
        <f t="shared" si="290"/>
        <v>3263025</v>
      </c>
      <c r="AB437" s="12"/>
    </row>
    <row r="438" spans="1:28" x14ac:dyDescent="0.25">
      <c r="A438" s="2">
        <v>16</v>
      </c>
      <c r="B438" s="17">
        <v>341</v>
      </c>
      <c r="C438" s="18">
        <v>312</v>
      </c>
      <c r="D438" s="18">
        <v>283</v>
      </c>
      <c r="E438" s="18">
        <v>254</v>
      </c>
      <c r="F438" s="18">
        <v>375</v>
      </c>
      <c r="G438" s="18">
        <v>207</v>
      </c>
      <c r="H438" s="18">
        <v>178</v>
      </c>
      <c r="I438" s="18">
        <v>174</v>
      </c>
      <c r="J438" s="18">
        <v>145</v>
      </c>
      <c r="K438" s="18">
        <v>236</v>
      </c>
      <c r="L438" s="18">
        <v>98</v>
      </c>
      <c r="M438" s="18">
        <v>69</v>
      </c>
      <c r="N438" s="18">
        <v>40</v>
      </c>
      <c r="O438" s="18">
        <v>6</v>
      </c>
      <c r="P438" s="18">
        <v>102</v>
      </c>
      <c r="Q438" s="18">
        <v>589</v>
      </c>
      <c r="R438" s="18">
        <v>560</v>
      </c>
      <c r="S438" s="18">
        <v>526</v>
      </c>
      <c r="T438" s="18">
        <v>522</v>
      </c>
      <c r="U438" s="18">
        <v>618</v>
      </c>
      <c r="V438" s="18">
        <v>455</v>
      </c>
      <c r="W438" s="18">
        <v>446</v>
      </c>
      <c r="X438" s="18">
        <v>417</v>
      </c>
      <c r="Y438" s="18">
        <v>388</v>
      </c>
      <c r="Z438" s="22">
        <v>484</v>
      </c>
      <c r="AA438" s="11">
        <f t="shared" si="290"/>
        <v>3263025</v>
      </c>
      <c r="AB438" s="12"/>
    </row>
    <row r="439" spans="1:28" x14ac:dyDescent="0.25">
      <c r="A439" s="2">
        <v>17</v>
      </c>
      <c r="B439" s="17">
        <v>279</v>
      </c>
      <c r="C439" s="18">
        <v>275</v>
      </c>
      <c r="D439" s="18">
        <v>366</v>
      </c>
      <c r="E439" s="18">
        <v>337</v>
      </c>
      <c r="F439" s="18">
        <v>308</v>
      </c>
      <c r="G439" s="18">
        <v>170</v>
      </c>
      <c r="H439" s="18">
        <v>136</v>
      </c>
      <c r="I439" s="18">
        <v>232</v>
      </c>
      <c r="J439" s="18">
        <v>203</v>
      </c>
      <c r="K439" s="18">
        <v>199</v>
      </c>
      <c r="L439" s="18">
        <v>31</v>
      </c>
      <c r="M439" s="18">
        <v>2</v>
      </c>
      <c r="N439" s="18">
        <v>123</v>
      </c>
      <c r="O439" s="18">
        <v>94</v>
      </c>
      <c r="P439" s="18">
        <v>65</v>
      </c>
      <c r="Q439" s="18">
        <v>547</v>
      </c>
      <c r="R439" s="18">
        <v>518</v>
      </c>
      <c r="S439" s="18">
        <v>614</v>
      </c>
      <c r="T439" s="18">
        <v>585</v>
      </c>
      <c r="U439" s="18">
        <v>551</v>
      </c>
      <c r="V439" s="18">
        <v>413</v>
      </c>
      <c r="W439" s="18">
        <v>384</v>
      </c>
      <c r="X439" s="18">
        <v>480</v>
      </c>
      <c r="Y439" s="18">
        <v>471</v>
      </c>
      <c r="Z439" s="22">
        <v>442</v>
      </c>
      <c r="AA439" s="11">
        <f t="shared" si="290"/>
        <v>3263025</v>
      </c>
      <c r="AB439" s="12"/>
    </row>
    <row r="440" spans="1:28" x14ac:dyDescent="0.25">
      <c r="A440" s="2">
        <v>18</v>
      </c>
      <c r="B440" s="17">
        <v>362</v>
      </c>
      <c r="C440" s="18">
        <v>333</v>
      </c>
      <c r="D440" s="18">
        <v>304</v>
      </c>
      <c r="E440" s="18">
        <v>300</v>
      </c>
      <c r="F440" s="18">
        <v>266</v>
      </c>
      <c r="G440" s="18">
        <v>228</v>
      </c>
      <c r="H440" s="18">
        <v>224</v>
      </c>
      <c r="I440" s="18">
        <v>195</v>
      </c>
      <c r="J440" s="18">
        <v>161</v>
      </c>
      <c r="K440" s="18">
        <v>132</v>
      </c>
      <c r="L440" s="18">
        <v>119</v>
      </c>
      <c r="M440" s="18">
        <v>90</v>
      </c>
      <c r="N440" s="18">
        <v>56</v>
      </c>
      <c r="O440" s="18">
        <v>27</v>
      </c>
      <c r="P440" s="18">
        <v>23</v>
      </c>
      <c r="Q440" s="18">
        <v>610</v>
      </c>
      <c r="R440" s="18">
        <v>576</v>
      </c>
      <c r="S440" s="18">
        <v>572</v>
      </c>
      <c r="T440" s="18">
        <v>543</v>
      </c>
      <c r="U440" s="18">
        <v>514</v>
      </c>
      <c r="V440" s="18">
        <v>496</v>
      </c>
      <c r="W440" s="18">
        <v>467</v>
      </c>
      <c r="X440" s="18">
        <v>438</v>
      </c>
      <c r="Y440" s="18">
        <v>409</v>
      </c>
      <c r="Z440" s="22">
        <v>380</v>
      </c>
      <c r="AA440" s="11">
        <f t="shared" si="290"/>
        <v>3263025</v>
      </c>
      <c r="AB440" s="12"/>
    </row>
    <row r="441" spans="1:28" x14ac:dyDescent="0.25">
      <c r="A441" s="2">
        <v>19</v>
      </c>
      <c r="B441" s="17">
        <v>325</v>
      </c>
      <c r="C441" s="18">
        <v>291</v>
      </c>
      <c r="D441" s="18">
        <v>262</v>
      </c>
      <c r="E441" s="18">
        <v>358</v>
      </c>
      <c r="F441" s="18">
        <v>329</v>
      </c>
      <c r="G441" s="18">
        <v>186</v>
      </c>
      <c r="H441" s="18">
        <v>157</v>
      </c>
      <c r="I441" s="18">
        <v>128</v>
      </c>
      <c r="J441" s="18">
        <v>249</v>
      </c>
      <c r="K441" s="18">
        <v>220</v>
      </c>
      <c r="L441" s="18">
        <v>52</v>
      </c>
      <c r="M441" s="18">
        <v>48</v>
      </c>
      <c r="N441" s="18">
        <v>19</v>
      </c>
      <c r="O441" s="18">
        <v>115</v>
      </c>
      <c r="P441" s="18">
        <v>81</v>
      </c>
      <c r="Q441" s="18">
        <v>568</v>
      </c>
      <c r="R441" s="18">
        <v>539</v>
      </c>
      <c r="S441" s="18">
        <v>510</v>
      </c>
      <c r="T441" s="18">
        <v>601</v>
      </c>
      <c r="U441" s="18">
        <v>597</v>
      </c>
      <c r="V441" s="18">
        <v>434</v>
      </c>
      <c r="W441" s="18">
        <v>405</v>
      </c>
      <c r="X441" s="18">
        <v>396</v>
      </c>
      <c r="Y441" s="18">
        <v>492</v>
      </c>
      <c r="Z441" s="22">
        <v>463</v>
      </c>
      <c r="AA441" s="11">
        <f t="shared" si="290"/>
        <v>3263025</v>
      </c>
      <c r="AB441" s="12"/>
    </row>
    <row r="442" spans="1:28" x14ac:dyDescent="0.25">
      <c r="A442" s="2">
        <v>20</v>
      </c>
      <c r="B442" s="17">
        <v>258</v>
      </c>
      <c r="C442" s="18">
        <v>354</v>
      </c>
      <c r="D442" s="18">
        <v>350</v>
      </c>
      <c r="E442" s="18">
        <v>316</v>
      </c>
      <c r="F442" s="18">
        <v>287</v>
      </c>
      <c r="G442" s="18">
        <v>149</v>
      </c>
      <c r="H442" s="18">
        <v>245</v>
      </c>
      <c r="I442" s="18">
        <v>211</v>
      </c>
      <c r="J442" s="18">
        <v>182</v>
      </c>
      <c r="K442" s="18">
        <v>153</v>
      </c>
      <c r="L442" s="18">
        <v>15</v>
      </c>
      <c r="M442" s="18">
        <v>106</v>
      </c>
      <c r="N442" s="18">
        <v>77</v>
      </c>
      <c r="O442" s="18">
        <v>73</v>
      </c>
      <c r="P442" s="18">
        <v>44</v>
      </c>
      <c r="Q442" s="18">
        <v>501</v>
      </c>
      <c r="R442" s="18">
        <v>622</v>
      </c>
      <c r="S442" s="18">
        <v>593</v>
      </c>
      <c r="T442" s="18">
        <v>564</v>
      </c>
      <c r="U442" s="18">
        <v>535</v>
      </c>
      <c r="V442" s="18">
        <v>392</v>
      </c>
      <c r="W442" s="18">
        <v>488</v>
      </c>
      <c r="X442" s="18">
        <v>459</v>
      </c>
      <c r="Y442" s="18">
        <v>430</v>
      </c>
      <c r="Z442" s="22">
        <v>421</v>
      </c>
      <c r="AA442" s="11">
        <f t="shared" si="290"/>
        <v>3263025</v>
      </c>
      <c r="AB442" s="12"/>
    </row>
    <row r="443" spans="1:28" x14ac:dyDescent="0.25">
      <c r="A443" s="2">
        <v>21</v>
      </c>
      <c r="B443" s="17">
        <v>89</v>
      </c>
      <c r="C443" s="18">
        <v>60</v>
      </c>
      <c r="D443" s="18">
        <v>26</v>
      </c>
      <c r="E443" s="18">
        <v>22</v>
      </c>
      <c r="F443" s="18">
        <v>118</v>
      </c>
      <c r="G443" s="18">
        <v>580</v>
      </c>
      <c r="H443" s="18">
        <v>571</v>
      </c>
      <c r="I443" s="18">
        <v>542</v>
      </c>
      <c r="J443" s="18">
        <v>513</v>
      </c>
      <c r="K443" s="18">
        <v>609</v>
      </c>
      <c r="L443" s="18">
        <v>466</v>
      </c>
      <c r="M443" s="18">
        <v>437</v>
      </c>
      <c r="N443" s="18">
        <v>408</v>
      </c>
      <c r="O443" s="18">
        <v>379</v>
      </c>
      <c r="P443" s="18">
        <v>500</v>
      </c>
      <c r="Q443" s="18">
        <v>332</v>
      </c>
      <c r="R443" s="18">
        <v>303</v>
      </c>
      <c r="S443" s="18">
        <v>299</v>
      </c>
      <c r="T443" s="18">
        <v>270</v>
      </c>
      <c r="U443" s="18">
        <v>361</v>
      </c>
      <c r="V443" s="18">
        <v>223</v>
      </c>
      <c r="W443" s="18">
        <v>194</v>
      </c>
      <c r="X443" s="18">
        <v>165</v>
      </c>
      <c r="Y443" s="18">
        <v>131</v>
      </c>
      <c r="Z443" s="22">
        <v>227</v>
      </c>
      <c r="AA443" s="11">
        <f t="shared" si="290"/>
        <v>3263025</v>
      </c>
      <c r="AB443" s="12"/>
    </row>
    <row r="444" spans="1:28" x14ac:dyDescent="0.25">
      <c r="A444" s="2">
        <v>22</v>
      </c>
      <c r="B444" s="17">
        <v>47</v>
      </c>
      <c r="C444" s="18">
        <v>18</v>
      </c>
      <c r="D444" s="18">
        <v>114</v>
      </c>
      <c r="E444" s="18">
        <v>85</v>
      </c>
      <c r="F444" s="18">
        <v>51</v>
      </c>
      <c r="G444" s="18">
        <v>538</v>
      </c>
      <c r="H444" s="18">
        <v>509</v>
      </c>
      <c r="I444" s="18">
        <v>605</v>
      </c>
      <c r="J444" s="18">
        <v>596</v>
      </c>
      <c r="K444" s="18">
        <v>567</v>
      </c>
      <c r="L444" s="18">
        <v>404</v>
      </c>
      <c r="M444" s="18">
        <v>400</v>
      </c>
      <c r="N444" s="18">
        <v>491</v>
      </c>
      <c r="O444" s="18">
        <v>462</v>
      </c>
      <c r="P444" s="18">
        <v>433</v>
      </c>
      <c r="Q444" s="18">
        <v>295</v>
      </c>
      <c r="R444" s="18">
        <v>261</v>
      </c>
      <c r="S444" s="18">
        <v>357</v>
      </c>
      <c r="T444" s="18">
        <v>328</v>
      </c>
      <c r="U444" s="18">
        <v>324</v>
      </c>
      <c r="V444" s="18">
        <v>156</v>
      </c>
      <c r="W444" s="18">
        <v>127</v>
      </c>
      <c r="X444" s="18">
        <v>248</v>
      </c>
      <c r="Y444" s="18">
        <v>219</v>
      </c>
      <c r="Z444" s="22">
        <v>190</v>
      </c>
      <c r="AA444" s="11">
        <f t="shared" si="290"/>
        <v>3263025</v>
      </c>
      <c r="AB444" s="12"/>
    </row>
    <row r="445" spans="1:28" x14ac:dyDescent="0.25">
      <c r="A445" s="2">
        <v>23</v>
      </c>
      <c r="B445" s="17">
        <v>110</v>
      </c>
      <c r="C445" s="18">
        <v>76</v>
      </c>
      <c r="D445" s="18">
        <v>72</v>
      </c>
      <c r="E445" s="18">
        <v>43</v>
      </c>
      <c r="F445" s="18">
        <v>14</v>
      </c>
      <c r="G445" s="18">
        <v>621</v>
      </c>
      <c r="H445" s="18">
        <v>592</v>
      </c>
      <c r="I445" s="18">
        <v>563</v>
      </c>
      <c r="J445" s="18">
        <v>534</v>
      </c>
      <c r="K445" s="18">
        <v>505</v>
      </c>
      <c r="L445" s="18">
        <v>487</v>
      </c>
      <c r="M445" s="18">
        <v>458</v>
      </c>
      <c r="N445" s="18">
        <v>429</v>
      </c>
      <c r="O445" s="18">
        <v>425</v>
      </c>
      <c r="P445" s="18">
        <v>391</v>
      </c>
      <c r="Q445" s="18">
        <v>353</v>
      </c>
      <c r="R445" s="18">
        <v>349</v>
      </c>
      <c r="S445" s="18">
        <v>320</v>
      </c>
      <c r="T445" s="18">
        <v>286</v>
      </c>
      <c r="U445" s="18">
        <v>257</v>
      </c>
      <c r="V445" s="18">
        <v>244</v>
      </c>
      <c r="W445" s="18">
        <v>215</v>
      </c>
      <c r="X445" s="18">
        <v>181</v>
      </c>
      <c r="Y445" s="18">
        <v>152</v>
      </c>
      <c r="Z445" s="22">
        <v>148</v>
      </c>
      <c r="AA445" s="11">
        <f t="shared" si="290"/>
        <v>3263025</v>
      </c>
      <c r="AB445" s="12"/>
    </row>
    <row r="446" spans="1:28" x14ac:dyDescent="0.25">
      <c r="A446" s="2">
        <v>24</v>
      </c>
      <c r="B446" s="17">
        <v>68</v>
      </c>
      <c r="C446" s="18">
        <v>39</v>
      </c>
      <c r="D446" s="18">
        <v>10</v>
      </c>
      <c r="E446" s="18">
        <v>101</v>
      </c>
      <c r="F446" s="18">
        <v>97</v>
      </c>
      <c r="G446" s="18">
        <v>559</v>
      </c>
      <c r="H446" s="18">
        <v>530</v>
      </c>
      <c r="I446" s="18">
        <v>521</v>
      </c>
      <c r="J446" s="18">
        <v>617</v>
      </c>
      <c r="K446" s="18">
        <v>588</v>
      </c>
      <c r="L446" s="18">
        <v>450</v>
      </c>
      <c r="M446" s="18">
        <v>416</v>
      </c>
      <c r="N446" s="18">
        <v>387</v>
      </c>
      <c r="O446" s="18">
        <v>483</v>
      </c>
      <c r="P446" s="18">
        <v>454</v>
      </c>
      <c r="Q446" s="18">
        <v>311</v>
      </c>
      <c r="R446" s="18">
        <v>282</v>
      </c>
      <c r="S446" s="18">
        <v>253</v>
      </c>
      <c r="T446" s="18">
        <v>374</v>
      </c>
      <c r="U446" s="18">
        <v>345</v>
      </c>
      <c r="V446" s="18">
        <v>177</v>
      </c>
      <c r="W446" s="18">
        <v>173</v>
      </c>
      <c r="X446" s="18">
        <v>144</v>
      </c>
      <c r="Y446" s="18">
        <v>240</v>
      </c>
      <c r="Z446" s="22">
        <v>206</v>
      </c>
      <c r="AA446" s="11">
        <f t="shared" si="290"/>
        <v>3263025</v>
      </c>
      <c r="AB446" s="12"/>
    </row>
    <row r="447" spans="1:28" x14ac:dyDescent="0.25">
      <c r="A447" s="2">
        <v>25</v>
      </c>
      <c r="B447" s="36">
        <v>1</v>
      </c>
      <c r="C447" s="20">
        <v>122</v>
      </c>
      <c r="D447" s="20">
        <v>93</v>
      </c>
      <c r="E447" s="20">
        <v>64</v>
      </c>
      <c r="F447" s="20">
        <v>35</v>
      </c>
      <c r="G447" s="20">
        <v>517</v>
      </c>
      <c r="H447" s="20">
        <v>613</v>
      </c>
      <c r="I447" s="20">
        <v>584</v>
      </c>
      <c r="J447" s="20">
        <v>555</v>
      </c>
      <c r="K447" s="20">
        <v>546</v>
      </c>
      <c r="L447" s="20">
        <v>383</v>
      </c>
      <c r="M447" s="20">
        <v>479</v>
      </c>
      <c r="N447" s="20">
        <v>475</v>
      </c>
      <c r="O447" s="20">
        <v>441</v>
      </c>
      <c r="P447" s="20">
        <v>412</v>
      </c>
      <c r="Q447" s="20">
        <v>274</v>
      </c>
      <c r="R447" s="20">
        <v>370</v>
      </c>
      <c r="S447" s="20">
        <v>336</v>
      </c>
      <c r="T447" s="20">
        <v>307</v>
      </c>
      <c r="U447" s="20">
        <v>278</v>
      </c>
      <c r="V447" s="20">
        <v>140</v>
      </c>
      <c r="W447" s="20">
        <v>231</v>
      </c>
      <c r="X447" s="20">
        <v>202</v>
      </c>
      <c r="Y447" s="20">
        <v>198</v>
      </c>
      <c r="Z447" s="23">
        <v>169</v>
      </c>
      <c r="AA447" s="11">
        <f t="shared" si="290"/>
        <v>3263025</v>
      </c>
      <c r="AB447" s="12"/>
    </row>
    <row r="448" spans="1:28" x14ac:dyDescent="0.25">
      <c r="A448" s="7" t="s">
        <v>0</v>
      </c>
      <c r="B448" s="11">
        <f t="shared" ref="B448" si="291">SUMSQ(B423:B447)</f>
        <v>3263025</v>
      </c>
      <c r="C448" s="11">
        <f t="shared" ref="C448" si="292">SUMSQ(C423:C447)</f>
        <v>3263025</v>
      </c>
      <c r="D448" s="11">
        <f t="shared" ref="D448" si="293">SUMSQ(D423:D447)</f>
        <v>3263025</v>
      </c>
      <c r="E448" s="11">
        <f t="shared" ref="E448" si="294">SUMSQ(E423:E447)</f>
        <v>3263025</v>
      </c>
      <c r="F448" s="11">
        <f t="shared" ref="F448" si="295">SUMSQ(F423:F447)</f>
        <v>3263025</v>
      </c>
      <c r="G448" s="11">
        <f t="shared" ref="G448" si="296">SUMSQ(G423:G447)</f>
        <v>3263025</v>
      </c>
      <c r="H448" s="11">
        <f t="shared" ref="H448" si="297">SUMSQ(H423:H447)</f>
        <v>3263025</v>
      </c>
      <c r="I448" s="11">
        <f t="shared" ref="I448" si="298">SUMSQ(I423:I447)</f>
        <v>3263025</v>
      </c>
      <c r="J448" s="11">
        <f t="shared" ref="J448" si="299">SUMSQ(J423:J447)</f>
        <v>3263025</v>
      </c>
      <c r="K448" s="11">
        <f t="shared" ref="K448" si="300">SUMSQ(K423:K447)</f>
        <v>3263025</v>
      </c>
      <c r="L448" s="11">
        <f t="shared" ref="L448" si="301">SUMSQ(L423:L447)</f>
        <v>3263025</v>
      </c>
      <c r="M448" s="11">
        <f t="shared" ref="M448" si="302">SUMSQ(M423:M447)</f>
        <v>3263025</v>
      </c>
      <c r="N448" s="11">
        <f t="shared" ref="N448" si="303">SUMSQ(N423:N447)</f>
        <v>3263025</v>
      </c>
      <c r="O448" s="11">
        <f t="shared" ref="O448" si="304">SUMSQ(O423:O447)</f>
        <v>3263025</v>
      </c>
      <c r="P448" s="11">
        <f t="shared" ref="P448" si="305">SUMSQ(P423:P447)</f>
        <v>3263025</v>
      </c>
      <c r="Q448" s="11">
        <f t="shared" ref="Q448" si="306">SUMSQ(Q423:Q447)</f>
        <v>3263025</v>
      </c>
      <c r="R448" s="11">
        <f t="shared" ref="R448" si="307">SUMSQ(R423:R447)</f>
        <v>3263025</v>
      </c>
      <c r="S448" s="11">
        <f t="shared" ref="S448" si="308">SUMSQ(S423:S447)</f>
        <v>3263025</v>
      </c>
      <c r="T448" s="11">
        <f t="shared" ref="T448" si="309">SUMSQ(T423:T447)</f>
        <v>3263025</v>
      </c>
      <c r="U448" s="11">
        <f t="shared" ref="U448" si="310">SUMSQ(U423:U447)</f>
        <v>3263025</v>
      </c>
      <c r="V448" s="11">
        <f t="shared" ref="V448" si="311">SUMSQ(V423:V447)</f>
        <v>3263025</v>
      </c>
      <c r="W448" s="11">
        <f t="shared" ref="W448" si="312">SUMSQ(W423:W447)</f>
        <v>3263025</v>
      </c>
      <c r="X448" s="11">
        <f t="shared" ref="X448" si="313">SUMSQ(X423:X447)</f>
        <v>3263025</v>
      </c>
      <c r="Y448" s="11">
        <f t="shared" ref="Y448" si="314">SUMSQ(Y423:Y447)</f>
        <v>3263025</v>
      </c>
      <c r="Z448" s="11">
        <f t="shared" ref="Z448" si="315">SUMSQ(Z423:Z447)</f>
        <v>3263025</v>
      </c>
      <c r="AA448" s="11"/>
      <c r="AB448" s="12"/>
    </row>
    <row r="449" spans="1:28" x14ac:dyDescent="0.25">
      <c r="A449" s="7" t="s">
        <v>4</v>
      </c>
      <c r="N449" s="12">
        <f>N423^3+N424^3+N425^3+N426^3+N427^3+N428^3+N429^3+N430^3+N431^3+N432^3+N433^3+N434^3+N435^3+N436^3+N437^3+N438^3+N439^3+N440^3+N441^3+N442^3+N443^3+N444^3+N445^3+N446^3+N447^3</f>
        <v>1530765625</v>
      </c>
      <c r="O449" s="12"/>
      <c r="AA449" s="11"/>
      <c r="AB449" s="12"/>
    </row>
    <row r="450" spans="1:28" x14ac:dyDescent="0.25">
      <c r="A450" s="3"/>
      <c r="B450" s="8" t="s">
        <v>6</v>
      </c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11"/>
      <c r="AB450" s="12"/>
    </row>
    <row r="451" spans="1:28" x14ac:dyDescent="0.25">
      <c r="A451" s="7" t="s">
        <v>1</v>
      </c>
      <c r="B451" s="3">
        <f>B423</f>
        <v>457</v>
      </c>
      <c r="C451" s="3">
        <f>C424</f>
        <v>386</v>
      </c>
      <c r="D451" s="3">
        <f>D425</f>
        <v>445</v>
      </c>
      <c r="E451" s="3">
        <f>E426</f>
        <v>499</v>
      </c>
      <c r="F451" s="3">
        <f>F427</f>
        <v>403</v>
      </c>
      <c r="G451" s="3">
        <f>G428</f>
        <v>91</v>
      </c>
      <c r="H451" s="3">
        <f>H429</f>
        <v>25</v>
      </c>
      <c r="I451" s="3">
        <f>I430</f>
        <v>54</v>
      </c>
      <c r="J451" s="3">
        <f>J431</f>
        <v>108</v>
      </c>
      <c r="K451" s="3">
        <f>K432</f>
        <v>37</v>
      </c>
      <c r="L451" s="3">
        <f>L433</f>
        <v>330</v>
      </c>
      <c r="M451" s="3">
        <f>M434</f>
        <v>259</v>
      </c>
      <c r="N451" s="3">
        <f>N435</f>
        <v>313</v>
      </c>
      <c r="O451" s="3">
        <f>O436</f>
        <v>367</v>
      </c>
      <c r="P451" s="3">
        <f>P437</f>
        <v>296</v>
      </c>
      <c r="Q451" s="3">
        <f>Q438</f>
        <v>589</v>
      </c>
      <c r="R451" s="3">
        <f>R439</f>
        <v>518</v>
      </c>
      <c r="S451" s="3">
        <f>S440</f>
        <v>572</v>
      </c>
      <c r="T451" s="3">
        <f>T441</f>
        <v>601</v>
      </c>
      <c r="U451" s="3">
        <f>U442</f>
        <v>535</v>
      </c>
      <c r="V451" s="3">
        <f>V443</f>
        <v>223</v>
      </c>
      <c r="W451" s="3">
        <f>W444</f>
        <v>127</v>
      </c>
      <c r="X451" s="3">
        <f>X445</f>
        <v>181</v>
      </c>
      <c r="Y451" s="3">
        <f>Y446</f>
        <v>240</v>
      </c>
      <c r="Z451" s="9">
        <f>Z447</f>
        <v>169</v>
      </c>
      <c r="AA451" s="11">
        <f>SUMSQ(B451:Z451)</f>
        <v>3263025</v>
      </c>
      <c r="AB451" s="12">
        <f>B451^3+C451^3+D451^3+E451^3+F451^3+G451^3+H451^3+I451^3+J451^3+K451^3+L451^3+M451^3+N451^3+O451^3+P451^3+Q451^3+R451^3+S451^3+T451^3+U451^3+V451^3+W451^3+X451^3+Y451^3+Z451^3</f>
        <v>1530765625</v>
      </c>
    </row>
    <row r="452" spans="1:28" x14ac:dyDescent="0.25">
      <c r="A452" s="7" t="s">
        <v>2</v>
      </c>
      <c r="B452" s="3">
        <f>B447</f>
        <v>1</v>
      </c>
      <c r="C452" s="3">
        <f>C446</f>
        <v>39</v>
      </c>
      <c r="D452" s="3">
        <f>D445</f>
        <v>72</v>
      </c>
      <c r="E452" s="3">
        <f>E444</f>
        <v>85</v>
      </c>
      <c r="F452" s="3">
        <f>F443</f>
        <v>118</v>
      </c>
      <c r="G452" s="3">
        <f>G442</f>
        <v>149</v>
      </c>
      <c r="H452" s="3">
        <f>H441</f>
        <v>157</v>
      </c>
      <c r="I452" s="3">
        <f>I440</f>
        <v>195</v>
      </c>
      <c r="J452" s="3">
        <f>J439</f>
        <v>203</v>
      </c>
      <c r="K452" s="3">
        <f>K438</f>
        <v>236</v>
      </c>
      <c r="L452" s="3">
        <f>L437</f>
        <v>267</v>
      </c>
      <c r="M452" s="3">
        <f>M436</f>
        <v>280</v>
      </c>
      <c r="N452" s="3">
        <f>N435</f>
        <v>313</v>
      </c>
      <c r="O452" s="3">
        <f>O434</f>
        <v>346</v>
      </c>
      <c r="P452" s="3">
        <f>P433</f>
        <v>359</v>
      </c>
      <c r="Q452" s="3">
        <f>Q432</f>
        <v>390</v>
      </c>
      <c r="R452" s="3">
        <f>R431</f>
        <v>423</v>
      </c>
      <c r="S452" s="3">
        <f>S430</f>
        <v>431</v>
      </c>
      <c r="T452" s="3">
        <f>T429</f>
        <v>469</v>
      </c>
      <c r="U452" s="3">
        <f>U428</f>
        <v>477</v>
      </c>
      <c r="V452" s="3">
        <f>V427</f>
        <v>508</v>
      </c>
      <c r="W452" s="3">
        <f>W426</f>
        <v>541</v>
      </c>
      <c r="X452" s="3">
        <f>X425</f>
        <v>554</v>
      </c>
      <c r="Y452" s="3">
        <f>Y424</f>
        <v>587</v>
      </c>
      <c r="Z452" s="9">
        <f>Z423</f>
        <v>625</v>
      </c>
      <c r="AA452" s="11">
        <f>SUMSQ(B452:Z452)</f>
        <v>3263025</v>
      </c>
      <c r="AB452" s="12">
        <f>B452^3+C452^3+D452^3+E452^3+F452^3+G452^3+H452^3+I452^3+J452^3+K452^3+L452^3+M452^3+N452^3+O452^3+P452^3+Q452^3+R452^3+S452^3+T452^3+U452^3+V452^3+W452^3+X452^3+Y452^3+Z452^3</f>
        <v>1530765625</v>
      </c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AA7:AA31 AA39:AA63 AA71:AA453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C1AF1-49FB-4782-BCB8-154793BAAFB5}">
  <sheetPr>
    <tabColor rgb="FFCCFFCC"/>
  </sheetPr>
  <dimension ref="A1:AC452"/>
  <sheetViews>
    <sheetView workbookViewId="0">
      <pane xSplit="1" ySplit="5" topLeftCell="B6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4.7109375" style="2" customWidth="1"/>
    <col min="2" max="26" width="8.140625" style="3" customWidth="1"/>
    <col min="27" max="27" width="8.28515625" style="3" customWidth="1"/>
    <col min="28" max="28" width="10.7109375" style="3" customWidth="1"/>
    <col min="29" max="16384" width="9.140625" style="3"/>
  </cols>
  <sheetData>
    <row r="1" spans="1:29" s="2" customFormat="1" ht="21" x14ac:dyDescent="0.35">
      <c r="A1" s="2" t="s">
        <v>3</v>
      </c>
      <c r="B1" s="1" t="s">
        <v>7</v>
      </c>
      <c r="C1" s="10"/>
      <c r="D1" s="10"/>
      <c r="E1" s="10"/>
      <c r="F1" s="10"/>
      <c r="G1" s="10"/>
      <c r="H1" s="10"/>
      <c r="I1" s="3"/>
    </row>
    <row r="2" spans="1:29" x14ac:dyDescent="0.25">
      <c r="B2" s="4" t="s">
        <v>5</v>
      </c>
      <c r="L2" s="3" t="s">
        <v>9</v>
      </c>
    </row>
    <row r="3" spans="1:29" x14ac:dyDescent="0.25">
      <c r="B3" s="13" t="s">
        <v>40</v>
      </c>
      <c r="C3" s="24"/>
      <c r="D3" s="24"/>
      <c r="E3" s="24"/>
      <c r="L3" s="3" t="s">
        <v>10</v>
      </c>
    </row>
    <row r="4" spans="1:29" x14ac:dyDescent="0.25">
      <c r="B4" s="5" t="s">
        <v>8</v>
      </c>
      <c r="L4" s="3" t="s">
        <v>11</v>
      </c>
    </row>
    <row r="5" spans="1:29" s="2" customFormat="1" x14ac:dyDescent="0.25">
      <c r="B5" s="2">
        <v>1</v>
      </c>
      <c r="C5" s="2">
        <v>2</v>
      </c>
      <c r="D5" s="2">
        <v>3</v>
      </c>
      <c r="E5" s="2">
        <v>4</v>
      </c>
      <c r="F5" s="2">
        <v>5</v>
      </c>
      <c r="G5" s="2">
        <v>6</v>
      </c>
      <c r="H5" s="2">
        <v>7</v>
      </c>
      <c r="I5" s="2">
        <v>8</v>
      </c>
      <c r="J5" s="2">
        <v>9</v>
      </c>
      <c r="K5" s="2">
        <v>10</v>
      </c>
      <c r="L5" s="2">
        <v>11</v>
      </c>
      <c r="M5" s="2">
        <v>12</v>
      </c>
      <c r="N5" s="2">
        <v>13</v>
      </c>
      <c r="O5" s="2">
        <v>14</v>
      </c>
      <c r="P5" s="2">
        <v>15</v>
      </c>
      <c r="Q5" s="2">
        <v>16</v>
      </c>
      <c r="R5" s="2">
        <v>17</v>
      </c>
      <c r="S5" s="2">
        <v>18</v>
      </c>
      <c r="T5" s="2">
        <v>19</v>
      </c>
      <c r="U5" s="2">
        <v>20</v>
      </c>
      <c r="V5" s="2">
        <v>21</v>
      </c>
      <c r="W5" s="2">
        <v>22</v>
      </c>
      <c r="X5" s="2">
        <v>23</v>
      </c>
      <c r="Y5" s="2">
        <v>24</v>
      </c>
      <c r="Z5" s="2">
        <v>25</v>
      </c>
      <c r="AA5" s="6" t="s">
        <v>0</v>
      </c>
      <c r="AB5" s="6" t="s">
        <v>4</v>
      </c>
    </row>
    <row r="6" spans="1:29" s="2" customFormat="1" x14ac:dyDescent="0.25">
      <c r="B6" s="13" t="s">
        <v>26</v>
      </c>
      <c r="AA6" s="6"/>
    </row>
    <row r="7" spans="1:29" x14ac:dyDescent="0.25">
      <c r="A7" s="2">
        <v>1</v>
      </c>
      <c r="B7" s="15">
        <v>1</v>
      </c>
      <c r="C7" s="16">
        <v>97</v>
      </c>
      <c r="D7" s="16">
        <v>114</v>
      </c>
      <c r="E7" s="16">
        <v>68</v>
      </c>
      <c r="F7" s="16">
        <v>35</v>
      </c>
      <c r="G7" s="16">
        <v>392</v>
      </c>
      <c r="H7" s="16">
        <v>463</v>
      </c>
      <c r="I7" s="16">
        <v>480</v>
      </c>
      <c r="J7" s="16">
        <v>434</v>
      </c>
      <c r="K7" s="16">
        <v>421</v>
      </c>
      <c r="L7" s="16">
        <v>524</v>
      </c>
      <c r="M7" s="16">
        <v>595</v>
      </c>
      <c r="N7" s="16">
        <v>607</v>
      </c>
      <c r="O7" s="16">
        <v>561</v>
      </c>
      <c r="P7" s="16">
        <v>528</v>
      </c>
      <c r="Q7" s="16">
        <v>258</v>
      </c>
      <c r="R7" s="16">
        <v>329</v>
      </c>
      <c r="S7" s="16">
        <v>366</v>
      </c>
      <c r="T7" s="16">
        <v>325</v>
      </c>
      <c r="U7" s="16">
        <v>287</v>
      </c>
      <c r="V7" s="16">
        <v>140</v>
      </c>
      <c r="W7" s="16">
        <v>206</v>
      </c>
      <c r="X7" s="16">
        <v>248</v>
      </c>
      <c r="Y7" s="16">
        <v>177</v>
      </c>
      <c r="Z7" s="21">
        <v>169</v>
      </c>
      <c r="AA7" s="11">
        <f t="shared" ref="AA7:AA31" si="0">SUMSQ(B7:Z7)</f>
        <v>3263025</v>
      </c>
    </row>
    <row r="8" spans="1:29" x14ac:dyDescent="0.25">
      <c r="A8" s="2">
        <v>2</v>
      </c>
      <c r="B8" s="17">
        <v>60</v>
      </c>
      <c r="C8" s="18">
        <v>39</v>
      </c>
      <c r="D8" s="18">
        <v>93</v>
      </c>
      <c r="E8" s="18">
        <v>101</v>
      </c>
      <c r="F8" s="18">
        <v>22</v>
      </c>
      <c r="G8" s="18">
        <v>446</v>
      </c>
      <c r="H8" s="18">
        <v>405</v>
      </c>
      <c r="I8" s="18">
        <v>459</v>
      </c>
      <c r="J8" s="18">
        <v>492</v>
      </c>
      <c r="K8" s="18">
        <v>388</v>
      </c>
      <c r="L8" s="18">
        <v>553</v>
      </c>
      <c r="M8" s="18">
        <v>532</v>
      </c>
      <c r="N8" s="18">
        <v>586</v>
      </c>
      <c r="O8" s="18">
        <v>624</v>
      </c>
      <c r="P8" s="18">
        <v>520</v>
      </c>
      <c r="Q8" s="18">
        <v>312</v>
      </c>
      <c r="R8" s="18">
        <v>291</v>
      </c>
      <c r="S8" s="18">
        <v>350</v>
      </c>
      <c r="T8" s="18">
        <v>358</v>
      </c>
      <c r="U8" s="18">
        <v>254</v>
      </c>
      <c r="V8" s="18">
        <v>194</v>
      </c>
      <c r="W8" s="18">
        <v>173</v>
      </c>
      <c r="X8" s="18">
        <v>202</v>
      </c>
      <c r="Y8" s="18">
        <v>240</v>
      </c>
      <c r="Z8" s="22">
        <v>131</v>
      </c>
      <c r="AA8" s="11">
        <f t="shared" si="0"/>
        <v>3263025</v>
      </c>
    </row>
    <row r="9" spans="1:29" x14ac:dyDescent="0.25">
      <c r="A9" s="2">
        <v>3</v>
      </c>
      <c r="B9" s="17">
        <v>43</v>
      </c>
      <c r="C9" s="18">
        <v>110</v>
      </c>
      <c r="D9" s="18">
        <v>72</v>
      </c>
      <c r="E9" s="18">
        <v>14</v>
      </c>
      <c r="F9" s="18">
        <v>76</v>
      </c>
      <c r="G9" s="18">
        <v>409</v>
      </c>
      <c r="H9" s="18">
        <v>496</v>
      </c>
      <c r="I9" s="18">
        <v>438</v>
      </c>
      <c r="J9" s="18">
        <v>380</v>
      </c>
      <c r="K9" s="18">
        <v>467</v>
      </c>
      <c r="L9" s="18">
        <v>536</v>
      </c>
      <c r="M9" s="18">
        <v>603</v>
      </c>
      <c r="N9" s="18">
        <v>570</v>
      </c>
      <c r="O9" s="18">
        <v>507</v>
      </c>
      <c r="P9" s="18">
        <v>599</v>
      </c>
      <c r="Q9" s="18">
        <v>300</v>
      </c>
      <c r="R9" s="18">
        <v>362</v>
      </c>
      <c r="S9" s="18">
        <v>304</v>
      </c>
      <c r="T9" s="18">
        <v>266</v>
      </c>
      <c r="U9" s="18">
        <v>333</v>
      </c>
      <c r="V9" s="18">
        <v>152</v>
      </c>
      <c r="W9" s="18">
        <v>244</v>
      </c>
      <c r="X9" s="18">
        <v>181</v>
      </c>
      <c r="Y9" s="18">
        <v>148</v>
      </c>
      <c r="Z9" s="22">
        <v>215</v>
      </c>
      <c r="AA9" s="11">
        <f t="shared" si="0"/>
        <v>3263025</v>
      </c>
    </row>
    <row r="10" spans="1:29" x14ac:dyDescent="0.25">
      <c r="A10" s="2">
        <v>4</v>
      </c>
      <c r="B10" s="17">
        <v>122</v>
      </c>
      <c r="C10" s="18">
        <v>18</v>
      </c>
      <c r="D10" s="18">
        <v>26</v>
      </c>
      <c r="E10" s="18">
        <v>85</v>
      </c>
      <c r="F10" s="18">
        <v>64</v>
      </c>
      <c r="G10" s="18">
        <v>488</v>
      </c>
      <c r="H10" s="18">
        <v>384</v>
      </c>
      <c r="I10" s="18">
        <v>417</v>
      </c>
      <c r="J10" s="18">
        <v>471</v>
      </c>
      <c r="K10" s="18">
        <v>430</v>
      </c>
      <c r="L10" s="18">
        <v>620</v>
      </c>
      <c r="M10" s="18">
        <v>511</v>
      </c>
      <c r="N10" s="18">
        <v>549</v>
      </c>
      <c r="O10" s="18">
        <v>578</v>
      </c>
      <c r="P10" s="18">
        <v>557</v>
      </c>
      <c r="Q10" s="18">
        <v>354</v>
      </c>
      <c r="R10" s="18">
        <v>275</v>
      </c>
      <c r="S10" s="18">
        <v>283</v>
      </c>
      <c r="T10" s="18">
        <v>337</v>
      </c>
      <c r="U10" s="18">
        <v>316</v>
      </c>
      <c r="V10" s="18">
        <v>231</v>
      </c>
      <c r="W10" s="18">
        <v>127</v>
      </c>
      <c r="X10" s="18">
        <v>165</v>
      </c>
      <c r="Y10" s="18">
        <v>219</v>
      </c>
      <c r="Z10" s="22">
        <v>198</v>
      </c>
      <c r="AA10" s="11">
        <f t="shared" si="0"/>
        <v>3263025</v>
      </c>
    </row>
    <row r="11" spans="1:29" x14ac:dyDescent="0.25">
      <c r="A11" s="2">
        <v>5</v>
      </c>
      <c r="B11" s="17">
        <v>89</v>
      </c>
      <c r="C11" s="18">
        <v>51</v>
      </c>
      <c r="D11" s="18">
        <v>10</v>
      </c>
      <c r="E11" s="18">
        <v>47</v>
      </c>
      <c r="F11" s="18">
        <v>118</v>
      </c>
      <c r="G11" s="18">
        <v>455</v>
      </c>
      <c r="H11" s="18">
        <v>442</v>
      </c>
      <c r="I11" s="18">
        <v>396</v>
      </c>
      <c r="J11" s="18">
        <v>413</v>
      </c>
      <c r="K11" s="18">
        <v>484</v>
      </c>
      <c r="L11" s="18">
        <v>582</v>
      </c>
      <c r="M11" s="18">
        <v>574</v>
      </c>
      <c r="N11" s="18">
        <v>503</v>
      </c>
      <c r="O11" s="18">
        <v>545</v>
      </c>
      <c r="P11" s="18">
        <v>611</v>
      </c>
      <c r="Q11" s="18">
        <v>341</v>
      </c>
      <c r="R11" s="18">
        <v>308</v>
      </c>
      <c r="S11" s="18">
        <v>262</v>
      </c>
      <c r="T11" s="18">
        <v>279</v>
      </c>
      <c r="U11" s="18">
        <v>375</v>
      </c>
      <c r="V11" s="18">
        <v>223</v>
      </c>
      <c r="W11" s="18">
        <v>190</v>
      </c>
      <c r="X11" s="18">
        <v>144</v>
      </c>
      <c r="Y11" s="18">
        <v>156</v>
      </c>
      <c r="Z11" s="22">
        <v>227</v>
      </c>
      <c r="AA11" s="11">
        <f t="shared" si="0"/>
        <v>3263025</v>
      </c>
    </row>
    <row r="12" spans="1:29" x14ac:dyDescent="0.25">
      <c r="A12" s="2">
        <v>6</v>
      </c>
      <c r="B12" s="17">
        <v>265</v>
      </c>
      <c r="C12" s="18">
        <v>331</v>
      </c>
      <c r="D12" s="18">
        <v>373</v>
      </c>
      <c r="E12" s="18">
        <v>302</v>
      </c>
      <c r="F12" s="18">
        <v>294</v>
      </c>
      <c r="G12" s="18">
        <v>149</v>
      </c>
      <c r="H12" s="18">
        <v>220</v>
      </c>
      <c r="I12" s="18">
        <v>232</v>
      </c>
      <c r="J12" s="18">
        <v>186</v>
      </c>
      <c r="K12" s="18">
        <v>153</v>
      </c>
      <c r="L12" s="18">
        <v>383</v>
      </c>
      <c r="M12" s="18">
        <v>454</v>
      </c>
      <c r="N12" s="18">
        <v>491</v>
      </c>
      <c r="O12" s="18">
        <v>450</v>
      </c>
      <c r="P12" s="18">
        <v>412</v>
      </c>
      <c r="Q12" s="18">
        <v>501</v>
      </c>
      <c r="R12" s="18">
        <v>597</v>
      </c>
      <c r="S12" s="18">
        <v>614</v>
      </c>
      <c r="T12" s="18">
        <v>568</v>
      </c>
      <c r="U12" s="18">
        <v>535</v>
      </c>
      <c r="V12" s="18">
        <v>17</v>
      </c>
      <c r="W12" s="18">
        <v>88</v>
      </c>
      <c r="X12" s="18">
        <v>105</v>
      </c>
      <c r="Y12" s="18">
        <v>59</v>
      </c>
      <c r="Z12" s="22">
        <v>46</v>
      </c>
      <c r="AA12" s="11">
        <f t="shared" si="0"/>
        <v>3263025</v>
      </c>
    </row>
    <row r="13" spans="1:29" x14ac:dyDescent="0.25">
      <c r="A13" s="2">
        <v>7</v>
      </c>
      <c r="B13" s="17">
        <v>319</v>
      </c>
      <c r="C13" s="18">
        <v>298</v>
      </c>
      <c r="D13" s="18">
        <v>327</v>
      </c>
      <c r="E13" s="18">
        <v>365</v>
      </c>
      <c r="F13" s="18">
        <v>256</v>
      </c>
      <c r="G13" s="18">
        <v>178</v>
      </c>
      <c r="H13" s="18">
        <v>157</v>
      </c>
      <c r="I13" s="18">
        <v>211</v>
      </c>
      <c r="J13" s="18">
        <v>249</v>
      </c>
      <c r="K13" s="18">
        <v>145</v>
      </c>
      <c r="L13" s="18">
        <v>437</v>
      </c>
      <c r="M13" s="18">
        <v>416</v>
      </c>
      <c r="N13" s="18">
        <v>475</v>
      </c>
      <c r="O13" s="18">
        <v>483</v>
      </c>
      <c r="P13" s="18">
        <v>379</v>
      </c>
      <c r="Q13" s="18">
        <v>560</v>
      </c>
      <c r="R13" s="18">
        <v>539</v>
      </c>
      <c r="S13" s="18">
        <v>593</v>
      </c>
      <c r="T13" s="18">
        <v>601</v>
      </c>
      <c r="U13" s="18">
        <v>522</v>
      </c>
      <c r="V13" s="18">
        <v>71</v>
      </c>
      <c r="W13" s="18">
        <v>30</v>
      </c>
      <c r="X13" s="18">
        <v>84</v>
      </c>
      <c r="Y13" s="18">
        <v>117</v>
      </c>
      <c r="Z13" s="22">
        <v>13</v>
      </c>
      <c r="AA13" s="11">
        <f t="shared" si="0"/>
        <v>3263025</v>
      </c>
      <c r="AB13" s="3" t="s">
        <v>3</v>
      </c>
    </row>
    <row r="14" spans="1:29" x14ac:dyDescent="0.25">
      <c r="A14" s="2">
        <v>8</v>
      </c>
      <c r="B14" s="17">
        <v>277</v>
      </c>
      <c r="C14" s="18">
        <v>369</v>
      </c>
      <c r="D14" s="18">
        <v>306</v>
      </c>
      <c r="E14" s="18">
        <v>273</v>
      </c>
      <c r="F14" s="18">
        <v>340</v>
      </c>
      <c r="G14" s="18">
        <v>161</v>
      </c>
      <c r="H14" s="18">
        <v>228</v>
      </c>
      <c r="I14" s="18">
        <v>195</v>
      </c>
      <c r="J14" s="18">
        <v>132</v>
      </c>
      <c r="K14" s="18">
        <v>224</v>
      </c>
      <c r="L14" s="18">
        <v>425</v>
      </c>
      <c r="M14" s="18">
        <v>487</v>
      </c>
      <c r="N14" s="18">
        <v>429</v>
      </c>
      <c r="O14" s="18">
        <v>391</v>
      </c>
      <c r="P14" s="18">
        <v>458</v>
      </c>
      <c r="Q14" s="18">
        <v>543</v>
      </c>
      <c r="R14" s="18">
        <v>610</v>
      </c>
      <c r="S14" s="18">
        <v>572</v>
      </c>
      <c r="T14" s="18">
        <v>514</v>
      </c>
      <c r="U14" s="18">
        <v>576</v>
      </c>
      <c r="V14" s="18">
        <v>34</v>
      </c>
      <c r="W14" s="18">
        <v>121</v>
      </c>
      <c r="X14" s="18">
        <v>63</v>
      </c>
      <c r="Y14" s="18">
        <v>5</v>
      </c>
      <c r="Z14" s="22">
        <v>92</v>
      </c>
      <c r="AA14" s="11">
        <f t="shared" si="0"/>
        <v>3263025</v>
      </c>
    </row>
    <row r="15" spans="1:29" x14ac:dyDescent="0.25">
      <c r="A15" s="2">
        <v>9</v>
      </c>
      <c r="B15" s="17">
        <v>356</v>
      </c>
      <c r="C15" s="18">
        <v>252</v>
      </c>
      <c r="D15" s="18">
        <v>290</v>
      </c>
      <c r="E15" s="18">
        <v>344</v>
      </c>
      <c r="F15" s="18">
        <v>323</v>
      </c>
      <c r="G15" s="18">
        <v>245</v>
      </c>
      <c r="H15" s="18">
        <v>136</v>
      </c>
      <c r="I15" s="18">
        <v>174</v>
      </c>
      <c r="J15" s="18">
        <v>203</v>
      </c>
      <c r="K15" s="18">
        <v>182</v>
      </c>
      <c r="L15" s="18">
        <v>479</v>
      </c>
      <c r="M15" s="18">
        <v>400</v>
      </c>
      <c r="N15" s="18">
        <v>408</v>
      </c>
      <c r="O15" s="18">
        <v>462</v>
      </c>
      <c r="P15" s="18">
        <v>441</v>
      </c>
      <c r="Q15" s="18">
        <v>622</v>
      </c>
      <c r="R15" s="18">
        <v>518</v>
      </c>
      <c r="S15" s="18">
        <v>526</v>
      </c>
      <c r="T15" s="18">
        <v>585</v>
      </c>
      <c r="U15" s="18">
        <v>564</v>
      </c>
      <c r="V15" s="18">
        <v>113</v>
      </c>
      <c r="W15" s="18">
        <v>9</v>
      </c>
      <c r="X15" s="18">
        <v>42</v>
      </c>
      <c r="Y15" s="18">
        <v>96</v>
      </c>
      <c r="Z15" s="22">
        <v>55</v>
      </c>
      <c r="AA15" s="11">
        <f t="shared" si="0"/>
        <v>3263025</v>
      </c>
    </row>
    <row r="16" spans="1:29" x14ac:dyDescent="0.25">
      <c r="A16" s="2">
        <v>10</v>
      </c>
      <c r="B16" s="17">
        <v>348</v>
      </c>
      <c r="C16" s="18">
        <v>315</v>
      </c>
      <c r="D16" s="18">
        <v>269</v>
      </c>
      <c r="E16" s="18">
        <v>281</v>
      </c>
      <c r="F16" s="18">
        <v>352</v>
      </c>
      <c r="G16" s="18">
        <v>207</v>
      </c>
      <c r="H16" s="18">
        <v>199</v>
      </c>
      <c r="I16" s="18">
        <v>128</v>
      </c>
      <c r="J16" s="18">
        <v>170</v>
      </c>
      <c r="K16" s="18">
        <v>236</v>
      </c>
      <c r="L16" s="18">
        <v>466</v>
      </c>
      <c r="M16" s="18">
        <v>433</v>
      </c>
      <c r="N16" s="18">
        <v>387</v>
      </c>
      <c r="O16" s="18">
        <v>404</v>
      </c>
      <c r="P16" s="18">
        <v>500</v>
      </c>
      <c r="Q16" s="18">
        <v>589</v>
      </c>
      <c r="R16" s="18">
        <v>551</v>
      </c>
      <c r="S16" s="18">
        <v>510</v>
      </c>
      <c r="T16" s="18">
        <v>547</v>
      </c>
      <c r="U16" s="18">
        <v>618</v>
      </c>
      <c r="V16" s="18">
        <v>80</v>
      </c>
      <c r="W16" s="18">
        <v>67</v>
      </c>
      <c r="X16" s="18">
        <v>21</v>
      </c>
      <c r="Y16" s="18">
        <v>38</v>
      </c>
      <c r="Z16" s="22">
        <v>109</v>
      </c>
      <c r="AA16" s="11">
        <f t="shared" si="0"/>
        <v>3263025</v>
      </c>
      <c r="AC16" s="3" t="s">
        <v>3</v>
      </c>
    </row>
    <row r="17" spans="1:28" x14ac:dyDescent="0.25">
      <c r="A17" s="2">
        <v>11</v>
      </c>
      <c r="B17" s="17">
        <v>133</v>
      </c>
      <c r="C17" s="18">
        <v>204</v>
      </c>
      <c r="D17" s="18">
        <v>241</v>
      </c>
      <c r="E17" s="18">
        <v>200</v>
      </c>
      <c r="F17" s="18">
        <v>162</v>
      </c>
      <c r="G17" s="18">
        <v>515</v>
      </c>
      <c r="H17" s="18">
        <v>581</v>
      </c>
      <c r="I17" s="18">
        <v>623</v>
      </c>
      <c r="J17" s="18">
        <v>552</v>
      </c>
      <c r="K17" s="18">
        <v>544</v>
      </c>
      <c r="L17" s="18">
        <v>267</v>
      </c>
      <c r="M17" s="18">
        <v>338</v>
      </c>
      <c r="N17" s="18">
        <v>355</v>
      </c>
      <c r="O17" s="18">
        <v>309</v>
      </c>
      <c r="P17" s="18">
        <v>296</v>
      </c>
      <c r="Q17" s="18">
        <v>24</v>
      </c>
      <c r="R17" s="18">
        <v>95</v>
      </c>
      <c r="S17" s="18">
        <v>107</v>
      </c>
      <c r="T17" s="18">
        <v>61</v>
      </c>
      <c r="U17" s="18">
        <v>28</v>
      </c>
      <c r="V17" s="18">
        <v>376</v>
      </c>
      <c r="W17" s="18">
        <v>472</v>
      </c>
      <c r="X17" s="18">
        <v>489</v>
      </c>
      <c r="Y17" s="18">
        <v>443</v>
      </c>
      <c r="Z17" s="22">
        <v>410</v>
      </c>
      <c r="AA17" s="11">
        <f t="shared" si="0"/>
        <v>3263025</v>
      </c>
    </row>
    <row r="18" spans="1:28" x14ac:dyDescent="0.25">
      <c r="A18" s="2">
        <v>12</v>
      </c>
      <c r="B18" s="17">
        <v>187</v>
      </c>
      <c r="C18" s="18">
        <v>166</v>
      </c>
      <c r="D18" s="18">
        <v>225</v>
      </c>
      <c r="E18" s="18">
        <v>233</v>
      </c>
      <c r="F18" s="18">
        <v>129</v>
      </c>
      <c r="G18" s="18">
        <v>569</v>
      </c>
      <c r="H18" s="18">
        <v>548</v>
      </c>
      <c r="I18" s="18">
        <v>577</v>
      </c>
      <c r="J18" s="18">
        <v>615</v>
      </c>
      <c r="K18" s="18">
        <v>506</v>
      </c>
      <c r="L18" s="18">
        <v>321</v>
      </c>
      <c r="M18" s="18">
        <v>280</v>
      </c>
      <c r="N18" s="18">
        <v>334</v>
      </c>
      <c r="O18" s="18">
        <v>367</v>
      </c>
      <c r="P18" s="18">
        <v>263</v>
      </c>
      <c r="Q18" s="18">
        <v>53</v>
      </c>
      <c r="R18" s="18">
        <v>32</v>
      </c>
      <c r="S18" s="18">
        <v>86</v>
      </c>
      <c r="T18" s="18">
        <v>124</v>
      </c>
      <c r="U18" s="18">
        <v>20</v>
      </c>
      <c r="V18" s="18">
        <v>435</v>
      </c>
      <c r="W18" s="18">
        <v>414</v>
      </c>
      <c r="X18" s="18">
        <v>468</v>
      </c>
      <c r="Y18" s="18">
        <v>476</v>
      </c>
      <c r="Z18" s="22">
        <v>397</v>
      </c>
      <c r="AA18" s="11">
        <f t="shared" si="0"/>
        <v>3263025</v>
      </c>
    </row>
    <row r="19" spans="1:28" x14ac:dyDescent="0.25">
      <c r="A19" s="2">
        <v>13</v>
      </c>
      <c r="B19" s="17">
        <v>175</v>
      </c>
      <c r="C19" s="18">
        <v>237</v>
      </c>
      <c r="D19" s="18">
        <v>179</v>
      </c>
      <c r="E19" s="18">
        <v>141</v>
      </c>
      <c r="F19" s="18">
        <v>208</v>
      </c>
      <c r="G19" s="18">
        <v>527</v>
      </c>
      <c r="H19" s="18">
        <v>619</v>
      </c>
      <c r="I19" s="18">
        <v>556</v>
      </c>
      <c r="J19" s="18">
        <v>523</v>
      </c>
      <c r="K19" s="18">
        <v>590</v>
      </c>
      <c r="L19" s="18">
        <v>284</v>
      </c>
      <c r="M19" s="18">
        <v>371</v>
      </c>
      <c r="N19" s="14">
        <v>313</v>
      </c>
      <c r="O19" s="18">
        <v>255</v>
      </c>
      <c r="P19" s="18">
        <v>342</v>
      </c>
      <c r="Q19" s="18">
        <v>36</v>
      </c>
      <c r="R19" s="18">
        <v>103</v>
      </c>
      <c r="S19" s="18">
        <v>70</v>
      </c>
      <c r="T19" s="18">
        <v>7</v>
      </c>
      <c r="U19" s="18">
        <v>99</v>
      </c>
      <c r="V19" s="18">
        <v>418</v>
      </c>
      <c r="W19" s="18">
        <v>485</v>
      </c>
      <c r="X19" s="18">
        <v>447</v>
      </c>
      <c r="Y19" s="18">
        <v>389</v>
      </c>
      <c r="Z19" s="22">
        <v>451</v>
      </c>
      <c r="AA19" s="11">
        <f t="shared" si="0"/>
        <v>3263025</v>
      </c>
      <c r="AB19" s="12">
        <f>B19^3+C19^3+D19^3+E19^3+F19^3+G19^3+H19^3+I19^3+J19^3+K19^3+L19^3+M19^3+N19^3+O19^3+P19^3+Q19^3+R19^3+S19^3+T19^3+U19^3+V19^3+W19^3+X19^3+Y19^3+Z19^3</f>
        <v>1530765625</v>
      </c>
    </row>
    <row r="20" spans="1:28" x14ac:dyDescent="0.25">
      <c r="A20" s="2">
        <v>14</v>
      </c>
      <c r="B20" s="17">
        <v>229</v>
      </c>
      <c r="C20" s="18">
        <v>150</v>
      </c>
      <c r="D20" s="18">
        <v>158</v>
      </c>
      <c r="E20" s="18">
        <v>212</v>
      </c>
      <c r="F20" s="18">
        <v>191</v>
      </c>
      <c r="G20" s="18">
        <v>606</v>
      </c>
      <c r="H20" s="18">
        <v>502</v>
      </c>
      <c r="I20" s="18">
        <v>540</v>
      </c>
      <c r="J20" s="18">
        <v>594</v>
      </c>
      <c r="K20" s="18">
        <v>573</v>
      </c>
      <c r="L20" s="18">
        <v>363</v>
      </c>
      <c r="M20" s="18">
        <v>259</v>
      </c>
      <c r="N20" s="18">
        <v>292</v>
      </c>
      <c r="O20" s="18">
        <v>346</v>
      </c>
      <c r="P20" s="18">
        <v>305</v>
      </c>
      <c r="Q20" s="18">
        <v>120</v>
      </c>
      <c r="R20" s="18">
        <v>11</v>
      </c>
      <c r="S20" s="18">
        <v>49</v>
      </c>
      <c r="T20" s="18">
        <v>78</v>
      </c>
      <c r="U20" s="18">
        <v>57</v>
      </c>
      <c r="V20" s="18">
        <v>497</v>
      </c>
      <c r="W20" s="18">
        <v>393</v>
      </c>
      <c r="X20" s="18">
        <v>401</v>
      </c>
      <c r="Y20" s="18">
        <v>460</v>
      </c>
      <c r="Z20" s="22">
        <v>439</v>
      </c>
      <c r="AA20" s="11">
        <f t="shared" si="0"/>
        <v>3263025</v>
      </c>
      <c r="AB20" s="12"/>
    </row>
    <row r="21" spans="1:28" x14ac:dyDescent="0.25">
      <c r="A21" s="2">
        <v>15</v>
      </c>
      <c r="B21" s="17">
        <v>216</v>
      </c>
      <c r="C21" s="18">
        <v>183</v>
      </c>
      <c r="D21" s="18">
        <v>137</v>
      </c>
      <c r="E21" s="18">
        <v>154</v>
      </c>
      <c r="F21" s="18">
        <v>250</v>
      </c>
      <c r="G21" s="18">
        <v>598</v>
      </c>
      <c r="H21" s="18">
        <v>565</v>
      </c>
      <c r="I21" s="18">
        <v>519</v>
      </c>
      <c r="J21" s="18">
        <v>531</v>
      </c>
      <c r="K21" s="18">
        <v>602</v>
      </c>
      <c r="L21" s="18">
        <v>330</v>
      </c>
      <c r="M21" s="18">
        <v>317</v>
      </c>
      <c r="N21" s="18">
        <v>271</v>
      </c>
      <c r="O21" s="18">
        <v>288</v>
      </c>
      <c r="P21" s="18">
        <v>359</v>
      </c>
      <c r="Q21" s="18">
        <v>82</v>
      </c>
      <c r="R21" s="18">
        <v>74</v>
      </c>
      <c r="S21" s="18">
        <v>3</v>
      </c>
      <c r="T21" s="18">
        <v>45</v>
      </c>
      <c r="U21" s="18">
        <v>111</v>
      </c>
      <c r="V21" s="18">
        <v>464</v>
      </c>
      <c r="W21" s="18">
        <v>426</v>
      </c>
      <c r="X21" s="18">
        <v>385</v>
      </c>
      <c r="Y21" s="18">
        <v>422</v>
      </c>
      <c r="Z21" s="22">
        <v>493</v>
      </c>
      <c r="AA21" s="11">
        <f t="shared" si="0"/>
        <v>3263025</v>
      </c>
      <c r="AB21" s="12"/>
    </row>
    <row r="22" spans="1:28" x14ac:dyDescent="0.25">
      <c r="A22" s="2">
        <v>16</v>
      </c>
      <c r="B22" s="17">
        <v>517</v>
      </c>
      <c r="C22" s="18">
        <v>588</v>
      </c>
      <c r="D22" s="18">
        <v>605</v>
      </c>
      <c r="E22" s="18">
        <v>559</v>
      </c>
      <c r="F22" s="18">
        <v>546</v>
      </c>
      <c r="G22" s="18">
        <v>8</v>
      </c>
      <c r="H22" s="18">
        <v>79</v>
      </c>
      <c r="I22" s="18">
        <v>116</v>
      </c>
      <c r="J22" s="18">
        <v>75</v>
      </c>
      <c r="K22" s="18">
        <v>37</v>
      </c>
      <c r="L22" s="18">
        <v>126</v>
      </c>
      <c r="M22" s="18">
        <v>222</v>
      </c>
      <c r="N22" s="18">
        <v>239</v>
      </c>
      <c r="O22" s="18">
        <v>193</v>
      </c>
      <c r="P22" s="18">
        <v>160</v>
      </c>
      <c r="Q22" s="18">
        <v>390</v>
      </c>
      <c r="R22" s="18">
        <v>456</v>
      </c>
      <c r="S22" s="18">
        <v>498</v>
      </c>
      <c r="T22" s="18">
        <v>427</v>
      </c>
      <c r="U22" s="18">
        <v>419</v>
      </c>
      <c r="V22" s="18">
        <v>274</v>
      </c>
      <c r="W22" s="18">
        <v>345</v>
      </c>
      <c r="X22" s="18">
        <v>357</v>
      </c>
      <c r="Y22" s="18">
        <v>311</v>
      </c>
      <c r="Z22" s="22">
        <v>278</v>
      </c>
      <c r="AA22" s="11">
        <f t="shared" si="0"/>
        <v>3263025</v>
      </c>
      <c r="AB22" s="12"/>
    </row>
    <row r="23" spans="1:28" x14ac:dyDescent="0.25">
      <c r="A23" s="2">
        <v>17</v>
      </c>
      <c r="B23" s="17">
        <v>571</v>
      </c>
      <c r="C23" s="18">
        <v>530</v>
      </c>
      <c r="D23" s="18">
        <v>584</v>
      </c>
      <c r="E23" s="18">
        <v>617</v>
      </c>
      <c r="F23" s="18">
        <v>513</v>
      </c>
      <c r="G23" s="18">
        <v>62</v>
      </c>
      <c r="H23" s="18">
        <v>41</v>
      </c>
      <c r="I23" s="18">
        <v>100</v>
      </c>
      <c r="J23" s="18">
        <v>108</v>
      </c>
      <c r="K23" s="18">
        <v>4</v>
      </c>
      <c r="L23" s="18">
        <v>185</v>
      </c>
      <c r="M23" s="18">
        <v>164</v>
      </c>
      <c r="N23" s="18">
        <v>218</v>
      </c>
      <c r="O23" s="18">
        <v>226</v>
      </c>
      <c r="P23" s="18">
        <v>147</v>
      </c>
      <c r="Q23" s="18">
        <v>444</v>
      </c>
      <c r="R23" s="18">
        <v>423</v>
      </c>
      <c r="S23" s="18">
        <v>452</v>
      </c>
      <c r="T23" s="18">
        <v>490</v>
      </c>
      <c r="U23" s="18">
        <v>381</v>
      </c>
      <c r="V23" s="18">
        <v>303</v>
      </c>
      <c r="W23" s="18">
        <v>282</v>
      </c>
      <c r="X23" s="18">
        <v>336</v>
      </c>
      <c r="Y23" s="18">
        <v>374</v>
      </c>
      <c r="Z23" s="22">
        <v>270</v>
      </c>
      <c r="AA23" s="11">
        <f t="shared" si="0"/>
        <v>3263025</v>
      </c>
      <c r="AB23" s="12"/>
    </row>
    <row r="24" spans="1:28" x14ac:dyDescent="0.25">
      <c r="A24" s="2">
        <v>18</v>
      </c>
      <c r="B24" s="17">
        <v>534</v>
      </c>
      <c r="C24" s="18">
        <v>621</v>
      </c>
      <c r="D24" s="18">
        <v>563</v>
      </c>
      <c r="E24" s="18">
        <v>505</v>
      </c>
      <c r="F24" s="18">
        <v>592</v>
      </c>
      <c r="G24" s="18">
        <v>50</v>
      </c>
      <c r="H24" s="18">
        <v>112</v>
      </c>
      <c r="I24" s="18">
        <v>54</v>
      </c>
      <c r="J24" s="18">
        <v>16</v>
      </c>
      <c r="K24" s="18">
        <v>83</v>
      </c>
      <c r="L24" s="18">
        <v>168</v>
      </c>
      <c r="M24" s="18">
        <v>235</v>
      </c>
      <c r="N24" s="18">
        <v>197</v>
      </c>
      <c r="O24" s="18">
        <v>139</v>
      </c>
      <c r="P24" s="18">
        <v>201</v>
      </c>
      <c r="Q24" s="18">
        <v>402</v>
      </c>
      <c r="R24" s="18">
        <v>494</v>
      </c>
      <c r="S24" s="18">
        <v>431</v>
      </c>
      <c r="T24" s="18">
        <v>398</v>
      </c>
      <c r="U24" s="18">
        <v>465</v>
      </c>
      <c r="V24" s="18">
        <v>286</v>
      </c>
      <c r="W24" s="18">
        <v>353</v>
      </c>
      <c r="X24" s="18">
        <v>320</v>
      </c>
      <c r="Y24" s="18">
        <v>257</v>
      </c>
      <c r="Z24" s="22">
        <v>349</v>
      </c>
      <c r="AA24" s="11">
        <f t="shared" si="0"/>
        <v>3263025</v>
      </c>
      <c r="AB24" s="12"/>
    </row>
    <row r="25" spans="1:28" x14ac:dyDescent="0.25">
      <c r="A25" s="2">
        <v>19</v>
      </c>
      <c r="B25" s="17">
        <v>613</v>
      </c>
      <c r="C25" s="18">
        <v>509</v>
      </c>
      <c r="D25" s="18">
        <v>542</v>
      </c>
      <c r="E25" s="18">
        <v>596</v>
      </c>
      <c r="F25" s="18">
        <v>555</v>
      </c>
      <c r="G25" s="18">
        <v>104</v>
      </c>
      <c r="H25" s="18">
        <v>25</v>
      </c>
      <c r="I25" s="18">
        <v>33</v>
      </c>
      <c r="J25" s="18">
        <v>87</v>
      </c>
      <c r="K25" s="18">
        <v>66</v>
      </c>
      <c r="L25" s="18">
        <v>247</v>
      </c>
      <c r="M25" s="18">
        <v>143</v>
      </c>
      <c r="N25" s="18">
        <v>151</v>
      </c>
      <c r="O25" s="18">
        <v>210</v>
      </c>
      <c r="P25" s="18">
        <v>189</v>
      </c>
      <c r="Q25" s="18">
        <v>481</v>
      </c>
      <c r="R25" s="18">
        <v>377</v>
      </c>
      <c r="S25" s="18">
        <v>415</v>
      </c>
      <c r="T25" s="18">
        <v>469</v>
      </c>
      <c r="U25" s="18">
        <v>448</v>
      </c>
      <c r="V25" s="18">
        <v>370</v>
      </c>
      <c r="W25" s="18">
        <v>261</v>
      </c>
      <c r="X25" s="18">
        <v>299</v>
      </c>
      <c r="Y25" s="18">
        <v>328</v>
      </c>
      <c r="Z25" s="22">
        <v>307</v>
      </c>
      <c r="AA25" s="11">
        <f t="shared" si="0"/>
        <v>3263025</v>
      </c>
      <c r="AB25" s="12"/>
    </row>
    <row r="26" spans="1:28" x14ac:dyDescent="0.25">
      <c r="A26" s="2">
        <v>20</v>
      </c>
      <c r="B26" s="17">
        <v>580</v>
      </c>
      <c r="C26" s="18">
        <v>567</v>
      </c>
      <c r="D26" s="18">
        <v>521</v>
      </c>
      <c r="E26" s="18">
        <v>538</v>
      </c>
      <c r="F26" s="18">
        <v>609</v>
      </c>
      <c r="G26" s="18">
        <v>91</v>
      </c>
      <c r="H26" s="18">
        <v>58</v>
      </c>
      <c r="I26" s="18">
        <v>12</v>
      </c>
      <c r="J26" s="18">
        <v>29</v>
      </c>
      <c r="K26" s="18">
        <v>125</v>
      </c>
      <c r="L26" s="18">
        <v>214</v>
      </c>
      <c r="M26" s="18">
        <v>176</v>
      </c>
      <c r="N26" s="18">
        <v>135</v>
      </c>
      <c r="O26" s="18">
        <v>172</v>
      </c>
      <c r="P26" s="18">
        <v>243</v>
      </c>
      <c r="Q26" s="18">
        <v>473</v>
      </c>
      <c r="R26" s="18">
        <v>440</v>
      </c>
      <c r="S26" s="18">
        <v>394</v>
      </c>
      <c r="T26" s="18">
        <v>406</v>
      </c>
      <c r="U26" s="18">
        <v>477</v>
      </c>
      <c r="V26" s="18">
        <v>332</v>
      </c>
      <c r="W26" s="18">
        <v>324</v>
      </c>
      <c r="X26" s="18">
        <v>253</v>
      </c>
      <c r="Y26" s="18">
        <v>295</v>
      </c>
      <c r="Z26" s="22">
        <v>361</v>
      </c>
      <c r="AA26" s="11">
        <f t="shared" si="0"/>
        <v>3263025</v>
      </c>
      <c r="AB26" s="12"/>
    </row>
    <row r="27" spans="1:28" x14ac:dyDescent="0.25">
      <c r="A27" s="2">
        <v>21</v>
      </c>
      <c r="B27" s="17">
        <v>399</v>
      </c>
      <c r="C27" s="18">
        <v>470</v>
      </c>
      <c r="D27" s="18">
        <v>482</v>
      </c>
      <c r="E27" s="18">
        <v>436</v>
      </c>
      <c r="F27" s="18">
        <v>403</v>
      </c>
      <c r="G27" s="18">
        <v>251</v>
      </c>
      <c r="H27" s="18">
        <v>347</v>
      </c>
      <c r="I27" s="18">
        <v>364</v>
      </c>
      <c r="J27" s="18">
        <v>318</v>
      </c>
      <c r="K27" s="18">
        <v>285</v>
      </c>
      <c r="L27" s="18">
        <v>15</v>
      </c>
      <c r="M27" s="18">
        <v>81</v>
      </c>
      <c r="N27" s="18">
        <v>123</v>
      </c>
      <c r="O27" s="18">
        <v>52</v>
      </c>
      <c r="P27" s="18">
        <v>44</v>
      </c>
      <c r="Q27" s="18">
        <v>142</v>
      </c>
      <c r="R27" s="18">
        <v>213</v>
      </c>
      <c r="S27" s="18">
        <v>230</v>
      </c>
      <c r="T27" s="18">
        <v>184</v>
      </c>
      <c r="U27" s="18">
        <v>171</v>
      </c>
      <c r="V27" s="18">
        <v>508</v>
      </c>
      <c r="W27" s="18">
        <v>579</v>
      </c>
      <c r="X27" s="18">
        <v>616</v>
      </c>
      <c r="Y27" s="18">
        <v>575</v>
      </c>
      <c r="Z27" s="22">
        <v>537</v>
      </c>
      <c r="AA27" s="11">
        <f t="shared" si="0"/>
        <v>3263025</v>
      </c>
      <c r="AB27" s="12"/>
    </row>
    <row r="28" spans="1:28" x14ac:dyDescent="0.25">
      <c r="A28" s="2">
        <v>22</v>
      </c>
      <c r="B28" s="17">
        <v>428</v>
      </c>
      <c r="C28" s="18">
        <v>407</v>
      </c>
      <c r="D28" s="18">
        <v>461</v>
      </c>
      <c r="E28" s="18">
        <v>499</v>
      </c>
      <c r="F28" s="18">
        <v>395</v>
      </c>
      <c r="G28" s="18">
        <v>310</v>
      </c>
      <c r="H28" s="18">
        <v>289</v>
      </c>
      <c r="I28" s="18">
        <v>343</v>
      </c>
      <c r="J28" s="18">
        <v>351</v>
      </c>
      <c r="K28" s="18">
        <v>272</v>
      </c>
      <c r="L28" s="18">
        <v>69</v>
      </c>
      <c r="M28" s="18">
        <v>48</v>
      </c>
      <c r="N28" s="18">
        <v>77</v>
      </c>
      <c r="O28" s="18">
        <v>115</v>
      </c>
      <c r="P28" s="18">
        <v>6</v>
      </c>
      <c r="Q28" s="18">
        <v>196</v>
      </c>
      <c r="R28" s="18">
        <v>155</v>
      </c>
      <c r="S28" s="18">
        <v>209</v>
      </c>
      <c r="T28" s="18">
        <v>242</v>
      </c>
      <c r="U28" s="18">
        <v>138</v>
      </c>
      <c r="V28" s="18">
        <v>562</v>
      </c>
      <c r="W28" s="18">
        <v>541</v>
      </c>
      <c r="X28" s="18">
        <v>600</v>
      </c>
      <c r="Y28" s="18">
        <v>608</v>
      </c>
      <c r="Z28" s="22">
        <v>504</v>
      </c>
      <c r="AA28" s="11">
        <f t="shared" si="0"/>
        <v>3263025</v>
      </c>
      <c r="AB28" s="12"/>
    </row>
    <row r="29" spans="1:28" x14ac:dyDescent="0.25">
      <c r="A29" s="2">
        <v>23</v>
      </c>
      <c r="B29" s="17">
        <v>411</v>
      </c>
      <c r="C29" s="18">
        <v>478</v>
      </c>
      <c r="D29" s="18">
        <v>445</v>
      </c>
      <c r="E29" s="18">
        <v>382</v>
      </c>
      <c r="F29" s="18">
        <v>474</v>
      </c>
      <c r="G29" s="18">
        <v>293</v>
      </c>
      <c r="H29" s="18">
        <v>360</v>
      </c>
      <c r="I29" s="18">
        <v>322</v>
      </c>
      <c r="J29" s="18">
        <v>264</v>
      </c>
      <c r="K29" s="18">
        <v>326</v>
      </c>
      <c r="L29" s="18">
        <v>27</v>
      </c>
      <c r="M29" s="18">
        <v>119</v>
      </c>
      <c r="N29" s="18">
        <v>56</v>
      </c>
      <c r="O29" s="18">
        <v>23</v>
      </c>
      <c r="P29" s="18">
        <v>90</v>
      </c>
      <c r="Q29" s="18">
        <v>159</v>
      </c>
      <c r="R29" s="18">
        <v>246</v>
      </c>
      <c r="S29" s="18">
        <v>188</v>
      </c>
      <c r="T29" s="18">
        <v>130</v>
      </c>
      <c r="U29" s="18">
        <v>217</v>
      </c>
      <c r="V29" s="18">
        <v>550</v>
      </c>
      <c r="W29" s="18">
        <v>612</v>
      </c>
      <c r="X29" s="18">
        <v>554</v>
      </c>
      <c r="Y29" s="18">
        <v>516</v>
      </c>
      <c r="Z29" s="22">
        <v>583</v>
      </c>
      <c r="AA29" s="11">
        <f t="shared" si="0"/>
        <v>3263025</v>
      </c>
      <c r="AB29" s="12"/>
    </row>
    <row r="30" spans="1:28" x14ac:dyDescent="0.25">
      <c r="A30" s="2">
        <v>24</v>
      </c>
      <c r="B30" s="17">
        <v>495</v>
      </c>
      <c r="C30" s="18">
        <v>386</v>
      </c>
      <c r="D30" s="18">
        <v>424</v>
      </c>
      <c r="E30" s="18">
        <v>453</v>
      </c>
      <c r="F30" s="18">
        <v>432</v>
      </c>
      <c r="G30" s="18">
        <v>372</v>
      </c>
      <c r="H30" s="18">
        <v>268</v>
      </c>
      <c r="I30" s="18">
        <v>276</v>
      </c>
      <c r="J30" s="18">
        <v>335</v>
      </c>
      <c r="K30" s="18">
        <v>314</v>
      </c>
      <c r="L30" s="18">
        <v>106</v>
      </c>
      <c r="M30" s="18">
        <v>2</v>
      </c>
      <c r="N30" s="18">
        <v>40</v>
      </c>
      <c r="O30" s="18">
        <v>94</v>
      </c>
      <c r="P30" s="18">
        <v>73</v>
      </c>
      <c r="Q30" s="18">
        <v>238</v>
      </c>
      <c r="R30" s="18">
        <v>134</v>
      </c>
      <c r="S30" s="18">
        <v>167</v>
      </c>
      <c r="T30" s="18">
        <v>221</v>
      </c>
      <c r="U30" s="18">
        <v>180</v>
      </c>
      <c r="V30" s="18">
        <v>604</v>
      </c>
      <c r="W30" s="18">
        <v>525</v>
      </c>
      <c r="X30" s="18">
        <v>533</v>
      </c>
      <c r="Y30" s="18">
        <v>587</v>
      </c>
      <c r="Z30" s="22">
        <v>566</v>
      </c>
      <c r="AA30" s="11">
        <f t="shared" si="0"/>
        <v>3263025</v>
      </c>
      <c r="AB30" s="12"/>
    </row>
    <row r="31" spans="1:28" x14ac:dyDescent="0.25">
      <c r="A31" s="2">
        <v>25</v>
      </c>
      <c r="B31" s="19">
        <v>457</v>
      </c>
      <c r="C31" s="20">
        <v>449</v>
      </c>
      <c r="D31" s="20">
        <v>378</v>
      </c>
      <c r="E31" s="20">
        <v>420</v>
      </c>
      <c r="F31" s="20">
        <v>486</v>
      </c>
      <c r="G31" s="20">
        <v>339</v>
      </c>
      <c r="H31" s="20">
        <v>301</v>
      </c>
      <c r="I31" s="20">
        <v>260</v>
      </c>
      <c r="J31" s="20">
        <v>297</v>
      </c>
      <c r="K31" s="20">
        <v>368</v>
      </c>
      <c r="L31" s="20">
        <v>98</v>
      </c>
      <c r="M31" s="20">
        <v>65</v>
      </c>
      <c r="N31" s="20">
        <v>19</v>
      </c>
      <c r="O31" s="20">
        <v>31</v>
      </c>
      <c r="P31" s="20">
        <v>102</v>
      </c>
      <c r="Q31" s="20">
        <v>205</v>
      </c>
      <c r="R31" s="20">
        <v>192</v>
      </c>
      <c r="S31" s="20">
        <v>146</v>
      </c>
      <c r="T31" s="20">
        <v>163</v>
      </c>
      <c r="U31" s="20">
        <v>234</v>
      </c>
      <c r="V31" s="20">
        <v>591</v>
      </c>
      <c r="W31" s="20">
        <v>558</v>
      </c>
      <c r="X31" s="20">
        <v>512</v>
      </c>
      <c r="Y31" s="20">
        <v>529</v>
      </c>
      <c r="Z31" s="23">
        <v>625</v>
      </c>
      <c r="AA31" s="11">
        <f t="shared" si="0"/>
        <v>3263025</v>
      </c>
      <c r="AB31" s="12"/>
    </row>
    <row r="32" spans="1:28" x14ac:dyDescent="0.25">
      <c r="A32" s="7" t="s">
        <v>0</v>
      </c>
      <c r="B32" s="11">
        <f t="shared" ref="B32:Z32" si="1">SUMSQ(B7:B31)</f>
        <v>3263025</v>
      </c>
      <c r="C32" s="11">
        <f t="shared" si="1"/>
        <v>3263025</v>
      </c>
      <c r="D32" s="11">
        <f t="shared" si="1"/>
        <v>3263025</v>
      </c>
      <c r="E32" s="11">
        <f t="shared" si="1"/>
        <v>3263025</v>
      </c>
      <c r="F32" s="11">
        <f t="shared" si="1"/>
        <v>3263025</v>
      </c>
      <c r="G32" s="11">
        <f t="shared" si="1"/>
        <v>3263025</v>
      </c>
      <c r="H32" s="11">
        <f t="shared" si="1"/>
        <v>3263025</v>
      </c>
      <c r="I32" s="11">
        <f t="shared" si="1"/>
        <v>3263025</v>
      </c>
      <c r="J32" s="11">
        <f t="shared" si="1"/>
        <v>3263025</v>
      </c>
      <c r="K32" s="11">
        <f t="shared" si="1"/>
        <v>3263025</v>
      </c>
      <c r="L32" s="11">
        <f t="shared" si="1"/>
        <v>3263025</v>
      </c>
      <c r="M32" s="11">
        <f t="shared" si="1"/>
        <v>3263025</v>
      </c>
      <c r="N32" s="11">
        <f t="shared" si="1"/>
        <v>3263025</v>
      </c>
      <c r="O32" s="11">
        <f t="shared" si="1"/>
        <v>3263025</v>
      </c>
      <c r="P32" s="11">
        <f t="shared" si="1"/>
        <v>3263025</v>
      </c>
      <c r="Q32" s="11">
        <f t="shared" si="1"/>
        <v>3263025</v>
      </c>
      <c r="R32" s="11">
        <f t="shared" si="1"/>
        <v>3263025</v>
      </c>
      <c r="S32" s="11">
        <f t="shared" si="1"/>
        <v>3263025</v>
      </c>
      <c r="T32" s="11">
        <f t="shared" si="1"/>
        <v>3263025</v>
      </c>
      <c r="U32" s="11">
        <f t="shared" si="1"/>
        <v>3263025</v>
      </c>
      <c r="V32" s="11">
        <f t="shared" si="1"/>
        <v>3263025</v>
      </c>
      <c r="W32" s="11">
        <f t="shared" si="1"/>
        <v>3263025</v>
      </c>
      <c r="X32" s="11">
        <f t="shared" si="1"/>
        <v>3263025</v>
      </c>
      <c r="Y32" s="11">
        <f t="shared" si="1"/>
        <v>3263025</v>
      </c>
      <c r="Z32" s="11">
        <f t="shared" si="1"/>
        <v>3263025</v>
      </c>
      <c r="AA32" s="11"/>
      <c r="AB32" s="12"/>
    </row>
    <row r="33" spans="1:28" x14ac:dyDescent="0.25">
      <c r="A33" s="7" t="s">
        <v>4</v>
      </c>
      <c r="N33" s="12">
        <f>N7^3+N8^3+N9^3+N10^3+N11^3+N12^3+N13^3+N14^3+N15^3+N16^3+N17^3+N18^3+N19^3+N20^3+N21^3+N22^3+N23^3+N24^3+N25^3+N26^3+N27^3+N28^3+N29^3+N30^3+N31^3</f>
        <v>1530765625</v>
      </c>
      <c r="O33" s="12"/>
      <c r="AA33" s="11"/>
      <c r="AB33" s="12"/>
    </row>
    <row r="34" spans="1:28" x14ac:dyDescent="0.25">
      <c r="A34" s="3"/>
      <c r="B34" s="8" t="s">
        <v>6</v>
      </c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11"/>
      <c r="AB34" s="12"/>
    </row>
    <row r="35" spans="1:28" x14ac:dyDescent="0.25">
      <c r="A35" s="7" t="s">
        <v>1</v>
      </c>
      <c r="B35" s="3">
        <f>B7</f>
        <v>1</v>
      </c>
      <c r="C35" s="3">
        <f>C8</f>
        <v>39</v>
      </c>
      <c r="D35" s="3">
        <f>D9</f>
        <v>72</v>
      </c>
      <c r="E35" s="3">
        <f>E10</f>
        <v>85</v>
      </c>
      <c r="F35" s="3">
        <f>F11</f>
        <v>118</v>
      </c>
      <c r="G35" s="3">
        <f>G12</f>
        <v>149</v>
      </c>
      <c r="H35" s="3">
        <f>H13</f>
        <v>157</v>
      </c>
      <c r="I35" s="3">
        <f>I14</f>
        <v>195</v>
      </c>
      <c r="J35" s="3">
        <f>J15</f>
        <v>203</v>
      </c>
      <c r="K35" s="3">
        <f>K16</f>
        <v>236</v>
      </c>
      <c r="L35" s="3">
        <f>L17</f>
        <v>267</v>
      </c>
      <c r="M35" s="3">
        <f>M18</f>
        <v>280</v>
      </c>
      <c r="N35" s="3">
        <f>N19</f>
        <v>313</v>
      </c>
      <c r="O35" s="3">
        <f>O20</f>
        <v>346</v>
      </c>
      <c r="P35" s="3">
        <f>P21</f>
        <v>359</v>
      </c>
      <c r="Q35" s="3">
        <f>Q22</f>
        <v>390</v>
      </c>
      <c r="R35" s="3">
        <f>R23</f>
        <v>423</v>
      </c>
      <c r="S35" s="3">
        <f>S24</f>
        <v>431</v>
      </c>
      <c r="T35" s="3">
        <f>T25</f>
        <v>469</v>
      </c>
      <c r="U35" s="3">
        <f>U26</f>
        <v>477</v>
      </c>
      <c r="V35" s="3">
        <f>V27</f>
        <v>508</v>
      </c>
      <c r="W35" s="3">
        <f>W28</f>
        <v>541</v>
      </c>
      <c r="X35" s="3">
        <f>X29</f>
        <v>554</v>
      </c>
      <c r="Y35" s="3">
        <f>Y30</f>
        <v>587</v>
      </c>
      <c r="Z35" s="9">
        <f>Z31</f>
        <v>625</v>
      </c>
      <c r="AA35" s="11">
        <f>SUMSQ(B35:Z35)</f>
        <v>3263025</v>
      </c>
      <c r="AB35" s="12">
        <f>B35^3+C35^3+D35^3+E35^3+F35^3+G35^3+H35^3+I35^3+J35^3+K35^3+L35^3+M35^3+N35^3+O35^3+P35^3+Q35^3+R35^3+S35^3+T35^3+U35^3+V35^3+W35^3+X35^3+Y35^3+Z35^3</f>
        <v>1530765625</v>
      </c>
    </row>
    <row r="36" spans="1:28" x14ac:dyDescent="0.25">
      <c r="A36" s="7" t="s">
        <v>2</v>
      </c>
      <c r="B36" s="3">
        <f>B31</f>
        <v>457</v>
      </c>
      <c r="C36" s="3">
        <f>C30</f>
        <v>386</v>
      </c>
      <c r="D36" s="3">
        <f>D29</f>
        <v>445</v>
      </c>
      <c r="E36" s="3">
        <f>E28</f>
        <v>499</v>
      </c>
      <c r="F36" s="3">
        <f>F27</f>
        <v>403</v>
      </c>
      <c r="G36" s="3">
        <f>G26</f>
        <v>91</v>
      </c>
      <c r="H36" s="3">
        <f>H25</f>
        <v>25</v>
      </c>
      <c r="I36" s="3">
        <f>I24</f>
        <v>54</v>
      </c>
      <c r="J36" s="3">
        <f>J23</f>
        <v>108</v>
      </c>
      <c r="K36" s="3">
        <f>K22</f>
        <v>37</v>
      </c>
      <c r="L36" s="3">
        <f>L21</f>
        <v>330</v>
      </c>
      <c r="M36" s="3">
        <f>M20</f>
        <v>259</v>
      </c>
      <c r="N36" s="3">
        <f>N19</f>
        <v>313</v>
      </c>
      <c r="O36" s="3">
        <f>O18</f>
        <v>367</v>
      </c>
      <c r="P36" s="3">
        <f>P17</f>
        <v>296</v>
      </c>
      <c r="Q36" s="3">
        <f>Q16</f>
        <v>589</v>
      </c>
      <c r="R36" s="3">
        <f>R15</f>
        <v>518</v>
      </c>
      <c r="S36" s="3">
        <f>S14</f>
        <v>572</v>
      </c>
      <c r="T36" s="3">
        <f>T13</f>
        <v>601</v>
      </c>
      <c r="U36" s="3">
        <f>U12</f>
        <v>535</v>
      </c>
      <c r="V36" s="3">
        <f>V11</f>
        <v>223</v>
      </c>
      <c r="W36" s="3">
        <f>W10</f>
        <v>127</v>
      </c>
      <c r="X36" s="3">
        <f>X9</f>
        <v>181</v>
      </c>
      <c r="Y36" s="3">
        <f>Y8</f>
        <v>240</v>
      </c>
      <c r="Z36" s="9">
        <f>Z7</f>
        <v>169</v>
      </c>
      <c r="AA36" s="11">
        <f>SUMSQ(B36:Z36)</f>
        <v>3263025</v>
      </c>
      <c r="AB36" s="12">
        <f>B36^3+C36^3+D36^3+E36^3+F36^3+G36^3+H36^3+I36^3+J36^3+K36^3+L36^3+M36^3+N36^3+O36^3+P36^3+Q36^3+R36^3+S36^3+T36^3+U36^3+V36^3+W36^3+X36^3+Y36^3+Z36^3</f>
        <v>1530765625</v>
      </c>
    </row>
    <row r="37" spans="1:28" x14ac:dyDescent="0.25">
      <c r="B37" s="7"/>
      <c r="AA37" s="11"/>
      <c r="AB37" s="12"/>
    </row>
    <row r="38" spans="1:28" x14ac:dyDescent="0.25">
      <c r="A38" s="2" t="s">
        <v>3</v>
      </c>
      <c r="B38" s="13" t="s">
        <v>27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6"/>
      <c r="AB38" s="2"/>
    </row>
    <row r="39" spans="1:28" x14ac:dyDescent="0.25">
      <c r="A39" s="2">
        <v>1</v>
      </c>
      <c r="B39" s="15">
        <v>3</v>
      </c>
      <c r="C39" s="16">
        <v>97</v>
      </c>
      <c r="D39" s="16">
        <v>115</v>
      </c>
      <c r="E39" s="16">
        <v>66</v>
      </c>
      <c r="F39" s="16">
        <v>34</v>
      </c>
      <c r="G39" s="16">
        <v>394</v>
      </c>
      <c r="H39" s="16">
        <v>463</v>
      </c>
      <c r="I39" s="16">
        <v>476</v>
      </c>
      <c r="J39" s="16">
        <v>432</v>
      </c>
      <c r="K39" s="16">
        <v>425</v>
      </c>
      <c r="L39" s="16">
        <v>521</v>
      </c>
      <c r="M39" s="16">
        <v>595</v>
      </c>
      <c r="N39" s="16">
        <v>608</v>
      </c>
      <c r="O39" s="16">
        <v>564</v>
      </c>
      <c r="P39" s="16">
        <v>527</v>
      </c>
      <c r="Q39" s="16">
        <v>260</v>
      </c>
      <c r="R39" s="16">
        <v>329</v>
      </c>
      <c r="S39" s="16">
        <v>367</v>
      </c>
      <c r="T39" s="16">
        <v>323</v>
      </c>
      <c r="U39" s="16">
        <v>286</v>
      </c>
      <c r="V39" s="16">
        <v>137</v>
      </c>
      <c r="W39" s="16">
        <v>206</v>
      </c>
      <c r="X39" s="16">
        <v>249</v>
      </c>
      <c r="Y39" s="16">
        <v>180</v>
      </c>
      <c r="Z39" s="21">
        <v>168</v>
      </c>
      <c r="AA39" s="11">
        <f t="shared" ref="AA39:AA63" si="2">SUMSQ(B39:Z39)</f>
        <v>3263025</v>
      </c>
    </row>
    <row r="40" spans="1:28" x14ac:dyDescent="0.25">
      <c r="A40" s="2">
        <v>2</v>
      </c>
      <c r="B40" s="17">
        <v>59</v>
      </c>
      <c r="C40" s="18">
        <v>40</v>
      </c>
      <c r="D40" s="18">
        <v>91</v>
      </c>
      <c r="E40" s="18">
        <v>103</v>
      </c>
      <c r="F40" s="18">
        <v>22</v>
      </c>
      <c r="G40" s="18">
        <v>450</v>
      </c>
      <c r="H40" s="18">
        <v>401</v>
      </c>
      <c r="I40" s="18">
        <v>457</v>
      </c>
      <c r="J40" s="18">
        <v>494</v>
      </c>
      <c r="K40" s="18">
        <v>388</v>
      </c>
      <c r="L40" s="18">
        <v>552</v>
      </c>
      <c r="M40" s="18">
        <v>533</v>
      </c>
      <c r="N40" s="18">
        <v>589</v>
      </c>
      <c r="O40" s="18">
        <v>621</v>
      </c>
      <c r="P40" s="18">
        <v>520</v>
      </c>
      <c r="Q40" s="18">
        <v>311</v>
      </c>
      <c r="R40" s="18">
        <v>292</v>
      </c>
      <c r="S40" s="18">
        <v>348</v>
      </c>
      <c r="T40" s="18">
        <v>360</v>
      </c>
      <c r="U40" s="18">
        <v>254</v>
      </c>
      <c r="V40" s="18">
        <v>193</v>
      </c>
      <c r="W40" s="18">
        <v>174</v>
      </c>
      <c r="X40" s="18">
        <v>205</v>
      </c>
      <c r="Y40" s="18">
        <v>237</v>
      </c>
      <c r="Z40" s="22">
        <v>131</v>
      </c>
      <c r="AA40" s="11">
        <f t="shared" si="2"/>
        <v>3263025</v>
      </c>
    </row>
    <row r="41" spans="1:28" x14ac:dyDescent="0.25">
      <c r="A41" s="2">
        <v>3</v>
      </c>
      <c r="B41" s="17">
        <v>41</v>
      </c>
      <c r="C41" s="18">
        <v>109</v>
      </c>
      <c r="D41" s="18">
        <v>72</v>
      </c>
      <c r="E41" s="18">
        <v>15</v>
      </c>
      <c r="F41" s="18">
        <v>78</v>
      </c>
      <c r="G41" s="18">
        <v>407</v>
      </c>
      <c r="H41" s="18">
        <v>500</v>
      </c>
      <c r="I41" s="18">
        <v>438</v>
      </c>
      <c r="J41" s="18">
        <v>376</v>
      </c>
      <c r="K41" s="18">
        <v>469</v>
      </c>
      <c r="L41" s="18">
        <v>539</v>
      </c>
      <c r="M41" s="18">
        <v>602</v>
      </c>
      <c r="N41" s="18">
        <v>570</v>
      </c>
      <c r="O41" s="18">
        <v>508</v>
      </c>
      <c r="P41" s="18">
        <v>596</v>
      </c>
      <c r="Q41" s="18">
        <v>298</v>
      </c>
      <c r="R41" s="18">
        <v>361</v>
      </c>
      <c r="S41" s="18">
        <v>304</v>
      </c>
      <c r="T41" s="18">
        <v>267</v>
      </c>
      <c r="U41" s="18">
        <v>335</v>
      </c>
      <c r="V41" s="18">
        <v>155</v>
      </c>
      <c r="W41" s="18">
        <v>243</v>
      </c>
      <c r="X41" s="18">
        <v>181</v>
      </c>
      <c r="Y41" s="18">
        <v>149</v>
      </c>
      <c r="Z41" s="22">
        <v>212</v>
      </c>
      <c r="AA41" s="11">
        <f t="shared" si="2"/>
        <v>3263025</v>
      </c>
    </row>
    <row r="42" spans="1:28" x14ac:dyDescent="0.25">
      <c r="A42" s="2">
        <v>4</v>
      </c>
      <c r="B42" s="17">
        <v>122</v>
      </c>
      <c r="C42" s="18">
        <v>16</v>
      </c>
      <c r="D42" s="18">
        <v>28</v>
      </c>
      <c r="E42" s="18">
        <v>84</v>
      </c>
      <c r="F42" s="18">
        <v>65</v>
      </c>
      <c r="G42" s="18">
        <v>488</v>
      </c>
      <c r="H42" s="18">
        <v>382</v>
      </c>
      <c r="I42" s="18">
        <v>419</v>
      </c>
      <c r="J42" s="18">
        <v>475</v>
      </c>
      <c r="K42" s="18">
        <v>426</v>
      </c>
      <c r="L42" s="18">
        <v>620</v>
      </c>
      <c r="M42" s="18">
        <v>514</v>
      </c>
      <c r="N42" s="18">
        <v>546</v>
      </c>
      <c r="O42" s="18">
        <v>577</v>
      </c>
      <c r="P42" s="18">
        <v>558</v>
      </c>
      <c r="Q42" s="18">
        <v>354</v>
      </c>
      <c r="R42" s="18">
        <v>273</v>
      </c>
      <c r="S42" s="18">
        <v>285</v>
      </c>
      <c r="T42" s="18">
        <v>336</v>
      </c>
      <c r="U42" s="18">
        <v>317</v>
      </c>
      <c r="V42" s="18">
        <v>231</v>
      </c>
      <c r="W42" s="18">
        <v>130</v>
      </c>
      <c r="X42" s="18">
        <v>162</v>
      </c>
      <c r="Y42" s="18">
        <v>218</v>
      </c>
      <c r="Z42" s="22">
        <v>199</v>
      </c>
      <c r="AA42" s="11">
        <f t="shared" si="2"/>
        <v>3263025</v>
      </c>
    </row>
    <row r="43" spans="1:28" x14ac:dyDescent="0.25">
      <c r="A43" s="2">
        <v>5</v>
      </c>
      <c r="B43" s="17">
        <v>90</v>
      </c>
      <c r="C43" s="18">
        <v>53</v>
      </c>
      <c r="D43" s="18">
        <v>9</v>
      </c>
      <c r="E43" s="18">
        <v>47</v>
      </c>
      <c r="F43" s="18">
        <v>116</v>
      </c>
      <c r="G43" s="18">
        <v>451</v>
      </c>
      <c r="H43" s="18">
        <v>444</v>
      </c>
      <c r="I43" s="18">
        <v>400</v>
      </c>
      <c r="J43" s="18">
        <v>413</v>
      </c>
      <c r="K43" s="18">
        <v>482</v>
      </c>
      <c r="L43" s="18">
        <v>583</v>
      </c>
      <c r="M43" s="18">
        <v>571</v>
      </c>
      <c r="N43" s="18">
        <v>502</v>
      </c>
      <c r="O43" s="18">
        <v>545</v>
      </c>
      <c r="P43" s="18">
        <v>614</v>
      </c>
      <c r="Q43" s="18">
        <v>342</v>
      </c>
      <c r="R43" s="18">
        <v>310</v>
      </c>
      <c r="S43" s="18">
        <v>261</v>
      </c>
      <c r="T43" s="18">
        <v>279</v>
      </c>
      <c r="U43" s="18">
        <v>373</v>
      </c>
      <c r="V43" s="18">
        <v>224</v>
      </c>
      <c r="W43" s="18">
        <v>187</v>
      </c>
      <c r="X43" s="18">
        <v>143</v>
      </c>
      <c r="Y43" s="18">
        <v>156</v>
      </c>
      <c r="Z43" s="22">
        <v>230</v>
      </c>
      <c r="AA43" s="11">
        <f t="shared" si="2"/>
        <v>3263025</v>
      </c>
    </row>
    <row r="44" spans="1:28" x14ac:dyDescent="0.25">
      <c r="A44" s="2">
        <v>6</v>
      </c>
      <c r="B44" s="17">
        <v>262</v>
      </c>
      <c r="C44" s="18">
        <v>331</v>
      </c>
      <c r="D44" s="18">
        <v>374</v>
      </c>
      <c r="E44" s="18">
        <v>305</v>
      </c>
      <c r="F44" s="18">
        <v>293</v>
      </c>
      <c r="G44" s="18">
        <v>146</v>
      </c>
      <c r="H44" s="18">
        <v>220</v>
      </c>
      <c r="I44" s="18">
        <v>233</v>
      </c>
      <c r="J44" s="18">
        <v>189</v>
      </c>
      <c r="K44" s="18">
        <v>152</v>
      </c>
      <c r="L44" s="18">
        <v>385</v>
      </c>
      <c r="M44" s="18">
        <v>454</v>
      </c>
      <c r="N44" s="18">
        <v>492</v>
      </c>
      <c r="O44" s="18">
        <v>448</v>
      </c>
      <c r="P44" s="18">
        <v>411</v>
      </c>
      <c r="Q44" s="18">
        <v>503</v>
      </c>
      <c r="R44" s="18">
        <v>597</v>
      </c>
      <c r="S44" s="18">
        <v>615</v>
      </c>
      <c r="T44" s="18">
        <v>566</v>
      </c>
      <c r="U44" s="18">
        <v>534</v>
      </c>
      <c r="V44" s="18">
        <v>19</v>
      </c>
      <c r="W44" s="18">
        <v>88</v>
      </c>
      <c r="X44" s="18">
        <v>101</v>
      </c>
      <c r="Y44" s="18">
        <v>57</v>
      </c>
      <c r="Z44" s="22">
        <v>50</v>
      </c>
      <c r="AA44" s="11">
        <f t="shared" si="2"/>
        <v>3263025</v>
      </c>
    </row>
    <row r="45" spans="1:28" x14ac:dyDescent="0.25">
      <c r="A45" s="2">
        <v>7</v>
      </c>
      <c r="B45" s="17">
        <v>318</v>
      </c>
      <c r="C45" s="18">
        <v>299</v>
      </c>
      <c r="D45" s="18">
        <v>330</v>
      </c>
      <c r="E45" s="18">
        <v>362</v>
      </c>
      <c r="F45" s="18">
        <v>256</v>
      </c>
      <c r="G45" s="18">
        <v>177</v>
      </c>
      <c r="H45" s="18">
        <v>158</v>
      </c>
      <c r="I45" s="18">
        <v>214</v>
      </c>
      <c r="J45" s="18">
        <v>246</v>
      </c>
      <c r="K45" s="18">
        <v>145</v>
      </c>
      <c r="L45" s="18">
        <v>436</v>
      </c>
      <c r="M45" s="18">
        <v>417</v>
      </c>
      <c r="N45" s="18">
        <v>473</v>
      </c>
      <c r="O45" s="18">
        <v>485</v>
      </c>
      <c r="P45" s="18">
        <v>379</v>
      </c>
      <c r="Q45" s="18">
        <v>559</v>
      </c>
      <c r="R45" s="18">
        <v>540</v>
      </c>
      <c r="S45" s="18">
        <v>591</v>
      </c>
      <c r="T45" s="18">
        <v>603</v>
      </c>
      <c r="U45" s="18">
        <v>522</v>
      </c>
      <c r="V45" s="18">
        <v>75</v>
      </c>
      <c r="W45" s="18">
        <v>26</v>
      </c>
      <c r="X45" s="18">
        <v>82</v>
      </c>
      <c r="Y45" s="18">
        <v>119</v>
      </c>
      <c r="Z45" s="22">
        <v>13</v>
      </c>
      <c r="AA45" s="11">
        <f t="shared" si="2"/>
        <v>3263025</v>
      </c>
      <c r="AB45" s="3" t="s">
        <v>3</v>
      </c>
    </row>
    <row r="46" spans="1:28" x14ac:dyDescent="0.25">
      <c r="A46" s="2">
        <v>8</v>
      </c>
      <c r="B46" s="17">
        <v>280</v>
      </c>
      <c r="C46" s="18">
        <v>368</v>
      </c>
      <c r="D46" s="18">
        <v>306</v>
      </c>
      <c r="E46" s="18">
        <v>274</v>
      </c>
      <c r="F46" s="18">
        <v>337</v>
      </c>
      <c r="G46" s="18">
        <v>164</v>
      </c>
      <c r="H46" s="18">
        <v>227</v>
      </c>
      <c r="I46" s="18">
        <v>195</v>
      </c>
      <c r="J46" s="18">
        <v>133</v>
      </c>
      <c r="K46" s="18">
        <v>221</v>
      </c>
      <c r="L46" s="18">
        <v>423</v>
      </c>
      <c r="M46" s="18">
        <v>486</v>
      </c>
      <c r="N46" s="18">
        <v>429</v>
      </c>
      <c r="O46" s="18">
        <v>392</v>
      </c>
      <c r="P46" s="18">
        <v>460</v>
      </c>
      <c r="Q46" s="18">
        <v>541</v>
      </c>
      <c r="R46" s="18">
        <v>609</v>
      </c>
      <c r="S46" s="18">
        <v>572</v>
      </c>
      <c r="T46" s="18">
        <v>515</v>
      </c>
      <c r="U46" s="18">
        <v>578</v>
      </c>
      <c r="V46" s="18">
        <v>32</v>
      </c>
      <c r="W46" s="18">
        <v>125</v>
      </c>
      <c r="X46" s="18">
        <v>63</v>
      </c>
      <c r="Y46" s="18">
        <v>1</v>
      </c>
      <c r="Z46" s="22">
        <v>94</v>
      </c>
      <c r="AA46" s="11">
        <f t="shared" si="2"/>
        <v>3263025</v>
      </c>
    </row>
    <row r="47" spans="1:28" x14ac:dyDescent="0.25">
      <c r="A47" s="2">
        <v>9</v>
      </c>
      <c r="B47" s="17">
        <v>356</v>
      </c>
      <c r="C47" s="18">
        <v>255</v>
      </c>
      <c r="D47" s="18">
        <v>287</v>
      </c>
      <c r="E47" s="18">
        <v>343</v>
      </c>
      <c r="F47" s="18">
        <v>324</v>
      </c>
      <c r="G47" s="18">
        <v>245</v>
      </c>
      <c r="H47" s="18">
        <v>139</v>
      </c>
      <c r="I47" s="18">
        <v>171</v>
      </c>
      <c r="J47" s="18">
        <v>202</v>
      </c>
      <c r="K47" s="18">
        <v>183</v>
      </c>
      <c r="L47" s="18">
        <v>479</v>
      </c>
      <c r="M47" s="18">
        <v>398</v>
      </c>
      <c r="N47" s="18">
        <v>410</v>
      </c>
      <c r="O47" s="18">
        <v>461</v>
      </c>
      <c r="P47" s="18">
        <v>442</v>
      </c>
      <c r="Q47" s="18">
        <v>622</v>
      </c>
      <c r="R47" s="18">
        <v>516</v>
      </c>
      <c r="S47" s="18">
        <v>528</v>
      </c>
      <c r="T47" s="18">
        <v>584</v>
      </c>
      <c r="U47" s="18">
        <v>565</v>
      </c>
      <c r="V47" s="18">
        <v>113</v>
      </c>
      <c r="W47" s="18">
        <v>7</v>
      </c>
      <c r="X47" s="18">
        <v>44</v>
      </c>
      <c r="Y47" s="18">
        <v>100</v>
      </c>
      <c r="Z47" s="22">
        <v>51</v>
      </c>
      <c r="AA47" s="11">
        <f t="shared" si="2"/>
        <v>3263025</v>
      </c>
    </row>
    <row r="48" spans="1:28" x14ac:dyDescent="0.25">
      <c r="A48" s="2">
        <v>10</v>
      </c>
      <c r="B48" s="17">
        <v>349</v>
      </c>
      <c r="C48" s="18">
        <v>312</v>
      </c>
      <c r="D48" s="18">
        <v>268</v>
      </c>
      <c r="E48" s="18">
        <v>281</v>
      </c>
      <c r="F48" s="18">
        <v>355</v>
      </c>
      <c r="G48" s="18">
        <v>208</v>
      </c>
      <c r="H48" s="18">
        <v>196</v>
      </c>
      <c r="I48" s="18">
        <v>127</v>
      </c>
      <c r="J48" s="18">
        <v>170</v>
      </c>
      <c r="K48" s="18">
        <v>239</v>
      </c>
      <c r="L48" s="18">
        <v>467</v>
      </c>
      <c r="M48" s="18">
        <v>435</v>
      </c>
      <c r="N48" s="18">
        <v>386</v>
      </c>
      <c r="O48" s="18">
        <v>404</v>
      </c>
      <c r="P48" s="18">
        <v>498</v>
      </c>
      <c r="Q48" s="18">
        <v>590</v>
      </c>
      <c r="R48" s="18">
        <v>553</v>
      </c>
      <c r="S48" s="18">
        <v>509</v>
      </c>
      <c r="T48" s="18">
        <v>547</v>
      </c>
      <c r="U48" s="18">
        <v>616</v>
      </c>
      <c r="V48" s="18">
        <v>76</v>
      </c>
      <c r="W48" s="18">
        <v>69</v>
      </c>
      <c r="X48" s="18">
        <v>25</v>
      </c>
      <c r="Y48" s="18">
        <v>38</v>
      </c>
      <c r="Z48" s="22">
        <v>107</v>
      </c>
      <c r="AA48" s="11">
        <f t="shared" si="2"/>
        <v>3263025</v>
      </c>
    </row>
    <row r="49" spans="1:29" x14ac:dyDescent="0.25">
      <c r="A49" s="2">
        <v>11</v>
      </c>
      <c r="B49" s="17">
        <v>135</v>
      </c>
      <c r="C49" s="18">
        <v>204</v>
      </c>
      <c r="D49" s="18">
        <v>242</v>
      </c>
      <c r="E49" s="18">
        <v>198</v>
      </c>
      <c r="F49" s="18">
        <v>161</v>
      </c>
      <c r="G49" s="18">
        <v>512</v>
      </c>
      <c r="H49" s="18">
        <v>581</v>
      </c>
      <c r="I49" s="18">
        <v>624</v>
      </c>
      <c r="J49" s="18">
        <v>555</v>
      </c>
      <c r="K49" s="18">
        <v>543</v>
      </c>
      <c r="L49" s="18">
        <v>269</v>
      </c>
      <c r="M49" s="18">
        <v>338</v>
      </c>
      <c r="N49" s="18">
        <v>351</v>
      </c>
      <c r="O49" s="18">
        <v>307</v>
      </c>
      <c r="P49" s="18">
        <v>300</v>
      </c>
      <c r="Q49" s="18">
        <v>21</v>
      </c>
      <c r="R49" s="18">
        <v>95</v>
      </c>
      <c r="S49" s="18">
        <v>108</v>
      </c>
      <c r="T49" s="18">
        <v>64</v>
      </c>
      <c r="U49" s="18">
        <v>27</v>
      </c>
      <c r="V49" s="18">
        <v>378</v>
      </c>
      <c r="W49" s="18">
        <v>472</v>
      </c>
      <c r="X49" s="18">
        <v>490</v>
      </c>
      <c r="Y49" s="18">
        <v>441</v>
      </c>
      <c r="Z49" s="22">
        <v>409</v>
      </c>
      <c r="AA49" s="11">
        <f t="shared" si="2"/>
        <v>3263025</v>
      </c>
      <c r="AC49" s="3" t="s">
        <v>3</v>
      </c>
    </row>
    <row r="50" spans="1:29" x14ac:dyDescent="0.25">
      <c r="A50" s="2">
        <v>12</v>
      </c>
      <c r="B50" s="17">
        <v>186</v>
      </c>
      <c r="C50" s="18">
        <v>167</v>
      </c>
      <c r="D50" s="18">
        <v>223</v>
      </c>
      <c r="E50" s="18">
        <v>235</v>
      </c>
      <c r="F50" s="18">
        <v>129</v>
      </c>
      <c r="G50" s="18">
        <v>568</v>
      </c>
      <c r="H50" s="18">
        <v>549</v>
      </c>
      <c r="I50" s="18">
        <v>580</v>
      </c>
      <c r="J50" s="18">
        <v>612</v>
      </c>
      <c r="K50" s="18">
        <v>506</v>
      </c>
      <c r="L50" s="18">
        <v>325</v>
      </c>
      <c r="M50" s="18">
        <v>276</v>
      </c>
      <c r="N50" s="18">
        <v>332</v>
      </c>
      <c r="O50" s="18">
        <v>369</v>
      </c>
      <c r="P50" s="18">
        <v>263</v>
      </c>
      <c r="Q50" s="18">
        <v>52</v>
      </c>
      <c r="R50" s="18">
        <v>33</v>
      </c>
      <c r="S50" s="18">
        <v>89</v>
      </c>
      <c r="T50" s="18">
        <v>121</v>
      </c>
      <c r="U50" s="18">
        <v>20</v>
      </c>
      <c r="V50" s="18">
        <v>434</v>
      </c>
      <c r="W50" s="18">
        <v>415</v>
      </c>
      <c r="X50" s="18">
        <v>466</v>
      </c>
      <c r="Y50" s="18">
        <v>478</v>
      </c>
      <c r="Z50" s="22">
        <v>397</v>
      </c>
      <c r="AA50" s="11">
        <f t="shared" si="2"/>
        <v>3263025</v>
      </c>
    </row>
    <row r="51" spans="1:29" x14ac:dyDescent="0.25">
      <c r="A51" s="2">
        <v>13</v>
      </c>
      <c r="B51" s="17">
        <v>173</v>
      </c>
      <c r="C51" s="18">
        <v>236</v>
      </c>
      <c r="D51" s="18">
        <v>179</v>
      </c>
      <c r="E51" s="18">
        <v>142</v>
      </c>
      <c r="F51" s="18">
        <v>210</v>
      </c>
      <c r="G51" s="18">
        <v>530</v>
      </c>
      <c r="H51" s="18">
        <v>618</v>
      </c>
      <c r="I51" s="18">
        <v>556</v>
      </c>
      <c r="J51" s="18">
        <v>524</v>
      </c>
      <c r="K51" s="18">
        <v>587</v>
      </c>
      <c r="L51" s="18">
        <v>282</v>
      </c>
      <c r="M51" s="18">
        <v>375</v>
      </c>
      <c r="N51" s="14">
        <v>313</v>
      </c>
      <c r="O51" s="18">
        <v>251</v>
      </c>
      <c r="P51" s="18">
        <v>344</v>
      </c>
      <c r="Q51" s="18">
        <v>39</v>
      </c>
      <c r="R51" s="18">
        <v>102</v>
      </c>
      <c r="S51" s="18">
        <v>70</v>
      </c>
      <c r="T51" s="18">
        <v>8</v>
      </c>
      <c r="U51" s="18">
        <v>96</v>
      </c>
      <c r="V51" s="18">
        <v>416</v>
      </c>
      <c r="W51" s="18">
        <v>484</v>
      </c>
      <c r="X51" s="18">
        <v>447</v>
      </c>
      <c r="Y51" s="18">
        <v>390</v>
      </c>
      <c r="Z51" s="22">
        <v>453</v>
      </c>
      <c r="AA51" s="11">
        <f t="shared" si="2"/>
        <v>3263025</v>
      </c>
      <c r="AB51" s="12">
        <f>B51^3+C51^3+D51^3+E51^3+F51^3+G51^3+H51^3+I51^3+J51^3+K51^3+L51^3+M51^3+N51^3+O51^3+P51^3+Q51^3+R51^3+S51^3+T51^3+U51^3+V51^3+W51^3+X51^3+Y51^3+Z51^3</f>
        <v>1530765625</v>
      </c>
    </row>
    <row r="52" spans="1:29" x14ac:dyDescent="0.25">
      <c r="A52" s="2">
        <v>14</v>
      </c>
      <c r="B52" s="17">
        <v>229</v>
      </c>
      <c r="C52" s="18">
        <v>148</v>
      </c>
      <c r="D52" s="18">
        <v>160</v>
      </c>
      <c r="E52" s="18">
        <v>211</v>
      </c>
      <c r="F52" s="18">
        <v>192</v>
      </c>
      <c r="G52" s="18">
        <v>606</v>
      </c>
      <c r="H52" s="18">
        <v>505</v>
      </c>
      <c r="I52" s="18">
        <v>537</v>
      </c>
      <c r="J52" s="18">
        <v>593</v>
      </c>
      <c r="K52" s="18">
        <v>574</v>
      </c>
      <c r="L52" s="18">
        <v>363</v>
      </c>
      <c r="M52" s="18">
        <v>257</v>
      </c>
      <c r="N52" s="18">
        <v>294</v>
      </c>
      <c r="O52" s="18">
        <v>350</v>
      </c>
      <c r="P52" s="18">
        <v>301</v>
      </c>
      <c r="Q52" s="18">
        <v>120</v>
      </c>
      <c r="R52" s="18">
        <v>14</v>
      </c>
      <c r="S52" s="18">
        <v>46</v>
      </c>
      <c r="T52" s="18">
        <v>77</v>
      </c>
      <c r="U52" s="18">
        <v>58</v>
      </c>
      <c r="V52" s="18">
        <v>497</v>
      </c>
      <c r="W52" s="18">
        <v>391</v>
      </c>
      <c r="X52" s="18">
        <v>403</v>
      </c>
      <c r="Y52" s="18">
        <v>459</v>
      </c>
      <c r="Z52" s="22">
        <v>440</v>
      </c>
      <c r="AA52" s="11">
        <f t="shared" si="2"/>
        <v>3263025</v>
      </c>
      <c r="AB52" s="12"/>
    </row>
    <row r="53" spans="1:29" x14ac:dyDescent="0.25">
      <c r="A53" s="2">
        <v>15</v>
      </c>
      <c r="B53" s="17">
        <v>217</v>
      </c>
      <c r="C53" s="18">
        <v>185</v>
      </c>
      <c r="D53" s="18">
        <v>136</v>
      </c>
      <c r="E53" s="18">
        <v>154</v>
      </c>
      <c r="F53" s="18">
        <v>248</v>
      </c>
      <c r="G53" s="18">
        <v>599</v>
      </c>
      <c r="H53" s="18">
        <v>562</v>
      </c>
      <c r="I53" s="18">
        <v>518</v>
      </c>
      <c r="J53" s="18">
        <v>531</v>
      </c>
      <c r="K53" s="18">
        <v>605</v>
      </c>
      <c r="L53" s="18">
        <v>326</v>
      </c>
      <c r="M53" s="18">
        <v>319</v>
      </c>
      <c r="N53" s="18">
        <v>275</v>
      </c>
      <c r="O53" s="18">
        <v>288</v>
      </c>
      <c r="P53" s="18">
        <v>357</v>
      </c>
      <c r="Q53" s="18">
        <v>83</v>
      </c>
      <c r="R53" s="18">
        <v>71</v>
      </c>
      <c r="S53" s="18">
        <v>2</v>
      </c>
      <c r="T53" s="18">
        <v>45</v>
      </c>
      <c r="U53" s="18">
        <v>114</v>
      </c>
      <c r="V53" s="18">
        <v>465</v>
      </c>
      <c r="W53" s="18">
        <v>428</v>
      </c>
      <c r="X53" s="18">
        <v>384</v>
      </c>
      <c r="Y53" s="18">
        <v>422</v>
      </c>
      <c r="Z53" s="22">
        <v>491</v>
      </c>
      <c r="AA53" s="11">
        <f t="shared" si="2"/>
        <v>3263025</v>
      </c>
      <c r="AB53" s="12"/>
    </row>
    <row r="54" spans="1:29" x14ac:dyDescent="0.25">
      <c r="A54" s="2">
        <v>16</v>
      </c>
      <c r="B54" s="17">
        <v>519</v>
      </c>
      <c r="C54" s="18">
        <v>588</v>
      </c>
      <c r="D54" s="18">
        <v>601</v>
      </c>
      <c r="E54" s="18">
        <v>557</v>
      </c>
      <c r="F54" s="18">
        <v>550</v>
      </c>
      <c r="G54" s="18">
        <v>10</v>
      </c>
      <c r="H54" s="18">
        <v>79</v>
      </c>
      <c r="I54" s="18">
        <v>117</v>
      </c>
      <c r="J54" s="18">
        <v>73</v>
      </c>
      <c r="K54" s="18">
        <v>36</v>
      </c>
      <c r="L54" s="18">
        <v>128</v>
      </c>
      <c r="M54" s="18">
        <v>222</v>
      </c>
      <c r="N54" s="18">
        <v>240</v>
      </c>
      <c r="O54" s="18">
        <v>191</v>
      </c>
      <c r="P54" s="18">
        <v>159</v>
      </c>
      <c r="Q54" s="18">
        <v>387</v>
      </c>
      <c r="R54" s="18">
        <v>456</v>
      </c>
      <c r="S54" s="18">
        <v>499</v>
      </c>
      <c r="T54" s="18">
        <v>430</v>
      </c>
      <c r="U54" s="18">
        <v>418</v>
      </c>
      <c r="V54" s="18">
        <v>271</v>
      </c>
      <c r="W54" s="18">
        <v>345</v>
      </c>
      <c r="X54" s="18">
        <v>358</v>
      </c>
      <c r="Y54" s="18">
        <v>314</v>
      </c>
      <c r="Z54" s="22">
        <v>277</v>
      </c>
      <c r="AA54" s="11">
        <f t="shared" si="2"/>
        <v>3263025</v>
      </c>
      <c r="AB54" s="12"/>
    </row>
    <row r="55" spans="1:29" x14ac:dyDescent="0.25">
      <c r="A55" s="2">
        <v>17</v>
      </c>
      <c r="B55" s="17">
        <v>575</v>
      </c>
      <c r="C55" s="18">
        <v>526</v>
      </c>
      <c r="D55" s="18">
        <v>582</v>
      </c>
      <c r="E55" s="18">
        <v>619</v>
      </c>
      <c r="F55" s="18">
        <v>513</v>
      </c>
      <c r="G55" s="18">
        <v>61</v>
      </c>
      <c r="H55" s="18">
        <v>42</v>
      </c>
      <c r="I55" s="18">
        <v>98</v>
      </c>
      <c r="J55" s="18">
        <v>110</v>
      </c>
      <c r="K55" s="18">
        <v>4</v>
      </c>
      <c r="L55" s="18">
        <v>184</v>
      </c>
      <c r="M55" s="18">
        <v>165</v>
      </c>
      <c r="N55" s="18">
        <v>216</v>
      </c>
      <c r="O55" s="18">
        <v>228</v>
      </c>
      <c r="P55" s="18">
        <v>147</v>
      </c>
      <c r="Q55" s="18">
        <v>443</v>
      </c>
      <c r="R55" s="18">
        <v>424</v>
      </c>
      <c r="S55" s="18">
        <v>455</v>
      </c>
      <c r="T55" s="18">
        <v>487</v>
      </c>
      <c r="U55" s="18">
        <v>381</v>
      </c>
      <c r="V55" s="18">
        <v>302</v>
      </c>
      <c r="W55" s="18">
        <v>283</v>
      </c>
      <c r="X55" s="18">
        <v>339</v>
      </c>
      <c r="Y55" s="18">
        <v>371</v>
      </c>
      <c r="Z55" s="22">
        <v>270</v>
      </c>
      <c r="AA55" s="11">
        <f t="shared" si="2"/>
        <v>3263025</v>
      </c>
      <c r="AB55" s="12"/>
    </row>
    <row r="56" spans="1:29" x14ac:dyDescent="0.25">
      <c r="A56" s="2">
        <v>18</v>
      </c>
      <c r="B56" s="17">
        <v>532</v>
      </c>
      <c r="C56" s="18">
        <v>625</v>
      </c>
      <c r="D56" s="18">
        <v>563</v>
      </c>
      <c r="E56" s="18">
        <v>501</v>
      </c>
      <c r="F56" s="18">
        <v>594</v>
      </c>
      <c r="G56" s="18">
        <v>48</v>
      </c>
      <c r="H56" s="18">
        <v>111</v>
      </c>
      <c r="I56" s="18">
        <v>54</v>
      </c>
      <c r="J56" s="18">
        <v>17</v>
      </c>
      <c r="K56" s="18">
        <v>85</v>
      </c>
      <c r="L56" s="18">
        <v>166</v>
      </c>
      <c r="M56" s="18">
        <v>234</v>
      </c>
      <c r="N56" s="18">
        <v>197</v>
      </c>
      <c r="O56" s="18">
        <v>140</v>
      </c>
      <c r="P56" s="18">
        <v>203</v>
      </c>
      <c r="Q56" s="18">
        <v>405</v>
      </c>
      <c r="R56" s="18">
        <v>493</v>
      </c>
      <c r="S56" s="18">
        <v>431</v>
      </c>
      <c r="T56" s="18">
        <v>399</v>
      </c>
      <c r="U56" s="18">
        <v>462</v>
      </c>
      <c r="V56" s="18">
        <v>289</v>
      </c>
      <c r="W56" s="18">
        <v>352</v>
      </c>
      <c r="X56" s="18">
        <v>320</v>
      </c>
      <c r="Y56" s="18">
        <v>258</v>
      </c>
      <c r="Z56" s="22">
        <v>346</v>
      </c>
      <c r="AA56" s="11">
        <f t="shared" si="2"/>
        <v>3263025</v>
      </c>
      <c r="AB56" s="12"/>
    </row>
    <row r="57" spans="1:29" x14ac:dyDescent="0.25">
      <c r="A57" s="2">
        <v>19</v>
      </c>
      <c r="B57" s="17">
        <v>613</v>
      </c>
      <c r="C57" s="18">
        <v>507</v>
      </c>
      <c r="D57" s="18">
        <v>544</v>
      </c>
      <c r="E57" s="18">
        <v>600</v>
      </c>
      <c r="F57" s="18">
        <v>551</v>
      </c>
      <c r="G57" s="18">
        <v>104</v>
      </c>
      <c r="H57" s="18">
        <v>23</v>
      </c>
      <c r="I57" s="18">
        <v>35</v>
      </c>
      <c r="J57" s="18">
        <v>86</v>
      </c>
      <c r="K57" s="18">
        <v>67</v>
      </c>
      <c r="L57" s="18">
        <v>247</v>
      </c>
      <c r="M57" s="18">
        <v>141</v>
      </c>
      <c r="N57" s="18">
        <v>153</v>
      </c>
      <c r="O57" s="18">
        <v>209</v>
      </c>
      <c r="P57" s="18">
        <v>190</v>
      </c>
      <c r="Q57" s="18">
        <v>481</v>
      </c>
      <c r="R57" s="18">
        <v>380</v>
      </c>
      <c r="S57" s="18">
        <v>412</v>
      </c>
      <c r="T57" s="18">
        <v>468</v>
      </c>
      <c r="U57" s="18">
        <v>449</v>
      </c>
      <c r="V57" s="18">
        <v>370</v>
      </c>
      <c r="W57" s="18">
        <v>264</v>
      </c>
      <c r="X57" s="18">
        <v>296</v>
      </c>
      <c r="Y57" s="18">
        <v>327</v>
      </c>
      <c r="Z57" s="22">
        <v>308</v>
      </c>
      <c r="AA57" s="11">
        <f t="shared" si="2"/>
        <v>3263025</v>
      </c>
      <c r="AB57" s="12"/>
    </row>
    <row r="58" spans="1:29" x14ac:dyDescent="0.25">
      <c r="A58" s="2">
        <v>20</v>
      </c>
      <c r="B58" s="17">
        <v>576</v>
      </c>
      <c r="C58" s="18">
        <v>569</v>
      </c>
      <c r="D58" s="18">
        <v>525</v>
      </c>
      <c r="E58" s="18">
        <v>538</v>
      </c>
      <c r="F58" s="18">
        <v>607</v>
      </c>
      <c r="G58" s="18">
        <v>92</v>
      </c>
      <c r="H58" s="18">
        <v>60</v>
      </c>
      <c r="I58" s="18">
        <v>11</v>
      </c>
      <c r="J58" s="18">
        <v>29</v>
      </c>
      <c r="K58" s="18">
        <v>123</v>
      </c>
      <c r="L58" s="18">
        <v>215</v>
      </c>
      <c r="M58" s="18">
        <v>178</v>
      </c>
      <c r="N58" s="18">
        <v>134</v>
      </c>
      <c r="O58" s="18">
        <v>172</v>
      </c>
      <c r="P58" s="18">
        <v>241</v>
      </c>
      <c r="Q58" s="18">
        <v>474</v>
      </c>
      <c r="R58" s="18">
        <v>437</v>
      </c>
      <c r="S58" s="18">
        <v>393</v>
      </c>
      <c r="T58" s="18">
        <v>406</v>
      </c>
      <c r="U58" s="18">
        <v>480</v>
      </c>
      <c r="V58" s="18">
        <v>333</v>
      </c>
      <c r="W58" s="18">
        <v>321</v>
      </c>
      <c r="X58" s="18">
        <v>252</v>
      </c>
      <c r="Y58" s="18">
        <v>295</v>
      </c>
      <c r="Z58" s="22">
        <v>364</v>
      </c>
      <c r="AA58" s="11">
        <f t="shared" si="2"/>
        <v>3263025</v>
      </c>
      <c r="AB58" s="12"/>
    </row>
    <row r="59" spans="1:29" x14ac:dyDescent="0.25">
      <c r="A59" s="2">
        <v>21</v>
      </c>
      <c r="B59" s="17">
        <v>396</v>
      </c>
      <c r="C59" s="18">
        <v>470</v>
      </c>
      <c r="D59" s="18">
        <v>483</v>
      </c>
      <c r="E59" s="18">
        <v>439</v>
      </c>
      <c r="F59" s="18">
        <v>402</v>
      </c>
      <c r="G59" s="18">
        <v>253</v>
      </c>
      <c r="H59" s="18">
        <v>347</v>
      </c>
      <c r="I59" s="18">
        <v>365</v>
      </c>
      <c r="J59" s="18">
        <v>316</v>
      </c>
      <c r="K59" s="18">
        <v>284</v>
      </c>
      <c r="L59" s="18">
        <v>12</v>
      </c>
      <c r="M59" s="18">
        <v>81</v>
      </c>
      <c r="N59" s="18">
        <v>124</v>
      </c>
      <c r="O59" s="18">
        <v>55</v>
      </c>
      <c r="P59" s="18">
        <v>43</v>
      </c>
      <c r="Q59" s="18">
        <v>144</v>
      </c>
      <c r="R59" s="18">
        <v>213</v>
      </c>
      <c r="S59" s="18">
        <v>226</v>
      </c>
      <c r="T59" s="18">
        <v>182</v>
      </c>
      <c r="U59" s="18">
        <v>175</v>
      </c>
      <c r="V59" s="18">
        <v>510</v>
      </c>
      <c r="W59" s="18">
        <v>579</v>
      </c>
      <c r="X59" s="18">
        <v>617</v>
      </c>
      <c r="Y59" s="18">
        <v>573</v>
      </c>
      <c r="Z59" s="22">
        <v>536</v>
      </c>
      <c r="AA59" s="11">
        <f t="shared" si="2"/>
        <v>3263025</v>
      </c>
      <c r="AB59" s="12"/>
    </row>
    <row r="60" spans="1:29" x14ac:dyDescent="0.25">
      <c r="A60" s="2">
        <v>22</v>
      </c>
      <c r="B60" s="17">
        <v>427</v>
      </c>
      <c r="C60" s="18">
        <v>408</v>
      </c>
      <c r="D60" s="18">
        <v>464</v>
      </c>
      <c r="E60" s="18">
        <v>496</v>
      </c>
      <c r="F60" s="18">
        <v>395</v>
      </c>
      <c r="G60" s="18">
        <v>309</v>
      </c>
      <c r="H60" s="18">
        <v>290</v>
      </c>
      <c r="I60" s="18">
        <v>341</v>
      </c>
      <c r="J60" s="18">
        <v>353</v>
      </c>
      <c r="K60" s="18">
        <v>272</v>
      </c>
      <c r="L60" s="18">
        <v>68</v>
      </c>
      <c r="M60" s="18">
        <v>49</v>
      </c>
      <c r="N60" s="18">
        <v>80</v>
      </c>
      <c r="O60" s="18">
        <v>112</v>
      </c>
      <c r="P60" s="18">
        <v>6</v>
      </c>
      <c r="Q60" s="18">
        <v>200</v>
      </c>
      <c r="R60" s="18">
        <v>151</v>
      </c>
      <c r="S60" s="18">
        <v>207</v>
      </c>
      <c r="T60" s="18">
        <v>244</v>
      </c>
      <c r="U60" s="18">
        <v>138</v>
      </c>
      <c r="V60" s="18">
        <v>561</v>
      </c>
      <c r="W60" s="18">
        <v>542</v>
      </c>
      <c r="X60" s="18">
        <v>598</v>
      </c>
      <c r="Y60" s="18">
        <v>610</v>
      </c>
      <c r="Z60" s="22">
        <v>504</v>
      </c>
      <c r="AA60" s="11">
        <f t="shared" si="2"/>
        <v>3263025</v>
      </c>
      <c r="AB60" s="12"/>
    </row>
    <row r="61" spans="1:29" x14ac:dyDescent="0.25">
      <c r="A61" s="2">
        <v>23</v>
      </c>
      <c r="B61" s="17">
        <v>414</v>
      </c>
      <c r="C61" s="18">
        <v>477</v>
      </c>
      <c r="D61" s="18">
        <v>445</v>
      </c>
      <c r="E61" s="18">
        <v>383</v>
      </c>
      <c r="F61" s="18">
        <v>471</v>
      </c>
      <c r="G61" s="18">
        <v>291</v>
      </c>
      <c r="H61" s="18">
        <v>359</v>
      </c>
      <c r="I61" s="18">
        <v>322</v>
      </c>
      <c r="J61" s="18">
        <v>265</v>
      </c>
      <c r="K61" s="18">
        <v>328</v>
      </c>
      <c r="L61" s="18">
        <v>30</v>
      </c>
      <c r="M61" s="18">
        <v>118</v>
      </c>
      <c r="N61" s="18">
        <v>56</v>
      </c>
      <c r="O61" s="18">
        <v>24</v>
      </c>
      <c r="P61" s="18">
        <v>87</v>
      </c>
      <c r="Q61" s="18">
        <v>157</v>
      </c>
      <c r="R61" s="18">
        <v>250</v>
      </c>
      <c r="S61" s="18">
        <v>188</v>
      </c>
      <c r="T61" s="18">
        <v>126</v>
      </c>
      <c r="U61" s="18">
        <v>219</v>
      </c>
      <c r="V61" s="18">
        <v>548</v>
      </c>
      <c r="W61" s="18">
        <v>611</v>
      </c>
      <c r="X61" s="18">
        <v>554</v>
      </c>
      <c r="Y61" s="18">
        <v>517</v>
      </c>
      <c r="Z61" s="22">
        <v>585</v>
      </c>
      <c r="AA61" s="11">
        <f t="shared" si="2"/>
        <v>3263025</v>
      </c>
      <c r="AB61" s="12"/>
    </row>
    <row r="62" spans="1:29" x14ac:dyDescent="0.25">
      <c r="A62" s="2">
        <v>24</v>
      </c>
      <c r="B62" s="17">
        <v>495</v>
      </c>
      <c r="C62" s="18">
        <v>389</v>
      </c>
      <c r="D62" s="18">
        <v>421</v>
      </c>
      <c r="E62" s="18">
        <v>452</v>
      </c>
      <c r="F62" s="18">
        <v>433</v>
      </c>
      <c r="G62" s="18">
        <v>372</v>
      </c>
      <c r="H62" s="18">
        <v>266</v>
      </c>
      <c r="I62" s="18">
        <v>278</v>
      </c>
      <c r="J62" s="18">
        <v>334</v>
      </c>
      <c r="K62" s="18">
        <v>315</v>
      </c>
      <c r="L62" s="18">
        <v>106</v>
      </c>
      <c r="M62" s="18">
        <v>5</v>
      </c>
      <c r="N62" s="18">
        <v>37</v>
      </c>
      <c r="O62" s="18">
        <v>93</v>
      </c>
      <c r="P62" s="18">
        <v>74</v>
      </c>
      <c r="Q62" s="18">
        <v>238</v>
      </c>
      <c r="R62" s="18">
        <v>132</v>
      </c>
      <c r="S62" s="18">
        <v>169</v>
      </c>
      <c r="T62" s="18">
        <v>225</v>
      </c>
      <c r="U62" s="18">
        <v>176</v>
      </c>
      <c r="V62" s="18">
        <v>604</v>
      </c>
      <c r="W62" s="18">
        <v>523</v>
      </c>
      <c r="X62" s="18">
        <v>535</v>
      </c>
      <c r="Y62" s="18">
        <v>586</v>
      </c>
      <c r="Z62" s="22">
        <v>567</v>
      </c>
      <c r="AA62" s="11">
        <f t="shared" si="2"/>
        <v>3263025</v>
      </c>
      <c r="AB62" s="12"/>
    </row>
    <row r="63" spans="1:29" x14ac:dyDescent="0.25">
      <c r="A63" s="2">
        <v>25</v>
      </c>
      <c r="B63" s="19">
        <v>458</v>
      </c>
      <c r="C63" s="20">
        <v>446</v>
      </c>
      <c r="D63" s="20">
        <v>377</v>
      </c>
      <c r="E63" s="20">
        <v>420</v>
      </c>
      <c r="F63" s="20">
        <v>489</v>
      </c>
      <c r="G63" s="20">
        <v>340</v>
      </c>
      <c r="H63" s="20">
        <v>303</v>
      </c>
      <c r="I63" s="20">
        <v>259</v>
      </c>
      <c r="J63" s="20">
        <v>297</v>
      </c>
      <c r="K63" s="20">
        <v>366</v>
      </c>
      <c r="L63" s="20">
        <v>99</v>
      </c>
      <c r="M63" s="20">
        <v>62</v>
      </c>
      <c r="N63" s="20">
        <v>18</v>
      </c>
      <c r="O63" s="20">
        <v>31</v>
      </c>
      <c r="P63" s="20">
        <v>105</v>
      </c>
      <c r="Q63" s="20">
        <v>201</v>
      </c>
      <c r="R63" s="20">
        <v>194</v>
      </c>
      <c r="S63" s="20">
        <v>150</v>
      </c>
      <c r="T63" s="20">
        <v>163</v>
      </c>
      <c r="U63" s="20">
        <v>232</v>
      </c>
      <c r="V63" s="20">
        <v>592</v>
      </c>
      <c r="W63" s="20">
        <v>560</v>
      </c>
      <c r="X63" s="20">
        <v>511</v>
      </c>
      <c r="Y63" s="20">
        <v>529</v>
      </c>
      <c r="Z63" s="23">
        <v>623</v>
      </c>
      <c r="AA63" s="11">
        <f t="shared" si="2"/>
        <v>3263025</v>
      </c>
      <c r="AB63" s="12"/>
    </row>
    <row r="64" spans="1:29" x14ac:dyDescent="0.25">
      <c r="A64" s="7" t="s">
        <v>0</v>
      </c>
      <c r="B64" s="11">
        <f t="shared" ref="B64:Z64" si="3">SUMSQ(B39:B63)</f>
        <v>3263025</v>
      </c>
      <c r="C64" s="11">
        <f t="shared" si="3"/>
        <v>3263025</v>
      </c>
      <c r="D64" s="11">
        <f t="shared" si="3"/>
        <v>3263025</v>
      </c>
      <c r="E64" s="11">
        <f t="shared" si="3"/>
        <v>3263025</v>
      </c>
      <c r="F64" s="11">
        <f t="shared" si="3"/>
        <v>3263025</v>
      </c>
      <c r="G64" s="11">
        <f t="shared" si="3"/>
        <v>3263025</v>
      </c>
      <c r="H64" s="11">
        <f t="shared" si="3"/>
        <v>3263025</v>
      </c>
      <c r="I64" s="11">
        <f t="shared" si="3"/>
        <v>3263025</v>
      </c>
      <c r="J64" s="11">
        <f t="shared" si="3"/>
        <v>3263025</v>
      </c>
      <c r="K64" s="11">
        <f t="shared" si="3"/>
        <v>3263025</v>
      </c>
      <c r="L64" s="11">
        <f t="shared" si="3"/>
        <v>3263025</v>
      </c>
      <c r="M64" s="11">
        <f t="shared" si="3"/>
        <v>3263025</v>
      </c>
      <c r="N64" s="11">
        <f t="shared" si="3"/>
        <v>3263025</v>
      </c>
      <c r="O64" s="11">
        <f t="shared" si="3"/>
        <v>3263025</v>
      </c>
      <c r="P64" s="11">
        <f t="shared" si="3"/>
        <v>3263025</v>
      </c>
      <c r="Q64" s="11">
        <f t="shared" si="3"/>
        <v>3263025</v>
      </c>
      <c r="R64" s="11">
        <f t="shared" si="3"/>
        <v>3263025</v>
      </c>
      <c r="S64" s="11">
        <f t="shared" si="3"/>
        <v>3263025</v>
      </c>
      <c r="T64" s="11">
        <f t="shared" si="3"/>
        <v>3263025</v>
      </c>
      <c r="U64" s="11">
        <f t="shared" si="3"/>
        <v>3263025</v>
      </c>
      <c r="V64" s="11">
        <f t="shared" si="3"/>
        <v>3263025</v>
      </c>
      <c r="W64" s="11">
        <f t="shared" si="3"/>
        <v>3263025</v>
      </c>
      <c r="X64" s="11">
        <f t="shared" si="3"/>
        <v>3263025</v>
      </c>
      <c r="Y64" s="11">
        <f t="shared" si="3"/>
        <v>3263025</v>
      </c>
      <c r="Z64" s="11">
        <f t="shared" si="3"/>
        <v>3263025</v>
      </c>
      <c r="AA64" s="11"/>
      <c r="AB64" s="12"/>
    </row>
    <row r="65" spans="1:28" x14ac:dyDescent="0.25">
      <c r="A65" s="7" t="s">
        <v>4</v>
      </c>
      <c r="N65" s="12">
        <f>N39^3+N40^3+N41^3+N42^3+N43^3+N44^3+N45^3+N46^3+N47^3+N48^3+N49^3+N50^3+N51^3+N52^3+N53^3+N54^3+N55^3+N56^3+N57^3+N58^3+N59^3+N60^3+N61^3+N62^3+N63^3</f>
        <v>1530765625</v>
      </c>
      <c r="O65" s="12"/>
      <c r="AA65" s="11"/>
      <c r="AB65" s="12"/>
    </row>
    <row r="66" spans="1:28" x14ac:dyDescent="0.25">
      <c r="A66" s="3"/>
      <c r="B66" s="8" t="s">
        <v>6</v>
      </c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11"/>
      <c r="AB66" s="12"/>
    </row>
    <row r="67" spans="1:28" x14ac:dyDescent="0.25">
      <c r="A67" s="7" t="s">
        <v>1</v>
      </c>
      <c r="B67" s="3">
        <f>B39</f>
        <v>3</v>
      </c>
      <c r="C67" s="3">
        <f>C40</f>
        <v>40</v>
      </c>
      <c r="D67" s="3">
        <f>D41</f>
        <v>72</v>
      </c>
      <c r="E67" s="3">
        <f>E42</f>
        <v>84</v>
      </c>
      <c r="F67" s="3">
        <f>F43</f>
        <v>116</v>
      </c>
      <c r="G67" s="3">
        <f>G44</f>
        <v>146</v>
      </c>
      <c r="H67" s="3">
        <f>H45</f>
        <v>158</v>
      </c>
      <c r="I67" s="3">
        <f>I46</f>
        <v>195</v>
      </c>
      <c r="J67" s="3">
        <f>J47</f>
        <v>202</v>
      </c>
      <c r="K67" s="3">
        <f>K48</f>
        <v>239</v>
      </c>
      <c r="L67" s="3">
        <f>L49</f>
        <v>269</v>
      </c>
      <c r="M67" s="3">
        <f>M50</f>
        <v>276</v>
      </c>
      <c r="N67" s="3">
        <f>N51</f>
        <v>313</v>
      </c>
      <c r="O67" s="3">
        <f>O52</f>
        <v>350</v>
      </c>
      <c r="P67" s="3">
        <f>P53</f>
        <v>357</v>
      </c>
      <c r="Q67" s="3">
        <f>Q54</f>
        <v>387</v>
      </c>
      <c r="R67" s="3">
        <f>R55</f>
        <v>424</v>
      </c>
      <c r="S67" s="3">
        <f>S56</f>
        <v>431</v>
      </c>
      <c r="T67" s="3">
        <f>T57</f>
        <v>468</v>
      </c>
      <c r="U67" s="3">
        <f>U58</f>
        <v>480</v>
      </c>
      <c r="V67" s="3">
        <f>V59</f>
        <v>510</v>
      </c>
      <c r="W67" s="3">
        <f>W60</f>
        <v>542</v>
      </c>
      <c r="X67" s="3">
        <f>X61</f>
        <v>554</v>
      </c>
      <c r="Y67" s="3">
        <f>Y62</f>
        <v>586</v>
      </c>
      <c r="Z67" s="9">
        <f>Z63</f>
        <v>623</v>
      </c>
      <c r="AA67" s="11">
        <f>SUMSQ(B67:Z67)</f>
        <v>3263025</v>
      </c>
      <c r="AB67" s="12">
        <f>B67^3+C67^3+D67^3+E67^3+F67^3+G67^3+H67^3+I67^3+J67^3+K67^3+L67^3+M67^3+N67^3+O67^3+P67^3+Q67^3+R67^3+S67^3+T67^3+U67^3+V67^3+W67^3+X67^3+Y67^3+Z67^3</f>
        <v>1530765625</v>
      </c>
    </row>
    <row r="68" spans="1:28" x14ac:dyDescent="0.25">
      <c r="A68" s="7" t="s">
        <v>2</v>
      </c>
      <c r="B68" s="3">
        <f>B63</f>
        <v>458</v>
      </c>
      <c r="C68" s="3">
        <f>C62</f>
        <v>389</v>
      </c>
      <c r="D68" s="3">
        <f>D61</f>
        <v>445</v>
      </c>
      <c r="E68" s="3">
        <f>E60</f>
        <v>496</v>
      </c>
      <c r="F68" s="3">
        <f>F59</f>
        <v>402</v>
      </c>
      <c r="G68" s="3">
        <f>G58</f>
        <v>92</v>
      </c>
      <c r="H68" s="3">
        <f>H57</f>
        <v>23</v>
      </c>
      <c r="I68" s="3">
        <f>I56</f>
        <v>54</v>
      </c>
      <c r="J68" s="3">
        <f>J55</f>
        <v>110</v>
      </c>
      <c r="K68" s="3">
        <f>K54</f>
        <v>36</v>
      </c>
      <c r="L68" s="3">
        <f>L53</f>
        <v>326</v>
      </c>
      <c r="M68" s="3">
        <f>M52</f>
        <v>257</v>
      </c>
      <c r="N68" s="3">
        <f>N51</f>
        <v>313</v>
      </c>
      <c r="O68" s="3">
        <f>O50</f>
        <v>369</v>
      </c>
      <c r="P68" s="3">
        <f>P49</f>
        <v>300</v>
      </c>
      <c r="Q68" s="3">
        <f>Q48</f>
        <v>590</v>
      </c>
      <c r="R68" s="3">
        <f>R47</f>
        <v>516</v>
      </c>
      <c r="S68" s="3">
        <f>S46</f>
        <v>572</v>
      </c>
      <c r="T68" s="3">
        <f>T45</f>
        <v>603</v>
      </c>
      <c r="U68" s="3">
        <f>U44</f>
        <v>534</v>
      </c>
      <c r="V68" s="3">
        <f>V43</f>
        <v>224</v>
      </c>
      <c r="W68" s="3">
        <f>W42</f>
        <v>130</v>
      </c>
      <c r="X68" s="3">
        <f>X41</f>
        <v>181</v>
      </c>
      <c r="Y68" s="3">
        <f>Y40</f>
        <v>237</v>
      </c>
      <c r="Z68" s="9">
        <f>Z39</f>
        <v>168</v>
      </c>
      <c r="AA68" s="11">
        <f>SUMSQ(B68:Z68)</f>
        <v>3263025</v>
      </c>
      <c r="AB68" s="12">
        <f>B68^3+C68^3+D68^3+E68^3+F68^3+G68^3+H68^3+I68^3+J68^3+K68^3+L68^3+M68^3+N68^3+O68^3+P68^3+Q68^3+R68^3+S68^3+T68^3+U68^3+V68^3+W68^3+X68^3+Y68^3+Z68^3</f>
        <v>1530765625</v>
      </c>
    </row>
    <row r="70" spans="1:28" x14ac:dyDescent="0.25">
      <c r="A70" s="2" t="s">
        <v>3</v>
      </c>
      <c r="B70" s="13" t="s">
        <v>28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6"/>
      <c r="AB70" s="2"/>
    </row>
    <row r="71" spans="1:28" x14ac:dyDescent="0.25">
      <c r="A71" s="2">
        <v>1</v>
      </c>
      <c r="B71" s="15">
        <v>6</v>
      </c>
      <c r="C71" s="16">
        <v>77</v>
      </c>
      <c r="D71" s="16">
        <v>119</v>
      </c>
      <c r="E71" s="16">
        <v>73</v>
      </c>
      <c r="F71" s="16">
        <v>40</v>
      </c>
      <c r="G71" s="16">
        <v>392</v>
      </c>
      <c r="H71" s="16">
        <v>463</v>
      </c>
      <c r="I71" s="16">
        <v>480</v>
      </c>
      <c r="J71" s="16">
        <v>434</v>
      </c>
      <c r="K71" s="16">
        <v>421</v>
      </c>
      <c r="L71" s="16">
        <v>514</v>
      </c>
      <c r="M71" s="16">
        <v>585</v>
      </c>
      <c r="N71" s="16">
        <v>622</v>
      </c>
      <c r="O71" s="16">
        <v>551</v>
      </c>
      <c r="P71" s="16">
        <v>543</v>
      </c>
      <c r="Q71" s="16">
        <v>253</v>
      </c>
      <c r="R71" s="16">
        <v>349</v>
      </c>
      <c r="S71" s="16">
        <v>361</v>
      </c>
      <c r="T71" s="16">
        <v>320</v>
      </c>
      <c r="U71" s="16">
        <v>282</v>
      </c>
      <c r="V71" s="16">
        <v>150</v>
      </c>
      <c r="W71" s="16">
        <v>216</v>
      </c>
      <c r="X71" s="16">
        <v>233</v>
      </c>
      <c r="Y71" s="16">
        <v>187</v>
      </c>
      <c r="Z71" s="21">
        <v>154</v>
      </c>
      <c r="AA71" s="11">
        <f t="shared" ref="AA71:AA95" si="4">SUMSQ(B71:Z71)</f>
        <v>3263025</v>
      </c>
    </row>
    <row r="72" spans="1:28" x14ac:dyDescent="0.25">
      <c r="A72" s="2">
        <v>2</v>
      </c>
      <c r="B72" s="17">
        <v>65</v>
      </c>
      <c r="C72" s="18">
        <v>44</v>
      </c>
      <c r="D72" s="18">
        <v>98</v>
      </c>
      <c r="E72" s="18">
        <v>106</v>
      </c>
      <c r="F72" s="18">
        <v>2</v>
      </c>
      <c r="G72" s="18">
        <v>446</v>
      </c>
      <c r="H72" s="18">
        <v>405</v>
      </c>
      <c r="I72" s="18">
        <v>459</v>
      </c>
      <c r="J72" s="18">
        <v>492</v>
      </c>
      <c r="K72" s="18">
        <v>388</v>
      </c>
      <c r="L72" s="18">
        <v>568</v>
      </c>
      <c r="M72" s="18">
        <v>547</v>
      </c>
      <c r="N72" s="18">
        <v>576</v>
      </c>
      <c r="O72" s="18">
        <v>614</v>
      </c>
      <c r="P72" s="18">
        <v>510</v>
      </c>
      <c r="Q72" s="18">
        <v>307</v>
      </c>
      <c r="R72" s="18">
        <v>286</v>
      </c>
      <c r="S72" s="18">
        <v>345</v>
      </c>
      <c r="T72" s="18">
        <v>353</v>
      </c>
      <c r="U72" s="18">
        <v>274</v>
      </c>
      <c r="V72" s="18">
        <v>179</v>
      </c>
      <c r="W72" s="18">
        <v>158</v>
      </c>
      <c r="X72" s="18">
        <v>212</v>
      </c>
      <c r="Y72" s="18">
        <v>250</v>
      </c>
      <c r="Z72" s="22">
        <v>141</v>
      </c>
      <c r="AA72" s="11">
        <f t="shared" si="4"/>
        <v>3263025</v>
      </c>
    </row>
    <row r="73" spans="1:28" x14ac:dyDescent="0.25">
      <c r="A73" s="2">
        <v>3</v>
      </c>
      <c r="B73" s="17">
        <v>48</v>
      </c>
      <c r="C73" s="18">
        <v>115</v>
      </c>
      <c r="D73" s="18">
        <v>52</v>
      </c>
      <c r="E73" s="18">
        <v>19</v>
      </c>
      <c r="F73" s="18">
        <v>81</v>
      </c>
      <c r="G73" s="18">
        <v>409</v>
      </c>
      <c r="H73" s="18">
        <v>496</v>
      </c>
      <c r="I73" s="18">
        <v>438</v>
      </c>
      <c r="J73" s="18">
        <v>380</v>
      </c>
      <c r="K73" s="18">
        <v>467</v>
      </c>
      <c r="L73" s="18">
        <v>526</v>
      </c>
      <c r="M73" s="18">
        <v>618</v>
      </c>
      <c r="N73" s="18">
        <v>560</v>
      </c>
      <c r="O73" s="18">
        <v>522</v>
      </c>
      <c r="P73" s="18">
        <v>589</v>
      </c>
      <c r="Q73" s="18">
        <v>295</v>
      </c>
      <c r="R73" s="18">
        <v>357</v>
      </c>
      <c r="S73" s="18">
        <v>324</v>
      </c>
      <c r="T73" s="18">
        <v>261</v>
      </c>
      <c r="U73" s="18">
        <v>328</v>
      </c>
      <c r="V73" s="18">
        <v>162</v>
      </c>
      <c r="W73" s="18">
        <v>229</v>
      </c>
      <c r="X73" s="18">
        <v>191</v>
      </c>
      <c r="Y73" s="18">
        <v>133</v>
      </c>
      <c r="Z73" s="22">
        <v>225</v>
      </c>
      <c r="AA73" s="11">
        <f t="shared" si="4"/>
        <v>3263025</v>
      </c>
    </row>
    <row r="74" spans="1:28" x14ac:dyDescent="0.25">
      <c r="A74" s="2">
        <v>4</v>
      </c>
      <c r="B74" s="17">
        <v>102</v>
      </c>
      <c r="C74" s="18">
        <v>23</v>
      </c>
      <c r="D74" s="18">
        <v>31</v>
      </c>
      <c r="E74" s="18">
        <v>90</v>
      </c>
      <c r="F74" s="18">
        <v>69</v>
      </c>
      <c r="G74" s="18">
        <v>488</v>
      </c>
      <c r="H74" s="18">
        <v>384</v>
      </c>
      <c r="I74" s="18">
        <v>417</v>
      </c>
      <c r="J74" s="18">
        <v>471</v>
      </c>
      <c r="K74" s="18">
        <v>430</v>
      </c>
      <c r="L74" s="18">
        <v>610</v>
      </c>
      <c r="M74" s="18">
        <v>501</v>
      </c>
      <c r="N74" s="18">
        <v>539</v>
      </c>
      <c r="O74" s="18">
        <v>593</v>
      </c>
      <c r="P74" s="18">
        <v>572</v>
      </c>
      <c r="Q74" s="18">
        <v>374</v>
      </c>
      <c r="R74" s="18">
        <v>270</v>
      </c>
      <c r="S74" s="18">
        <v>278</v>
      </c>
      <c r="T74" s="18">
        <v>332</v>
      </c>
      <c r="U74" s="18">
        <v>311</v>
      </c>
      <c r="V74" s="18">
        <v>241</v>
      </c>
      <c r="W74" s="18">
        <v>137</v>
      </c>
      <c r="X74" s="18">
        <v>175</v>
      </c>
      <c r="Y74" s="18">
        <v>204</v>
      </c>
      <c r="Z74" s="22">
        <v>183</v>
      </c>
      <c r="AA74" s="11">
        <f t="shared" si="4"/>
        <v>3263025</v>
      </c>
    </row>
    <row r="75" spans="1:28" x14ac:dyDescent="0.25">
      <c r="A75" s="2">
        <v>5</v>
      </c>
      <c r="B75" s="17">
        <v>94</v>
      </c>
      <c r="C75" s="18">
        <v>56</v>
      </c>
      <c r="D75" s="18">
        <v>15</v>
      </c>
      <c r="E75" s="18">
        <v>27</v>
      </c>
      <c r="F75" s="18">
        <v>123</v>
      </c>
      <c r="G75" s="18">
        <v>455</v>
      </c>
      <c r="H75" s="18">
        <v>442</v>
      </c>
      <c r="I75" s="18">
        <v>396</v>
      </c>
      <c r="J75" s="18">
        <v>413</v>
      </c>
      <c r="K75" s="18">
        <v>484</v>
      </c>
      <c r="L75" s="18">
        <v>597</v>
      </c>
      <c r="M75" s="18">
        <v>564</v>
      </c>
      <c r="N75" s="18">
        <v>518</v>
      </c>
      <c r="O75" s="18">
        <v>535</v>
      </c>
      <c r="P75" s="18">
        <v>601</v>
      </c>
      <c r="Q75" s="18">
        <v>336</v>
      </c>
      <c r="R75" s="18">
        <v>303</v>
      </c>
      <c r="S75" s="18">
        <v>257</v>
      </c>
      <c r="T75" s="18">
        <v>299</v>
      </c>
      <c r="U75" s="18">
        <v>370</v>
      </c>
      <c r="V75" s="18">
        <v>208</v>
      </c>
      <c r="W75" s="18">
        <v>200</v>
      </c>
      <c r="X75" s="18">
        <v>129</v>
      </c>
      <c r="Y75" s="18">
        <v>166</v>
      </c>
      <c r="Z75" s="22">
        <v>237</v>
      </c>
      <c r="AA75" s="11">
        <f t="shared" si="4"/>
        <v>3263025</v>
      </c>
    </row>
    <row r="76" spans="1:28" x14ac:dyDescent="0.25">
      <c r="A76" s="2">
        <v>6</v>
      </c>
      <c r="B76" s="17">
        <v>275</v>
      </c>
      <c r="C76" s="18">
        <v>341</v>
      </c>
      <c r="D76" s="18">
        <v>358</v>
      </c>
      <c r="E76" s="18">
        <v>312</v>
      </c>
      <c r="F76" s="18">
        <v>279</v>
      </c>
      <c r="G76" s="18">
        <v>139</v>
      </c>
      <c r="H76" s="18">
        <v>210</v>
      </c>
      <c r="I76" s="18">
        <v>247</v>
      </c>
      <c r="J76" s="18">
        <v>176</v>
      </c>
      <c r="K76" s="18">
        <v>168</v>
      </c>
      <c r="L76" s="18">
        <v>378</v>
      </c>
      <c r="M76" s="18">
        <v>474</v>
      </c>
      <c r="N76" s="18">
        <v>486</v>
      </c>
      <c r="O76" s="18">
        <v>445</v>
      </c>
      <c r="P76" s="18">
        <v>407</v>
      </c>
      <c r="Q76" s="18">
        <v>506</v>
      </c>
      <c r="R76" s="18">
        <v>577</v>
      </c>
      <c r="S76" s="18">
        <v>619</v>
      </c>
      <c r="T76" s="18">
        <v>573</v>
      </c>
      <c r="U76" s="18">
        <v>540</v>
      </c>
      <c r="V76" s="18">
        <v>17</v>
      </c>
      <c r="W76" s="18">
        <v>88</v>
      </c>
      <c r="X76" s="18">
        <v>105</v>
      </c>
      <c r="Y76" s="18">
        <v>59</v>
      </c>
      <c r="Z76" s="22">
        <v>46</v>
      </c>
      <c r="AA76" s="11">
        <f t="shared" si="4"/>
        <v>3263025</v>
      </c>
    </row>
    <row r="77" spans="1:28" x14ac:dyDescent="0.25">
      <c r="A77" s="2">
        <v>7</v>
      </c>
      <c r="B77" s="17">
        <v>304</v>
      </c>
      <c r="C77" s="18">
        <v>283</v>
      </c>
      <c r="D77" s="18">
        <v>337</v>
      </c>
      <c r="E77" s="18">
        <v>375</v>
      </c>
      <c r="F77" s="18">
        <v>266</v>
      </c>
      <c r="G77" s="18">
        <v>193</v>
      </c>
      <c r="H77" s="18">
        <v>172</v>
      </c>
      <c r="I77" s="18">
        <v>201</v>
      </c>
      <c r="J77" s="18">
        <v>239</v>
      </c>
      <c r="K77" s="18">
        <v>135</v>
      </c>
      <c r="L77" s="18">
        <v>432</v>
      </c>
      <c r="M77" s="18">
        <v>411</v>
      </c>
      <c r="N77" s="18">
        <v>470</v>
      </c>
      <c r="O77" s="18">
        <v>478</v>
      </c>
      <c r="P77" s="18">
        <v>399</v>
      </c>
      <c r="Q77" s="18">
        <v>565</v>
      </c>
      <c r="R77" s="18">
        <v>544</v>
      </c>
      <c r="S77" s="18">
        <v>598</v>
      </c>
      <c r="T77" s="18">
        <v>606</v>
      </c>
      <c r="U77" s="18">
        <v>502</v>
      </c>
      <c r="V77" s="18">
        <v>71</v>
      </c>
      <c r="W77" s="18">
        <v>30</v>
      </c>
      <c r="X77" s="18">
        <v>84</v>
      </c>
      <c r="Y77" s="18">
        <v>117</v>
      </c>
      <c r="Z77" s="22">
        <v>13</v>
      </c>
      <c r="AA77" s="11">
        <f t="shared" si="4"/>
        <v>3263025</v>
      </c>
      <c r="AB77" s="3" t="s">
        <v>3</v>
      </c>
    </row>
    <row r="78" spans="1:28" x14ac:dyDescent="0.25">
      <c r="A78" s="2">
        <v>8</v>
      </c>
      <c r="B78" s="17">
        <v>287</v>
      </c>
      <c r="C78" s="18">
        <v>354</v>
      </c>
      <c r="D78" s="18">
        <v>316</v>
      </c>
      <c r="E78" s="18">
        <v>258</v>
      </c>
      <c r="F78" s="18">
        <v>350</v>
      </c>
      <c r="G78" s="18">
        <v>151</v>
      </c>
      <c r="H78" s="18">
        <v>243</v>
      </c>
      <c r="I78" s="18">
        <v>185</v>
      </c>
      <c r="J78" s="18">
        <v>147</v>
      </c>
      <c r="K78" s="18">
        <v>214</v>
      </c>
      <c r="L78" s="18">
        <v>420</v>
      </c>
      <c r="M78" s="18">
        <v>482</v>
      </c>
      <c r="N78" s="18">
        <v>449</v>
      </c>
      <c r="O78" s="18">
        <v>386</v>
      </c>
      <c r="P78" s="18">
        <v>453</v>
      </c>
      <c r="Q78" s="18">
        <v>548</v>
      </c>
      <c r="R78" s="18">
        <v>615</v>
      </c>
      <c r="S78" s="18">
        <v>552</v>
      </c>
      <c r="T78" s="18">
        <v>519</v>
      </c>
      <c r="U78" s="18">
        <v>581</v>
      </c>
      <c r="V78" s="18">
        <v>34</v>
      </c>
      <c r="W78" s="18">
        <v>121</v>
      </c>
      <c r="X78" s="18">
        <v>63</v>
      </c>
      <c r="Y78" s="18">
        <v>5</v>
      </c>
      <c r="Z78" s="22">
        <v>92</v>
      </c>
      <c r="AA78" s="11">
        <f t="shared" si="4"/>
        <v>3263025</v>
      </c>
    </row>
    <row r="79" spans="1:28" x14ac:dyDescent="0.25">
      <c r="A79" s="2">
        <v>9</v>
      </c>
      <c r="B79" s="17">
        <v>366</v>
      </c>
      <c r="C79" s="18">
        <v>262</v>
      </c>
      <c r="D79" s="18">
        <v>300</v>
      </c>
      <c r="E79" s="18">
        <v>329</v>
      </c>
      <c r="F79" s="18">
        <v>308</v>
      </c>
      <c r="G79" s="18">
        <v>235</v>
      </c>
      <c r="H79" s="18">
        <v>126</v>
      </c>
      <c r="I79" s="18">
        <v>164</v>
      </c>
      <c r="J79" s="18">
        <v>218</v>
      </c>
      <c r="K79" s="18">
        <v>197</v>
      </c>
      <c r="L79" s="18">
        <v>499</v>
      </c>
      <c r="M79" s="18">
        <v>395</v>
      </c>
      <c r="N79" s="18">
        <v>403</v>
      </c>
      <c r="O79" s="18">
        <v>457</v>
      </c>
      <c r="P79" s="18">
        <v>436</v>
      </c>
      <c r="Q79" s="18">
        <v>602</v>
      </c>
      <c r="R79" s="18">
        <v>523</v>
      </c>
      <c r="S79" s="18">
        <v>531</v>
      </c>
      <c r="T79" s="18">
        <v>590</v>
      </c>
      <c r="U79" s="18">
        <v>569</v>
      </c>
      <c r="V79" s="18">
        <v>113</v>
      </c>
      <c r="W79" s="18">
        <v>9</v>
      </c>
      <c r="X79" s="18">
        <v>42</v>
      </c>
      <c r="Y79" s="18">
        <v>96</v>
      </c>
      <c r="Z79" s="22">
        <v>55</v>
      </c>
      <c r="AA79" s="11">
        <f t="shared" si="4"/>
        <v>3263025</v>
      </c>
    </row>
    <row r="80" spans="1:28" x14ac:dyDescent="0.25">
      <c r="A80" s="2">
        <v>10</v>
      </c>
      <c r="B80" s="17">
        <v>333</v>
      </c>
      <c r="C80" s="18">
        <v>325</v>
      </c>
      <c r="D80" s="18">
        <v>254</v>
      </c>
      <c r="E80" s="18">
        <v>291</v>
      </c>
      <c r="F80" s="18">
        <v>362</v>
      </c>
      <c r="G80" s="18">
        <v>222</v>
      </c>
      <c r="H80" s="18">
        <v>189</v>
      </c>
      <c r="I80" s="18">
        <v>143</v>
      </c>
      <c r="J80" s="18">
        <v>160</v>
      </c>
      <c r="K80" s="18">
        <v>226</v>
      </c>
      <c r="L80" s="18">
        <v>461</v>
      </c>
      <c r="M80" s="18">
        <v>428</v>
      </c>
      <c r="N80" s="18">
        <v>382</v>
      </c>
      <c r="O80" s="18">
        <v>424</v>
      </c>
      <c r="P80" s="18">
        <v>495</v>
      </c>
      <c r="Q80" s="18">
        <v>594</v>
      </c>
      <c r="R80" s="18">
        <v>556</v>
      </c>
      <c r="S80" s="18">
        <v>515</v>
      </c>
      <c r="T80" s="18">
        <v>527</v>
      </c>
      <c r="U80" s="18">
        <v>623</v>
      </c>
      <c r="V80" s="18">
        <v>80</v>
      </c>
      <c r="W80" s="18">
        <v>67</v>
      </c>
      <c r="X80" s="18">
        <v>21</v>
      </c>
      <c r="Y80" s="18">
        <v>38</v>
      </c>
      <c r="Z80" s="22">
        <v>109</v>
      </c>
      <c r="AA80" s="11">
        <f t="shared" si="4"/>
        <v>3263025</v>
      </c>
    </row>
    <row r="81" spans="1:28" x14ac:dyDescent="0.25">
      <c r="A81" s="2">
        <v>11</v>
      </c>
      <c r="B81" s="17">
        <v>128</v>
      </c>
      <c r="C81" s="18">
        <v>224</v>
      </c>
      <c r="D81" s="18">
        <v>236</v>
      </c>
      <c r="E81" s="18">
        <v>195</v>
      </c>
      <c r="F81" s="18">
        <v>157</v>
      </c>
      <c r="G81" s="18">
        <v>525</v>
      </c>
      <c r="H81" s="18">
        <v>591</v>
      </c>
      <c r="I81" s="18">
        <v>608</v>
      </c>
      <c r="J81" s="18">
        <v>562</v>
      </c>
      <c r="K81" s="18">
        <v>529</v>
      </c>
      <c r="L81" s="18">
        <v>267</v>
      </c>
      <c r="M81" s="18">
        <v>338</v>
      </c>
      <c r="N81" s="18">
        <v>355</v>
      </c>
      <c r="O81" s="18">
        <v>309</v>
      </c>
      <c r="P81" s="18">
        <v>296</v>
      </c>
      <c r="Q81" s="18">
        <v>14</v>
      </c>
      <c r="R81" s="18">
        <v>85</v>
      </c>
      <c r="S81" s="18">
        <v>122</v>
      </c>
      <c r="T81" s="18">
        <v>51</v>
      </c>
      <c r="U81" s="18">
        <v>43</v>
      </c>
      <c r="V81" s="18">
        <v>381</v>
      </c>
      <c r="W81" s="18">
        <v>452</v>
      </c>
      <c r="X81" s="18">
        <v>494</v>
      </c>
      <c r="Y81" s="18">
        <v>448</v>
      </c>
      <c r="Z81" s="22">
        <v>415</v>
      </c>
      <c r="AA81" s="11">
        <f t="shared" si="4"/>
        <v>3263025</v>
      </c>
    </row>
    <row r="82" spans="1:28" x14ac:dyDescent="0.25">
      <c r="A82" s="2">
        <v>12</v>
      </c>
      <c r="B82" s="17">
        <v>182</v>
      </c>
      <c r="C82" s="18">
        <v>161</v>
      </c>
      <c r="D82" s="18">
        <v>220</v>
      </c>
      <c r="E82" s="18">
        <v>228</v>
      </c>
      <c r="F82" s="18">
        <v>149</v>
      </c>
      <c r="G82" s="18">
        <v>554</v>
      </c>
      <c r="H82" s="18">
        <v>533</v>
      </c>
      <c r="I82" s="18">
        <v>587</v>
      </c>
      <c r="J82" s="18">
        <v>625</v>
      </c>
      <c r="K82" s="18">
        <v>516</v>
      </c>
      <c r="L82" s="18">
        <v>321</v>
      </c>
      <c r="M82" s="18">
        <v>280</v>
      </c>
      <c r="N82" s="18">
        <v>334</v>
      </c>
      <c r="O82" s="18">
        <v>367</v>
      </c>
      <c r="P82" s="18">
        <v>263</v>
      </c>
      <c r="Q82" s="18">
        <v>68</v>
      </c>
      <c r="R82" s="18">
        <v>47</v>
      </c>
      <c r="S82" s="18">
        <v>76</v>
      </c>
      <c r="T82" s="18">
        <v>114</v>
      </c>
      <c r="U82" s="18">
        <v>10</v>
      </c>
      <c r="V82" s="18">
        <v>440</v>
      </c>
      <c r="W82" s="18">
        <v>419</v>
      </c>
      <c r="X82" s="18">
        <v>473</v>
      </c>
      <c r="Y82" s="18">
        <v>481</v>
      </c>
      <c r="Z82" s="22">
        <v>377</v>
      </c>
      <c r="AA82" s="11">
        <f t="shared" si="4"/>
        <v>3263025</v>
      </c>
    </row>
    <row r="83" spans="1:28" x14ac:dyDescent="0.25">
      <c r="A83" s="2">
        <v>13</v>
      </c>
      <c r="B83" s="17">
        <v>170</v>
      </c>
      <c r="C83" s="18">
        <v>232</v>
      </c>
      <c r="D83" s="18">
        <v>199</v>
      </c>
      <c r="E83" s="18">
        <v>136</v>
      </c>
      <c r="F83" s="18">
        <v>203</v>
      </c>
      <c r="G83" s="18">
        <v>537</v>
      </c>
      <c r="H83" s="18">
        <v>604</v>
      </c>
      <c r="I83" s="18">
        <v>566</v>
      </c>
      <c r="J83" s="18">
        <v>508</v>
      </c>
      <c r="K83" s="18">
        <v>600</v>
      </c>
      <c r="L83" s="18">
        <v>284</v>
      </c>
      <c r="M83" s="18">
        <v>371</v>
      </c>
      <c r="N83" s="14">
        <v>313</v>
      </c>
      <c r="O83" s="18">
        <v>255</v>
      </c>
      <c r="P83" s="18">
        <v>342</v>
      </c>
      <c r="Q83" s="18">
        <v>26</v>
      </c>
      <c r="R83" s="18">
        <v>118</v>
      </c>
      <c r="S83" s="18">
        <v>60</v>
      </c>
      <c r="T83" s="18">
        <v>22</v>
      </c>
      <c r="U83" s="18">
        <v>89</v>
      </c>
      <c r="V83" s="18">
        <v>423</v>
      </c>
      <c r="W83" s="18">
        <v>490</v>
      </c>
      <c r="X83" s="18">
        <v>427</v>
      </c>
      <c r="Y83" s="18">
        <v>394</v>
      </c>
      <c r="Z83" s="22">
        <v>456</v>
      </c>
      <c r="AA83" s="11">
        <f t="shared" si="4"/>
        <v>3263025</v>
      </c>
      <c r="AB83" s="12">
        <f>B83^3+C83^3+D83^3+E83^3+F83^3+G83^3+H83^3+I83^3+J83^3+K83^3+L83^3+M83^3+N83^3+O83^3+P83^3+Q83^3+R83^3+S83^3+T83^3+U83^3+V83^3+W83^3+X83^3+Y83^3+Z83^3</f>
        <v>1530765625</v>
      </c>
    </row>
    <row r="84" spans="1:28" x14ac:dyDescent="0.25">
      <c r="A84" s="2">
        <v>14</v>
      </c>
      <c r="B84" s="17">
        <v>249</v>
      </c>
      <c r="C84" s="18">
        <v>145</v>
      </c>
      <c r="D84" s="18">
        <v>153</v>
      </c>
      <c r="E84" s="18">
        <v>207</v>
      </c>
      <c r="F84" s="18">
        <v>186</v>
      </c>
      <c r="G84" s="18">
        <v>616</v>
      </c>
      <c r="H84" s="18">
        <v>512</v>
      </c>
      <c r="I84" s="18">
        <v>550</v>
      </c>
      <c r="J84" s="18">
        <v>579</v>
      </c>
      <c r="K84" s="18">
        <v>558</v>
      </c>
      <c r="L84" s="18">
        <v>363</v>
      </c>
      <c r="M84" s="18">
        <v>259</v>
      </c>
      <c r="N84" s="18">
        <v>292</v>
      </c>
      <c r="O84" s="18">
        <v>346</v>
      </c>
      <c r="P84" s="18">
        <v>305</v>
      </c>
      <c r="Q84" s="18">
        <v>110</v>
      </c>
      <c r="R84" s="18">
        <v>1</v>
      </c>
      <c r="S84" s="18">
        <v>39</v>
      </c>
      <c r="T84" s="18">
        <v>93</v>
      </c>
      <c r="U84" s="18">
        <v>72</v>
      </c>
      <c r="V84" s="18">
        <v>477</v>
      </c>
      <c r="W84" s="18">
        <v>398</v>
      </c>
      <c r="X84" s="18">
        <v>406</v>
      </c>
      <c r="Y84" s="18">
        <v>465</v>
      </c>
      <c r="Z84" s="22">
        <v>444</v>
      </c>
      <c r="AA84" s="11">
        <f t="shared" si="4"/>
        <v>3263025</v>
      </c>
      <c r="AB84" s="12"/>
    </row>
    <row r="85" spans="1:28" x14ac:dyDescent="0.25">
      <c r="A85" s="2">
        <v>15</v>
      </c>
      <c r="B85" s="17">
        <v>211</v>
      </c>
      <c r="C85" s="18">
        <v>178</v>
      </c>
      <c r="D85" s="18">
        <v>132</v>
      </c>
      <c r="E85" s="18">
        <v>174</v>
      </c>
      <c r="F85" s="18">
        <v>245</v>
      </c>
      <c r="G85" s="18">
        <v>583</v>
      </c>
      <c r="H85" s="18">
        <v>575</v>
      </c>
      <c r="I85" s="18">
        <v>504</v>
      </c>
      <c r="J85" s="18">
        <v>541</v>
      </c>
      <c r="K85" s="18">
        <v>612</v>
      </c>
      <c r="L85" s="18">
        <v>330</v>
      </c>
      <c r="M85" s="18">
        <v>317</v>
      </c>
      <c r="N85" s="18">
        <v>271</v>
      </c>
      <c r="O85" s="18">
        <v>288</v>
      </c>
      <c r="P85" s="18">
        <v>359</v>
      </c>
      <c r="Q85" s="18">
        <v>97</v>
      </c>
      <c r="R85" s="18">
        <v>64</v>
      </c>
      <c r="S85" s="18">
        <v>18</v>
      </c>
      <c r="T85" s="18">
        <v>35</v>
      </c>
      <c r="U85" s="18">
        <v>101</v>
      </c>
      <c r="V85" s="18">
        <v>469</v>
      </c>
      <c r="W85" s="18">
        <v>431</v>
      </c>
      <c r="X85" s="18">
        <v>390</v>
      </c>
      <c r="Y85" s="18">
        <v>402</v>
      </c>
      <c r="Z85" s="22">
        <v>498</v>
      </c>
      <c r="AA85" s="11">
        <f t="shared" si="4"/>
        <v>3263025</v>
      </c>
      <c r="AB85" s="12"/>
    </row>
    <row r="86" spans="1:28" x14ac:dyDescent="0.25">
      <c r="A86" s="2">
        <v>16</v>
      </c>
      <c r="B86" s="17">
        <v>517</v>
      </c>
      <c r="C86" s="18">
        <v>588</v>
      </c>
      <c r="D86" s="18">
        <v>605</v>
      </c>
      <c r="E86" s="18">
        <v>559</v>
      </c>
      <c r="F86" s="18">
        <v>546</v>
      </c>
      <c r="G86" s="18">
        <v>3</v>
      </c>
      <c r="H86" s="18">
        <v>99</v>
      </c>
      <c r="I86" s="18">
        <v>111</v>
      </c>
      <c r="J86" s="18">
        <v>70</v>
      </c>
      <c r="K86" s="18">
        <v>32</v>
      </c>
      <c r="L86" s="18">
        <v>131</v>
      </c>
      <c r="M86" s="18">
        <v>202</v>
      </c>
      <c r="N86" s="18">
        <v>244</v>
      </c>
      <c r="O86" s="18">
        <v>198</v>
      </c>
      <c r="P86" s="18">
        <v>165</v>
      </c>
      <c r="Q86" s="18">
        <v>400</v>
      </c>
      <c r="R86" s="18">
        <v>466</v>
      </c>
      <c r="S86" s="18">
        <v>483</v>
      </c>
      <c r="T86" s="18">
        <v>437</v>
      </c>
      <c r="U86" s="18">
        <v>404</v>
      </c>
      <c r="V86" s="18">
        <v>264</v>
      </c>
      <c r="W86" s="18">
        <v>335</v>
      </c>
      <c r="X86" s="18">
        <v>372</v>
      </c>
      <c r="Y86" s="18">
        <v>301</v>
      </c>
      <c r="Z86" s="22">
        <v>293</v>
      </c>
      <c r="AA86" s="11">
        <f t="shared" si="4"/>
        <v>3263025</v>
      </c>
      <c r="AB86" s="12"/>
    </row>
    <row r="87" spans="1:28" x14ac:dyDescent="0.25">
      <c r="A87" s="2">
        <v>17</v>
      </c>
      <c r="B87" s="17">
        <v>571</v>
      </c>
      <c r="C87" s="18">
        <v>530</v>
      </c>
      <c r="D87" s="18">
        <v>584</v>
      </c>
      <c r="E87" s="18">
        <v>617</v>
      </c>
      <c r="F87" s="18">
        <v>513</v>
      </c>
      <c r="G87" s="18">
        <v>57</v>
      </c>
      <c r="H87" s="18">
        <v>36</v>
      </c>
      <c r="I87" s="18">
        <v>95</v>
      </c>
      <c r="J87" s="18">
        <v>103</v>
      </c>
      <c r="K87" s="18">
        <v>24</v>
      </c>
      <c r="L87" s="18">
        <v>190</v>
      </c>
      <c r="M87" s="18">
        <v>169</v>
      </c>
      <c r="N87" s="18">
        <v>223</v>
      </c>
      <c r="O87" s="18">
        <v>231</v>
      </c>
      <c r="P87" s="18">
        <v>127</v>
      </c>
      <c r="Q87" s="18">
        <v>429</v>
      </c>
      <c r="R87" s="18">
        <v>408</v>
      </c>
      <c r="S87" s="18">
        <v>462</v>
      </c>
      <c r="T87" s="18">
        <v>500</v>
      </c>
      <c r="U87" s="18">
        <v>391</v>
      </c>
      <c r="V87" s="18">
        <v>318</v>
      </c>
      <c r="W87" s="18">
        <v>297</v>
      </c>
      <c r="X87" s="18">
        <v>326</v>
      </c>
      <c r="Y87" s="18">
        <v>364</v>
      </c>
      <c r="Z87" s="22">
        <v>260</v>
      </c>
      <c r="AA87" s="11">
        <f t="shared" si="4"/>
        <v>3263025</v>
      </c>
      <c r="AB87" s="12"/>
    </row>
    <row r="88" spans="1:28" x14ac:dyDescent="0.25">
      <c r="A88" s="2">
        <v>18</v>
      </c>
      <c r="B88" s="17">
        <v>534</v>
      </c>
      <c r="C88" s="18">
        <v>621</v>
      </c>
      <c r="D88" s="18">
        <v>563</v>
      </c>
      <c r="E88" s="18">
        <v>505</v>
      </c>
      <c r="F88" s="18">
        <v>592</v>
      </c>
      <c r="G88" s="18">
        <v>45</v>
      </c>
      <c r="H88" s="18">
        <v>107</v>
      </c>
      <c r="I88" s="18">
        <v>74</v>
      </c>
      <c r="J88" s="18">
        <v>11</v>
      </c>
      <c r="K88" s="18">
        <v>78</v>
      </c>
      <c r="L88" s="18">
        <v>173</v>
      </c>
      <c r="M88" s="18">
        <v>240</v>
      </c>
      <c r="N88" s="18">
        <v>177</v>
      </c>
      <c r="O88" s="18">
        <v>144</v>
      </c>
      <c r="P88" s="18">
        <v>206</v>
      </c>
      <c r="Q88" s="18">
        <v>412</v>
      </c>
      <c r="R88" s="18">
        <v>479</v>
      </c>
      <c r="S88" s="18">
        <v>441</v>
      </c>
      <c r="T88" s="18">
        <v>383</v>
      </c>
      <c r="U88" s="18">
        <v>475</v>
      </c>
      <c r="V88" s="18">
        <v>276</v>
      </c>
      <c r="W88" s="18">
        <v>368</v>
      </c>
      <c r="X88" s="18">
        <v>310</v>
      </c>
      <c r="Y88" s="18">
        <v>272</v>
      </c>
      <c r="Z88" s="22">
        <v>339</v>
      </c>
      <c r="AA88" s="11">
        <f t="shared" si="4"/>
        <v>3263025</v>
      </c>
      <c r="AB88" s="12"/>
    </row>
    <row r="89" spans="1:28" x14ac:dyDescent="0.25">
      <c r="A89" s="2">
        <v>19</v>
      </c>
      <c r="B89" s="17">
        <v>613</v>
      </c>
      <c r="C89" s="18">
        <v>509</v>
      </c>
      <c r="D89" s="18">
        <v>542</v>
      </c>
      <c r="E89" s="18">
        <v>596</v>
      </c>
      <c r="F89" s="18">
        <v>555</v>
      </c>
      <c r="G89" s="18">
        <v>124</v>
      </c>
      <c r="H89" s="18">
        <v>20</v>
      </c>
      <c r="I89" s="18">
        <v>28</v>
      </c>
      <c r="J89" s="18">
        <v>82</v>
      </c>
      <c r="K89" s="18">
        <v>61</v>
      </c>
      <c r="L89" s="18">
        <v>227</v>
      </c>
      <c r="M89" s="18">
        <v>148</v>
      </c>
      <c r="N89" s="18">
        <v>156</v>
      </c>
      <c r="O89" s="18">
        <v>215</v>
      </c>
      <c r="P89" s="18">
        <v>194</v>
      </c>
      <c r="Q89" s="18">
        <v>491</v>
      </c>
      <c r="R89" s="18">
        <v>387</v>
      </c>
      <c r="S89" s="18">
        <v>425</v>
      </c>
      <c r="T89" s="18">
        <v>454</v>
      </c>
      <c r="U89" s="18">
        <v>433</v>
      </c>
      <c r="V89" s="18">
        <v>360</v>
      </c>
      <c r="W89" s="18">
        <v>251</v>
      </c>
      <c r="X89" s="18">
        <v>289</v>
      </c>
      <c r="Y89" s="18">
        <v>343</v>
      </c>
      <c r="Z89" s="22">
        <v>322</v>
      </c>
      <c r="AA89" s="11">
        <f t="shared" si="4"/>
        <v>3263025</v>
      </c>
      <c r="AB89" s="12"/>
    </row>
    <row r="90" spans="1:28" x14ac:dyDescent="0.25">
      <c r="A90" s="2">
        <v>20</v>
      </c>
      <c r="B90" s="17">
        <v>580</v>
      </c>
      <c r="C90" s="18">
        <v>567</v>
      </c>
      <c r="D90" s="18">
        <v>521</v>
      </c>
      <c r="E90" s="18">
        <v>538</v>
      </c>
      <c r="F90" s="18">
        <v>609</v>
      </c>
      <c r="G90" s="18">
        <v>86</v>
      </c>
      <c r="H90" s="18">
        <v>53</v>
      </c>
      <c r="I90" s="18">
        <v>7</v>
      </c>
      <c r="J90" s="18">
        <v>49</v>
      </c>
      <c r="K90" s="18">
        <v>120</v>
      </c>
      <c r="L90" s="18">
        <v>219</v>
      </c>
      <c r="M90" s="18">
        <v>181</v>
      </c>
      <c r="N90" s="18">
        <v>140</v>
      </c>
      <c r="O90" s="18">
        <v>152</v>
      </c>
      <c r="P90" s="18">
        <v>248</v>
      </c>
      <c r="Q90" s="18">
        <v>458</v>
      </c>
      <c r="R90" s="18">
        <v>450</v>
      </c>
      <c r="S90" s="18">
        <v>379</v>
      </c>
      <c r="T90" s="18">
        <v>416</v>
      </c>
      <c r="U90" s="18">
        <v>487</v>
      </c>
      <c r="V90" s="18">
        <v>347</v>
      </c>
      <c r="W90" s="18">
        <v>314</v>
      </c>
      <c r="X90" s="18">
        <v>268</v>
      </c>
      <c r="Y90" s="18">
        <v>285</v>
      </c>
      <c r="Z90" s="22">
        <v>351</v>
      </c>
      <c r="AA90" s="11">
        <f t="shared" si="4"/>
        <v>3263025</v>
      </c>
      <c r="AB90" s="12"/>
    </row>
    <row r="91" spans="1:28" x14ac:dyDescent="0.25">
      <c r="A91" s="2">
        <v>21</v>
      </c>
      <c r="B91" s="17">
        <v>389</v>
      </c>
      <c r="C91" s="18">
        <v>460</v>
      </c>
      <c r="D91" s="18">
        <v>497</v>
      </c>
      <c r="E91" s="18">
        <v>426</v>
      </c>
      <c r="F91" s="18">
        <v>418</v>
      </c>
      <c r="G91" s="18">
        <v>256</v>
      </c>
      <c r="H91" s="18">
        <v>327</v>
      </c>
      <c r="I91" s="18">
        <v>369</v>
      </c>
      <c r="J91" s="18">
        <v>323</v>
      </c>
      <c r="K91" s="18">
        <v>290</v>
      </c>
      <c r="L91" s="18">
        <v>25</v>
      </c>
      <c r="M91" s="18">
        <v>91</v>
      </c>
      <c r="N91" s="18">
        <v>108</v>
      </c>
      <c r="O91" s="18">
        <v>62</v>
      </c>
      <c r="P91" s="18">
        <v>29</v>
      </c>
      <c r="Q91" s="18">
        <v>142</v>
      </c>
      <c r="R91" s="18">
        <v>213</v>
      </c>
      <c r="S91" s="18">
        <v>230</v>
      </c>
      <c r="T91" s="18">
        <v>184</v>
      </c>
      <c r="U91" s="18">
        <v>171</v>
      </c>
      <c r="V91" s="18">
        <v>503</v>
      </c>
      <c r="W91" s="18">
        <v>599</v>
      </c>
      <c r="X91" s="18">
        <v>611</v>
      </c>
      <c r="Y91" s="18">
        <v>570</v>
      </c>
      <c r="Z91" s="22">
        <v>532</v>
      </c>
      <c r="AA91" s="11">
        <f t="shared" si="4"/>
        <v>3263025</v>
      </c>
      <c r="AB91" s="12"/>
    </row>
    <row r="92" spans="1:28" x14ac:dyDescent="0.25">
      <c r="A92" s="2">
        <v>22</v>
      </c>
      <c r="B92" s="17">
        <v>443</v>
      </c>
      <c r="C92" s="18">
        <v>422</v>
      </c>
      <c r="D92" s="18">
        <v>451</v>
      </c>
      <c r="E92" s="18">
        <v>489</v>
      </c>
      <c r="F92" s="18">
        <v>385</v>
      </c>
      <c r="G92" s="18">
        <v>315</v>
      </c>
      <c r="H92" s="18">
        <v>294</v>
      </c>
      <c r="I92" s="18">
        <v>348</v>
      </c>
      <c r="J92" s="18">
        <v>356</v>
      </c>
      <c r="K92" s="18">
        <v>252</v>
      </c>
      <c r="L92" s="18">
        <v>54</v>
      </c>
      <c r="M92" s="18">
        <v>33</v>
      </c>
      <c r="N92" s="18">
        <v>87</v>
      </c>
      <c r="O92" s="18">
        <v>125</v>
      </c>
      <c r="P92" s="18">
        <v>16</v>
      </c>
      <c r="Q92" s="18">
        <v>196</v>
      </c>
      <c r="R92" s="18">
        <v>155</v>
      </c>
      <c r="S92" s="18">
        <v>209</v>
      </c>
      <c r="T92" s="18">
        <v>242</v>
      </c>
      <c r="U92" s="18">
        <v>138</v>
      </c>
      <c r="V92" s="18">
        <v>557</v>
      </c>
      <c r="W92" s="18">
        <v>536</v>
      </c>
      <c r="X92" s="18">
        <v>595</v>
      </c>
      <c r="Y92" s="18">
        <v>603</v>
      </c>
      <c r="Z92" s="22">
        <v>524</v>
      </c>
      <c r="AA92" s="11">
        <f t="shared" si="4"/>
        <v>3263025</v>
      </c>
      <c r="AB92" s="12"/>
    </row>
    <row r="93" spans="1:28" x14ac:dyDescent="0.25">
      <c r="A93" s="2">
        <v>23</v>
      </c>
      <c r="B93" s="17">
        <v>401</v>
      </c>
      <c r="C93" s="18">
        <v>493</v>
      </c>
      <c r="D93" s="18">
        <v>435</v>
      </c>
      <c r="E93" s="18">
        <v>397</v>
      </c>
      <c r="F93" s="18">
        <v>464</v>
      </c>
      <c r="G93" s="18">
        <v>298</v>
      </c>
      <c r="H93" s="18">
        <v>365</v>
      </c>
      <c r="I93" s="18">
        <v>302</v>
      </c>
      <c r="J93" s="18">
        <v>269</v>
      </c>
      <c r="K93" s="18">
        <v>331</v>
      </c>
      <c r="L93" s="18">
        <v>37</v>
      </c>
      <c r="M93" s="18">
        <v>104</v>
      </c>
      <c r="N93" s="18">
        <v>66</v>
      </c>
      <c r="O93" s="18">
        <v>8</v>
      </c>
      <c r="P93" s="18">
        <v>100</v>
      </c>
      <c r="Q93" s="18">
        <v>159</v>
      </c>
      <c r="R93" s="18">
        <v>246</v>
      </c>
      <c r="S93" s="18">
        <v>188</v>
      </c>
      <c r="T93" s="18">
        <v>130</v>
      </c>
      <c r="U93" s="18">
        <v>217</v>
      </c>
      <c r="V93" s="18">
        <v>545</v>
      </c>
      <c r="W93" s="18">
        <v>607</v>
      </c>
      <c r="X93" s="18">
        <v>574</v>
      </c>
      <c r="Y93" s="18">
        <v>511</v>
      </c>
      <c r="Z93" s="22">
        <v>578</v>
      </c>
      <c r="AA93" s="11">
        <f t="shared" si="4"/>
        <v>3263025</v>
      </c>
      <c r="AB93" s="12"/>
    </row>
    <row r="94" spans="1:28" x14ac:dyDescent="0.25">
      <c r="A94" s="2">
        <v>24</v>
      </c>
      <c r="B94" s="17">
        <v>485</v>
      </c>
      <c r="C94" s="18">
        <v>376</v>
      </c>
      <c r="D94" s="18">
        <v>414</v>
      </c>
      <c r="E94" s="18">
        <v>468</v>
      </c>
      <c r="F94" s="18">
        <v>447</v>
      </c>
      <c r="G94" s="18">
        <v>352</v>
      </c>
      <c r="H94" s="18">
        <v>273</v>
      </c>
      <c r="I94" s="18">
        <v>281</v>
      </c>
      <c r="J94" s="18">
        <v>340</v>
      </c>
      <c r="K94" s="18">
        <v>319</v>
      </c>
      <c r="L94" s="18">
        <v>116</v>
      </c>
      <c r="M94" s="18">
        <v>12</v>
      </c>
      <c r="N94" s="18">
        <v>50</v>
      </c>
      <c r="O94" s="18">
        <v>79</v>
      </c>
      <c r="P94" s="18">
        <v>58</v>
      </c>
      <c r="Q94" s="18">
        <v>238</v>
      </c>
      <c r="R94" s="18">
        <v>134</v>
      </c>
      <c r="S94" s="18">
        <v>167</v>
      </c>
      <c r="T94" s="18">
        <v>221</v>
      </c>
      <c r="U94" s="18">
        <v>180</v>
      </c>
      <c r="V94" s="18">
        <v>624</v>
      </c>
      <c r="W94" s="18">
        <v>520</v>
      </c>
      <c r="X94" s="18">
        <v>528</v>
      </c>
      <c r="Y94" s="18">
        <v>582</v>
      </c>
      <c r="Z94" s="22">
        <v>561</v>
      </c>
      <c r="AA94" s="11">
        <f t="shared" si="4"/>
        <v>3263025</v>
      </c>
      <c r="AB94" s="12"/>
    </row>
    <row r="95" spans="1:28" x14ac:dyDescent="0.25">
      <c r="A95" s="2">
        <v>25</v>
      </c>
      <c r="B95" s="19">
        <v>472</v>
      </c>
      <c r="C95" s="20">
        <v>439</v>
      </c>
      <c r="D95" s="20">
        <v>393</v>
      </c>
      <c r="E95" s="20">
        <v>410</v>
      </c>
      <c r="F95" s="20">
        <v>476</v>
      </c>
      <c r="G95" s="20">
        <v>344</v>
      </c>
      <c r="H95" s="20">
        <v>306</v>
      </c>
      <c r="I95" s="20">
        <v>265</v>
      </c>
      <c r="J95" s="20">
        <v>277</v>
      </c>
      <c r="K95" s="20">
        <v>373</v>
      </c>
      <c r="L95" s="20">
        <v>83</v>
      </c>
      <c r="M95" s="20">
        <v>75</v>
      </c>
      <c r="N95" s="20">
        <v>4</v>
      </c>
      <c r="O95" s="20">
        <v>41</v>
      </c>
      <c r="P95" s="20">
        <v>112</v>
      </c>
      <c r="Q95" s="20">
        <v>205</v>
      </c>
      <c r="R95" s="20">
        <v>192</v>
      </c>
      <c r="S95" s="20">
        <v>146</v>
      </c>
      <c r="T95" s="20">
        <v>163</v>
      </c>
      <c r="U95" s="20">
        <v>234</v>
      </c>
      <c r="V95" s="20">
        <v>586</v>
      </c>
      <c r="W95" s="20">
        <v>553</v>
      </c>
      <c r="X95" s="20">
        <v>507</v>
      </c>
      <c r="Y95" s="20">
        <v>549</v>
      </c>
      <c r="Z95" s="23">
        <v>620</v>
      </c>
      <c r="AA95" s="11">
        <f t="shared" si="4"/>
        <v>3263025</v>
      </c>
      <c r="AB95" s="12"/>
    </row>
    <row r="96" spans="1:28" x14ac:dyDescent="0.25">
      <c r="A96" s="7" t="s">
        <v>0</v>
      </c>
      <c r="B96" s="11">
        <f t="shared" ref="B96:Z96" si="5">SUMSQ(B71:B95)</f>
        <v>3263025</v>
      </c>
      <c r="C96" s="11">
        <f t="shared" si="5"/>
        <v>3263025</v>
      </c>
      <c r="D96" s="11">
        <f t="shared" si="5"/>
        <v>3263025</v>
      </c>
      <c r="E96" s="11">
        <f t="shared" si="5"/>
        <v>3263025</v>
      </c>
      <c r="F96" s="11">
        <f t="shared" si="5"/>
        <v>3263025</v>
      </c>
      <c r="G96" s="11">
        <f t="shared" si="5"/>
        <v>3263025</v>
      </c>
      <c r="H96" s="11">
        <f t="shared" si="5"/>
        <v>3263025</v>
      </c>
      <c r="I96" s="11">
        <f t="shared" si="5"/>
        <v>3263025</v>
      </c>
      <c r="J96" s="11">
        <f t="shared" si="5"/>
        <v>3263025</v>
      </c>
      <c r="K96" s="11">
        <f t="shared" si="5"/>
        <v>3263025</v>
      </c>
      <c r="L96" s="11">
        <f t="shared" si="5"/>
        <v>3263025</v>
      </c>
      <c r="M96" s="11">
        <f t="shared" si="5"/>
        <v>3263025</v>
      </c>
      <c r="N96" s="11">
        <f t="shared" si="5"/>
        <v>3263025</v>
      </c>
      <c r="O96" s="11">
        <f t="shared" si="5"/>
        <v>3263025</v>
      </c>
      <c r="P96" s="11">
        <f t="shared" si="5"/>
        <v>3263025</v>
      </c>
      <c r="Q96" s="11">
        <f t="shared" si="5"/>
        <v>3263025</v>
      </c>
      <c r="R96" s="11">
        <f t="shared" si="5"/>
        <v>3263025</v>
      </c>
      <c r="S96" s="11">
        <f t="shared" si="5"/>
        <v>3263025</v>
      </c>
      <c r="T96" s="11">
        <f t="shared" si="5"/>
        <v>3263025</v>
      </c>
      <c r="U96" s="11">
        <f t="shared" si="5"/>
        <v>3263025</v>
      </c>
      <c r="V96" s="11">
        <f t="shared" si="5"/>
        <v>3263025</v>
      </c>
      <c r="W96" s="11">
        <f t="shared" si="5"/>
        <v>3263025</v>
      </c>
      <c r="X96" s="11">
        <f t="shared" si="5"/>
        <v>3263025</v>
      </c>
      <c r="Y96" s="11">
        <f t="shared" si="5"/>
        <v>3263025</v>
      </c>
      <c r="Z96" s="11">
        <f t="shared" si="5"/>
        <v>3263025</v>
      </c>
      <c r="AA96" s="11"/>
      <c r="AB96" s="12"/>
    </row>
    <row r="97" spans="1:28" x14ac:dyDescent="0.25">
      <c r="A97" s="7" t="s">
        <v>4</v>
      </c>
      <c r="N97" s="12">
        <f>N71^3+N72^3+N73^3+N74^3+N75^3+N76^3+N77^3+N78^3+N79^3+N80^3+N81^3+N82^3+N83^3+N84^3+N85^3+N86^3+N87^3+N88^3+N89^3+N90^3+N91^3+N92^3+N93^3+N94^3+N95^3</f>
        <v>1530765625</v>
      </c>
      <c r="O97" s="12"/>
      <c r="AA97" s="11"/>
      <c r="AB97" s="12"/>
    </row>
    <row r="98" spans="1:28" x14ac:dyDescent="0.25">
      <c r="A98" s="3"/>
      <c r="B98" s="8" t="s">
        <v>6</v>
      </c>
      <c r="C98" s="8" t="s">
        <v>3</v>
      </c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11"/>
      <c r="AB98" s="12"/>
    </row>
    <row r="99" spans="1:28" x14ac:dyDescent="0.25">
      <c r="A99" s="7" t="s">
        <v>1</v>
      </c>
      <c r="B99" s="3">
        <f>B71</f>
        <v>6</v>
      </c>
      <c r="C99" s="3">
        <f>C72</f>
        <v>44</v>
      </c>
      <c r="D99" s="3">
        <f>D73</f>
        <v>52</v>
      </c>
      <c r="E99" s="3">
        <f>E74</f>
        <v>90</v>
      </c>
      <c r="F99" s="3">
        <f>F75</f>
        <v>123</v>
      </c>
      <c r="G99" s="3">
        <f>G76</f>
        <v>139</v>
      </c>
      <c r="H99" s="3">
        <f>H77</f>
        <v>172</v>
      </c>
      <c r="I99" s="3">
        <f>I78</f>
        <v>185</v>
      </c>
      <c r="J99" s="3">
        <f>J79</f>
        <v>218</v>
      </c>
      <c r="K99" s="3">
        <f>K80</f>
        <v>226</v>
      </c>
      <c r="L99" s="3">
        <f>L81</f>
        <v>267</v>
      </c>
      <c r="M99" s="3">
        <f>M82</f>
        <v>280</v>
      </c>
      <c r="N99" s="3">
        <f>N83</f>
        <v>313</v>
      </c>
      <c r="O99" s="3">
        <f>O84</f>
        <v>346</v>
      </c>
      <c r="P99" s="3">
        <f>P85</f>
        <v>359</v>
      </c>
      <c r="Q99" s="3">
        <f>Q86</f>
        <v>400</v>
      </c>
      <c r="R99" s="3">
        <f>R87</f>
        <v>408</v>
      </c>
      <c r="S99" s="3">
        <f>S88</f>
        <v>441</v>
      </c>
      <c r="T99" s="3">
        <f>T89</f>
        <v>454</v>
      </c>
      <c r="U99" s="3">
        <f>U90</f>
        <v>487</v>
      </c>
      <c r="V99" s="3">
        <f>V91</f>
        <v>503</v>
      </c>
      <c r="W99" s="3">
        <f>W92</f>
        <v>536</v>
      </c>
      <c r="X99" s="3">
        <f>X93</f>
        <v>574</v>
      </c>
      <c r="Y99" s="3">
        <f>Y94</f>
        <v>582</v>
      </c>
      <c r="Z99" s="9">
        <f>Z95</f>
        <v>620</v>
      </c>
      <c r="AA99" s="11">
        <f>SUMSQ(B99:Z99)</f>
        <v>3263025</v>
      </c>
      <c r="AB99" s="12">
        <f>B99^3+C99^3+D99^3+E99^3+F99^3+G99^3+H99^3+I99^3+J99^3+K99^3+L99^3+M99^3+N99^3+O99^3+P99^3+Q99^3+R99^3+S99^3+T99^3+U99^3+V99^3+W99^3+X99^3+Y99^3+Z99^3</f>
        <v>1530765625</v>
      </c>
    </row>
    <row r="100" spans="1:28" x14ac:dyDescent="0.25">
      <c r="A100" s="7" t="s">
        <v>2</v>
      </c>
      <c r="B100" s="3">
        <f>B95</f>
        <v>472</v>
      </c>
      <c r="C100" s="3">
        <f>C94</f>
        <v>376</v>
      </c>
      <c r="D100" s="3">
        <f>D93</f>
        <v>435</v>
      </c>
      <c r="E100" s="3">
        <f>E92</f>
        <v>489</v>
      </c>
      <c r="F100" s="3">
        <f>F91</f>
        <v>418</v>
      </c>
      <c r="G100" s="3">
        <f>G90</f>
        <v>86</v>
      </c>
      <c r="H100" s="3">
        <f>H89</f>
        <v>20</v>
      </c>
      <c r="I100" s="3">
        <f>I88</f>
        <v>74</v>
      </c>
      <c r="J100" s="3">
        <f>J87</f>
        <v>103</v>
      </c>
      <c r="K100" s="3">
        <f>K86</f>
        <v>32</v>
      </c>
      <c r="L100" s="3">
        <f>L85</f>
        <v>330</v>
      </c>
      <c r="M100" s="3">
        <f>M84</f>
        <v>259</v>
      </c>
      <c r="N100" s="3">
        <f>N83</f>
        <v>313</v>
      </c>
      <c r="O100" s="3">
        <f>O82</f>
        <v>367</v>
      </c>
      <c r="P100" s="3">
        <f>P81</f>
        <v>296</v>
      </c>
      <c r="Q100" s="3">
        <f>Q80</f>
        <v>594</v>
      </c>
      <c r="R100" s="3">
        <f>R79</f>
        <v>523</v>
      </c>
      <c r="S100" s="3">
        <f>S78</f>
        <v>552</v>
      </c>
      <c r="T100" s="3">
        <f>T77</f>
        <v>606</v>
      </c>
      <c r="U100" s="3">
        <f>U76</f>
        <v>540</v>
      </c>
      <c r="V100" s="3">
        <f>V75</f>
        <v>208</v>
      </c>
      <c r="W100" s="3">
        <f>W74</f>
        <v>137</v>
      </c>
      <c r="X100" s="3">
        <f>X73</f>
        <v>191</v>
      </c>
      <c r="Y100" s="3">
        <f>Y72</f>
        <v>250</v>
      </c>
      <c r="Z100" s="9">
        <f>Z71</f>
        <v>154</v>
      </c>
      <c r="AA100" s="11">
        <f>SUMSQ(B100:Z100)</f>
        <v>3263025</v>
      </c>
      <c r="AB100" s="12">
        <f>B100^3+C100^3+D100^3+E100^3+F100^3+G100^3+H100^3+I100^3+J100^3+K100^3+L100^3+M100^3+N100^3+O100^3+P100^3+Q100^3+R100^3+S100^3+T100^3+U100^3+V100^3+W100^3+X100^3+Y100^3+Z100^3</f>
        <v>1530765625</v>
      </c>
    </row>
    <row r="102" spans="1:28" x14ac:dyDescent="0.25">
      <c r="A102" s="2" t="s">
        <v>3</v>
      </c>
      <c r="B102" s="13" t="s">
        <v>29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6"/>
      <c r="AB102" s="2"/>
    </row>
    <row r="103" spans="1:28" x14ac:dyDescent="0.25">
      <c r="A103" s="2">
        <v>1</v>
      </c>
      <c r="B103" s="15">
        <v>7</v>
      </c>
      <c r="C103" s="16">
        <v>95</v>
      </c>
      <c r="D103" s="16">
        <v>111</v>
      </c>
      <c r="E103" s="16">
        <v>53</v>
      </c>
      <c r="F103" s="16">
        <v>49</v>
      </c>
      <c r="G103" s="16">
        <v>380</v>
      </c>
      <c r="H103" s="16">
        <v>463</v>
      </c>
      <c r="I103" s="16">
        <v>484</v>
      </c>
      <c r="J103" s="16">
        <v>446</v>
      </c>
      <c r="K103" s="16">
        <v>417</v>
      </c>
      <c r="L103" s="16">
        <v>516</v>
      </c>
      <c r="M103" s="16">
        <v>579</v>
      </c>
      <c r="N103" s="16">
        <v>625</v>
      </c>
      <c r="O103" s="16">
        <v>562</v>
      </c>
      <c r="P103" s="16">
        <v>533</v>
      </c>
      <c r="Q103" s="16">
        <v>273</v>
      </c>
      <c r="R103" s="16">
        <v>331</v>
      </c>
      <c r="S103" s="16">
        <v>352</v>
      </c>
      <c r="T103" s="16">
        <v>319</v>
      </c>
      <c r="U103" s="16">
        <v>290</v>
      </c>
      <c r="V103" s="16">
        <v>139</v>
      </c>
      <c r="W103" s="16">
        <v>222</v>
      </c>
      <c r="X103" s="16">
        <v>243</v>
      </c>
      <c r="Y103" s="16">
        <v>185</v>
      </c>
      <c r="Z103" s="21">
        <v>151</v>
      </c>
      <c r="AA103" s="11">
        <f t="shared" ref="AA103:AA127" si="6">SUMSQ(B103:Z103)</f>
        <v>3263025</v>
      </c>
    </row>
    <row r="104" spans="1:28" x14ac:dyDescent="0.25">
      <c r="A104" s="2">
        <v>2</v>
      </c>
      <c r="B104" s="17">
        <v>74</v>
      </c>
      <c r="C104" s="18">
        <v>36</v>
      </c>
      <c r="D104" s="18">
        <v>78</v>
      </c>
      <c r="E104" s="18">
        <v>107</v>
      </c>
      <c r="F104" s="18">
        <v>20</v>
      </c>
      <c r="G104" s="18">
        <v>442</v>
      </c>
      <c r="H104" s="18">
        <v>409</v>
      </c>
      <c r="I104" s="18">
        <v>471</v>
      </c>
      <c r="J104" s="18">
        <v>480</v>
      </c>
      <c r="K104" s="18">
        <v>388</v>
      </c>
      <c r="L104" s="18">
        <v>558</v>
      </c>
      <c r="M104" s="18">
        <v>550</v>
      </c>
      <c r="N104" s="18">
        <v>587</v>
      </c>
      <c r="O104" s="18">
        <v>616</v>
      </c>
      <c r="P104" s="18">
        <v>504</v>
      </c>
      <c r="Q104" s="18">
        <v>315</v>
      </c>
      <c r="R104" s="18">
        <v>277</v>
      </c>
      <c r="S104" s="18">
        <v>344</v>
      </c>
      <c r="T104" s="18">
        <v>373</v>
      </c>
      <c r="U104" s="18">
        <v>256</v>
      </c>
      <c r="V104" s="18">
        <v>176</v>
      </c>
      <c r="W104" s="18">
        <v>168</v>
      </c>
      <c r="X104" s="18">
        <v>210</v>
      </c>
      <c r="Y104" s="18">
        <v>239</v>
      </c>
      <c r="Z104" s="22">
        <v>147</v>
      </c>
      <c r="AA104" s="11">
        <f t="shared" si="6"/>
        <v>3263025</v>
      </c>
    </row>
    <row r="105" spans="1:28" x14ac:dyDescent="0.25">
      <c r="A105" s="2">
        <v>3</v>
      </c>
      <c r="B105" s="17">
        <v>28</v>
      </c>
      <c r="C105" s="18">
        <v>124</v>
      </c>
      <c r="D105" s="18">
        <v>70</v>
      </c>
      <c r="E105" s="18">
        <v>11</v>
      </c>
      <c r="F105" s="18">
        <v>82</v>
      </c>
      <c r="G105" s="18">
        <v>421</v>
      </c>
      <c r="H105" s="18">
        <v>492</v>
      </c>
      <c r="I105" s="18">
        <v>438</v>
      </c>
      <c r="J105" s="18">
        <v>384</v>
      </c>
      <c r="K105" s="18">
        <v>455</v>
      </c>
      <c r="L105" s="18">
        <v>537</v>
      </c>
      <c r="M105" s="18">
        <v>608</v>
      </c>
      <c r="N105" s="18">
        <v>554</v>
      </c>
      <c r="O105" s="18">
        <v>525</v>
      </c>
      <c r="P105" s="18">
        <v>591</v>
      </c>
      <c r="Q105" s="18">
        <v>294</v>
      </c>
      <c r="R105" s="18">
        <v>365</v>
      </c>
      <c r="S105" s="18">
        <v>306</v>
      </c>
      <c r="T105" s="18">
        <v>252</v>
      </c>
      <c r="U105" s="18">
        <v>348</v>
      </c>
      <c r="V105" s="18">
        <v>160</v>
      </c>
      <c r="W105" s="18">
        <v>226</v>
      </c>
      <c r="X105" s="18">
        <v>197</v>
      </c>
      <c r="Y105" s="18">
        <v>143</v>
      </c>
      <c r="Z105" s="22">
        <v>214</v>
      </c>
      <c r="AA105" s="11">
        <f t="shared" si="6"/>
        <v>3263025</v>
      </c>
    </row>
    <row r="106" spans="1:28" x14ac:dyDescent="0.25">
      <c r="A106" s="2">
        <v>4</v>
      </c>
      <c r="B106" s="17">
        <v>120</v>
      </c>
      <c r="C106" s="18">
        <v>3</v>
      </c>
      <c r="D106" s="18">
        <v>32</v>
      </c>
      <c r="E106" s="18">
        <v>99</v>
      </c>
      <c r="F106" s="18">
        <v>61</v>
      </c>
      <c r="G106" s="18">
        <v>488</v>
      </c>
      <c r="H106" s="18">
        <v>396</v>
      </c>
      <c r="I106" s="18">
        <v>405</v>
      </c>
      <c r="J106" s="18">
        <v>467</v>
      </c>
      <c r="K106" s="18">
        <v>434</v>
      </c>
      <c r="L106" s="18">
        <v>604</v>
      </c>
      <c r="M106" s="18">
        <v>512</v>
      </c>
      <c r="N106" s="18">
        <v>541</v>
      </c>
      <c r="O106" s="18">
        <v>583</v>
      </c>
      <c r="P106" s="18">
        <v>575</v>
      </c>
      <c r="Q106" s="18">
        <v>356</v>
      </c>
      <c r="R106" s="18">
        <v>269</v>
      </c>
      <c r="S106" s="18">
        <v>298</v>
      </c>
      <c r="T106" s="18">
        <v>340</v>
      </c>
      <c r="U106" s="18">
        <v>302</v>
      </c>
      <c r="V106" s="18">
        <v>247</v>
      </c>
      <c r="W106" s="18">
        <v>135</v>
      </c>
      <c r="X106" s="18">
        <v>164</v>
      </c>
      <c r="Y106" s="18">
        <v>201</v>
      </c>
      <c r="Z106" s="22">
        <v>193</v>
      </c>
      <c r="AA106" s="11">
        <f t="shared" si="6"/>
        <v>3263025</v>
      </c>
    </row>
    <row r="107" spans="1:28" x14ac:dyDescent="0.25">
      <c r="A107" s="2">
        <v>5</v>
      </c>
      <c r="B107" s="17">
        <v>86</v>
      </c>
      <c r="C107" s="18">
        <v>57</v>
      </c>
      <c r="D107" s="18">
        <v>24</v>
      </c>
      <c r="E107" s="18">
        <v>45</v>
      </c>
      <c r="F107" s="18">
        <v>103</v>
      </c>
      <c r="G107" s="18">
        <v>459</v>
      </c>
      <c r="H107" s="18">
        <v>430</v>
      </c>
      <c r="I107" s="18">
        <v>392</v>
      </c>
      <c r="J107" s="18">
        <v>413</v>
      </c>
      <c r="K107" s="18">
        <v>496</v>
      </c>
      <c r="L107" s="18">
        <v>600</v>
      </c>
      <c r="M107" s="18">
        <v>566</v>
      </c>
      <c r="N107" s="18">
        <v>508</v>
      </c>
      <c r="O107" s="18">
        <v>529</v>
      </c>
      <c r="P107" s="18">
        <v>612</v>
      </c>
      <c r="Q107" s="18">
        <v>327</v>
      </c>
      <c r="R107" s="18">
        <v>323</v>
      </c>
      <c r="S107" s="18">
        <v>265</v>
      </c>
      <c r="T107" s="18">
        <v>281</v>
      </c>
      <c r="U107" s="18">
        <v>369</v>
      </c>
      <c r="V107" s="18">
        <v>218</v>
      </c>
      <c r="W107" s="18">
        <v>189</v>
      </c>
      <c r="X107" s="18">
        <v>126</v>
      </c>
      <c r="Y107" s="18">
        <v>172</v>
      </c>
      <c r="Z107" s="22">
        <v>235</v>
      </c>
      <c r="AA107" s="11">
        <f t="shared" si="6"/>
        <v>3263025</v>
      </c>
    </row>
    <row r="108" spans="1:28" x14ac:dyDescent="0.25">
      <c r="A108" s="2">
        <v>6</v>
      </c>
      <c r="B108" s="17">
        <v>264</v>
      </c>
      <c r="C108" s="18">
        <v>347</v>
      </c>
      <c r="D108" s="18">
        <v>368</v>
      </c>
      <c r="E108" s="18">
        <v>310</v>
      </c>
      <c r="F108" s="18">
        <v>276</v>
      </c>
      <c r="G108" s="18">
        <v>141</v>
      </c>
      <c r="H108" s="18">
        <v>204</v>
      </c>
      <c r="I108" s="18">
        <v>250</v>
      </c>
      <c r="J108" s="18">
        <v>187</v>
      </c>
      <c r="K108" s="18">
        <v>158</v>
      </c>
      <c r="L108" s="18">
        <v>398</v>
      </c>
      <c r="M108" s="18">
        <v>456</v>
      </c>
      <c r="N108" s="18">
        <v>477</v>
      </c>
      <c r="O108" s="18">
        <v>444</v>
      </c>
      <c r="P108" s="18">
        <v>415</v>
      </c>
      <c r="Q108" s="18">
        <v>507</v>
      </c>
      <c r="R108" s="18">
        <v>595</v>
      </c>
      <c r="S108" s="18">
        <v>611</v>
      </c>
      <c r="T108" s="18">
        <v>553</v>
      </c>
      <c r="U108" s="18">
        <v>549</v>
      </c>
      <c r="V108" s="18">
        <v>5</v>
      </c>
      <c r="W108" s="18">
        <v>88</v>
      </c>
      <c r="X108" s="18">
        <v>109</v>
      </c>
      <c r="Y108" s="18">
        <v>71</v>
      </c>
      <c r="Z108" s="22">
        <v>42</v>
      </c>
      <c r="AA108" s="11">
        <f t="shared" si="6"/>
        <v>3263025</v>
      </c>
    </row>
    <row r="109" spans="1:28" x14ac:dyDescent="0.25">
      <c r="A109" s="2">
        <v>7</v>
      </c>
      <c r="B109" s="17">
        <v>301</v>
      </c>
      <c r="C109" s="18">
        <v>293</v>
      </c>
      <c r="D109" s="18">
        <v>335</v>
      </c>
      <c r="E109" s="18">
        <v>364</v>
      </c>
      <c r="F109" s="18">
        <v>272</v>
      </c>
      <c r="G109" s="18">
        <v>183</v>
      </c>
      <c r="H109" s="18">
        <v>175</v>
      </c>
      <c r="I109" s="18">
        <v>212</v>
      </c>
      <c r="J109" s="18">
        <v>241</v>
      </c>
      <c r="K109" s="18">
        <v>129</v>
      </c>
      <c r="L109" s="18">
        <v>440</v>
      </c>
      <c r="M109" s="18">
        <v>402</v>
      </c>
      <c r="N109" s="18">
        <v>469</v>
      </c>
      <c r="O109" s="18">
        <v>498</v>
      </c>
      <c r="P109" s="18">
        <v>381</v>
      </c>
      <c r="Q109" s="18">
        <v>574</v>
      </c>
      <c r="R109" s="18">
        <v>536</v>
      </c>
      <c r="S109" s="18">
        <v>578</v>
      </c>
      <c r="T109" s="18">
        <v>607</v>
      </c>
      <c r="U109" s="18">
        <v>520</v>
      </c>
      <c r="V109" s="18">
        <v>67</v>
      </c>
      <c r="W109" s="18">
        <v>34</v>
      </c>
      <c r="X109" s="18">
        <v>96</v>
      </c>
      <c r="Y109" s="18">
        <v>105</v>
      </c>
      <c r="Z109" s="22">
        <v>13</v>
      </c>
      <c r="AA109" s="11">
        <f t="shared" si="6"/>
        <v>3263025</v>
      </c>
      <c r="AB109" s="3" t="s">
        <v>3</v>
      </c>
    </row>
    <row r="110" spans="1:28" x14ac:dyDescent="0.25">
      <c r="A110" s="2">
        <v>8</v>
      </c>
      <c r="B110" s="17">
        <v>285</v>
      </c>
      <c r="C110" s="18">
        <v>351</v>
      </c>
      <c r="D110" s="18">
        <v>322</v>
      </c>
      <c r="E110" s="18">
        <v>268</v>
      </c>
      <c r="F110" s="18">
        <v>339</v>
      </c>
      <c r="G110" s="18">
        <v>162</v>
      </c>
      <c r="H110" s="18">
        <v>233</v>
      </c>
      <c r="I110" s="18">
        <v>179</v>
      </c>
      <c r="J110" s="18">
        <v>150</v>
      </c>
      <c r="K110" s="18">
        <v>216</v>
      </c>
      <c r="L110" s="18">
        <v>419</v>
      </c>
      <c r="M110" s="18">
        <v>490</v>
      </c>
      <c r="N110" s="18">
        <v>431</v>
      </c>
      <c r="O110" s="18">
        <v>377</v>
      </c>
      <c r="P110" s="18">
        <v>473</v>
      </c>
      <c r="Q110" s="18">
        <v>528</v>
      </c>
      <c r="R110" s="18">
        <v>624</v>
      </c>
      <c r="S110" s="18">
        <v>570</v>
      </c>
      <c r="T110" s="18">
        <v>511</v>
      </c>
      <c r="U110" s="18">
        <v>582</v>
      </c>
      <c r="V110" s="18">
        <v>46</v>
      </c>
      <c r="W110" s="18">
        <v>117</v>
      </c>
      <c r="X110" s="18">
        <v>63</v>
      </c>
      <c r="Y110" s="18">
        <v>9</v>
      </c>
      <c r="Z110" s="22">
        <v>80</v>
      </c>
      <c r="AA110" s="11">
        <f t="shared" si="6"/>
        <v>3263025</v>
      </c>
    </row>
    <row r="111" spans="1:28" x14ac:dyDescent="0.25">
      <c r="A111" s="2">
        <v>9</v>
      </c>
      <c r="B111" s="17">
        <v>372</v>
      </c>
      <c r="C111" s="18">
        <v>260</v>
      </c>
      <c r="D111" s="18">
        <v>289</v>
      </c>
      <c r="E111" s="18">
        <v>326</v>
      </c>
      <c r="F111" s="18">
        <v>318</v>
      </c>
      <c r="G111" s="18">
        <v>229</v>
      </c>
      <c r="H111" s="18">
        <v>137</v>
      </c>
      <c r="I111" s="18">
        <v>166</v>
      </c>
      <c r="J111" s="18">
        <v>208</v>
      </c>
      <c r="K111" s="18">
        <v>200</v>
      </c>
      <c r="L111" s="18">
        <v>481</v>
      </c>
      <c r="M111" s="18">
        <v>394</v>
      </c>
      <c r="N111" s="18">
        <v>423</v>
      </c>
      <c r="O111" s="18">
        <v>465</v>
      </c>
      <c r="P111" s="18">
        <v>427</v>
      </c>
      <c r="Q111" s="18">
        <v>620</v>
      </c>
      <c r="R111" s="18">
        <v>503</v>
      </c>
      <c r="S111" s="18">
        <v>532</v>
      </c>
      <c r="T111" s="18">
        <v>599</v>
      </c>
      <c r="U111" s="18">
        <v>561</v>
      </c>
      <c r="V111" s="18">
        <v>113</v>
      </c>
      <c r="W111" s="18">
        <v>21</v>
      </c>
      <c r="X111" s="18">
        <v>30</v>
      </c>
      <c r="Y111" s="18">
        <v>92</v>
      </c>
      <c r="Z111" s="22">
        <v>59</v>
      </c>
      <c r="AA111" s="11">
        <f t="shared" si="6"/>
        <v>3263025</v>
      </c>
    </row>
    <row r="112" spans="1:28" x14ac:dyDescent="0.25">
      <c r="A112" s="2">
        <v>10</v>
      </c>
      <c r="B112" s="17">
        <v>343</v>
      </c>
      <c r="C112" s="18">
        <v>314</v>
      </c>
      <c r="D112" s="18">
        <v>251</v>
      </c>
      <c r="E112" s="18">
        <v>297</v>
      </c>
      <c r="F112" s="18">
        <v>360</v>
      </c>
      <c r="G112" s="18">
        <v>225</v>
      </c>
      <c r="H112" s="18">
        <v>191</v>
      </c>
      <c r="I112" s="18">
        <v>133</v>
      </c>
      <c r="J112" s="18">
        <v>154</v>
      </c>
      <c r="K112" s="18">
        <v>237</v>
      </c>
      <c r="L112" s="18">
        <v>452</v>
      </c>
      <c r="M112" s="18">
        <v>448</v>
      </c>
      <c r="N112" s="18">
        <v>390</v>
      </c>
      <c r="O112" s="18">
        <v>406</v>
      </c>
      <c r="P112" s="18">
        <v>494</v>
      </c>
      <c r="Q112" s="18">
        <v>586</v>
      </c>
      <c r="R112" s="18">
        <v>557</v>
      </c>
      <c r="S112" s="18">
        <v>524</v>
      </c>
      <c r="T112" s="18">
        <v>545</v>
      </c>
      <c r="U112" s="18">
        <v>603</v>
      </c>
      <c r="V112" s="18">
        <v>84</v>
      </c>
      <c r="W112" s="18">
        <v>55</v>
      </c>
      <c r="X112" s="18">
        <v>17</v>
      </c>
      <c r="Y112" s="18">
        <v>38</v>
      </c>
      <c r="Z112" s="22">
        <v>121</v>
      </c>
      <c r="AA112" s="11">
        <f t="shared" si="6"/>
        <v>3263025</v>
      </c>
    </row>
    <row r="113" spans="1:29" x14ac:dyDescent="0.25">
      <c r="A113" s="2">
        <v>11</v>
      </c>
      <c r="B113" s="17">
        <v>148</v>
      </c>
      <c r="C113" s="18">
        <v>206</v>
      </c>
      <c r="D113" s="18">
        <v>227</v>
      </c>
      <c r="E113" s="18">
        <v>194</v>
      </c>
      <c r="F113" s="18">
        <v>165</v>
      </c>
      <c r="G113" s="18">
        <v>514</v>
      </c>
      <c r="H113" s="18">
        <v>597</v>
      </c>
      <c r="I113" s="18">
        <v>618</v>
      </c>
      <c r="J113" s="18">
        <v>560</v>
      </c>
      <c r="K113" s="18">
        <v>526</v>
      </c>
      <c r="L113" s="18">
        <v>255</v>
      </c>
      <c r="M113" s="18">
        <v>338</v>
      </c>
      <c r="N113" s="18">
        <v>359</v>
      </c>
      <c r="O113" s="18">
        <v>321</v>
      </c>
      <c r="P113" s="18">
        <v>292</v>
      </c>
      <c r="Q113" s="18">
        <v>16</v>
      </c>
      <c r="R113" s="18">
        <v>79</v>
      </c>
      <c r="S113" s="18">
        <v>125</v>
      </c>
      <c r="T113" s="18">
        <v>62</v>
      </c>
      <c r="U113" s="18">
        <v>33</v>
      </c>
      <c r="V113" s="18">
        <v>382</v>
      </c>
      <c r="W113" s="18">
        <v>470</v>
      </c>
      <c r="X113" s="18">
        <v>486</v>
      </c>
      <c r="Y113" s="18">
        <v>428</v>
      </c>
      <c r="Z113" s="22">
        <v>424</v>
      </c>
      <c r="AA113" s="11">
        <f t="shared" si="6"/>
        <v>3263025</v>
      </c>
    </row>
    <row r="114" spans="1:29" x14ac:dyDescent="0.25">
      <c r="A114" s="2">
        <v>12</v>
      </c>
      <c r="B114" s="17">
        <v>190</v>
      </c>
      <c r="C114" s="18">
        <v>152</v>
      </c>
      <c r="D114" s="18">
        <v>219</v>
      </c>
      <c r="E114" s="18">
        <v>248</v>
      </c>
      <c r="F114" s="18">
        <v>131</v>
      </c>
      <c r="G114" s="18">
        <v>551</v>
      </c>
      <c r="H114" s="18">
        <v>543</v>
      </c>
      <c r="I114" s="18">
        <v>585</v>
      </c>
      <c r="J114" s="18">
        <v>614</v>
      </c>
      <c r="K114" s="18">
        <v>522</v>
      </c>
      <c r="L114" s="18">
        <v>317</v>
      </c>
      <c r="M114" s="18">
        <v>284</v>
      </c>
      <c r="N114" s="18">
        <v>346</v>
      </c>
      <c r="O114" s="18">
        <v>355</v>
      </c>
      <c r="P114" s="18">
        <v>263</v>
      </c>
      <c r="Q114" s="18">
        <v>58</v>
      </c>
      <c r="R114" s="18">
        <v>50</v>
      </c>
      <c r="S114" s="18">
        <v>87</v>
      </c>
      <c r="T114" s="18">
        <v>116</v>
      </c>
      <c r="U114" s="18">
        <v>4</v>
      </c>
      <c r="V114" s="18">
        <v>449</v>
      </c>
      <c r="W114" s="18">
        <v>411</v>
      </c>
      <c r="X114" s="18">
        <v>453</v>
      </c>
      <c r="Y114" s="18">
        <v>482</v>
      </c>
      <c r="Z114" s="22">
        <v>395</v>
      </c>
      <c r="AA114" s="11">
        <f t="shared" si="6"/>
        <v>3263025</v>
      </c>
    </row>
    <row r="115" spans="1:29" x14ac:dyDescent="0.25">
      <c r="A115" s="2">
        <v>13</v>
      </c>
      <c r="B115" s="17">
        <v>169</v>
      </c>
      <c r="C115" s="18">
        <v>240</v>
      </c>
      <c r="D115" s="18">
        <v>181</v>
      </c>
      <c r="E115" s="18">
        <v>127</v>
      </c>
      <c r="F115" s="18">
        <v>223</v>
      </c>
      <c r="G115" s="18">
        <v>535</v>
      </c>
      <c r="H115" s="18">
        <v>601</v>
      </c>
      <c r="I115" s="18">
        <v>572</v>
      </c>
      <c r="J115" s="18">
        <v>518</v>
      </c>
      <c r="K115" s="18">
        <v>589</v>
      </c>
      <c r="L115" s="18">
        <v>296</v>
      </c>
      <c r="M115" s="18">
        <v>367</v>
      </c>
      <c r="N115" s="14">
        <v>313</v>
      </c>
      <c r="O115" s="18">
        <v>259</v>
      </c>
      <c r="P115" s="18">
        <v>330</v>
      </c>
      <c r="Q115" s="18">
        <v>37</v>
      </c>
      <c r="R115" s="18">
        <v>108</v>
      </c>
      <c r="S115" s="18">
        <v>54</v>
      </c>
      <c r="T115" s="18">
        <v>25</v>
      </c>
      <c r="U115" s="18">
        <v>91</v>
      </c>
      <c r="V115" s="18">
        <v>403</v>
      </c>
      <c r="W115" s="18">
        <v>499</v>
      </c>
      <c r="X115" s="18">
        <v>445</v>
      </c>
      <c r="Y115" s="18">
        <v>386</v>
      </c>
      <c r="Z115" s="22">
        <v>457</v>
      </c>
      <c r="AA115" s="11">
        <f t="shared" si="6"/>
        <v>3263025</v>
      </c>
      <c r="AB115" s="12">
        <f>B115^3+C115^3+D115^3+E115^3+F115^3+G115^3+H115^3+I115^3+J115^3+K115^3+L115^3+M115^3+N115^3+O115^3+P115^3+Q115^3+R115^3+S115^3+T115^3+U115^3+V115^3+W115^3+X115^3+Y115^3+Z115^3</f>
        <v>1530765625</v>
      </c>
    </row>
    <row r="116" spans="1:29" x14ac:dyDescent="0.25">
      <c r="A116" s="2">
        <v>14</v>
      </c>
      <c r="B116" s="17">
        <v>231</v>
      </c>
      <c r="C116" s="18">
        <v>144</v>
      </c>
      <c r="D116" s="18">
        <v>173</v>
      </c>
      <c r="E116" s="18">
        <v>215</v>
      </c>
      <c r="F116" s="18">
        <v>177</v>
      </c>
      <c r="G116" s="18">
        <v>622</v>
      </c>
      <c r="H116" s="18">
        <v>510</v>
      </c>
      <c r="I116" s="18">
        <v>539</v>
      </c>
      <c r="J116" s="18">
        <v>576</v>
      </c>
      <c r="K116" s="18">
        <v>568</v>
      </c>
      <c r="L116" s="18">
        <v>363</v>
      </c>
      <c r="M116" s="18">
        <v>271</v>
      </c>
      <c r="N116" s="18">
        <v>280</v>
      </c>
      <c r="O116" s="18">
        <v>342</v>
      </c>
      <c r="P116" s="18">
        <v>309</v>
      </c>
      <c r="Q116" s="18">
        <v>104</v>
      </c>
      <c r="R116" s="18">
        <v>12</v>
      </c>
      <c r="S116" s="18">
        <v>41</v>
      </c>
      <c r="T116" s="18">
        <v>83</v>
      </c>
      <c r="U116" s="18">
        <v>75</v>
      </c>
      <c r="V116" s="18">
        <v>495</v>
      </c>
      <c r="W116" s="18">
        <v>378</v>
      </c>
      <c r="X116" s="18">
        <v>407</v>
      </c>
      <c r="Y116" s="18">
        <v>474</v>
      </c>
      <c r="Z116" s="22">
        <v>436</v>
      </c>
      <c r="AA116" s="11">
        <f t="shared" si="6"/>
        <v>3263025</v>
      </c>
      <c r="AB116" s="12"/>
    </row>
    <row r="117" spans="1:29" x14ac:dyDescent="0.25">
      <c r="A117" s="2">
        <v>15</v>
      </c>
      <c r="B117" s="17">
        <v>202</v>
      </c>
      <c r="C117" s="18">
        <v>198</v>
      </c>
      <c r="D117" s="18">
        <v>140</v>
      </c>
      <c r="E117" s="18">
        <v>156</v>
      </c>
      <c r="F117" s="18">
        <v>244</v>
      </c>
      <c r="G117" s="18">
        <v>593</v>
      </c>
      <c r="H117" s="18">
        <v>564</v>
      </c>
      <c r="I117" s="18">
        <v>501</v>
      </c>
      <c r="J117" s="18">
        <v>547</v>
      </c>
      <c r="K117" s="18">
        <v>610</v>
      </c>
      <c r="L117" s="18">
        <v>334</v>
      </c>
      <c r="M117" s="18">
        <v>305</v>
      </c>
      <c r="N117" s="18">
        <v>267</v>
      </c>
      <c r="O117" s="18">
        <v>288</v>
      </c>
      <c r="P117" s="18">
        <v>371</v>
      </c>
      <c r="Q117" s="18">
        <v>100</v>
      </c>
      <c r="R117" s="18">
        <v>66</v>
      </c>
      <c r="S117" s="18">
        <v>8</v>
      </c>
      <c r="T117" s="18">
        <v>29</v>
      </c>
      <c r="U117" s="18">
        <v>112</v>
      </c>
      <c r="V117" s="18">
        <v>461</v>
      </c>
      <c r="W117" s="18">
        <v>432</v>
      </c>
      <c r="X117" s="18">
        <v>399</v>
      </c>
      <c r="Y117" s="18">
        <v>420</v>
      </c>
      <c r="Z117" s="22">
        <v>478</v>
      </c>
      <c r="AA117" s="11">
        <f t="shared" si="6"/>
        <v>3263025</v>
      </c>
      <c r="AB117" s="12"/>
    </row>
    <row r="118" spans="1:29" x14ac:dyDescent="0.25">
      <c r="A118" s="2">
        <v>16</v>
      </c>
      <c r="B118" s="17">
        <v>505</v>
      </c>
      <c r="C118" s="18">
        <v>588</v>
      </c>
      <c r="D118" s="18">
        <v>609</v>
      </c>
      <c r="E118" s="18">
        <v>571</v>
      </c>
      <c r="F118" s="18">
        <v>542</v>
      </c>
      <c r="G118" s="18">
        <v>23</v>
      </c>
      <c r="H118" s="18">
        <v>81</v>
      </c>
      <c r="I118" s="18">
        <v>102</v>
      </c>
      <c r="J118" s="18">
        <v>69</v>
      </c>
      <c r="K118" s="18">
        <v>40</v>
      </c>
      <c r="L118" s="18">
        <v>132</v>
      </c>
      <c r="M118" s="18">
        <v>220</v>
      </c>
      <c r="N118" s="18">
        <v>236</v>
      </c>
      <c r="O118" s="18">
        <v>178</v>
      </c>
      <c r="P118" s="18">
        <v>174</v>
      </c>
      <c r="Q118" s="18">
        <v>389</v>
      </c>
      <c r="R118" s="18">
        <v>472</v>
      </c>
      <c r="S118" s="18">
        <v>493</v>
      </c>
      <c r="T118" s="18">
        <v>435</v>
      </c>
      <c r="U118" s="18">
        <v>401</v>
      </c>
      <c r="V118" s="18">
        <v>266</v>
      </c>
      <c r="W118" s="18">
        <v>329</v>
      </c>
      <c r="X118" s="18">
        <v>375</v>
      </c>
      <c r="Y118" s="18">
        <v>312</v>
      </c>
      <c r="Z118" s="22">
        <v>283</v>
      </c>
      <c r="AA118" s="11">
        <f t="shared" si="6"/>
        <v>3263025</v>
      </c>
      <c r="AB118" s="12"/>
    </row>
    <row r="119" spans="1:29" x14ac:dyDescent="0.25">
      <c r="A119" s="2">
        <v>17</v>
      </c>
      <c r="B119" s="17">
        <v>567</v>
      </c>
      <c r="C119" s="18">
        <v>534</v>
      </c>
      <c r="D119" s="18">
        <v>596</v>
      </c>
      <c r="E119" s="18">
        <v>605</v>
      </c>
      <c r="F119" s="18">
        <v>513</v>
      </c>
      <c r="G119" s="18">
        <v>65</v>
      </c>
      <c r="H119" s="18">
        <v>27</v>
      </c>
      <c r="I119" s="18">
        <v>94</v>
      </c>
      <c r="J119" s="18">
        <v>123</v>
      </c>
      <c r="K119" s="18">
        <v>6</v>
      </c>
      <c r="L119" s="18">
        <v>199</v>
      </c>
      <c r="M119" s="18">
        <v>161</v>
      </c>
      <c r="N119" s="18">
        <v>203</v>
      </c>
      <c r="O119" s="18">
        <v>232</v>
      </c>
      <c r="P119" s="18">
        <v>145</v>
      </c>
      <c r="Q119" s="18">
        <v>426</v>
      </c>
      <c r="R119" s="18">
        <v>418</v>
      </c>
      <c r="S119" s="18">
        <v>460</v>
      </c>
      <c r="T119" s="18">
        <v>489</v>
      </c>
      <c r="U119" s="18">
        <v>397</v>
      </c>
      <c r="V119" s="18">
        <v>308</v>
      </c>
      <c r="W119" s="18">
        <v>300</v>
      </c>
      <c r="X119" s="18">
        <v>337</v>
      </c>
      <c r="Y119" s="18">
        <v>366</v>
      </c>
      <c r="Z119" s="22">
        <v>254</v>
      </c>
      <c r="AA119" s="11">
        <f t="shared" si="6"/>
        <v>3263025</v>
      </c>
      <c r="AB119" s="12"/>
    </row>
    <row r="120" spans="1:29" x14ac:dyDescent="0.25">
      <c r="A120" s="2">
        <v>18</v>
      </c>
      <c r="B120" s="17">
        <v>546</v>
      </c>
      <c r="C120" s="18">
        <v>617</v>
      </c>
      <c r="D120" s="18">
        <v>563</v>
      </c>
      <c r="E120" s="18">
        <v>509</v>
      </c>
      <c r="F120" s="18">
        <v>580</v>
      </c>
      <c r="G120" s="18">
        <v>44</v>
      </c>
      <c r="H120" s="18">
        <v>115</v>
      </c>
      <c r="I120" s="18">
        <v>56</v>
      </c>
      <c r="J120" s="18">
        <v>2</v>
      </c>
      <c r="K120" s="18">
        <v>98</v>
      </c>
      <c r="L120" s="18">
        <v>153</v>
      </c>
      <c r="M120" s="18">
        <v>249</v>
      </c>
      <c r="N120" s="18">
        <v>195</v>
      </c>
      <c r="O120" s="18">
        <v>136</v>
      </c>
      <c r="P120" s="18">
        <v>207</v>
      </c>
      <c r="Q120" s="18">
        <v>410</v>
      </c>
      <c r="R120" s="18">
        <v>476</v>
      </c>
      <c r="S120" s="18">
        <v>447</v>
      </c>
      <c r="T120" s="18">
        <v>393</v>
      </c>
      <c r="U120" s="18">
        <v>464</v>
      </c>
      <c r="V120" s="18">
        <v>287</v>
      </c>
      <c r="W120" s="18">
        <v>358</v>
      </c>
      <c r="X120" s="18">
        <v>304</v>
      </c>
      <c r="Y120" s="18">
        <v>275</v>
      </c>
      <c r="Z120" s="22">
        <v>341</v>
      </c>
      <c r="AA120" s="11">
        <f t="shared" si="6"/>
        <v>3263025</v>
      </c>
      <c r="AB120" s="12"/>
    </row>
    <row r="121" spans="1:29" x14ac:dyDescent="0.25">
      <c r="A121" s="2">
        <v>19</v>
      </c>
      <c r="B121" s="17">
        <v>613</v>
      </c>
      <c r="C121" s="18">
        <v>521</v>
      </c>
      <c r="D121" s="18">
        <v>530</v>
      </c>
      <c r="E121" s="18">
        <v>592</v>
      </c>
      <c r="F121" s="18">
        <v>559</v>
      </c>
      <c r="G121" s="18">
        <v>106</v>
      </c>
      <c r="H121" s="18">
        <v>19</v>
      </c>
      <c r="I121" s="18">
        <v>48</v>
      </c>
      <c r="J121" s="18">
        <v>90</v>
      </c>
      <c r="K121" s="18">
        <v>52</v>
      </c>
      <c r="L121" s="18">
        <v>245</v>
      </c>
      <c r="M121" s="18">
        <v>128</v>
      </c>
      <c r="N121" s="18">
        <v>157</v>
      </c>
      <c r="O121" s="18">
        <v>224</v>
      </c>
      <c r="P121" s="18">
        <v>186</v>
      </c>
      <c r="Q121" s="18">
        <v>497</v>
      </c>
      <c r="R121" s="18">
        <v>385</v>
      </c>
      <c r="S121" s="18">
        <v>414</v>
      </c>
      <c r="T121" s="18">
        <v>451</v>
      </c>
      <c r="U121" s="18">
        <v>443</v>
      </c>
      <c r="V121" s="18">
        <v>354</v>
      </c>
      <c r="W121" s="18">
        <v>262</v>
      </c>
      <c r="X121" s="18">
        <v>291</v>
      </c>
      <c r="Y121" s="18">
        <v>333</v>
      </c>
      <c r="Z121" s="22">
        <v>325</v>
      </c>
      <c r="AA121" s="11">
        <f t="shared" si="6"/>
        <v>3263025</v>
      </c>
      <c r="AB121" s="12"/>
    </row>
    <row r="122" spans="1:29" x14ac:dyDescent="0.25">
      <c r="A122" s="2">
        <v>20</v>
      </c>
      <c r="B122" s="17">
        <v>584</v>
      </c>
      <c r="C122" s="18">
        <v>555</v>
      </c>
      <c r="D122" s="18">
        <v>517</v>
      </c>
      <c r="E122" s="18">
        <v>538</v>
      </c>
      <c r="F122" s="18">
        <v>621</v>
      </c>
      <c r="G122" s="18">
        <v>77</v>
      </c>
      <c r="H122" s="18">
        <v>73</v>
      </c>
      <c r="I122" s="18">
        <v>15</v>
      </c>
      <c r="J122" s="18">
        <v>31</v>
      </c>
      <c r="K122" s="18">
        <v>119</v>
      </c>
      <c r="L122" s="18">
        <v>211</v>
      </c>
      <c r="M122" s="18">
        <v>182</v>
      </c>
      <c r="N122" s="18">
        <v>149</v>
      </c>
      <c r="O122" s="18">
        <v>170</v>
      </c>
      <c r="P122" s="18">
        <v>228</v>
      </c>
      <c r="Q122" s="18">
        <v>468</v>
      </c>
      <c r="R122" s="18">
        <v>439</v>
      </c>
      <c r="S122" s="18">
        <v>376</v>
      </c>
      <c r="T122" s="18">
        <v>422</v>
      </c>
      <c r="U122" s="18">
        <v>485</v>
      </c>
      <c r="V122" s="18">
        <v>350</v>
      </c>
      <c r="W122" s="18">
        <v>316</v>
      </c>
      <c r="X122" s="18">
        <v>258</v>
      </c>
      <c r="Y122" s="18">
        <v>279</v>
      </c>
      <c r="Z122" s="22">
        <v>362</v>
      </c>
      <c r="AA122" s="11">
        <f t="shared" si="6"/>
        <v>3263025</v>
      </c>
      <c r="AB122" s="12"/>
    </row>
    <row r="123" spans="1:29" x14ac:dyDescent="0.25">
      <c r="A123" s="2">
        <v>21</v>
      </c>
      <c r="B123" s="17">
        <v>391</v>
      </c>
      <c r="C123" s="18">
        <v>454</v>
      </c>
      <c r="D123" s="18">
        <v>500</v>
      </c>
      <c r="E123" s="18">
        <v>437</v>
      </c>
      <c r="F123" s="18">
        <v>408</v>
      </c>
      <c r="G123" s="18">
        <v>257</v>
      </c>
      <c r="H123" s="18">
        <v>345</v>
      </c>
      <c r="I123" s="18">
        <v>361</v>
      </c>
      <c r="J123" s="18">
        <v>303</v>
      </c>
      <c r="K123" s="18">
        <v>299</v>
      </c>
      <c r="L123" s="18">
        <v>14</v>
      </c>
      <c r="M123" s="18">
        <v>97</v>
      </c>
      <c r="N123" s="18">
        <v>118</v>
      </c>
      <c r="O123" s="18">
        <v>60</v>
      </c>
      <c r="P123" s="18">
        <v>26</v>
      </c>
      <c r="Q123" s="18">
        <v>130</v>
      </c>
      <c r="R123" s="18">
        <v>213</v>
      </c>
      <c r="S123" s="18">
        <v>234</v>
      </c>
      <c r="T123" s="18">
        <v>196</v>
      </c>
      <c r="U123" s="18">
        <v>167</v>
      </c>
      <c r="V123" s="18">
        <v>523</v>
      </c>
      <c r="W123" s="18">
        <v>581</v>
      </c>
      <c r="X123" s="18">
        <v>602</v>
      </c>
      <c r="Y123" s="18">
        <v>569</v>
      </c>
      <c r="Z123" s="22">
        <v>540</v>
      </c>
      <c r="AA123" s="11">
        <f t="shared" si="6"/>
        <v>3263025</v>
      </c>
      <c r="AB123" s="12"/>
    </row>
    <row r="124" spans="1:29" x14ac:dyDescent="0.25">
      <c r="A124" s="2">
        <v>22</v>
      </c>
      <c r="B124" s="17">
        <v>433</v>
      </c>
      <c r="C124" s="18">
        <v>425</v>
      </c>
      <c r="D124" s="18">
        <v>462</v>
      </c>
      <c r="E124" s="18">
        <v>491</v>
      </c>
      <c r="F124" s="18">
        <v>379</v>
      </c>
      <c r="G124" s="18">
        <v>324</v>
      </c>
      <c r="H124" s="18">
        <v>286</v>
      </c>
      <c r="I124" s="18">
        <v>328</v>
      </c>
      <c r="J124" s="18">
        <v>357</v>
      </c>
      <c r="K124" s="18">
        <v>270</v>
      </c>
      <c r="L124" s="18">
        <v>51</v>
      </c>
      <c r="M124" s="18">
        <v>43</v>
      </c>
      <c r="N124" s="18">
        <v>85</v>
      </c>
      <c r="O124" s="18">
        <v>114</v>
      </c>
      <c r="P124" s="18">
        <v>22</v>
      </c>
      <c r="Q124" s="18">
        <v>192</v>
      </c>
      <c r="R124" s="18">
        <v>159</v>
      </c>
      <c r="S124" s="18">
        <v>221</v>
      </c>
      <c r="T124" s="18">
        <v>230</v>
      </c>
      <c r="U124" s="18">
        <v>138</v>
      </c>
      <c r="V124" s="18">
        <v>565</v>
      </c>
      <c r="W124" s="18">
        <v>527</v>
      </c>
      <c r="X124" s="18">
        <v>594</v>
      </c>
      <c r="Y124" s="18">
        <v>623</v>
      </c>
      <c r="Z124" s="22">
        <v>506</v>
      </c>
      <c r="AA124" s="11">
        <f t="shared" si="6"/>
        <v>3263025</v>
      </c>
      <c r="AB124" s="12"/>
    </row>
    <row r="125" spans="1:29" x14ac:dyDescent="0.25">
      <c r="A125" s="2">
        <v>23</v>
      </c>
      <c r="B125" s="17">
        <v>412</v>
      </c>
      <c r="C125" s="18">
        <v>483</v>
      </c>
      <c r="D125" s="18">
        <v>429</v>
      </c>
      <c r="E125" s="18">
        <v>400</v>
      </c>
      <c r="F125" s="18">
        <v>466</v>
      </c>
      <c r="G125" s="18">
        <v>278</v>
      </c>
      <c r="H125" s="18">
        <v>374</v>
      </c>
      <c r="I125" s="18">
        <v>320</v>
      </c>
      <c r="J125" s="18">
        <v>261</v>
      </c>
      <c r="K125" s="18">
        <v>332</v>
      </c>
      <c r="L125" s="18">
        <v>35</v>
      </c>
      <c r="M125" s="18">
        <v>101</v>
      </c>
      <c r="N125" s="18">
        <v>72</v>
      </c>
      <c r="O125" s="18">
        <v>18</v>
      </c>
      <c r="P125" s="18">
        <v>89</v>
      </c>
      <c r="Q125" s="18">
        <v>171</v>
      </c>
      <c r="R125" s="18">
        <v>242</v>
      </c>
      <c r="S125" s="18">
        <v>188</v>
      </c>
      <c r="T125" s="18">
        <v>134</v>
      </c>
      <c r="U125" s="18">
        <v>205</v>
      </c>
      <c r="V125" s="18">
        <v>544</v>
      </c>
      <c r="W125" s="18">
        <v>615</v>
      </c>
      <c r="X125" s="18">
        <v>556</v>
      </c>
      <c r="Y125" s="18">
        <v>502</v>
      </c>
      <c r="Z125" s="22">
        <v>598</v>
      </c>
      <c r="AA125" s="11">
        <f t="shared" si="6"/>
        <v>3263025</v>
      </c>
      <c r="AB125" s="12"/>
    </row>
    <row r="126" spans="1:29" x14ac:dyDescent="0.25">
      <c r="A126" s="2">
        <v>24</v>
      </c>
      <c r="B126" s="17">
        <v>479</v>
      </c>
      <c r="C126" s="18">
        <v>387</v>
      </c>
      <c r="D126" s="18">
        <v>416</v>
      </c>
      <c r="E126" s="18">
        <v>458</v>
      </c>
      <c r="F126" s="18">
        <v>450</v>
      </c>
      <c r="G126" s="18">
        <v>370</v>
      </c>
      <c r="H126" s="18">
        <v>253</v>
      </c>
      <c r="I126" s="18">
        <v>282</v>
      </c>
      <c r="J126" s="18">
        <v>349</v>
      </c>
      <c r="K126" s="18">
        <v>311</v>
      </c>
      <c r="L126" s="18">
        <v>122</v>
      </c>
      <c r="M126" s="18">
        <v>10</v>
      </c>
      <c r="N126" s="18">
        <v>39</v>
      </c>
      <c r="O126" s="18">
        <v>76</v>
      </c>
      <c r="P126" s="18">
        <v>68</v>
      </c>
      <c r="Q126" s="18">
        <v>238</v>
      </c>
      <c r="R126" s="18">
        <v>146</v>
      </c>
      <c r="S126" s="18">
        <v>155</v>
      </c>
      <c r="T126" s="18">
        <v>217</v>
      </c>
      <c r="U126" s="18">
        <v>184</v>
      </c>
      <c r="V126" s="18">
        <v>606</v>
      </c>
      <c r="W126" s="18">
        <v>519</v>
      </c>
      <c r="X126" s="18">
        <v>548</v>
      </c>
      <c r="Y126" s="18">
        <v>590</v>
      </c>
      <c r="Z126" s="22">
        <v>552</v>
      </c>
      <c r="AA126" s="11">
        <f t="shared" si="6"/>
        <v>3263025</v>
      </c>
      <c r="AB126" s="12"/>
    </row>
    <row r="127" spans="1:29" x14ac:dyDescent="0.25">
      <c r="A127" s="2">
        <v>25</v>
      </c>
      <c r="B127" s="19">
        <v>475</v>
      </c>
      <c r="C127" s="20">
        <v>441</v>
      </c>
      <c r="D127" s="20">
        <v>383</v>
      </c>
      <c r="E127" s="20">
        <v>404</v>
      </c>
      <c r="F127" s="20">
        <v>487</v>
      </c>
      <c r="G127" s="20">
        <v>336</v>
      </c>
      <c r="H127" s="20">
        <v>307</v>
      </c>
      <c r="I127" s="20">
        <v>274</v>
      </c>
      <c r="J127" s="20">
        <v>295</v>
      </c>
      <c r="K127" s="20">
        <v>353</v>
      </c>
      <c r="L127" s="20">
        <v>93</v>
      </c>
      <c r="M127" s="20">
        <v>64</v>
      </c>
      <c r="N127" s="20">
        <v>1</v>
      </c>
      <c r="O127" s="20">
        <v>47</v>
      </c>
      <c r="P127" s="20">
        <v>110</v>
      </c>
      <c r="Q127" s="20">
        <v>209</v>
      </c>
      <c r="R127" s="20">
        <v>180</v>
      </c>
      <c r="S127" s="20">
        <v>142</v>
      </c>
      <c r="T127" s="20">
        <v>163</v>
      </c>
      <c r="U127" s="20">
        <v>246</v>
      </c>
      <c r="V127" s="20">
        <v>577</v>
      </c>
      <c r="W127" s="20">
        <v>573</v>
      </c>
      <c r="X127" s="20">
        <v>515</v>
      </c>
      <c r="Y127" s="20">
        <v>531</v>
      </c>
      <c r="Z127" s="23">
        <v>619</v>
      </c>
      <c r="AA127" s="11">
        <f t="shared" si="6"/>
        <v>3263025</v>
      </c>
      <c r="AB127" s="12"/>
    </row>
    <row r="128" spans="1:29" x14ac:dyDescent="0.25">
      <c r="A128" s="7" t="s">
        <v>0</v>
      </c>
      <c r="B128" s="11">
        <f t="shared" ref="B128:Z128" si="7">SUMSQ(B103:B127)</f>
        <v>3263025</v>
      </c>
      <c r="C128" s="11">
        <f t="shared" si="7"/>
        <v>3263025</v>
      </c>
      <c r="D128" s="11">
        <f t="shared" si="7"/>
        <v>3263025</v>
      </c>
      <c r="E128" s="11">
        <f t="shared" si="7"/>
        <v>3263025</v>
      </c>
      <c r="F128" s="11">
        <f t="shared" si="7"/>
        <v>3263025</v>
      </c>
      <c r="G128" s="11">
        <f t="shared" si="7"/>
        <v>3263025</v>
      </c>
      <c r="H128" s="11">
        <f t="shared" si="7"/>
        <v>3263025</v>
      </c>
      <c r="I128" s="11">
        <f t="shared" si="7"/>
        <v>3263025</v>
      </c>
      <c r="J128" s="11">
        <f t="shared" si="7"/>
        <v>3263025</v>
      </c>
      <c r="K128" s="11">
        <f t="shared" si="7"/>
        <v>3263025</v>
      </c>
      <c r="L128" s="11">
        <f t="shared" si="7"/>
        <v>3263025</v>
      </c>
      <c r="M128" s="11">
        <f t="shared" si="7"/>
        <v>3263025</v>
      </c>
      <c r="N128" s="11">
        <f t="shared" si="7"/>
        <v>3263025</v>
      </c>
      <c r="O128" s="11">
        <f t="shared" si="7"/>
        <v>3263025</v>
      </c>
      <c r="P128" s="11">
        <f t="shared" si="7"/>
        <v>3263025</v>
      </c>
      <c r="Q128" s="11">
        <f t="shared" si="7"/>
        <v>3263025</v>
      </c>
      <c r="R128" s="11">
        <f t="shared" si="7"/>
        <v>3263025</v>
      </c>
      <c r="S128" s="11">
        <f t="shared" si="7"/>
        <v>3263025</v>
      </c>
      <c r="T128" s="11">
        <f t="shared" si="7"/>
        <v>3263025</v>
      </c>
      <c r="U128" s="11">
        <f t="shared" si="7"/>
        <v>3263025</v>
      </c>
      <c r="V128" s="11">
        <f t="shared" si="7"/>
        <v>3263025</v>
      </c>
      <c r="W128" s="11">
        <f t="shared" si="7"/>
        <v>3263025</v>
      </c>
      <c r="X128" s="11">
        <f t="shared" si="7"/>
        <v>3263025</v>
      </c>
      <c r="Y128" s="11">
        <f t="shared" si="7"/>
        <v>3263025</v>
      </c>
      <c r="Z128" s="11">
        <f t="shared" si="7"/>
        <v>3263025</v>
      </c>
      <c r="AA128" s="11"/>
      <c r="AB128" s="12"/>
      <c r="AC128" s="3" t="s">
        <v>3</v>
      </c>
    </row>
    <row r="129" spans="1:28" x14ac:dyDescent="0.25">
      <c r="A129" s="7" t="s">
        <v>4</v>
      </c>
      <c r="N129" s="12">
        <f>N103^3+N104^3+N105^3+N106^3+N107^3+N108^3+N109^3+N110^3+N111^3+N112^3+N113^3+N114^3+N115^3+N116^3+N117^3+N118^3+N119^3+N120^3+N121^3+N122^3+N123^3+N124^3+N125^3+N126^3+N127^3</f>
        <v>1530765625</v>
      </c>
      <c r="O129" s="12"/>
      <c r="AA129" s="11"/>
      <c r="AB129" s="12"/>
    </row>
    <row r="130" spans="1:28" x14ac:dyDescent="0.25">
      <c r="A130" s="3"/>
      <c r="B130" s="8" t="s">
        <v>6</v>
      </c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11"/>
      <c r="AB130" s="12"/>
    </row>
    <row r="131" spans="1:28" x14ac:dyDescent="0.25">
      <c r="A131" s="7" t="s">
        <v>1</v>
      </c>
      <c r="B131" s="3">
        <f>B103</f>
        <v>7</v>
      </c>
      <c r="C131" s="3">
        <f>C104</f>
        <v>36</v>
      </c>
      <c r="D131" s="3">
        <f>D105</f>
        <v>70</v>
      </c>
      <c r="E131" s="3">
        <f>E106</f>
        <v>99</v>
      </c>
      <c r="F131" s="3">
        <f>F107</f>
        <v>103</v>
      </c>
      <c r="G131" s="3">
        <f>G108</f>
        <v>141</v>
      </c>
      <c r="H131" s="3">
        <f>H109</f>
        <v>175</v>
      </c>
      <c r="I131" s="3">
        <f>I110</f>
        <v>179</v>
      </c>
      <c r="J131" s="3">
        <f>J111</f>
        <v>208</v>
      </c>
      <c r="K131" s="3">
        <f>K112</f>
        <v>237</v>
      </c>
      <c r="L131" s="3">
        <f>L113</f>
        <v>255</v>
      </c>
      <c r="M131" s="3">
        <f>M114</f>
        <v>284</v>
      </c>
      <c r="N131" s="3">
        <f>N115</f>
        <v>313</v>
      </c>
      <c r="O131" s="3">
        <f>O116</f>
        <v>342</v>
      </c>
      <c r="P131" s="3">
        <f>P117</f>
        <v>371</v>
      </c>
      <c r="Q131" s="3">
        <f>Q118</f>
        <v>389</v>
      </c>
      <c r="R131" s="3">
        <f>R119</f>
        <v>418</v>
      </c>
      <c r="S131" s="3">
        <f>S120</f>
        <v>447</v>
      </c>
      <c r="T131" s="3">
        <f>T121</f>
        <v>451</v>
      </c>
      <c r="U131" s="3">
        <f>U122</f>
        <v>485</v>
      </c>
      <c r="V131" s="3">
        <f>V123</f>
        <v>523</v>
      </c>
      <c r="W131" s="3">
        <f>W124</f>
        <v>527</v>
      </c>
      <c r="X131" s="3">
        <f>X125</f>
        <v>556</v>
      </c>
      <c r="Y131" s="3">
        <f>Y126</f>
        <v>590</v>
      </c>
      <c r="Z131" s="9">
        <f>Z127</f>
        <v>619</v>
      </c>
      <c r="AA131" s="11">
        <f>SUMSQ(B131:Z131)</f>
        <v>3263025</v>
      </c>
      <c r="AB131" s="12">
        <f>B131^3+C131^3+D131^3+E131^3+F131^3+G131^3+H131^3+I131^3+J131^3+K131^3+L131^3+M131^3+N131^3+O131^3+P131^3+Q131^3+R131^3+S131^3+T131^3+U131^3+V131^3+W131^3+X131^3+Y131^3+Z131^3</f>
        <v>1530765625</v>
      </c>
    </row>
    <row r="132" spans="1:28" x14ac:dyDescent="0.25">
      <c r="A132" s="7" t="s">
        <v>2</v>
      </c>
      <c r="B132" s="3">
        <f>B127</f>
        <v>475</v>
      </c>
      <c r="C132" s="3">
        <f>C126</f>
        <v>387</v>
      </c>
      <c r="D132" s="3">
        <f>D125</f>
        <v>429</v>
      </c>
      <c r="E132" s="3">
        <f>E124</f>
        <v>491</v>
      </c>
      <c r="F132" s="3">
        <f>F123</f>
        <v>408</v>
      </c>
      <c r="G132" s="3">
        <f>G122</f>
        <v>77</v>
      </c>
      <c r="H132" s="3">
        <f>H121</f>
        <v>19</v>
      </c>
      <c r="I132" s="3">
        <f>I120</f>
        <v>56</v>
      </c>
      <c r="J132" s="3">
        <f>J119</f>
        <v>123</v>
      </c>
      <c r="K132" s="3">
        <f>K118</f>
        <v>40</v>
      </c>
      <c r="L132" s="3">
        <f>L117</f>
        <v>334</v>
      </c>
      <c r="M132" s="3">
        <f>M116</f>
        <v>271</v>
      </c>
      <c r="N132" s="3">
        <f>N115</f>
        <v>313</v>
      </c>
      <c r="O132" s="3">
        <f>O114</f>
        <v>355</v>
      </c>
      <c r="P132" s="3">
        <f>P113</f>
        <v>292</v>
      </c>
      <c r="Q132" s="3">
        <f>Q112</f>
        <v>586</v>
      </c>
      <c r="R132" s="3">
        <f>R111</f>
        <v>503</v>
      </c>
      <c r="S132" s="3">
        <f>S110</f>
        <v>570</v>
      </c>
      <c r="T132" s="3">
        <f>T109</f>
        <v>607</v>
      </c>
      <c r="U132" s="3">
        <f>U108</f>
        <v>549</v>
      </c>
      <c r="V132" s="3">
        <f>V107</f>
        <v>218</v>
      </c>
      <c r="W132" s="3">
        <f>W106</f>
        <v>135</v>
      </c>
      <c r="X132" s="3">
        <f>X105</f>
        <v>197</v>
      </c>
      <c r="Y132" s="3">
        <f>Y104</f>
        <v>239</v>
      </c>
      <c r="Z132" s="9">
        <f>Z103</f>
        <v>151</v>
      </c>
      <c r="AA132" s="11">
        <f>SUMSQ(B132:Z132)</f>
        <v>3263025</v>
      </c>
      <c r="AB132" s="12">
        <f>B132^3+C132^3+D132^3+E132^3+F132^3+G132^3+H132^3+I132^3+J132^3+K132^3+L132^3+M132^3+N132^3+O132^3+P132^3+Q132^3+R132^3+S132^3+T132^3+U132^3+V132^3+W132^3+X132^3+Y132^3+Z132^3</f>
        <v>1530765625</v>
      </c>
    </row>
    <row r="134" spans="1:28" x14ac:dyDescent="0.25">
      <c r="A134" s="2" t="s">
        <v>3</v>
      </c>
      <c r="B134" s="13" t="s">
        <v>30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6"/>
      <c r="AB134" s="2"/>
    </row>
    <row r="135" spans="1:28" x14ac:dyDescent="0.25">
      <c r="A135" s="2">
        <v>1</v>
      </c>
      <c r="B135" s="15">
        <v>8</v>
      </c>
      <c r="C135" s="16">
        <v>95</v>
      </c>
      <c r="D135" s="16">
        <v>114</v>
      </c>
      <c r="E135" s="16">
        <v>52</v>
      </c>
      <c r="F135" s="16">
        <v>46</v>
      </c>
      <c r="G135" s="16">
        <v>376</v>
      </c>
      <c r="H135" s="16">
        <v>463</v>
      </c>
      <c r="I135" s="16">
        <v>482</v>
      </c>
      <c r="J135" s="16">
        <v>450</v>
      </c>
      <c r="K135" s="16">
        <v>419</v>
      </c>
      <c r="L135" s="16">
        <v>517</v>
      </c>
      <c r="M135" s="16">
        <v>579</v>
      </c>
      <c r="N135" s="16">
        <v>623</v>
      </c>
      <c r="O135" s="16">
        <v>561</v>
      </c>
      <c r="P135" s="16">
        <v>535</v>
      </c>
      <c r="Q135" s="16">
        <v>274</v>
      </c>
      <c r="R135" s="16">
        <v>331</v>
      </c>
      <c r="S135" s="16">
        <v>355</v>
      </c>
      <c r="T135" s="16">
        <v>318</v>
      </c>
      <c r="U135" s="16">
        <v>287</v>
      </c>
      <c r="V135" s="16">
        <v>140</v>
      </c>
      <c r="W135" s="16">
        <v>222</v>
      </c>
      <c r="X135" s="16">
        <v>241</v>
      </c>
      <c r="Y135" s="16">
        <v>184</v>
      </c>
      <c r="Z135" s="21">
        <v>153</v>
      </c>
      <c r="AA135" s="11">
        <f t="shared" ref="AA135:AA159" si="8">SUMSQ(B135:Z135)</f>
        <v>3263025</v>
      </c>
    </row>
    <row r="136" spans="1:28" x14ac:dyDescent="0.25">
      <c r="A136" s="2">
        <v>2</v>
      </c>
      <c r="B136" s="17">
        <v>71</v>
      </c>
      <c r="C136" s="18">
        <v>39</v>
      </c>
      <c r="D136" s="18">
        <v>77</v>
      </c>
      <c r="E136" s="18">
        <v>108</v>
      </c>
      <c r="F136" s="18">
        <v>20</v>
      </c>
      <c r="G136" s="18">
        <v>444</v>
      </c>
      <c r="H136" s="18">
        <v>407</v>
      </c>
      <c r="I136" s="18">
        <v>475</v>
      </c>
      <c r="J136" s="18">
        <v>476</v>
      </c>
      <c r="K136" s="18">
        <v>388</v>
      </c>
      <c r="L136" s="18">
        <v>560</v>
      </c>
      <c r="M136" s="18">
        <v>548</v>
      </c>
      <c r="N136" s="18">
        <v>586</v>
      </c>
      <c r="O136" s="18">
        <v>617</v>
      </c>
      <c r="P136" s="18">
        <v>504</v>
      </c>
      <c r="Q136" s="18">
        <v>312</v>
      </c>
      <c r="R136" s="18">
        <v>280</v>
      </c>
      <c r="S136" s="18">
        <v>343</v>
      </c>
      <c r="T136" s="18">
        <v>374</v>
      </c>
      <c r="U136" s="18">
        <v>256</v>
      </c>
      <c r="V136" s="18">
        <v>178</v>
      </c>
      <c r="W136" s="18">
        <v>166</v>
      </c>
      <c r="X136" s="18">
        <v>209</v>
      </c>
      <c r="Y136" s="18">
        <v>240</v>
      </c>
      <c r="Z136" s="22">
        <v>147</v>
      </c>
      <c r="AA136" s="11">
        <f t="shared" si="8"/>
        <v>3263025</v>
      </c>
    </row>
    <row r="137" spans="1:28" x14ac:dyDescent="0.25">
      <c r="A137" s="2">
        <v>3</v>
      </c>
      <c r="B137" s="17">
        <v>27</v>
      </c>
      <c r="C137" s="18">
        <v>121</v>
      </c>
      <c r="D137" s="18">
        <v>70</v>
      </c>
      <c r="E137" s="18">
        <v>14</v>
      </c>
      <c r="F137" s="18">
        <v>83</v>
      </c>
      <c r="G137" s="18">
        <v>425</v>
      </c>
      <c r="H137" s="18">
        <v>494</v>
      </c>
      <c r="I137" s="18">
        <v>438</v>
      </c>
      <c r="J137" s="18">
        <v>382</v>
      </c>
      <c r="K137" s="18">
        <v>451</v>
      </c>
      <c r="L137" s="18">
        <v>536</v>
      </c>
      <c r="M137" s="18">
        <v>610</v>
      </c>
      <c r="N137" s="18">
        <v>554</v>
      </c>
      <c r="O137" s="18">
        <v>523</v>
      </c>
      <c r="P137" s="18">
        <v>592</v>
      </c>
      <c r="Q137" s="18">
        <v>293</v>
      </c>
      <c r="R137" s="18">
        <v>362</v>
      </c>
      <c r="S137" s="18">
        <v>306</v>
      </c>
      <c r="T137" s="18">
        <v>255</v>
      </c>
      <c r="U137" s="18">
        <v>349</v>
      </c>
      <c r="V137" s="18">
        <v>159</v>
      </c>
      <c r="W137" s="18">
        <v>228</v>
      </c>
      <c r="X137" s="18">
        <v>197</v>
      </c>
      <c r="Y137" s="18">
        <v>141</v>
      </c>
      <c r="Z137" s="22">
        <v>215</v>
      </c>
      <c r="AA137" s="11">
        <f t="shared" si="8"/>
        <v>3263025</v>
      </c>
    </row>
    <row r="138" spans="1:28" x14ac:dyDescent="0.25">
      <c r="A138" s="2">
        <v>4</v>
      </c>
      <c r="B138" s="17">
        <v>120</v>
      </c>
      <c r="C138" s="18">
        <v>2</v>
      </c>
      <c r="D138" s="18">
        <v>33</v>
      </c>
      <c r="E138" s="18">
        <v>96</v>
      </c>
      <c r="F138" s="18">
        <v>64</v>
      </c>
      <c r="G138" s="18">
        <v>488</v>
      </c>
      <c r="H138" s="18">
        <v>400</v>
      </c>
      <c r="I138" s="18">
        <v>401</v>
      </c>
      <c r="J138" s="18">
        <v>469</v>
      </c>
      <c r="K138" s="18">
        <v>432</v>
      </c>
      <c r="L138" s="18">
        <v>604</v>
      </c>
      <c r="M138" s="18">
        <v>511</v>
      </c>
      <c r="N138" s="18">
        <v>542</v>
      </c>
      <c r="O138" s="18">
        <v>585</v>
      </c>
      <c r="P138" s="18">
        <v>573</v>
      </c>
      <c r="Q138" s="18">
        <v>356</v>
      </c>
      <c r="R138" s="18">
        <v>268</v>
      </c>
      <c r="S138" s="18">
        <v>299</v>
      </c>
      <c r="T138" s="18">
        <v>337</v>
      </c>
      <c r="U138" s="18">
        <v>305</v>
      </c>
      <c r="V138" s="18">
        <v>247</v>
      </c>
      <c r="W138" s="18">
        <v>134</v>
      </c>
      <c r="X138" s="18">
        <v>165</v>
      </c>
      <c r="Y138" s="18">
        <v>203</v>
      </c>
      <c r="Z138" s="22">
        <v>191</v>
      </c>
      <c r="AA138" s="11">
        <f t="shared" si="8"/>
        <v>3263025</v>
      </c>
    </row>
    <row r="139" spans="1:28" x14ac:dyDescent="0.25">
      <c r="A139" s="2">
        <v>5</v>
      </c>
      <c r="B139" s="17">
        <v>89</v>
      </c>
      <c r="C139" s="18">
        <v>58</v>
      </c>
      <c r="D139" s="18">
        <v>21</v>
      </c>
      <c r="E139" s="18">
        <v>45</v>
      </c>
      <c r="F139" s="18">
        <v>102</v>
      </c>
      <c r="G139" s="18">
        <v>457</v>
      </c>
      <c r="H139" s="18">
        <v>426</v>
      </c>
      <c r="I139" s="18">
        <v>394</v>
      </c>
      <c r="J139" s="18">
        <v>413</v>
      </c>
      <c r="K139" s="18">
        <v>500</v>
      </c>
      <c r="L139" s="18">
        <v>598</v>
      </c>
      <c r="M139" s="18">
        <v>567</v>
      </c>
      <c r="N139" s="18">
        <v>510</v>
      </c>
      <c r="O139" s="18">
        <v>529</v>
      </c>
      <c r="P139" s="18">
        <v>611</v>
      </c>
      <c r="Q139" s="18">
        <v>330</v>
      </c>
      <c r="R139" s="18">
        <v>324</v>
      </c>
      <c r="S139" s="18">
        <v>262</v>
      </c>
      <c r="T139" s="18">
        <v>281</v>
      </c>
      <c r="U139" s="18">
        <v>368</v>
      </c>
      <c r="V139" s="18">
        <v>216</v>
      </c>
      <c r="W139" s="18">
        <v>190</v>
      </c>
      <c r="X139" s="18">
        <v>128</v>
      </c>
      <c r="Y139" s="18">
        <v>172</v>
      </c>
      <c r="Z139" s="22">
        <v>234</v>
      </c>
      <c r="AA139" s="11">
        <f t="shared" si="8"/>
        <v>3263025</v>
      </c>
    </row>
    <row r="140" spans="1:28" x14ac:dyDescent="0.25">
      <c r="A140" s="2">
        <v>6</v>
      </c>
      <c r="B140" s="17">
        <v>265</v>
      </c>
      <c r="C140" s="18">
        <v>347</v>
      </c>
      <c r="D140" s="18">
        <v>366</v>
      </c>
      <c r="E140" s="18">
        <v>309</v>
      </c>
      <c r="F140" s="18">
        <v>278</v>
      </c>
      <c r="G140" s="18">
        <v>142</v>
      </c>
      <c r="H140" s="18">
        <v>204</v>
      </c>
      <c r="I140" s="18">
        <v>248</v>
      </c>
      <c r="J140" s="18">
        <v>186</v>
      </c>
      <c r="K140" s="18">
        <v>160</v>
      </c>
      <c r="L140" s="18">
        <v>399</v>
      </c>
      <c r="M140" s="18">
        <v>456</v>
      </c>
      <c r="N140" s="18">
        <v>480</v>
      </c>
      <c r="O140" s="18">
        <v>443</v>
      </c>
      <c r="P140" s="18">
        <v>412</v>
      </c>
      <c r="Q140" s="18">
        <v>508</v>
      </c>
      <c r="R140" s="18">
        <v>595</v>
      </c>
      <c r="S140" s="18">
        <v>614</v>
      </c>
      <c r="T140" s="18">
        <v>552</v>
      </c>
      <c r="U140" s="18">
        <v>546</v>
      </c>
      <c r="V140" s="18">
        <v>1</v>
      </c>
      <c r="W140" s="18">
        <v>88</v>
      </c>
      <c r="X140" s="18">
        <v>107</v>
      </c>
      <c r="Y140" s="18">
        <v>75</v>
      </c>
      <c r="Z140" s="22">
        <v>44</v>
      </c>
      <c r="AA140" s="11">
        <f t="shared" si="8"/>
        <v>3263025</v>
      </c>
    </row>
    <row r="141" spans="1:28" x14ac:dyDescent="0.25">
      <c r="A141" s="2">
        <v>7</v>
      </c>
      <c r="B141" s="17">
        <v>303</v>
      </c>
      <c r="C141" s="18">
        <v>291</v>
      </c>
      <c r="D141" s="18">
        <v>334</v>
      </c>
      <c r="E141" s="18">
        <v>365</v>
      </c>
      <c r="F141" s="18">
        <v>272</v>
      </c>
      <c r="G141" s="18">
        <v>185</v>
      </c>
      <c r="H141" s="18">
        <v>173</v>
      </c>
      <c r="I141" s="18">
        <v>211</v>
      </c>
      <c r="J141" s="18">
        <v>242</v>
      </c>
      <c r="K141" s="18">
        <v>129</v>
      </c>
      <c r="L141" s="18">
        <v>437</v>
      </c>
      <c r="M141" s="18">
        <v>405</v>
      </c>
      <c r="N141" s="18">
        <v>468</v>
      </c>
      <c r="O141" s="18">
        <v>499</v>
      </c>
      <c r="P141" s="18">
        <v>381</v>
      </c>
      <c r="Q141" s="18">
        <v>571</v>
      </c>
      <c r="R141" s="18">
        <v>539</v>
      </c>
      <c r="S141" s="18">
        <v>577</v>
      </c>
      <c r="T141" s="18">
        <v>608</v>
      </c>
      <c r="U141" s="18">
        <v>520</v>
      </c>
      <c r="V141" s="18">
        <v>69</v>
      </c>
      <c r="W141" s="18">
        <v>32</v>
      </c>
      <c r="X141" s="18">
        <v>100</v>
      </c>
      <c r="Y141" s="18">
        <v>101</v>
      </c>
      <c r="Z141" s="22">
        <v>13</v>
      </c>
      <c r="AA141" s="11">
        <f t="shared" si="8"/>
        <v>3263025</v>
      </c>
      <c r="AB141" s="3" t="s">
        <v>3</v>
      </c>
    </row>
    <row r="142" spans="1:28" x14ac:dyDescent="0.25">
      <c r="A142" s="2">
        <v>8</v>
      </c>
      <c r="B142" s="17">
        <v>284</v>
      </c>
      <c r="C142" s="18">
        <v>353</v>
      </c>
      <c r="D142" s="18">
        <v>322</v>
      </c>
      <c r="E142" s="18">
        <v>266</v>
      </c>
      <c r="F142" s="18">
        <v>340</v>
      </c>
      <c r="G142" s="18">
        <v>161</v>
      </c>
      <c r="H142" s="18">
        <v>235</v>
      </c>
      <c r="I142" s="18">
        <v>179</v>
      </c>
      <c r="J142" s="18">
        <v>148</v>
      </c>
      <c r="K142" s="18">
        <v>217</v>
      </c>
      <c r="L142" s="18">
        <v>418</v>
      </c>
      <c r="M142" s="18">
        <v>487</v>
      </c>
      <c r="N142" s="18">
        <v>431</v>
      </c>
      <c r="O142" s="18">
        <v>380</v>
      </c>
      <c r="P142" s="18">
        <v>474</v>
      </c>
      <c r="Q142" s="18">
        <v>527</v>
      </c>
      <c r="R142" s="18">
        <v>621</v>
      </c>
      <c r="S142" s="18">
        <v>570</v>
      </c>
      <c r="T142" s="18">
        <v>514</v>
      </c>
      <c r="U142" s="18">
        <v>583</v>
      </c>
      <c r="V142" s="18">
        <v>50</v>
      </c>
      <c r="W142" s="18">
        <v>119</v>
      </c>
      <c r="X142" s="18">
        <v>63</v>
      </c>
      <c r="Y142" s="18">
        <v>7</v>
      </c>
      <c r="Z142" s="22">
        <v>76</v>
      </c>
      <c r="AA142" s="11">
        <f t="shared" si="8"/>
        <v>3263025</v>
      </c>
    </row>
    <row r="143" spans="1:28" x14ac:dyDescent="0.25">
      <c r="A143" s="2">
        <v>9</v>
      </c>
      <c r="B143" s="17">
        <v>372</v>
      </c>
      <c r="C143" s="18">
        <v>259</v>
      </c>
      <c r="D143" s="18">
        <v>290</v>
      </c>
      <c r="E143" s="18">
        <v>328</v>
      </c>
      <c r="F143" s="18">
        <v>316</v>
      </c>
      <c r="G143" s="18">
        <v>229</v>
      </c>
      <c r="H143" s="18">
        <v>136</v>
      </c>
      <c r="I143" s="18">
        <v>167</v>
      </c>
      <c r="J143" s="18">
        <v>210</v>
      </c>
      <c r="K143" s="18">
        <v>198</v>
      </c>
      <c r="L143" s="18">
        <v>481</v>
      </c>
      <c r="M143" s="18">
        <v>393</v>
      </c>
      <c r="N143" s="18">
        <v>424</v>
      </c>
      <c r="O143" s="18">
        <v>462</v>
      </c>
      <c r="P143" s="18">
        <v>430</v>
      </c>
      <c r="Q143" s="18">
        <v>620</v>
      </c>
      <c r="R143" s="18">
        <v>502</v>
      </c>
      <c r="S143" s="18">
        <v>533</v>
      </c>
      <c r="T143" s="18">
        <v>596</v>
      </c>
      <c r="U143" s="18">
        <v>564</v>
      </c>
      <c r="V143" s="18">
        <v>113</v>
      </c>
      <c r="W143" s="18">
        <v>25</v>
      </c>
      <c r="X143" s="18">
        <v>26</v>
      </c>
      <c r="Y143" s="18">
        <v>94</v>
      </c>
      <c r="Z143" s="22">
        <v>57</v>
      </c>
      <c r="AA143" s="11">
        <f t="shared" si="8"/>
        <v>3263025</v>
      </c>
    </row>
    <row r="144" spans="1:28" x14ac:dyDescent="0.25">
      <c r="A144" s="2">
        <v>10</v>
      </c>
      <c r="B144" s="17">
        <v>341</v>
      </c>
      <c r="C144" s="18">
        <v>315</v>
      </c>
      <c r="D144" s="18">
        <v>253</v>
      </c>
      <c r="E144" s="18">
        <v>297</v>
      </c>
      <c r="F144" s="18">
        <v>359</v>
      </c>
      <c r="G144" s="18">
        <v>223</v>
      </c>
      <c r="H144" s="18">
        <v>192</v>
      </c>
      <c r="I144" s="18">
        <v>135</v>
      </c>
      <c r="J144" s="18">
        <v>154</v>
      </c>
      <c r="K144" s="18">
        <v>236</v>
      </c>
      <c r="L144" s="18">
        <v>455</v>
      </c>
      <c r="M144" s="18">
        <v>449</v>
      </c>
      <c r="N144" s="18">
        <v>387</v>
      </c>
      <c r="O144" s="18">
        <v>406</v>
      </c>
      <c r="P144" s="18">
        <v>493</v>
      </c>
      <c r="Q144" s="18">
        <v>589</v>
      </c>
      <c r="R144" s="18">
        <v>558</v>
      </c>
      <c r="S144" s="18">
        <v>521</v>
      </c>
      <c r="T144" s="18">
        <v>545</v>
      </c>
      <c r="U144" s="18">
        <v>602</v>
      </c>
      <c r="V144" s="18">
        <v>82</v>
      </c>
      <c r="W144" s="18">
        <v>51</v>
      </c>
      <c r="X144" s="18">
        <v>19</v>
      </c>
      <c r="Y144" s="18">
        <v>38</v>
      </c>
      <c r="Z144" s="22">
        <v>125</v>
      </c>
      <c r="AA144" s="11">
        <f t="shared" si="8"/>
        <v>3263025</v>
      </c>
    </row>
    <row r="145" spans="1:29" x14ac:dyDescent="0.25">
      <c r="A145" s="2">
        <v>11</v>
      </c>
      <c r="B145" s="17">
        <v>149</v>
      </c>
      <c r="C145" s="18">
        <v>206</v>
      </c>
      <c r="D145" s="18">
        <v>230</v>
      </c>
      <c r="E145" s="18">
        <v>193</v>
      </c>
      <c r="F145" s="18">
        <v>162</v>
      </c>
      <c r="G145" s="18">
        <v>515</v>
      </c>
      <c r="H145" s="18">
        <v>597</v>
      </c>
      <c r="I145" s="18">
        <v>616</v>
      </c>
      <c r="J145" s="18">
        <v>559</v>
      </c>
      <c r="K145" s="18">
        <v>528</v>
      </c>
      <c r="L145" s="18">
        <v>251</v>
      </c>
      <c r="M145" s="18">
        <v>338</v>
      </c>
      <c r="N145" s="18">
        <v>357</v>
      </c>
      <c r="O145" s="18">
        <v>325</v>
      </c>
      <c r="P145" s="18">
        <v>294</v>
      </c>
      <c r="Q145" s="18">
        <v>17</v>
      </c>
      <c r="R145" s="18">
        <v>79</v>
      </c>
      <c r="S145" s="18">
        <v>123</v>
      </c>
      <c r="T145" s="18">
        <v>61</v>
      </c>
      <c r="U145" s="18">
        <v>35</v>
      </c>
      <c r="V145" s="18">
        <v>383</v>
      </c>
      <c r="W145" s="18">
        <v>470</v>
      </c>
      <c r="X145" s="18">
        <v>489</v>
      </c>
      <c r="Y145" s="18">
        <v>427</v>
      </c>
      <c r="Z145" s="22">
        <v>421</v>
      </c>
      <c r="AA145" s="11">
        <f t="shared" si="8"/>
        <v>3263025</v>
      </c>
      <c r="AC145" s="3" t="s">
        <v>3</v>
      </c>
    </row>
    <row r="146" spans="1:29" x14ac:dyDescent="0.25">
      <c r="A146" s="2">
        <v>12</v>
      </c>
      <c r="B146" s="17">
        <v>187</v>
      </c>
      <c r="C146" s="18">
        <v>155</v>
      </c>
      <c r="D146" s="18">
        <v>218</v>
      </c>
      <c r="E146" s="18">
        <v>249</v>
      </c>
      <c r="F146" s="18">
        <v>131</v>
      </c>
      <c r="G146" s="18">
        <v>553</v>
      </c>
      <c r="H146" s="18">
        <v>541</v>
      </c>
      <c r="I146" s="18">
        <v>584</v>
      </c>
      <c r="J146" s="18">
        <v>615</v>
      </c>
      <c r="K146" s="18">
        <v>522</v>
      </c>
      <c r="L146" s="18">
        <v>319</v>
      </c>
      <c r="M146" s="18">
        <v>282</v>
      </c>
      <c r="N146" s="18">
        <v>350</v>
      </c>
      <c r="O146" s="18">
        <v>351</v>
      </c>
      <c r="P146" s="18">
        <v>263</v>
      </c>
      <c r="Q146" s="18">
        <v>60</v>
      </c>
      <c r="R146" s="18">
        <v>48</v>
      </c>
      <c r="S146" s="18">
        <v>86</v>
      </c>
      <c r="T146" s="18">
        <v>117</v>
      </c>
      <c r="U146" s="18">
        <v>4</v>
      </c>
      <c r="V146" s="18">
        <v>446</v>
      </c>
      <c r="W146" s="18">
        <v>414</v>
      </c>
      <c r="X146" s="18">
        <v>452</v>
      </c>
      <c r="Y146" s="18">
        <v>483</v>
      </c>
      <c r="Z146" s="22">
        <v>395</v>
      </c>
      <c r="AA146" s="11">
        <f t="shared" si="8"/>
        <v>3263025</v>
      </c>
    </row>
    <row r="147" spans="1:29" x14ac:dyDescent="0.25">
      <c r="A147" s="2">
        <v>13</v>
      </c>
      <c r="B147" s="17">
        <v>168</v>
      </c>
      <c r="C147" s="18">
        <v>237</v>
      </c>
      <c r="D147" s="18">
        <v>181</v>
      </c>
      <c r="E147" s="18">
        <v>130</v>
      </c>
      <c r="F147" s="18">
        <v>224</v>
      </c>
      <c r="G147" s="18">
        <v>534</v>
      </c>
      <c r="H147" s="18">
        <v>603</v>
      </c>
      <c r="I147" s="18">
        <v>572</v>
      </c>
      <c r="J147" s="18">
        <v>516</v>
      </c>
      <c r="K147" s="18">
        <v>590</v>
      </c>
      <c r="L147" s="18">
        <v>300</v>
      </c>
      <c r="M147" s="18">
        <v>369</v>
      </c>
      <c r="N147" s="14">
        <v>313</v>
      </c>
      <c r="O147" s="18">
        <v>257</v>
      </c>
      <c r="P147" s="18">
        <v>326</v>
      </c>
      <c r="Q147" s="18">
        <v>36</v>
      </c>
      <c r="R147" s="18">
        <v>110</v>
      </c>
      <c r="S147" s="18">
        <v>54</v>
      </c>
      <c r="T147" s="18">
        <v>23</v>
      </c>
      <c r="U147" s="18">
        <v>92</v>
      </c>
      <c r="V147" s="18">
        <v>402</v>
      </c>
      <c r="W147" s="18">
        <v>496</v>
      </c>
      <c r="X147" s="18">
        <v>445</v>
      </c>
      <c r="Y147" s="18">
        <v>389</v>
      </c>
      <c r="Z147" s="22">
        <v>458</v>
      </c>
      <c r="AA147" s="11">
        <f t="shared" si="8"/>
        <v>3263025</v>
      </c>
      <c r="AB147" s="12">
        <f>B147^3+C147^3+D147^3+E147^3+F147^3+G147^3+H147^3+I147^3+J147^3+K147^3+L147^3+M147^3+N147^3+O147^3+P147^3+Q147^3+R147^3+S147^3+T147^3+U147^3+V147^3+W147^3+X147^3+Y147^3+Z147^3</f>
        <v>1530765625</v>
      </c>
    </row>
    <row r="148" spans="1:29" x14ac:dyDescent="0.25">
      <c r="A148" s="2">
        <v>14</v>
      </c>
      <c r="B148" s="17">
        <v>231</v>
      </c>
      <c r="C148" s="18">
        <v>143</v>
      </c>
      <c r="D148" s="18">
        <v>174</v>
      </c>
      <c r="E148" s="18">
        <v>212</v>
      </c>
      <c r="F148" s="18">
        <v>180</v>
      </c>
      <c r="G148" s="18">
        <v>622</v>
      </c>
      <c r="H148" s="18">
        <v>509</v>
      </c>
      <c r="I148" s="18">
        <v>540</v>
      </c>
      <c r="J148" s="18">
        <v>578</v>
      </c>
      <c r="K148" s="18">
        <v>566</v>
      </c>
      <c r="L148" s="18">
        <v>363</v>
      </c>
      <c r="M148" s="18">
        <v>275</v>
      </c>
      <c r="N148" s="18">
        <v>276</v>
      </c>
      <c r="O148" s="18">
        <v>344</v>
      </c>
      <c r="P148" s="18">
        <v>307</v>
      </c>
      <c r="Q148" s="18">
        <v>104</v>
      </c>
      <c r="R148" s="18">
        <v>11</v>
      </c>
      <c r="S148" s="18">
        <v>42</v>
      </c>
      <c r="T148" s="18">
        <v>85</v>
      </c>
      <c r="U148" s="18">
        <v>73</v>
      </c>
      <c r="V148" s="18">
        <v>495</v>
      </c>
      <c r="W148" s="18">
        <v>377</v>
      </c>
      <c r="X148" s="18">
        <v>408</v>
      </c>
      <c r="Y148" s="18">
        <v>471</v>
      </c>
      <c r="Z148" s="22">
        <v>439</v>
      </c>
      <c r="AA148" s="11">
        <f t="shared" si="8"/>
        <v>3263025</v>
      </c>
      <c r="AB148" s="12"/>
    </row>
    <row r="149" spans="1:29" x14ac:dyDescent="0.25">
      <c r="A149" s="2">
        <v>15</v>
      </c>
      <c r="B149" s="17">
        <v>205</v>
      </c>
      <c r="C149" s="18">
        <v>199</v>
      </c>
      <c r="D149" s="18">
        <v>137</v>
      </c>
      <c r="E149" s="18">
        <v>156</v>
      </c>
      <c r="F149" s="18">
        <v>243</v>
      </c>
      <c r="G149" s="18">
        <v>591</v>
      </c>
      <c r="H149" s="18">
        <v>565</v>
      </c>
      <c r="I149" s="18">
        <v>503</v>
      </c>
      <c r="J149" s="18">
        <v>547</v>
      </c>
      <c r="K149" s="18">
        <v>609</v>
      </c>
      <c r="L149" s="18">
        <v>332</v>
      </c>
      <c r="M149" s="18">
        <v>301</v>
      </c>
      <c r="N149" s="18">
        <v>269</v>
      </c>
      <c r="O149" s="18">
        <v>288</v>
      </c>
      <c r="P149" s="18">
        <v>375</v>
      </c>
      <c r="Q149" s="18">
        <v>98</v>
      </c>
      <c r="R149" s="18">
        <v>67</v>
      </c>
      <c r="S149" s="18">
        <v>10</v>
      </c>
      <c r="T149" s="18">
        <v>29</v>
      </c>
      <c r="U149" s="18">
        <v>111</v>
      </c>
      <c r="V149" s="18">
        <v>464</v>
      </c>
      <c r="W149" s="18">
        <v>433</v>
      </c>
      <c r="X149" s="18">
        <v>396</v>
      </c>
      <c r="Y149" s="18">
        <v>420</v>
      </c>
      <c r="Z149" s="22">
        <v>477</v>
      </c>
      <c r="AA149" s="11">
        <f t="shared" si="8"/>
        <v>3263025</v>
      </c>
      <c r="AB149" s="12"/>
    </row>
    <row r="150" spans="1:29" x14ac:dyDescent="0.25">
      <c r="A150" s="2">
        <v>16</v>
      </c>
      <c r="B150" s="17">
        <v>501</v>
      </c>
      <c r="C150" s="18">
        <v>588</v>
      </c>
      <c r="D150" s="18">
        <v>607</v>
      </c>
      <c r="E150" s="18">
        <v>575</v>
      </c>
      <c r="F150" s="18">
        <v>544</v>
      </c>
      <c r="G150" s="18">
        <v>24</v>
      </c>
      <c r="H150" s="18">
        <v>81</v>
      </c>
      <c r="I150" s="18">
        <v>105</v>
      </c>
      <c r="J150" s="18">
        <v>68</v>
      </c>
      <c r="K150" s="18">
        <v>37</v>
      </c>
      <c r="L150" s="18">
        <v>133</v>
      </c>
      <c r="M150" s="18">
        <v>220</v>
      </c>
      <c r="N150" s="18">
        <v>239</v>
      </c>
      <c r="O150" s="18">
        <v>177</v>
      </c>
      <c r="P150" s="18">
        <v>171</v>
      </c>
      <c r="Q150" s="18">
        <v>390</v>
      </c>
      <c r="R150" s="18">
        <v>472</v>
      </c>
      <c r="S150" s="18">
        <v>491</v>
      </c>
      <c r="T150" s="18">
        <v>434</v>
      </c>
      <c r="U150" s="18">
        <v>403</v>
      </c>
      <c r="V150" s="18">
        <v>267</v>
      </c>
      <c r="W150" s="18">
        <v>329</v>
      </c>
      <c r="X150" s="18">
        <v>373</v>
      </c>
      <c r="Y150" s="18">
        <v>311</v>
      </c>
      <c r="Z150" s="22">
        <v>285</v>
      </c>
      <c r="AA150" s="11">
        <f t="shared" si="8"/>
        <v>3263025</v>
      </c>
      <c r="AB150" s="12"/>
    </row>
    <row r="151" spans="1:29" x14ac:dyDescent="0.25">
      <c r="A151" s="2">
        <v>17</v>
      </c>
      <c r="B151" s="17">
        <v>569</v>
      </c>
      <c r="C151" s="18">
        <v>532</v>
      </c>
      <c r="D151" s="18">
        <v>600</v>
      </c>
      <c r="E151" s="18">
        <v>601</v>
      </c>
      <c r="F151" s="18">
        <v>513</v>
      </c>
      <c r="G151" s="18">
        <v>62</v>
      </c>
      <c r="H151" s="18">
        <v>30</v>
      </c>
      <c r="I151" s="18">
        <v>93</v>
      </c>
      <c r="J151" s="18">
        <v>124</v>
      </c>
      <c r="K151" s="18">
        <v>6</v>
      </c>
      <c r="L151" s="18">
        <v>196</v>
      </c>
      <c r="M151" s="18">
        <v>164</v>
      </c>
      <c r="N151" s="18">
        <v>202</v>
      </c>
      <c r="O151" s="18">
        <v>233</v>
      </c>
      <c r="P151" s="18">
        <v>145</v>
      </c>
      <c r="Q151" s="18">
        <v>428</v>
      </c>
      <c r="R151" s="18">
        <v>416</v>
      </c>
      <c r="S151" s="18">
        <v>459</v>
      </c>
      <c r="T151" s="18">
        <v>490</v>
      </c>
      <c r="U151" s="18">
        <v>397</v>
      </c>
      <c r="V151" s="18">
        <v>310</v>
      </c>
      <c r="W151" s="18">
        <v>298</v>
      </c>
      <c r="X151" s="18">
        <v>336</v>
      </c>
      <c r="Y151" s="18">
        <v>367</v>
      </c>
      <c r="Z151" s="22">
        <v>254</v>
      </c>
      <c r="AA151" s="11">
        <f t="shared" si="8"/>
        <v>3263025</v>
      </c>
      <c r="AB151" s="12"/>
    </row>
    <row r="152" spans="1:29" x14ac:dyDescent="0.25">
      <c r="A152" s="2">
        <v>18</v>
      </c>
      <c r="B152" s="17">
        <v>550</v>
      </c>
      <c r="C152" s="18">
        <v>619</v>
      </c>
      <c r="D152" s="18">
        <v>563</v>
      </c>
      <c r="E152" s="18">
        <v>507</v>
      </c>
      <c r="F152" s="18">
        <v>576</v>
      </c>
      <c r="G152" s="18">
        <v>43</v>
      </c>
      <c r="H152" s="18">
        <v>112</v>
      </c>
      <c r="I152" s="18">
        <v>56</v>
      </c>
      <c r="J152" s="18">
        <v>5</v>
      </c>
      <c r="K152" s="18">
        <v>99</v>
      </c>
      <c r="L152" s="18">
        <v>152</v>
      </c>
      <c r="M152" s="18">
        <v>246</v>
      </c>
      <c r="N152" s="18">
        <v>195</v>
      </c>
      <c r="O152" s="18">
        <v>139</v>
      </c>
      <c r="P152" s="18">
        <v>208</v>
      </c>
      <c r="Q152" s="18">
        <v>409</v>
      </c>
      <c r="R152" s="18">
        <v>478</v>
      </c>
      <c r="S152" s="18">
        <v>447</v>
      </c>
      <c r="T152" s="18">
        <v>391</v>
      </c>
      <c r="U152" s="18">
        <v>465</v>
      </c>
      <c r="V152" s="18">
        <v>286</v>
      </c>
      <c r="W152" s="18">
        <v>360</v>
      </c>
      <c r="X152" s="18">
        <v>304</v>
      </c>
      <c r="Y152" s="18">
        <v>273</v>
      </c>
      <c r="Z152" s="22">
        <v>342</v>
      </c>
      <c r="AA152" s="11">
        <f t="shared" si="8"/>
        <v>3263025</v>
      </c>
      <c r="AB152" s="12"/>
    </row>
    <row r="153" spans="1:29" x14ac:dyDescent="0.25">
      <c r="A153" s="2">
        <v>19</v>
      </c>
      <c r="B153" s="17">
        <v>613</v>
      </c>
      <c r="C153" s="18">
        <v>525</v>
      </c>
      <c r="D153" s="18">
        <v>526</v>
      </c>
      <c r="E153" s="18">
        <v>594</v>
      </c>
      <c r="F153" s="18">
        <v>557</v>
      </c>
      <c r="G153" s="18">
        <v>106</v>
      </c>
      <c r="H153" s="18">
        <v>18</v>
      </c>
      <c r="I153" s="18">
        <v>49</v>
      </c>
      <c r="J153" s="18">
        <v>87</v>
      </c>
      <c r="K153" s="18">
        <v>55</v>
      </c>
      <c r="L153" s="18">
        <v>245</v>
      </c>
      <c r="M153" s="18">
        <v>127</v>
      </c>
      <c r="N153" s="18">
        <v>158</v>
      </c>
      <c r="O153" s="18">
        <v>221</v>
      </c>
      <c r="P153" s="18">
        <v>189</v>
      </c>
      <c r="Q153" s="18">
        <v>497</v>
      </c>
      <c r="R153" s="18">
        <v>384</v>
      </c>
      <c r="S153" s="18">
        <v>415</v>
      </c>
      <c r="T153" s="18">
        <v>453</v>
      </c>
      <c r="U153" s="18">
        <v>441</v>
      </c>
      <c r="V153" s="18">
        <v>354</v>
      </c>
      <c r="W153" s="18">
        <v>261</v>
      </c>
      <c r="X153" s="18">
        <v>292</v>
      </c>
      <c r="Y153" s="18">
        <v>335</v>
      </c>
      <c r="Z153" s="22">
        <v>323</v>
      </c>
      <c r="AA153" s="11">
        <f t="shared" si="8"/>
        <v>3263025</v>
      </c>
      <c r="AB153" s="12"/>
    </row>
    <row r="154" spans="1:29" x14ac:dyDescent="0.25">
      <c r="A154" s="2">
        <v>20</v>
      </c>
      <c r="B154" s="17">
        <v>582</v>
      </c>
      <c r="C154" s="18">
        <v>551</v>
      </c>
      <c r="D154" s="18">
        <v>519</v>
      </c>
      <c r="E154" s="18">
        <v>538</v>
      </c>
      <c r="F154" s="18">
        <v>625</v>
      </c>
      <c r="G154" s="18">
        <v>80</v>
      </c>
      <c r="H154" s="18">
        <v>74</v>
      </c>
      <c r="I154" s="18">
        <v>12</v>
      </c>
      <c r="J154" s="18">
        <v>31</v>
      </c>
      <c r="K154" s="18">
        <v>118</v>
      </c>
      <c r="L154" s="18">
        <v>214</v>
      </c>
      <c r="M154" s="18">
        <v>183</v>
      </c>
      <c r="N154" s="18">
        <v>146</v>
      </c>
      <c r="O154" s="18">
        <v>170</v>
      </c>
      <c r="P154" s="18">
        <v>227</v>
      </c>
      <c r="Q154" s="18">
        <v>466</v>
      </c>
      <c r="R154" s="18">
        <v>440</v>
      </c>
      <c r="S154" s="18">
        <v>378</v>
      </c>
      <c r="T154" s="18">
        <v>422</v>
      </c>
      <c r="U154" s="18">
        <v>484</v>
      </c>
      <c r="V154" s="18">
        <v>348</v>
      </c>
      <c r="W154" s="18">
        <v>317</v>
      </c>
      <c r="X154" s="18">
        <v>260</v>
      </c>
      <c r="Y154" s="18">
        <v>279</v>
      </c>
      <c r="Z154" s="22">
        <v>361</v>
      </c>
      <c r="AA154" s="11">
        <f t="shared" si="8"/>
        <v>3263025</v>
      </c>
      <c r="AB154" s="12"/>
    </row>
    <row r="155" spans="1:29" x14ac:dyDescent="0.25">
      <c r="A155" s="2">
        <v>21</v>
      </c>
      <c r="B155" s="17">
        <v>392</v>
      </c>
      <c r="C155" s="18">
        <v>454</v>
      </c>
      <c r="D155" s="18">
        <v>498</v>
      </c>
      <c r="E155" s="18">
        <v>436</v>
      </c>
      <c r="F155" s="18">
        <v>410</v>
      </c>
      <c r="G155" s="18">
        <v>258</v>
      </c>
      <c r="H155" s="18">
        <v>345</v>
      </c>
      <c r="I155" s="18">
        <v>364</v>
      </c>
      <c r="J155" s="18">
        <v>302</v>
      </c>
      <c r="K155" s="18">
        <v>296</v>
      </c>
      <c r="L155" s="18">
        <v>15</v>
      </c>
      <c r="M155" s="18">
        <v>97</v>
      </c>
      <c r="N155" s="18">
        <v>116</v>
      </c>
      <c r="O155" s="18">
        <v>59</v>
      </c>
      <c r="P155" s="18">
        <v>28</v>
      </c>
      <c r="Q155" s="18">
        <v>126</v>
      </c>
      <c r="R155" s="18">
        <v>213</v>
      </c>
      <c r="S155" s="18">
        <v>232</v>
      </c>
      <c r="T155" s="18">
        <v>200</v>
      </c>
      <c r="U155" s="18">
        <v>169</v>
      </c>
      <c r="V155" s="18">
        <v>524</v>
      </c>
      <c r="W155" s="18">
        <v>581</v>
      </c>
      <c r="X155" s="18">
        <v>605</v>
      </c>
      <c r="Y155" s="18">
        <v>568</v>
      </c>
      <c r="Z155" s="22">
        <v>537</v>
      </c>
      <c r="AA155" s="11">
        <f t="shared" si="8"/>
        <v>3263025</v>
      </c>
      <c r="AB155" s="12"/>
    </row>
    <row r="156" spans="1:29" x14ac:dyDescent="0.25">
      <c r="A156" s="2">
        <v>22</v>
      </c>
      <c r="B156" s="17">
        <v>435</v>
      </c>
      <c r="C156" s="18">
        <v>423</v>
      </c>
      <c r="D156" s="18">
        <v>461</v>
      </c>
      <c r="E156" s="18">
        <v>492</v>
      </c>
      <c r="F156" s="18">
        <v>379</v>
      </c>
      <c r="G156" s="18">
        <v>321</v>
      </c>
      <c r="H156" s="18">
        <v>289</v>
      </c>
      <c r="I156" s="18">
        <v>327</v>
      </c>
      <c r="J156" s="18">
        <v>358</v>
      </c>
      <c r="K156" s="18">
        <v>270</v>
      </c>
      <c r="L156" s="18">
        <v>53</v>
      </c>
      <c r="M156" s="18">
        <v>41</v>
      </c>
      <c r="N156" s="18">
        <v>84</v>
      </c>
      <c r="O156" s="18">
        <v>115</v>
      </c>
      <c r="P156" s="18">
        <v>22</v>
      </c>
      <c r="Q156" s="18">
        <v>194</v>
      </c>
      <c r="R156" s="18">
        <v>157</v>
      </c>
      <c r="S156" s="18">
        <v>225</v>
      </c>
      <c r="T156" s="18">
        <v>226</v>
      </c>
      <c r="U156" s="18">
        <v>138</v>
      </c>
      <c r="V156" s="18">
        <v>562</v>
      </c>
      <c r="W156" s="18">
        <v>530</v>
      </c>
      <c r="X156" s="18">
        <v>593</v>
      </c>
      <c r="Y156" s="18">
        <v>624</v>
      </c>
      <c r="Z156" s="22">
        <v>506</v>
      </c>
      <c r="AA156" s="11">
        <f t="shared" si="8"/>
        <v>3263025</v>
      </c>
      <c r="AB156" s="12"/>
    </row>
    <row r="157" spans="1:29" x14ac:dyDescent="0.25">
      <c r="A157" s="2">
        <v>23</v>
      </c>
      <c r="B157" s="17">
        <v>411</v>
      </c>
      <c r="C157" s="18">
        <v>485</v>
      </c>
      <c r="D157" s="18">
        <v>429</v>
      </c>
      <c r="E157" s="18">
        <v>398</v>
      </c>
      <c r="F157" s="18">
        <v>467</v>
      </c>
      <c r="G157" s="18">
        <v>277</v>
      </c>
      <c r="H157" s="18">
        <v>371</v>
      </c>
      <c r="I157" s="18">
        <v>320</v>
      </c>
      <c r="J157" s="18">
        <v>264</v>
      </c>
      <c r="K157" s="18">
        <v>333</v>
      </c>
      <c r="L157" s="18">
        <v>34</v>
      </c>
      <c r="M157" s="18">
        <v>103</v>
      </c>
      <c r="N157" s="18">
        <v>72</v>
      </c>
      <c r="O157" s="18">
        <v>16</v>
      </c>
      <c r="P157" s="18">
        <v>90</v>
      </c>
      <c r="Q157" s="18">
        <v>175</v>
      </c>
      <c r="R157" s="18">
        <v>244</v>
      </c>
      <c r="S157" s="18">
        <v>188</v>
      </c>
      <c r="T157" s="18">
        <v>132</v>
      </c>
      <c r="U157" s="18">
        <v>201</v>
      </c>
      <c r="V157" s="18">
        <v>543</v>
      </c>
      <c r="W157" s="18">
        <v>612</v>
      </c>
      <c r="X157" s="18">
        <v>556</v>
      </c>
      <c r="Y157" s="18">
        <v>505</v>
      </c>
      <c r="Z157" s="22">
        <v>599</v>
      </c>
      <c r="AA157" s="11">
        <f t="shared" si="8"/>
        <v>3263025</v>
      </c>
      <c r="AB157" s="12"/>
    </row>
    <row r="158" spans="1:29" x14ac:dyDescent="0.25">
      <c r="A158" s="2">
        <v>24</v>
      </c>
      <c r="B158" s="17">
        <v>479</v>
      </c>
      <c r="C158" s="18">
        <v>386</v>
      </c>
      <c r="D158" s="18">
        <v>417</v>
      </c>
      <c r="E158" s="18">
        <v>460</v>
      </c>
      <c r="F158" s="18">
        <v>448</v>
      </c>
      <c r="G158" s="18">
        <v>370</v>
      </c>
      <c r="H158" s="18">
        <v>252</v>
      </c>
      <c r="I158" s="18">
        <v>283</v>
      </c>
      <c r="J158" s="18">
        <v>346</v>
      </c>
      <c r="K158" s="18">
        <v>314</v>
      </c>
      <c r="L158" s="18">
        <v>122</v>
      </c>
      <c r="M158" s="18">
        <v>9</v>
      </c>
      <c r="N158" s="18">
        <v>40</v>
      </c>
      <c r="O158" s="18">
        <v>78</v>
      </c>
      <c r="P158" s="18">
        <v>66</v>
      </c>
      <c r="Q158" s="18">
        <v>238</v>
      </c>
      <c r="R158" s="18">
        <v>150</v>
      </c>
      <c r="S158" s="18">
        <v>151</v>
      </c>
      <c r="T158" s="18">
        <v>219</v>
      </c>
      <c r="U158" s="18">
        <v>182</v>
      </c>
      <c r="V158" s="18">
        <v>606</v>
      </c>
      <c r="W158" s="18">
        <v>518</v>
      </c>
      <c r="X158" s="18">
        <v>549</v>
      </c>
      <c r="Y158" s="18">
        <v>587</v>
      </c>
      <c r="Z158" s="22">
        <v>555</v>
      </c>
      <c r="AA158" s="11">
        <f t="shared" si="8"/>
        <v>3263025</v>
      </c>
      <c r="AB158" s="12"/>
    </row>
    <row r="159" spans="1:29" x14ac:dyDescent="0.25">
      <c r="A159" s="2">
        <v>25</v>
      </c>
      <c r="B159" s="19">
        <v>473</v>
      </c>
      <c r="C159" s="20">
        <v>442</v>
      </c>
      <c r="D159" s="20">
        <v>385</v>
      </c>
      <c r="E159" s="20">
        <v>404</v>
      </c>
      <c r="F159" s="20">
        <v>486</v>
      </c>
      <c r="G159" s="20">
        <v>339</v>
      </c>
      <c r="H159" s="20">
        <v>308</v>
      </c>
      <c r="I159" s="20">
        <v>271</v>
      </c>
      <c r="J159" s="20">
        <v>295</v>
      </c>
      <c r="K159" s="20">
        <v>352</v>
      </c>
      <c r="L159" s="20">
        <v>91</v>
      </c>
      <c r="M159" s="20">
        <v>65</v>
      </c>
      <c r="N159" s="20">
        <v>3</v>
      </c>
      <c r="O159" s="20">
        <v>47</v>
      </c>
      <c r="P159" s="20">
        <v>109</v>
      </c>
      <c r="Q159" s="20">
        <v>207</v>
      </c>
      <c r="R159" s="20">
        <v>176</v>
      </c>
      <c r="S159" s="20">
        <v>144</v>
      </c>
      <c r="T159" s="20">
        <v>163</v>
      </c>
      <c r="U159" s="20">
        <v>250</v>
      </c>
      <c r="V159" s="20">
        <v>580</v>
      </c>
      <c r="W159" s="20">
        <v>574</v>
      </c>
      <c r="X159" s="20">
        <v>512</v>
      </c>
      <c r="Y159" s="20">
        <v>531</v>
      </c>
      <c r="Z159" s="23">
        <v>618</v>
      </c>
      <c r="AA159" s="11">
        <f t="shared" si="8"/>
        <v>3263025</v>
      </c>
      <c r="AB159" s="12"/>
    </row>
    <row r="160" spans="1:29" x14ac:dyDescent="0.25">
      <c r="A160" s="7" t="s">
        <v>0</v>
      </c>
      <c r="B160" s="11">
        <f t="shared" ref="B160:Z160" si="9">SUMSQ(B135:B159)</f>
        <v>3263025</v>
      </c>
      <c r="C160" s="11">
        <f t="shared" si="9"/>
        <v>3263025</v>
      </c>
      <c r="D160" s="11">
        <f t="shared" si="9"/>
        <v>3263025</v>
      </c>
      <c r="E160" s="11">
        <f t="shared" si="9"/>
        <v>3263025</v>
      </c>
      <c r="F160" s="11">
        <f t="shared" si="9"/>
        <v>3263025</v>
      </c>
      <c r="G160" s="11">
        <f t="shared" si="9"/>
        <v>3263025</v>
      </c>
      <c r="H160" s="11">
        <f t="shared" si="9"/>
        <v>3263025</v>
      </c>
      <c r="I160" s="11">
        <f t="shared" si="9"/>
        <v>3263025</v>
      </c>
      <c r="J160" s="11">
        <f t="shared" si="9"/>
        <v>3263025</v>
      </c>
      <c r="K160" s="11">
        <f t="shared" si="9"/>
        <v>3263025</v>
      </c>
      <c r="L160" s="11">
        <f t="shared" si="9"/>
        <v>3263025</v>
      </c>
      <c r="M160" s="11">
        <f t="shared" si="9"/>
        <v>3263025</v>
      </c>
      <c r="N160" s="11">
        <f t="shared" si="9"/>
        <v>3263025</v>
      </c>
      <c r="O160" s="11">
        <f t="shared" si="9"/>
        <v>3263025</v>
      </c>
      <c r="P160" s="11">
        <f t="shared" si="9"/>
        <v>3263025</v>
      </c>
      <c r="Q160" s="11">
        <f t="shared" si="9"/>
        <v>3263025</v>
      </c>
      <c r="R160" s="11">
        <f t="shared" si="9"/>
        <v>3263025</v>
      </c>
      <c r="S160" s="11">
        <f t="shared" si="9"/>
        <v>3263025</v>
      </c>
      <c r="T160" s="11">
        <f t="shared" si="9"/>
        <v>3263025</v>
      </c>
      <c r="U160" s="11">
        <f t="shared" si="9"/>
        <v>3263025</v>
      </c>
      <c r="V160" s="11">
        <f t="shared" si="9"/>
        <v>3263025</v>
      </c>
      <c r="W160" s="11">
        <f t="shared" si="9"/>
        <v>3263025</v>
      </c>
      <c r="X160" s="11">
        <f t="shared" si="9"/>
        <v>3263025</v>
      </c>
      <c r="Y160" s="11">
        <f t="shared" si="9"/>
        <v>3263025</v>
      </c>
      <c r="Z160" s="11">
        <f t="shared" si="9"/>
        <v>3263025</v>
      </c>
      <c r="AA160" s="11"/>
      <c r="AB160" s="12"/>
    </row>
    <row r="161" spans="1:28" x14ac:dyDescent="0.25">
      <c r="A161" s="7" t="s">
        <v>4</v>
      </c>
      <c r="N161" s="12">
        <f>N135^3+N136^3+N137^3+N138^3+N139^3+N140^3+N141^3+N142^3+N143^3+N144^3+N145^3+N146^3+N147^3+N148^3+N149^3+N150^3+N151^3+N152^3+N153^3+N154^3+N155^3+N156^3+N157^3+N158^3+N159^3</f>
        <v>1530765625</v>
      </c>
      <c r="O161" s="12"/>
      <c r="AA161" s="11"/>
      <c r="AB161" s="12"/>
    </row>
    <row r="162" spans="1:28" x14ac:dyDescent="0.25">
      <c r="A162" s="3"/>
      <c r="B162" s="8" t="s">
        <v>6</v>
      </c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11"/>
      <c r="AB162" s="12"/>
    </row>
    <row r="163" spans="1:28" x14ac:dyDescent="0.25">
      <c r="A163" s="7" t="s">
        <v>1</v>
      </c>
      <c r="B163" s="3">
        <f>B135</f>
        <v>8</v>
      </c>
      <c r="C163" s="3">
        <f>C136</f>
        <v>39</v>
      </c>
      <c r="D163" s="3">
        <f>D137</f>
        <v>70</v>
      </c>
      <c r="E163" s="3">
        <f>E138</f>
        <v>96</v>
      </c>
      <c r="F163" s="3">
        <f>F139</f>
        <v>102</v>
      </c>
      <c r="G163" s="3">
        <f>G140</f>
        <v>142</v>
      </c>
      <c r="H163" s="3">
        <f>H141</f>
        <v>173</v>
      </c>
      <c r="I163" s="3">
        <f>I142</f>
        <v>179</v>
      </c>
      <c r="J163" s="3">
        <f>J143</f>
        <v>210</v>
      </c>
      <c r="K163" s="3">
        <f>K144</f>
        <v>236</v>
      </c>
      <c r="L163" s="3">
        <f>L145</f>
        <v>251</v>
      </c>
      <c r="M163" s="3">
        <f>M146</f>
        <v>282</v>
      </c>
      <c r="N163" s="3">
        <f>N147</f>
        <v>313</v>
      </c>
      <c r="O163" s="3">
        <f>O148</f>
        <v>344</v>
      </c>
      <c r="P163" s="3">
        <f>P149</f>
        <v>375</v>
      </c>
      <c r="Q163" s="3">
        <f>Q150</f>
        <v>390</v>
      </c>
      <c r="R163" s="3">
        <f>R151</f>
        <v>416</v>
      </c>
      <c r="S163" s="3">
        <f>S152</f>
        <v>447</v>
      </c>
      <c r="T163" s="3">
        <f>T153</f>
        <v>453</v>
      </c>
      <c r="U163" s="3">
        <f>U154</f>
        <v>484</v>
      </c>
      <c r="V163" s="3">
        <f>V155</f>
        <v>524</v>
      </c>
      <c r="W163" s="3">
        <f>W156</f>
        <v>530</v>
      </c>
      <c r="X163" s="3">
        <f>X157</f>
        <v>556</v>
      </c>
      <c r="Y163" s="3">
        <f>Y158</f>
        <v>587</v>
      </c>
      <c r="Z163" s="9">
        <f>Z159</f>
        <v>618</v>
      </c>
      <c r="AA163" s="11">
        <f>SUMSQ(B163:Z163)</f>
        <v>3263025</v>
      </c>
      <c r="AB163" s="12">
        <f>B163^3+C163^3+D163^3+E163^3+F163^3+G163^3+H163^3+I163^3+J163^3+K163^3+L163^3+M163^3+N163^3+O163^3+P163^3+Q163^3+R163^3+S163^3+T163^3+U163^3+V163^3+W163^3+X163^3+Y163^3+Z163^3</f>
        <v>1530765625</v>
      </c>
    </row>
    <row r="164" spans="1:28" x14ac:dyDescent="0.25">
      <c r="A164" s="7" t="s">
        <v>2</v>
      </c>
      <c r="B164" s="3">
        <f>B159</f>
        <v>473</v>
      </c>
      <c r="C164" s="3">
        <f>C158</f>
        <v>386</v>
      </c>
      <c r="D164" s="3">
        <f>D157</f>
        <v>429</v>
      </c>
      <c r="E164" s="3">
        <f>E156</f>
        <v>492</v>
      </c>
      <c r="F164" s="3">
        <f>F155</f>
        <v>410</v>
      </c>
      <c r="G164" s="3">
        <f>G154</f>
        <v>80</v>
      </c>
      <c r="H164" s="3">
        <f>H153</f>
        <v>18</v>
      </c>
      <c r="I164" s="3">
        <f>I152</f>
        <v>56</v>
      </c>
      <c r="J164" s="3">
        <f>J151</f>
        <v>124</v>
      </c>
      <c r="K164" s="3">
        <f>K150</f>
        <v>37</v>
      </c>
      <c r="L164" s="3">
        <f>L149</f>
        <v>332</v>
      </c>
      <c r="M164" s="3">
        <f>M148</f>
        <v>275</v>
      </c>
      <c r="N164" s="3">
        <f>N147</f>
        <v>313</v>
      </c>
      <c r="O164" s="3">
        <f>O146</f>
        <v>351</v>
      </c>
      <c r="P164" s="3">
        <f>P145</f>
        <v>294</v>
      </c>
      <c r="Q164" s="3">
        <f>Q144</f>
        <v>589</v>
      </c>
      <c r="R164" s="3">
        <f>R143</f>
        <v>502</v>
      </c>
      <c r="S164" s="3">
        <f>S142</f>
        <v>570</v>
      </c>
      <c r="T164" s="3">
        <f>T141</f>
        <v>608</v>
      </c>
      <c r="U164" s="3">
        <f>U140</f>
        <v>546</v>
      </c>
      <c r="V164" s="3">
        <f>V139</f>
        <v>216</v>
      </c>
      <c r="W164" s="3">
        <f>W138</f>
        <v>134</v>
      </c>
      <c r="X164" s="3">
        <f>X137</f>
        <v>197</v>
      </c>
      <c r="Y164" s="3">
        <f>Y136</f>
        <v>240</v>
      </c>
      <c r="Z164" s="9">
        <f>Z135</f>
        <v>153</v>
      </c>
      <c r="AA164" s="11">
        <f>SUMSQ(B164:Z164)</f>
        <v>3263025</v>
      </c>
      <c r="AB164" s="12">
        <f>B164^3+C164^3+D164^3+E164^3+F164^3+G164^3+H164^3+I164^3+J164^3+K164^3+L164^3+M164^3+N164^3+O164^3+P164^3+Q164^3+R164^3+S164^3+T164^3+U164^3+V164^3+W164^3+X164^3+Y164^3+Z164^3</f>
        <v>1530765625</v>
      </c>
    </row>
    <row r="166" spans="1:28" x14ac:dyDescent="0.25">
      <c r="A166" s="2" t="s">
        <v>3</v>
      </c>
      <c r="B166" s="13" t="s">
        <v>31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6"/>
      <c r="AB166" s="2"/>
    </row>
    <row r="167" spans="1:28" x14ac:dyDescent="0.25">
      <c r="A167" s="2">
        <v>1</v>
      </c>
      <c r="B167" s="15">
        <v>11</v>
      </c>
      <c r="C167" s="16">
        <v>94</v>
      </c>
      <c r="D167" s="16">
        <v>105</v>
      </c>
      <c r="E167" s="16">
        <v>72</v>
      </c>
      <c r="F167" s="16">
        <v>33</v>
      </c>
      <c r="G167" s="16">
        <v>385</v>
      </c>
      <c r="H167" s="16">
        <v>463</v>
      </c>
      <c r="I167" s="16">
        <v>499</v>
      </c>
      <c r="J167" s="16">
        <v>441</v>
      </c>
      <c r="K167" s="16">
        <v>402</v>
      </c>
      <c r="L167" s="16">
        <v>523</v>
      </c>
      <c r="M167" s="16">
        <v>576</v>
      </c>
      <c r="N167" s="16">
        <v>612</v>
      </c>
      <c r="O167" s="16">
        <v>559</v>
      </c>
      <c r="P167" s="16">
        <v>545</v>
      </c>
      <c r="Q167" s="16">
        <v>254</v>
      </c>
      <c r="R167" s="16">
        <v>332</v>
      </c>
      <c r="S167" s="16">
        <v>368</v>
      </c>
      <c r="T167" s="16">
        <v>315</v>
      </c>
      <c r="U167" s="16">
        <v>296</v>
      </c>
      <c r="V167" s="16">
        <v>142</v>
      </c>
      <c r="W167" s="16">
        <v>225</v>
      </c>
      <c r="X167" s="16">
        <v>231</v>
      </c>
      <c r="Y167" s="16">
        <v>178</v>
      </c>
      <c r="Z167" s="21">
        <v>164</v>
      </c>
      <c r="AA167" s="11">
        <f t="shared" ref="AA167:AA191" si="10">SUMSQ(B167:Z167)</f>
        <v>3263025</v>
      </c>
    </row>
    <row r="168" spans="1:28" x14ac:dyDescent="0.25">
      <c r="A168" s="2">
        <v>2</v>
      </c>
      <c r="B168" s="17">
        <v>58</v>
      </c>
      <c r="C168" s="18">
        <v>30</v>
      </c>
      <c r="D168" s="18">
        <v>97</v>
      </c>
      <c r="E168" s="18">
        <v>111</v>
      </c>
      <c r="F168" s="18">
        <v>19</v>
      </c>
      <c r="G168" s="18">
        <v>427</v>
      </c>
      <c r="H168" s="18">
        <v>424</v>
      </c>
      <c r="I168" s="18">
        <v>466</v>
      </c>
      <c r="J168" s="18">
        <v>485</v>
      </c>
      <c r="K168" s="18">
        <v>388</v>
      </c>
      <c r="L168" s="18">
        <v>570</v>
      </c>
      <c r="M168" s="18">
        <v>537</v>
      </c>
      <c r="N168" s="18">
        <v>584</v>
      </c>
      <c r="O168" s="18">
        <v>623</v>
      </c>
      <c r="P168" s="18">
        <v>501</v>
      </c>
      <c r="Q168" s="18">
        <v>321</v>
      </c>
      <c r="R168" s="18">
        <v>293</v>
      </c>
      <c r="S168" s="18">
        <v>340</v>
      </c>
      <c r="T168" s="18">
        <v>354</v>
      </c>
      <c r="U168" s="18">
        <v>257</v>
      </c>
      <c r="V168" s="18">
        <v>189</v>
      </c>
      <c r="W168" s="18">
        <v>156</v>
      </c>
      <c r="X168" s="18">
        <v>203</v>
      </c>
      <c r="Y168" s="18">
        <v>242</v>
      </c>
      <c r="Z168" s="22">
        <v>150</v>
      </c>
      <c r="AA168" s="11">
        <f t="shared" si="10"/>
        <v>3263025</v>
      </c>
    </row>
    <row r="169" spans="1:28" x14ac:dyDescent="0.25">
      <c r="A169" s="2">
        <v>3</v>
      </c>
      <c r="B169" s="17">
        <v>47</v>
      </c>
      <c r="C169" s="18">
        <v>108</v>
      </c>
      <c r="D169" s="18">
        <v>69</v>
      </c>
      <c r="E169" s="18">
        <v>5</v>
      </c>
      <c r="F169" s="18">
        <v>86</v>
      </c>
      <c r="G169" s="18">
        <v>416</v>
      </c>
      <c r="H169" s="18">
        <v>477</v>
      </c>
      <c r="I169" s="18">
        <v>438</v>
      </c>
      <c r="J169" s="18">
        <v>399</v>
      </c>
      <c r="K169" s="18">
        <v>460</v>
      </c>
      <c r="L169" s="18">
        <v>534</v>
      </c>
      <c r="M169" s="18">
        <v>620</v>
      </c>
      <c r="N169" s="18">
        <v>551</v>
      </c>
      <c r="O169" s="18">
        <v>512</v>
      </c>
      <c r="P169" s="18">
        <v>598</v>
      </c>
      <c r="Q169" s="18">
        <v>290</v>
      </c>
      <c r="R169" s="18">
        <v>371</v>
      </c>
      <c r="S169" s="18">
        <v>307</v>
      </c>
      <c r="T169" s="18">
        <v>268</v>
      </c>
      <c r="U169" s="18">
        <v>329</v>
      </c>
      <c r="V169" s="18">
        <v>153</v>
      </c>
      <c r="W169" s="18">
        <v>239</v>
      </c>
      <c r="X169" s="18">
        <v>200</v>
      </c>
      <c r="Y169" s="18">
        <v>131</v>
      </c>
      <c r="Z169" s="22">
        <v>217</v>
      </c>
      <c r="AA169" s="11">
        <f t="shared" si="10"/>
        <v>3263025</v>
      </c>
    </row>
    <row r="170" spans="1:28" x14ac:dyDescent="0.25">
      <c r="A170" s="2">
        <v>4</v>
      </c>
      <c r="B170" s="17">
        <v>119</v>
      </c>
      <c r="C170" s="18">
        <v>22</v>
      </c>
      <c r="D170" s="18">
        <v>36</v>
      </c>
      <c r="E170" s="18">
        <v>83</v>
      </c>
      <c r="F170" s="18">
        <v>55</v>
      </c>
      <c r="G170" s="18">
        <v>488</v>
      </c>
      <c r="H170" s="18">
        <v>391</v>
      </c>
      <c r="I170" s="18">
        <v>410</v>
      </c>
      <c r="J170" s="18">
        <v>452</v>
      </c>
      <c r="K170" s="18">
        <v>449</v>
      </c>
      <c r="L170" s="18">
        <v>601</v>
      </c>
      <c r="M170" s="18">
        <v>509</v>
      </c>
      <c r="N170" s="18">
        <v>548</v>
      </c>
      <c r="O170" s="18">
        <v>595</v>
      </c>
      <c r="P170" s="18">
        <v>562</v>
      </c>
      <c r="Q170" s="18">
        <v>357</v>
      </c>
      <c r="R170" s="18">
        <v>265</v>
      </c>
      <c r="S170" s="18">
        <v>279</v>
      </c>
      <c r="T170" s="18">
        <v>346</v>
      </c>
      <c r="U170" s="18">
        <v>318</v>
      </c>
      <c r="V170" s="18">
        <v>250</v>
      </c>
      <c r="W170" s="18">
        <v>128</v>
      </c>
      <c r="X170" s="18">
        <v>167</v>
      </c>
      <c r="Y170" s="18">
        <v>214</v>
      </c>
      <c r="Z170" s="22">
        <v>181</v>
      </c>
      <c r="AA170" s="11">
        <f t="shared" si="10"/>
        <v>3263025</v>
      </c>
    </row>
    <row r="171" spans="1:28" x14ac:dyDescent="0.25">
      <c r="A171" s="2">
        <v>5</v>
      </c>
      <c r="B171" s="17">
        <v>80</v>
      </c>
      <c r="C171" s="18">
        <v>61</v>
      </c>
      <c r="D171" s="18">
        <v>8</v>
      </c>
      <c r="E171" s="18">
        <v>44</v>
      </c>
      <c r="F171" s="18">
        <v>122</v>
      </c>
      <c r="G171" s="18">
        <v>474</v>
      </c>
      <c r="H171" s="18">
        <v>435</v>
      </c>
      <c r="I171" s="18">
        <v>377</v>
      </c>
      <c r="J171" s="18">
        <v>413</v>
      </c>
      <c r="K171" s="18">
        <v>491</v>
      </c>
      <c r="L171" s="18">
        <v>587</v>
      </c>
      <c r="M171" s="18">
        <v>573</v>
      </c>
      <c r="N171" s="18">
        <v>520</v>
      </c>
      <c r="O171" s="18">
        <v>526</v>
      </c>
      <c r="P171" s="18">
        <v>609</v>
      </c>
      <c r="Q171" s="18">
        <v>343</v>
      </c>
      <c r="R171" s="18">
        <v>304</v>
      </c>
      <c r="S171" s="18">
        <v>271</v>
      </c>
      <c r="T171" s="18">
        <v>282</v>
      </c>
      <c r="U171" s="18">
        <v>365</v>
      </c>
      <c r="V171" s="18">
        <v>206</v>
      </c>
      <c r="W171" s="18">
        <v>192</v>
      </c>
      <c r="X171" s="18">
        <v>139</v>
      </c>
      <c r="Y171" s="18">
        <v>175</v>
      </c>
      <c r="Z171" s="22">
        <v>228</v>
      </c>
      <c r="AA171" s="11">
        <f t="shared" si="10"/>
        <v>3263025</v>
      </c>
    </row>
    <row r="172" spans="1:28" x14ac:dyDescent="0.25">
      <c r="A172" s="2">
        <v>6</v>
      </c>
      <c r="B172" s="17">
        <v>267</v>
      </c>
      <c r="C172" s="18">
        <v>350</v>
      </c>
      <c r="D172" s="18">
        <v>356</v>
      </c>
      <c r="E172" s="18">
        <v>303</v>
      </c>
      <c r="F172" s="18">
        <v>289</v>
      </c>
      <c r="G172" s="18">
        <v>148</v>
      </c>
      <c r="H172" s="18">
        <v>201</v>
      </c>
      <c r="I172" s="18">
        <v>237</v>
      </c>
      <c r="J172" s="18">
        <v>184</v>
      </c>
      <c r="K172" s="18">
        <v>170</v>
      </c>
      <c r="L172" s="18">
        <v>379</v>
      </c>
      <c r="M172" s="18">
        <v>457</v>
      </c>
      <c r="N172" s="18">
        <v>493</v>
      </c>
      <c r="O172" s="18">
        <v>440</v>
      </c>
      <c r="P172" s="18">
        <v>421</v>
      </c>
      <c r="Q172" s="18">
        <v>511</v>
      </c>
      <c r="R172" s="18">
        <v>594</v>
      </c>
      <c r="S172" s="18">
        <v>605</v>
      </c>
      <c r="T172" s="18">
        <v>572</v>
      </c>
      <c r="U172" s="18">
        <v>533</v>
      </c>
      <c r="V172" s="18">
        <v>10</v>
      </c>
      <c r="W172" s="18">
        <v>88</v>
      </c>
      <c r="X172" s="18">
        <v>124</v>
      </c>
      <c r="Y172" s="18">
        <v>66</v>
      </c>
      <c r="Z172" s="22">
        <v>27</v>
      </c>
      <c r="AA172" s="11">
        <f t="shared" si="10"/>
        <v>3263025</v>
      </c>
    </row>
    <row r="173" spans="1:28" x14ac:dyDescent="0.25">
      <c r="A173" s="2">
        <v>7</v>
      </c>
      <c r="B173" s="17">
        <v>314</v>
      </c>
      <c r="C173" s="18">
        <v>281</v>
      </c>
      <c r="D173" s="18">
        <v>328</v>
      </c>
      <c r="E173" s="18">
        <v>367</v>
      </c>
      <c r="F173" s="18">
        <v>275</v>
      </c>
      <c r="G173" s="18">
        <v>195</v>
      </c>
      <c r="H173" s="18">
        <v>162</v>
      </c>
      <c r="I173" s="18">
        <v>209</v>
      </c>
      <c r="J173" s="18">
        <v>248</v>
      </c>
      <c r="K173" s="18">
        <v>126</v>
      </c>
      <c r="L173" s="18">
        <v>446</v>
      </c>
      <c r="M173" s="18">
        <v>418</v>
      </c>
      <c r="N173" s="18">
        <v>465</v>
      </c>
      <c r="O173" s="18">
        <v>479</v>
      </c>
      <c r="P173" s="18">
        <v>382</v>
      </c>
      <c r="Q173" s="18">
        <v>558</v>
      </c>
      <c r="R173" s="18">
        <v>530</v>
      </c>
      <c r="S173" s="18">
        <v>597</v>
      </c>
      <c r="T173" s="18">
        <v>611</v>
      </c>
      <c r="U173" s="18">
        <v>519</v>
      </c>
      <c r="V173" s="18">
        <v>52</v>
      </c>
      <c r="W173" s="18">
        <v>49</v>
      </c>
      <c r="X173" s="18">
        <v>91</v>
      </c>
      <c r="Y173" s="18">
        <v>110</v>
      </c>
      <c r="Z173" s="22">
        <v>13</v>
      </c>
      <c r="AA173" s="11">
        <f t="shared" si="10"/>
        <v>3263025</v>
      </c>
      <c r="AB173" s="3" t="s">
        <v>3</v>
      </c>
    </row>
    <row r="174" spans="1:28" x14ac:dyDescent="0.25">
      <c r="A174" s="2">
        <v>8</v>
      </c>
      <c r="B174" s="17">
        <v>278</v>
      </c>
      <c r="C174" s="18">
        <v>364</v>
      </c>
      <c r="D174" s="18">
        <v>325</v>
      </c>
      <c r="E174" s="18">
        <v>256</v>
      </c>
      <c r="F174" s="18">
        <v>342</v>
      </c>
      <c r="G174" s="18">
        <v>159</v>
      </c>
      <c r="H174" s="18">
        <v>245</v>
      </c>
      <c r="I174" s="18">
        <v>176</v>
      </c>
      <c r="J174" s="18">
        <v>137</v>
      </c>
      <c r="K174" s="18">
        <v>223</v>
      </c>
      <c r="L174" s="18">
        <v>415</v>
      </c>
      <c r="M174" s="18">
        <v>496</v>
      </c>
      <c r="N174" s="18">
        <v>432</v>
      </c>
      <c r="O174" s="18">
        <v>393</v>
      </c>
      <c r="P174" s="18">
        <v>454</v>
      </c>
      <c r="Q174" s="18">
        <v>547</v>
      </c>
      <c r="R174" s="18">
        <v>608</v>
      </c>
      <c r="S174" s="18">
        <v>569</v>
      </c>
      <c r="T174" s="18">
        <v>505</v>
      </c>
      <c r="U174" s="18">
        <v>586</v>
      </c>
      <c r="V174" s="18">
        <v>41</v>
      </c>
      <c r="W174" s="18">
        <v>102</v>
      </c>
      <c r="X174" s="18">
        <v>63</v>
      </c>
      <c r="Y174" s="18">
        <v>24</v>
      </c>
      <c r="Z174" s="22">
        <v>85</v>
      </c>
      <c r="AA174" s="11">
        <f t="shared" si="10"/>
        <v>3263025</v>
      </c>
    </row>
    <row r="175" spans="1:28" x14ac:dyDescent="0.25">
      <c r="A175" s="2">
        <v>9</v>
      </c>
      <c r="B175" s="17">
        <v>375</v>
      </c>
      <c r="C175" s="18">
        <v>253</v>
      </c>
      <c r="D175" s="18">
        <v>292</v>
      </c>
      <c r="E175" s="18">
        <v>339</v>
      </c>
      <c r="F175" s="18">
        <v>306</v>
      </c>
      <c r="G175" s="18">
        <v>226</v>
      </c>
      <c r="H175" s="18">
        <v>134</v>
      </c>
      <c r="I175" s="18">
        <v>173</v>
      </c>
      <c r="J175" s="18">
        <v>220</v>
      </c>
      <c r="K175" s="18">
        <v>187</v>
      </c>
      <c r="L175" s="18">
        <v>482</v>
      </c>
      <c r="M175" s="18">
        <v>390</v>
      </c>
      <c r="N175" s="18">
        <v>404</v>
      </c>
      <c r="O175" s="18">
        <v>471</v>
      </c>
      <c r="P175" s="18">
        <v>443</v>
      </c>
      <c r="Q175" s="18">
        <v>619</v>
      </c>
      <c r="R175" s="18">
        <v>522</v>
      </c>
      <c r="S175" s="18">
        <v>536</v>
      </c>
      <c r="T175" s="18">
        <v>583</v>
      </c>
      <c r="U175" s="18">
        <v>555</v>
      </c>
      <c r="V175" s="18">
        <v>113</v>
      </c>
      <c r="W175" s="18">
        <v>16</v>
      </c>
      <c r="X175" s="18">
        <v>35</v>
      </c>
      <c r="Y175" s="18">
        <v>77</v>
      </c>
      <c r="Z175" s="22">
        <v>74</v>
      </c>
      <c r="AA175" s="11">
        <f t="shared" si="10"/>
        <v>3263025</v>
      </c>
    </row>
    <row r="176" spans="1:28" x14ac:dyDescent="0.25">
      <c r="A176" s="2">
        <v>10</v>
      </c>
      <c r="B176" s="17">
        <v>331</v>
      </c>
      <c r="C176" s="18">
        <v>317</v>
      </c>
      <c r="D176" s="18">
        <v>264</v>
      </c>
      <c r="E176" s="18">
        <v>300</v>
      </c>
      <c r="F176" s="18">
        <v>353</v>
      </c>
      <c r="G176" s="18">
        <v>212</v>
      </c>
      <c r="H176" s="18">
        <v>198</v>
      </c>
      <c r="I176" s="18">
        <v>145</v>
      </c>
      <c r="J176" s="18">
        <v>151</v>
      </c>
      <c r="K176" s="18">
        <v>234</v>
      </c>
      <c r="L176" s="18">
        <v>468</v>
      </c>
      <c r="M176" s="18">
        <v>429</v>
      </c>
      <c r="N176" s="18">
        <v>396</v>
      </c>
      <c r="O176" s="18">
        <v>407</v>
      </c>
      <c r="P176" s="18">
        <v>490</v>
      </c>
      <c r="Q176" s="18">
        <v>580</v>
      </c>
      <c r="R176" s="18">
        <v>561</v>
      </c>
      <c r="S176" s="18">
        <v>508</v>
      </c>
      <c r="T176" s="18">
        <v>544</v>
      </c>
      <c r="U176" s="18">
        <v>622</v>
      </c>
      <c r="V176" s="18">
        <v>99</v>
      </c>
      <c r="W176" s="18">
        <v>60</v>
      </c>
      <c r="X176" s="18">
        <v>2</v>
      </c>
      <c r="Y176" s="18">
        <v>38</v>
      </c>
      <c r="Z176" s="22">
        <v>116</v>
      </c>
      <c r="AA176" s="11">
        <f t="shared" si="10"/>
        <v>3263025</v>
      </c>
    </row>
    <row r="177" spans="1:28" x14ac:dyDescent="0.25">
      <c r="A177" s="2">
        <v>11</v>
      </c>
      <c r="B177" s="17">
        <v>129</v>
      </c>
      <c r="C177" s="18">
        <v>207</v>
      </c>
      <c r="D177" s="18">
        <v>243</v>
      </c>
      <c r="E177" s="18">
        <v>190</v>
      </c>
      <c r="F177" s="18">
        <v>171</v>
      </c>
      <c r="G177" s="18">
        <v>517</v>
      </c>
      <c r="H177" s="18">
        <v>600</v>
      </c>
      <c r="I177" s="18">
        <v>606</v>
      </c>
      <c r="J177" s="18">
        <v>553</v>
      </c>
      <c r="K177" s="18">
        <v>539</v>
      </c>
      <c r="L177" s="18">
        <v>260</v>
      </c>
      <c r="M177" s="18">
        <v>338</v>
      </c>
      <c r="N177" s="18">
        <v>374</v>
      </c>
      <c r="O177" s="18">
        <v>316</v>
      </c>
      <c r="P177" s="18">
        <v>277</v>
      </c>
      <c r="Q177" s="18">
        <v>23</v>
      </c>
      <c r="R177" s="18">
        <v>76</v>
      </c>
      <c r="S177" s="18">
        <v>112</v>
      </c>
      <c r="T177" s="18">
        <v>59</v>
      </c>
      <c r="U177" s="18">
        <v>45</v>
      </c>
      <c r="V177" s="18">
        <v>386</v>
      </c>
      <c r="W177" s="18">
        <v>469</v>
      </c>
      <c r="X177" s="18">
        <v>480</v>
      </c>
      <c r="Y177" s="18">
        <v>447</v>
      </c>
      <c r="Z177" s="22">
        <v>408</v>
      </c>
      <c r="AA177" s="11">
        <f t="shared" si="10"/>
        <v>3263025</v>
      </c>
    </row>
    <row r="178" spans="1:28" x14ac:dyDescent="0.25">
      <c r="A178" s="2">
        <v>12</v>
      </c>
      <c r="B178" s="17">
        <v>196</v>
      </c>
      <c r="C178" s="18">
        <v>168</v>
      </c>
      <c r="D178" s="18">
        <v>215</v>
      </c>
      <c r="E178" s="18">
        <v>229</v>
      </c>
      <c r="F178" s="18">
        <v>132</v>
      </c>
      <c r="G178" s="18">
        <v>564</v>
      </c>
      <c r="H178" s="18">
        <v>531</v>
      </c>
      <c r="I178" s="18">
        <v>578</v>
      </c>
      <c r="J178" s="18">
        <v>617</v>
      </c>
      <c r="K178" s="18">
        <v>525</v>
      </c>
      <c r="L178" s="18">
        <v>302</v>
      </c>
      <c r="M178" s="18">
        <v>299</v>
      </c>
      <c r="N178" s="18">
        <v>341</v>
      </c>
      <c r="O178" s="18">
        <v>360</v>
      </c>
      <c r="P178" s="18">
        <v>263</v>
      </c>
      <c r="Q178" s="18">
        <v>70</v>
      </c>
      <c r="R178" s="18">
        <v>37</v>
      </c>
      <c r="S178" s="18">
        <v>84</v>
      </c>
      <c r="T178" s="18">
        <v>123</v>
      </c>
      <c r="U178" s="18">
        <v>1</v>
      </c>
      <c r="V178" s="18">
        <v>433</v>
      </c>
      <c r="W178" s="18">
        <v>405</v>
      </c>
      <c r="X178" s="18">
        <v>472</v>
      </c>
      <c r="Y178" s="18">
        <v>486</v>
      </c>
      <c r="Z178" s="22">
        <v>394</v>
      </c>
      <c r="AA178" s="11">
        <f t="shared" si="10"/>
        <v>3263025</v>
      </c>
    </row>
    <row r="179" spans="1:28" x14ac:dyDescent="0.25">
      <c r="A179" s="2">
        <v>13</v>
      </c>
      <c r="B179" s="17">
        <v>165</v>
      </c>
      <c r="C179" s="18">
        <v>246</v>
      </c>
      <c r="D179" s="18">
        <v>182</v>
      </c>
      <c r="E179" s="18">
        <v>143</v>
      </c>
      <c r="F179" s="18">
        <v>204</v>
      </c>
      <c r="G179" s="18">
        <v>528</v>
      </c>
      <c r="H179" s="18">
        <v>614</v>
      </c>
      <c r="I179" s="18">
        <v>575</v>
      </c>
      <c r="J179" s="18">
        <v>506</v>
      </c>
      <c r="K179" s="18">
        <v>592</v>
      </c>
      <c r="L179" s="18">
        <v>291</v>
      </c>
      <c r="M179" s="18">
        <v>352</v>
      </c>
      <c r="N179" s="14">
        <v>313</v>
      </c>
      <c r="O179" s="18">
        <v>274</v>
      </c>
      <c r="P179" s="18">
        <v>335</v>
      </c>
      <c r="Q179" s="18">
        <v>34</v>
      </c>
      <c r="R179" s="18">
        <v>120</v>
      </c>
      <c r="S179" s="18">
        <v>51</v>
      </c>
      <c r="T179" s="18">
        <v>12</v>
      </c>
      <c r="U179" s="18">
        <v>98</v>
      </c>
      <c r="V179" s="18">
        <v>422</v>
      </c>
      <c r="W179" s="18">
        <v>483</v>
      </c>
      <c r="X179" s="18">
        <v>444</v>
      </c>
      <c r="Y179" s="18">
        <v>380</v>
      </c>
      <c r="Z179" s="22">
        <v>461</v>
      </c>
      <c r="AA179" s="11">
        <f t="shared" si="10"/>
        <v>3263025</v>
      </c>
      <c r="AB179" s="12">
        <f>B179^3+C179^3+D179^3+E179^3+F179^3+G179^3+H179^3+I179^3+J179^3+K179^3+L179^3+M179^3+N179^3+O179^3+P179^3+Q179^3+R179^3+S179^3+T179^3+U179^3+V179^3+W179^3+X179^3+Y179^3+Z179^3</f>
        <v>1530765625</v>
      </c>
    </row>
    <row r="180" spans="1:28" x14ac:dyDescent="0.25">
      <c r="A180" s="2">
        <v>14</v>
      </c>
      <c r="B180" s="17">
        <v>232</v>
      </c>
      <c r="C180" s="18">
        <v>140</v>
      </c>
      <c r="D180" s="18">
        <v>154</v>
      </c>
      <c r="E180" s="18">
        <v>221</v>
      </c>
      <c r="F180" s="18">
        <v>193</v>
      </c>
      <c r="G180" s="18">
        <v>625</v>
      </c>
      <c r="H180" s="18">
        <v>503</v>
      </c>
      <c r="I180" s="18">
        <v>542</v>
      </c>
      <c r="J180" s="18">
        <v>589</v>
      </c>
      <c r="K180" s="18">
        <v>556</v>
      </c>
      <c r="L180" s="18">
        <v>363</v>
      </c>
      <c r="M180" s="18">
        <v>266</v>
      </c>
      <c r="N180" s="18">
        <v>285</v>
      </c>
      <c r="O180" s="18">
        <v>327</v>
      </c>
      <c r="P180" s="18">
        <v>324</v>
      </c>
      <c r="Q180" s="18">
        <v>101</v>
      </c>
      <c r="R180" s="18">
        <v>9</v>
      </c>
      <c r="S180" s="18">
        <v>48</v>
      </c>
      <c r="T180" s="18">
        <v>95</v>
      </c>
      <c r="U180" s="18">
        <v>62</v>
      </c>
      <c r="V180" s="18">
        <v>494</v>
      </c>
      <c r="W180" s="18">
        <v>397</v>
      </c>
      <c r="X180" s="18">
        <v>411</v>
      </c>
      <c r="Y180" s="18">
        <v>458</v>
      </c>
      <c r="Z180" s="22">
        <v>430</v>
      </c>
      <c r="AA180" s="11">
        <f t="shared" si="10"/>
        <v>3263025</v>
      </c>
      <c r="AB180" s="12"/>
    </row>
    <row r="181" spans="1:28" x14ac:dyDescent="0.25">
      <c r="A181" s="2">
        <v>15</v>
      </c>
      <c r="B181" s="17">
        <v>218</v>
      </c>
      <c r="C181" s="18">
        <v>179</v>
      </c>
      <c r="D181" s="18">
        <v>146</v>
      </c>
      <c r="E181" s="18">
        <v>157</v>
      </c>
      <c r="F181" s="18">
        <v>240</v>
      </c>
      <c r="G181" s="18">
        <v>581</v>
      </c>
      <c r="H181" s="18">
        <v>567</v>
      </c>
      <c r="I181" s="18">
        <v>514</v>
      </c>
      <c r="J181" s="18">
        <v>550</v>
      </c>
      <c r="K181" s="18">
        <v>603</v>
      </c>
      <c r="L181" s="18">
        <v>349</v>
      </c>
      <c r="M181" s="18">
        <v>310</v>
      </c>
      <c r="N181" s="18">
        <v>252</v>
      </c>
      <c r="O181" s="18">
        <v>288</v>
      </c>
      <c r="P181" s="18">
        <v>366</v>
      </c>
      <c r="Q181" s="18">
        <v>87</v>
      </c>
      <c r="R181" s="18">
        <v>73</v>
      </c>
      <c r="S181" s="18">
        <v>20</v>
      </c>
      <c r="T181" s="18">
        <v>26</v>
      </c>
      <c r="U181" s="18">
        <v>109</v>
      </c>
      <c r="V181" s="18">
        <v>455</v>
      </c>
      <c r="W181" s="18">
        <v>436</v>
      </c>
      <c r="X181" s="18">
        <v>383</v>
      </c>
      <c r="Y181" s="18">
        <v>419</v>
      </c>
      <c r="Z181" s="22">
        <v>497</v>
      </c>
      <c r="AA181" s="11">
        <f t="shared" si="10"/>
        <v>3263025</v>
      </c>
      <c r="AB181" s="12"/>
    </row>
    <row r="182" spans="1:28" x14ac:dyDescent="0.25">
      <c r="A182" s="2">
        <v>16</v>
      </c>
      <c r="B182" s="17">
        <v>510</v>
      </c>
      <c r="C182" s="18">
        <v>588</v>
      </c>
      <c r="D182" s="18">
        <v>624</v>
      </c>
      <c r="E182" s="18">
        <v>566</v>
      </c>
      <c r="F182" s="18">
        <v>527</v>
      </c>
      <c r="G182" s="18">
        <v>4</v>
      </c>
      <c r="H182" s="18">
        <v>82</v>
      </c>
      <c r="I182" s="18">
        <v>118</v>
      </c>
      <c r="J182" s="18">
        <v>65</v>
      </c>
      <c r="K182" s="18">
        <v>46</v>
      </c>
      <c r="L182" s="18">
        <v>136</v>
      </c>
      <c r="M182" s="18">
        <v>219</v>
      </c>
      <c r="N182" s="18">
        <v>230</v>
      </c>
      <c r="O182" s="18">
        <v>197</v>
      </c>
      <c r="P182" s="18">
        <v>158</v>
      </c>
      <c r="Q182" s="18">
        <v>392</v>
      </c>
      <c r="R182" s="18">
        <v>475</v>
      </c>
      <c r="S182" s="18">
        <v>481</v>
      </c>
      <c r="T182" s="18">
        <v>428</v>
      </c>
      <c r="U182" s="18">
        <v>414</v>
      </c>
      <c r="V182" s="18">
        <v>273</v>
      </c>
      <c r="W182" s="18">
        <v>326</v>
      </c>
      <c r="X182" s="18">
        <v>362</v>
      </c>
      <c r="Y182" s="18">
        <v>309</v>
      </c>
      <c r="Z182" s="22">
        <v>295</v>
      </c>
      <c r="AA182" s="11">
        <f t="shared" si="10"/>
        <v>3263025</v>
      </c>
      <c r="AB182" s="12"/>
    </row>
    <row r="183" spans="1:28" x14ac:dyDescent="0.25">
      <c r="A183" s="2">
        <v>17</v>
      </c>
      <c r="B183" s="17">
        <v>552</v>
      </c>
      <c r="C183" s="18">
        <v>549</v>
      </c>
      <c r="D183" s="18">
        <v>591</v>
      </c>
      <c r="E183" s="18">
        <v>610</v>
      </c>
      <c r="F183" s="18">
        <v>513</v>
      </c>
      <c r="G183" s="18">
        <v>71</v>
      </c>
      <c r="H183" s="18">
        <v>43</v>
      </c>
      <c r="I183" s="18">
        <v>90</v>
      </c>
      <c r="J183" s="18">
        <v>104</v>
      </c>
      <c r="K183" s="18">
        <v>7</v>
      </c>
      <c r="L183" s="18">
        <v>183</v>
      </c>
      <c r="M183" s="18">
        <v>155</v>
      </c>
      <c r="N183" s="18">
        <v>222</v>
      </c>
      <c r="O183" s="18">
        <v>236</v>
      </c>
      <c r="P183" s="18">
        <v>144</v>
      </c>
      <c r="Q183" s="18">
        <v>439</v>
      </c>
      <c r="R183" s="18">
        <v>406</v>
      </c>
      <c r="S183" s="18">
        <v>453</v>
      </c>
      <c r="T183" s="18">
        <v>492</v>
      </c>
      <c r="U183" s="18">
        <v>400</v>
      </c>
      <c r="V183" s="18">
        <v>320</v>
      </c>
      <c r="W183" s="18">
        <v>287</v>
      </c>
      <c r="X183" s="18">
        <v>334</v>
      </c>
      <c r="Y183" s="18">
        <v>373</v>
      </c>
      <c r="Z183" s="22">
        <v>251</v>
      </c>
      <c r="AA183" s="11">
        <f t="shared" si="10"/>
        <v>3263025</v>
      </c>
      <c r="AB183" s="12"/>
    </row>
    <row r="184" spans="1:28" x14ac:dyDescent="0.25">
      <c r="A184" s="2">
        <v>18</v>
      </c>
      <c r="B184" s="17">
        <v>541</v>
      </c>
      <c r="C184" s="18">
        <v>602</v>
      </c>
      <c r="D184" s="18">
        <v>563</v>
      </c>
      <c r="E184" s="18">
        <v>524</v>
      </c>
      <c r="F184" s="18">
        <v>585</v>
      </c>
      <c r="G184" s="18">
        <v>40</v>
      </c>
      <c r="H184" s="18">
        <v>121</v>
      </c>
      <c r="I184" s="18">
        <v>57</v>
      </c>
      <c r="J184" s="18">
        <v>18</v>
      </c>
      <c r="K184" s="18">
        <v>79</v>
      </c>
      <c r="L184" s="18">
        <v>172</v>
      </c>
      <c r="M184" s="18">
        <v>233</v>
      </c>
      <c r="N184" s="18">
        <v>194</v>
      </c>
      <c r="O184" s="18">
        <v>130</v>
      </c>
      <c r="P184" s="18">
        <v>211</v>
      </c>
      <c r="Q184" s="18">
        <v>403</v>
      </c>
      <c r="R184" s="18">
        <v>489</v>
      </c>
      <c r="S184" s="18">
        <v>450</v>
      </c>
      <c r="T184" s="18">
        <v>381</v>
      </c>
      <c r="U184" s="18">
        <v>467</v>
      </c>
      <c r="V184" s="18">
        <v>284</v>
      </c>
      <c r="W184" s="18">
        <v>370</v>
      </c>
      <c r="X184" s="18">
        <v>301</v>
      </c>
      <c r="Y184" s="18">
        <v>262</v>
      </c>
      <c r="Z184" s="22">
        <v>348</v>
      </c>
      <c r="AA184" s="11">
        <f t="shared" si="10"/>
        <v>3263025</v>
      </c>
      <c r="AB184" s="12"/>
    </row>
    <row r="185" spans="1:28" x14ac:dyDescent="0.25">
      <c r="A185" s="2">
        <v>19</v>
      </c>
      <c r="B185" s="17">
        <v>613</v>
      </c>
      <c r="C185" s="18">
        <v>516</v>
      </c>
      <c r="D185" s="18">
        <v>535</v>
      </c>
      <c r="E185" s="18">
        <v>577</v>
      </c>
      <c r="F185" s="18">
        <v>574</v>
      </c>
      <c r="G185" s="18">
        <v>107</v>
      </c>
      <c r="H185" s="18">
        <v>15</v>
      </c>
      <c r="I185" s="18">
        <v>29</v>
      </c>
      <c r="J185" s="18">
        <v>96</v>
      </c>
      <c r="K185" s="18">
        <v>68</v>
      </c>
      <c r="L185" s="18">
        <v>244</v>
      </c>
      <c r="M185" s="18">
        <v>147</v>
      </c>
      <c r="N185" s="18">
        <v>161</v>
      </c>
      <c r="O185" s="18">
        <v>208</v>
      </c>
      <c r="P185" s="18">
        <v>180</v>
      </c>
      <c r="Q185" s="18">
        <v>500</v>
      </c>
      <c r="R185" s="18">
        <v>378</v>
      </c>
      <c r="S185" s="18">
        <v>417</v>
      </c>
      <c r="T185" s="18">
        <v>464</v>
      </c>
      <c r="U185" s="18">
        <v>431</v>
      </c>
      <c r="V185" s="18">
        <v>351</v>
      </c>
      <c r="W185" s="18">
        <v>259</v>
      </c>
      <c r="X185" s="18">
        <v>298</v>
      </c>
      <c r="Y185" s="18">
        <v>345</v>
      </c>
      <c r="Z185" s="22">
        <v>312</v>
      </c>
      <c r="AA185" s="11">
        <f t="shared" si="10"/>
        <v>3263025</v>
      </c>
      <c r="AB185" s="12"/>
    </row>
    <row r="186" spans="1:28" x14ac:dyDescent="0.25">
      <c r="A186" s="2">
        <v>20</v>
      </c>
      <c r="B186" s="17">
        <v>599</v>
      </c>
      <c r="C186" s="18">
        <v>560</v>
      </c>
      <c r="D186" s="18">
        <v>502</v>
      </c>
      <c r="E186" s="18">
        <v>538</v>
      </c>
      <c r="F186" s="18">
        <v>616</v>
      </c>
      <c r="G186" s="18">
        <v>93</v>
      </c>
      <c r="H186" s="18">
        <v>54</v>
      </c>
      <c r="I186" s="18">
        <v>21</v>
      </c>
      <c r="J186" s="18">
        <v>32</v>
      </c>
      <c r="K186" s="18">
        <v>115</v>
      </c>
      <c r="L186" s="18">
        <v>205</v>
      </c>
      <c r="M186" s="18">
        <v>186</v>
      </c>
      <c r="N186" s="18">
        <v>133</v>
      </c>
      <c r="O186" s="18">
        <v>169</v>
      </c>
      <c r="P186" s="18">
        <v>247</v>
      </c>
      <c r="Q186" s="18">
        <v>456</v>
      </c>
      <c r="R186" s="18">
        <v>442</v>
      </c>
      <c r="S186" s="18">
        <v>389</v>
      </c>
      <c r="T186" s="18">
        <v>425</v>
      </c>
      <c r="U186" s="18">
        <v>478</v>
      </c>
      <c r="V186" s="18">
        <v>337</v>
      </c>
      <c r="W186" s="18">
        <v>323</v>
      </c>
      <c r="X186" s="18">
        <v>270</v>
      </c>
      <c r="Y186" s="18">
        <v>276</v>
      </c>
      <c r="Z186" s="22">
        <v>359</v>
      </c>
      <c r="AA186" s="11">
        <f t="shared" si="10"/>
        <v>3263025</v>
      </c>
      <c r="AB186" s="12"/>
    </row>
    <row r="187" spans="1:28" x14ac:dyDescent="0.25">
      <c r="A187" s="2">
        <v>21</v>
      </c>
      <c r="B187" s="17">
        <v>398</v>
      </c>
      <c r="C187" s="18">
        <v>451</v>
      </c>
      <c r="D187" s="18">
        <v>487</v>
      </c>
      <c r="E187" s="18">
        <v>434</v>
      </c>
      <c r="F187" s="18">
        <v>420</v>
      </c>
      <c r="G187" s="18">
        <v>261</v>
      </c>
      <c r="H187" s="18">
        <v>344</v>
      </c>
      <c r="I187" s="18">
        <v>355</v>
      </c>
      <c r="J187" s="18">
        <v>322</v>
      </c>
      <c r="K187" s="18">
        <v>283</v>
      </c>
      <c r="L187" s="18">
        <v>17</v>
      </c>
      <c r="M187" s="18">
        <v>100</v>
      </c>
      <c r="N187" s="18">
        <v>106</v>
      </c>
      <c r="O187" s="18">
        <v>53</v>
      </c>
      <c r="P187" s="18">
        <v>39</v>
      </c>
      <c r="Q187" s="18">
        <v>135</v>
      </c>
      <c r="R187" s="18">
        <v>213</v>
      </c>
      <c r="S187" s="18">
        <v>249</v>
      </c>
      <c r="T187" s="18">
        <v>191</v>
      </c>
      <c r="U187" s="18">
        <v>152</v>
      </c>
      <c r="V187" s="18">
        <v>504</v>
      </c>
      <c r="W187" s="18">
        <v>582</v>
      </c>
      <c r="X187" s="18">
        <v>618</v>
      </c>
      <c r="Y187" s="18">
        <v>565</v>
      </c>
      <c r="Z187" s="22">
        <v>546</v>
      </c>
      <c r="AA187" s="11">
        <f t="shared" si="10"/>
        <v>3263025</v>
      </c>
      <c r="AB187" s="12"/>
    </row>
    <row r="188" spans="1:28" x14ac:dyDescent="0.25">
      <c r="A188" s="2">
        <v>22</v>
      </c>
      <c r="B188" s="17">
        <v>445</v>
      </c>
      <c r="C188" s="18">
        <v>412</v>
      </c>
      <c r="D188" s="18">
        <v>459</v>
      </c>
      <c r="E188" s="18">
        <v>498</v>
      </c>
      <c r="F188" s="18">
        <v>376</v>
      </c>
      <c r="G188" s="18">
        <v>308</v>
      </c>
      <c r="H188" s="18">
        <v>280</v>
      </c>
      <c r="I188" s="18">
        <v>347</v>
      </c>
      <c r="J188" s="18">
        <v>361</v>
      </c>
      <c r="K188" s="18">
        <v>269</v>
      </c>
      <c r="L188" s="18">
        <v>64</v>
      </c>
      <c r="M188" s="18">
        <v>31</v>
      </c>
      <c r="N188" s="18">
        <v>78</v>
      </c>
      <c r="O188" s="18">
        <v>117</v>
      </c>
      <c r="P188" s="18">
        <v>25</v>
      </c>
      <c r="Q188" s="18">
        <v>177</v>
      </c>
      <c r="R188" s="18">
        <v>174</v>
      </c>
      <c r="S188" s="18">
        <v>216</v>
      </c>
      <c r="T188" s="18">
        <v>235</v>
      </c>
      <c r="U188" s="18">
        <v>138</v>
      </c>
      <c r="V188" s="18">
        <v>571</v>
      </c>
      <c r="W188" s="18">
        <v>543</v>
      </c>
      <c r="X188" s="18">
        <v>590</v>
      </c>
      <c r="Y188" s="18">
        <v>604</v>
      </c>
      <c r="Z188" s="22">
        <v>507</v>
      </c>
      <c r="AA188" s="11">
        <f t="shared" si="10"/>
        <v>3263025</v>
      </c>
      <c r="AB188" s="12"/>
    </row>
    <row r="189" spans="1:28" x14ac:dyDescent="0.25">
      <c r="A189" s="2">
        <v>23</v>
      </c>
      <c r="B189" s="17">
        <v>409</v>
      </c>
      <c r="C189" s="18">
        <v>495</v>
      </c>
      <c r="D189" s="18">
        <v>426</v>
      </c>
      <c r="E189" s="18">
        <v>387</v>
      </c>
      <c r="F189" s="18">
        <v>473</v>
      </c>
      <c r="G189" s="18">
        <v>297</v>
      </c>
      <c r="H189" s="18">
        <v>358</v>
      </c>
      <c r="I189" s="18">
        <v>319</v>
      </c>
      <c r="J189" s="18">
        <v>255</v>
      </c>
      <c r="K189" s="18">
        <v>336</v>
      </c>
      <c r="L189" s="18">
        <v>28</v>
      </c>
      <c r="M189" s="18">
        <v>114</v>
      </c>
      <c r="N189" s="18">
        <v>75</v>
      </c>
      <c r="O189" s="18">
        <v>6</v>
      </c>
      <c r="P189" s="18">
        <v>92</v>
      </c>
      <c r="Q189" s="18">
        <v>166</v>
      </c>
      <c r="R189" s="18">
        <v>227</v>
      </c>
      <c r="S189" s="18">
        <v>188</v>
      </c>
      <c r="T189" s="18">
        <v>149</v>
      </c>
      <c r="U189" s="18">
        <v>210</v>
      </c>
      <c r="V189" s="18">
        <v>540</v>
      </c>
      <c r="W189" s="18">
        <v>621</v>
      </c>
      <c r="X189" s="18">
        <v>557</v>
      </c>
      <c r="Y189" s="18">
        <v>518</v>
      </c>
      <c r="Z189" s="22">
        <v>579</v>
      </c>
      <c r="AA189" s="11">
        <f t="shared" si="10"/>
        <v>3263025</v>
      </c>
      <c r="AB189" s="12"/>
    </row>
    <row r="190" spans="1:28" x14ac:dyDescent="0.25">
      <c r="A190" s="2">
        <v>24</v>
      </c>
      <c r="B190" s="17">
        <v>476</v>
      </c>
      <c r="C190" s="18">
        <v>384</v>
      </c>
      <c r="D190" s="18">
        <v>423</v>
      </c>
      <c r="E190" s="18">
        <v>470</v>
      </c>
      <c r="F190" s="18">
        <v>437</v>
      </c>
      <c r="G190" s="18">
        <v>369</v>
      </c>
      <c r="H190" s="18">
        <v>272</v>
      </c>
      <c r="I190" s="18">
        <v>286</v>
      </c>
      <c r="J190" s="18">
        <v>333</v>
      </c>
      <c r="K190" s="18">
        <v>305</v>
      </c>
      <c r="L190" s="18">
        <v>125</v>
      </c>
      <c r="M190" s="18">
        <v>3</v>
      </c>
      <c r="N190" s="18">
        <v>42</v>
      </c>
      <c r="O190" s="18">
        <v>89</v>
      </c>
      <c r="P190" s="18">
        <v>56</v>
      </c>
      <c r="Q190" s="18">
        <v>238</v>
      </c>
      <c r="R190" s="18">
        <v>141</v>
      </c>
      <c r="S190" s="18">
        <v>160</v>
      </c>
      <c r="T190" s="18">
        <v>202</v>
      </c>
      <c r="U190" s="18">
        <v>199</v>
      </c>
      <c r="V190" s="18">
        <v>607</v>
      </c>
      <c r="W190" s="18">
        <v>515</v>
      </c>
      <c r="X190" s="18">
        <v>529</v>
      </c>
      <c r="Y190" s="18">
        <v>596</v>
      </c>
      <c r="Z190" s="22">
        <v>568</v>
      </c>
      <c r="AA190" s="11">
        <f t="shared" si="10"/>
        <v>3263025</v>
      </c>
      <c r="AB190" s="12"/>
    </row>
    <row r="191" spans="1:28" x14ac:dyDescent="0.25">
      <c r="A191" s="2">
        <v>25</v>
      </c>
      <c r="B191" s="19">
        <v>462</v>
      </c>
      <c r="C191" s="20">
        <v>448</v>
      </c>
      <c r="D191" s="20">
        <v>395</v>
      </c>
      <c r="E191" s="20">
        <v>401</v>
      </c>
      <c r="F191" s="20">
        <v>484</v>
      </c>
      <c r="G191" s="20">
        <v>330</v>
      </c>
      <c r="H191" s="20">
        <v>311</v>
      </c>
      <c r="I191" s="20">
        <v>258</v>
      </c>
      <c r="J191" s="20">
        <v>294</v>
      </c>
      <c r="K191" s="20">
        <v>372</v>
      </c>
      <c r="L191" s="20">
        <v>81</v>
      </c>
      <c r="M191" s="20">
        <v>67</v>
      </c>
      <c r="N191" s="20">
        <v>14</v>
      </c>
      <c r="O191" s="20">
        <v>50</v>
      </c>
      <c r="P191" s="20">
        <v>103</v>
      </c>
      <c r="Q191" s="20">
        <v>224</v>
      </c>
      <c r="R191" s="20">
        <v>185</v>
      </c>
      <c r="S191" s="20">
        <v>127</v>
      </c>
      <c r="T191" s="20">
        <v>163</v>
      </c>
      <c r="U191" s="20">
        <v>241</v>
      </c>
      <c r="V191" s="20">
        <v>593</v>
      </c>
      <c r="W191" s="20">
        <v>554</v>
      </c>
      <c r="X191" s="20">
        <v>521</v>
      </c>
      <c r="Y191" s="20">
        <v>532</v>
      </c>
      <c r="Z191" s="23">
        <v>615</v>
      </c>
      <c r="AA191" s="11">
        <f t="shared" si="10"/>
        <v>3263025</v>
      </c>
      <c r="AB191" s="12"/>
    </row>
    <row r="192" spans="1:28" x14ac:dyDescent="0.25">
      <c r="A192" s="7" t="s">
        <v>0</v>
      </c>
      <c r="B192" s="11">
        <f t="shared" ref="B192:Z192" si="11">SUMSQ(B167:B191)</f>
        <v>3263025</v>
      </c>
      <c r="C192" s="11">
        <f t="shared" si="11"/>
        <v>3263025</v>
      </c>
      <c r="D192" s="11">
        <f t="shared" si="11"/>
        <v>3263025</v>
      </c>
      <c r="E192" s="11">
        <f t="shared" si="11"/>
        <v>3263025</v>
      </c>
      <c r="F192" s="11">
        <f t="shared" si="11"/>
        <v>3263025</v>
      </c>
      <c r="G192" s="11">
        <f t="shared" si="11"/>
        <v>3263025</v>
      </c>
      <c r="H192" s="11">
        <f t="shared" si="11"/>
        <v>3263025</v>
      </c>
      <c r="I192" s="11">
        <f t="shared" si="11"/>
        <v>3263025</v>
      </c>
      <c r="J192" s="11">
        <f t="shared" si="11"/>
        <v>3263025</v>
      </c>
      <c r="K192" s="11">
        <f t="shared" si="11"/>
        <v>3263025</v>
      </c>
      <c r="L192" s="11">
        <f t="shared" si="11"/>
        <v>3263025</v>
      </c>
      <c r="M192" s="11">
        <f t="shared" si="11"/>
        <v>3263025</v>
      </c>
      <c r="N192" s="11">
        <f t="shared" si="11"/>
        <v>3263025</v>
      </c>
      <c r="O192" s="11">
        <f t="shared" si="11"/>
        <v>3263025</v>
      </c>
      <c r="P192" s="11">
        <f t="shared" si="11"/>
        <v>3263025</v>
      </c>
      <c r="Q192" s="11">
        <f t="shared" si="11"/>
        <v>3263025</v>
      </c>
      <c r="R192" s="11">
        <f t="shared" si="11"/>
        <v>3263025</v>
      </c>
      <c r="S192" s="11">
        <f t="shared" si="11"/>
        <v>3263025</v>
      </c>
      <c r="T192" s="11">
        <f t="shared" si="11"/>
        <v>3263025</v>
      </c>
      <c r="U192" s="11">
        <f t="shared" si="11"/>
        <v>3263025</v>
      </c>
      <c r="V192" s="11">
        <f t="shared" si="11"/>
        <v>3263025</v>
      </c>
      <c r="W192" s="11">
        <f t="shared" si="11"/>
        <v>3263025</v>
      </c>
      <c r="X192" s="11">
        <f t="shared" si="11"/>
        <v>3263025</v>
      </c>
      <c r="Y192" s="11">
        <f t="shared" si="11"/>
        <v>3263025</v>
      </c>
      <c r="Z192" s="11">
        <f t="shared" si="11"/>
        <v>3263025</v>
      </c>
      <c r="AA192" s="11"/>
      <c r="AB192" s="12"/>
    </row>
    <row r="193" spans="1:28" x14ac:dyDescent="0.25">
      <c r="A193" s="7" t="s">
        <v>4</v>
      </c>
      <c r="N193" s="12">
        <f>N167^3+N168^3+N169^3+N170^3+N171^3+N172^3+N173^3+N174^3+N175^3+N176^3+N177^3+N178^3+N179^3+N180^3+N181^3+N182^3+N183^3+N184^3+N185^3+N186^3+N187^3+N188^3+N189^3+N190^3+N191^3</f>
        <v>1530765625</v>
      </c>
      <c r="O193" s="12"/>
      <c r="AA193" s="11"/>
      <c r="AB193" s="12"/>
    </row>
    <row r="194" spans="1:28" x14ac:dyDescent="0.25">
      <c r="A194" s="3"/>
      <c r="B194" s="8" t="s">
        <v>6</v>
      </c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11"/>
      <c r="AB194" s="12"/>
    </row>
    <row r="195" spans="1:28" x14ac:dyDescent="0.25">
      <c r="A195" s="7" t="s">
        <v>1</v>
      </c>
      <c r="B195" s="3">
        <f>B167</f>
        <v>11</v>
      </c>
      <c r="C195" s="3">
        <f>C168</f>
        <v>30</v>
      </c>
      <c r="D195" s="3">
        <f>D169</f>
        <v>69</v>
      </c>
      <c r="E195" s="3">
        <f>E170</f>
        <v>83</v>
      </c>
      <c r="F195" s="3">
        <f>F171</f>
        <v>122</v>
      </c>
      <c r="G195" s="3">
        <f>G172</f>
        <v>148</v>
      </c>
      <c r="H195" s="3">
        <f>H173</f>
        <v>162</v>
      </c>
      <c r="I195" s="3">
        <f>I174</f>
        <v>176</v>
      </c>
      <c r="J195" s="3">
        <f>J175</f>
        <v>220</v>
      </c>
      <c r="K195" s="3">
        <f>K176</f>
        <v>234</v>
      </c>
      <c r="L195" s="3">
        <f>L177</f>
        <v>260</v>
      </c>
      <c r="M195" s="3">
        <f>M178</f>
        <v>299</v>
      </c>
      <c r="N195" s="3">
        <f>N179</f>
        <v>313</v>
      </c>
      <c r="O195" s="3">
        <f>O180</f>
        <v>327</v>
      </c>
      <c r="P195" s="3">
        <f>P181</f>
        <v>366</v>
      </c>
      <c r="Q195" s="3">
        <f>Q182</f>
        <v>392</v>
      </c>
      <c r="R195" s="3">
        <f>R183</f>
        <v>406</v>
      </c>
      <c r="S195" s="3">
        <f>S184</f>
        <v>450</v>
      </c>
      <c r="T195" s="3">
        <f>T185</f>
        <v>464</v>
      </c>
      <c r="U195" s="3">
        <f>U186</f>
        <v>478</v>
      </c>
      <c r="V195" s="3">
        <f>V187</f>
        <v>504</v>
      </c>
      <c r="W195" s="3">
        <f>W188</f>
        <v>543</v>
      </c>
      <c r="X195" s="3">
        <f>X189</f>
        <v>557</v>
      </c>
      <c r="Y195" s="3">
        <f>Y190</f>
        <v>596</v>
      </c>
      <c r="Z195" s="9">
        <f>Z191</f>
        <v>615</v>
      </c>
      <c r="AA195" s="11">
        <f>SUMSQ(B195:Z195)</f>
        <v>3263025</v>
      </c>
      <c r="AB195" s="12">
        <f>B195^3+C195^3+D195^3+E195^3+F195^3+G195^3+H195^3+I195^3+J195^3+K195^3+L195^3+M195^3+N195^3+O195^3+P195^3+Q195^3+R195^3+S195^3+T195^3+U195^3+V195^3+W195^3+X195^3+Y195^3+Z195^3</f>
        <v>1530765625</v>
      </c>
    </row>
    <row r="196" spans="1:28" x14ac:dyDescent="0.25">
      <c r="A196" s="7" t="s">
        <v>2</v>
      </c>
      <c r="B196" s="3">
        <f>B191</f>
        <v>462</v>
      </c>
      <c r="C196" s="3">
        <f>C190</f>
        <v>384</v>
      </c>
      <c r="D196" s="3">
        <f>D189</f>
        <v>426</v>
      </c>
      <c r="E196" s="3">
        <f>E188</f>
        <v>498</v>
      </c>
      <c r="F196" s="3">
        <f>F187</f>
        <v>420</v>
      </c>
      <c r="G196" s="3">
        <f>G186</f>
        <v>93</v>
      </c>
      <c r="H196" s="3">
        <f>H185</f>
        <v>15</v>
      </c>
      <c r="I196" s="3">
        <f>I184</f>
        <v>57</v>
      </c>
      <c r="J196" s="3">
        <f>J183</f>
        <v>104</v>
      </c>
      <c r="K196" s="3">
        <f>K182</f>
        <v>46</v>
      </c>
      <c r="L196" s="3">
        <f>L181</f>
        <v>349</v>
      </c>
      <c r="M196" s="3">
        <f>M180</f>
        <v>266</v>
      </c>
      <c r="N196" s="3">
        <f>N179</f>
        <v>313</v>
      </c>
      <c r="O196" s="3">
        <f>O178</f>
        <v>360</v>
      </c>
      <c r="P196" s="3">
        <f>P177</f>
        <v>277</v>
      </c>
      <c r="Q196" s="3">
        <f>Q176</f>
        <v>580</v>
      </c>
      <c r="R196" s="3">
        <f>R175</f>
        <v>522</v>
      </c>
      <c r="S196" s="3">
        <f>S174</f>
        <v>569</v>
      </c>
      <c r="T196" s="3">
        <f>T173</f>
        <v>611</v>
      </c>
      <c r="U196" s="3">
        <f>U172</f>
        <v>533</v>
      </c>
      <c r="V196" s="3">
        <f>V171</f>
        <v>206</v>
      </c>
      <c r="W196" s="3">
        <f>W170</f>
        <v>128</v>
      </c>
      <c r="X196" s="3">
        <f>X169</f>
        <v>200</v>
      </c>
      <c r="Y196" s="3">
        <f>Y168</f>
        <v>242</v>
      </c>
      <c r="Z196" s="9">
        <f>Z167</f>
        <v>164</v>
      </c>
      <c r="AA196" s="11">
        <f>SUMSQ(B196:Z196)</f>
        <v>3263025</v>
      </c>
      <c r="AB196" s="12">
        <f>B196^3+C196^3+D196^3+E196^3+F196^3+G196^3+H196^3+I196^3+J196^3+K196^3+L196^3+M196^3+N196^3+O196^3+P196^3+Q196^3+R196^3+S196^3+T196^3+U196^3+V196^3+W196^3+X196^3+Y196^3+Z196^3</f>
        <v>1530765625</v>
      </c>
    </row>
    <row r="198" spans="1:28" x14ac:dyDescent="0.25">
      <c r="A198" s="2" t="s">
        <v>3</v>
      </c>
      <c r="B198" s="13" t="s">
        <v>32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6"/>
      <c r="AB198" s="2"/>
    </row>
    <row r="199" spans="1:28" x14ac:dyDescent="0.25">
      <c r="A199" s="2">
        <v>1</v>
      </c>
      <c r="B199" s="15">
        <v>12</v>
      </c>
      <c r="C199" s="16">
        <v>76</v>
      </c>
      <c r="D199" s="16">
        <v>109</v>
      </c>
      <c r="E199" s="16">
        <v>70</v>
      </c>
      <c r="F199" s="16">
        <v>48</v>
      </c>
      <c r="G199" s="16">
        <v>399</v>
      </c>
      <c r="H199" s="16">
        <v>463</v>
      </c>
      <c r="I199" s="16">
        <v>491</v>
      </c>
      <c r="J199" s="16">
        <v>427</v>
      </c>
      <c r="K199" s="16">
        <v>410</v>
      </c>
      <c r="L199" s="16">
        <v>518</v>
      </c>
      <c r="M199" s="16">
        <v>582</v>
      </c>
      <c r="N199" s="16">
        <v>615</v>
      </c>
      <c r="O199" s="16">
        <v>571</v>
      </c>
      <c r="P199" s="16">
        <v>529</v>
      </c>
      <c r="Q199" s="16">
        <v>256</v>
      </c>
      <c r="R199" s="16">
        <v>350</v>
      </c>
      <c r="S199" s="16">
        <v>353</v>
      </c>
      <c r="T199" s="16">
        <v>314</v>
      </c>
      <c r="U199" s="16">
        <v>292</v>
      </c>
      <c r="V199" s="16">
        <v>130</v>
      </c>
      <c r="W199" s="16">
        <v>219</v>
      </c>
      <c r="X199" s="16">
        <v>247</v>
      </c>
      <c r="Y199" s="16">
        <v>183</v>
      </c>
      <c r="Z199" s="21">
        <v>161</v>
      </c>
      <c r="AA199" s="11">
        <f t="shared" ref="AA199:AA223" si="12">SUMSQ(B199:Z199)</f>
        <v>3263025</v>
      </c>
    </row>
    <row r="200" spans="1:28" x14ac:dyDescent="0.25">
      <c r="A200" s="2">
        <v>2</v>
      </c>
      <c r="B200" s="17">
        <v>73</v>
      </c>
      <c r="C200" s="18">
        <v>34</v>
      </c>
      <c r="D200" s="18">
        <v>95</v>
      </c>
      <c r="E200" s="18">
        <v>112</v>
      </c>
      <c r="F200" s="18">
        <v>1</v>
      </c>
      <c r="G200" s="18">
        <v>435</v>
      </c>
      <c r="H200" s="18">
        <v>416</v>
      </c>
      <c r="I200" s="18">
        <v>452</v>
      </c>
      <c r="J200" s="18">
        <v>499</v>
      </c>
      <c r="K200" s="18">
        <v>388</v>
      </c>
      <c r="L200" s="18">
        <v>554</v>
      </c>
      <c r="M200" s="18">
        <v>540</v>
      </c>
      <c r="N200" s="18">
        <v>596</v>
      </c>
      <c r="O200" s="18">
        <v>618</v>
      </c>
      <c r="P200" s="18">
        <v>507</v>
      </c>
      <c r="Q200" s="18">
        <v>317</v>
      </c>
      <c r="R200" s="18">
        <v>278</v>
      </c>
      <c r="S200" s="18">
        <v>339</v>
      </c>
      <c r="T200" s="18">
        <v>356</v>
      </c>
      <c r="U200" s="18">
        <v>275</v>
      </c>
      <c r="V200" s="18">
        <v>186</v>
      </c>
      <c r="W200" s="18">
        <v>172</v>
      </c>
      <c r="X200" s="18">
        <v>208</v>
      </c>
      <c r="Y200" s="18">
        <v>230</v>
      </c>
      <c r="Z200" s="22">
        <v>144</v>
      </c>
      <c r="AA200" s="11">
        <f t="shared" si="12"/>
        <v>3263025</v>
      </c>
    </row>
    <row r="201" spans="1:28" x14ac:dyDescent="0.25">
      <c r="A201" s="2">
        <v>3</v>
      </c>
      <c r="B201" s="17">
        <v>45</v>
      </c>
      <c r="C201" s="18">
        <v>123</v>
      </c>
      <c r="D201" s="18">
        <v>51</v>
      </c>
      <c r="E201" s="18">
        <v>9</v>
      </c>
      <c r="F201" s="18">
        <v>87</v>
      </c>
      <c r="G201" s="18">
        <v>402</v>
      </c>
      <c r="H201" s="18">
        <v>485</v>
      </c>
      <c r="I201" s="18">
        <v>438</v>
      </c>
      <c r="J201" s="18">
        <v>391</v>
      </c>
      <c r="K201" s="18">
        <v>474</v>
      </c>
      <c r="L201" s="18">
        <v>546</v>
      </c>
      <c r="M201" s="18">
        <v>604</v>
      </c>
      <c r="N201" s="18">
        <v>557</v>
      </c>
      <c r="O201" s="18">
        <v>515</v>
      </c>
      <c r="P201" s="18">
        <v>593</v>
      </c>
      <c r="Q201" s="18">
        <v>289</v>
      </c>
      <c r="R201" s="18">
        <v>367</v>
      </c>
      <c r="S201" s="18">
        <v>325</v>
      </c>
      <c r="T201" s="18">
        <v>253</v>
      </c>
      <c r="U201" s="18">
        <v>331</v>
      </c>
      <c r="V201" s="18">
        <v>158</v>
      </c>
      <c r="W201" s="18">
        <v>236</v>
      </c>
      <c r="X201" s="18">
        <v>194</v>
      </c>
      <c r="Y201" s="18">
        <v>147</v>
      </c>
      <c r="Z201" s="22">
        <v>205</v>
      </c>
      <c r="AA201" s="11">
        <f t="shared" si="12"/>
        <v>3263025</v>
      </c>
    </row>
    <row r="202" spans="1:28" x14ac:dyDescent="0.25">
      <c r="A202" s="2">
        <v>4</v>
      </c>
      <c r="B202" s="17">
        <v>101</v>
      </c>
      <c r="C202" s="18">
        <v>20</v>
      </c>
      <c r="D202" s="18">
        <v>37</v>
      </c>
      <c r="E202" s="18">
        <v>98</v>
      </c>
      <c r="F202" s="18">
        <v>59</v>
      </c>
      <c r="G202" s="18">
        <v>488</v>
      </c>
      <c r="H202" s="18">
        <v>377</v>
      </c>
      <c r="I202" s="18">
        <v>424</v>
      </c>
      <c r="J202" s="18">
        <v>460</v>
      </c>
      <c r="K202" s="18">
        <v>441</v>
      </c>
      <c r="L202" s="18">
        <v>607</v>
      </c>
      <c r="M202" s="18">
        <v>521</v>
      </c>
      <c r="N202" s="18">
        <v>543</v>
      </c>
      <c r="O202" s="18">
        <v>579</v>
      </c>
      <c r="P202" s="18">
        <v>565</v>
      </c>
      <c r="Q202" s="18">
        <v>375</v>
      </c>
      <c r="R202" s="18">
        <v>264</v>
      </c>
      <c r="S202" s="18">
        <v>281</v>
      </c>
      <c r="T202" s="18">
        <v>342</v>
      </c>
      <c r="U202" s="18">
        <v>303</v>
      </c>
      <c r="V202" s="18">
        <v>244</v>
      </c>
      <c r="W202" s="18">
        <v>133</v>
      </c>
      <c r="X202" s="18">
        <v>155</v>
      </c>
      <c r="Y202" s="18">
        <v>211</v>
      </c>
      <c r="Z202" s="22">
        <v>197</v>
      </c>
      <c r="AA202" s="11">
        <f t="shared" si="12"/>
        <v>3263025</v>
      </c>
    </row>
    <row r="203" spans="1:28" x14ac:dyDescent="0.25">
      <c r="A203" s="2">
        <v>5</v>
      </c>
      <c r="B203" s="17">
        <v>84</v>
      </c>
      <c r="C203" s="18">
        <v>62</v>
      </c>
      <c r="D203" s="18">
        <v>23</v>
      </c>
      <c r="E203" s="18">
        <v>26</v>
      </c>
      <c r="F203" s="18">
        <v>120</v>
      </c>
      <c r="G203" s="18">
        <v>466</v>
      </c>
      <c r="H203" s="18">
        <v>449</v>
      </c>
      <c r="I203" s="18">
        <v>385</v>
      </c>
      <c r="J203" s="18">
        <v>413</v>
      </c>
      <c r="K203" s="18">
        <v>477</v>
      </c>
      <c r="L203" s="18">
        <v>590</v>
      </c>
      <c r="M203" s="18">
        <v>568</v>
      </c>
      <c r="N203" s="18">
        <v>504</v>
      </c>
      <c r="O203" s="18">
        <v>532</v>
      </c>
      <c r="P203" s="18">
        <v>621</v>
      </c>
      <c r="Q203" s="18">
        <v>328</v>
      </c>
      <c r="R203" s="18">
        <v>306</v>
      </c>
      <c r="S203" s="18">
        <v>267</v>
      </c>
      <c r="T203" s="18">
        <v>300</v>
      </c>
      <c r="U203" s="18">
        <v>364</v>
      </c>
      <c r="V203" s="18">
        <v>222</v>
      </c>
      <c r="W203" s="18">
        <v>180</v>
      </c>
      <c r="X203" s="18">
        <v>136</v>
      </c>
      <c r="Y203" s="18">
        <v>169</v>
      </c>
      <c r="Z203" s="22">
        <v>233</v>
      </c>
      <c r="AA203" s="11">
        <f t="shared" si="12"/>
        <v>3263025</v>
      </c>
    </row>
    <row r="204" spans="1:28" x14ac:dyDescent="0.25">
      <c r="A204" s="2">
        <v>6</v>
      </c>
      <c r="B204" s="17">
        <v>255</v>
      </c>
      <c r="C204" s="18">
        <v>344</v>
      </c>
      <c r="D204" s="18">
        <v>372</v>
      </c>
      <c r="E204" s="18">
        <v>308</v>
      </c>
      <c r="F204" s="18">
        <v>286</v>
      </c>
      <c r="G204" s="18">
        <v>143</v>
      </c>
      <c r="H204" s="18">
        <v>207</v>
      </c>
      <c r="I204" s="18">
        <v>240</v>
      </c>
      <c r="J204" s="18">
        <v>196</v>
      </c>
      <c r="K204" s="18">
        <v>154</v>
      </c>
      <c r="L204" s="18">
        <v>381</v>
      </c>
      <c r="M204" s="18">
        <v>475</v>
      </c>
      <c r="N204" s="18">
        <v>478</v>
      </c>
      <c r="O204" s="18">
        <v>439</v>
      </c>
      <c r="P204" s="18">
        <v>417</v>
      </c>
      <c r="Q204" s="18">
        <v>512</v>
      </c>
      <c r="R204" s="18">
        <v>576</v>
      </c>
      <c r="S204" s="18">
        <v>609</v>
      </c>
      <c r="T204" s="18">
        <v>570</v>
      </c>
      <c r="U204" s="18">
        <v>548</v>
      </c>
      <c r="V204" s="18">
        <v>24</v>
      </c>
      <c r="W204" s="18">
        <v>88</v>
      </c>
      <c r="X204" s="18">
        <v>116</v>
      </c>
      <c r="Y204" s="18">
        <v>52</v>
      </c>
      <c r="Z204" s="22">
        <v>35</v>
      </c>
      <c r="AA204" s="11">
        <f t="shared" si="12"/>
        <v>3263025</v>
      </c>
    </row>
    <row r="205" spans="1:28" x14ac:dyDescent="0.25">
      <c r="A205" s="2">
        <v>7</v>
      </c>
      <c r="B205" s="17">
        <v>311</v>
      </c>
      <c r="C205" s="18">
        <v>297</v>
      </c>
      <c r="D205" s="18">
        <v>333</v>
      </c>
      <c r="E205" s="18">
        <v>355</v>
      </c>
      <c r="F205" s="18">
        <v>269</v>
      </c>
      <c r="G205" s="18">
        <v>179</v>
      </c>
      <c r="H205" s="18">
        <v>165</v>
      </c>
      <c r="I205" s="18">
        <v>221</v>
      </c>
      <c r="J205" s="18">
        <v>243</v>
      </c>
      <c r="K205" s="18">
        <v>132</v>
      </c>
      <c r="L205" s="18">
        <v>442</v>
      </c>
      <c r="M205" s="18">
        <v>403</v>
      </c>
      <c r="N205" s="18">
        <v>464</v>
      </c>
      <c r="O205" s="18">
        <v>481</v>
      </c>
      <c r="P205" s="18">
        <v>400</v>
      </c>
      <c r="Q205" s="18">
        <v>573</v>
      </c>
      <c r="R205" s="18">
        <v>534</v>
      </c>
      <c r="S205" s="18">
        <v>595</v>
      </c>
      <c r="T205" s="18">
        <v>612</v>
      </c>
      <c r="U205" s="18">
        <v>501</v>
      </c>
      <c r="V205" s="18">
        <v>60</v>
      </c>
      <c r="W205" s="18">
        <v>41</v>
      </c>
      <c r="X205" s="18">
        <v>77</v>
      </c>
      <c r="Y205" s="18">
        <v>124</v>
      </c>
      <c r="Z205" s="22">
        <v>13</v>
      </c>
      <c r="AA205" s="11">
        <f t="shared" si="12"/>
        <v>3263025</v>
      </c>
      <c r="AB205" s="3" t="s">
        <v>3</v>
      </c>
    </row>
    <row r="206" spans="1:28" x14ac:dyDescent="0.25">
      <c r="A206" s="2">
        <v>8</v>
      </c>
      <c r="B206" s="17">
        <v>283</v>
      </c>
      <c r="C206" s="18">
        <v>361</v>
      </c>
      <c r="D206" s="18">
        <v>319</v>
      </c>
      <c r="E206" s="18">
        <v>272</v>
      </c>
      <c r="F206" s="18">
        <v>330</v>
      </c>
      <c r="G206" s="18">
        <v>171</v>
      </c>
      <c r="H206" s="18">
        <v>229</v>
      </c>
      <c r="I206" s="18">
        <v>182</v>
      </c>
      <c r="J206" s="18">
        <v>140</v>
      </c>
      <c r="K206" s="18">
        <v>218</v>
      </c>
      <c r="L206" s="18">
        <v>414</v>
      </c>
      <c r="M206" s="18">
        <v>492</v>
      </c>
      <c r="N206" s="18">
        <v>450</v>
      </c>
      <c r="O206" s="18">
        <v>378</v>
      </c>
      <c r="P206" s="18">
        <v>456</v>
      </c>
      <c r="Q206" s="18">
        <v>545</v>
      </c>
      <c r="R206" s="18">
        <v>623</v>
      </c>
      <c r="S206" s="18">
        <v>551</v>
      </c>
      <c r="T206" s="18">
        <v>509</v>
      </c>
      <c r="U206" s="18">
        <v>587</v>
      </c>
      <c r="V206" s="18">
        <v>27</v>
      </c>
      <c r="W206" s="18">
        <v>110</v>
      </c>
      <c r="X206" s="18">
        <v>63</v>
      </c>
      <c r="Y206" s="18">
        <v>16</v>
      </c>
      <c r="Z206" s="22">
        <v>99</v>
      </c>
      <c r="AA206" s="11">
        <f t="shared" si="12"/>
        <v>3263025</v>
      </c>
    </row>
    <row r="207" spans="1:28" x14ac:dyDescent="0.25">
      <c r="A207" s="2">
        <v>9</v>
      </c>
      <c r="B207" s="17">
        <v>369</v>
      </c>
      <c r="C207" s="18">
        <v>258</v>
      </c>
      <c r="D207" s="18">
        <v>280</v>
      </c>
      <c r="E207" s="18">
        <v>336</v>
      </c>
      <c r="F207" s="18">
        <v>322</v>
      </c>
      <c r="G207" s="18">
        <v>232</v>
      </c>
      <c r="H207" s="18">
        <v>146</v>
      </c>
      <c r="I207" s="18">
        <v>168</v>
      </c>
      <c r="J207" s="18">
        <v>204</v>
      </c>
      <c r="K207" s="18">
        <v>190</v>
      </c>
      <c r="L207" s="18">
        <v>500</v>
      </c>
      <c r="M207" s="18">
        <v>389</v>
      </c>
      <c r="N207" s="18">
        <v>406</v>
      </c>
      <c r="O207" s="18">
        <v>467</v>
      </c>
      <c r="P207" s="18">
        <v>428</v>
      </c>
      <c r="Q207" s="18">
        <v>601</v>
      </c>
      <c r="R207" s="18">
        <v>520</v>
      </c>
      <c r="S207" s="18">
        <v>537</v>
      </c>
      <c r="T207" s="18">
        <v>598</v>
      </c>
      <c r="U207" s="18">
        <v>559</v>
      </c>
      <c r="V207" s="18">
        <v>113</v>
      </c>
      <c r="W207" s="18">
        <v>2</v>
      </c>
      <c r="X207" s="18">
        <v>49</v>
      </c>
      <c r="Y207" s="18">
        <v>85</v>
      </c>
      <c r="Z207" s="22">
        <v>66</v>
      </c>
      <c r="AA207" s="11">
        <f t="shared" si="12"/>
        <v>3263025</v>
      </c>
    </row>
    <row r="208" spans="1:28" x14ac:dyDescent="0.25">
      <c r="A208" s="2">
        <v>10</v>
      </c>
      <c r="B208" s="17">
        <v>347</v>
      </c>
      <c r="C208" s="18">
        <v>305</v>
      </c>
      <c r="D208" s="18">
        <v>261</v>
      </c>
      <c r="E208" s="18">
        <v>294</v>
      </c>
      <c r="F208" s="18">
        <v>358</v>
      </c>
      <c r="G208" s="18">
        <v>215</v>
      </c>
      <c r="H208" s="18">
        <v>193</v>
      </c>
      <c r="I208" s="18">
        <v>129</v>
      </c>
      <c r="J208" s="18">
        <v>157</v>
      </c>
      <c r="K208" s="18">
        <v>246</v>
      </c>
      <c r="L208" s="18">
        <v>453</v>
      </c>
      <c r="M208" s="18">
        <v>431</v>
      </c>
      <c r="N208" s="18">
        <v>392</v>
      </c>
      <c r="O208" s="18">
        <v>425</v>
      </c>
      <c r="P208" s="18">
        <v>489</v>
      </c>
      <c r="Q208" s="18">
        <v>584</v>
      </c>
      <c r="R208" s="18">
        <v>562</v>
      </c>
      <c r="S208" s="18">
        <v>523</v>
      </c>
      <c r="T208" s="18">
        <v>526</v>
      </c>
      <c r="U208" s="18">
        <v>620</v>
      </c>
      <c r="V208" s="18">
        <v>91</v>
      </c>
      <c r="W208" s="18">
        <v>74</v>
      </c>
      <c r="X208" s="18">
        <v>10</v>
      </c>
      <c r="Y208" s="18">
        <v>38</v>
      </c>
      <c r="Z208" s="22">
        <v>102</v>
      </c>
      <c r="AA208" s="11">
        <f t="shared" si="12"/>
        <v>3263025</v>
      </c>
    </row>
    <row r="209" spans="1:28" x14ac:dyDescent="0.25">
      <c r="A209" s="2">
        <v>11</v>
      </c>
      <c r="B209" s="17">
        <v>131</v>
      </c>
      <c r="C209" s="18">
        <v>225</v>
      </c>
      <c r="D209" s="18">
        <v>228</v>
      </c>
      <c r="E209" s="18">
        <v>189</v>
      </c>
      <c r="F209" s="18">
        <v>167</v>
      </c>
      <c r="G209" s="18">
        <v>505</v>
      </c>
      <c r="H209" s="18">
        <v>594</v>
      </c>
      <c r="I209" s="18">
        <v>622</v>
      </c>
      <c r="J209" s="18">
        <v>558</v>
      </c>
      <c r="K209" s="18">
        <v>536</v>
      </c>
      <c r="L209" s="18">
        <v>274</v>
      </c>
      <c r="M209" s="18">
        <v>338</v>
      </c>
      <c r="N209" s="18">
        <v>366</v>
      </c>
      <c r="O209" s="18">
        <v>302</v>
      </c>
      <c r="P209" s="18">
        <v>285</v>
      </c>
      <c r="Q209" s="18">
        <v>18</v>
      </c>
      <c r="R209" s="18">
        <v>82</v>
      </c>
      <c r="S209" s="18">
        <v>115</v>
      </c>
      <c r="T209" s="18">
        <v>71</v>
      </c>
      <c r="U209" s="18">
        <v>29</v>
      </c>
      <c r="V209" s="18">
        <v>387</v>
      </c>
      <c r="W209" s="18">
        <v>451</v>
      </c>
      <c r="X209" s="18">
        <v>484</v>
      </c>
      <c r="Y209" s="18">
        <v>445</v>
      </c>
      <c r="Z209" s="22">
        <v>423</v>
      </c>
      <c r="AA209" s="11">
        <f t="shared" si="12"/>
        <v>3263025</v>
      </c>
    </row>
    <row r="210" spans="1:28" x14ac:dyDescent="0.25">
      <c r="A210" s="2">
        <v>12</v>
      </c>
      <c r="B210" s="17">
        <v>192</v>
      </c>
      <c r="C210" s="18">
        <v>153</v>
      </c>
      <c r="D210" s="18">
        <v>214</v>
      </c>
      <c r="E210" s="18">
        <v>231</v>
      </c>
      <c r="F210" s="18">
        <v>150</v>
      </c>
      <c r="G210" s="18">
        <v>561</v>
      </c>
      <c r="H210" s="18">
        <v>547</v>
      </c>
      <c r="I210" s="18">
        <v>583</v>
      </c>
      <c r="J210" s="18">
        <v>605</v>
      </c>
      <c r="K210" s="18">
        <v>519</v>
      </c>
      <c r="L210" s="18">
        <v>310</v>
      </c>
      <c r="M210" s="18">
        <v>291</v>
      </c>
      <c r="N210" s="18">
        <v>327</v>
      </c>
      <c r="O210" s="18">
        <v>374</v>
      </c>
      <c r="P210" s="18">
        <v>263</v>
      </c>
      <c r="Q210" s="18">
        <v>54</v>
      </c>
      <c r="R210" s="18">
        <v>40</v>
      </c>
      <c r="S210" s="18">
        <v>96</v>
      </c>
      <c r="T210" s="18">
        <v>118</v>
      </c>
      <c r="U210" s="18">
        <v>7</v>
      </c>
      <c r="V210" s="18">
        <v>448</v>
      </c>
      <c r="W210" s="18">
        <v>409</v>
      </c>
      <c r="X210" s="18">
        <v>470</v>
      </c>
      <c r="Y210" s="18">
        <v>487</v>
      </c>
      <c r="Z210" s="22">
        <v>376</v>
      </c>
      <c r="AA210" s="11">
        <f t="shared" si="12"/>
        <v>3263025</v>
      </c>
    </row>
    <row r="211" spans="1:28" x14ac:dyDescent="0.25">
      <c r="A211" s="2">
        <v>13</v>
      </c>
      <c r="B211" s="17">
        <v>164</v>
      </c>
      <c r="C211" s="18">
        <v>242</v>
      </c>
      <c r="D211" s="18">
        <v>200</v>
      </c>
      <c r="E211" s="18">
        <v>128</v>
      </c>
      <c r="F211" s="18">
        <v>206</v>
      </c>
      <c r="G211" s="18">
        <v>533</v>
      </c>
      <c r="H211" s="18">
        <v>611</v>
      </c>
      <c r="I211" s="18">
        <v>569</v>
      </c>
      <c r="J211" s="18">
        <v>522</v>
      </c>
      <c r="K211" s="18">
        <v>580</v>
      </c>
      <c r="L211" s="18">
        <v>277</v>
      </c>
      <c r="M211" s="18">
        <v>360</v>
      </c>
      <c r="N211" s="14">
        <v>313</v>
      </c>
      <c r="O211" s="18">
        <v>266</v>
      </c>
      <c r="P211" s="18">
        <v>349</v>
      </c>
      <c r="Q211" s="18">
        <v>46</v>
      </c>
      <c r="R211" s="18">
        <v>104</v>
      </c>
      <c r="S211" s="18">
        <v>57</v>
      </c>
      <c r="T211" s="18">
        <v>15</v>
      </c>
      <c r="U211" s="18">
        <v>93</v>
      </c>
      <c r="V211" s="18">
        <v>420</v>
      </c>
      <c r="W211" s="18">
        <v>498</v>
      </c>
      <c r="X211" s="18">
        <v>426</v>
      </c>
      <c r="Y211" s="18">
        <v>384</v>
      </c>
      <c r="Z211" s="22">
        <v>462</v>
      </c>
      <c r="AA211" s="11">
        <f t="shared" si="12"/>
        <v>3263025</v>
      </c>
      <c r="AB211" s="12">
        <f>B211^3+C211^3+D211^3+E211^3+F211^3+G211^3+H211^3+I211^3+J211^3+K211^3+L211^3+M211^3+N211^3+O211^3+P211^3+Q211^3+R211^3+S211^3+T211^3+U211^3+V211^3+W211^3+X211^3+Y211^3+Z211^3</f>
        <v>1530765625</v>
      </c>
    </row>
    <row r="212" spans="1:28" x14ac:dyDescent="0.25">
      <c r="A212" s="2">
        <v>14</v>
      </c>
      <c r="B212" s="17">
        <v>250</v>
      </c>
      <c r="C212" s="18">
        <v>139</v>
      </c>
      <c r="D212" s="18">
        <v>156</v>
      </c>
      <c r="E212" s="18">
        <v>217</v>
      </c>
      <c r="F212" s="18">
        <v>178</v>
      </c>
      <c r="G212" s="18">
        <v>619</v>
      </c>
      <c r="H212" s="18">
        <v>508</v>
      </c>
      <c r="I212" s="18">
        <v>530</v>
      </c>
      <c r="J212" s="18">
        <v>586</v>
      </c>
      <c r="K212" s="18">
        <v>572</v>
      </c>
      <c r="L212" s="18">
        <v>363</v>
      </c>
      <c r="M212" s="18">
        <v>252</v>
      </c>
      <c r="N212" s="18">
        <v>299</v>
      </c>
      <c r="O212" s="18">
        <v>335</v>
      </c>
      <c r="P212" s="18">
        <v>316</v>
      </c>
      <c r="Q212" s="18">
        <v>107</v>
      </c>
      <c r="R212" s="18">
        <v>21</v>
      </c>
      <c r="S212" s="18">
        <v>43</v>
      </c>
      <c r="T212" s="18">
        <v>79</v>
      </c>
      <c r="U212" s="18">
        <v>65</v>
      </c>
      <c r="V212" s="18">
        <v>476</v>
      </c>
      <c r="W212" s="18">
        <v>395</v>
      </c>
      <c r="X212" s="18">
        <v>412</v>
      </c>
      <c r="Y212" s="18">
        <v>473</v>
      </c>
      <c r="Z212" s="22">
        <v>434</v>
      </c>
      <c r="AA212" s="11">
        <f t="shared" si="12"/>
        <v>3263025</v>
      </c>
      <c r="AB212" s="12"/>
    </row>
    <row r="213" spans="1:28" x14ac:dyDescent="0.25">
      <c r="A213" s="2">
        <v>15</v>
      </c>
      <c r="B213" s="17">
        <v>203</v>
      </c>
      <c r="C213" s="18">
        <v>181</v>
      </c>
      <c r="D213" s="18">
        <v>142</v>
      </c>
      <c r="E213" s="18">
        <v>175</v>
      </c>
      <c r="F213" s="18">
        <v>239</v>
      </c>
      <c r="G213" s="18">
        <v>597</v>
      </c>
      <c r="H213" s="18">
        <v>555</v>
      </c>
      <c r="I213" s="18">
        <v>511</v>
      </c>
      <c r="J213" s="18">
        <v>544</v>
      </c>
      <c r="K213" s="18">
        <v>608</v>
      </c>
      <c r="L213" s="18">
        <v>341</v>
      </c>
      <c r="M213" s="18">
        <v>324</v>
      </c>
      <c r="N213" s="18">
        <v>260</v>
      </c>
      <c r="O213" s="18">
        <v>288</v>
      </c>
      <c r="P213" s="18">
        <v>352</v>
      </c>
      <c r="Q213" s="18">
        <v>90</v>
      </c>
      <c r="R213" s="18">
        <v>68</v>
      </c>
      <c r="S213" s="18">
        <v>4</v>
      </c>
      <c r="T213" s="18">
        <v>32</v>
      </c>
      <c r="U213" s="18">
        <v>121</v>
      </c>
      <c r="V213" s="18">
        <v>459</v>
      </c>
      <c r="W213" s="18">
        <v>437</v>
      </c>
      <c r="X213" s="18">
        <v>398</v>
      </c>
      <c r="Y213" s="18">
        <v>401</v>
      </c>
      <c r="Z213" s="22">
        <v>495</v>
      </c>
      <c r="AA213" s="11">
        <f t="shared" si="12"/>
        <v>3263025</v>
      </c>
      <c r="AB213" s="12"/>
    </row>
    <row r="214" spans="1:28" x14ac:dyDescent="0.25">
      <c r="A214" s="2">
        <v>16</v>
      </c>
      <c r="B214" s="17">
        <v>524</v>
      </c>
      <c r="C214" s="18">
        <v>588</v>
      </c>
      <c r="D214" s="18">
        <v>616</v>
      </c>
      <c r="E214" s="18">
        <v>552</v>
      </c>
      <c r="F214" s="18">
        <v>535</v>
      </c>
      <c r="G214" s="18">
        <v>6</v>
      </c>
      <c r="H214" s="18">
        <v>100</v>
      </c>
      <c r="I214" s="18">
        <v>103</v>
      </c>
      <c r="J214" s="18">
        <v>64</v>
      </c>
      <c r="K214" s="18">
        <v>42</v>
      </c>
      <c r="L214" s="18">
        <v>137</v>
      </c>
      <c r="M214" s="18">
        <v>201</v>
      </c>
      <c r="N214" s="18">
        <v>234</v>
      </c>
      <c r="O214" s="18">
        <v>195</v>
      </c>
      <c r="P214" s="18">
        <v>173</v>
      </c>
      <c r="Q214" s="18">
        <v>380</v>
      </c>
      <c r="R214" s="18">
        <v>469</v>
      </c>
      <c r="S214" s="18">
        <v>497</v>
      </c>
      <c r="T214" s="18">
        <v>433</v>
      </c>
      <c r="U214" s="18">
        <v>411</v>
      </c>
      <c r="V214" s="18">
        <v>268</v>
      </c>
      <c r="W214" s="18">
        <v>332</v>
      </c>
      <c r="X214" s="18">
        <v>365</v>
      </c>
      <c r="Y214" s="18">
        <v>321</v>
      </c>
      <c r="Z214" s="22">
        <v>279</v>
      </c>
      <c r="AA214" s="11">
        <f t="shared" si="12"/>
        <v>3263025</v>
      </c>
      <c r="AB214" s="12"/>
    </row>
    <row r="215" spans="1:28" x14ac:dyDescent="0.25">
      <c r="A215" s="2">
        <v>17</v>
      </c>
      <c r="B215" s="17">
        <v>560</v>
      </c>
      <c r="C215" s="18">
        <v>541</v>
      </c>
      <c r="D215" s="18">
        <v>577</v>
      </c>
      <c r="E215" s="18">
        <v>624</v>
      </c>
      <c r="F215" s="18">
        <v>513</v>
      </c>
      <c r="G215" s="18">
        <v>67</v>
      </c>
      <c r="H215" s="18">
        <v>28</v>
      </c>
      <c r="I215" s="18">
        <v>89</v>
      </c>
      <c r="J215" s="18">
        <v>106</v>
      </c>
      <c r="K215" s="18">
        <v>25</v>
      </c>
      <c r="L215" s="18">
        <v>198</v>
      </c>
      <c r="M215" s="18">
        <v>159</v>
      </c>
      <c r="N215" s="18">
        <v>220</v>
      </c>
      <c r="O215" s="18">
        <v>237</v>
      </c>
      <c r="P215" s="18">
        <v>126</v>
      </c>
      <c r="Q215" s="18">
        <v>436</v>
      </c>
      <c r="R215" s="18">
        <v>422</v>
      </c>
      <c r="S215" s="18">
        <v>458</v>
      </c>
      <c r="T215" s="18">
        <v>480</v>
      </c>
      <c r="U215" s="18">
        <v>394</v>
      </c>
      <c r="V215" s="18">
        <v>304</v>
      </c>
      <c r="W215" s="18">
        <v>290</v>
      </c>
      <c r="X215" s="18">
        <v>346</v>
      </c>
      <c r="Y215" s="18">
        <v>368</v>
      </c>
      <c r="Z215" s="22">
        <v>257</v>
      </c>
      <c r="AA215" s="11">
        <f t="shared" si="12"/>
        <v>3263025</v>
      </c>
      <c r="AB215" s="12"/>
    </row>
    <row r="216" spans="1:28" x14ac:dyDescent="0.25">
      <c r="A216" s="2">
        <v>18</v>
      </c>
      <c r="B216" s="17">
        <v>527</v>
      </c>
      <c r="C216" s="18">
        <v>610</v>
      </c>
      <c r="D216" s="18">
        <v>563</v>
      </c>
      <c r="E216" s="18">
        <v>516</v>
      </c>
      <c r="F216" s="18">
        <v>599</v>
      </c>
      <c r="G216" s="18">
        <v>39</v>
      </c>
      <c r="H216" s="18">
        <v>117</v>
      </c>
      <c r="I216" s="18">
        <v>75</v>
      </c>
      <c r="J216" s="18">
        <v>3</v>
      </c>
      <c r="K216" s="18">
        <v>81</v>
      </c>
      <c r="L216" s="18">
        <v>170</v>
      </c>
      <c r="M216" s="18">
        <v>248</v>
      </c>
      <c r="N216" s="18">
        <v>176</v>
      </c>
      <c r="O216" s="18">
        <v>134</v>
      </c>
      <c r="P216" s="18">
        <v>212</v>
      </c>
      <c r="Q216" s="18">
        <v>408</v>
      </c>
      <c r="R216" s="18">
        <v>486</v>
      </c>
      <c r="S216" s="18">
        <v>444</v>
      </c>
      <c r="T216" s="18">
        <v>397</v>
      </c>
      <c r="U216" s="18">
        <v>455</v>
      </c>
      <c r="V216" s="18">
        <v>296</v>
      </c>
      <c r="W216" s="18">
        <v>354</v>
      </c>
      <c r="X216" s="18">
        <v>307</v>
      </c>
      <c r="Y216" s="18">
        <v>265</v>
      </c>
      <c r="Z216" s="22">
        <v>343</v>
      </c>
      <c r="AA216" s="11">
        <f t="shared" si="12"/>
        <v>3263025</v>
      </c>
      <c r="AB216" s="12"/>
    </row>
    <row r="217" spans="1:28" x14ac:dyDescent="0.25">
      <c r="A217" s="2">
        <v>19</v>
      </c>
      <c r="B217" s="17">
        <v>613</v>
      </c>
      <c r="C217" s="18">
        <v>502</v>
      </c>
      <c r="D217" s="18">
        <v>549</v>
      </c>
      <c r="E217" s="18">
        <v>585</v>
      </c>
      <c r="F217" s="18">
        <v>566</v>
      </c>
      <c r="G217" s="18">
        <v>125</v>
      </c>
      <c r="H217" s="18">
        <v>14</v>
      </c>
      <c r="I217" s="18">
        <v>31</v>
      </c>
      <c r="J217" s="18">
        <v>92</v>
      </c>
      <c r="K217" s="18">
        <v>53</v>
      </c>
      <c r="L217" s="18">
        <v>226</v>
      </c>
      <c r="M217" s="18">
        <v>145</v>
      </c>
      <c r="N217" s="18">
        <v>162</v>
      </c>
      <c r="O217" s="18">
        <v>223</v>
      </c>
      <c r="P217" s="18">
        <v>184</v>
      </c>
      <c r="Q217" s="18">
        <v>494</v>
      </c>
      <c r="R217" s="18">
        <v>383</v>
      </c>
      <c r="S217" s="18">
        <v>405</v>
      </c>
      <c r="T217" s="18">
        <v>461</v>
      </c>
      <c r="U217" s="18">
        <v>447</v>
      </c>
      <c r="V217" s="18">
        <v>357</v>
      </c>
      <c r="W217" s="18">
        <v>271</v>
      </c>
      <c r="X217" s="18">
        <v>293</v>
      </c>
      <c r="Y217" s="18">
        <v>329</v>
      </c>
      <c r="Z217" s="22">
        <v>315</v>
      </c>
      <c r="AA217" s="11">
        <f t="shared" si="12"/>
        <v>3263025</v>
      </c>
      <c r="AB217" s="12"/>
    </row>
    <row r="218" spans="1:28" x14ac:dyDescent="0.25">
      <c r="A218" s="2">
        <v>20</v>
      </c>
      <c r="B218" s="17">
        <v>591</v>
      </c>
      <c r="C218" s="18">
        <v>574</v>
      </c>
      <c r="D218" s="18">
        <v>510</v>
      </c>
      <c r="E218" s="18">
        <v>538</v>
      </c>
      <c r="F218" s="18">
        <v>602</v>
      </c>
      <c r="G218" s="18">
        <v>78</v>
      </c>
      <c r="H218" s="18">
        <v>56</v>
      </c>
      <c r="I218" s="18">
        <v>17</v>
      </c>
      <c r="J218" s="18">
        <v>50</v>
      </c>
      <c r="K218" s="18">
        <v>114</v>
      </c>
      <c r="L218" s="18">
        <v>209</v>
      </c>
      <c r="M218" s="18">
        <v>187</v>
      </c>
      <c r="N218" s="18">
        <v>148</v>
      </c>
      <c r="O218" s="18">
        <v>151</v>
      </c>
      <c r="P218" s="18">
        <v>245</v>
      </c>
      <c r="Q218" s="18">
        <v>472</v>
      </c>
      <c r="R218" s="18">
        <v>430</v>
      </c>
      <c r="S218" s="18">
        <v>386</v>
      </c>
      <c r="T218" s="18">
        <v>419</v>
      </c>
      <c r="U218" s="18">
        <v>483</v>
      </c>
      <c r="V218" s="18">
        <v>340</v>
      </c>
      <c r="W218" s="18">
        <v>318</v>
      </c>
      <c r="X218" s="18">
        <v>254</v>
      </c>
      <c r="Y218" s="18">
        <v>282</v>
      </c>
      <c r="Z218" s="22">
        <v>371</v>
      </c>
      <c r="AA218" s="11">
        <f t="shared" si="12"/>
        <v>3263025</v>
      </c>
      <c r="AB218" s="12"/>
    </row>
    <row r="219" spans="1:28" x14ac:dyDescent="0.25">
      <c r="A219" s="2">
        <v>21</v>
      </c>
      <c r="B219" s="17">
        <v>393</v>
      </c>
      <c r="C219" s="18">
        <v>457</v>
      </c>
      <c r="D219" s="18">
        <v>490</v>
      </c>
      <c r="E219" s="18">
        <v>446</v>
      </c>
      <c r="F219" s="18">
        <v>404</v>
      </c>
      <c r="G219" s="18">
        <v>262</v>
      </c>
      <c r="H219" s="18">
        <v>326</v>
      </c>
      <c r="I219" s="18">
        <v>359</v>
      </c>
      <c r="J219" s="18">
        <v>320</v>
      </c>
      <c r="K219" s="18">
        <v>298</v>
      </c>
      <c r="L219" s="18">
        <v>5</v>
      </c>
      <c r="M219" s="18">
        <v>94</v>
      </c>
      <c r="N219" s="18">
        <v>122</v>
      </c>
      <c r="O219" s="18">
        <v>58</v>
      </c>
      <c r="P219" s="18">
        <v>36</v>
      </c>
      <c r="Q219" s="18">
        <v>149</v>
      </c>
      <c r="R219" s="18">
        <v>213</v>
      </c>
      <c r="S219" s="18">
        <v>241</v>
      </c>
      <c r="T219" s="18">
        <v>177</v>
      </c>
      <c r="U219" s="18">
        <v>160</v>
      </c>
      <c r="V219" s="18">
        <v>506</v>
      </c>
      <c r="W219" s="18">
        <v>600</v>
      </c>
      <c r="X219" s="18">
        <v>603</v>
      </c>
      <c r="Y219" s="18">
        <v>564</v>
      </c>
      <c r="Z219" s="22">
        <v>542</v>
      </c>
      <c r="AA219" s="11">
        <f t="shared" si="12"/>
        <v>3263025</v>
      </c>
      <c r="AB219" s="12"/>
    </row>
    <row r="220" spans="1:28" x14ac:dyDescent="0.25">
      <c r="A220" s="2">
        <v>22</v>
      </c>
      <c r="B220" s="17">
        <v>429</v>
      </c>
      <c r="C220" s="18">
        <v>415</v>
      </c>
      <c r="D220" s="18">
        <v>471</v>
      </c>
      <c r="E220" s="18">
        <v>493</v>
      </c>
      <c r="F220" s="18">
        <v>382</v>
      </c>
      <c r="G220" s="18">
        <v>323</v>
      </c>
      <c r="H220" s="18">
        <v>284</v>
      </c>
      <c r="I220" s="18">
        <v>345</v>
      </c>
      <c r="J220" s="18">
        <v>362</v>
      </c>
      <c r="K220" s="18">
        <v>251</v>
      </c>
      <c r="L220" s="18">
        <v>61</v>
      </c>
      <c r="M220" s="18">
        <v>47</v>
      </c>
      <c r="N220" s="18">
        <v>83</v>
      </c>
      <c r="O220" s="18">
        <v>105</v>
      </c>
      <c r="P220" s="18">
        <v>19</v>
      </c>
      <c r="Q220" s="18">
        <v>185</v>
      </c>
      <c r="R220" s="18">
        <v>166</v>
      </c>
      <c r="S220" s="18">
        <v>202</v>
      </c>
      <c r="T220" s="18">
        <v>249</v>
      </c>
      <c r="U220" s="18">
        <v>138</v>
      </c>
      <c r="V220" s="18">
        <v>567</v>
      </c>
      <c r="W220" s="18">
        <v>528</v>
      </c>
      <c r="X220" s="18">
        <v>589</v>
      </c>
      <c r="Y220" s="18">
        <v>606</v>
      </c>
      <c r="Z220" s="22">
        <v>525</v>
      </c>
      <c r="AA220" s="11">
        <f t="shared" si="12"/>
        <v>3263025</v>
      </c>
      <c r="AB220" s="12"/>
    </row>
    <row r="221" spans="1:28" x14ac:dyDescent="0.25">
      <c r="A221" s="2">
        <v>23</v>
      </c>
      <c r="B221" s="17">
        <v>421</v>
      </c>
      <c r="C221" s="18">
        <v>479</v>
      </c>
      <c r="D221" s="18">
        <v>432</v>
      </c>
      <c r="E221" s="18">
        <v>390</v>
      </c>
      <c r="F221" s="18">
        <v>468</v>
      </c>
      <c r="G221" s="18">
        <v>295</v>
      </c>
      <c r="H221" s="18">
        <v>373</v>
      </c>
      <c r="I221" s="18">
        <v>301</v>
      </c>
      <c r="J221" s="18">
        <v>259</v>
      </c>
      <c r="K221" s="18">
        <v>337</v>
      </c>
      <c r="L221" s="18">
        <v>33</v>
      </c>
      <c r="M221" s="18">
        <v>111</v>
      </c>
      <c r="N221" s="18">
        <v>69</v>
      </c>
      <c r="O221" s="18">
        <v>22</v>
      </c>
      <c r="P221" s="18">
        <v>80</v>
      </c>
      <c r="Q221" s="18">
        <v>152</v>
      </c>
      <c r="R221" s="18">
        <v>235</v>
      </c>
      <c r="S221" s="18">
        <v>188</v>
      </c>
      <c r="T221" s="18">
        <v>141</v>
      </c>
      <c r="U221" s="18">
        <v>224</v>
      </c>
      <c r="V221" s="18">
        <v>539</v>
      </c>
      <c r="W221" s="18">
        <v>617</v>
      </c>
      <c r="X221" s="18">
        <v>575</v>
      </c>
      <c r="Y221" s="18">
        <v>503</v>
      </c>
      <c r="Z221" s="22">
        <v>581</v>
      </c>
      <c r="AA221" s="11">
        <f t="shared" si="12"/>
        <v>3263025</v>
      </c>
      <c r="AB221" s="12" t="s">
        <v>3</v>
      </c>
    </row>
    <row r="222" spans="1:28" x14ac:dyDescent="0.25">
      <c r="A222" s="2">
        <v>24</v>
      </c>
      <c r="B222" s="17">
        <v>482</v>
      </c>
      <c r="C222" s="18">
        <v>396</v>
      </c>
      <c r="D222" s="18">
        <v>418</v>
      </c>
      <c r="E222" s="18">
        <v>454</v>
      </c>
      <c r="F222" s="18">
        <v>440</v>
      </c>
      <c r="G222" s="18">
        <v>351</v>
      </c>
      <c r="H222" s="18">
        <v>270</v>
      </c>
      <c r="I222" s="18">
        <v>287</v>
      </c>
      <c r="J222" s="18">
        <v>348</v>
      </c>
      <c r="K222" s="18">
        <v>309</v>
      </c>
      <c r="L222" s="18">
        <v>119</v>
      </c>
      <c r="M222" s="18">
        <v>8</v>
      </c>
      <c r="N222" s="18">
        <v>30</v>
      </c>
      <c r="O222" s="18">
        <v>86</v>
      </c>
      <c r="P222" s="18">
        <v>72</v>
      </c>
      <c r="Q222" s="18">
        <v>238</v>
      </c>
      <c r="R222" s="18">
        <v>127</v>
      </c>
      <c r="S222" s="18">
        <v>174</v>
      </c>
      <c r="T222" s="18">
        <v>210</v>
      </c>
      <c r="U222" s="18">
        <v>191</v>
      </c>
      <c r="V222" s="18">
        <v>625</v>
      </c>
      <c r="W222" s="18">
        <v>514</v>
      </c>
      <c r="X222" s="18">
        <v>531</v>
      </c>
      <c r="Y222" s="18">
        <v>592</v>
      </c>
      <c r="Z222" s="22">
        <v>553</v>
      </c>
      <c r="AA222" s="11">
        <f t="shared" si="12"/>
        <v>3263025</v>
      </c>
      <c r="AB222" s="12"/>
    </row>
    <row r="223" spans="1:28" x14ac:dyDescent="0.25">
      <c r="A223" s="2">
        <v>25</v>
      </c>
      <c r="B223" s="19">
        <v>465</v>
      </c>
      <c r="C223" s="20">
        <v>443</v>
      </c>
      <c r="D223" s="20">
        <v>379</v>
      </c>
      <c r="E223" s="20">
        <v>407</v>
      </c>
      <c r="F223" s="20">
        <v>496</v>
      </c>
      <c r="G223" s="20">
        <v>334</v>
      </c>
      <c r="H223" s="20">
        <v>312</v>
      </c>
      <c r="I223" s="20">
        <v>273</v>
      </c>
      <c r="J223" s="20">
        <v>276</v>
      </c>
      <c r="K223" s="20">
        <v>370</v>
      </c>
      <c r="L223" s="20">
        <v>97</v>
      </c>
      <c r="M223" s="20">
        <v>55</v>
      </c>
      <c r="N223" s="20">
        <v>11</v>
      </c>
      <c r="O223" s="20">
        <v>44</v>
      </c>
      <c r="P223" s="20">
        <v>108</v>
      </c>
      <c r="Q223" s="20">
        <v>216</v>
      </c>
      <c r="R223" s="20">
        <v>199</v>
      </c>
      <c r="S223" s="20">
        <v>135</v>
      </c>
      <c r="T223" s="20">
        <v>163</v>
      </c>
      <c r="U223" s="20">
        <v>227</v>
      </c>
      <c r="V223" s="20">
        <v>578</v>
      </c>
      <c r="W223" s="20">
        <v>556</v>
      </c>
      <c r="X223" s="20">
        <v>517</v>
      </c>
      <c r="Y223" s="20">
        <v>550</v>
      </c>
      <c r="Z223" s="23">
        <v>614</v>
      </c>
      <c r="AA223" s="11">
        <f t="shared" si="12"/>
        <v>3263025</v>
      </c>
      <c r="AB223" s="12"/>
    </row>
    <row r="224" spans="1:28" x14ac:dyDescent="0.25">
      <c r="A224" s="7" t="s">
        <v>0</v>
      </c>
      <c r="B224" s="11">
        <f t="shared" ref="B224:Z224" si="13">SUMSQ(B199:B223)</f>
        <v>3263025</v>
      </c>
      <c r="C224" s="11">
        <f t="shared" si="13"/>
        <v>3263025</v>
      </c>
      <c r="D224" s="11">
        <f t="shared" si="13"/>
        <v>3263025</v>
      </c>
      <c r="E224" s="11">
        <f t="shared" si="13"/>
        <v>3263025</v>
      </c>
      <c r="F224" s="11">
        <f t="shared" si="13"/>
        <v>3263025</v>
      </c>
      <c r="G224" s="11">
        <f t="shared" si="13"/>
        <v>3263025</v>
      </c>
      <c r="H224" s="11">
        <f t="shared" si="13"/>
        <v>3263025</v>
      </c>
      <c r="I224" s="11">
        <f t="shared" si="13"/>
        <v>3263025</v>
      </c>
      <c r="J224" s="11">
        <f t="shared" si="13"/>
        <v>3263025</v>
      </c>
      <c r="K224" s="11">
        <f t="shared" si="13"/>
        <v>3263025</v>
      </c>
      <c r="L224" s="11">
        <f t="shared" si="13"/>
        <v>3263025</v>
      </c>
      <c r="M224" s="11">
        <f t="shared" si="13"/>
        <v>3263025</v>
      </c>
      <c r="N224" s="11">
        <f t="shared" si="13"/>
        <v>3263025</v>
      </c>
      <c r="O224" s="11">
        <f t="shared" si="13"/>
        <v>3263025</v>
      </c>
      <c r="P224" s="11">
        <f t="shared" si="13"/>
        <v>3263025</v>
      </c>
      <c r="Q224" s="11">
        <f t="shared" si="13"/>
        <v>3263025</v>
      </c>
      <c r="R224" s="11">
        <f t="shared" si="13"/>
        <v>3263025</v>
      </c>
      <c r="S224" s="11">
        <f t="shared" si="13"/>
        <v>3263025</v>
      </c>
      <c r="T224" s="11">
        <f t="shared" si="13"/>
        <v>3263025</v>
      </c>
      <c r="U224" s="11">
        <f t="shared" si="13"/>
        <v>3263025</v>
      </c>
      <c r="V224" s="11">
        <f t="shared" si="13"/>
        <v>3263025</v>
      </c>
      <c r="W224" s="11">
        <f t="shared" si="13"/>
        <v>3263025</v>
      </c>
      <c r="X224" s="11">
        <f t="shared" si="13"/>
        <v>3263025</v>
      </c>
      <c r="Y224" s="11">
        <f t="shared" si="13"/>
        <v>3263025</v>
      </c>
      <c r="Z224" s="11">
        <f t="shared" si="13"/>
        <v>3263025</v>
      </c>
      <c r="AA224" s="11"/>
      <c r="AB224" s="12"/>
    </row>
    <row r="225" spans="1:28" x14ac:dyDescent="0.25">
      <c r="A225" s="7" t="s">
        <v>4</v>
      </c>
      <c r="N225" s="12">
        <f>N199^3+N200^3+N201^3+N202^3+N203^3+N204^3+N205^3+N206^3+N207^3+N208^3+N209^3+N210^3+N211^3+N212^3+N213^3+N214^3+N215^3+N216^3+N217^3+N218^3+N219^3+N220^3+N221^3+N222^3+N223^3</f>
        <v>1530765625</v>
      </c>
      <c r="O225" s="12"/>
      <c r="AA225" s="11"/>
      <c r="AB225" s="12"/>
    </row>
    <row r="226" spans="1:28" x14ac:dyDescent="0.25">
      <c r="A226" s="3"/>
      <c r="B226" s="8" t="s">
        <v>6</v>
      </c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11"/>
      <c r="AB226" s="12"/>
    </row>
    <row r="227" spans="1:28" x14ac:dyDescent="0.25">
      <c r="A227" s="7" t="s">
        <v>1</v>
      </c>
      <c r="B227" s="3">
        <f>B199</f>
        <v>12</v>
      </c>
      <c r="C227" s="3">
        <f>C200</f>
        <v>34</v>
      </c>
      <c r="D227" s="3">
        <f>D201</f>
        <v>51</v>
      </c>
      <c r="E227" s="3">
        <f>E202</f>
        <v>98</v>
      </c>
      <c r="F227" s="3">
        <f>F203</f>
        <v>120</v>
      </c>
      <c r="G227" s="3">
        <f>G204</f>
        <v>143</v>
      </c>
      <c r="H227" s="3">
        <f>H205</f>
        <v>165</v>
      </c>
      <c r="I227" s="3">
        <f>I206</f>
        <v>182</v>
      </c>
      <c r="J227" s="3">
        <f>J207</f>
        <v>204</v>
      </c>
      <c r="K227" s="3">
        <f>K208</f>
        <v>246</v>
      </c>
      <c r="L227" s="3">
        <f>L209</f>
        <v>274</v>
      </c>
      <c r="M227" s="3">
        <f>M210</f>
        <v>291</v>
      </c>
      <c r="N227" s="3">
        <f>N211</f>
        <v>313</v>
      </c>
      <c r="O227" s="3">
        <f>O212</f>
        <v>335</v>
      </c>
      <c r="P227" s="3">
        <f>P213</f>
        <v>352</v>
      </c>
      <c r="Q227" s="3">
        <f>Q214</f>
        <v>380</v>
      </c>
      <c r="R227" s="3">
        <f>R215</f>
        <v>422</v>
      </c>
      <c r="S227" s="3">
        <f>S216</f>
        <v>444</v>
      </c>
      <c r="T227" s="3">
        <f>T217</f>
        <v>461</v>
      </c>
      <c r="U227" s="3">
        <f>U218</f>
        <v>483</v>
      </c>
      <c r="V227" s="3">
        <f>V219</f>
        <v>506</v>
      </c>
      <c r="W227" s="3">
        <f>W220</f>
        <v>528</v>
      </c>
      <c r="X227" s="3">
        <f>X221</f>
        <v>575</v>
      </c>
      <c r="Y227" s="3">
        <f>Y222</f>
        <v>592</v>
      </c>
      <c r="Z227" s="9">
        <f>Z223</f>
        <v>614</v>
      </c>
      <c r="AA227" s="11">
        <f>SUMSQ(B227:Z227)</f>
        <v>3263025</v>
      </c>
      <c r="AB227" s="12">
        <f>B227^3+C227^3+D227^3+E227^3+F227^3+G227^3+H227^3+I227^3+J227^3+K227^3+L227^3+M227^3+N227^3+O227^3+P227^3+Q227^3+R227^3+S227^3+T227^3+U227^3+V227^3+W227^3+X227^3+Y227^3+Z227^3</f>
        <v>1530765625</v>
      </c>
    </row>
    <row r="228" spans="1:28" x14ac:dyDescent="0.25">
      <c r="A228" s="7" t="s">
        <v>2</v>
      </c>
      <c r="B228" s="3">
        <f>B223</f>
        <v>465</v>
      </c>
      <c r="C228" s="3">
        <f>C222</f>
        <v>396</v>
      </c>
      <c r="D228" s="3">
        <f>D221</f>
        <v>432</v>
      </c>
      <c r="E228" s="3">
        <f>E220</f>
        <v>493</v>
      </c>
      <c r="F228" s="3">
        <f>F219</f>
        <v>404</v>
      </c>
      <c r="G228" s="3">
        <f>G218</f>
        <v>78</v>
      </c>
      <c r="H228" s="3">
        <f>H217</f>
        <v>14</v>
      </c>
      <c r="I228" s="3">
        <f>I216</f>
        <v>75</v>
      </c>
      <c r="J228" s="3">
        <f>J215</f>
        <v>106</v>
      </c>
      <c r="K228" s="3">
        <f>K214</f>
        <v>42</v>
      </c>
      <c r="L228" s="3">
        <f>L213</f>
        <v>341</v>
      </c>
      <c r="M228" s="3">
        <f>M212</f>
        <v>252</v>
      </c>
      <c r="N228" s="3">
        <f>N211</f>
        <v>313</v>
      </c>
      <c r="O228" s="3">
        <f>O210</f>
        <v>374</v>
      </c>
      <c r="P228" s="3">
        <f>P209</f>
        <v>285</v>
      </c>
      <c r="Q228" s="3">
        <f>Q208</f>
        <v>584</v>
      </c>
      <c r="R228" s="3">
        <f>R207</f>
        <v>520</v>
      </c>
      <c r="S228" s="3">
        <f>S206</f>
        <v>551</v>
      </c>
      <c r="T228" s="3">
        <f>T205</f>
        <v>612</v>
      </c>
      <c r="U228" s="3">
        <f>U204</f>
        <v>548</v>
      </c>
      <c r="V228" s="3">
        <f>V203</f>
        <v>222</v>
      </c>
      <c r="W228" s="3">
        <f>W202</f>
        <v>133</v>
      </c>
      <c r="X228" s="3">
        <f>X201</f>
        <v>194</v>
      </c>
      <c r="Y228" s="3">
        <f>Y200</f>
        <v>230</v>
      </c>
      <c r="Z228" s="9">
        <f>Z199</f>
        <v>161</v>
      </c>
      <c r="AA228" s="11">
        <f>SUMSQ(B228:Z228)</f>
        <v>3263025</v>
      </c>
      <c r="AB228" s="12">
        <f>B228^3+C228^3+D228^3+E228^3+F228^3+G228^3+H228^3+I228^3+J228^3+K228^3+L228^3+M228^3+N228^3+O228^3+P228^3+Q228^3+R228^3+S228^3+T228^3+U228^3+V228^3+W228^3+X228^3+Y228^3+Z228^3</f>
        <v>1530765625</v>
      </c>
    </row>
    <row r="230" spans="1:28" x14ac:dyDescent="0.25">
      <c r="A230" s="2" t="s">
        <v>3</v>
      </c>
      <c r="B230" s="13" t="s">
        <v>33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6"/>
      <c r="AB230" s="2"/>
    </row>
    <row r="231" spans="1:28" x14ac:dyDescent="0.25">
      <c r="A231" s="2">
        <v>1</v>
      </c>
      <c r="B231" s="15">
        <v>15</v>
      </c>
      <c r="C231" s="16">
        <v>82</v>
      </c>
      <c r="D231" s="16">
        <v>121</v>
      </c>
      <c r="E231" s="16">
        <v>54</v>
      </c>
      <c r="F231" s="16">
        <v>43</v>
      </c>
      <c r="G231" s="16">
        <v>391</v>
      </c>
      <c r="H231" s="16">
        <v>463</v>
      </c>
      <c r="I231" s="16">
        <v>477</v>
      </c>
      <c r="J231" s="16">
        <v>435</v>
      </c>
      <c r="K231" s="16">
        <v>424</v>
      </c>
      <c r="L231" s="16">
        <v>503</v>
      </c>
      <c r="M231" s="16">
        <v>600</v>
      </c>
      <c r="N231" s="16">
        <v>614</v>
      </c>
      <c r="O231" s="16">
        <v>567</v>
      </c>
      <c r="P231" s="16">
        <v>531</v>
      </c>
      <c r="Q231" s="16">
        <v>272</v>
      </c>
      <c r="R231" s="16">
        <v>344</v>
      </c>
      <c r="S231" s="16">
        <v>358</v>
      </c>
      <c r="T231" s="16">
        <v>311</v>
      </c>
      <c r="U231" s="16">
        <v>280</v>
      </c>
      <c r="V231" s="16">
        <v>134</v>
      </c>
      <c r="W231" s="16">
        <v>201</v>
      </c>
      <c r="X231" s="16">
        <v>245</v>
      </c>
      <c r="Y231" s="16">
        <v>198</v>
      </c>
      <c r="Z231" s="21">
        <v>162</v>
      </c>
      <c r="AA231" s="11">
        <f t="shared" ref="AA231:AA255" si="14">SUMSQ(B231:Z231)</f>
        <v>3263025</v>
      </c>
    </row>
    <row r="232" spans="1:28" x14ac:dyDescent="0.25">
      <c r="A232" s="2">
        <v>2</v>
      </c>
      <c r="B232" s="17">
        <v>68</v>
      </c>
      <c r="C232" s="18">
        <v>46</v>
      </c>
      <c r="D232" s="18">
        <v>79</v>
      </c>
      <c r="E232" s="18">
        <v>115</v>
      </c>
      <c r="F232" s="18">
        <v>7</v>
      </c>
      <c r="G232" s="18">
        <v>449</v>
      </c>
      <c r="H232" s="18">
        <v>402</v>
      </c>
      <c r="I232" s="18">
        <v>460</v>
      </c>
      <c r="J232" s="18">
        <v>491</v>
      </c>
      <c r="K232" s="18">
        <v>388</v>
      </c>
      <c r="L232" s="18">
        <v>556</v>
      </c>
      <c r="M232" s="18">
        <v>539</v>
      </c>
      <c r="N232" s="18">
        <v>592</v>
      </c>
      <c r="O232" s="18">
        <v>603</v>
      </c>
      <c r="P232" s="18">
        <v>525</v>
      </c>
      <c r="Q232" s="18">
        <v>305</v>
      </c>
      <c r="R232" s="18">
        <v>283</v>
      </c>
      <c r="S232" s="18">
        <v>336</v>
      </c>
      <c r="T232" s="18">
        <v>372</v>
      </c>
      <c r="U232" s="18">
        <v>269</v>
      </c>
      <c r="V232" s="18">
        <v>187</v>
      </c>
      <c r="W232" s="18">
        <v>170</v>
      </c>
      <c r="X232" s="18">
        <v>223</v>
      </c>
      <c r="Y232" s="18">
        <v>234</v>
      </c>
      <c r="Z232" s="22">
        <v>126</v>
      </c>
      <c r="AA232" s="11">
        <f t="shared" si="14"/>
        <v>3263025</v>
      </c>
    </row>
    <row r="233" spans="1:28" x14ac:dyDescent="0.25">
      <c r="A233" s="2">
        <v>3</v>
      </c>
      <c r="B233" s="17">
        <v>29</v>
      </c>
      <c r="C233" s="18">
        <v>118</v>
      </c>
      <c r="D233" s="18">
        <v>57</v>
      </c>
      <c r="E233" s="18">
        <v>21</v>
      </c>
      <c r="F233" s="18">
        <v>90</v>
      </c>
      <c r="G233" s="18">
        <v>410</v>
      </c>
      <c r="H233" s="18">
        <v>499</v>
      </c>
      <c r="I233" s="18">
        <v>438</v>
      </c>
      <c r="J233" s="18">
        <v>377</v>
      </c>
      <c r="K233" s="18">
        <v>466</v>
      </c>
      <c r="L233" s="18">
        <v>542</v>
      </c>
      <c r="M233" s="18">
        <v>606</v>
      </c>
      <c r="N233" s="18">
        <v>575</v>
      </c>
      <c r="O233" s="18">
        <v>514</v>
      </c>
      <c r="P233" s="18">
        <v>578</v>
      </c>
      <c r="Q233" s="18">
        <v>286</v>
      </c>
      <c r="R233" s="18">
        <v>355</v>
      </c>
      <c r="S233" s="18">
        <v>319</v>
      </c>
      <c r="T233" s="18">
        <v>258</v>
      </c>
      <c r="U233" s="18">
        <v>347</v>
      </c>
      <c r="V233" s="18">
        <v>173</v>
      </c>
      <c r="W233" s="18">
        <v>237</v>
      </c>
      <c r="X233" s="18">
        <v>176</v>
      </c>
      <c r="Y233" s="18">
        <v>145</v>
      </c>
      <c r="Z233" s="22">
        <v>209</v>
      </c>
      <c r="AA233" s="11">
        <f t="shared" si="14"/>
        <v>3263025</v>
      </c>
    </row>
    <row r="234" spans="1:28" x14ac:dyDescent="0.25">
      <c r="A234" s="2">
        <v>4</v>
      </c>
      <c r="B234" s="17">
        <v>107</v>
      </c>
      <c r="C234" s="18">
        <v>4</v>
      </c>
      <c r="D234" s="18">
        <v>40</v>
      </c>
      <c r="E234" s="18">
        <v>93</v>
      </c>
      <c r="F234" s="18">
        <v>71</v>
      </c>
      <c r="G234" s="18">
        <v>488</v>
      </c>
      <c r="H234" s="18">
        <v>385</v>
      </c>
      <c r="I234" s="18">
        <v>416</v>
      </c>
      <c r="J234" s="18">
        <v>474</v>
      </c>
      <c r="K234" s="18">
        <v>427</v>
      </c>
      <c r="L234" s="18">
        <v>625</v>
      </c>
      <c r="M234" s="18">
        <v>517</v>
      </c>
      <c r="N234" s="18">
        <v>528</v>
      </c>
      <c r="O234" s="18">
        <v>581</v>
      </c>
      <c r="P234" s="18">
        <v>564</v>
      </c>
      <c r="Q234" s="18">
        <v>369</v>
      </c>
      <c r="R234" s="18">
        <v>261</v>
      </c>
      <c r="S234" s="18">
        <v>297</v>
      </c>
      <c r="T234" s="18">
        <v>330</v>
      </c>
      <c r="U234" s="18">
        <v>308</v>
      </c>
      <c r="V234" s="18">
        <v>226</v>
      </c>
      <c r="W234" s="18">
        <v>148</v>
      </c>
      <c r="X234" s="18">
        <v>159</v>
      </c>
      <c r="Y234" s="18">
        <v>212</v>
      </c>
      <c r="Z234" s="22">
        <v>195</v>
      </c>
      <c r="AA234" s="11">
        <f t="shared" si="14"/>
        <v>3263025</v>
      </c>
    </row>
    <row r="235" spans="1:28" x14ac:dyDescent="0.25">
      <c r="A235" s="2">
        <v>5</v>
      </c>
      <c r="B235" s="17">
        <v>96</v>
      </c>
      <c r="C235" s="18">
        <v>65</v>
      </c>
      <c r="D235" s="18">
        <v>18</v>
      </c>
      <c r="E235" s="18">
        <v>32</v>
      </c>
      <c r="F235" s="18">
        <v>104</v>
      </c>
      <c r="G235" s="18">
        <v>452</v>
      </c>
      <c r="H235" s="18">
        <v>441</v>
      </c>
      <c r="I235" s="18">
        <v>399</v>
      </c>
      <c r="J235" s="18">
        <v>413</v>
      </c>
      <c r="K235" s="18">
        <v>485</v>
      </c>
      <c r="L235" s="18">
        <v>589</v>
      </c>
      <c r="M235" s="18">
        <v>553</v>
      </c>
      <c r="N235" s="18">
        <v>506</v>
      </c>
      <c r="O235" s="18">
        <v>550</v>
      </c>
      <c r="P235" s="18">
        <v>617</v>
      </c>
      <c r="Q235" s="18">
        <v>333</v>
      </c>
      <c r="R235" s="18">
        <v>322</v>
      </c>
      <c r="S235" s="18">
        <v>255</v>
      </c>
      <c r="T235" s="18">
        <v>294</v>
      </c>
      <c r="U235" s="18">
        <v>361</v>
      </c>
      <c r="V235" s="18">
        <v>220</v>
      </c>
      <c r="W235" s="18">
        <v>184</v>
      </c>
      <c r="X235" s="18">
        <v>137</v>
      </c>
      <c r="Y235" s="18">
        <v>151</v>
      </c>
      <c r="Z235" s="22">
        <v>248</v>
      </c>
      <c r="AA235" s="11">
        <f t="shared" si="14"/>
        <v>3263025</v>
      </c>
    </row>
    <row r="236" spans="1:28" x14ac:dyDescent="0.25">
      <c r="A236" s="2">
        <v>6</v>
      </c>
      <c r="B236" s="17">
        <v>259</v>
      </c>
      <c r="C236" s="18">
        <v>326</v>
      </c>
      <c r="D236" s="18">
        <v>370</v>
      </c>
      <c r="E236" s="18">
        <v>323</v>
      </c>
      <c r="F236" s="18">
        <v>287</v>
      </c>
      <c r="G236" s="18">
        <v>128</v>
      </c>
      <c r="H236" s="18">
        <v>225</v>
      </c>
      <c r="I236" s="18">
        <v>239</v>
      </c>
      <c r="J236" s="18">
        <v>192</v>
      </c>
      <c r="K236" s="18">
        <v>156</v>
      </c>
      <c r="L236" s="18">
        <v>397</v>
      </c>
      <c r="M236" s="18">
        <v>469</v>
      </c>
      <c r="N236" s="18">
        <v>483</v>
      </c>
      <c r="O236" s="18">
        <v>436</v>
      </c>
      <c r="P236" s="18">
        <v>405</v>
      </c>
      <c r="Q236" s="18">
        <v>515</v>
      </c>
      <c r="R236" s="18">
        <v>582</v>
      </c>
      <c r="S236" s="18">
        <v>621</v>
      </c>
      <c r="T236" s="18">
        <v>554</v>
      </c>
      <c r="U236" s="18">
        <v>543</v>
      </c>
      <c r="V236" s="18">
        <v>16</v>
      </c>
      <c r="W236" s="18">
        <v>88</v>
      </c>
      <c r="X236" s="18">
        <v>102</v>
      </c>
      <c r="Y236" s="18">
        <v>60</v>
      </c>
      <c r="Z236" s="22">
        <v>49</v>
      </c>
      <c r="AA236" s="11">
        <f t="shared" si="14"/>
        <v>3263025</v>
      </c>
    </row>
    <row r="237" spans="1:28" x14ac:dyDescent="0.25">
      <c r="A237" s="2">
        <v>7</v>
      </c>
      <c r="B237" s="17">
        <v>312</v>
      </c>
      <c r="C237" s="18">
        <v>295</v>
      </c>
      <c r="D237" s="18">
        <v>348</v>
      </c>
      <c r="E237" s="18">
        <v>359</v>
      </c>
      <c r="F237" s="18">
        <v>251</v>
      </c>
      <c r="G237" s="18">
        <v>181</v>
      </c>
      <c r="H237" s="18">
        <v>164</v>
      </c>
      <c r="I237" s="18">
        <v>217</v>
      </c>
      <c r="J237" s="18">
        <v>228</v>
      </c>
      <c r="K237" s="18">
        <v>150</v>
      </c>
      <c r="L237" s="18">
        <v>430</v>
      </c>
      <c r="M237" s="18">
        <v>408</v>
      </c>
      <c r="N237" s="18">
        <v>461</v>
      </c>
      <c r="O237" s="18">
        <v>497</v>
      </c>
      <c r="P237" s="18">
        <v>394</v>
      </c>
      <c r="Q237" s="18">
        <v>568</v>
      </c>
      <c r="R237" s="18">
        <v>546</v>
      </c>
      <c r="S237" s="18">
        <v>579</v>
      </c>
      <c r="T237" s="18">
        <v>615</v>
      </c>
      <c r="U237" s="18">
        <v>507</v>
      </c>
      <c r="V237" s="18">
        <v>74</v>
      </c>
      <c r="W237" s="18">
        <v>27</v>
      </c>
      <c r="X237" s="18">
        <v>85</v>
      </c>
      <c r="Y237" s="18">
        <v>116</v>
      </c>
      <c r="Z237" s="22">
        <v>13</v>
      </c>
      <c r="AA237" s="11">
        <f t="shared" si="14"/>
        <v>3263025</v>
      </c>
      <c r="AB237" s="3" t="s">
        <v>3</v>
      </c>
    </row>
    <row r="238" spans="1:28" x14ac:dyDescent="0.25">
      <c r="A238" s="2">
        <v>8</v>
      </c>
      <c r="B238" s="17">
        <v>298</v>
      </c>
      <c r="C238" s="18">
        <v>362</v>
      </c>
      <c r="D238" s="18">
        <v>301</v>
      </c>
      <c r="E238" s="18">
        <v>270</v>
      </c>
      <c r="F238" s="18">
        <v>334</v>
      </c>
      <c r="G238" s="18">
        <v>167</v>
      </c>
      <c r="H238" s="18">
        <v>231</v>
      </c>
      <c r="I238" s="18">
        <v>200</v>
      </c>
      <c r="J238" s="18">
        <v>139</v>
      </c>
      <c r="K238" s="18">
        <v>203</v>
      </c>
      <c r="L238" s="18">
        <v>411</v>
      </c>
      <c r="M238" s="18">
        <v>480</v>
      </c>
      <c r="N238" s="18">
        <v>444</v>
      </c>
      <c r="O238" s="18">
        <v>383</v>
      </c>
      <c r="P238" s="18">
        <v>472</v>
      </c>
      <c r="Q238" s="18">
        <v>529</v>
      </c>
      <c r="R238" s="18">
        <v>618</v>
      </c>
      <c r="S238" s="18">
        <v>557</v>
      </c>
      <c r="T238" s="18">
        <v>521</v>
      </c>
      <c r="U238" s="18">
        <v>590</v>
      </c>
      <c r="V238" s="18">
        <v>35</v>
      </c>
      <c r="W238" s="18">
        <v>124</v>
      </c>
      <c r="X238" s="18">
        <v>63</v>
      </c>
      <c r="Y238" s="18">
        <v>2</v>
      </c>
      <c r="Z238" s="22">
        <v>91</v>
      </c>
      <c r="AA238" s="11">
        <f t="shared" si="14"/>
        <v>3263025</v>
      </c>
    </row>
    <row r="239" spans="1:28" x14ac:dyDescent="0.25">
      <c r="A239" s="2">
        <v>9</v>
      </c>
      <c r="B239" s="17">
        <v>351</v>
      </c>
      <c r="C239" s="18">
        <v>273</v>
      </c>
      <c r="D239" s="18">
        <v>284</v>
      </c>
      <c r="E239" s="18">
        <v>337</v>
      </c>
      <c r="F239" s="18">
        <v>320</v>
      </c>
      <c r="G239" s="18">
        <v>250</v>
      </c>
      <c r="H239" s="18">
        <v>142</v>
      </c>
      <c r="I239" s="18">
        <v>153</v>
      </c>
      <c r="J239" s="18">
        <v>206</v>
      </c>
      <c r="K239" s="18">
        <v>189</v>
      </c>
      <c r="L239" s="18">
        <v>494</v>
      </c>
      <c r="M239" s="18">
        <v>386</v>
      </c>
      <c r="N239" s="18">
        <v>422</v>
      </c>
      <c r="O239" s="18">
        <v>455</v>
      </c>
      <c r="P239" s="18">
        <v>433</v>
      </c>
      <c r="Q239" s="18">
        <v>607</v>
      </c>
      <c r="R239" s="18">
        <v>504</v>
      </c>
      <c r="S239" s="18">
        <v>540</v>
      </c>
      <c r="T239" s="18">
        <v>593</v>
      </c>
      <c r="U239" s="18">
        <v>571</v>
      </c>
      <c r="V239" s="18">
        <v>113</v>
      </c>
      <c r="W239" s="18">
        <v>10</v>
      </c>
      <c r="X239" s="18">
        <v>41</v>
      </c>
      <c r="Y239" s="18">
        <v>99</v>
      </c>
      <c r="Z239" s="22">
        <v>52</v>
      </c>
      <c r="AA239" s="11">
        <f t="shared" si="14"/>
        <v>3263025</v>
      </c>
    </row>
    <row r="240" spans="1:28" x14ac:dyDescent="0.25">
      <c r="A240" s="2">
        <v>10</v>
      </c>
      <c r="B240" s="17">
        <v>345</v>
      </c>
      <c r="C240" s="18">
        <v>309</v>
      </c>
      <c r="D240" s="18">
        <v>262</v>
      </c>
      <c r="E240" s="18">
        <v>276</v>
      </c>
      <c r="F240" s="18">
        <v>373</v>
      </c>
      <c r="G240" s="18">
        <v>214</v>
      </c>
      <c r="H240" s="18">
        <v>178</v>
      </c>
      <c r="I240" s="18">
        <v>131</v>
      </c>
      <c r="J240" s="18">
        <v>175</v>
      </c>
      <c r="K240" s="18">
        <v>242</v>
      </c>
      <c r="L240" s="18">
        <v>458</v>
      </c>
      <c r="M240" s="18">
        <v>447</v>
      </c>
      <c r="N240" s="18">
        <v>380</v>
      </c>
      <c r="O240" s="18">
        <v>419</v>
      </c>
      <c r="P240" s="18">
        <v>486</v>
      </c>
      <c r="Q240" s="18">
        <v>596</v>
      </c>
      <c r="R240" s="18">
        <v>565</v>
      </c>
      <c r="S240" s="18">
        <v>518</v>
      </c>
      <c r="T240" s="18">
        <v>532</v>
      </c>
      <c r="U240" s="18">
        <v>604</v>
      </c>
      <c r="V240" s="18">
        <v>77</v>
      </c>
      <c r="W240" s="18">
        <v>66</v>
      </c>
      <c r="X240" s="18">
        <v>24</v>
      </c>
      <c r="Y240" s="18">
        <v>38</v>
      </c>
      <c r="Z240" s="22">
        <v>110</v>
      </c>
      <c r="AA240" s="11">
        <f t="shared" si="14"/>
        <v>3263025</v>
      </c>
    </row>
    <row r="241" spans="1:28" x14ac:dyDescent="0.25">
      <c r="A241" s="2">
        <v>11</v>
      </c>
      <c r="B241" s="17">
        <v>147</v>
      </c>
      <c r="C241" s="18">
        <v>219</v>
      </c>
      <c r="D241" s="18">
        <v>233</v>
      </c>
      <c r="E241" s="18">
        <v>186</v>
      </c>
      <c r="F241" s="18">
        <v>155</v>
      </c>
      <c r="G241" s="18">
        <v>509</v>
      </c>
      <c r="H241" s="18">
        <v>576</v>
      </c>
      <c r="I241" s="18">
        <v>620</v>
      </c>
      <c r="J241" s="18">
        <v>573</v>
      </c>
      <c r="K241" s="18">
        <v>537</v>
      </c>
      <c r="L241" s="18">
        <v>266</v>
      </c>
      <c r="M241" s="18">
        <v>338</v>
      </c>
      <c r="N241" s="18">
        <v>352</v>
      </c>
      <c r="O241" s="18">
        <v>310</v>
      </c>
      <c r="P241" s="18">
        <v>299</v>
      </c>
      <c r="Q241" s="18">
        <v>3</v>
      </c>
      <c r="R241" s="18">
        <v>100</v>
      </c>
      <c r="S241" s="18">
        <v>114</v>
      </c>
      <c r="T241" s="18">
        <v>67</v>
      </c>
      <c r="U241" s="18">
        <v>31</v>
      </c>
      <c r="V241" s="18">
        <v>390</v>
      </c>
      <c r="W241" s="18">
        <v>457</v>
      </c>
      <c r="X241" s="18">
        <v>496</v>
      </c>
      <c r="Y241" s="18">
        <v>429</v>
      </c>
      <c r="Z241" s="22">
        <v>418</v>
      </c>
      <c r="AA241" s="11">
        <f t="shared" si="14"/>
        <v>3263025</v>
      </c>
    </row>
    <row r="242" spans="1:28" x14ac:dyDescent="0.25">
      <c r="A242" s="2">
        <v>12</v>
      </c>
      <c r="B242" s="17">
        <v>180</v>
      </c>
      <c r="C242" s="18">
        <v>158</v>
      </c>
      <c r="D242" s="18">
        <v>211</v>
      </c>
      <c r="E242" s="18">
        <v>247</v>
      </c>
      <c r="F242" s="18">
        <v>144</v>
      </c>
      <c r="G242" s="18">
        <v>562</v>
      </c>
      <c r="H242" s="18">
        <v>545</v>
      </c>
      <c r="I242" s="18">
        <v>598</v>
      </c>
      <c r="J242" s="18">
        <v>609</v>
      </c>
      <c r="K242" s="18">
        <v>501</v>
      </c>
      <c r="L242" s="18">
        <v>324</v>
      </c>
      <c r="M242" s="18">
        <v>277</v>
      </c>
      <c r="N242" s="18">
        <v>335</v>
      </c>
      <c r="O242" s="18">
        <v>366</v>
      </c>
      <c r="P242" s="18">
        <v>263</v>
      </c>
      <c r="Q242" s="18">
        <v>56</v>
      </c>
      <c r="R242" s="18">
        <v>39</v>
      </c>
      <c r="S242" s="18">
        <v>92</v>
      </c>
      <c r="T242" s="18">
        <v>103</v>
      </c>
      <c r="U242" s="18">
        <v>25</v>
      </c>
      <c r="V242" s="18">
        <v>443</v>
      </c>
      <c r="W242" s="18">
        <v>421</v>
      </c>
      <c r="X242" s="18">
        <v>454</v>
      </c>
      <c r="Y242" s="18">
        <v>490</v>
      </c>
      <c r="Z242" s="22">
        <v>382</v>
      </c>
      <c r="AA242" s="11">
        <f t="shared" si="14"/>
        <v>3263025</v>
      </c>
    </row>
    <row r="243" spans="1:28" x14ac:dyDescent="0.25">
      <c r="A243" s="2">
        <v>13</v>
      </c>
      <c r="B243" s="17">
        <v>161</v>
      </c>
      <c r="C243" s="18">
        <v>230</v>
      </c>
      <c r="D243" s="18">
        <v>194</v>
      </c>
      <c r="E243" s="18">
        <v>133</v>
      </c>
      <c r="F243" s="18">
        <v>222</v>
      </c>
      <c r="G243" s="18">
        <v>548</v>
      </c>
      <c r="H243" s="18">
        <v>612</v>
      </c>
      <c r="I243" s="18">
        <v>551</v>
      </c>
      <c r="J243" s="18">
        <v>520</v>
      </c>
      <c r="K243" s="18">
        <v>584</v>
      </c>
      <c r="L243" s="18">
        <v>285</v>
      </c>
      <c r="M243" s="18">
        <v>374</v>
      </c>
      <c r="N243" s="14">
        <v>313</v>
      </c>
      <c r="O243" s="18">
        <v>252</v>
      </c>
      <c r="P243" s="18">
        <v>341</v>
      </c>
      <c r="Q243" s="18">
        <v>42</v>
      </c>
      <c r="R243" s="18">
        <v>106</v>
      </c>
      <c r="S243" s="18">
        <v>75</v>
      </c>
      <c r="T243" s="18">
        <v>14</v>
      </c>
      <c r="U243" s="18">
        <v>78</v>
      </c>
      <c r="V243" s="18">
        <v>404</v>
      </c>
      <c r="W243" s="18">
        <v>493</v>
      </c>
      <c r="X243" s="18">
        <v>432</v>
      </c>
      <c r="Y243" s="18">
        <v>396</v>
      </c>
      <c r="Z243" s="22">
        <v>465</v>
      </c>
      <c r="AA243" s="11">
        <f t="shared" si="14"/>
        <v>3263025</v>
      </c>
      <c r="AB243" s="12">
        <f>B243^3+C243^3+D243^3+E243^3+F243^3+G243^3+H243^3+I243^3+J243^3+K243^3+L243^3+M243^3+N243^3+O243^3+P243^3+Q243^3+R243^3+S243^3+T243^3+U243^3+V243^3+W243^3+X243^3+Y243^3+Z243^3</f>
        <v>1530765625</v>
      </c>
    </row>
    <row r="244" spans="1:28" x14ac:dyDescent="0.25">
      <c r="A244" s="2">
        <v>14</v>
      </c>
      <c r="B244" s="17">
        <v>244</v>
      </c>
      <c r="C244" s="18">
        <v>136</v>
      </c>
      <c r="D244" s="18">
        <v>172</v>
      </c>
      <c r="E244" s="18">
        <v>205</v>
      </c>
      <c r="F244" s="18">
        <v>183</v>
      </c>
      <c r="G244" s="18">
        <v>601</v>
      </c>
      <c r="H244" s="18">
        <v>523</v>
      </c>
      <c r="I244" s="18">
        <v>534</v>
      </c>
      <c r="J244" s="18">
        <v>587</v>
      </c>
      <c r="K244" s="18">
        <v>570</v>
      </c>
      <c r="L244" s="18">
        <v>363</v>
      </c>
      <c r="M244" s="18">
        <v>260</v>
      </c>
      <c r="N244" s="18">
        <v>291</v>
      </c>
      <c r="O244" s="18">
        <v>349</v>
      </c>
      <c r="P244" s="18">
        <v>302</v>
      </c>
      <c r="Q244" s="18">
        <v>125</v>
      </c>
      <c r="R244" s="18">
        <v>17</v>
      </c>
      <c r="S244" s="18">
        <v>28</v>
      </c>
      <c r="T244" s="18">
        <v>81</v>
      </c>
      <c r="U244" s="18">
        <v>64</v>
      </c>
      <c r="V244" s="18">
        <v>482</v>
      </c>
      <c r="W244" s="18">
        <v>379</v>
      </c>
      <c r="X244" s="18">
        <v>415</v>
      </c>
      <c r="Y244" s="18">
        <v>468</v>
      </c>
      <c r="Z244" s="22">
        <v>446</v>
      </c>
      <c r="AA244" s="11">
        <f t="shared" si="14"/>
        <v>3263025</v>
      </c>
      <c r="AB244" s="12"/>
    </row>
    <row r="245" spans="1:28" x14ac:dyDescent="0.25">
      <c r="A245" s="2">
        <v>15</v>
      </c>
      <c r="B245" s="17">
        <v>208</v>
      </c>
      <c r="C245" s="18">
        <v>197</v>
      </c>
      <c r="D245" s="18">
        <v>130</v>
      </c>
      <c r="E245" s="18">
        <v>169</v>
      </c>
      <c r="F245" s="18">
        <v>236</v>
      </c>
      <c r="G245" s="18">
        <v>595</v>
      </c>
      <c r="H245" s="18">
        <v>559</v>
      </c>
      <c r="I245" s="18">
        <v>512</v>
      </c>
      <c r="J245" s="18">
        <v>526</v>
      </c>
      <c r="K245" s="18">
        <v>623</v>
      </c>
      <c r="L245" s="18">
        <v>327</v>
      </c>
      <c r="M245" s="18">
        <v>316</v>
      </c>
      <c r="N245" s="18">
        <v>274</v>
      </c>
      <c r="O245" s="18">
        <v>288</v>
      </c>
      <c r="P245" s="18">
        <v>360</v>
      </c>
      <c r="Q245" s="18">
        <v>89</v>
      </c>
      <c r="R245" s="18">
        <v>53</v>
      </c>
      <c r="S245" s="18">
        <v>6</v>
      </c>
      <c r="T245" s="18">
        <v>50</v>
      </c>
      <c r="U245" s="18">
        <v>117</v>
      </c>
      <c r="V245" s="18">
        <v>471</v>
      </c>
      <c r="W245" s="18">
        <v>440</v>
      </c>
      <c r="X245" s="18">
        <v>393</v>
      </c>
      <c r="Y245" s="18">
        <v>407</v>
      </c>
      <c r="Z245" s="22">
        <v>479</v>
      </c>
      <c r="AA245" s="11">
        <f t="shared" si="14"/>
        <v>3263025</v>
      </c>
      <c r="AB245" s="12"/>
    </row>
    <row r="246" spans="1:28" x14ac:dyDescent="0.25">
      <c r="A246" s="2">
        <v>16</v>
      </c>
      <c r="B246" s="17">
        <v>516</v>
      </c>
      <c r="C246" s="18">
        <v>588</v>
      </c>
      <c r="D246" s="18">
        <v>602</v>
      </c>
      <c r="E246" s="18">
        <v>560</v>
      </c>
      <c r="F246" s="18">
        <v>549</v>
      </c>
      <c r="G246" s="18">
        <v>22</v>
      </c>
      <c r="H246" s="18">
        <v>94</v>
      </c>
      <c r="I246" s="18">
        <v>108</v>
      </c>
      <c r="J246" s="18">
        <v>61</v>
      </c>
      <c r="K246" s="18">
        <v>30</v>
      </c>
      <c r="L246" s="18">
        <v>140</v>
      </c>
      <c r="M246" s="18">
        <v>207</v>
      </c>
      <c r="N246" s="18">
        <v>246</v>
      </c>
      <c r="O246" s="18">
        <v>179</v>
      </c>
      <c r="P246" s="18">
        <v>168</v>
      </c>
      <c r="Q246" s="18">
        <v>384</v>
      </c>
      <c r="R246" s="18">
        <v>451</v>
      </c>
      <c r="S246" s="18">
        <v>495</v>
      </c>
      <c r="T246" s="18">
        <v>448</v>
      </c>
      <c r="U246" s="18">
        <v>412</v>
      </c>
      <c r="V246" s="18">
        <v>253</v>
      </c>
      <c r="W246" s="18">
        <v>350</v>
      </c>
      <c r="X246" s="18">
        <v>364</v>
      </c>
      <c r="Y246" s="18">
        <v>317</v>
      </c>
      <c r="Z246" s="22">
        <v>281</v>
      </c>
      <c r="AA246" s="11">
        <f t="shared" si="14"/>
        <v>3263025</v>
      </c>
      <c r="AB246" s="12"/>
    </row>
    <row r="247" spans="1:28" x14ac:dyDescent="0.25">
      <c r="A247" s="2">
        <v>17</v>
      </c>
      <c r="B247" s="17">
        <v>574</v>
      </c>
      <c r="C247" s="18">
        <v>527</v>
      </c>
      <c r="D247" s="18">
        <v>585</v>
      </c>
      <c r="E247" s="18">
        <v>616</v>
      </c>
      <c r="F247" s="18">
        <v>513</v>
      </c>
      <c r="G247" s="18">
        <v>55</v>
      </c>
      <c r="H247" s="18">
        <v>33</v>
      </c>
      <c r="I247" s="18">
        <v>86</v>
      </c>
      <c r="J247" s="18">
        <v>122</v>
      </c>
      <c r="K247" s="18">
        <v>19</v>
      </c>
      <c r="L247" s="18">
        <v>193</v>
      </c>
      <c r="M247" s="18">
        <v>171</v>
      </c>
      <c r="N247" s="18">
        <v>204</v>
      </c>
      <c r="O247" s="18">
        <v>240</v>
      </c>
      <c r="P247" s="18">
        <v>132</v>
      </c>
      <c r="Q247" s="18">
        <v>437</v>
      </c>
      <c r="R247" s="18">
        <v>420</v>
      </c>
      <c r="S247" s="18">
        <v>473</v>
      </c>
      <c r="T247" s="18">
        <v>484</v>
      </c>
      <c r="U247" s="18">
        <v>376</v>
      </c>
      <c r="V247" s="18">
        <v>306</v>
      </c>
      <c r="W247" s="18">
        <v>289</v>
      </c>
      <c r="X247" s="18">
        <v>342</v>
      </c>
      <c r="Y247" s="18">
        <v>353</v>
      </c>
      <c r="Z247" s="22">
        <v>275</v>
      </c>
      <c r="AA247" s="11">
        <f t="shared" si="14"/>
        <v>3263025</v>
      </c>
      <c r="AB247" s="12"/>
    </row>
    <row r="248" spans="1:28" x14ac:dyDescent="0.25">
      <c r="A248" s="2">
        <v>18</v>
      </c>
      <c r="B248" s="17">
        <v>535</v>
      </c>
      <c r="C248" s="18">
        <v>624</v>
      </c>
      <c r="D248" s="18">
        <v>563</v>
      </c>
      <c r="E248" s="18">
        <v>502</v>
      </c>
      <c r="F248" s="18">
        <v>591</v>
      </c>
      <c r="G248" s="18">
        <v>36</v>
      </c>
      <c r="H248" s="18">
        <v>105</v>
      </c>
      <c r="I248" s="18">
        <v>69</v>
      </c>
      <c r="J248" s="18">
        <v>8</v>
      </c>
      <c r="K248" s="18">
        <v>97</v>
      </c>
      <c r="L248" s="18">
        <v>154</v>
      </c>
      <c r="M248" s="18">
        <v>243</v>
      </c>
      <c r="N248" s="18">
        <v>182</v>
      </c>
      <c r="O248" s="18">
        <v>146</v>
      </c>
      <c r="P248" s="18">
        <v>215</v>
      </c>
      <c r="Q248" s="18">
        <v>423</v>
      </c>
      <c r="R248" s="18">
        <v>487</v>
      </c>
      <c r="S248" s="18">
        <v>426</v>
      </c>
      <c r="T248" s="18">
        <v>395</v>
      </c>
      <c r="U248" s="18">
        <v>459</v>
      </c>
      <c r="V248" s="18">
        <v>292</v>
      </c>
      <c r="W248" s="18">
        <v>356</v>
      </c>
      <c r="X248" s="18">
        <v>325</v>
      </c>
      <c r="Y248" s="18">
        <v>264</v>
      </c>
      <c r="Z248" s="22">
        <v>328</v>
      </c>
      <c r="AA248" s="11">
        <f t="shared" si="14"/>
        <v>3263025</v>
      </c>
      <c r="AB248" s="12"/>
    </row>
    <row r="249" spans="1:28" x14ac:dyDescent="0.25">
      <c r="A249" s="2">
        <v>19</v>
      </c>
      <c r="B249" s="17">
        <v>613</v>
      </c>
      <c r="C249" s="18">
        <v>510</v>
      </c>
      <c r="D249" s="18">
        <v>541</v>
      </c>
      <c r="E249" s="18">
        <v>599</v>
      </c>
      <c r="F249" s="18">
        <v>552</v>
      </c>
      <c r="G249" s="18">
        <v>119</v>
      </c>
      <c r="H249" s="18">
        <v>11</v>
      </c>
      <c r="I249" s="18">
        <v>47</v>
      </c>
      <c r="J249" s="18">
        <v>80</v>
      </c>
      <c r="K249" s="18">
        <v>58</v>
      </c>
      <c r="L249" s="18">
        <v>232</v>
      </c>
      <c r="M249" s="18">
        <v>129</v>
      </c>
      <c r="N249" s="18">
        <v>165</v>
      </c>
      <c r="O249" s="18">
        <v>218</v>
      </c>
      <c r="P249" s="18">
        <v>196</v>
      </c>
      <c r="Q249" s="18">
        <v>476</v>
      </c>
      <c r="R249" s="18">
        <v>398</v>
      </c>
      <c r="S249" s="18">
        <v>409</v>
      </c>
      <c r="T249" s="18">
        <v>462</v>
      </c>
      <c r="U249" s="18">
        <v>445</v>
      </c>
      <c r="V249" s="18">
        <v>375</v>
      </c>
      <c r="W249" s="18">
        <v>267</v>
      </c>
      <c r="X249" s="18">
        <v>278</v>
      </c>
      <c r="Y249" s="18">
        <v>331</v>
      </c>
      <c r="Z249" s="22">
        <v>314</v>
      </c>
      <c r="AA249" s="11">
        <f t="shared" si="14"/>
        <v>3263025</v>
      </c>
      <c r="AB249" s="12"/>
    </row>
    <row r="250" spans="1:28" x14ac:dyDescent="0.25">
      <c r="A250" s="2">
        <v>20</v>
      </c>
      <c r="B250" s="17">
        <v>577</v>
      </c>
      <c r="C250" s="18">
        <v>566</v>
      </c>
      <c r="D250" s="18">
        <v>524</v>
      </c>
      <c r="E250" s="18">
        <v>538</v>
      </c>
      <c r="F250" s="18">
        <v>610</v>
      </c>
      <c r="G250" s="18">
        <v>83</v>
      </c>
      <c r="H250" s="18">
        <v>72</v>
      </c>
      <c r="I250" s="18">
        <v>5</v>
      </c>
      <c r="J250" s="18">
        <v>44</v>
      </c>
      <c r="K250" s="18">
        <v>111</v>
      </c>
      <c r="L250" s="18">
        <v>221</v>
      </c>
      <c r="M250" s="18">
        <v>190</v>
      </c>
      <c r="N250" s="18">
        <v>143</v>
      </c>
      <c r="O250" s="18">
        <v>157</v>
      </c>
      <c r="P250" s="18">
        <v>229</v>
      </c>
      <c r="Q250" s="18">
        <v>470</v>
      </c>
      <c r="R250" s="18">
        <v>434</v>
      </c>
      <c r="S250" s="18">
        <v>387</v>
      </c>
      <c r="T250" s="18">
        <v>401</v>
      </c>
      <c r="U250" s="18">
        <v>498</v>
      </c>
      <c r="V250" s="18">
        <v>339</v>
      </c>
      <c r="W250" s="18">
        <v>303</v>
      </c>
      <c r="X250" s="18">
        <v>256</v>
      </c>
      <c r="Y250" s="18">
        <v>300</v>
      </c>
      <c r="Z250" s="22">
        <v>367</v>
      </c>
      <c r="AA250" s="11">
        <f t="shared" si="14"/>
        <v>3263025</v>
      </c>
      <c r="AB250" s="12"/>
    </row>
    <row r="251" spans="1:28" x14ac:dyDescent="0.25">
      <c r="A251" s="2">
        <v>21</v>
      </c>
      <c r="B251" s="17">
        <v>378</v>
      </c>
      <c r="C251" s="18">
        <v>475</v>
      </c>
      <c r="D251" s="18">
        <v>489</v>
      </c>
      <c r="E251" s="18">
        <v>442</v>
      </c>
      <c r="F251" s="18">
        <v>406</v>
      </c>
      <c r="G251" s="18">
        <v>265</v>
      </c>
      <c r="H251" s="18">
        <v>332</v>
      </c>
      <c r="I251" s="18">
        <v>371</v>
      </c>
      <c r="J251" s="18">
        <v>304</v>
      </c>
      <c r="K251" s="18">
        <v>293</v>
      </c>
      <c r="L251" s="18">
        <v>9</v>
      </c>
      <c r="M251" s="18">
        <v>76</v>
      </c>
      <c r="N251" s="18">
        <v>120</v>
      </c>
      <c r="O251" s="18">
        <v>73</v>
      </c>
      <c r="P251" s="18">
        <v>37</v>
      </c>
      <c r="Q251" s="18">
        <v>141</v>
      </c>
      <c r="R251" s="18">
        <v>213</v>
      </c>
      <c r="S251" s="18">
        <v>227</v>
      </c>
      <c r="T251" s="18">
        <v>185</v>
      </c>
      <c r="U251" s="18">
        <v>174</v>
      </c>
      <c r="V251" s="18">
        <v>522</v>
      </c>
      <c r="W251" s="18">
        <v>594</v>
      </c>
      <c r="X251" s="18">
        <v>608</v>
      </c>
      <c r="Y251" s="18">
        <v>561</v>
      </c>
      <c r="Z251" s="22">
        <v>530</v>
      </c>
      <c r="AA251" s="11">
        <f t="shared" si="14"/>
        <v>3263025</v>
      </c>
      <c r="AB251" s="12"/>
    </row>
    <row r="252" spans="1:28" x14ac:dyDescent="0.25">
      <c r="A252" s="2">
        <v>22</v>
      </c>
      <c r="B252" s="17">
        <v>431</v>
      </c>
      <c r="C252" s="18">
        <v>414</v>
      </c>
      <c r="D252" s="18">
        <v>467</v>
      </c>
      <c r="E252" s="18">
        <v>478</v>
      </c>
      <c r="F252" s="18">
        <v>400</v>
      </c>
      <c r="G252" s="18">
        <v>318</v>
      </c>
      <c r="H252" s="18">
        <v>296</v>
      </c>
      <c r="I252" s="18">
        <v>329</v>
      </c>
      <c r="J252" s="18">
        <v>365</v>
      </c>
      <c r="K252" s="18">
        <v>257</v>
      </c>
      <c r="L252" s="18">
        <v>62</v>
      </c>
      <c r="M252" s="18">
        <v>45</v>
      </c>
      <c r="N252" s="18">
        <v>98</v>
      </c>
      <c r="O252" s="18">
        <v>109</v>
      </c>
      <c r="P252" s="18">
        <v>1</v>
      </c>
      <c r="Q252" s="18">
        <v>199</v>
      </c>
      <c r="R252" s="18">
        <v>152</v>
      </c>
      <c r="S252" s="18">
        <v>210</v>
      </c>
      <c r="T252" s="18">
        <v>241</v>
      </c>
      <c r="U252" s="18">
        <v>138</v>
      </c>
      <c r="V252" s="18">
        <v>555</v>
      </c>
      <c r="W252" s="18">
        <v>533</v>
      </c>
      <c r="X252" s="18">
        <v>586</v>
      </c>
      <c r="Y252" s="18">
        <v>622</v>
      </c>
      <c r="Z252" s="22">
        <v>519</v>
      </c>
      <c r="AA252" s="11">
        <f t="shared" si="14"/>
        <v>3263025</v>
      </c>
      <c r="AB252" s="12"/>
    </row>
    <row r="253" spans="1:28" x14ac:dyDescent="0.25">
      <c r="A253" s="2">
        <v>23</v>
      </c>
      <c r="B253" s="17">
        <v>417</v>
      </c>
      <c r="C253" s="18">
        <v>481</v>
      </c>
      <c r="D253" s="18">
        <v>450</v>
      </c>
      <c r="E253" s="18">
        <v>389</v>
      </c>
      <c r="F253" s="18">
        <v>453</v>
      </c>
      <c r="G253" s="18">
        <v>279</v>
      </c>
      <c r="H253" s="18">
        <v>368</v>
      </c>
      <c r="I253" s="18">
        <v>307</v>
      </c>
      <c r="J253" s="18">
        <v>271</v>
      </c>
      <c r="K253" s="18">
        <v>340</v>
      </c>
      <c r="L253" s="18">
        <v>48</v>
      </c>
      <c r="M253" s="18">
        <v>112</v>
      </c>
      <c r="N253" s="18">
        <v>51</v>
      </c>
      <c r="O253" s="18">
        <v>20</v>
      </c>
      <c r="P253" s="18">
        <v>84</v>
      </c>
      <c r="Q253" s="18">
        <v>160</v>
      </c>
      <c r="R253" s="18">
        <v>249</v>
      </c>
      <c r="S253" s="18">
        <v>188</v>
      </c>
      <c r="T253" s="18">
        <v>127</v>
      </c>
      <c r="U253" s="18">
        <v>216</v>
      </c>
      <c r="V253" s="18">
        <v>536</v>
      </c>
      <c r="W253" s="18">
        <v>605</v>
      </c>
      <c r="X253" s="18">
        <v>569</v>
      </c>
      <c r="Y253" s="18">
        <v>508</v>
      </c>
      <c r="Z253" s="22">
        <v>597</v>
      </c>
      <c r="AA253" s="11">
        <f t="shared" si="14"/>
        <v>3263025</v>
      </c>
      <c r="AB253" s="12"/>
    </row>
    <row r="254" spans="1:28" x14ac:dyDescent="0.25">
      <c r="A254" s="2">
        <v>24</v>
      </c>
      <c r="B254" s="17">
        <v>500</v>
      </c>
      <c r="C254" s="18">
        <v>392</v>
      </c>
      <c r="D254" s="18">
        <v>403</v>
      </c>
      <c r="E254" s="18">
        <v>456</v>
      </c>
      <c r="F254" s="18">
        <v>439</v>
      </c>
      <c r="G254" s="18">
        <v>357</v>
      </c>
      <c r="H254" s="18">
        <v>254</v>
      </c>
      <c r="I254" s="18">
        <v>290</v>
      </c>
      <c r="J254" s="18">
        <v>343</v>
      </c>
      <c r="K254" s="18">
        <v>321</v>
      </c>
      <c r="L254" s="18">
        <v>101</v>
      </c>
      <c r="M254" s="18">
        <v>23</v>
      </c>
      <c r="N254" s="18">
        <v>34</v>
      </c>
      <c r="O254" s="18">
        <v>87</v>
      </c>
      <c r="P254" s="18">
        <v>70</v>
      </c>
      <c r="Q254" s="18">
        <v>238</v>
      </c>
      <c r="R254" s="18">
        <v>135</v>
      </c>
      <c r="S254" s="18">
        <v>166</v>
      </c>
      <c r="T254" s="18">
        <v>224</v>
      </c>
      <c r="U254" s="18">
        <v>177</v>
      </c>
      <c r="V254" s="18">
        <v>619</v>
      </c>
      <c r="W254" s="18">
        <v>511</v>
      </c>
      <c r="X254" s="18">
        <v>547</v>
      </c>
      <c r="Y254" s="18">
        <v>580</v>
      </c>
      <c r="Z254" s="22">
        <v>558</v>
      </c>
      <c r="AA254" s="11">
        <f t="shared" si="14"/>
        <v>3263025</v>
      </c>
      <c r="AB254" s="12"/>
    </row>
    <row r="255" spans="1:28" x14ac:dyDescent="0.25">
      <c r="A255" s="2">
        <v>25</v>
      </c>
      <c r="B255" s="19">
        <v>464</v>
      </c>
      <c r="C255" s="20">
        <v>428</v>
      </c>
      <c r="D255" s="20">
        <v>381</v>
      </c>
      <c r="E255" s="20">
        <v>425</v>
      </c>
      <c r="F255" s="20">
        <v>492</v>
      </c>
      <c r="G255" s="20">
        <v>346</v>
      </c>
      <c r="H255" s="20">
        <v>315</v>
      </c>
      <c r="I255" s="20">
        <v>268</v>
      </c>
      <c r="J255" s="20">
        <v>282</v>
      </c>
      <c r="K255" s="20">
        <v>354</v>
      </c>
      <c r="L255" s="20">
        <v>95</v>
      </c>
      <c r="M255" s="20">
        <v>59</v>
      </c>
      <c r="N255" s="20">
        <v>12</v>
      </c>
      <c r="O255" s="20">
        <v>26</v>
      </c>
      <c r="P255" s="20">
        <v>123</v>
      </c>
      <c r="Q255" s="20">
        <v>202</v>
      </c>
      <c r="R255" s="20">
        <v>191</v>
      </c>
      <c r="S255" s="20">
        <v>149</v>
      </c>
      <c r="T255" s="20">
        <v>163</v>
      </c>
      <c r="U255" s="20">
        <v>235</v>
      </c>
      <c r="V255" s="20">
        <v>583</v>
      </c>
      <c r="W255" s="20">
        <v>572</v>
      </c>
      <c r="X255" s="20">
        <v>505</v>
      </c>
      <c r="Y255" s="20">
        <v>544</v>
      </c>
      <c r="Z255" s="23">
        <v>611</v>
      </c>
      <c r="AA255" s="11">
        <f t="shared" si="14"/>
        <v>3263025</v>
      </c>
      <c r="AB255" s="12"/>
    </row>
    <row r="256" spans="1:28" x14ac:dyDescent="0.25">
      <c r="A256" s="7" t="s">
        <v>0</v>
      </c>
      <c r="B256" s="11">
        <f t="shared" ref="B256:Z256" si="15">SUMSQ(B231:B255)</f>
        <v>3263025</v>
      </c>
      <c r="C256" s="11">
        <f t="shared" si="15"/>
        <v>3263025</v>
      </c>
      <c r="D256" s="11">
        <f t="shared" si="15"/>
        <v>3263025</v>
      </c>
      <c r="E256" s="11">
        <f t="shared" si="15"/>
        <v>3263025</v>
      </c>
      <c r="F256" s="11">
        <f t="shared" si="15"/>
        <v>3263025</v>
      </c>
      <c r="G256" s="11">
        <f t="shared" si="15"/>
        <v>3263025</v>
      </c>
      <c r="H256" s="11">
        <f t="shared" si="15"/>
        <v>3263025</v>
      </c>
      <c r="I256" s="11">
        <f t="shared" si="15"/>
        <v>3263025</v>
      </c>
      <c r="J256" s="11">
        <f t="shared" si="15"/>
        <v>3263025</v>
      </c>
      <c r="K256" s="11">
        <f t="shared" si="15"/>
        <v>3263025</v>
      </c>
      <c r="L256" s="11">
        <f t="shared" si="15"/>
        <v>3263025</v>
      </c>
      <c r="M256" s="11">
        <f t="shared" si="15"/>
        <v>3263025</v>
      </c>
      <c r="N256" s="11">
        <f t="shared" si="15"/>
        <v>3263025</v>
      </c>
      <c r="O256" s="11">
        <f t="shared" si="15"/>
        <v>3263025</v>
      </c>
      <c r="P256" s="11">
        <f t="shared" si="15"/>
        <v>3263025</v>
      </c>
      <c r="Q256" s="11">
        <f t="shared" si="15"/>
        <v>3263025</v>
      </c>
      <c r="R256" s="11">
        <f t="shared" si="15"/>
        <v>3263025</v>
      </c>
      <c r="S256" s="11">
        <f t="shared" si="15"/>
        <v>3263025</v>
      </c>
      <c r="T256" s="11">
        <f t="shared" si="15"/>
        <v>3263025</v>
      </c>
      <c r="U256" s="11">
        <f t="shared" si="15"/>
        <v>3263025</v>
      </c>
      <c r="V256" s="11">
        <f t="shared" si="15"/>
        <v>3263025</v>
      </c>
      <c r="W256" s="11">
        <f t="shared" si="15"/>
        <v>3263025</v>
      </c>
      <c r="X256" s="11">
        <f t="shared" si="15"/>
        <v>3263025</v>
      </c>
      <c r="Y256" s="11">
        <f t="shared" si="15"/>
        <v>3263025</v>
      </c>
      <c r="Z256" s="11">
        <f t="shared" si="15"/>
        <v>3263025</v>
      </c>
      <c r="AA256" s="11"/>
      <c r="AB256" s="12"/>
    </row>
    <row r="257" spans="1:28" x14ac:dyDescent="0.25">
      <c r="A257" s="7" t="s">
        <v>4</v>
      </c>
      <c r="C257" s="3" t="s">
        <v>3</v>
      </c>
      <c r="N257" s="12">
        <f>N231^3+N232^3+N233^3+N234^3+N235^3+N236^3+N237^3+N238^3+N239^3+N240^3+N241^3+N242^3+N243^3+N244^3+N245^3+N246^3+N247^3+N248^3+N249^3+N250^3+N251^3+N252^3+N253^3+N254^3+N255^3</f>
        <v>1530765625</v>
      </c>
      <c r="O257" s="12"/>
      <c r="AA257" s="11"/>
      <c r="AB257" s="12"/>
    </row>
    <row r="258" spans="1:28" x14ac:dyDescent="0.25">
      <c r="A258" s="3"/>
      <c r="B258" s="8" t="s">
        <v>6</v>
      </c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11"/>
      <c r="AB258" s="12"/>
    </row>
    <row r="259" spans="1:28" x14ac:dyDescent="0.25">
      <c r="A259" s="7" t="s">
        <v>1</v>
      </c>
      <c r="B259" s="3">
        <f>B231</f>
        <v>15</v>
      </c>
      <c r="C259" s="3">
        <f>C232</f>
        <v>46</v>
      </c>
      <c r="D259" s="3">
        <f>D233</f>
        <v>57</v>
      </c>
      <c r="E259" s="3">
        <f>E234</f>
        <v>93</v>
      </c>
      <c r="F259" s="3">
        <f>F235</f>
        <v>104</v>
      </c>
      <c r="G259" s="3">
        <f>G236</f>
        <v>128</v>
      </c>
      <c r="H259" s="3">
        <f>H237</f>
        <v>164</v>
      </c>
      <c r="I259" s="3">
        <f>I238</f>
        <v>200</v>
      </c>
      <c r="J259" s="3">
        <f>J239</f>
        <v>206</v>
      </c>
      <c r="K259" s="3">
        <f>K240</f>
        <v>242</v>
      </c>
      <c r="L259" s="3">
        <f>L241</f>
        <v>266</v>
      </c>
      <c r="M259" s="3">
        <f>M242</f>
        <v>277</v>
      </c>
      <c r="N259" s="3">
        <f>N243</f>
        <v>313</v>
      </c>
      <c r="O259" s="3">
        <f>O244</f>
        <v>349</v>
      </c>
      <c r="P259" s="3">
        <f>P245</f>
        <v>360</v>
      </c>
      <c r="Q259" s="3">
        <f>Q246</f>
        <v>384</v>
      </c>
      <c r="R259" s="3">
        <f>R247</f>
        <v>420</v>
      </c>
      <c r="S259" s="3">
        <f>S248</f>
        <v>426</v>
      </c>
      <c r="T259" s="3">
        <f>T249</f>
        <v>462</v>
      </c>
      <c r="U259" s="3">
        <f>U250</f>
        <v>498</v>
      </c>
      <c r="V259" s="3">
        <f>V251</f>
        <v>522</v>
      </c>
      <c r="W259" s="3">
        <f>W252</f>
        <v>533</v>
      </c>
      <c r="X259" s="3">
        <f>X253</f>
        <v>569</v>
      </c>
      <c r="Y259" s="3">
        <f>Y254</f>
        <v>580</v>
      </c>
      <c r="Z259" s="9">
        <f>Z255</f>
        <v>611</v>
      </c>
      <c r="AA259" s="11">
        <f>SUMSQ(B259:Z259)</f>
        <v>3263025</v>
      </c>
      <c r="AB259" s="12">
        <f>B259^3+C259^3+D259^3+E259^3+F259^3+G259^3+H259^3+I259^3+J259^3+K259^3+L259^3+M259^3+N259^3+O259^3+P259^3+Q259^3+R259^3+S259^3+T259^3+U259^3+V259^3+W259^3+X259^3+Y259^3+Z259^3</f>
        <v>1530765625</v>
      </c>
    </row>
    <row r="260" spans="1:28" x14ac:dyDescent="0.25">
      <c r="A260" s="7" t="s">
        <v>2</v>
      </c>
      <c r="B260" s="3">
        <f>B255</f>
        <v>464</v>
      </c>
      <c r="C260" s="3">
        <f>C254</f>
        <v>392</v>
      </c>
      <c r="D260" s="3">
        <f>D253</f>
        <v>450</v>
      </c>
      <c r="E260" s="3">
        <f>E252</f>
        <v>478</v>
      </c>
      <c r="F260" s="3">
        <f>F251</f>
        <v>406</v>
      </c>
      <c r="G260" s="3">
        <f>G250</f>
        <v>83</v>
      </c>
      <c r="H260" s="3">
        <f>H249</f>
        <v>11</v>
      </c>
      <c r="I260" s="3">
        <f>I248</f>
        <v>69</v>
      </c>
      <c r="J260" s="3">
        <f>J247</f>
        <v>122</v>
      </c>
      <c r="K260" s="3">
        <f>K246</f>
        <v>30</v>
      </c>
      <c r="L260" s="3">
        <f>L245</f>
        <v>327</v>
      </c>
      <c r="M260" s="3">
        <f>M244</f>
        <v>260</v>
      </c>
      <c r="N260" s="3">
        <f>N243</f>
        <v>313</v>
      </c>
      <c r="O260" s="3">
        <f>O242</f>
        <v>366</v>
      </c>
      <c r="P260" s="3">
        <f>P241</f>
        <v>299</v>
      </c>
      <c r="Q260" s="3">
        <f>Q240</f>
        <v>596</v>
      </c>
      <c r="R260" s="3">
        <f>R239</f>
        <v>504</v>
      </c>
      <c r="S260" s="3">
        <f>S238</f>
        <v>557</v>
      </c>
      <c r="T260" s="3">
        <f>T237</f>
        <v>615</v>
      </c>
      <c r="U260" s="3">
        <f>U236</f>
        <v>543</v>
      </c>
      <c r="V260" s="3">
        <f>V235</f>
        <v>220</v>
      </c>
      <c r="W260" s="3">
        <f>W234</f>
        <v>148</v>
      </c>
      <c r="X260" s="3">
        <f>X233</f>
        <v>176</v>
      </c>
      <c r="Y260" s="3">
        <f>Y232</f>
        <v>234</v>
      </c>
      <c r="Z260" s="9">
        <f>Z231</f>
        <v>162</v>
      </c>
      <c r="AA260" s="11">
        <f>SUMSQ(B260:Z260)</f>
        <v>3263025</v>
      </c>
      <c r="AB260" s="12">
        <f>B260^3+C260^3+D260^3+E260^3+F260^3+G260^3+H260^3+I260^3+J260^3+K260^3+L260^3+M260^3+N260^3+O260^3+P260^3+Q260^3+R260^3+S260^3+T260^3+U260^3+V260^3+W260^3+X260^3+Y260^3+Z260^3</f>
        <v>1530765625</v>
      </c>
    </row>
    <row r="262" spans="1:28" x14ac:dyDescent="0.25">
      <c r="A262" s="2" t="s">
        <v>3</v>
      </c>
      <c r="B262" s="13" t="s">
        <v>34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6"/>
      <c r="AB262" s="2"/>
    </row>
    <row r="263" spans="1:28" x14ac:dyDescent="0.25">
      <c r="A263" s="2">
        <v>1</v>
      </c>
      <c r="B263" s="15">
        <v>19</v>
      </c>
      <c r="C263" s="16">
        <v>80</v>
      </c>
      <c r="D263" s="16">
        <v>122</v>
      </c>
      <c r="E263" s="16">
        <v>61</v>
      </c>
      <c r="F263" s="16">
        <v>33</v>
      </c>
      <c r="G263" s="16">
        <v>377</v>
      </c>
      <c r="H263" s="16">
        <v>463</v>
      </c>
      <c r="I263" s="16">
        <v>485</v>
      </c>
      <c r="J263" s="16">
        <v>449</v>
      </c>
      <c r="K263" s="16">
        <v>416</v>
      </c>
      <c r="L263" s="16">
        <v>523</v>
      </c>
      <c r="M263" s="16">
        <v>584</v>
      </c>
      <c r="N263" s="16">
        <v>601</v>
      </c>
      <c r="O263" s="16">
        <v>570</v>
      </c>
      <c r="P263" s="16">
        <v>537</v>
      </c>
      <c r="Q263" s="16">
        <v>265</v>
      </c>
      <c r="R263" s="16">
        <v>346</v>
      </c>
      <c r="S263" s="16">
        <v>368</v>
      </c>
      <c r="T263" s="16">
        <v>307</v>
      </c>
      <c r="U263" s="16">
        <v>279</v>
      </c>
      <c r="V263" s="16">
        <v>131</v>
      </c>
      <c r="W263" s="16">
        <v>217</v>
      </c>
      <c r="X263" s="16">
        <v>239</v>
      </c>
      <c r="Y263" s="16">
        <v>178</v>
      </c>
      <c r="Z263" s="21">
        <v>175</v>
      </c>
      <c r="AA263" s="11">
        <f t="shared" ref="AA263:AA287" si="16">SUMSQ(B263:Z263)</f>
        <v>3263025</v>
      </c>
    </row>
    <row r="264" spans="1:28" x14ac:dyDescent="0.25">
      <c r="A264" s="2">
        <v>2</v>
      </c>
      <c r="B264" s="17">
        <v>58</v>
      </c>
      <c r="C264" s="18">
        <v>47</v>
      </c>
      <c r="D264" s="18">
        <v>86</v>
      </c>
      <c r="E264" s="18">
        <v>119</v>
      </c>
      <c r="F264" s="18">
        <v>5</v>
      </c>
      <c r="G264" s="18">
        <v>441</v>
      </c>
      <c r="H264" s="18">
        <v>410</v>
      </c>
      <c r="I264" s="18">
        <v>474</v>
      </c>
      <c r="J264" s="18">
        <v>477</v>
      </c>
      <c r="K264" s="18">
        <v>388</v>
      </c>
      <c r="L264" s="18">
        <v>562</v>
      </c>
      <c r="M264" s="18">
        <v>526</v>
      </c>
      <c r="N264" s="18">
        <v>595</v>
      </c>
      <c r="O264" s="18">
        <v>623</v>
      </c>
      <c r="P264" s="18">
        <v>509</v>
      </c>
      <c r="Q264" s="18">
        <v>304</v>
      </c>
      <c r="R264" s="18">
        <v>293</v>
      </c>
      <c r="S264" s="18">
        <v>332</v>
      </c>
      <c r="T264" s="18">
        <v>365</v>
      </c>
      <c r="U264" s="18">
        <v>271</v>
      </c>
      <c r="V264" s="18">
        <v>200</v>
      </c>
      <c r="W264" s="18">
        <v>164</v>
      </c>
      <c r="X264" s="18">
        <v>203</v>
      </c>
      <c r="Y264" s="18">
        <v>231</v>
      </c>
      <c r="Z264" s="22">
        <v>142</v>
      </c>
      <c r="AA264" s="11">
        <f t="shared" si="16"/>
        <v>3263025</v>
      </c>
    </row>
    <row r="265" spans="1:28" x14ac:dyDescent="0.25">
      <c r="A265" s="2">
        <v>3</v>
      </c>
      <c r="B265" s="17">
        <v>36</v>
      </c>
      <c r="C265" s="18">
        <v>108</v>
      </c>
      <c r="D265" s="18">
        <v>55</v>
      </c>
      <c r="E265" s="18">
        <v>22</v>
      </c>
      <c r="F265" s="18">
        <v>94</v>
      </c>
      <c r="G265" s="18">
        <v>424</v>
      </c>
      <c r="H265" s="18">
        <v>491</v>
      </c>
      <c r="I265" s="18">
        <v>438</v>
      </c>
      <c r="J265" s="18">
        <v>385</v>
      </c>
      <c r="K265" s="18">
        <v>452</v>
      </c>
      <c r="L265" s="18">
        <v>545</v>
      </c>
      <c r="M265" s="18">
        <v>612</v>
      </c>
      <c r="N265" s="18">
        <v>559</v>
      </c>
      <c r="O265" s="18">
        <v>501</v>
      </c>
      <c r="P265" s="18">
        <v>598</v>
      </c>
      <c r="Q265" s="18">
        <v>282</v>
      </c>
      <c r="R265" s="18">
        <v>354</v>
      </c>
      <c r="S265" s="18">
        <v>321</v>
      </c>
      <c r="T265" s="18">
        <v>268</v>
      </c>
      <c r="U265" s="18">
        <v>340</v>
      </c>
      <c r="V265" s="18">
        <v>153</v>
      </c>
      <c r="W265" s="18">
        <v>250</v>
      </c>
      <c r="X265" s="18">
        <v>192</v>
      </c>
      <c r="Y265" s="18">
        <v>139</v>
      </c>
      <c r="Z265" s="22">
        <v>206</v>
      </c>
      <c r="AA265" s="11">
        <f t="shared" si="16"/>
        <v>3263025</v>
      </c>
    </row>
    <row r="266" spans="1:28" x14ac:dyDescent="0.25">
      <c r="A266" s="2">
        <v>4</v>
      </c>
      <c r="B266" s="17">
        <v>105</v>
      </c>
      <c r="C266" s="18">
        <v>11</v>
      </c>
      <c r="D266" s="18">
        <v>44</v>
      </c>
      <c r="E266" s="18">
        <v>83</v>
      </c>
      <c r="F266" s="18">
        <v>72</v>
      </c>
      <c r="G266" s="18">
        <v>488</v>
      </c>
      <c r="H266" s="18">
        <v>399</v>
      </c>
      <c r="I266" s="18">
        <v>402</v>
      </c>
      <c r="J266" s="18">
        <v>466</v>
      </c>
      <c r="K266" s="18">
        <v>435</v>
      </c>
      <c r="L266" s="18">
        <v>609</v>
      </c>
      <c r="M266" s="18">
        <v>520</v>
      </c>
      <c r="N266" s="18">
        <v>548</v>
      </c>
      <c r="O266" s="18">
        <v>587</v>
      </c>
      <c r="P266" s="18">
        <v>551</v>
      </c>
      <c r="Q266" s="18">
        <v>371</v>
      </c>
      <c r="R266" s="18">
        <v>257</v>
      </c>
      <c r="S266" s="18">
        <v>290</v>
      </c>
      <c r="T266" s="18">
        <v>329</v>
      </c>
      <c r="U266" s="18">
        <v>318</v>
      </c>
      <c r="V266" s="18">
        <v>242</v>
      </c>
      <c r="W266" s="18">
        <v>128</v>
      </c>
      <c r="X266" s="18">
        <v>156</v>
      </c>
      <c r="Y266" s="18">
        <v>225</v>
      </c>
      <c r="Z266" s="22">
        <v>189</v>
      </c>
      <c r="AA266" s="11">
        <f t="shared" si="16"/>
        <v>3263025</v>
      </c>
    </row>
    <row r="267" spans="1:28" x14ac:dyDescent="0.25">
      <c r="A267" s="2">
        <v>5</v>
      </c>
      <c r="B267" s="17">
        <v>97</v>
      </c>
      <c r="C267" s="18">
        <v>69</v>
      </c>
      <c r="D267" s="18">
        <v>8</v>
      </c>
      <c r="E267" s="18">
        <v>30</v>
      </c>
      <c r="F267" s="18">
        <v>111</v>
      </c>
      <c r="G267" s="18">
        <v>460</v>
      </c>
      <c r="H267" s="18">
        <v>427</v>
      </c>
      <c r="I267" s="18">
        <v>391</v>
      </c>
      <c r="J267" s="18">
        <v>413</v>
      </c>
      <c r="K267" s="18">
        <v>499</v>
      </c>
      <c r="L267" s="18">
        <v>576</v>
      </c>
      <c r="M267" s="18">
        <v>573</v>
      </c>
      <c r="N267" s="18">
        <v>512</v>
      </c>
      <c r="O267" s="18">
        <v>534</v>
      </c>
      <c r="P267" s="18">
        <v>620</v>
      </c>
      <c r="Q267" s="18">
        <v>343</v>
      </c>
      <c r="R267" s="18">
        <v>315</v>
      </c>
      <c r="S267" s="18">
        <v>254</v>
      </c>
      <c r="T267" s="18">
        <v>296</v>
      </c>
      <c r="U267" s="18">
        <v>357</v>
      </c>
      <c r="V267" s="18">
        <v>214</v>
      </c>
      <c r="W267" s="18">
        <v>181</v>
      </c>
      <c r="X267" s="18">
        <v>150</v>
      </c>
      <c r="Y267" s="18">
        <v>167</v>
      </c>
      <c r="Z267" s="22">
        <v>228</v>
      </c>
      <c r="AA267" s="11">
        <f t="shared" si="16"/>
        <v>3263025</v>
      </c>
    </row>
    <row r="268" spans="1:28" x14ac:dyDescent="0.25">
      <c r="A268" s="2">
        <v>6</v>
      </c>
      <c r="B268" s="17">
        <v>256</v>
      </c>
      <c r="C268" s="18">
        <v>342</v>
      </c>
      <c r="D268" s="18">
        <v>364</v>
      </c>
      <c r="E268" s="18">
        <v>303</v>
      </c>
      <c r="F268" s="18">
        <v>300</v>
      </c>
      <c r="G268" s="18">
        <v>148</v>
      </c>
      <c r="H268" s="18">
        <v>209</v>
      </c>
      <c r="I268" s="18">
        <v>226</v>
      </c>
      <c r="J268" s="18">
        <v>195</v>
      </c>
      <c r="K268" s="18">
        <v>162</v>
      </c>
      <c r="L268" s="18">
        <v>390</v>
      </c>
      <c r="M268" s="18">
        <v>471</v>
      </c>
      <c r="N268" s="18">
        <v>493</v>
      </c>
      <c r="O268" s="18">
        <v>432</v>
      </c>
      <c r="P268" s="18">
        <v>404</v>
      </c>
      <c r="Q268" s="18">
        <v>519</v>
      </c>
      <c r="R268" s="18">
        <v>580</v>
      </c>
      <c r="S268" s="18">
        <v>622</v>
      </c>
      <c r="T268" s="18">
        <v>561</v>
      </c>
      <c r="U268" s="18">
        <v>533</v>
      </c>
      <c r="V268" s="18">
        <v>2</v>
      </c>
      <c r="W268" s="18">
        <v>88</v>
      </c>
      <c r="X268" s="18">
        <v>110</v>
      </c>
      <c r="Y268" s="18">
        <v>74</v>
      </c>
      <c r="Z268" s="22">
        <v>41</v>
      </c>
      <c r="AA268" s="11">
        <f t="shared" si="16"/>
        <v>3263025</v>
      </c>
    </row>
    <row r="269" spans="1:28" x14ac:dyDescent="0.25">
      <c r="A269" s="2">
        <v>7</v>
      </c>
      <c r="B269" s="17">
        <v>325</v>
      </c>
      <c r="C269" s="18">
        <v>289</v>
      </c>
      <c r="D269" s="18">
        <v>328</v>
      </c>
      <c r="E269" s="18">
        <v>356</v>
      </c>
      <c r="F269" s="18">
        <v>267</v>
      </c>
      <c r="G269" s="18">
        <v>187</v>
      </c>
      <c r="H269" s="18">
        <v>151</v>
      </c>
      <c r="I269" s="18">
        <v>220</v>
      </c>
      <c r="J269" s="18">
        <v>248</v>
      </c>
      <c r="K269" s="18">
        <v>134</v>
      </c>
      <c r="L269" s="18">
        <v>429</v>
      </c>
      <c r="M269" s="18">
        <v>418</v>
      </c>
      <c r="N269" s="18">
        <v>457</v>
      </c>
      <c r="O269" s="18">
        <v>490</v>
      </c>
      <c r="P269" s="18">
        <v>396</v>
      </c>
      <c r="Q269" s="18">
        <v>558</v>
      </c>
      <c r="R269" s="18">
        <v>547</v>
      </c>
      <c r="S269" s="18">
        <v>586</v>
      </c>
      <c r="T269" s="18">
        <v>619</v>
      </c>
      <c r="U269" s="18">
        <v>505</v>
      </c>
      <c r="V269" s="18">
        <v>66</v>
      </c>
      <c r="W269" s="18">
        <v>35</v>
      </c>
      <c r="X269" s="18">
        <v>99</v>
      </c>
      <c r="Y269" s="18">
        <v>102</v>
      </c>
      <c r="Z269" s="22">
        <v>13</v>
      </c>
      <c r="AA269" s="11">
        <f t="shared" si="16"/>
        <v>3263025</v>
      </c>
      <c r="AB269" s="3" t="s">
        <v>3</v>
      </c>
    </row>
    <row r="270" spans="1:28" x14ac:dyDescent="0.25">
      <c r="A270" s="2">
        <v>8</v>
      </c>
      <c r="B270" s="17">
        <v>278</v>
      </c>
      <c r="C270" s="18">
        <v>375</v>
      </c>
      <c r="D270" s="18">
        <v>317</v>
      </c>
      <c r="E270" s="18">
        <v>264</v>
      </c>
      <c r="F270" s="18">
        <v>331</v>
      </c>
      <c r="G270" s="18">
        <v>170</v>
      </c>
      <c r="H270" s="18">
        <v>237</v>
      </c>
      <c r="I270" s="18">
        <v>184</v>
      </c>
      <c r="J270" s="18">
        <v>126</v>
      </c>
      <c r="K270" s="18">
        <v>223</v>
      </c>
      <c r="L270" s="18">
        <v>407</v>
      </c>
      <c r="M270" s="18">
        <v>479</v>
      </c>
      <c r="N270" s="18">
        <v>446</v>
      </c>
      <c r="O270" s="18">
        <v>393</v>
      </c>
      <c r="P270" s="18">
        <v>465</v>
      </c>
      <c r="Q270" s="18">
        <v>536</v>
      </c>
      <c r="R270" s="18">
        <v>608</v>
      </c>
      <c r="S270" s="18">
        <v>555</v>
      </c>
      <c r="T270" s="18">
        <v>522</v>
      </c>
      <c r="U270" s="18">
        <v>594</v>
      </c>
      <c r="V270" s="18">
        <v>49</v>
      </c>
      <c r="W270" s="18">
        <v>116</v>
      </c>
      <c r="X270" s="18">
        <v>63</v>
      </c>
      <c r="Y270" s="18">
        <v>10</v>
      </c>
      <c r="Z270" s="22">
        <v>77</v>
      </c>
      <c r="AA270" s="11">
        <f t="shared" si="16"/>
        <v>3263025</v>
      </c>
    </row>
    <row r="271" spans="1:28" x14ac:dyDescent="0.25">
      <c r="A271" s="2">
        <v>9</v>
      </c>
      <c r="B271" s="17">
        <v>367</v>
      </c>
      <c r="C271" s="18">
        <v>253</v>
      </c>
      <c r="D271" s="18">
        <v>281</v>
      </c>
      <c r="E271" s="18">
        <v>350</v>
      </c>
      <c r="F271" s="18">
        <v>314</v>
      </c>
      <c r="G271" s="18">
        <v>234</v>
      </c>
      <c r="H271" s="18">
        <v>145</v>
      </c>
      <c r="I271" s="18">
        <v>173</v>
      </c>
      <c r="J271" s="18">
        <v>212</v>
      </c>
      <c r="K271" s="18">
        <v>176</v>
      </c>
      <c r="L271" s="18">
        <v>496</v>
      </c>
      <c r="M271" s="18">
        <v>382</v>
      </c>
      <c r="N271" s="18">
        <v>415</v>
      </c>
      <c r="O271" s="18">
        <v>454</v>
      </c>
      <c r="P271" s="18">
        <v>443</v>
      </c>
      <c r="Q271" s="18">
        <v>605</v>
      </c>
      <c r="R271" s="18">
        <v>511</v>
      </c>
      <c r="S271" s="18">
        <v>544</v>
      </c>
      <c r="T271" s="18">
        <v>583</v>
      </c>
      <c r="U271" s="18">
        <v>572</v>
      </c>
      <c r="V271" s="18">
        <v>113</v>
      </c>
      <c r="W271" s="18">
        <v>24</v>
      </c>
      <c r="X271" s="18">
        <v>27</v>
      </c>
      <c r="Y271" s="18">
        <v>91</v>
      </c>
      <c r="Z271" s="22">
        <v>60</v>
      </c>
      <c r="AA271" s="11">
        <f t="shared" si="16"/>
        <v>3263025</v>
      </c>
    </row>
    <row r="272" spans="1:28" x14ac:dyDescent="0.25">
      <c r="A272" s="2">
        <v>10</v>
      </c>
      <c r="B272" s="17">
        <v>339</v>
      </c>
      <c r="C272" s="18">
        <v>306</v>
      </c>
      <c r="D272" s="18">
        <v>275</v>
      </c>
      <c r="E272" s="18">
        <v>292</v>
      </c>
      <c r="F272" s="18">
        <v>353</v>
      </c>
      <c r="G272" s="18">
        <v>201</v>
      </c>
      <c r="H272" s="18">
        <v>198</v>
      </c>
      <c r="I272" s="18">
        <v>137</v>
      </c>
      <c r="J272" s="18">
        <v>159</v>
      </c>
      <c r="K272" s="18">
        <v>245</v>
      </c>
      <c r="L272" s="18">
        <v>468</v>
      </c>
      <c r="M272" s="18">
        <v>440</v>
      </c>
      <c r="N272" s="18">
        <v>379</v>
      </c>
      <c r="O272" s="18">
        <v>421</v>
      </c>
      <c r="P272" s="18">
        <v>482</v>
      </c>
      <c r="Q272" s="18">
        <v>597</v>
      </c>
      <c r="R272" s="18">
        <v>569</v>
      </c>
      <c r="S272" s="18">
        <v>508</v>
      </c>
      <c r="T272" s="18">
        <v>530</v>
      </c>
      <c r="U272" s="18">
        <v>611</v>
      </c>
      <c r="V272" s="18">
        <v>85</v>
      </c>
      <c r="W272" s="18">
        <v>52</v>
      </c>
      <c r="X272" s="18">
        <v>16</v>
      </c>
      <c r="Y272" s="18">
        <v>38</v>
      </c>
      <c r="Z272" s="22">
        <v>124</v>
      </c>
      <c r="AA272" s="11">
        <f t="shared" si="16"/>
        <v>3263025</v>
      </c>
    </row>
    <row r="273" spans="1:28" x14ac:dyDescent="0.25">
      <c r="A273" s="2">
        <v>11</v>
      </c>
      <c r="B273" s="17">
        <v>140</v>
      </c>
      <c r="C273" s="18">
        <v>221</v>
      </c>
      <c r="D273" s="18">
        <v>243</v>
      </c>
      <c r="E273" s="18">
        <v>182</v>
      </c>
      <c r="F273" s="18">
        <v>154</v>
      </c>
      <c r="G273" s="18">
        <v>506</v>
      </c>
      <c r="H273" s="18">
        <v>592</v>
      </c>
      <c r="I273" s="18">
        <v>614</v>
      </c>
      <c r="J273" s="18">
        <v>553</v>
      </c>
      <c r="K273" s="18">
        <v>550</v>
      </c>
      <c r="L273" s="18">
        <v>252</v>
      </c>
      <c r="M273" s="18">
        <v>338</v>
      </c>
      <c r="N273" s="18">
        <v>360</v>
      </c>
      <c r="O273" s="18">
        <v>324</v>
      </c>
      <c r="P273" s="18">
        <v>291</v>
      </c>
      <c r="Q273" s="18">
        <v>23</v>
      </c>
      <c r="R273" s="18">
        <v>84</v>
      </c>
      <c r="S273" s="18">
        <v>101</v>
      </c>
      <c r="T273" s="18">
        <v>70</v>
      </c>
      <c r="U273" s="18">
        <v>37</v>
      </c>
      <c r="V273" s="18">
        <v>394</v>
      </c>
      <c r="W273" s="18">
        <v>455</v>
      </c>
      <c r="X273" s="18">
        <v>497</v>
      </c>
      <c r="Y273" s="18">
        <v>436</v>
      </c>
      <c r="Z273" s="22">
        <v>408</v>
      </c>
      <c r="AA273" s="11">
        <f t="shared" si="16"/>
        <v>3263025</v>
      </c>
    </row>
    <row r="274" spans="1:28" x14ac:dyDescent="0.25">
      <c r="A274" s="2">
        <v>12</v>
      </c>
      <c r="B274" s="17">
        <v>179</v>
      </c>
      <c r="C274" s="18">
        <v>168</v>
      </c>
      <c r="D274" s="18">
        <v>207</v>
      </c>
      <c r="E274" s="18">
        <v>240</v>
      </c>
      <c r="F274" s="18">
        <v>146</v>
      </c>
      <c r="G274" s="18">
        <v>575</v>
      </c>
      <c r="H274" s="18">
        <v>539</v>
      </c>
      <c r="I274" s="18">
        <v>578</v>
      </c>
      <c r="J274" s="18">
        <v>606</v>
      </c>
      <c r="K274" s="18">
        <v>517</v>
      </c>
      <c r="L274" s="18">
        <v>316</v>
      </c>
      <c r="M274" s="18">
        <v>285</v>
      </c>
      <c r="N274" s="18">
        <v>349</v>
      </c>
      <c r="O274" s="18">
        <v>352</v>
      </c>
      <c r="P274" s="18">
        <v>263</v>
      </c>
      <c r="Q274" s="18">
        <v>62</v>
      </c>
      <c r="R274" s="18">
        <v>26</v>
      </c>
      <c r="S274" s="18">
        <v>95</v>
      </c>
      <c r="T274" s="18">
        <v>123</v>
      </c>
      <c r="U274" s="18">
        <v>9</v>
      </c>
      <c r="V274" s="18">
        <v>433</v>
      </c>
      <c r="W274" s="18">
        <v>422</v>
      </c>
      <c r="X274" s="18">
        <v>461</v>
      </c>
      <c r="Y274" s="18">
        <v>494</v>
      </c>
      <c r="Z274" s="22">
        <v>380</v>
      </c>
      <c r="AA274" s="11">
        <f t="shared" si="16"/>
        <v>3263025</v>
      </c>
    </row>
    <row r="275" spans="1:28" x14ac:dyDescent="0.25">
      <c r="A275" s="2">
        <v>13</v>
      </c>
      <c r="B275" s="17">
        <v>157</v>
      </c>
      <c r="C275" s="18">
        <v>229</v>
      </c>
      <c r="D275" s="18">
        <v>196</v>
      </c>
      <c r="E275" s="18">
        <v>143</v>
      </c>
      <c r="F275" s="18">
        <v>215</v>
      </c>
      <c r="G275" s="18">
        <v>528</v>
      </c>
      <c r="H275" s="18">
        <v>625</v>
      </c>
      <c r="I275" s="18">
        <v>567</v>
      </c>
      <c r="J275" s="18">
        <v>514</v>
      </c>
      <c r="K275" s="18">
        <v>581</v>
      </c>
      <c r="L275" s="18">
        <v>299</v>
      </c>
      <c r="M275" s="18">
        <v>366</v>
      </c>
      <c r="N275" s="14">
        <v>313</v>
      </c>
      <c r="O275" s="18">
        <v>260</v>
      </c>
      <c r="P275" s="18">
        <v>327</v>
      </c>
      <c r="Q275" s="18">
        <v>45</v>
      </c>
      <c r="R275" s="18">
        <v>112</v>
      </c>
      <c r="S275" s="18">
        <v>59</v>
      </c>
      <c r="T275" s="18">
        <v>1</v>
      </c>
      <c r="U275" s="18">
        <v>98</v>
      </c>
      <c r="V275" s="18">
        <v>411</v>
      </c>
      <c r="W275" s="18">
        <v>483</v>
      </c>
      <c r="X275" s="18">
        <v>430</v>
      </c>
      <c r="Y275" s="18">
        <v>397</v>
      </c>
      <c r="Z275" s="22">
        <v>469</v>
      </c>
      <c r="AA275" s="11">
        <f t="shared" si="16"/>
        <v>3263025</v>
      </c>
      <c r="AB275" s="12">
        <f>B275^3+C275^3+D275^3+E275^3+F275^3+G275^3+H275^3+I275^3+J275^3+K275^3+L275^3+M275^3+N275^3+O275^3+P275^3+Q275^3+R275^3+S275^3+T275^3+U275^3+V275^3+W275^3+X275^3+Y275^3+Z275^3</f>
        <v>1530765625</v>
      </c>
    </row>
    <row r="276" spans="1:28" x14ac:dyDescent="0.25">
      <c r="A276" s="2">
        <v>14</v>
      </c>
      <c r="B276" s="17">
        <v>246</v>
      </c>
      <c r="C276" s="18">
        <v>132</v>
      </c>
      <c r="D276" s="18">
        <v>165</v>
      </c>
      <c r="E276" s="18">
        <v>204</v>
      </c>
      <c r="F276" s="18">
        <v>193</v>
      </c>
      <c r="G276" s="18">
        <v>617</v>
      </c>
      <c r="H276" s="18">
        <v>503</v>
      </c>
      <c r="I276" s="18">
        <v>531</v>
      </c>
      <c r="J276" s="18">
        <v>600</v>
      </c>
      <c r="K276" s="18">
        <v>564</v>
      </c>
      <c r="L276" s="18">
        <v>363</v>
      </c>
      <c r="M276" s="18">
        <v>274</v>
      </c>
      <c r="N276" s="18">
        <v>277</v>
      </c>
      <c r="O276" s="18">
        <v>341</v>
      </c>
      <c r="P276" s="18">
        <v>310</v>
      </c>
      <c r="Q276" s="18">
        <v>109</v>
      </c>
      <c r="R276" s="18">
        <v>20</v>
      </c>
      <c r="S276" s="18">
        <v>48</v>
      </c>
      <c r="T276" s="18">
        <v>87</v>
      </c>
      <c r="U276" s="18">
        <v>51</v>
      </c>
      <c r="V276" s="18">
        <v>480</v>
      </c>
      <c r="W276" s="18">
        <v>386</v>
      </c>
      <c r="X276" s="18">
        <v>419</v>
      </c>
      <c r="Y276" s="18">
        <v>458</v>
      </c>
      <c r="Z276" s="22">
        <v>447</v>
      </c>
      <c r="AA276" s="11">
        <f t="shared" si="16"/>
        <v>3263025</v>
      </c>
      <c r="AB276" s="12"/>
    </row>
    <row r="277" spans="1:28" x14ac:dyDescent="0.25">
      <c r="A277" s="2">
        <v>15</v>
      </c>
      <c r="B277" s="17">
        <v>218</v>
      </c>
      <c r="C277" s="18">
        <v>190</v>
      </c>
      <c r="D277" s="18">
        <v>129</v>
      </c>
      <c r="E277" s="18">
        <v>171</v>
      </c>
      <c r="F277" s="18">
        <v>232</v>
      </c>
      <c r="G277" s="18">
        <v>589</v>
      </c>
      <c r="H277" s="18">
        <v>556</v>
      </c>
      <c r="I277" s="18">
        <v>525</v>
      </c>
      <c r="J277" s="18">
        <v>542</v>
      </c>
      <c r="K277" s="18">
        <v>603</v>
      </c>
      <c r="L277" s="18">
        <v>335</v>
      </c>
      <c r="M277" s="18">
        <v>302</v>
      </c>
      <c r="N277" s="18">
        <v>266</v>
      </c>
      <c r="O277" s="18">
        <v>288</v>
      </c>
      <c r="P277" s="18">
        <v>374</v>
      </c>
      <c r="Q277" s="18">
        <v>76</v>
      </c>
      <c r="R277" s="18">
        <v>73</v>
      </c>
      <c r="S277" s="18">
        <v>12</v>
      </c>
      <c r="T277" s="18">
        <v>34</v>
      </c>
      <c r="U277" s="18">
        <v>120</v>
      </c>
      <c r="V277" s="18">
        <v>472</v>
      </c>
      <c r="W277" s="18">
        <v>444</v>
      </c>
      <c r="X277" s="18">
        <v>383</v>
      </c>
      <c r="Y277" s="18">
        <v>405</v>
      </c>
      <c r="Z277" s="22">
        <v>486</v>
      </c>
      <c r="AA277" s="11">
        <f t="shared" si="16"/>
        <v>3263025</v>
      </c>
      <c r="AB277" s="12"/>
    </row>
    <row r="278" spans="1:28" x14ac:dyDescent="0.25">
      <c r="A278" s="2">
        <v>16</v>
      </c>
      <c r="B278" s="17">
        <v>502</v>
      </c>
      <c r="C278" s="18">
        <v>588</v>
      </c>
      <c r="D278" s="18">
        <v>610</v>
      </c>
      <c r="E278" s="18">
        <v>574</v>
      </c>
      <c r="F278" s="18">
        <v>541</v>
      </c>
      <c r="G278" s="18">
        <v>15</v>
      </c>
      <c r="H278" s="18">
        <v>96</v>
      </c>
      <c r="I278" s="18">
        <v>118</v>
      </c>
      <c r="J278" s="18">
        <v>57</v>
      </c>
      <c r="K278" s="18">
        <v>29</v>
      </c>
      <c r="L278" s="18">
        <v>144</v>
      </c>
      <c r="M278" s="18">
        <v>205</v>
      </c>
      <c r="N278" s="18">
        <v>247</v>
      </c>
      <c r="O278" s="18">
        <v>186</v>
      </c>
      <c r="P278" s="18">
        <v>158</v>
      </c>
      <c r="Q278" s="18">
        <v>381</v>
      </c>
      <c r="R278" s="18">
        <v>467</v>
      </c>
      <c r="S278" s="18">
        <v>489</v>
      </c>
      <c r="T278" s="18">
        <v>428</v>
      </c>
      <c r="U278" s="18">
        <v>425</v>
      </c>
      <c r="V278" s="18">
        <v>273</v>
      </c>
      <c r="W278" s="18">
        <v>334</v>
      </c>
      <c r="X278" s="18">
        <v>351</v>
      </c>
      <c r="Y278" s="18">
        <v>320</v>
      </c>
      <c r="Z278" s="22">
        <v>287</v>
      </c>
      <c r="AA278" s="11">
        <f t="shared" si="16"/>
        <v>3263025</v>
      </c>
      <c r="AB278" s="12"/>
    </row>
    <row r="279" spans="1:28" x14ac:dyDescent="0.25">
      <c r="A279" s="2">
        <v>17</v>
      </c>
      <c r="B279" s="17">
        <v>566</v>
      </c>
      <c r="C279" s="18">
        <v>535</v>
      </c>
      <c r="D279" s="18">
        <v>599</v>
      </c>
      <c r="E279" s="18">
        <v>602</v>
      </c>
      <c r="F279" s="18">
        <v>513</v>
      </c>
      <c r="G279" s="18">
        <v>54</v>
      </c>
      <c r="H279" s="18">
        <v>43</v>
      </c>
      <c r="I279" s="18">
        <v>82</v>
      </c>
      <c r="J279" s="18">
        <v>115</v>
      </c>
      <c r="K279" s="18">
        <v>21</v>
      </c>
      <c r="L279" s="18">
        <v>183</v>
      </c>
      <c r="M279" s="18">
        <v>172</v>
      </c>
      <c r="N279" s="18">
        <v>211</v>
      </c>
      <c r="O279" s="18">
        <v>244</v>
      </c>
      <c r="P279" s="18">
        <v>130</v>
      </c>
      <c r="Q279" s="18">
        <v>450</v>
      </c>
      <c r="R279" s="18">
        <v>414</v>
      </c>
      <c r="S279" s="18">
        <v>453</v>
      </c>
      <c r="T279" s="18">
        <v>481</v>
      </c>
      <c r="U279" s="18">
        <v>392</v>
      </c>
      <c r="V279" s="18">
        <v>312</v>
      </c>
      <c r="W279" s="18">
        <v>276</v>
      </c>
      <c r="X279" s="18">
        <v>345</v>
      </c>
      <c r="Y279" s="18">
        <v>373</v>
      </c>
      <c r="Z279" s="22">
        <v>259</v>
      </c>
      <c r="AA279" s="11">
        <f t="shared" si="16"/>
        <v>3263025</v>
      </c>
      <c r="AB279" s="12"/>
    </row>
    <row r="280" spans="1:28" x14ac:dyDescent="0.25">
      <c r="A280" s="2">
        <v>18</v>
      </c>
      <c r="B280" s="17">
        <v>549</v>
      </c>
      <c r="C280" s="18">
        <v>616</v>
      </c>
      <c r="D280" s="18">
        <v>563</v>
      </c>
      <c r="E280" s="18">
        <v>510</v>
      </c>
      <c r="F280" s="18">
        <v>577</v>
      </c>
      <c r="G280" s="18">
        <v>32</v>
      </c>
      <c r="H280" s="18">
        <v>104</v>
      </c>
      <c r="I280" s="18">
        <v>71</v>
      </c>
      <c r="J280" s="18">
        <v>18</v>
      </c>
      <c r="K280" s="18">
        <v>90</v>
      </c>
      <c r="L280" s="18">
        <v>161</v>
      </c>
      <c r="M280" s="18">
        <v>233</v>
      </c>
      <c r="N280" s="18">
        <v>180</v>
      </c>
      <c r="O280" s="18">
        <v>147</v>
      </c>
      <c r="P280" s="18">
        <v>219</v>
      </c>
      <c r="Q280" s="18">
        <v>403</v>
      </c>
      <c r="R280" s="18">
        <v>500</v>
      </c>
      <c r="S280" s="18">
        <v>442</v>
      </c>
      <c r="T280" s="18">
        <v>389</v>
      </c>
      <c r="U280" s="18">
        <v>456</v>
      </c>
      <c r="V280" s="18">
        <v>295</v>
      </c>
      <c r="W280" s="18">
        <v>362</v>
      </c>
      <c r="X280" s="18">
        <v>309</v>
      </c>
      <c r="Y280" s="18">
        <v>251</v>
      </c>
      <c r="Z280" s="22">
        <v>348</v>
      </c>
      <c r="AA280" s="11">
        <f t="shared" si="16"/>
        <v>3263025</v>
      </c>
      <c r="AB280" s="12"/>
    </row>
    <row r="281" spans="1:28" x14ac:dyDescent="0.25">
      <c r="A281" s="2">
        <v>19</v>
      </c>
      <c r="B281" s="17">
        <v>613</v>
      </c>
      <c r="C281" s="18">
        <v>524</v>
      </c>
      <c r="D281" s="18">
        <v>527</v>
      </c>
      <c r="E281" s="18">
        <v>591</v>
      </c>
      <c r="F281" s="18">
        <v>560</v>
      </c>
      <c r="G281" s="18">
        <v>121</v>
      </c>
      <c r="H281" s="18">
        <v>7</v>
      </c>
      <c r="I281" s="18">
        <v>40</v>
      </c>
      <c r="J281" s="18">
        <v>79</v>
      </c>
      <c r="K281" s="18">
        <v>68</v>
      </c>
      <c r="L281" s="18">
        <v>230</v>
      </c>
      <c r="M281" s="18">
        <v>136</v>
      </c>
      <c r="N281" s="18">
        <v>169</v>
      </c>
      <c r="O281" s="18">
        <v>208</v>
      </c>
      <c r="P281" s="18">
        <v>197</v>
      </c>
      <c r="Q281" s="18">
        <v>492</v>
      </c>
      <c r="R281" s="18">
        <v>378</v>
      </c>
      <c r="S281" s="18">
        <v>406</v>
      </c>
      <c r="T281" s="18">
        <v>475</v>
      </c>
      <c r="U281" s="18">
        <v>439</v>
      </c>
      <c r="V281" s="18">
        <v>359</v>
      </c>
      <c r="W281" s="18">
        <v>270</v>
      </c>
      <c r="X281" s="18">
        <v>298</v>
      </c>
      <c r="Y281" s="18">
        <v>337</v>
      </c>
      <c r="Z281" s="22">
        <v>301</v>
      </c>
      <c r="AA281" s="11">
        <f t="shared" si="16"/>
        <v>3263025</v>
      </c>
      <c r="AB281" s="12"/>
    </row>
    <row r="282" spans="1:28" x14ac:dyDescent="0.25">
      <c r="A282" s="2">
        <v>20</v>
      </c>
      <c r="B282" s="17">
        <v>585</v>
      </c>
      <c r="C282" s="18">
        <v>552</v>
      </c>
      <c r="D282" s="18">
        <v>516</v>
      </c>
      <c r="E282" s="18">
        <v>538</v>
      </c>
      <c r="F282" s="18">
        <v>624</v>
      </c>
      <c r="G282" s="18">
        <v>93</v>
      </c>
      <c r="H282" s="18">
        <v>65</v>
      </c>
      <c r="I282" s="18">
        <v>4</v>
      </c>
      <c r="J282" s="18">
        <v>46</v>
      </c>
      <c r="K282" s="18">
        <v>107</v>
      </c>
      <c r="L282" s="18">
        <v>222</v>
      </c>
      <c r="M282" s="18">
        <v>194</v>
      </c>
      <c r="N282" s="18">
        <v>133</v>
      </c>
      <c r="O282" s="18">
        <v>155</v>
      </c>
      <c r="P282" s="18">
        <v>236</v>
      </c>
      <c r="Q282" s="18">
        <v>464</v>
      </c>
      <c r="R282" s="18">
        <v>431</v>
      </c>
      <c r="S282" s="18">
        <v>400</v>
      </c>
      <c r="T282" s="18">
        <v>417</v>
      </c>
      <c r="U282" s="18">
        <v>478</v>
      </c>
      <c r="V282" s="18">
        <v>326</v>
      </c>
      <c r="W282" s="18">
        <v>323</v>
      </c>
      <c r="X282" s="18">
        <v>262</v>
      </c>
      <c r="Y282" s="18">
        <v>284</v>
      </c>
      <c r="Z282" s="22">
        <v>370</v>
      </c>
      <c r="AA282" s="11">
        <f t="shared" si="16"/>
        <v>3263025</v>
      </c>
      <c r="AB282" s="12"/>
    </row>
    <row r="283" spans="1:28" x14ac:dyDescent="0.25">
      <c r="A283" s="2">
        <v>21</v>
      </c>
      <c r="B283" s="17">
        <v>398</v>
      </c>
      <c r="C283" s="18">
        <v>459</v>
      </c>
      <c r="D283" s="18">
        <v>476</v>
      </c>
      <c r="E283" s="18">
        <v>445</v>
      </c>
      <c r="F283" s="18">
        <v>412</v>
      </c>
      <c r="G283" s="18">
        <v>269</v>
      </c>
      <c r="H283" s="18">
        <v>330</v>
      </c>
      <c r="I283" s="18">
        <v>372</v>
      </c>
      <c r="J283" s="18">
        <v>311</v>
      </c>
      <c r="K283" s="18">
        <v>283</v>
      </c>
      <c r="L283" s="18">
        <v>6</v>
      </c>
      <c r="M283" s="18">
        <v>92</v>
      </c>
      <c r="N283" s="18">
        <v>114</v>
      </c>
      <c r="O283" s="18">
        <v>53</v>
      </c>
      <c r="P283" s="18">
        <v>50</v>
      </c>
      <c r="Q283" s="18">
        <v>127</v>
      </c>
      <c r="R283" s="18">
        <v>213</v>
      </c>
      <c r="S283" s="18">
        <v>235</v>
      </c>
      <c r="T283" s="18">
        <v>199</v>
      </c>
      <c r="U283" s="18">
        <v>166</v>
      </c>
      <c r="V283" s="18">
        <v>515</v>
      </c>
      <c r="W283" s="18">
        <v>596</v>
      </c>
      <c r="X283" s="18">
        <v>618</v>
      </c>
      <c r="Y283" s="18">
        <v>557</v>
      </c>
      <c r="Z283" s="22">
        <v>529</v>
      </c>
      <c r="AA283" s="11">
        <f t="shared" si="16"/>
        <v>3263025</v>
      </c>
      <c r="AB283" s="12"/>
    </row>
    <row r="284" spans="1:28" x14ac:dyDescent="0.25">
      <c r="A284" s="2">
        <v>22</v>
      </c>
      <c r="B284" s="17">
        <v>437</v>
      </c>
      <c r="C284" s="18">
        <v>401</v>
      </c>
      <c r="D284" s="18">
        <v>470</v>
      </c>
      <c r="E284" s="18">
        <v>498</v>
      </c>
      <c r="F284" s="18">
        <v>384</v>
      </c>
      <c r="G284" s="18">
        <v>308</v>
      </c>
      <c r="H284" s="18">
        <v>297</v>
      </c>
      <c r="I284" s="18">
        <v>336</v>
      </c>
      <c r="J284" s="18">
        <v>369</v>
      </c>
      <c r="K284" s="18">
        <v>255</v>
      </c>
      <c r="L284" s="18">
        <v>75</v>
      </c>
      <c r="M284" s="18">
        <v>39</v>
      </c>
      <c r="N284" s="18">
        <v>78</v>
      </c>
      <c r="O284" s="18">
        <v>106</v>
      </c>
      <c r="P284" s="18">
        <v>17</v>
      </c>
      <c r="Q284" s="18">
        <v>191</v>
      </c>
      <c r="R284" s="18">
        <v>160</v>
      </c>
      <c r="S284" s="18">
        <v>224</v>
      </c>
      <c r="T284" s="18">
        <v>227</v>
      </c>
      <c r="U284" s="18">
        <v>138</v>
      </c>
      <c r="V284" s="18">
        <v>554</v>
      </c>
      <c r="W284" s="18">
        <v>543</v>
      </c>
      <c r="X284" s="18">
        <v>582</v>
      </c>
      <c r="Y284" s="18">
        <v>615</v>
      </c>
      <c r="Z284" s="22">
        <v>521</v>
      </c>
      <c r="AA284" s="11">
        <f t="shared" si="16"/>
        <v>3263025</v>
      </c>
      <c r="AB284" s="12"/>
    </row>
    <row r="285" spans="1:28" x14ac:dyDescent="0.25">
      <c r="A285" s="2">
        <v>23</v>
      </c>
      <c r="B285" s="17">
        <v>420</v>
      </c>
      <c r="C285" s="18">
        <v>487</v>
      </c>
      <c r="D285" s="18">
        <v>434</v>
      </c>
      <c r="E285" s="18">
        <v>376</v>
      </c>
      <c r="F285" s="18">
        <v>473</v>
      </c>
      <c r="G285" s="18">
        <v>286</v>
      </c>
      <c r="H285" s="18">
        <v>358</v>
      </c>
      <c r="I285" s="18">
        <v>305</v>
      </c>
      <c r="J285" s="18">
        <v>272</v>
      </c>
      <c r="K285" s="18">
        <v>344</v>
      </c>
      <c r="L285" s="18">
        <v>28</v>
      </c>
      <c r="M285" s="18">
        <v>125</v>
      </c>
      <c r="N285" s="18">
        <v>67</v>
      </c>
      <c r="O285" s="18">
        <v>14</v>
      </c>
      <c r="P285" s="18">
        <v>81</v>
      </c>
      <c r="Q285" s="18">
        <v>174</v>
      </c>
      <c r="R285" s="18">
        <v>241</v>
      </c>
      <c r="S285" s="18">
        <v>188</v>
      </c>
      <c r="T285" s="18">
        <v>135</v>
      </c>
      <c r="U285" s="18">
        <v>202</v>
      </c>
      <c r="V285" s="18">
        <v>532</v>
      </c>
      <c r="W285" s="18">
        <v>604</v>
      </c>
      <c r="X285" s="18">
        <v>571</v>
      </c>
      <c r="Y285" s="18">
        <v>518</v>
      </c>
      <c r="Z285" s="22">
        <v>590</v>
      </c>
      <c r="AA285" s="11">
        <f t="shared" si="16"/>
        <v>3263025</v>
      </c>
      <c r="AB285" s="12"/>
    </row>
    <row r="286" spans="1:28" x14ac:dyDescent="0.25">
      <c r="A286" s="2">
        <v>24</v>
      </c>
      <c r="B286" s="17">
        <v>484</v>
      </c>
      <c r="C286" s="18">
        <v>395</v>
      </c>
      <c r="D286" s="18">
        <v>423</v>
      </c>
      <c r="E286" s="18">
        <v>462</v>
      </c>
      <c r="F286" s="18">
        <v>426</v>
      </c>
      <c r="G286" s="18">
        <v>355</v>
      </c>
      <c r="H286" s="18">
        <v>261</v>
      </c>
      <c r="I286" s="18">
        <v>294</v>
      </c>
      <c r="J286" s="18">
        <v>333</v>
      </c>
      <c r="K286" s="18">
        <v>322</v>
      </c>
      <c r="L286" s="18">
        <v>117</v>
      </c>
      <c r="M286" s="18">
        <v>3</v>
      </c>
      <c r="N286" s="18">
        <v>31</v>
      </c>
      <c r="O286" s="18">
        <v>100</v>
      </c>
      <c r="P286" s="18">
        <v>64</v>
      </c>
      <c r="Q286" s="18">
        <v>238</v>
      </c>
      <c r="R286" s="18">
        <v>149</v>
      </c>
      <c r="S286" s="18">
        <v>152</v>
      </c>
      <c r="T286" s="18">
        <v>216</v>
      </c>
      <c r="U286" s="18">
        <v>185</v>
      </c>
      <c r="V286" s="18">
        <v>621</v>
      </c>
      <c r="W286" s="18">
        <v>507</v>
      </c>
      <c r="X286" s="18">
        <v>540</v>
      </c>
      <c r="Y286" s="18">
        <v>579</v>
      </c>
      <c r="Z286" s="22">
        <v>568</v>
      </c>
      <c r="AA286" s="11">
        <f t="shared" si="16"/>
        <v>3263025</v>
      </c>
      <c r="AB286" s="12"/>
    </row>
    <row r="287" spans="1:28" x14ac:dyDescent="0.25">
      <c r="A287" s="2">
        <v>25</v>
      </c>
      <c r="B287" s="19">
        <v>451</v>
      </c>
      <c r="C287" s="20">
        <v>448</v>
      </c>
      <c r="D287" s="20">
        <v>387</v>
      </c>
      <c r="E287" s="20">
        <v>409</v>
      </c>
      <c r="F287" s="20">
        <v>495</v>
      </c>
      <c r="G287" s="20">
        <v>347</v>
      </c>
      <c r="H287" s="20">
        <v>319</v>
      </c>
      <c r="I287" s="20">
        <v>258</v>
      </c>
      <c r="J287" s="20">
        <v>280</v>
      </c>
      <c r="K287" s="20">
        <v>361</v>
      </c>
      <c r="L287" s="20">
        <v>89</v>
      </c>
      <c r="M287" s="20">
        <v>56</v>
      </c>
      <c r="N287" s="20">
        <v>25</v>
      </c>
      <c r="O287" s="20">
        <v>42</v>
      </c>
      <c r="P287" s="20">
        <v>103</v>
      </c>
      <c r="Q287" s="20">
        <v>210</v>
      </c>
      <c r="R287" s="20">
        <v>177</v>
      </c>
      <c r="S287" s="20">
        <v>141</v>
      </c>
      <c r="T287" s="20">
        <v>163</v>
      </c>
      <c r="U287" s="20">
        <v>249</v>
      </c>
      <c r="V287" s="20">
        <v>593</v>
      </c>
      <c r="W287" s="20">
        <v>565</v>
      </c>
      <c r="X287" s="20">
        <v>504</v>
      </c>
      <c r="Y287" s="20">
        <v>546</v>
      </c>
      <c r="Z287" s="23">
        <v>607</v>
      </c>
      <c r="AA287" s="11">
        <f t="shared" si="16"/>
        <v>3263025</v>
      </c>
      <c r="AB287" s="12"/>
    </row>
    <row r="288" spans="1:28" x14ac:dyDescent="0.25">
      <c r="A288" s="7" t="s">
        <v>0</v>
      </c>
      <c r="B288" s="11">
        <f t="shared" ref="B288:Z288" si="17">SUMSQ(B263:B287)</f>
        <v>3263025</v>
      </c>
      <c r="C288" s="11">
        <f t="shared" si="17"/>
        <v>3263025</v>
      </c>
      <c r="D288" s="11">
        <f t="shared" si="17"/>
        <v>3263025</v>
      </c>
      <c r="E288" s="11">
        <f t="shared" si="17"/>
        <v>3263025</v>
      </c>
      <c r="F288" s="11">
        <f t="shared" si="17"/>
        <v>3263025</v>
      </c>
      <c r="G288" s="11">
        <f t="shared" si="17"/>
        <v>3263025</v>
      </c>
      <c r="H288" s="11">
        <f t="shared" si="17"/>
        <v>3263025</v>
      </c>
      <c r="I288" s="11">
        <f t="shared" si="17"/>
        <v>3263025</v>
      </c>
      <c r="J288" s="11">
        <f t="shared" si="17"/>
        <v>3263025</v>
      </c>
      <c r="K288" s="11">
        <f t="shared" si="17"/>
        <v>3263025</v>
      </c>
      <c r="L288" s="11">
        <f t="shared" si="17"/>
        <v>3263025</v>
      </c>
      <c r="M288" s="11">
        <f t="shared" si="17"/>
        <v>3263025</v>
      </c>
      <c r="N288" s="11">
        <f t="shared" si="17"/>
        <v>3263025</v>
      </c>
      <c r="O288" s="11">
        <f t="shared" si="17"/>
        <v>3263025</v>
      </c>
      <c r="P288" s="11">
        <f t="shared" si="17"/>
        <v>3263025</v>
      </c>
      <c r="Q288" s="11">
        <f t="shared" si="17"/>
        <v>3263025</v>
      </c>
      <c r="R288" s="11">
        <f t="shared" si="17"/>
        <v>3263025</v>
      </c>
      <c r="S288" s="11">
        <f t="shared" si="17"/>
        <v>3263025</v>
      </c>
      <c r="T288" s="11">
        <f t="shared" si="17"/>
        <v>3263025</v>
      </c>
      <c r="U288" s="11">
        <f t="shared" si="17"/>
        <v>3263025</v>
      </c>
      <c r="V288" s="11">
        <f t="shared" si="17"/>
        <v>3263025</v>
      </c>
      <c r="W288" s="11">
        <f t="shared" si="17"/>
        <v>3263025</v>
      </c>
      <c r="X288" s="11">
        <f t="shared" si="17"/>
        <v>3263025</v>
      </c>
      <c r="Y288" s="11">
        <f t="shared" si="17"/>
        <v>3263025</v>
      </c>
      <c r="Z288" s="11">
        <f t="shared" si="17"/>
        <v>3263025</v>
      </c>
      <c r="AA288" s="11"/>
      <c r="AB288" s="12"/>
    </row>
    <row r="289" spans="1:28" x14ac:dyDescent="0.25">
      <c r="A289" s="7" t="s">
        <v>4</v>
      </c>
      <c r="N289" s="12">
        <f>N263^3+N264^3+N265^3+N266^3+N267^3+N268^3+N269^3+N270^3+N271^3+N272^3+N273^3+N274^3+N275^3+N276^3+N277^3+N278^3+N279^3+N280^3+N281^3+N282^3+N283^3+N284^3+N285^3+N286^3+N287^3</f>
        <v>1530765625</v>
      </c>
      <c r="O289" s="12"/>
      <c r="AA289" s="11"/>
      <c r="AB289" s="12"/>
    </row>
    <row r="290" spans="1:28" x14ac:dyDescent="0.25">
      <c r="A290" s="3"/>
      <c r="B290" s="8" t="s">
        <v>6</v>
      </c>
      <c r="C290" s="8"/>
      <c r="D290" s="8"/>
      <c r="E290" s="8"/>
      <c r="F290" s="8"/>
      <c r="G290" s="8" t="s">
        <v>3</v>
      </c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11"/>
      <c r="AB290" s="12"/>
    </row>
    <row r="291" spans="1:28" x14ac:dyDescent="0.25">
      <c r="A291" s="7" t="s">
        <v>1</v>
      </c>
      <c r="B291" s="3">
        <f>B263</f>
        <v>19</v>
      </c>
      <c r="C291" s="3">
        <f>C264</f>
        <v>47</v>
      </c>
      <c r="D291" s="3">
        <f>D265</f>
        <v>55</v>
      </c>
      <c r="E291" s="3">
        <f>E266</f>
        <v>83</v>
      </c>
      <c r="F291" s="3">
        <f>F267</f>
        <v>111</v>
      </c>
      <c r="G291" s="3">
        <f>G268</f>
        <v>148</v>
      </c>
      <c r="H291" s="3">
        <f>H269</f>
        <v>151</v>
      </c>
      <c r="I291" s="3">
        <f>I270</f>
        <v>184</v>
      </c>
      <c r="J291" s="3">
        <f>J271</f>
        <v>212</v>
      </c>
      <c r="K291" s="3">
        <f>K272</f>
        <v>245</v>
      </c>
      <c r="L291" s="3">
        <f>L273</f>
        <v>252</v>
      </c>
      <c r="M291" s="3">
        <f>M274</f>
        <v>285</v>
      </c>
      <c r="N291" s="3">
        <f>N275</f>
        <v>313</v>
      </c>
      <c r="O291" s="3">
        <f>O276</f>
        <v>341</v>
      </c>
      <c r="P291" s="3">
        <f>P277</f>
        <v>374</v>
      </c>
      <c r="Q291" s="3">
        <f>Q278</f>
        <v>381</v>
      </c>
      <c r="R291" s="3">
        <f>R279</f>
        <v>414</v>
      </c>
      <c r="S291" s="3">
        <f>S280</f>
        <v>442</v>
      </c>
      <c r="T291" s="3">
        <f>T281</f>
        <v>475</v>
      </c>
      <c r="U291" s="3">
        <f>U282</f>
        <v>478</v>
      </c>
      <c r="V291" s="3">
        <f>V283</f>
        <v>515</v>
      </c>
      <c r="W291" s="3">
        <f>W284</f>
        <v>543</v>
      </c>
      <c r="X291" s="3">
        <f>X285</f>
        <v>571</v>
      </c>
      <c r="Y291" s="3">
        <f>Y286</f>
        <v>579</v>
      </c>
      <c r="Z291" s="9">
        <f>Z287</f>
        <v>607</v>
      </c>
      <c r="AA291" s="11">
        <f>SUMSQ(B291:Z291)</f>
        <v>3263025</v>
      </c>
      <c r="AB291" s="12">
        <f>B291^3+C291^3+D291^3+E291^3+F291^3+G291^3+H291^3+I291^3+J291^3+K291^3+L291^3+M291^3+N291^3+O291^3+P291^3+Q291^3+R291^3+S291^3+T291^3+U291^3+V291^3+W291^3+X291^3+Y291^3+Z291^3</f>
        <v>1530765625</v>
      </c>
    </row>
    <row r="292" spans="1:28" x14ac:dyDescent="0.25">
      <c r="A292" s="7" t="s">
        <v>2</v>
      </c>
      <c r="B292" s="3">
        <f>B287</f>
        <v>451</v>
      </c>
      <c r="C292" s="3">
        <f>C286</f>
        <v>395</v>
      </c>
      <c r="D292" s="3">
        <f>D285</f>
        <v>434</v>
      </c>
      <c r="E292" s="3">
        <f>E284</f>
        <v>498</v>
      </c>
      <c r="F292" s="3">
        <f>F283</f>
        <v>412</v>
      </c>
      <c r="G292" s="3">
        <f>G282</f>
        <v>93</v>
      </c>
      <c r="H292" s="3">
        <f>H281</f>
        <v>7</v>
      </c>
      <c r="I292" s="3">
        <f>I280</f>
        <v>71</v>
      </c>
      <c r="J292" s="3">
        <f>J279</f>
        <v>115</v>
      </c>
      <c r="K292" s="3">
        <f>K278</f>
        <v>29</v>
      </c>
      <c r="L292" s="3">
        <f>L277</f>
        <v>335</v>
      </c>
      <c r="M292" s="3">
        <f>M276</f>
        <v>274</v>
      </c>
      <c r="N292" s="3">
        <f>N275</f>
        <v>313</v>
      </c>
      <c r="O292" s="3">
        <f>O274</f>
        <v>352</v>
      </c>
      <c r="P292" s="3">
        <f>P273</f>
        <v>291</v>
      </c>
      <c r="Q292" s="3">
        <f>Q272</f>
        <v>597</v>
      </c>
      <c r="R292" s="3">
        <f>R271</f>
        <v>511</v>
      </c>
      <c r="S292" s="3">
        <f>S270</f>
        <v>555</v>
      </c>
      <c r="T292" s="3">
        <f>T269</f>
        <v>619</v>
      </c>
      <c r="U292" s="3">
        <f>U268</f>
        <v>533</v>
      </c>
      <c r="V292" s="3">
        <f>V267</f>
        <v>214</v>
      </c>
      <c r="W292" s="3">
        <f>W266</f>
        <v>128</v>
      </c>
      <c r="X292" s="3">
        <f>X265</f>
        <v>192</v>
      </c>
      <c r="Y292" s="3">
        <f>Y264</f>
        <v>231</v>
      </c>
      <c r="Z292" s="9">
        <f>Z263</f>
        <v>175</v>
      </c>
      <c r="AA292" s="11">
        <f>SUMSQ(B292:Z292)</f>
        <v>3263025</v>
      </c>
      <c r="AB292" s="12">
        <f>B292^3+C292^3+D292^3+E292^3+F292^3+G292^3+H292^3+I292^3+J292^3+K292^3+L292^3+M292^3+N292^3+O292^3+P292^3+Q292^3+R292^3+S292^3+T292^3+U292^3+V292^3+W292^3+X292^3+Y292^3+Z292^3</f>
        <v>1530765625</v>
      </c>
    </row>
    <row r="294" spans="1:28" x14ac:dyDescent="0.25">
      <c r="A294" s="2" t="s">
        <v>3</v>
      </c>
      <c r="B294" s="13" t="s">
        <v>35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6"/>
      <c r="AB294" s="2"/>
    </row>
    <row r="295" spans="1:28" x14ac:dyDescent="0.25">
      <c r="A295" s="2">
        <v>1</v>
      </c>
      <c r="B295" s="15">
        <v>25</v>
      </c>
      <c r="C295" s="16">
        <v>84</v>
      </c>
      <c r="D295" s="16">
        <v>102</v>
      </c>
      <c r="E295" s="16">
        <v>68</v>
      </c>
      <c r="F295" s="16">
        <v>36</v>
      </c>
      <c r="G295" s="16">
        <v>379</v>
      </c>
      <c r="H295" s="16">
        <v>463</v>
      </c>
      <c r="I295" s="16">
        <v>481</v>
      </c>
      <c r="J295" s="16">
        <v>447</v>
      </c>
      <c r="K295" s="16">
        <v>420</v>
      </c>
      <c r="L295" s="16">
        <v>512</v>
      </c>
      <c r="M295" s="16">
        <v>596</v>
      </c>
      <c r="N295" s="16">
        <v>619</v>
      </c>
      <c r="O295" s="16">
        <v>560</v>
      </c>
      <c r="P295" s="16">
        <v>528</v>
      </c>
      <c r="Q295" s="16">
        <v>258</v>
      </c>
      <c r="R295" s="16">
        <v>342</v>
      </c>
      <c r="S295" s="16">
        <v>365</v>
      </c>
      <c r="T295" s="16">
        <v>301</v>
      </c>
      <c r="U295" s="16">
        <v>299</v>
      </c>
      <c r="V295" s="16">
        <v>141</v>
      </c>
      <c r="W295" s="16">
        <v>205</v>
      </c>
      <c r="X295" s="16">
        <v>248</v>
      </c>
      <c r="Y295" s="16">
        <v>189</v>
      </c>
      <c r="Z295" s="21">
        <v>157</v>
      </c>
      <c r="AA295" s="11">
        <f t="shared" ref="AA295:AA319" si="18">SUMSQ(B295:Z295)</f>
        <v>3263025</v>
      </c>
    </row>
    <row r="296" spans="1:28" x14ac:dyDescent="0.25">
      <c r="A296" s="2">
        <v>2</v>
      </c>
      <c r="B296" s="17">
        <v>61</v>
      </c>
      <c r="C296" s="18">
        <v>27</v>
      </c>
      <c r="D296" s="18">
        <v>93</v>
      </c>
      <c r="E296" s="18">
        <v>125</v>
      </c>
      <c r="F296" s="18">
        <v>9</v>
      </c>
      <c r="G296" s="18">
        <v>445</v>
      </c>
      <c r="H296" s="18">
        <v>406</v>
      </c>
      <c r="I296" s="18">
        <v>472</v>
      </c>
      <c r="J296" s="18">
        <v>479</v>
      </c>
      <c r="K296" s="18">
        <v>388</v>
      </c>
      <c r="L296" s="18">
        <v>553</v>
      </c>
      <c r="M296" s="18">
        <v>544</v>
      </c>
      <c r="N296" s="18">
        <v>585</v>
      </c>
      <c r="O296" s="18">
        <v>612</v>
      </c>
      <c r="P296" s="18">
        <v>521</v>
      </c>
      <c r="Q296" s="18">
        <v>324</v>
      </c>
      <c r="R296" s="18">
        <v>290</v>
      </c>
      <c r="S296" s="18">
        <v>326</v>
      </c>
      <c r="T296" s="18">
        <v>358</v>
      </c>
      <c r="U296" s="18">
        <v>267</v>
      </c>
      <c r="V296" s="18">
        <v>182</v>
      </c>
      <c r="W296" s="18">
        <v>173</v>
      </c>
      <c r="X296" s="18">
        <v>214</v>
      </c>
      <c r="Y296" s="18">
        <v>241</v>
      </c>
      <c r="Z296" s="22">
        <v>130</v>
      </c>
      <c r="AA296" s="11">
        <f t="shared" si="18"/>
        <v>3263025</v>
      </c>
    </row>
    <row r="297" spans="1:28" x14ac:dyDescent="0.25">
      <c r="A297" s="2">
        <v>3</v>
      </c>
      <c r="B297" s="17">
        <v>43</v>
      </c>
      <c r="C297" s="18">
        <v>111</v>
      </c>
      <c r="D297" s="18">
        <v>59</v>
      </c>
      <c r="E297" s="18">
        <v>2</v>
      </c>
      <c r="F297" s="18">
        <v>100</v>
      </c>
      <c r="G297" s="18">
        <v>422</v>
      </c>
      <c r="H297" s="18">
        <v>495</v>
      </c>
      <c r="I297" s="18">
        <v>438</v>
      </c>
      <c r="J297" s="18">
        <v>381</v>
      </c>
      <c r="K297" s="18">
        <v>454</v>
      </c>
      <c r="L297" s="18">
        <v>535</v>
      </c>
      <c r="M297" s="18">
        <v>603</v>
      </c>
      <c r="N297" s="18">
        <v>571</v>
      </c>
      <c r="O297" s="18">
        <v>519</v>
      </c>
      <c r="P297" s="18">
        <v>587</v>
      </c>
      <c r="Q297" s="18">
        <v>276</v>
      </c>
      <c r="R297" s="18">
        <v>374</v>
      </c>
      <c r="S297" s="18">
        <v>317</v>
      </c>
      <c r="T297" s="18">
        <v>265</v>
      </c>
      <c r="U297" s="18">
        <v>333</v>
      </c>
      <c r="V297" s="18">
        <v>164</v>
      </c>
      <c r="W297" s="18">
        <v>232</v>
      </c>
      <c r="X297" s="18">
        <v>180</v>
      </c>
      <c r="Y297" s="18">
        <v>148</v>
      </c>
      <c r="Z297" s="22">
        <v>216</v>
      </c>
      <c r="AA297" s="11">
        <f t="shared" si="18"/>
        <v>3263025</v>
      </c>
    </row>
    <row r="298" spans="1:28" x14ac:dyDescent="0.25">
      <c r="A298" s="2">
        <v>4</v>
      </c>
      <c r="B298" s="17">
        <v>109</v>
      </c>
      <c r="C298" s="18">
        <v>18</v>
      </c>
      <c r="D298" s="18">
        <v>50</v>
      </c>
      <c r="E298" s="18">
        <v>86</v>
      </c>
      <c r="F298" s="18">
        <v>52</v>
      </c>
      <c r="G298" s="18">
        <v>488</v>
      </c>
      <c r="H298" s="18">
        <v>397</v>
      </c>
      <c r="I298" s="18">
        <v>404</v>
      </c>
      <c r="J298" s="18">
        <v>470</v>
      </c>
      <c r="K298" s="18">
        <v>431</v>
      </c>
      <c r="L298" s="18">
        <v>621</v>
      </c>
      <c r="M298" s="18">
        <v>510</v>
      </c>
      <c r="N298" s="18">
        <v>537</v>
      </c>
      <c r="O298" s="18">
        <v>578</v>
      </c>
      <c r="P298" s="18">
        <v>569</v>
      </c>
      <c r="Q298" s="18">
        <v>367</v>
      </c>
      <c r="R298" s="18">
        <v>251</v>
      </c>
      <c r="S298" s="18">
        <v>283</v>
      </c>
      <c r="T298" s="18">
        <v>349</v>
      </c>
      <c r="U298" s="18">
        <v>315</v>
      </c>
      <c r="V298" s="18">
        <v>230</v>
      </c>
      <c r="W298" s="18">
        <v>139</v>
      </c>
      <c r="X298" s="18">
        <v>166</v>
      </c>
      <c r="Y298" s="18">
        <v>207</v>
      </c>
      <c r="Z298" s="22">
        <v>198</v>
      </c>
      <c r="AA298" s="11">
        <f t="shared" si="18"/>
        <v>3263025</v>
      </c>
    </row>
    <row r="299" spans="1:28" x14ac:dyDescent="0.25">
      <c r="A299" s="2">
        <v>5</v>
      </c>
      <c r="B299" s="17">
        <v>77</v>
      </c>
      <c r="C299" s="18">
        <v>75</v>
      </c>
      <c r="D299" s="18">
        <v>11</v>
      </c>
      <c r="E299" s="18">
        <v>34</v>
      </c>
      <c r="F299" s="18">
        <v>118</v>
      </c>
      <c r="G299" s="18">
        <v>456</v>
      </c>
      <c r="H299" s="18">
        <v>429</v>
      </c>
      <c r="I299" s="18">
        <v>395</v>
      </c>
      <c r="J299" s="18">
        <v>413</v>
      </c>
      <c r="K299" s="18">
        <v>497</v>
      </c>
      <c r="L299" s="18">
        <v>594</v>
      </c>
      <c r="M299" s="18">
        <v>562</v>
      </c>
      <c r="N299" s="18">
        <v>503</v>
      </c>
      <c r="O299" s="18">
        <v>546</v>
      </c>
      <c r="P299" s="18">
        <v>610</v>
      </c>
      <c r="Q299" s="18">
        <v>340</v>
      </c>
      <c r="R299" s="18">
        <v>308</v>
      </c>
      <c r="S299" s="18">
        <v>274</v>
      </c>
      <c r="T299" s="18">
        <v>292</v>
      </c>
      <c r="U299" s="18">
        <v>351</v>
      </c>
      <c r="V299" s="18">
        <v>223</v>
      </c>
      <c r="W299" s="18">
        <v>191</v>
      </c>
      <c r="X299" s="18">
        <v>132</v>
      </c>
      <c r="Y299" s="18">
        <v>155</v>
      </c>
      <c r="Z299" s="22">
        <v>239</v>
      </c>
      <c r="AA299" s="11">
        <f t="shared" si="18"/>
        <v>3263025</v>
      </c>
    </row>
    <row r="300" spans="1:28" x14ac:dyDescent="0.25">
      <c r="A300" s="2">
        <v>6</v>
      </c>
      <c r="B300" s="17">
        <v>266</v>
      </c>
      <c r="C300" s="18">
        <v>330</v>
      </c>
      <c r="D300" s="18">
        <v>373</v>
      </c>
      <c r="E300" s="18">
        <v>314</v>
      </c>
      <c r="F300" s="18">
        <v>282</v>
      </c>
      <c r="G300" s="18">
        <v>137</v>
      </c>
      <c r="H300" s="18">
        <v>221</v>
      </c>
      <c r="I300" s="18">
        <v>244</v>
      </c>
      <c r="J300" s="18">
        <v>185</v>
      </c>
      <c r="K300" s="18">
        <v>153</v>
      </c>
      <c r="L300" s="18">
        <v>383</v>
      </c>
      <c r="M300" s="18">
        <v>467</v>
      </c>
      <c r="N300" s="18">
        <v>490</v>
      </c>
      <c r="O300" s="18">
        <v>426</v>
      </c>
      <c r="P300" s="18">
        <v>424</v>
      </c>
      <c r="Q300" s="18">
        <v>525</v>
      </c>
      <c r="R300" s="18">
        <v>584</v>
      </c>
      <c r="S300" s="18">
        <v>602</v>
      </c>
      <c r="T300" s="18">
        <v>568</v>
      </c>
      <c r="U300" s="18">
        <v>536</v>
      </c>
      <c r="V300" s="18">
        <v>4</v>
      </c>
      <c r="W300" s="18">
        <v>88</v>
      </c>
      <c r="X300" s="18">
        <v>106</v>
      </c>
      <c r="Y300" s="18">
        <v>72</v>
      </c>
      <c r="Z300" s="22">
        <v>45</v>
      </c>
      <c r="AA300" s="11">
        <f t="shared" si="18"/>
        <v>3263025</v>
      </c>
    </row>
    <row r="301" spans="1:28" x14ac:dyDescent="0.25">
      <c r="A301" s="2">
        <v>7</v>
      </c>
      <c r="B301" s="17">
        <v>307</v>
      </c>
      <c r="C301" s="18">
        <v>298</v>
      </c>
      <c r="D301" s="18">
        <v>339</v>
      </c>
      <c r="E301" s="18">
        <v>366</v>
      </c>
      <c r="F301" s="18">
        <v>255</v>
      </c>
      <c r="G301" s="18">
        <v>178</v>
      </c>
      <c r="H301" s="18">
        <v>169</v>
      </c>
      <c r="I301" s="18">
        <v>210</v>
      </c>
      <c r="J301" s="18">
        <v>237</v>
      </c>
      <c r="K301" s="18">
        <v>146</v>
      </c>
      <c r="L301" s="18">
        <v>449</v>
      </c>
      <c r="M301" s="18">
        <v>415</v>
      </c>
      <c r="N301" s="18">
        <v>451</v>
      </c>
      <c r="O301" s="18">
        <v>483</v>
      </c>
      <c r="P301" s="18">
        <v>392</v>
      </c>
      <c r="Q301" s="18">
        <v>561</v>
      </c>
      <c r="R301" s="18">
        <v>527</v>
      </c>
      <c r="S301" s="18">
        <v>593</v>
      </c>
      <c r="T301" s="18">
        <v>625</v>
      </c>
      <c r="U301" s="18">
        <v>509</v>
      </c>
      <c r="V301" s="18">
        <v>70</v>
      </c>
      <c r="W301" s="18">
        <v>31</v>
      </c>
      <c r="X301" s="18">
        <v>97</v>
      </c>
      <c r="Y301" s="18">
        <v>104</v>
      </c>
      <c r="Z301" s="22">
        <v>13</v>
      </c>
      <c r="AA301" s="11">
        <f t="shared" si="18"/>
        <v>3263025</v>
      </c>
      <c r="AB301" s="3" t="s">
        <v>3</v>
      </c>
    </row>
    <row r="302" spans="1:28" x14ac:dyDescent="0.25">
      <c r="A302" s="2">
        <v>8</v>
      </c>
      <c r="B302" s="17">
        <v>289</v>
      </c>
      <c r="C302" s="18">
        <v>357</v>
      </c>
      <c r="D302" s="18">
        <v>305</v>
      </c>
      <c r="E302" s="18">
        <v>273</v>
      </c>
      <c r="F302" s="18">
        <v>341</v>
      </c>
      <c r="G302" s="18">
        <v>160</v>
      </c>
      <c r="H302" s="18">
        <v>228</v>
      </c>
      <c r="I302" s="18">
        <v>196</v>
      </c>
      <c r="J302" s="18">
        <v>144</v>
      </c>
      <c r="K302" s="18">
        <v>212</v>
      </c>
      <c r="L302" s="18">
        <v>401</v>
      </c>
      <c r="M302" s="18">
        <v>499</v>
      </c>
      <c r="N302" s="18">
        <v>442</v>
      </c>
      <c r="O302" s="18">
        <v>390</v>
      </c>
      <c r="P302" s="18">
        <v>458</v>
      </c>
      <c r="Q302" s="18">
        <v>543</v>
      </c>
      <c r="R302" s="18">
        <v>611</v>
      </c>
      <c r="S302" s="18">
        <v>559</v>
      </c>
      <c r="T302" s="18">
        <v>502</v>
      </c>
      <c r="U302" s="18">
        <v>600</v>
      </c>
      <c r="V302" s="18">
        <v>47</v>
      </c>
      <c r="W302" s="18">
        <v>120</v>
      </c>
      <c r="X302" s="18">
        <v>63</v>
      </c>
      <c r="Y302" s="18">
        <v>6</v>
      </c>
      <c r="Z302" s="22">
        <v>79</v>
      </c>
      <c r="AA302" s="11">
        <f t="shared" si="18"/>
        <v>3263025</v>
      </c>
    </row>
    <row r="303" spans="1:28" x14ac:dyDescent="0.25">
      <c r="A303" s="2">
        <v>9</v>
      </c>
      <c r="B303" s="17">
        <v>355</v>
      </c>
      <c r="C303" s="18">
        <v>264</v>
      </c>
      <c r="D303" s="18">
        <v>291</v>
      </c>
      <c r="E303" s="18">
        <v>332</v>
      </c>
      <c r="F303" s="18">
        <v>323</v>
      </c>
      <c r="G303" s="18">
        <v>246</v>
      </c>
      <c r="H303" s="18">
        <v>135</v>
      </c>
      <c r="I303" s="18">
        <v>162</v>
      </c>
      <c r="J303" s="18">
        <v>203</v>
      </c>
      <c r="K303" s="18">
        <v>194</v>
      </c>
      <c r="L303" s="18">
        <v>492</v>
      </c>
      <c r="M303" s="18">
        <v>376</v>
      </c>
      <c r="N303" s="18">
        <v>408</v>
      </c>
      <c r="O303" s="18">
        <v>474</v>
      </c>
      <c r="P303" s="18">
        <v>440</v>
      </c>
      <c r="Q303" s="18">
        <v>609</v>
      </c>
      <c r="R303" s="18">
        <v>518</v>
      </c>
      <c r="S303" s="18">
        <v>550</v>
      </c>
      <c r="T303" s="18">
        <v>586</v>
      </c>
      <c r="U303" s="18">
        <v>552</v>
      </c>
      <c r="V303" s="18">
        <v>113</v>
      </c>
      <c r="W303" s="18">
        <v>22</v>
      </c>
      <c r="X303" s="18">
        <v>29</v>
      </c>
      <c r="Y303" s="18">
        <v>95</v>
      </c>
      <c r="Z303" s="22">
        <v>56</v>
      </c>
      <c r="AA303" s="11">
        <f t="shared" si="18"/>
        <v>3263025</v>
      </c>
    </row>
    <row r="304" spans="1:28" x14ac:dyDescent="0.25">
      <c r="A304" s="2">
        <v>10</v>
      </c>
      <c r="B304" s="17">
        <v>348</v>
      </c>
      <c r="C304" s="18">
        <v>316</v>
      </c>
      <c r="D304" s="18">
        <v>257</v>
      </c>
      <c r="E304" s="18">
        <v>280</v>
      </c>
      <c r="F304" s="18">
        <v>364</v>
      </c>
      <c r="G304" s="18">
        <v>219</v>
      </c>
      <c r="H304" s="18">
        <v>187</v>
      </c>
      <c r="I304" s="18">
        <v>128</v>
      </c>
      <c r="J304" s="18">
        <v>171</v>
      </c>
      <c r="K304" s="18">
        <v>235</v>
      </c>
      <c r="L304" s="18">
        <v>465</v>
      </c>
      <c r="M304" s="18">
        <v>433</v>
      </c>
      <c r="N304" s="18">
        <v>399</v>
      </c>
      <c r="O304" s="18">
        <v>417</v>
      </c>
      <c r="P304" s="18">
        <v>476</v>
      </c>
      <c r="Q304" s="18">
        <v>577</v>
      </c>
      <c r="R304" s="18">
        <v>575</v>
      </c>
      <c r="S304" s="18">
        <v>511</v>
      </c>
      <c r="T304" s="18">
        <v>534</v>
      </c>
      <c r="U304" s="18">
        <v>618</v>
      </c>
      <c r="V304" s="18">
        <v>81</v>
      </c>
      <c r="W304" s="18">
        <v>54</v>
      </c>
      <c r="X304" s="18">
        <v>20</v>
      </c>
      <c r="Y304" s="18">
        <v>38</v>
      </c>
      <c r="Z304" s="22">
        <v>122</v>
      </c>
      <c r="AA304" s="11">
        <f t="shared" si="18"/>
        <v>3263025</v>
      </c>
    </row>
    <row r="305" spans="1:28" x14ac:dyDescent="0.25">
      <c r="A305" s="2">
        <v>11</v>
      </c>
      <c r="B305" s="17">
        <v>133</v>
      </c>
      <c r="C305" s="18">
        <v>217</v>
      </c>
      <c r="D305" s="18">
        <v>240</v>
      </c>
      <c r="E305" s="18">
        <v>176</v>
      </c>
      <c r="F305" s="18">
        <v>174</v>
      </c>
      <c r="G305" s="18">
        <v>516</v>
      </c>
      <c r="H305" s="18">
        <v>580</v>
      </c>
      <c r="I305" s="18">
        <v>623</v>
      </c>
      <c r="J305" s="18">
        <v>564</v>
      </c>
      <c r="K305" s="18">
        <v>532</v>
      </c>
      <c r="L305" s="18">
        <v>254</v>
      </c>
      <c r="M305" s="18">
        <v>338</v>
      </c>
      <c r="N305" s="18">
        <v>356</v>
      </c>
      <c r="O305" s="18">
        <v>322</v>
      </c>
      <c r="P305" s="18">
        <v>295</v>
      </c>
      <c r="Q305" s="18">
        <v>12</v>
      </c>
      <c r="R305" s="18">
        <v>96</v>
      </c>
      <c r="S305" s="18">
        <v>119</v>
      </c>
      <c r="T305" s="18">
        <v>60</v>
      </c>
      <c r="U305" s="18">
        <v>28</v>
      </c>
      <c r="V305" s="18">
        <v>400</v>
      </c>
      <c r="W305" s="18">
        <v>459</v>
      </c>
      <c r="X305" s="18">
        <v>477</v>
      </c>
      <c r="Y305" s="18">
        <v>443</v>
      </c>
      <c r="Z305" s="22">
        <v>411</v>
      </c>
      <c r="AA305" s="11">
        <f t="shared" si="18"/>
        <v>3263025</v>
      </c>
    </row>
    <row r="306" spans="1:28" x14ac:dyDescent="0.25">
      <c r="A306" s="2">
        <v>12</v>
      </c>
      <c r="B306" s="17">
        <v>199</v>
      </c>
      <c r="C306" s="18">
        <v>165</v>
      </c>
      <c r="D306" s="18">
        <v>201</v>
      </c>
      <c r="E306" s="18">
        <v>233</v>
      </c>
      <c r="F306" s="18">
        <v>142</v>
      </c>
      <c r="G306" s="18">
        <v>557</v>
      </c>
      <c r="H306" s="18">
        <v>548</v>
      </c>
      <c r="I306" s="18">
        <v>589</v>
      </c>
      <c r="J306" s="18">
        <v>616</v>
      </c>
      <c r="K306" s="18">
        <v>505</v>
      </c>
      <c r="L306" s="18">
        <v>320</v>
      </c>
      <c r="M306" s="18">
        <v>281</v>
      </c>
      <c r="N306" s="18">
        <v>347</v>
      </c>
      <c r="O306" s="18">
        <v>354</v>
      </c>
      <c r="P306" s="18">
        <v>263</v>
      </c>
      <c r="Q306" s="18">
        <v>53</v>
      </c>
      <c r="R306" s="18">
        <v>44</v>
      </c>
      <c r="S306" s="18">
        <v>85</v>
      </c>
      <c r="T306" s="18">
        <v>112</v>
      </c>
      <c r="U306" s="18">
        <v>21</v>
      </c>
      <c r="V306" s="18">
        <v>436</v>
      </c>
      <c r="W306" s="18">
        <v>402</v>
      </c>
      <c r="X306" s="18">
        <v>468</v>
      </c>
      <c r="Y306" s="18">
        <v>500</v>
      </c>
      <c r="Z306" s="22">
        <v>384</v>
      </c>
      <c r="AA306" s="11">
        <f t="shared" si="18"/>
        <v>3263025</v>
      </c>
    </row>
    <row r="307" spans="1:28" x14ac:dyDescent="0.25">
      <c r="A307" s="2">
        <v>13</v>
      </c>
      <c r="B307" s="17">
        <v>151</v>
      </c>
      <c r="C307" s="18">
        <v>249</v>
      </c>
      <c r="D307" s="18">
        <v>192</v>
      </c>
      <c r="E307" s="18">
        <v>140</v>
      </c>
      <c r="F307" s="18">
        <v>208</v>
      </c>
      <c r="G307" s="18">
        <v>539</v>
      </c>
      <c r="H307" s="18">
        <v>607</v>
      </c>
      <c r="I307" s="18">
        <v>555</v>
      </c>
      <c r="J307" s="18">
        <v>523</v>
      </c>
      <c r="K307" s="18">
        <v>591</v>
      </c>
      <c r="L307" s="18">
        <v>297</v>
      </c>
      <c r="M307" s="18">
        <v>370</v>
      </c>
      <c r="N307" s="14">
        <v>313</v>
      </c>
      <c r="O307" s="18">
        <v>256</v>
      </c>
      <c r="P307" s="18">
        <v>329</v>
      </c>
      <c r="Q307" s="18">
        <v>35</v>
      </c>
      <c r="R307" s="18">
        <v>103</v>
      </c>
      <c r="S307" s="18">
        <v>71</v>
      </c>
      <c r="T307" s="18">
        <v>19</v>
      </c>
      <c r="U307" s="18">
        <v>87</v>
      </c>
      <c r="V307" s="18">
        <v>418</v>
      </c>
      <c r="W307" s="18">
        <v>486</v>
      </c>
      <c r="X307" s="18">
        <v>434</v>
      </c>
      <c r="Y307" s="18">
        <v>377</v>
      </c>
      <c r="Z307" s="22">
        <v>475</v>
      </c>
      <c r="AA307" s="11">
        <f t="shared" si="18"/>
        <v>3263025</v>
      </c>
      <c r="AB307" s="12">
        <f>B307^3+C307^3+D307^3+E307^3+F307^3+G307^3+H307^3+I307^3+J307^3+K307^3+L307^3+M307^3+N307^3+O307^3+P307^3+Q307^3+R307^3+S307^3+T307^3+U307^3+V307^3+W307^3+X307^3+Y307^3+Z307^3</f>
        <v>1530765625</v>
      </c>
    </row>
    <row r="308" spans="1:28" x14ac:dyDescent="0.25">
      <c r="A308" s="2">
        <v>14</v>
      </c>
      <c r="B308" s="17">
        <v>242</v>
      </c>
      <c r="C308" s="18">
        <v>126</v>
      </c>
      <c r="D308" s="18">
        <v>158</v>
      </c>
      <c r="E308" s="18">
        <v>224</v>
      </c>
      <c r="F308" s="18">
        <v>190</v>
      </c>
      <c r="G308" s="18">
        <v>605</v>
      </c>
      <c r="H308" s="18">
        <v>514</v>
      </c>
      <c r="I308" s="18">
        <v>541</v>
      </c>
      <c r="J308" s="18">
        <v>582</v>
      </c>
      <c r="K308" s="18">
        <v>573</v>
      </c>
      <c r="L308" s="18">
        <v>363</v>
      </c>
      <c r="M308" s="18">
        <v>272</v>
      </c>
      <c r="N308" s="18">
        <v>279</v>
      </c>
      <c r="O308" s="18">
        <v>345</v>
      </c>
      <c r="P308" s="18">
        <v>306</v>
      </c>
      <c r="Q308" s="18">
        <v>121</v>
      </c>
      <c r="R308" s="18">
        <v>10</v>
      </c>
      <c r="S308" s="18">
        <v>37</v>
      </c>
      <c r="T308" s="18">
        <v>78</v>
      </c>
      <c r="U308" s="18">
        <v>69</v>
      </c>
      <c r="V308" s="18">
        <v>484</v>
      </c>
      <c r="W308" s="18">
        <v>393</v>
      </c>
      <c r="X308" s="18">
        <v>425</v>
      </c>
      <c r="Y308" s="18">
        <v>461</v>
      </c>
      <c r="Z308" s="22">
        <v>427</v>
      </c>
      <c r="AA308" s="11">
        <f t="shared" si="18"/>
        <v>3263025</v>
      </c>
      <c r="AB308" s="12"/>
    </row>
    <row r="309" spans="1:28" x14ac:dyDescent="0.25">
      <c r="A309" s="2">
        <v>15</v>
      </c>
      <c r="B309" s="17">
        <v>215</v>
      </c>
      <c r="C309" s="18">
        <v>183</v>
      </c>
      <c r="D309" s="18">
        <v>149</v>
      </c>
      <c r="E309" s="18">
        <v>167</v>
      </c>
      <c r="F309" s="18">
        <v>226</v>
      </c>
      <c r="G309" s="18">
        <v>598</v>
      </c>
      <c r="H309" s="18">
        <v>566</v>
      </c>
      <c r="I309" s="18">
        <v>507</v>
      </c>
      <c r="J309" s="18">
        <v>530</v>
      </c>
      <c r="K309" s="18">
        <v>614</v>
      </c>
      <c r="L309" s="18">
        <v>331</v>
      </c>
      <c r="M309" s="18">
        <v>304</v>
      </c>
      <c r="N309" s="18">
        <v>270</v>
      </c>
      <c r="O309" s="18">
        <v>288</v>
      </c>
      <c r="P309" s="18">
        <v>372</v>
      </c>
      <c r="Q309" s="18">
        <v>94</v>
      </c>
      <c r="R309" s="18">
        <v>62</v>
      </c>
      <c r="S309" s="18">
        <v>3</v>
      </c>
      <c r="T309" s="18">
        <v>46</v>
      </c>
      <c r="U309" s="18">
        <v>110</v>
      </c>
      <c r="V309" s="18">
        <v>452</v>
      </c>
      <c r="W309" s="18">
        <v>450</v>
      </c>
      <c r="X309" s="18">
        <v>386</v>
      </c>
      <c r="Y309" s="18">
        <v>409</v>
      </c>
      <c r="Z309" s="22">
        <v>493</v>
      </c>
      <c r="AA309" s="11">
        <f t="shared" si="18"/>
        <v>3263025</v>
      </c>
      <c r="AB309" s="12"/>
    </row>
    <row r="310" spans="1:28" x14ac:dyDescent="0.25">
      <c r="A310" s="2">
        <v>16</v>
      </c>
      <c r="B310" s="17">
        <v>504</v>
      </c>
      <c r="C310" s="18">
        <v>588</v>
      </c>
      <c r="D310" s="18">
        <v>606</v>
      </c>
      <c r="E310" s="18">
        <v>572</v>
      </c>
      <c r="F310" s="18">
        <v>545</v>
      </c>
      <c r="G310" s="18">
        <v>8</v>
      </c>
      <c r="H310" s="18">
        <v>92</v>
      </c>
      <c r="I310" s="18">
        <v>115</v>
      </c>
      <c r="J310" s="18">
        <v>51</v>
      </c>
      <c r="K310" s="18">
        <v>49</v>
      </c>
      <c r="L310" s="18">
        <v>150</v>
      </c>
      <c r="M310" s="18">
        <v>209</v>
      </c>
      <c r="N310" s="18">
        <v>227</v>
      </c>
      <c r="O310" s="18">
        <v>193</v>
      </c>
      <c r="P310" s="18">
        <v>161</v>
      </c>
      <c r="Q310" s="18">
        <v>391</v>
      </c>
      <c r="R310" s="18">
        <v>455</v>
      </c>
      <c r="S310" s="18">
        <v>498</v>
      </c>
      <c r="T310" s="18">
        <v>439</v>
      </c>
      <c r="U310" s="18">
        <v>407</v>
      </c>
      <c r="V310" s="18">
        <v>262</v>
      </c>
      <c r="W310" s="18">
        <v>346</v>
      </c>
      <c r="X310" s="18">
        <v>369</v>
      </c>
      <c r="Y310" s="18">
        <v>310</v>
      </c>
      <c r="Z310" s="22">
        <v>278</v>
      </c>
      <c r="AA310" s="11">
        <f t="shared" si="18"/>
        <v>3263025</v>
      </c>
      <c r="AB310" s="12"/>
    </row>
    <row r="311" spans="1:28" x14ac:dyDescent="0.25">
      <c r="A311" s="2">
        <v>17</v>
      </c>
      <c r="B311" s="17">
        <v>570</v>
      </c>
      <c r="C311" s="18">
        <v>531</v>
      </c>
      <c r="D311" s="18">
        <v>597</v>
      </c>
      <c r="E311" s="18">
        <v>604</v>
      </c>
      <c r="F311" s="18">
        <v>513</v>
      </c>
      <c r="G311" s="18">
        <v>74</v>
      </c>
      <c r="H311" s="18">
        <v>40</v>
      </c>
      <c r="I311" s="18">
        <v>76</v>
      </c>
      <c r="J311" s="18">
        <v>108</v>
      </c>
      <c r="K311" s="18">
        <v>17</v>
      </c>
      <c r="L311" s="18">
        <v>186</v>
      </c>
      <c r="M311" s="18">
        <v>152</v>
      </c>
      <c r="N311" s="18">
        <v>218</v>
      </c>
      <c r="O311" s="18">
        <v>250</v>
      </c>
      <c r="P311" s="18">
        <v>134</v>
      </c>
      <c r="Q311" s="18">
        <v>432</v>
      </c>
      <c r="R311" s="18">
        <v>423</v>
      </c>
      <c r="S311" s="18">
        <v>464</v>
      </c>
      <c r="T311" s="18">
        <v>491</v>
      </c>
      <c r="U311" s="18">
        <v>380</v>
      </c>
      <c r="V311" s="18">
        <v>303</v>
      </c>
      <c r="W311" s="18">
        <v>294</v>
      </c>
      <c r="X311" s="18">
        <v>335</v>
      </c>
      <c r="Y311" s="18">
        <v>362</v>
      </c>
      <c r="Z311" s="22">
        <v>271</v>
      </c>
      <c r="AA311" s="11">
        <f t="shared" si="18"/>
        <v>3263025</v>
      </c>
      <c r="AB311" s="12"/>
    </row>
    <row r="312" spans="1:28" x14ac:dyDescent="0.25">
      <c r="A312" s="2">
        <v>18</v>
      </c>
      <c r="B312" s="17">
        <v>547</v>
      </c>
      <c r="C312" s="18">
        <v>620</v>
      </c>
      <c r="D312" s="18">
        <v>563</v>
      </c>
      <c r="E312" s="18">
        <v>506</v>
      </c>
      <c r="F312" s="18">
        <v>579</v>
      </c>
      <c r="G312" s="18">
        <v>26</v>
      </c>
      <c r="H312" s="18">
        <v>124</v>
      </c>
      <c r="I312" s="18">
        <v>67</v>
      </c>
      <c r="J312" s="18">
        <v>15</v>
      </c>
      <c r="K312" s="18">
        <v>83</v>
      </c>
      <c r="L312" s="18">
        <v>168</v>
      </c>
      <c r="M312" s="18">
        <v>236</v>
      </c>
      <c r="N312" s="18">
        <v>184</v>
      </c>
      <c r="O312" s="18">
        <v>127</v>
      </c>
      <c r="P312" s="18">
        <v>225</v>
      </c>
      <c r="Q312" s="18">
        <v>414</v>
      </c>
      <c r="R312" s="18">
        <v>482</v>
      </c>
      <c r="S312" s="18">
        <v>430</v>
      </c>
      <c r="T312" s="18">
        <v>398</v>
      </c>
      <c r="U312" s="18">
        <v>466</v>
      </c>
      <c r="V312" s="18">
        <v>285</v>
      </c>
      <c r="W312" s="18">
        <v>353</v>
      </c>
      <c r="X312" s="18">
        <v>321</v>
      </c>
      <c r="Y312" s="18">
        <v>269</v>
      </c>
      <c r="Z312" s="22">
        <v>337</v>
      </c>
      <c r="AA312" s="11">
        <f t="shared" si="18"/>
        <v>3263025</v>
      </c>
      <c r="AB312" s="12"/>
    </row>
    <row r="313" spans="1:28" x14ac:dyDescent="0.25">
      <c r="A313" s="2">
        <v>19</v>
      </c>
      <c r="B313" s="17">
        <v>613</v>
      </c>
      <c r="C313" s="18">
        <v>522</v>
      </c>
      <c r="D313" s="18">
        <v>529</v>
      </c>
      <c r="E313" s="18">
        <v>595</v>
      </c>
      <c r="F313" s="18">
        <v>556</v>
      </c>
      <c r="G313" s="18">
        <v>117</v>
      </c>
      <c r="H313" s="18">
        <v>1</v>
      </c>
      <c r="I313" s="18">
        <v>33</v>
      </c>
      <c r="J313" s="18">
        <v>99</v>
      </c>
      <c r="K313" s="18">
        <v>65</v>
      </c>
      <c r="L313" s="18">
        <v>234</v>
      </c>
      <c r="M313" s="18">
        <v>143</v>
      </c>
      <c r="N313" s="18">
        <v>175</v>
      </c>
      <c r="O313" s="18">
        <v>211</v>
      </c>
      <c r="P313" s="18">
        <v>177</v>
      </c>
      <c r="Q313" s="18">
        <v>480</v>
      </c>
      <c r="R313" s="18">
        <v>389</v>
      </c>
      <c r="S313" s="18">
        <v>416</v>
      </c>
      <c r="T313" s="18">
        <v>457</v>
      </c>
      <c r="U313" s="18">
        <v>448</v>
      </c>
      <c r="V313" s="18">
        <v>371</v>
      </c>
      <c r="W313" s="18">
        <v>260</v>
      </c>
      <c r="X313" s="18">
        <v>287</v>
      </c>
      <c r="Y313" s="18">
        <v>328</v>
      </c>
      <c r="Z313" s="22">
        <v>319</v>
      </c>
      <c r="AA313" s="11">
        <f t="shared" si="18"/>
        <v>3263025</v>
      </c>
      <c r="AB313" s="12"/>
    </row>
    <row r="314" spans="1:28" x14ac:dyDescent="0.25">
      <c r="A314" s="2">
        <v>20</v>
      </c>
      <c r="B314" s="17">
        <v>581</v>
      </c>
      <c r="C314" s="18">
        <v>554</v>
      </c>
      <c r="D314" s="18">
        <v>520</v>
      </c>
      <c r="E314" s="18">
        <v>538</v>
      </c>
      <c r="F314" s="18">
        <v>622</v>
      </c>
      <c r="G314" s="18">
        <v>90</v>
      </c>
      <c r="H314" s="18">
        <v>58</v>
      </c>
      <c r="I314" s="18">
        <v>24</v>
      </c>
      <c r="J314" s="18">
        <v>42</v>
      </c>
      <c r="K314" s="18">
        <v>101</v>
      </c>
      <c r="L314" s="18">
        <v>202</v>
      </c>
      <c r="M314" s="18">
        <v>200</v>
      </c>
      <c r="N314" s="18">
        <v>136</v>
      </c>
      <c r="O314" s="18">
        <v>159</v>
      </c>
      <c r="P314" s="18">
        <v>243</v>
      </c>
      <c r="Q314" s="18">
        <v>473</v>
      </c>
      <c r="R314" s="18">
        <v>441</v>
      </c>
      <c r="S314" s="18">
        <v>382</v>
      </c>
      <c r="T314" s="18">
        <v>405</v>
      </c>
      <c r="U314" s="18">
        <v>489</v>
      </c>
      <c r="V314" s="18">
        <v>344</v>
      </c>
      <c r="W314" s="18">
        <v>312</v>
      </c>
      <c r="X314" s="18">
        <v>253</v>
      </c>
      <c r="Y314" s="18">
        <v>296</v>
      </c>
      <c r="Z314" s="22">
        <v>360</v>
      </c>
      <c r="AA314" s="11">
        <f t="shared" si="18"/>
        <v>3263025</v>
      </c>
      <c r="AB314" s="12"/>
    </row>
    <row r="315" spans="1:28" x14ac:dyDescent="0.25">
      <c r="A315" s="2">
        <v>21</v>
      </c>
      <c r="B315" s="17">
        <v>387</v>
      </c>
      <c r="C315" s="18">
        <v>471</v>
      </c>
      <c r="D315" s="18">
        <v>494</v>
      </c>
      <c r="E315" s="18">
        <v>435</v>
      </c>
      <c r="F315" s="18">
        <v>403</v>
      </c>
      <c r="G315" s="18">
        <v>275</v>
      </c>
      <c r="H315" s="18">
        <v>334</v>
      </c>
      <c r="I315" s="18">
        <v>352</v>
      </c>
      <c r="J315" s="18">
        <v>318</v>
      </c>
      <c r="K315" s="18">
        <v>286</v>
      </c>
      <c r="L315" s="18">
        <v>16</v>
      </c>
      <c r="M315" s="18">
        <v>80</v>
      </c>
      <c r="N315" s="18">
        <v>123</v>
      </c>
      <c r="O315" s="18">
        <v>64</v>
      </c>
      <c r="P315" s="18">
        <v>32</v>
      </c>
      <c r="Q315" s="18">
        <v>129</v>
      </c>
      <c r="R315" s="18">
        <v>213</v>
      </c>
      <c r="S315" s="18">
        <v>231</v>
      </c>
      <c r="T315" s="18">
        <v>197</v>
      </c>
      <c r="U315" s="18">
        <v>170</v>
      </c>
      <c r="V315" s="18">
        <v>508</v>
      </c>
      <c r="W315" s="18">
        <v>592</v>
      </c>
      <c r="X315" s="18">
        <v>615</v>
      </c>
      <c r="Y315" s="18">
        <v>551</v>
      </c>
      <c r="Z315" s="22">
        <v>549</v>
      </c>
      <c r="AA315" s="11">
        <f t="shared" si="18"/>
        <v>3263025</v>
      </c>
      <c r="AB315" s="12"/>
    </row>
    <row r="316" spans="1:28" x14ac:dyDescent="0.25">
      <c r="A316" s="2">
        <v>22</v>
      </c>
      <c r="B316" s="17">
        <v>428</v>
      </c>
      <c r="C316" s="18">
        <v>419</v>
      </c>
      <c r="D316" s="18">
        <v>460</v>
      </c>
      <c r="E316" s="18">
        <v>487</v>
      </c>
      <c r="F316" s="18">
        <v>396</v>
      </c>
      <c r="G316" s="18">
        <v>311</v>
      </c>
      <c r="H316" s="18">
        <v>277</v>
      </c>
      <c r="I316" s="18">
        <v>343</v>
      </c>
      <c r="J316" s="18">
        <v>375</v>
      </c>
      <c r="K316" s="18">
        <v>259</v>
      </c>
      <c r="L316" s="18">
        <v>57</v>
      </c>
      <c r="M316" s="18">
        <v>48</v>
      </c>
      <c r="N316" s="18">
        <v>89</v>
      </c>
      <c r="O316" s="18">
        <v>116</v>
      </c>
      <c r="P316" s="18">
        <v>5</v>
      </c>
      <c r="Q316" s="18">
        <v>195</v>
      </c>
      <c r="R316" s="18">
        <v>156</v>
      </c>
      <c r="S316" s="18">
        <v>222</v>
      </c>
      <c r="T316" s="18">
        <v>229</v>
      </c>
      <c r="U316" s="18">
        <v>138</v>
      </c>
      <c r="V316" s="18">
        <v>574</v>
      </c>
      <c r="W316" s="18">
        <v>540</v>
      </c>
      <c r="X316" s="18">
        <v>576</v>
      </c>
      <c r="Y316" s="18">
        <v>608</v>
      </c>
      <c r="Z316" s="22">
        <v>517</v>
      </c>
      <c r="AA316" s="11">
        <f t="shared" si="18"/>
        <v>3263025</v>
      </c>
      <c r="AB316" s="12"/>
    </row>
    <row r="317" spans="1:28" x14ac:dyDescent="0.25">
      <c r="A317" s="2">
        <v>23</v>
      </c>
      <c r="B317" s="17">
        <v>410</v>
      </c>
      <c r="C317" s="18">
        <v>478</v>
      </c>
      <c r="D317" s="18">
        <v>446</v>
      </c>
      <c r="E317" s="18">
        <v>394</v>
      </c>
      <c r="F317" s="18">
        <v>462</v>
      </c>
      <c r="G317" s="18">
        <v>293</v>
      </c>
      <c r="H317" s="18">
        <v>361</v>
      </c>
      <c r="I317" s="18">
        <v>309</v>
      </c>
      <c r="J317" s="18">
        <v>252</v>
      </c>
      <c r="K317" s="18">
        <v>350</v>
      </c>
      <c r="L317" s="18">
        <v>39</v>
      </c>
      <c r="M317" s="18">
        <v>107</v>
      </c>
      <c r="N317" s="18">
        <v>55</v>
      </c>
      <c r="O317" s="18">
        <v>23</v>
      </c>
      <c r="P317" s="18">
        <v>91</v>
      </c>
      <c r="Q317" s="18">
        <v>172</v>
      </c>
      <c r="R317" s="18">
        <v>245</v>
      </c>
      <c r="S317" s="18">
        <v>188</v>
      </c>
      <c r="T317" s="18">
        <v>131</v>
      </c>
      <c r="U317" s="18">
        <v>204</v>
      </c>
      <c r="V317" s="18">
        <v>526</v>
      </c>
      <c r="W317" s="18">
        <v>624</v>
      </c>
      <c r="X317" s="18">
        <v>567</v>
      </c>
      <c r="Y317" s="18">
        <v>515</v>
      </c>
      <c r="Z317" s="22">
        <v>583</v>
      </c>
      <c r="AA317" s="11">
        <f t="shared" si="18"/>
        <v>3263025</v>
      </c>
      <c r="AB317" s="12"/>
    </row>
    <row r="318" spans="1:28" x14ac:dyDescent="0.25">
      <c r="A318" s="2">
        <v>24</v>
      </c>
      <c r="B318" s="17">
        <v>496</v>
      </c>
      <c r="C318" s="18">
        <v>385</v>
      </c>
      <c r="D318" s="18">
        <v>412</v>
      </c>
      <c r="E318" s="18">
        <v>453</v>
      </c>
      <c r="F318" s="18">
        <v>444</v>
      </c>
      <c r="G318" s="18">
        <v>359</v>
      </c>
      <c r="H318" s="18">
        <v>268</v>
      </c>
      <c r="I318" s="18">
        <v>300</v>
      </c>
      <c r="J318" s="18">
        <v>336</v>
      </c>
      <c r="K318" s="18">
        <v>302</v>
      </c>
      <c r="L318" s="18">
        <v>105</v>
      </c>
      <c r="M318" s="18">
        <v>14</v>
      </c>
      <c r="N318" s="18">
        <v>41</v>
      </c>
      <c r="O318" s="18">
        <v>82</v>
      </c>
      <c r="P318" s="18">
        <v>73</v>
      </c>
      <c r="Q318" s="18">
        <v>238</v>
      </c>
      <c r="R318" s="18">
        <v>147</v>
      </c>
      <c r="S318" s="18">
        <v>154</v>
      </c>
      <c r="T318" s="18">
        <v>220</v>
      </c>
      <c r="U318" s="18">
        <v>181</v>
      </c>
      <c r="V318" s="18">
        <v>617</v>
      </c>
      <c r="W318" s="18">
        <v>501</v>
      </c>
      <c r="X318" s="18">
        <v>533</v>
      </c>
      <c r="Y318" s="18">
        <v>599</v>
      </c>
      <c r="Z318" s="22">
        <v>565</v>
      </c>
      <c r="AA318" s="11">
        <f t="shared" si="18"/>
        <v>3263025</v>
      </c>
      <c r="AB318" s="12"/>
    </row>
    <row r="319" spans="1:28" x14ac:dyDescent="0.25">
      <c r="A319" s="2">
        <v>25</v>
      </c>
      <c r="B319" s="19">
        <v>469</v>
      </c>
      <c r="C319" s="20">
        <v>437</v>
      </c>
      <c r="D319" s="20">
        <v>378</v>
      </c>
      <c r="E319" s="20">
        <v>421</v>
      </c>
      <c r="F319" s="20">
        <v>485</v>
      </c>
      <c r="G319" s="20">
        <v>327</v>
      </c>
      <c r="H319" s="20">
        <v>325</v>
      </c>
      <c r="I319" s="20">
        <v>261</v>
      </c>
      <c r="J319" s="20">
        <v>284</v>
      </c>
      <c r="K319" s="20">
        <v>368</v>
      </c>
      <c r="L319" s="20">
        <v>98</v>
      </c>
      <c r="M319" s="20">
        <v>66</v>
      </c>
      <c r="N319" s="20">
        <v>7</v>
      </c>
      <c r="O319" s="20">
        <v>30</v>
      </c>
      <c r="P319" s="20">
        <v>114</v>
      </c>
      <c r="Q319" s="20">
        <v>206</v>
      </c>
      <c r="R319" s="20">
        <v>179</v>
      </c>
      <c r="S319" s="20">
        <v>145</v>
      </c>
      <c r="T319" s="20">
        <v>163</v>
      </c>
      <c r="U319" s="20">
        <v>247</v>
      </c>
      <c r="V319" s="20">
        <v>590</v>
      </c>
      <c r="W319" s="20">
        <v>558</v>
      </c>
      <c r="X319" s="20">
        <v>524</v>
      </c>
      <c r="Y319" s="20">
        <v>542</v>
      </c>
      <c r="Z319" s="23">
        <v>601</v>
      </c>
      <c r="AA319" s="11">
        <f t="shared" si="18"/>
        <v>3263025</v>
      </c>
      <c r="AB319" s="12"/>
    </row>
    <row r="320" spans="1:28" x14ac:dyDescent="0.25">
      <c r="A320" s="7" t="s">
        <v>0</v>
      </c>
      <c r="B320" s="11">
        <f t="shared" ref="B320:Z320" si="19">SUMSQ(B295:B319)</f>
        <v>3263025</v>
      </c>
      <c r="C320" s="11">
        <f t="shared" si="19"/>
        <v>3263025</v>
      </c>
      <c r="D320" s="11">
        <f t="shared" si="19"/>
        <v>3263025</v>
      </c>
      <c r="E320" s="11">
        <f t="shared" si="19"/>
        <v>3263025</v>
      </c>
      <c r="F320" s="11">
        <f t="shared" si="19"/>
        <v>3263025</v>
      </c>
      <c r="G320" s="11">
        <f t="shared" si="19"/>
        <v>3263025</v>
      </c>
      <c r="H320" s="11">
        <f t="shared" si="19"/>
        <v>3263025</v>
      </c>
      <c r="I320" s="11">
        <f t="shared" si="19"/>
        <v>3263025</v>
      </c>
      <c r="J320" s="11">
        <f t="shared" si="19"/>
        <v>3263025</v>
      </c>
      <c r="K320" s="11">
        <f t="shared" si="19"/>
        <v>3263025</v>
      </c>
      <c r="L320" s="11">
        <f t="shared" si="19"/>
        <v>3263025</v>
      </c>
      <c r="M320" s="11">
        <f t="shared" si="19"/>
        <v>3263025</v>
      </c>
      <c r="N320" s="11">
        <f t="shared" si="19"/>
        <v>3263025</v>
      </c>
      <c r="O320" s="11">
        <f t="shared" si="19"/>
        <v>3263025</v>
      </c>
      <c r="P320" s="11">
        <f t="shared" si="19"/>
        <v>3263025</v>
      </c>
      <c r="Q320" s="11">
        <f t="shared" si="19"/>
        <v>3263025</v>
      </c>
      <c r="R320" s="11">
        <f t="shared" si="19"/>
        <v>3263025</v>
      </c>
      <c r="S320" s="11">
        <f t="shared" si="19"/>
        <v>3263025</v>
      </c>
      <c r="T320" s="11">
        <f t="shared" si="19"/>
        <v>3263025</v>
      </c>
      <c r="U320" s="11">
        <f t="shared" si="19"/>
        <v>3263025</v>
      </c>
      <c r="V320" s="11">
        <f t="shared" si="19"/>
        <v>3263025</v>
      </c>
      <c r="W320" s="11">
        <f t="shared" si="19"/>
        <v>3263025</v>
      </c>
      <c r="X320" s="11">
        <f t="shared" si="19"/>
        <v>3263025</v>
      </c>
      <c r="Y320" s="11">
        <f t="shared" si="19"/>
        <v>3263025</v>
      </c>
      <c r="Z320" s="11">
        <f t="shared" si="19"/>
        <v>3263025</v>
      </c>
      <c r="AA320" s="11"/>
      <c r="AB320" s="12"/>
    </row>
    <row r="321" spans="1:28" x14ac:dyDescent="0.25">
      <c r="A321" s="7" t="s">
        <v>4</v>
      </c>
      <c r="N321" s="12">
        <f>N295^3+N296^3+N297^3+N298^3+N299^3+N300^3+N301^3+N302^3+N303^3+N304^3+N305^3+N306^3+N307^3+N308^3+N309^3+N310^3+N311^3+N312^3+N313^3+N314^3+N315^3+N316^3+N317^3+N318^3+N319^3</f>
        <v>1530765625</v>
      </c>
      <c r="O321" s="12"/>
      <c r="AA321" s="11"/>
      <c r="AB321" s="12"/>
    </row>
    <row r="322" spans="1:28" x14ac:dyDescent="0.25">
      <c r="A322" s="3"/>
      <c r="B322" s="8" t="s">
        <v>3</v>
      </c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11"/>
      <c r="AB322" s="12"/>
    </row>
    <row r="323" spans="1:28" x14ac:dyDescent="0.25">
      <c r="A323" s="7" t="s">
        <v>1</v>
      </c>
      <c r="B323" s="3">
        <f>B295</f>
        <v>25</v>
      </c>
      <c r="C323" s="3">
        <f>C296</f>
        <v>27</v>
      </c>
      <c r="D323" s="3">
        <f>D297</f>
        <v>59</v>
      </c>
      <c r="E323" s="3">
        <f>E298</f>
        <v>86</v>
      </c>
      <c r="F323" s="3">
        <f>F299</f>
        <v>118</v>
      </c>
      <c r="G323" s="3">
        <f>G300</f>
        <v>137</v>
      </c>
      <c r="H323" s="3">
        <f>H301</f>
        <v>169</v>
      </c>
      <c r="I323" s="3">
        <f>I302</f>
        <v>196</v>
      </c>
      <c r="J323" s="3">
        <f>J303</f>
        <v>203</v>
      </c>
      <c r="K323" s="3">
        <f>K304</f>
        <v>235</v>
      </c>
      <c r="L323" s="3">
        <f>L305</f>
        <v>254</v>
      </c>
      <c r="M323" s="3">
        <f>M306</f>
        <v>281</v>
      </c>
      <c r="N323" s="3">
        <f>N307</f>
        <v>313</v>
      </c>
      <c r="O323" s="3">
        <f>O308</f>
        <v>345</v>
      </c>
      <c r="P323" s="3">
        <f>P309</f>
        <v>372</v>
      </c>
      <c r="Q323" s="3">
        <f>Q310</f>
        <v>391</v>
      </c>
      <c r="R323" s="3">
        <f>R311</f>
        <v>423</v>
      </c>
      <c r="S323" s="3">
        <f>S312</f>
        <v>430</v>
      </c>
      <c r="T323" s="3">
        <f>T313</f>
        <v>457</v>
      </c>
      <c r="U323" s="3">
        <f>U314</f>
        <v>489</v>
      </c>
      <c r="V323" s="3">
        <f>V315</f>
        <v>508</v>
      </c>
      <c r="W323" s="3">
        <f>W316</f>
        <v>540</v>
      </c>
      <c r="X323" s="3">
        <f>X317</f>
        <v>567</v>
      </c>
      <c r="Y323" s="3">
        <f>Y318</f>
        <v>599</v>
      </c>
      <c r="Z323" s="9">
        <f>Z319</f>
        <v>601</v>
      </c>
      <c r="AA323" s="11">
        <f>SUMSQ(B323:Z323)</f>
        <v>3263025</v>
      </c>
      <c r="AB323" s="12">
        <f>B323^3+C323^3+D323^3+E323^3+F323^3+G323^3+H323^3+I323^3+J323^3+K323^3+L323^3+M323^3+N323^3+O323^3+P323^3+Q323^3+R323^3+S323^3+T323^3+U323^3+V323^3+W323^3+X323^3+Y323^3+Z323^3</f>
        <v>1530765625</v>
      </c>
    </row>
    <row r="324" spans="1:28" x14ac:dyDescent="0.25">
      <c r="A324" s="7" t="s">
        <v>2</v>
      </c>
      <c r="B324" s="3">
        <f>B319</f>
        <v>469</v>
      </c>
      <c r="C324" s="3">
        <f>C318</f>
        <v>385</v>
      </c>
      <c r="D324" s="3">
        <f>D317</f>
        <v>446</v>
      </c>
      <c r="E324" s="3">
        <f>E316</f>
        <v>487</v>
      </c>
      <c r="F324" s="3">
        <f>F315</f>
        <v>403</v>
      </c>
      <c r="G324" s="3">
        <f>G314</f>
        <v>90</v>
      </c>
      <c r="H324" s="3">
        <f>H313</f>
        <v>1</v>
      </c>
      <c r="I324" s="3">
        <f>I312</f>
        <v>67</v>
      </c>
      <c r="J324" s="3">
        <f>J311</f>
        <v>108</v>
      </c>
      <c r="K324" s="3">
        <f>K310</f>
        <v>49</v>
      </c>
      <c r="L324" s="3">
        <f>L309</f>
        <v>331</v>
      </c>
      <c r="M324" s="3">
        <f>M308</f>
        <v>272</v>
      </c>
      <c r="N324" s="3">
        <f>N307</f>
        <v>313</v>
      </c>
      <c r="O324" s="3">
        <f>O306</f>
        <v>354</v>
      </c>
      <c r="P324" s="3">
        <f>P305</f>
        <v>295</v>
      </c>
      <c r="Q324" s="3">
        <f>Q304</f>
        <v>577</v>
      </c>
      <c r="R324" s="3">
        <f>R303</f>
        <v>518</v>
      </c>
      <c r="S324" s="3">
        <f>S302</f>
        <v>559</v>
      </c>
      <c r="T324" s="3">
        <f>T301</f>
        <v>625</v>
      </c>
      <c r="U324" s="3">
        <f>U300</f>
        <v>536</v>
      </c>
      <c r="V324" s="3">
        <f>V299</f>
        <v>223</v>
      </c>
      <c r="W324" s="3">
        <f>W298</f>
        <v>139</v>
      </c>
      <c r="X324" s="3">
        <f>X297</f>
        <v>180</v>
      </c>
      <c r="Y324" s="3">
        <f>Y296</f>
        <v>241</v>
      </c>
      <c r="Z324" s="9">
        <f>Z295</f>
        <v>157</v>
      </c>
      <c r="AA324" s="11">
        <f>SUMSQ(B324:Z324)</f>
        <v>3263025</v>
      </c>
      <c r="AB324" s="12">
        <f>B324^3+C324^3+D324^3+E324^3+F324^3+G324^3+H324^3+I324^3+J324^3+K324^3+L324^3+M324^3+N324^3+O324^3+P324^3+Q324^3+R324^3+S324^3+T324^3+U324^3+V324^3+W324^3+X324^3+Y324^3+Z324^3</f>
        <v>1530765625</v>
      </c>
    </row>
    <row r="326" spans="1:28" x14ac:dyDescent="0.25">
      <c r="A326" s="2" t="s">
        <v>3</v>
      </c>
      <c r="B326" s="13" t="s">
        <v>36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6"/>
      <c r="AB326" s="2"/>
    </row>
    <row r="327" spans="1:28" x14ac:dyDescent="0.25">
      <c r="A327" s="2">
        <v>1</v>
      </c>
      <c r="B327" s="15">
        <v>18</v>
      </c>
      <c r="C327" s="16">
        <v>81</v>
      </c>
      <c r="D327" s="16">
        <v>112</v>
      </c>
      <c r="E327" s="16">
        <v>74</v>
      </c>
      <c r="F327" s="16">
        <v>30</v>
      </c>
      <c r="G327" s="16">
        <v>400</v>
      </c>
      <c r="H327" s="16">
        <v>463</v>
      </c>
      <c r="I327" s="16">
        <v>494</v>
      </c>
      <c r="J327" s="16">
        <v>426</v>
      </c>
      <c r="K327" s="16">
        <v>407</v>
      </c>
      <c r="L327" s="16">
        <v>509</v>
      </c>
      <c r="M327" s="16">
        <v>597</v>
      </c>
      <c r="N327" s="16">
        <v>603</v>
      </c>
      <c r="O327" s="16">
        <v>565</v>
      </c>
      <c r="P327" s="16">
        <v>541</v>
      </c>
      <c r="Q327" s="16">
        <v>252</v>
      </c>
      <c r="R327" s="16">
        <v>345</v>
      </c>
      <c r="S327" s="16">
        <v>371</v>
      </c>
      <c r="T327" s="16">
        <v>308</v>
      </c>
      <c r="U327" s="16">
        <v>289</v>
      </c>
      <c r="V327" s="16">
        <v>136</v>
      </c>
      <c r="W327" s="16">
        <v>204</v>
      </c>
      <c r="X327" s="16">
        <v>235</v>
      </c>
      <c r="Y327" s="16">
        <v>192</v>
      </c>
      <c r="Z327" s="21">
        <v>173</v>
      </c>
      <c r="AA327" s="11">
        <f t="shared" ref="AA327:AA351" si="20">SUMSQ(B327:Z327)</f>
        <v>3263025</v>
      </c>
    </row>
    <row r="328" spans="1:28" x14ac:dyDescent="0.25">
      <c r="A328" s="2">
        <v>2</v>
      </c>
      <c r="B328" s="17">
        <v>55</v>
      </c>
      <c r="C328" s="18">
        <v>37</v>
      </c>
      <c r="D328" s="18">
        <v>99</v>
      </c>
      <c r="E328" s="18">
        <v>118</v>
      </c>
      <c r="F328" s="18">
        <v>6</v>
      </c>
      <c r="G328" s="18">
        <v>432</v>
      </c>
      <c r="H328" s="18">
        <v>419</v>
      </c>
      <c r="I328" s="18">
        <v>451</v>
      </c>
      <c r="J328" s="18">
        <v>500</v>
      </c>
      <c r="K328" s="18">
        <v>388</v>
      </c>
      <c r="L328" s="18">
        <v>566</v>
      </c>
      <c r="M328" s="18">
        <v>528</v>
      </c>
      <c r="N328" s="18">
        <v>590</v>
      </c>
      <c r="O328" s="18">
        <v>609</v>
      </c>
      <c r="P328" s="18">
        <v>522</v>
      </c>
      <c r="Q328" s="18">
        <v>314</v>
      </c>
      <c r="R328" s="18">
        <v>296</v>
      </c>
      <c r="S328" s="18">
        <v>333</v>
      </c>
      <c r="T328" s="18">
        <v>352</v>
      </c>
      <c r="U328" s="18">
        <v>270</v>
      </c>
      <c r="V328" s="18">
        <v>198</v>
      </c>
      <c r="W328" s="18">
        <v>160</v>
      </c>
      <c r="X328" s="18">
        <v>217</v>
      </c>
      <c r="Y328" s="18">
        <v>236</v>
      </c>
      <c r="Z328" s="22">
        <v>129</v>
      </c>
      <c r="AA328" s="11">
        <f t="shared" si="20"/>
        <v>3263025</v>
      </c>
    </row>
    <row r="329" spans="1:28" x14ac:dyDescent="0.25">
      <c r="A329" s="2">
        <v>3</v>
      </c>
      <c r="B329" s="17">
        <v>49</v>
      </c>
      <c r="C329" s="18">
        <v>105</v>
      </c>
      <c r="D329" s="18">
        <v>56</v>
      </c>
      <c r="E329" s="18">
        <v>12</v>
      </c>
      <c r="F329" s="18">
        <v>93</v>
      </c>
      <c r="G329" s="18">
        <v>401</v>
      </c>
      <c r="H329" s="18">
        <v>482</v>
      </c>
      <c r="I329" s="18">
        <v>438</v>
      </c>
      <c r="J329" s="18">
        <v>394</v>
      </c>
      <c r="K329" s="18">
        <v>475</v>
      </c>
      <c r="L329" s="18">
        <v>540</v>
      </c>
      <c r="M329" s="18">
        <v>616</v>
      </c>
      <c r="N329" s="18">
        <v>572</v>
      </c>
      <c r="O329" s="18">
        <v>503</v>
      </c>
      <c r="P329" s="18">
        <v>584</v>
      </c>
      <c r="Q329" s="18">
        <v>283</v>
      </c>
      <c r="R329" s="18">
        <v>364</v>
      </c>
      <c r="S329" s="18">
        <v>320</v>
      </c>
      <c r="T329" s="18">
        <v>271</v>
      </c>
      <c r="U329" s="18">
        <v>327</v>
      </c>
      <c r="V329" s="18">
        <v>167</v>
      </c>
      <c r="W329" s="18">
        <v>248</v>
      </c>
      <c r="X329" s="18">
        <v>179</v>
      </c>
      <c r="Y329" s="18">
        <v>135</v>
      </c>
      <c r="Z329" s="22">
        <v>211</v>
      </c>
      <c r="AA329" s="11">
        <f t="shared" si="20"/>
        <v>3263025</v>
      </c>
    </row>
    <row r="330" spans="1:28" x14ac:dyDescent="0.25">
      <c r="A330" s="2">
        <v>4</v>
      </c>
      <c r="B330" s="17">
        <v>106</v>
      </c>
      <c r="C330" s="18">
        <v>24</v>
      </c>
      <c r="D330" s="18">
        <v>43</v>
      </c>
      <c r="E330" s="18">
        <v>80</v>
      </c>
      <c r="F330" s="18">
        <v>62</v>
      </c>
      <c r="G330" s="18">
        <v>488</v>
      </c>
      <c r="H330" s="18">
        <v>376</v>
      </c>
      <c r="I330" s="18">
        <v>425</v>
      </c>
      <c r="J330" s="18">
        <v>457</v>
      </c>
      <c r="K330" s="18">
        <v>444</v>
      </c>
      <c r="L330" s="18">
        <v>622</v>
      </c>
      <c r="M330" s="18">
        <v>515</v>
      </c>
      <c r="N330" s="18">
        <v>534</v>
      </c>
      <c r="O330" s="18">
        <v>591</v>
      </c>
      <c r="P330" s="18">
        <v>553</v>
      </c>
      <c r="Q330" s="18">
        <v>370</v>
      </c>
      <c r="R330" s="18">
        <v>258</v>
      </c>
      <c r="S330" s="18">
        <v>277</v>
      </c>
      <c r="T330" s="18">
        <v>339</v>
      </c>
      <c r="U330" s="18">
        <v>321</v>
      </c>
      <c r="V330" s="18">
        <v>229</v>
      </c>
      <c r="W330" s="18">
        <v>142</v>
      </c>
      <c r="X330" s="18">
        <v>161</v>
      </c>
      <c r="Y330" s="18">
        <v>223</v>
      </c>
      <c r="Z330" s="22">
        <v>185</v>
      </c>
      <c r="AA330" s="11">
        <f t="shared" si="20"/>
        <v>3263025</v>
      </c>
    </row>
    <row r="331" spans="1:28" x14ac:dyDescent="0.25">
      <c r="A331" s="2">
        <v>5</v>
      </c>
      <c r="B331" s="17">
        <v>87</v>
      </c>
      <c r="C331" s="18">
        <v>68</v>
      </c>
      <c r="D331" s="18">
        <v>5</v>
      </c>
      <c r="E331" s="18">
        <v>31</v>
      </c>
      <c r="F331" s="18">
        <v>124</v>
      </c>
      <c r="G331" s="18">
        <v>469</v>
      </c>
      <c r="H331" s="18">
        <v>450</v>
      </c>
      <c r="I331" s="18">
        <v>382</v>
      </c>
      <c r="J331" s="18">
        <v>413</v>
      </c>
      <c r="K331" s="18">
        <v>476</v>
      </c>
      <c r="L331" s="18">
        <v>578</v>
      </c>
      <c r="M331" s="18">
        <v>559</v>
      </c>
      <c r="N331" s="18">
        <v>516</v>
      </c>
      <c r="O331" s="18">
        <v>547</v>
      </c>
      <c r="P331" s="18">
        <v>615</v>
      </c>
      <c r="Q331" s="18">
        <v>346</v>
      </c>
      <c r="R331" s="18">
        <v>302</v>
      </c>
      <c r="S331" s="18">
        <v>264</v>
      </c>
      <c r="T331" s="18">
        <v>295</v>
      </c>
      <c r="U331" s="18">
        <v>358</v>
      </c>
      <c r="V331" s="18">
        <v>210</v>
      </c>
      <c r="W331" s="18">
        <v>186</v>
      </c>
      <c r="X331" s="18">
        <v>148</v>
      </c>
      <c r="Y331" s="18">
        <v>154</v>
      </c>
      <c r="Z331" s="22">
        <v>242</v>
      </c>
      <c r="AA331" s="11">
        <f t="shared" si="20"/>
        <v>3263025</v>
      </c>
    </row>
    <row r="332" spans="1:28" x14ac:dyDescent="0.25">
      <c r="A332" s="2">
        <v>6</v>
      </c>
      <c r="B332" s="17">
        <v>261</v>
      </c>
      <c r="C332" s="18">
        <v>329</v>
      </c>
      <c r="D332" s="18">
        <v>360</v>
      </c>
      <c r="E332" s="18">
        <v>317</v>
      </c>
      <c r="F332" s="18">
        <v>298</v>
      </c>
      <c r="G332" s="18">
        <v>134</v>
      </c>
      <c r="H332" s="18">
        <v>222</v>
      </c>
      <c r="I332" s="18">
        <v>228</v>
      </c>
      <c r="J332" s="18">
        <v>190</v>
      </c>
      <c r="K332" s="18">
        <v>166</v>
      </c>
      <c r="L332" s="18">
        <v>377</v>
      </c>
      <c r="M332" s="18">
        <v>470</v>
      </c>
      <c r="N332" s="18">
        <v>496</v>
      </c>
      <c r="O332" s="18">
        <v>433</v>
      </c>
      <c r="P332" s="18">
        <v>414</v>
      </c>
      <c r="Q332" s="18">
        <v>518</v>
      </c>
      <c r="R332" s="18">
        <v>581</v>
      </c>
      <c r="S332" s="18">
        <v>612</v>
      </c>
      <c r="T332" s="18">
        <v>574</v>
      </c>
      <c r="U332" s="18">
        <v>530</v>
      </c>
      <c r="V332" s="18">
        <v>25</v>
      </c>
      <c r="W332" s="18">
        <v>88</v>
      </c>
      <c r="X332" s="18">
        <v>119</v>
      </c>
      <c r="Y332" s="18">
        <v>51</v>
      </c>
      <c r="Z332" s="22">
        <v>32</v>
      </c>
      <c r="AA332" s="11">
        <f t="shared" si="20"/>
        <v>3263025</v>
      </c>
    </row>
    <row r="333" spans="1:28" x14ac:dyDescent="0.25">
      <c r="A333" s="2">
        <v>7</v>
      </c>
      <c r="B333" s="17">
        <v>323</v>
      </c>
      <c r="C333" s="18">
        <v>285</v>
      </c>
      <c r="D333" s="18">
        <v>342</v>
      </c>
      <c r="E333" s="18">
        <v>361</v>
      </c>
      <c r="F333" s="18">
        <v>254</v>
      </c>
      <c r="G333" s="18">
        <v>191</v>
      </c>
      <c r="H333" s="18">
        <v>153</v>
      </c>
      <c r="I333" s="18">
        <v>215</v>
      </c>
      <c r="J333" s="18">
        <v>234</v>
      </c>
      <c r="K333" s="18">
        <v>147</v>
      </c>
      <c r="L333" s="18">
        <v>439</v>
      </c>
      <c r="M333" s="18">
        <v>421</v>
      </c>
      <c r="N333" s="18">
        <v>458</v>
      </c>
      <c r="O333" s="18">
        <v>477</v>
      </c>
      <c r="P333" s="18">
        <v>395</v>
      </c>
      <c r="Q333" s="18">
        <v>555</v>
      </c>
      <c r="R333" s="18">
        <v>537</v>
      </c>
      <c r="S333" s="18">
        <v>599</v>
      </c>
      <c r="T333" s="18">
        <v>618</v>
      </c>
      <c r="U333" s="18">
        <v>506</v>
      </c>
      <c r="V333" s="18">
        <v>57</v>
      </c>
      <c r="W333" s="18">
        <v>44</v>
      </c>
      <c r="X333" s="18">
        <v>76</v>
      </c>
      <c r="Y333" s="18">
        <v>125</v>
      </c>
      <c r="Z333" s="22">
        <v>13</v>
      </c>
      <c r="AA333" s="11">
        <f t="shared" si="20"/>
        <v>3263025</v>
      </c>
      <c r="AB333" s="3" t="s">
        <v>3</v>
      </c>
    </row>
    <row r="334" spans="1:28" x14ac:dyDescent="0.25">
      <c r="A334" s="2">
        <v>8</v>
      </c>
      <c r="B334" s="17">
        <v>292</v>
      </c>
      <c r="C334" s="18">
        <v>373</v>
      </c>
      <c r="D334" s="18">
        <v>304</v>
      </c>
      <c r="E334" s="18">
        <v>260</v>
      </c>
      <c r="F334" s="18">
        <v>336</v>
      </c>
      <c r="G334" s="18">
        <v>165</v>
      </c>
      <c r="H334" s="18">
        <v>241</v>
      </c>
      <c r="I334" s="18">
        <v>197</v>
      </c>
      <c r="J334" s="18">
        <v>128</v>
      </c>
      <c r="K334" s="18">
        <v>209</v>
      </c>
      <c r="L334" s="18">
        <v>408</v>
      </c>
      <c r="M334" s="18">
        <v>489</v>
      </c>
      <c r="N334" s="18">
        <v>445</v>
      </c>
      <c r="O334" s="18">
        <v>396</v>
      </c>
      <c r="P334" s="18">
        <v>452</v>
      </c>
      <c r="Q334" s="18">
        <v>549</v>
      </c>
      <c r="R334" s="18">
        <v>605</v>
      </c>
      <c r="S334" s="18">
        <v>556</v>
      </c>
      <c r="T334" s="18">
        <v>512</v>
      </c>
      <c r="U334" s="18">
        <v>593</v>
      </c>
      <c r="V334" s="18">
        <v>26</v>
      </c>
      <c r="W334" s="18">
        <v>107</v>
      </c>
      <c r="X334" s="18">
        <v>63</v>
      </c>
      <c r="Y334" s="18">
        <v>19</v>
      </c>
      <c r="Z334" s="22">
        <v>100</v>
      </c>
      <c r="AA334" s="11">
        <f t="shared" si="20"/>
        <v>3263025</v>
      </c>
    </row>
    <row r="335" spans="1:28" x14ac:dyDescent="0.25">
      <c r="A335" s="2">
        <v>9</v>
      </c>
      <c r="B335" s="17">
        <v>354</v>
      </c>
      <c r="C335" s="18">
        <v>267</v>
      </c>
      <c r="D335" s="18">
        <v>286</v>
      </c>
      <c r="E335" s="18">
        <v>348</v>
      </c>
      <c r="F335" s="18">
        <v>310</v>
      </c>
      <c r="G335" s="18">
        <v>247</v>
      </c>
      <c r="H335" s="18">
        <v>140</v>
      </c>
      <c r="I335" s="18">
        <v>159</v>
      </c>
      <c r="J335" s="18">
        <v>216</v>
      </c>
      <c r="K335" s="18">
        <v>178</v>
      </c>
      <c r="L335" s="18">
        <v>495</v>
      </c>
      <c r="M335" s="18">
        <v>383</v>
      </c>
      <c r="N335" s="18">
        <v>402</v>
      </c>
      <c r="O335" s="18">
        <v>464</v>
      </c>
      <c r="P335" s="18">
        <v>446</v>
      </c>
      <c r="Q335" s="18">
        <v>606</v>
      </c>
      <c r="R335" s="18">
        <v>524</v>
      </c>
      <c r="S335" s="18">
        <v>543</v>
      </c>
      <c r="T335" s="18">
        <v>580</v>
      </c>
      <c r="U335" s="18">
        <v>562</v>
      </c>
      <c r="V335" s="18">
        <v>113</v>
      </c>
      <c r="W335" s="18">
        <v>1</v>
      </c>
      <c r="X335" s="18">
        <v>50</v>
      </c>
      <c r="Y335" s="18">
        <v>82</v>
      </c>
      <c r="Z335" s="22">
        <v>69</v>
      </c>
      <c r="AA335" s="11">
        <f t="shared" si="20"/>
        <v>3263025</v>
      </c>
    </row>
    <row r="336" spans="1:28" x14ac:dyDescent="0.25">
      <c r="A336" s="2">
        <v>10</v>
      </c>
      <c r="B336" s="17">
        <v>335</v>
      </c>
      <c r="C336" s="18">
        <v>311</v>
      </c>
      <c r="D336" s="18">
        <v>273</v>
      </c>
      <c r="E336" s="18">
        <v>279</v>
      </c>
      <c r="F336" s="18">
        <v>367</v>
      </c>
      <c r="G336" s="18">
        <v>203</v>
      </c>
      <c r="H336" s="18">
        <v>184</v>
      </c>
      <c r="I336" s="18">
        <v>141</v>
      </c>
      <c r="J336" s="18">
        <v>172</v>
      </c>
      <c r="K336" s="18">
        <v>240</v>
      </c>
      <c r="L336" s="18">
        <v>471</v>
      </c>
      <c r="M336" s="18">
        <v>427</v>
      </c>
      <c r="N336" s="18">
        <v>389</v>
      </c>
      <c r="O336" s="18">
        <v>420</v>
      </c>
      <c r="P336" s="18">
        <v>483</v>
      </c>
      <c r="Q336" s="18">
        <v>587</v>
      </c>
      <c r="R336" s="18">
        <v>568</v>
      </c>
      <c r="S336" s="18">
        <v>505</v>
      </c>
      <c r="T336" s="18">
        <v>531</v>
      </c>
      <c r="U336" s="18">
        <v>624</v>
      </c>
      <c r="V336" s="18">
        <v>94</v>
      </c>
      <c r="W336" s="18">
        <v>75</v>
      </c>
      <c r="X336" s="18">
        <v>7</v>
      </c>
      <c r="Y336" s="18">
        <v>38</v>
      </c>
      <c r="Z336" s="22">
        <v>101</v>
      </c>
      <c r="AA336" s="11">
        <f t="shared" si="20"/>
        <v>3263025</v>
      </c>
    </row>
    <row r="337" spans="1:28" x14ac:dyDescent="0.25">
      <c r="A337" s="2">
        <v>11</v>
      </c>
      <c r="B337" s="17">
        <v>127</v>
      </c>
      <c r="C337" s="18">
        <v>220</v>
      </c>
      <c r="D337" s="18">
        <v>246</v>
      </c>
      <c r="E337" s="18">
        <v>183</v>
      </c>
      <c r="F337" s="18">
        <v>164</v>
      </c>
      <c r="G337" s="18">
        <v>511</v>
      </c>
      <c r="H337" s="18">
        <v>579</v>
      </c>
      <c r="I337" s="18">
        <v>610</v>
      </c>
      <c r="J337" s="18">
        <v>567</v>
      </c>
      <c r="K337" s="18">
        <v>548</v>
      </c>
      <c r="L337" s="18">
        <v>275</v>
      </c>
      <c r="M337" s="18">
        <v>338</v>
      </c>
      <c r="N337" s="18">
        <v>369</v>
      </c>
      <c r="O337" s="18">
        <v>301</v>
      </c>
      <c r="P337" s="18">
        <v>282</v>
      </c>
      <c r="Q337" s="18">
        <v>9</v>
      </c>
      <c r="R337" s="18">
        <v>97</v>
      </c>
      <c r="S337" s="18">
        <v>103</v>
      </c>
      <c r="T337" s="18">
        <v>65</v>
      </c>
      <c r="U337" s="18">
        <v>41</v>
      </c>
      <c r="V337" s="18">
        <v>393</v>
      </c>
      <c r="W337" s="18">
        <v>456</v>
      </c>
      <c r="X337" s="18">
        <v>487</v>
      </c>
      <c r="Y337" s="18">
        <v>449</v>
      </c>
      <c r="Z337" s="22">
        <v>405</v>
      </c>
      <c r="AA337" s="11">
        <f t="shared" si="20"/>
        <v>3263025</v>
      </c>
    </row>
    <row r="338" spans="1:28" x14ac:dyDescent="0.25">
      <c r="A338" s="2">
        <v>12</v>
      </c>
      <c r="B338" s="17">
        <v>189</v>
      </c>
      <c r="C338" s="18">
        <v>171</v>
      </c>
      <c r="D338" s="18">
        <v>208</v>
      </c>
      <c r="E338" s="18">
        <v>227</v>
      </c>
      <c r="F338" s="18">
        <v>145</v>
      </c>
      <c r="G338" s="18">
        <v>573</v>
      </c>
      <c r="H338" s="18">
        <v>535</v>
      </c>
      <c r="I338" s="18">
        <v>592</v>
      </c>
      <c r="J338" s="18">
        <v>611</v>
      </c>
      <c r="K338" s="18">
        <v>504</v>
      </c>
      <c r="L338" s="18">
        <v>307</v>
      </c>
      <c r="M338" s="18">
        <v>294</v>
      </c>
      <c r="N338" s="18">
        <v>326</v>
      </c>
      <c r="O338" s="18">
        <v>375</v>
      </c>
      <c r="P338" s="18">
        <v>263</v>
      </c>
      <c r="Q338" s="18">
        <v>66</v>
      </c>
      <c r="R338" s="18">
        <v>28</v>
      </c>
      <c r="S338" s="18">
        <v>90</v>
      </c>
      <c r="T338" s="18">
        <v>109</v>
      </c>
      <c r="U338" s="18">
        <v>22</v>
      </c>
      <c r="V338" s="18">
        <v>430</v>
      </c>
      <c r="W338" s="18">
        <v>412</v>
      </c>
      <c r="X338" s="18">
        <v>474</v>
      </c>
      <c r="Y338" s="18">
        <v>493</v>
      </c>
      <c r="Z338" s="22">
        <v>381</v>
      </c>
      <c r="AA338" s="11">
        <f t="shared" si="20"/>
        <v>3263025</v>
      </c>
    </row>
    <row r="339" spans="1:28" x14ac:dyDescent="0.25">
      <c r="A339" s="2">
        <v>13</v>
      </c>
      <c r="B339" s="17">
        <v>158</v>
      </c>
      <c r="C339" s="18">
        <v>239</v>
      </c>
      <c r="D339" s="18">
        <v>195</v>
      </c>
      <c r="E339" s="18">
        <v>146</v>
      </c>
      <c r="F339" s="18">
        <v>202</v>
      </c>
      <c r="G339" s="18">
        <v>542</v>
      </c>
      <c r="H339" s="18">
        <v>623</v>
      </c>
      <c r="I339" s="18">
        <v>554</v>
      </c>
      <c r="J339" s="18">
        <v>510</v>
      </c>
      <c r="K339" s="18">
        <v>586</v>
      </c>
      <c r="L339" s="18">
        <v>276</v>
      </c>
      <c r="M339" s="18">
        <v>357</v>
      </c>
      <c r="N339" s="14">
        <v>313</v>
      </c>
      <c r="O339" s="18">
        <v>269</v>
      </c>
      <c r="P339" s="18">
        <v>350</v>
      </c>
      <c r="Q339" s="18">
        <v>40</v>
      </c>
      <c r="R339" s="18">
        <v>116</v>
      </c>
      <c r="S339" s="18">
        <v>72</v>
      </c>
      <c r="T339" s="18">
        <v>3</v>
      </c>
      <c r="U339" s="18">
        <v>84</v>
      </c>
      <c r="V339" s="18">
        <v>424</v>
      </c>
      <c r="W339" s="18">
        <v>480</v>
      </c>
      <c r="X339" s="18">
        <v>431</v>
      </c>
      <c r="Y339" s="18">
        <v>387</v>
      </c>
      <c r="Z339" s="22">
        <v>468</v>
      </c>
      <c r="AA339" s="11">
        <f t="shared" si="20"/>
        <v>3263025</v>
      </c>
      <c r="AB339" s="12">
        <f>B339^3+C339^3+D339^3+E339^3+F339^3+G339^3+H339^3+I339^3+J339^3+K339^3+L339^3+M339^3+N339^3+O339^3+P339^3+Q339^3+R339^3+S339^3+T339^3+U339^3+V339^3+W339^3+X339^3+Y339^3+Z339^3</f>
        <v>1530765625</v>
      </c>
    </row>
    <row r="340" spans="1:28" x14ac:dyDescent="0.25">
      <c r="A340" s="2">
        <v>14</v>
      </c>
      <c r="B340" s="17">
        <v>245</v>
      </c>
      <c r="C340" s="18">
        <v>133</v>
      </c>
      <c r="D340" s="18">
        <v>152</v>
      </c>
      <c r="E340" s="18">
        <v>214</v>
      </c>
      <c r="F340" s="18">
        <v>196</v>
      </c>
      <c r="G340" s="18">
        <v>604</v>
      </c>
      <c r="H340" s="18">
        <v>517</v>
      </c>
      <c r="I340" s="18">
        <v>536</v>
      </c>
      <c r="J340" s="18">
        <v>598</v>
      </c>
      <c r="K340" s="18">
        <v>560</v>
      </c>
      <c r="L340" s="18">
        <v>363</v>
      </c>
      <c r="M340" s="18">
        <v>251</v>
      </c>
      <c r="N340" s="18">
        <v>300</v>
      </c>
      <c r="O340" s="18">
        <v>332</v>
      </c>
      <c r="P340" s="18">
        <v>319</v>
      </c>
      <c r="Q340" s="18">
        <v>122</v>
      </c>
      <c r="R340" s="18">
        <v>15</v>
      </c>
      <c r="S340" s="18">
        <v>34</v>
      </c>
      <c r="T340" s="18">
        <v>91</v>
      </c>
      <c r="U340" s="18">
        <v>53</v>
      </c>
      <c r="V340" s="18">
        <v>481</v>
      </c>
      <c r="W340" s="18">
        <v>399</v>
      </c>
      <c r="X340" s="18">
        <v>418</v>
      </c>
      <c r="Y340" s="18">
        <v>455</v>
      </c>
      <c r="Z340" s="22">
        <v>437</v>
      </c>
      <c r="AA340" s="11">
        <f t="shared" si="20"/>
        <v>3263025</v>
      </c>
      <c r="AB340" s="12"/>
    </row>
    <row r="341" spans="1:28" x14ac:dyDescent="0.25">
      <c r="A341" s="2">
        <v>15</v>
      </c>
      <c r="B341" s="17">
        <v>221</v>
      </c>
      <c r="C341" s="18">
        <v>177</v>
      </c>
      <c r="D341" s="18">
        <v>139</v>
      </c>
      <c r="E341" s="18">
        <v>170</v>
      </c>
      <c r="F341" s="18">
        <v>233</v>
      </c>
      <c r="G341" s="18">
        <v>585</v>
      </c>
      <c r="H341" s="18">
        <v>561</v>
      </c>
      <c r="I341" s="18">
        <v>523</v>
      </c>
      <c r="J341" s="18">
        <v>529</v>
      </c>
      <c r="K341" s="18">
        <v>617</v>
      </c>
      <c r="L341" s="18">
        <v>344</v>
      </c>
      <c r="M341" s="18">
        <v>325</v>
      </c>
      <c r="N341" s="18">
        <v>257</v>
      </c>
      <c r="O341" s="18">
        <v>288</v>
      </c>
      <c r="P341" s="18">
        <v>351</v>
      </c>
      <c r="Q341" s="18">
        <v>78</v>
      </c>
      <c r="R341" s="18">
        <v>59</v>
      </c>
      <c r="S341" s="18">
        <v>16</v>
      </c>
      <c r="T341" s="18">
        <v>47</v>
      </c>
      <c r="U341" s="18">
        <v>115</v>
      </c>
      <c r="V341" s="18">
        <v>462</v>
      </c>
      <c r="W341" s="18">
        <v>443</v>
      </c>
      <c r="X341" s="18">
        <v>380</v>
      </c>
      <c r="Y341" s="18">
        <v>406</v>
      </c>
      <c r="Z341" s="22">
        <v>499</v>
      </c>
      <c r="AA341" s="11">
        <f t="shared" si="20"/>
        <v>3263025</v>
      </c>
      <c r="AB341" s="12"/>
    </row>
    <row r="342" spans="1:28" x14ac:dyDescent="0.25">
      <c r="A342" s="2">
        <v>16</v>
      </c>
      <c r="B342" s="17">
        <v>525</v>
      </c>
      <c r="C342" s="18">
        <v>588</v>
      </c>
      <c r="D342" s="18">
        <v>619</v>
      </c>
      <c r="E342" s="18">
        <v>551</v>
      </c>
      <c r="F342" s="18">
        <v>532</v>
      </c>
      <c r="G342" s="18">
        <v>2</v>
      </c>
      <c r="H342" s="18">
        <v>95</v>
      </c>
      <c r="I342" s="18">
        <v>121</v>
      </c>
      <c r="J342" s="18">
        <v>58</v>
      </c>
      <c r="K342" s="18">
        <v>39</v>
      </c>
      <c r="L342" s="18">
        <v>143</v>
      </c>
      <c r="M342" s="18">
        <v>206</v>
      </c>
      <c r="N342" s="18">
        <v>237</v>
      </c>
      <c r="O342" s="18">
        <v>199</v>
      </c>
      <c r="P342" s="18">
        <v>155</v>
      </c>
      <c r="Q342" s="18">
        <v>386</v>
      </c>
      <c r="R342" s="18">
        <v>454</v>
      </c>
      <c r="S342" s="18">
        <v>485</v>
      </c>
      <c r="T342" s="18">
        <v>442</v>
      </c>
      <c r="U342" s="18">
        <v>423</v>
      </c>
      <c r="V342" s="18">
        <v>259</v>
      </c>
      <c r="W342" s="18">
        <v>347</v>
      </c>
      <c r="X342" s="18">
        <v>353</v>
      </c>
      <c r="Y342" s="18">
        <v>315</v>
      </c>
      <c r="Z342" s="22">
        <v>291</v>
      </c>
      <c r="AA342" s="11">
        <f t="shared" si="20"/>
        <v>3263025</v>
      </c>
      <c r="AB342" s="12"/>
    </row>
    <row r="343" spans="1:28" x14ac:dyDescent="0.25">
      <c r="A343" s="2">
        <v>17</v>
      </c>
      <c r="B343" s="17">
        <v>557</v>
      </c>
      <c r="C343" s="18">
        <v>544</v>
      </c>
      <c r="D343" s="18">
        <v>576</v>
      </c>
      <c r="E343" s="18">
        <v>625</v>
      </c>
      <c r="F343" s="18">
        <v>513</v>
      </c>
      <c r="G343" s="18">
        <v>64</v>
      </c>
      <c r="H343" s="18">
        <v>46</v>
      </c>
      <c r="I343" s="18">
        <v>83</v>
      </c>
      <c r="J343" s="18">
        <v>102</v>
      </c>
      <c r="K343" s="18">
        <v>20</v>
      </c>
      <c r="L343" s="18">
        <v>180</v>
      </c>
      <c r="M343" s="18">
        <v>162</v>
      </c>
      <c r="N343" s="18">
        <v>224</v>
      </c>
      <c r="O343" s="18">
        <v>243</v>
      </c>
      <c r="P343" s="18">
        <v>131</v>
      </c>
      <c r="Q343" s="18">
        <v>448</v>
      </c>
      <c r="R343" s="18">
        <v>410</v>
      </c>
      <c r="S343" s="18">
        <v>467</v>
      </c>
      <c r="T343" s="18">
        <v>486</v>
      </c>
      <c r="U343" s="18">
        <v>379</v>
      </c>
      <c r="V343" s="18">
        <v>316</v>
      </c>
      <c r="W343" s="18">
        <v>278</v>
      </c>
      <c r="X343" s="18">
        <v>340</v>
      </c>
      <c r="Y343" s="18">
        <v>359</v>
      </c>
      <c r="Z343" s="22">
        <v>272</v>
      </c>
      <c r="AA343" s="11">
        <f t="shared" si="20"/>
        <v>3263025</v>
      </c>
      <c r="AB343" s="12"/>
    </row>
    <row r="344" spans="1:28" x14ac:dyDescent="0.25">
      <c r="A344" s="2">
        <v>18</v>
      </c>
      <c r="B344" s="17">
        <v>526</v>
      </c>
      <c r="C344" s="18">
        <v>607</v>
      </c>
      <c r="D344" s="18">
        <v>563</v>
      </c>
      <c r="E344" s="18">
        <v>519</v>
      </c>
      <c r="F344" s="18">
        <v>600</v>
      </c>
      <c r="G344" s="18">
        <v>33</v>
      </c>
      <c r="H344" s="18">
        <v>114</v>
      </c>
      <c r="I344" s="18">
        <v>70</v>
      </c>
      <c r="J344" s="18">
        <v>21</v>
      </c>
      <c r="K344" s="18">
        <v>77</v>
      </c>
      <c r="L344" s="18">
        <v>174</v>
      </c>
      <c r="M344" s="18">
        <v>230</v>
      </c>
      <c r="N344" s="18">
        <v>181</v>
      </c>
      <c r="O344" s="18">
        <v>137</v>
      </c>
      <c r="P344" s="18">
        <v>218</v>
      </c>
      <c r="Q344" s="18">
        <v>417</v>
      </c>
      <c r="R344" s="18">
        <v>498</v>
      </c>
      <c r="S344" s="18">
        <v>429</v>
      </c>
      <c r="T344" s="18">
        <v>385</v>
      </c>
      <c r="U344" s="18">
        <v>461</v>
      </c>
      <c r="V344" s="18">
        <v>290</v>
      </c>
      <c r="W344" s="18">
        <v>366</v>
      </c>
      <c r="X344" s="18">
        <v>322</v>
      </c>
      <c r="Y344" s="18">
        <v>253</v>
      </c>
      <c r="Z344" s="22">
        <v>334</v>
      </c>
      <c r="AA344" s="11">
        <f t="shared" si="20"/>
        <v>3263025</v>
      </c>
      <c r="AB344" s="12"/>
    </row>
    <row r="345" spans="1:28" x14ac:dyDescent="0.25">
      <c r="A345" s="2">
        <v>19</v>
      </c>
      <c r="B345" s="17">
        <v>613</v>
      </c>
      <c r="C345" s="18">
        <v>501</v>
      </c>
      <c r="D345" s="18">
        <v>550</v>
      </c>
      <c r="E345" s="18">
        <v>582</v>
      </c>
      <c r="F345" s="18">
        <v>569</v>
      </c>
      <c r="G345" s="18">
        <v>120</v>
      </c>
      <c r="H345" s="18">
        <v>8</v>
      </c>
      <c r="I345" s="18">
        <v>27</v>
      </c>
      <c r="J345" s="18">
        <v>89</v>
      </c>
      <c r="K345" s="18">
        <v>71</v>
      </c>
      <c r="L345" s="18">
        <v>231</v>
      </c>
      <c r="M345" s="18">
        <v>149</v>
      </c>
      <c r="N345" s="18">
        <v>168</v>
      </c>
      <c r="O345" s="18">
        <v>205</v>
      </c>
      <c r="P345" s="18">
        <v>187</v>
      </c>
      <c r="Q345" s="18">
        <v>479</v>
      </c>
      <c r="R345" s="18">
        <v>392</v>
      </c>
      <c r="S345" s="18">
        <v>411</v>
      </c>
      <c r="T345" s="18">
        <v>473</v>
      </c>
      <c r="U345" s="18">
        <v>435</v>
      </c>
      <c r="V345" s="18">
        <v>372</v>
      </c>
      <c r="W345" s="18">
        <v>265</v>
      </c>
      <c r="X345" s="18">
        <v>284</v>
      </c>
      <c r="Y345" s="18">
        <v>341</v>
      </c>
      <c r="Z345" s="22">
        <v>303</v>
      </c>
      <c r="AA345" s="11">
        <f t="shared" si="20"/>
        <v>3263025</v>
      </c>
      <c r="AB345" s="12"/>
    </row>
    <row r="346" spans="1:28" x14ac:dyDescent="0.25">
      <c r="A346" s="2">
        <v>20</v>
      </c>
      <c r="B346" s="17">
        <v>594</v>
      </c>
      <c r="C346" s="18">
        <v>575</v>
      </c>
      <c r="D346" s="18">
        <v>507</v>
      </c>
      <c r="E346" s="18">
        <v>538</v>
      </c>
      <c r="F346" s="18">
        <v>601</v>
      </c>
      <c r="G346" s="18">
        <v>96</v>
      </c>
      <c r="H346" s="18">
        <v>52</v>
      </c>
      <c r="I346" s="18">
        <v>14</v>
      </c>
      <c r="J346" s="18">
        <v>45</v>
      </c>
      <c r="K346" s="18">
        <v>108</v>
      </c>
      <c r="L346" s="18">
        <v>212</v>
      </c>
      <c r="M346" s="18">
        <v>193</v>
      </c>
      <c r="N346" s="18">
        <v>130</v>
      </c>
      <c r="O346" s="18">
        <v>156</v>
      </c>
      <c r="P346" s="18">
        <v>249</v>
      </c>
      <c r="Q346" s="18">
        <v>460</v>
      </c>
      <c r="R346" s="18">
        <v>436</v>
      </c>
      <c r="S346" s="18">
        <v>398</v>
      </c>
      <c r="T346" s="18">
        <v>404</v>
      </c>
      <c r="U346" s="18">
        <v>492</v>
      </c>
      <c r="V346" s="18">
        <v>328</v>
      </c>
      <c r="W346" s="18">
        <v>309</v>
      </c>
      <c r="X346" s="18">
        <v>266</v>
      </c>
      <c r="Y346" s="18">
        <v>297</v>
      </c>
      <c r="Z346" s="22">
        <v>365</v>
      </c>
      <c r="AA346" s="11">
        <f t="shared" si="20"/>
        <v>3263025</v>
      </c>
      <c r="AB346" s="12"/>
    </row>
    <row r="347" spans="1:28" x14ac:dyDescent="0.25">
      <c r="A347" s="2">
        <v>21</v>
      </c>
      <c r="B347" s="17">
        <v>384</v>
      </c>
      <c r="C347" s="18">
        <v>472</v>
      </c>
      <c r="D347" s="18">
        <v>478</v>
      </c>
      <c r="E347" s="18">
        <v>440</v>
      </c>
      <c r="F347" s="18">
        <v>416</v>
      </c>
      <c r="G347" s="18">
        <v>268</v>
      </c>
      <c r="H347" s="18">
        <v>331</v>
      </c>
      <c r="I347" s="18">
        <v>362</v>
      </c>
      <c r="J347" s="18">
        <v>324</v>
      </c>
      <c r="K347" s="18">
        <v>280</v>
      </c>
      <c r="L347" s="18">
        <v>11</v>
      </c>
      <c r="M347" s="18">
        <v>79</v>
      </c>
      <c r="N347" s="18">
        <v>110</v>
      </c>
      <c r="O347" s="18">
        <v>67</v>
      </c>
      <c r="P347" s="18">
        <v>48</v>
      </c>
      <c r="Q347" s="18">
        <v>150</v>
      </c>
      <c r="R347" s="18">
        <v>213</v>
      </c>
      <c r="S347" s="18">
        <v>244</v>
      </c>
      <c r="T347" s="18">
        <v>176</v>
      </c>
      <c r="U347" s="18">
        <v>157</v>
      </c>
      <c r="V347" s="18">
        <v>502</v>
      </c>
      <c r="W347" s="18">
        <v>595</v>
      </c>
      <c r="X347" s="18">
        <v>621</v>
      </c>
      <c r="Y347" s="18">
        <v>558</v>
      </c>
      <c r="Z347" s="22">
        <v>539</v>
      </c>
      <c r="AA347" s="11">
        <f t="shared" si="20"/>
        <v>3263025</v>
      </c>
      <c r="AB347" s="12"/>
    </row>
    <row r="348" spans="1:28" x14ac:dyDescent="0.25">
      <c r="A348" s="2">
        <v>22</v>
      </c>
      <c r="B348" s="17">
        <v>441</v>
      </c>
      <c r="C348" s="18">
        <v>403</v>
      </c>
      <c r="D348" s="18">
        <v>465</v>
      </c>
      <c r="E348" s="18">
        <v>484</v>
      </c>
      <c r="F348" s="18">
        <v>397</v>
      </c>
      <c r="G348" s="18">
        <v>305</v>
      </c>
      <c r="H348" s="18">
        <v>287</v>
      </c>
      <c r="I348" s="18">
        <v>349</v>
      </c>
      <c r="J348" s="18">
        <v>368</v>
      </c>
      <c r="K348" s="18">
        <v>256</v>
      </c>
      <c r="L348" s="18">
        <v>73</v>
      </c>
      <c r="M348" s="18">
        <v>35</v>
      </c>
      <c r="N348" s="18">
        <v>92</v>
      </c>
      <c r="O348" s="18">
        <v>111</v>
      </c>
      <c r="P348" s="18">
        <v>4</v>
      </c>
      <c r="Q348" s="18">
        <v>182</v>
      </c>
      <c r="R348" s="18">
        <v>169</v>
      </c>
      <c r="S348" s="18">
        <v>201</v>
      </c>
      <c r="T348" s="18">
        <v>250</v>
      </c>
      <c r="U348" s="18">
        <v>138</v>
      </c>
      <c r="V348" s="18">
        <v>564</v>
      </c>
      <c r="W348" s="18">
        <v>546</v>
      </c>
      <c r="X348" s="18">
        <v>583</v>
      </c>
      <c r="Y348" s="18">
        <v>602</v>
      </c>
      <c r="Z348" s="22">
        <v>520</v>
      </c>
      <c r="AA348" s="11">
        <f t="shared" si="20"/>
        <v>3263025</v>
      </c>
      <c r="AB348" s="12"/>
    </row>
    <row r="349" spans="1:28" x14ac:dyDescent="0.25">
      <c r="A349" s="2">
        <v>23</v>
      </c>
      <c r="B349" s="17">
        <v>415</v>
      </c>
      <c r="C349" s="18">
        <v>491</v>
      </c>
      <c r="D349" s="18">
        <v>447</v>
      </c>
      <c r="E349" s="18">
        <v>378</v>
      </c>
      <c r="F349" s="18">
        <v>459</v>
      </c>
      <c r="G349" s="18">
        <v>299</v>
      </c>
      <c r="H349" s="18">
        <v>355</v>
      </c>
      <c r="I349" s="18">
        <v>306</v>
      </c>
      <c r="J349" s="18">
        <v>262</v>
      </c>
      <c r="K349" s="18">
        <v>343</v>
      </c>
      <c r="L349" s="18">
        <v>42</v>
      </c>
      <c r="M349" s="18">
        <v>123</v>
      </c>
      <c r="N349" s="18">
        <v>54</v>
      </c>
      <c r="O349" s="18">
        <v>10</v>
      </c>
      <c r="P349" s="18">
        <v>86</v>
      </c>
      <c r="Q349" s="18">
        <v>151</v>
      </c>
      <c r="R349" s="18">
        <v>232</v>
      </c>
      <c r="S349" s="18">
        <v>188</v>
      </c>
      <c r="T349" s="18">
        <v>144</v>
      </c>
      <c r="U349" s="18">
        <v>225</v>
      </c>
      <c r="V349" s="18">
        <v>533</v>
      </c>
      <c r="W349" s="18">
        <v>614</v>
      </c>
      <c r="X349" s="18">
        <v>570</v>
      </c>
      <c r="Y349" s="18">
        <v>521</v>
      </c>
      <c r="Z349" s="22">
        <v>577</v>
      </c>
      <c r="AA349" s="11">
        <f t="shared" si="20"/>
        <v>3263025</v>
      </c>
      <c r="AB349" s="12"/>
    </row>
    <row r="350" spans="1:28" x14ac:dyDescent="0.25">
      <c r="A350" s="2">
        <v>24</v>
      </c>
      <c r="B350" s="17">
        <v>497</v>
      </c>
      <c r="C350" s="18">
        <v>390</v>
      </c>
      <c r="D350" s="18">
        <v>409</v>
      </c>
      <c r="E350" s="18">
        <v>466</v>
      </c>
      <c r="F350" s="18">
        <v>428</v>
      </c>
      <c r="G350" s="18">
        <v>356</v>
      </c>
      <c r="H350" s="18">
        <v>274</v>
      </c>
      <c r="I350" s="18">
        <v>293</v>
      </c>
      <c r="J350" s="18">
        <v>330</v>
      </c>
      <c r="K350" s="18">
        <v>312</v>
      </c>
      <c r="L350" s="18">
        <v>104</v>
      </c>
      <c r="M350" s="18">
        <v>17</v>
      </c>
      <c r="N350" s="18">
        <v>36</v>
      </c>
      <c r="O350" s="18">
        <v>98</v>
      </c>
      <c r="P350" s="18">
        <v>60</v>
      </c>
      <c r="Q350" s="18">
        <v>238</v>
      </c>
      <c r="R350" s="18">
        <v>126</v>
      </c>
      <c r="S350" s="18">
        <v>175</v>
      </c>
      <c r="T350" s="18">
        <v>207</v>
      </c>
      <c r="U350" s="18">
        <v>194</v>
      </c>
      <c r="V350" s="18">
        <v>620</v>
      </c>
      <c r="W350" s="18">
        <v>508</v>
      </c>
      <c r="X350" s="18">
        <v>527</v>
      </c>
      <c r="Y350" s="18">
        <v>589</v>
      </c>
      <c r="Z350" s="22">
        <v>571</v>
      </c>
      <c r="AA350" s="11">
        <f t="shared" si="20"/>
        <v>3263025</v>
      </c>
      <c r="AB350" s="12"/>
    </row>
    <row r="351" spans="1:28" x14ac:dyDescent="0.25">
      <c r="A351" s="2">
        <v>25</v>
      </c>
      <c r="B351" s="19">
        <v>453</v>
      </c>
      <c r="C351" s="20">
        <v>434</v>
      </c>
      <c r="D351" s="20">
        <v>391</v>
      </c>
      <c r="E351" s="20">
        <v>422</v>
      </c>
      <c r="F351" s="20">
        <v>490</v>
      </c>
      <c r="G351" s="20">
        <v>337</v>
      </c>
      <c r="H351" s="20">
        <v>318</v>
      </c>
      <c r="I351" s="20">
        <v>255</v>
      </c>
      <c r="J351" s="20">
        <v>281</v>
      </c>
      <c r="K351" s="20">
        <v>374</v>
      </c>
      <c r="L351" s="20">
        <v>85</v>
      </c>
      <c r="M351" s="20">
        <v>61</v>
      </c>
      <c r="N351" s="20">
        <v>23</v>
      </c>
      <c r="O351" s="20">
        <v>29</v>
      </c>
      <c r="P351" s="20">
        <v>117</v>
      </c>
      <c r="Q351" s="20">
        <v>219</v>
      </c>
      <c r="R351" s="20">
        <v>200</v>
      </c>
      <c r="S351" s="20">
        <v>132</v>
      </c>
      <c r="T351" s="20">
        <v>163</v>
      </c>
      <c r="U351" s="20">
        <v>226</v>
      </c>
      <c r="V351" s="20">
        <v>596</v>
      </c>
      <c r="W351" s="20">
        <v>552</v>
      </c>
      <c r="X351" s="20">
        <v>514</v>
      </c>
      <c r="Y351" s="20">
        <v>545</v>
      </c>
      <c r="Z351" s="23">
        <v>608</v>
      </c>
      <c r="AA351" s="11">
        <f t="shared" si="20"/>
        <v>3263025</v>
      </c>
      <c r="AB351" s="12"/>
    </row>
    <row r="352" spans="1:28" x14ac:dyDescent="0.25">
      <c r="A352" s="7" t="s">
        <v>0</v>
      </c>
      <c r="B352" s="11">
        <f t="shared" ref="B352:Z352" si="21">SUMSQ(B327:B351)</f>
        <v>3263025</v>
      </c>
      <c r="C352" s="11">
        <f t="shared" si="21"/>
        <v>3263025</v>
      </c>
      <c r="D352" s="11">
        <f t="shared" si="21"/>
        <v>3263025</v>
      </c>
      <c r="E352" s="11">
        <f t="shared" si="21"/>
        <v>3263025</v>
      </c>
      <c r="F352" s="11">
        <f t="shared" si="21"/>
        <v>3263025</v>
      </c>
      <c r="G352" s="11">
        <f t="shared" si="21"/>
        <v>3263025</v>
      </c>
      <c r="H352" s="11">
        <f t="shared" si="21"/>
        <v>3263025</v>
      </c>
      <c r="I352" s="11">
        <f t="shared" si="21"/>
        <v>3263025</v>
      </c>
      <c r="J352" s="11">
        <f t="shared" si="21"/>
        <v>3263025</v>
      </c>
      <c r="K352" s="11">
        <f t="shared" si="21"/>
        <v>3263025</v>
      </c>
      <c r="L352" s="11">
        <f t="shared" si="21"/>
        <v>3263025</v>
      </c>
      <c r="M352" s="11">
        <f t="shared" si="21"/>
        <v>3263025</v>
      </c>
      <c r="N352" s="11">
        <f t="shared" si="21"/>
        <v>3263025</v>
      </c>
      <c r="O352" s="11">
        <f t="shared" si="21"/>
        <v>3263025</v>
      </c>
      <c r="P352" s="11">
        <f t="shared" si="21"/>
        <v>3263025</v>
      </c>
      <c r="Q352" s="11">
        <f t="shared" si="21"/>
        <v>3263025</v>
      </c>
      <c r="R352" s="11">
        <f t="shared" si="21"/>
        <v>3263025</v>
      </c>
      <c r="S352" s="11">
        <f t="shared" si="21"/>
        <v>3263025</v>
      </c>
      <c r="T352" s="11">
        <f t="shared" si="21"/>
        <v>3263025</v>
      </c>
      <c r="U352" s="11">
        <f t="shared" si="21"/>
        <v>3263025</v>
      </c>
      <c r="V352" s="11">
        <f t="shared" si="21"/>
        <v>3263025</v>
      </c>
      <c r="W352" s="11">
        <f t="shared" si="21"/>
        <v>3263025</v>
      </c>
      <c r="X352" s="11">
        <f t="shared" si="21"/>
        <v>3263025</v>
      </c>
      <c r="Y352" s="11">
        <f t="shared" si="21"/>
        <v>3263025</v>
      </c>
      <c r="Z352" s="11">
        <f t="shared" si="21"/>
        <v>3263025</v>
      </c>
      <c r="AA352" s="11"/>
      <c r="AB352" s="12"/>
    </row>
    <row r="353" spans="1:28" x14ac:dyDescent="0.25">
      <c r="A353" s="7" t="s">
        <v>4</v>
      </c>
      <c r="N353" s="12">
        <f>N327^3+N328^3+N329^3+N330^3+N331^3+N332^3+N333^3+N334^3+N335^3+N336^3+N337^3+N338^3+N339^3+N340^3+N341^3+N342^3+N343^3+N344^3+N345^3+N346^3+N347^3+N348^3+N349^3+N350^3+N351^3</f>
        <v>1530765625</v>
      </c>
      <c r="O353" s="12"/>
      <c r="AA353" s="11"/>
      <c r="AB353" s="12"/>
    </row>
    <row r="354" spans="1:28" x14ac:dyDescent="0.25">
      <c r="A354" s="3"/>
      <c r="B354" s="8" t="s">
        <v>6</v>
      </c>
      <c r="C354" s="8"/>
      <c r="D354" s="8"/>
      <c r="E354" s="8"/>
      <c r="F354" s="8"/>
      <c r="G354" s="8"/>
      <c r="H354" s="8"/>
      <c r="I354" s="8" t="s">
        <v>3</v>
      </c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11"/>
      <c r="AB354" s="12"/>
    </row>
    <row r="355" spans="1:28" x14ac:dyDescent="0.25">
      <c r="A355" s="7" t="s">
        <v>1</v>
      </c>
      <c r="B355" s="3">
        <f>B327</f>
        <v>18</v>
      </c>
      <c r="C355" s="3">
        <f>C328</f>
        <v>37</v>
      </c>
      <c r="D355" s="3">
        <f>D329</f>
        <v>56</v>
      </c>
      <c r="E355" s="3">
        <f>E330</f>
        <v>80</v>
      </c>
      <c r="F355" s="3">
        <f>F331</f>
        <v>124</v>
      </c>
      <c r="G355" s="3">
        <f>G332</f>
        <v>134</v>
      </c>
      <c r="H355" s="3">
        <f>H333</f>
        <v>153</v>
      </c>
      <c r="I355" s="3">
        <f>I334</f>
        <v>197</v>
      </c>
      <c r="J355" s="3">
        <f>J335</f>
        <v>216</v>
      </c>
      <c r="K355" s="3">
        <f>K336</f>
        <v>240</v>
      </c>
      <c r="L355" s="3">
        <f>L337</f>
        <v>275</v>
      </c>
      <c r="M355" s="3">
        <f>M338</f>
        <v>294</v>
      </c>
      <c r="N355" s="3">
        <f>N339</f>
        <v>313</v>
      </c>
      <c r="O355" s="3">
        <f>O340</f>
        <v>332</v>
      </c>
      <c r="P355" s="3">
        <f>P341</f>
        <v>351</v>
      </c>
      <c r="Q355" s="3">
        <f>Q342</f>
        <v>386</v>
      </c>
      <c r="R355" s="3">
        <f>R343</f>
        <v>410</v>
      </c>
      <c r="S355" s="3">
        <f>S344</f>
        <v>429</v>
      </c>
      <c r="T355" s="3">
        <f>T345</f>
        <v>473</v>
      </c>
      <c r="U355" s="3">
        <f>U346</f>
        <v>492</v>
      </c>
      <c r="V355" s="3">
        <f>V347</f>
        <v>502</v>
      </c>
      <c r="W355" s="3">
        <f>W348</f>
        <v>546</v>
      </c>
      <c r="X355" s="3">
        <f>X349</f>
        <v>570</v>
      </c>
      <c r="Y355" s="3">
        <f>Y350</f>
        <v>589</v>
      </c>
      <c r="Z355" s="9">
        <f>Z351</f>
        <v>608</v>
      </c>
      <c r="AA355" s="11">
        <f>SUMSQ(B355:Z355)</f>
        <v>3263025</v>
      </c>
      <c r="AB355" s="12">
        <f>B355^3+C355^3+D355^3+E355^3+F355^3+G355^3+H355^3+I355^3+J355^3+K355^3+L355^3+M355^3+N355^3+O355^3+P355^3+Q355^3+R355^3+S355^3+T355^3+U355^3+V355^3+W355^3+X355^3+Y355^3+Z355^3</f>
        <v>1530765625</v>
      </c>
    </row>
    <row r="356" spans="1:28" x14ac:dyDescent="0.25">
      <c r="A356" s="7" t="s">
        <v>2</v>
      </c>
      <c r="B356" s="3">
        <f>B351</f>
        <v>453</v>
      </c>
      <c r="C356" s="3">
        <f>C350</f>
        <v>390</v>
      </c>
      <c r="D356" s="3">
        <f>D349</f>
        <v>447</v>
      </c>
      <c r="E356" s="3">
        <f>E348</f>
        <v>484</v>
      </c>
      <c r="F356" s="3">
        <f>F347</f>
        <v>416</v>
      </c>
      <c r="G356" s="3">
        <f>G346</f>
        <v>96</v>
      </c>
      <c r="H356" s="3">
        <f>H345</f>
        <v>8</v>
      </c>
      <c r="I356" s="3">
        <f>I344</f>
        <v>70</v>
      </c>
      <c r="J356" s="3">
        <f>J343</f>
        <v>102</v>
      </c>
      <c r="K356" s="3">
        <f>K342</f>
        <v>39</v>
      </c>
      <c r="L356" s="3">
        <f>L341</f>
        <v>344</v>
      </c>
      <c r="M356" s="3">
        <f>M340</f>
        <v>251</v>
      </c>
      <c r="N356" s="3">
        <f>N339</f>
        <v>313</v>
      </c>
      <c r="O356" s="3">
        <f>O338</f>
        <v>375</v>
      </c>
      <c r="P356" s="3">
        <f>P337</f>
        <v>282</v>
      </c>
      <c r="Q356" s="3">
        <f>Q336</f>
        <v>587</v>
      </c>
      <c r="R356" s="3">
        <f>R335</f>
        <v>524</v>
      </c>
      <c r="S356" s="3">
        <f>S334</f>
        <v>556</v>
      </c>
      <c r="T356" s="3">
        <f>T333</f>
        <v>618</v>
      </c>
      <c r="U356" s="3">
        <f>U332</f>
        <v>530</v>
      </c>
      <c r="V356" s="3">
        <f>V331</f>
        <v>210</v>
      </c>
      <c r="W356" s="3">
        <f>W330</f>
        <v>142</v>
      </c>
      <c r="X356" s="3">
        <f>X329</f>
        <v>179</v>
      </c>
      <c r="Y356" s="3">
        <f>Y328</f>
        <v>236</v>
      </c>
      <c r="Z356" s="9">
        <f>Z327</f>
        <v>173</v>
      </c>
      <c r="AA356" s="11">
        <f>SUMSQ(B356:Z356)</f>
        <v>3263025</v>
      </c>
      <c r="AB356" s="12">
        <f>B356^3+C356^3+D356^3+E356^3+F356^3+G356^3+H356^3+I356^3+J356^3+K356^3+L356^3+M356^3+N356^3+O356^3+P356^3+Q356^3+R356^3+S356^3+T356^3+U356^3+V356^3+W356^3+X356^3+Y356^3+Z356^3</f>
        <v>1530765625</v>
      </c>
    </row>
    <row r="358" spans="1:28" x14ac:dyDescent="0.25">
      <c r="A358" s="2" t="s">
        <v>3</v>
      </c>
      <c r="B358" s="13" t="s">
        <v>37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6"/>
      <c r="AB358" s="2"/>
    </row>
    <row r="359" spans="1:28" x14ac:dyDescent="0.25">
      <c r="A359" s="2">
        <v>1</v>
      </c>
      <c r="B359" s="15">
        <v>25</v>
      </c>
      <c r="C359" s="16">
        <v>79</v>
      </c>
      <c r="D359" s="16">
        <v>112</v>
      </c>
      <c r="E359" s="16">
        <v>58</v>
      </c>
      <c r="F359" s="16">
        <v>41</v>
      </c>
      <c r="G359" s="16">
        <v>384</v>
      </c>
      <c r="H359" s="16">
        <v>463</v>
      </c>
      <c r="I359" s="16">
        <v>496</v>
      </c>
      <c r="J359" s="16">
        <v>442</v>
      </c>
      <c r="K359" s="16">
        <v>405</v>
      </c>
      <c r="L359" s="16">
        <v>502</v>
      </c>
      <c r="M359" s="16">
        <v>581</v>
      </c>
      <c r="N359" s="16">
        <v>619</v>
      </c>
      <c r="O359" s="16">
        <v>565</v>
      </c>
      <c r="P359" s="16">
        <v>548</v>
      </c>
      <c r="Q359" s="16">
        <v>268</v>
      </c>
      <c r="R359" s="16">
        <v>347</v>
      </c>
      <c r="S359" s="16">
        <v>360</v>
      </c>
      <c r="T359" s="16">
        <v>301</v>
      </c>
      <c r="U359" s="16">
        <v>289</v>
      </c>
      <c r="V359" s="16">
        <v>136</v>
      </c>
      <c r="W359" s="16">
        <v>220</v>
      </c>
      <c r="X359" s="16">
        <v>228</v>
      </c>
      <c r="Y359" s="16">
        <v>199</v>
      </c>
      <c r="Z359" s="21">
        <v>157</v>
      </c>
      <c r="AA359" s="11">
        <f t="shared" ref="AA359:AA383" si="22">SUMSQ(B359:Z359)</f>
        <v>3263025</v>
      </c>
    </row>
    <row r="360" spans="1:28" x14ac:dyDescent="0.25">
      <c r="A360" s="2">
        <v>2</v>
      </c>
      <c r="B360" s="17">
        <v>66</v>
      </c>
      <c r="C360" s="18">
        <v>37</v>
      </c>
      <c r="D360" s="18">
        <v>83</v>
      </c>
      <c r="E360" s="18">
        <v>125</v>
      </c>
      <c r="F360" s="18">
        <v>4</v>
      </c>
      <c r="G360" s="18">
        <v>430</v>
      </c>
      <c r="H360" s="18">
        <v>421</v>
      </c>
      <c r="I360" s="18">
        <v>467</v>
      </c>
      <c r="J360" s="18">
        <v>484</v>
      </c>
      <c r="K360" s="18">
        <v>388</v>
      </c>
      <c r="L360" s="18">
        <v>573</v>
      </c>
      <c r="M360" s="18">
        <v>544</v>
      </c>
      <c r="N360" s="18">
        <v>590</v>
      </c>
      <c r="O360" s="18">
        <v>602</v>
      </c>
      <c r="P360" s="18">
        <v>506</v>
      </c>
      <c r="Q360" s="18">
        <v>314</v>
      </c>
      <c r="R360" s="18">
        <v>285</v>
      </c>
      <c r="S360" s="18">
        <v>326</v>
      </c>
      <c r="T360" s="18">
        <v>368</v>
      </c>
      <c r="U360" s="18">
        <v>272</v>
      </c>
      <c r="V360" s="18">
        <v>182</v>
      </c>
      <c r="W360" s="18">
        <v>153</v>
      </c>
      <c r="X360" s="18">
        <v>224</v>
      </c>
      <c r="Y360" s="18">
        <v>236</v>
      </c>
      <c r="Z360" s="22">
        <v>145</v>
      </c>
      <c r="AA360" s="11">
        <f t="shared" si="22"/>
        <v>3263025</v>
      </c>
    </row>
    <row r="361" spans="1:28" x14ac:dyDescent="0.25">
      <c r="A361" s="2">
        <v>3</v>
      </c>
      <c r="B361" s="17">
        <v>33</v>
      </c>
      <c r="C361" s="18">
        <v>116</v>
      </c>
      <c r="D361" s="18">
        <v>54</v>
      </c>
      <c r="E361" s="18">
        <v>12</v>
      </c>
      <c r="F361" s="18">
        <v>100</v>
      </c>
      <c r="G361" s="18">
        <v>417</v>
      </c>
      <c r="H361" s="18">
        <v>480</v>
      </c>
      <c r="I361" s="18">
        <v>438</v>
      </c>
      <c r="J361" s="18">
        <v>396</v>
      </c>
      <c r="K361" s="18">
        <v>459</v>
      </c>
      <c r="L361" s="18">
        <v>540</v>
      </c>
      <c r="M361" s="18">
        <v>623</v>
      </c>
      <c r="N361" s="18">
        <v>556</v>
      </c>
      <c r="O361" s="18">
        <v>519</v>
      </c>
      <c r="P361" s="18">
        <v>577</v>
      </c>
      <c r="Q361" s="18">
        <v>276</v>
      </c>
      <c r="R361" s="18">
        <v>364</v>
      </c>
      <c r="S361" s="18">
        <v>322</v>
      </c>
      <c r="T361" s="18">
        <v>260</v>
      </c>
      <c r="U361" s="18">
        <v>343</v>
      </c>
      <c r="V361" s="18">
        <v>174</v>
      </c>
      <c r="W361" s="18">
        <v>232</v>
      </c>
      <c r="X361" s="18">
        <v>195</v>
      </c>
      <c r="Y361" s="18">
        <v>128</v>
      </c>
      <c r="Z361" s="22">
        <v>211</v>
      </c>
      <c r="AA361" s="11">
        <f t="shared" si="22"/>
        <v>3263025</v>
      </c>
    </row>
    <row r="362" spans="1:28" x14ac:dyDescent="0.25">
      <c r="A362" s="2">
        <v>4</v>
      </c>
      <c r="B362" s="17">
        <v>104</v>
      </c>
      <c r="C362" s="18">
        <v>8</v>
      </c>
      <c r="D362" s="18">
        <v>50</v>
      </c>
      <c r="E362" s="18">
        <v>91</v>
      </c>
      <c r="F362" s="18">
        <v>62</v>
      </c>
      <c r="G362" s="18">
        <v>488</v>
      </c>
      <c r="H362" s="18">
        <v>392</v>
      </c>
      <c r="I362" s="18">
        <v>409</v>
      </c>
      <c r="J362" s="18">
        <v>455</v>
      </c>
      <c r="K362" s="18">
        <v>446</v>
      </c>
      <c r="L362" s="18">
        <v>606</v>
      </c>
      <c r="M362" s="18">
        <v>515</v>
      </c>
      <c r="N362" s="18">
        <v>527</v>
      </c>
      <c r="O362" s="18">
        <v>598</v>
      </c>
      <c r="P362" s="18">
        <v>569</v>
      </c>
      <c r="Q362" s="18">
        <v>372</v>
      </c>
      <c r="R362" s="18">
        <v>251</v>
      </c>
      <c r="S362" s="18">
        <v>293</v>
      </c>
      <c r="T362" s="18">
        <v>339</v>
      </c>
      <c r="U362" s="18">
        <v>310</v>
      </c>
      <c r="V362" s="18">
        <v>245</v>
      </c>
      <c r="W362" s="18">
        <v>149</v>
      </c>
      <c r="X362" s="18">
        <v>161</v>
      </c>
      <c r="Y362" s="18">
        <v>207</v>
      </c>
      <c r="Z362" s="22">
        <v>178</v>
      </c>
      <c r="AA362" s="11">
        <f t="shared" si="22"/>
        <v>3263025</v>
      </c>
    </row>
    <row r="363" spans="1:28" x14ac:dyDescent="0.25">
      <c r="A363" s="2">
        <v>5</v>
      </c>
      <c r="B363" s="17">
        <v>87</v>
      </c>
      <c r="C363" s="18">
        <v>75</v>
      </c>
      <c r="D363" s="18">
        <v>16</v>
      </c>
      <c r="E363" s="18">
        <v>29</v>
      </c>
      <c r="F363" s="18">
        <v>108</v>
      </c>
      <c r="G363" s="18">
        <v>471</v>
      </c>
      <c r="H363" s="18">
        <v>434</v>
      </c>
      <c r="I363" s="18">
        <v>380</v>
      </c>
      <c r="J363" s="18">
        <v>413</v>
      </c>
      <c r="K363" s="18">
        <v>492</v>
      </c>
      <c r="L363" s="18">
        <v>594</v>
      </c>
      <c r="M363" s="18">
        <v>552</v>
      </c>
      <c r="N363" s="18">
        <v>523</v>
      </c>
      <c r="O363" s="18">
        <v>531</v>
      </c>
      <c r="P363" s="18">
        <v>615</v>
      </c>
      <c r="Q363" s="18">
        <v>335</v>
      </c>
      <c r="R363" s="18">
        <v>318</v>
      </c>
      <c r="S363" s="18">
        <v>264</v>
      </c>
      <c r="T363" s="18">
        <v>297</v>
      </c>
      <c r="U363" s="18">
        <v>351</v>
      </c>
      <c r="V363" s="18">
        <v>203</v>
      </c>
      <c r="W363" s="18">
        <v>186</v>
      </c>
      <c r="X363" s="18">
        <v>132</v>
      </c>
      <c r="Y363" s="18">
        <v>170</v>
      </c>
      <c r="Z363" s="22">
        <v>249</v>
      </c>
      <c r="AA363" s="11">
        <f t="shared" si="22"/>
        <v>3263025</v>
      </c>
    </row>
    <row r="364" spans="1:28" x14ac:dyDescent="0.25">
      <c r="A364" s="2">
        <v>6</v>
      </c>
      <c r="B364" s="17">
        <v>261</v>
      </c>
      <c r="C364" s="18">
        <v>345</v>
      </c>
      <c r="D364" s="18">
        <v>353</v>
      </c>
      <c r="E364" s="18">
        <v>324</v>
      </c>
      <c r="F364" s="18">
        <v>282</v>
      </c>
      <c r="G364" s="18">
        <v>127</v>
      </c>
      <c r="H364" s="18">
        <v>206</v>
      </c>
      <c r="I364" s="18">
        <v>244</v>
      </c>
      <c r="J364" s="18">
        <v>190</v>
      </c>
      <c r="K364" s="18">
        <v>173</v>
      </c>
      <c r="L364" s="18">
        <v>393</v>
      </c>
      <c r="M364" s="18">
        <v>472</v>
      </c>
      <c r="N364" s="18">
        <v>485</v>
      </c>
      <c r="O364" s="18">
        <v>426</v>
      </c>
      <c r="P364" s="18">
        <v>414</v>
      </c>
      <c r="Q364" s="18">
        <v>525</v>
      </c>
      <c r="R364" s="18">
        <v>579</v>
      </c>
      <c r="S364" s="18">
        <v>612</v>
      </c>
      <c r="T364" s="18">
        <v>558</v>
      </c>
      <c r="U364" s="18">
        <v>541</v>
      </c>
      <c r="V364" s="18">
        <v>9</v>
      </c>
      <c r="W364" s="18">
        <v>88</v>
      </c>
      <c r="X364" s="18">
        <v>121</v>
      </c>
      <c r="Y364" s="18">
        <v>67</v>
      </c>
      <c r="Z364" s="22">
        <v>30</v>
      </c>
      <c r="AA364" s="11">
        <f t="shared" si="22"/>
        <v>3263025</v>
      </c>
    </row>
    <row r="365" spans="1:28" x14ac:dyDescent="0.25">
      <c r="A365" s="2">
        <v>7</v>
      </c>
      <c r="B365" s="17">
        <v>307</v>
      </c>
      <c r="C365" s="18">
        <v>278</v>
      </c>
      <c r="D365" s="18">
        <v>349</v>
      </c>
      <c r="E365" s="18">
        <v>361</v>
      </c>
      <c r="F365" s="18">
        <v>270</v>
      </c>
      <c r="G365" s="18">
        <v>198</v>
      </c>
      <c r="H365" s="18">
        <v>169</v>
      </c>
      <c r="I365" s="18">
        <v>215</v>
      </c>
      <c r="J365" s="18">
        <v>227</v>
      </c>
      <c r="K365" s="18">
        <v>131</v>
      </c>
      <c r="L365" s="18">
        <v>439</v>
      </c>
      <c r="M365" s="18">
        <v>410</v>
      </c>
      <c r="N365" s="18">
        <v>451</v>
      </c>
      <c r="O365" s="18">
        <v>493</v>
      </c>
      <c r="P365" s="18">
        <v>397</v>
      </c>
      <c r="Q365" s="18">
        <v>566</v>
      </c>
      <c r="R365" s="18">
        <v>537</v>
      </c>
      <c r="S365" s="18">
        <v>583</v>
      </c>
      <c r="T365" s="18">
        <v>625</v>
      </c>
      <c r="U365" s="18">
        <v>504</v>
      </c>
      <c r="V365" s="18">
        <v>55</v>
      </c>
      <c r="W365" s="18">
        <v>46</v>
      </c>
      <c r="X365" s="18">
        <v>92</v>
      </c>
      <c r="Y365" s="18">
        <v>109</v>
      </c>
      <c r="Z365" s="22">
        <v>13</v>
      </c>
      <c r="AA365" s="11">
        <f t="shared" si="22"/>
        <v>3263025</v>
      </c>
      <c r="AB365" s="3" t="s">
        <v>3</v>
      </c>
    </row>
    <row r="366" spans="1:28" x14ac:dyDescent="0.25">
      <c r="A366" s="2">
        <v>8</v>
      </c>
      <c r="B366" s="17">
        <v>299</v>
      </c>
      <c r="C366" s="18">
        <v>357</v>
      </c>
      <c r="D366" s="18">
        <v>320</v>
      </c>
      <c r="E366" s="18">
        <v>253</v>
      </c>
      <c r="F366" s="18">
        <v>336</v>
      </c>
      <c r="G366" s="18">
        <v>165</v>
      </c>
      <c r="H366" s="18">
        <v>248</v>
      </c>
      <c r="I366" s="18">
        <v>181</v>
      </c>
      <c r="J366" s="18">
        <v>144</v>
      </c>
      <c r="K366" s="18">
        <v>202</v>
      </c>
      <c r="L366" s="18">
        <v>401</v>
      </c>
      <c r="M366" s="18">
        <v>489</v>
      </c>
      <c r="N366" s="18">
        <v>447</v>
      </c>
      <c r="O366" s="18">
        <v>385</v>
      </c>
      <c r="P366" s="18">
        <v>468</v>
      </c>
      <c r="Q366" s="18">
        <v>533</v>
      </c>
      <c r="R366" s="18">
        <v>616</v>
      </c>
      <c r="S366" s="18">
        <v>554</v>
      </c>
      <c r="T366" s="18">
        <v>512</v>
      </c>
      <c r="U366" s="18">
        <v>600</v>
      </c>
      <c r="V366" s="18">
        <v>42</v>
      </c>
      <c r="W366" s="18">
        <v>105</v>
      </c>
      <c r="X366" s="18">
        <v>63</v>
      </c>
      <c r="Y366" s="18">
        <v>21</v>
      </c>
      <c r="Z366" s="22">
        <v>84</v>
      </c>
      <c r="AA366" s="11">
        <f t="shared" si="22"/>
        <v>3263025</v>
      </c>
    </row>
    <row r="367" spans="1:28" x14ac:dyDescent="0.25">
      <c r="A367" s="2">
        <v>9</v>
      </c>
      <c r="B367" s="17">
        <v>370</v>
      </c>
      <c r="C367" s="18">
        <v>274</v>
      </c>
      <c r="D367" s="18">
        <v>286</v>
      </c>
      <c r="E367" s="18">
        <v>332</v>
      </c>
      <c r="F367" s="18">
        <v>303</v>
      </c>
      <c r="G367" s="18">
        <v>231</v>
      </c>
      <c r="H367" s="18">
        <v>140</v>
      </c>
      <c r="I367" s="18">
        <v>152</v>
      </c>
      <c r="J367" s="18">
        <v>223</v>
      </c>
      <c r="K367" s="18">
        <v>194</v>
      </c>
      <c r="L367" s="18">
        <v>497</v>
      </c>
      <c r="M367" s="18">
        <v>376</v>
      </c>
      <c r="N367" s="18">
        <v>418</v>
      </c>
      <c r="O367" s="18">
        <v>464</v>
      </c>
      <c r="P367" s="18">
        <v>435</v>
      </c>
      <c r="Q367" s="18">
        <v>604</v>
      </c>
      <c r="R367" s="18">
        <v>508</v>
      </c>
      <c r="S367" s="18">
        <v>550</v>
      </c>
      <c r="T367" s="18">
        <v>591</v>
      </c>
      <c r="U367" s="18">
        <v>562</v>
      </c>
      <c r="V367" s="18">
        <v>113</v>
      </c>
      <c r="W367" s="18">
        <v>17</v>
      </c>
      <c r="X367" s="18">
        <v>34</v>
      </c>
      <c r="Y367" s="18">
        <v>80</v>
      </c>
      <c r="Z367" s="22">
        <v>71</v>
      </c>
      <c r="AA367" s="11">
        <f t="shared" si="22"/>
        <v>3263025</v>
      </c>
    </row>
    <row r="368" spans="1:28" x14ac:dyDescent="0.25">
      <c r="A368" s="2">
        <v>10</v>
      </c>
      <c r="B368" s="17">
        <v>328</v>
      </c>
      <c r="C368" s="18">
        <v>311</v>
      </c>
      <c r="D368" s="18">
        <v>257</v>
      </c>
      <c r="E368" s="18">
        <v>295</v>
      </c>
      <c r="F368" s="18">
        <v>374</v>
      </c>
      <c r="G368" s="18">
        <v>219</v>
      </c>
      <c r="H368" s="18">
        <v>177</v>
      </c>
      <c r="I368" s="18">
        <v>148</v>
      </c>
      <c r="J368" s="18">
        <v>156</v>
      </c>
      <c r="K368" s="18">
        <v>240</v>
      </c>
      <c r="L368" s="18">
        <v>460</v>
      </c>
      <c r="M368" s="18">
        <v>443</v>
      </c>
      <c r="N368" s="18">
        <v>389</v>
      </c>
      <c r="O368" s="18">
        <v>422</v>
      </c>
      <c r="P368" s="18">
        <v>476</v>
      </c>
      <c r="Q368" s="18">
        <v>587</v>
      </c>
      <c r="R368" s="18">
        <v>575</v>
      </c>
      <c r="S368" s="18">
        <v>516</v>
      </c>
      <c r="T368" s="18">
        <v>529</v>
      </c>
      <c r="U368" s="18">
        <v>608</v>
      </c>
      <c r="V368" s="18">
        <v>96</v>
      </c>
      <c r="W368" s="18">
        <v>59</v>
      </c>
      <c r="X368" s="18">
        <v>5</v>
      </c>
      <c r="Y368" s="18">
        <v>38</v>
      </c>
      <c r="Z368" s="22">
        <v>117</v>
      </c>
      <c r="AA368" s="11">
        <f t="shared" si="22"/>
        <v>3263025</v>
      </c>
    </row>
    <row r="369" spans="1:28" x14ac:dyDescent="0.25">
      <c r="A369" s="2">
        <v>11</v>
      </c>
      <c r="B369" s="17">
        <v>143</v>
      </c>
      <c r="C369" s="18">
        <v>222</v>
      </c>
      <c r="D369" s="18">
        <v>235</v>
      </c>
      <c r="E369" s="18">
        <v>176</v>
      </c>
      <c r="F369" s="18">
        <v>164</v>
      </c>
      <c r="G369" s="18">
        <v>511</v>
      </c>
      <c r="H369" s="18">
        <v>595</v>
      </c>
      <c r="I369" s="18">
        <v>603</v>
      </c>
      <c r="J369" s="18">
        <v>574</v>
      </c>
      <c r="K369" s="18">
        <v>532</v>
      </c>
      <c r="L369" s="18">
        <v>259</v>
      </c>
      <c r="M369" s="18">
        <v>338</v>
      </c>
      <c r="N369" s="18">
        <v>371</v>
      </c>
      <c r="O369" s="18">
        <v>317</v>
      </c>
      <c r="P369" s="18">
        <v>280</v>
      </c>
      <c r="Q369" s="18">
        <v>2</v>
      </c>
      <c r="R369" s="18">
        <v>81</v>
      </c>
      <c r="S369" s="18">
        <v>119</v>
      </c>
      <c r="T369" s="18">
        <v>65</v>
      </c>
      <c r="U369" s="18">
        <v>48</v>
      </c>
      <c r="V369" s="18">
        <v>400</v>
      </c>
      <c r="W369" s="18">
        <v>454</v>
      </c>
      <c r="X369" s="18">
        <v>487</v>
      </c>
      <c r="Y369" s="18">
        <v>433</v>
      </c>
      <c r="Z369" s="22">
        <v>416</v>
      </c>
      <c r="AA369" s="11">
        <f t="shared" si="22"/>
        <v>3263025</v>
      </c>
    </row>
    <row r="370" spans="1:28" x14ac:dyDescent="0.25">
      <c r="A370" s="2">
        <v>12</v>
      </c>
      <c r="B370" s="17">
        <v>189</v>
      </c>
      <c r="C370" s="18">
        <v>160</v>
      </c>
      <c r="D370" s="18">
        <v>201</v>
      </c>
      <c r="E370" s="18">
        <v>243</v>
      </c>
      <c r="F370" s="18">
        <v>147</v>
      </c>
      <c r="G370" s="18">
        <v>557</v>
      </c>
      <c r="H370" s="18">
        <v>528</v>
      </c>
      <c r="I370" s="18">
        <v>599</v>
      </c>
      <c r="J370" s="18">
        <v>611</v>
      </c>
      <c r="K370" s="18">
        <v>520</v>
      </c>
      <c r="L370" s="18">
        <v>305</v>
      </c>
      <c r="M370" s="18">
        <v>296</v>
      </c>
      <c r="N370" s="18">
        <v>342</v>
      </c>
      <c r="O370" s="18">
        <v>359</v>
      </c>
      <c r="P370" s="18">
        <v>263</v>
      </c>
      <c r="Q370" s="18">
        <v>73</v>
      </c>
      <c r="R370" s="18">
        <v>44</v>
      </c>
      <c r="S370" s="18">
        <v>90</v>
      </c>
      <c r="T370" s="18">
        <v>102</v>
      </c>
      <c r="U370" s="18">
        <v>6</v>
      </c>
      <c r="V370" s="18">
        <v>441</v>
      </c>
      <c r="W370" s="18">
        <v>412</v>
      </c>
      <c r="X370" s="18">
        <v>458</v>
      </c>
      <c r="Y370" s="18">
        <v>500</v>
      </c>
      <c r="Z370" s="22">
        <v>379</v>
      </c>
      <c r="AA370" s="11">
        <f t="shared" si="22"/>
        <v>3263025</v>
      </c>
    </row>
    <row r="371" spans="1:28" x14ac:dyDescent="0.25">
      <c r="A371" s="2">
        <v>13</v>
      </c>
      <c r="B371" s="17">
        <v>151</v>
      </c>
      <c r="C371" s="18">
        <v>239</v>
      </c>
      <c r="D371" s="18">
        <v>197</v>
      </c>
      <c r="E371" s="18">
        <v>135</v>
      </c>
      <c r="F371" s="18">
        <v>218</v>
      </c>
      <c r="G371" s="18">
        <v>549</v>
      </c>
      <c r="H371" s="18">
        <v>607</v>
      </c>
      <c r="I371" s="18">
        <v>570</v>
      </c>
      <c r="J371" s="18">
        <v>503</v>
      </c>
      <c r="K371" s="18">
        <v>586</v>
      </c>
      <c r="L371" s="18">
        <v>292</v>
      </c>
      <c r="M371" s="18">
        <v>355</v>
      </c>
      <c r="N371" s="14">
        <v>313</v>
      </c>
      <c r="O371" s="18">
        <v>271</v>
      </c>
      <c r="P371" s="18">
        <v>334</v>
      </c>
      <c r="Q371" s="18">
        <v>40</v>
      </c>
      <c r="R371" s="18">
        <v>123</v>
      </c>
      <c r="S371" s="18">
        <v>56</v>
      </c>
      <c r="T371" s="18">
        <v>19</v>
      </c>
      <c r="U371" s="18">
        <v>77</v>
      </c>
      <c r="V371" s="18">
        <v>408</v>
      </c>
      <c r="W371" s="18">
        <v>491</v>
      </c>
      <c r="X371" s="18">
        <v>429</v>
      </c>
      <c r="Y371" s="18">
        <v>387</v>
      </c>
      <c r="Z371" s="22">
        <v>475</v>
      </c>
      <c r="AA371" s="11">
        <f t="shared" si="22"/>
        <v>3263025</v>
      </c>
      <c r="AB371" s="12">
        <f>B371^3+C371^3+D371^3+E371^3+F371^3+G371^3+H371^3+I371^3+J371^3+K371^3+L371^3+M371^3+N371^3+O371^3+P371^3+Q371^3+R371^3+S371^3+T371^3+U371^3+V371^3+W371^3+X371^3+Y371^3+Z371^3</f>
        <v>1530765625</v>
      </c>
    </row>
    <row r="372" spans="1:28" x14ac:dyDescent="0.25">
      <c r="A372" s="2">
        <v>14</v>
      </c>
      <c r="B372" s="17">
        <v>247</v>
      </c>
      <c r="C372" s="18">
        <v>126</v>
      </c>
      <c r="D372" s="18">
        <v>168</v>
      </c>
      <c r="E372" s="18">
        <v>214</v>
      </c>
      <c r="F372" s="18">
        <v>185</v>
      </c>
      <c r="G372" s="18">
        <v>620</v>
      </c>
      <c r="H372" s="18">
        <v>524</v>
      </c>
      <c r="I372" s="18">
        <v>536</v>
      </c>
      <c r="J372" s="18">
        <v>582</v>
      </c>
      <c r="K372" s="18">
        <v>553</v>
      </c>
      <c r="L372" s="18">
        <v>363</v>
      </c>
      <c r="M372" s="18">
        <v>267</v>
      </c>
      <c r="N372" s="18">
        <v>284</v>
      </c>
      <c r="O372" s="18">
        <v>330</v>
      </c>
      <c r="P372" s="18">
        <v>321</v>
      </c>
      <c r="Q372" s="18">
        <v>106</v>
      </c>
      <c r="R372" s="18">
        <v>15</v>
      </c>
      <c r="S372" s="18">
        <v>27</v>
      </c>
      <c r="T372" s="18">
        <v>98</v>
      </c>
      <c r="U372" s="18">
        <v>69</v>
      </c>
      <c r="V372" s="18">
        <v>479</v>
      </c>
      <c r="W372" s="18">
        <v>383</v>
      </c>
      <c r="X372" s="18">
        <v>425</v>
      </c>
      <c r="Y372" s="18">
        <v>466</v>
      </c>
      <c r="Z372" s="22">
        <v>437</v>
      </c>
      <c r="AA372" s="11">
        <f t="shared" si="22"/>
        <v>3263025</v>
      </c>
      <c r="AB372" s="12"/>
    </row>
    <row r="373" spans="1:28" x14ac:dyDescent="0.25">
      <c r="A373" s="2">
        <v>15</v>
      </c>
      <c r="B373" s="17">
        <v>210</v>
      </c>
      <c r="C373" s="18">
        <v>193</v>
      </c>
      <c r="D373" s="18">
        <v>139</v>
      </c>
      <c r="E373" s="18">
        <v>172</v>
      </c>
      <c r="F373" s="18">
        <v>226</v>
      </c>
      <c r="G373" s="18">
        <v>578</v>
      </c>
      <c r="H373" s="18">
        <v>561</v>
      </c>
      <c r="I373" s="18">
        <v>507</v>
      </c>
      <c r="J373" s="18">
        <v>545</v>
      </c>
      <c r="K373" s="18">
        <v>624</v>
      </c>
      <c r="L373" s="18">
        <v>346</v>
      </c>
      <c r="M373" s="18">
        <v>309</v>
      </c>
      <c r="N373" s="18">
        <v>255</v>
      </c>
      <c r="O373" s="18">
        <v>288</v>
      </c>
      <c r="P373" s="18">
        <v>367</v>
      </c>
      <c r="Q373" s="18">
        <v>94</v>
      </c>
      <c r="R373" s="18">
        <v>52</v>
      </c>
      <c r="S373" s="18">
        <v>23</v>
      </c>
      <c r="T373" s="18">
        <v>31</v>
      </c>
      <c r="U373" s="18">
        <v>115</v>
      </c>
      <c r="V373" s="18">
        <v>462</v>
      </c>
      <c r="W373" s="18">
        <v>450</v>
      </c>
      <c r="X373" s="18">
        <v>391</v>
      </c>
      <c r="Y373" s="18">
        <v>404</v>
      </c>
      <c r="Z373" s="22">
        <v>483</v>
      </c>
      <c r="AA373" s="11">
        <f t="shared" si="22"/>
        <v>3263025</v>
      </c>
      <c r="AB373" s="12"/>
    </row>
    <row r="374" spans="1:28" x14ac:dyDescent="0.25">
      <c r="A374" s="2">
        <v>16</v>
      </c>
      <c r="B374" s="17">
        <v>509</v>
      </c>
      <c r="C374" s="18">
        <v>588</v>
      </c>
      <c r="D374" s="18">
        <v>621</v>
      </c>
      <c r="E374" s="18">
        <v>567</v>
      </c>
      <c r="F374" s="18">
        <v>530</v>
      </c>
      <c r="G374" s="18">
        <v>18</v>
      </c>
      <c r="H374" s="18">
        <v>97</v>
      </c>
      <c r="I374" s="18">
        <v>110</v>
      </c>
      <c r="J374" s="18">
        <v>51</v>
      </c>
      <c r="K374" s="18">
        <v>39</v>
      </c>
      <c r="L374" s="18">
        <v>150</v>
      </c>
      <c r="M374" s="18">
        <v>204</v>
      </c>
      <c r="N374" s="18">
        <v>237</v>
      </c>
      <c r="O374" s="18">
        <v>183</v>
      </c>
      <c r="P374" s="18">
        <v>166</v>
      </c>
      <c r="Q374" s="18">
        <v>386</v>
      </c>
      <c r="R374" s="18">
        <v>470</v>
      </c>
      <c r="S374" s="18">
        <v>478</v>
      </c>
      <c r="T374" s="18">
        <v>449</v>
      </c>
      <c r="U374" s="18">
        <v>407</v>
      </c>
      <c r="V374" s="18">
        <v>252</v>
      </c>
      <c r="W374" s="18">
        <v>331</v>
      </c>
      <c r="X374" s="18">
        <v>369</v>
      </c>
      <c r="Y374" s="18">
        <v>315</v>
      </c>
      <c r="Z374" s="22">
        <v>298</v>
      </c>
      <c r="AA374" s="11">
        <f t="shared" si="22"/>
        <v>3263025</v>
      </c>
      <c r="AB374" s="12"/>
    </row>
    <row r="375" spans="1:28" x14ac:dyDescent="0.25">
      <c r="A375" s="2">
        <v>17</v>
      </c>
      <c r="B375" s="17">
        <v>555</v>
      </c>
      <c r="C375" s="18">
        <v>546</v>
      </c>
      <c r="D375" s="18">
        <v>592</v>
      </c>
      <c r="E375" s="18">
        <v>609</v>
      </c>
      <c r="F375" s="18">
        <v>513</v>
      </c>
      <c r="G375" s="18">
        <v>64</v>
      </c>
      <c r="H375" s="18">
        <v>35</v>
      </c>
      <c r="I375" s="18">
        <v>76</v>
      </c>
      <c r="J375" s="18">
        <v>118</v>
      </c>
      <c r="K375" s="18">
        <v>22</v>
      </c>
      <c r="L375" s="18">
        <v>191</v>
      </c>
      <c r="M375" s="18">
        <v>162</v>
      </c>
      <c r="N375" s="18">
        <v>208</v>
      </c>
      <c r="O375" s="18">
        <v>250</v>
      </c>
      <c r="P375" s="18">
        <v>129</v>
      </c>
      <c r="Q375" s="18">
        <v>432</v>
      </c>
      <c r="R375" s="18">
        <v>403</v>
      </c>
      <c r="S375" s="18">
        <v>474</v>
      </c>
      <c r="T375" s="18">
        <v>486</v>
      </c>
      <c r="U375" s="18">
        <v>395</v>
      </c>
      <c r="V375" s="18">
        <v>323</v>
      </c>
      <c r="W375" s="18">
        <v>294</v>
      </c>
      <c r="X375" s="18">
        <v>340</v>
      </c>
      <c r="Y375" s="18">
        <v>352</v>
      </c>
      <c r="Z375" s="22">
        <v>256</v>
      </c>
      <c r="AA375" s="11">
        <f t="shared" si="22"/>
        <v>3263025</v>
      </c>
      <c r="AB375" s="12"/>
    </row>
    <row r="376" spans="1:28" x14ac:dyDescent="0.25">
      <c r="A376" s="2">
        <v>18</v>
      </c>
      <c r="B376" s="17">
        <v>542</v>
      </c>
      <c r="C376" s="18">
        <v>605</v>
      </c>
      <c r="D376" s="18">
        <v>563</v>
      </c>
      <c r="E376" s="18">
        <v>521</v>
      </c>
      <c r="F376" s="18">
        <v>584</v>
      </c>
      <c r="G376" s="18">
        <v>26</v>
      </c>
      <c r="H376" s="18">
        <v>114</v>
      </c>
      <c r="I376" s="18">
        <v>72</v>
      </c>
      <c r="J376" s="18">
        <v>10</v>
      </c>
      <c r="K376" s="18">
        <v>93</v>
      </c>
      <c r="L376" s="18">
        <v>158</v>
      </c>
      <c r="M376" s="18">
        <v>241</v>
      </c>
      <c r="N376" s="18">
        <v>179</v>
      </c>
      <c r="O376" s="18">
        <v>137</v>
      </c>
      <c r="P376" s="18">
        <v>225</v>
      </c>
      <c r="Q376" s="18">
        <v>424</v>
      </c>
      <c r="R376" s="18">
        <v>482</v>
      </c>
      <c r="S376" s="18">
        <v>445</v>
      </c>
      <c r="T376" s="18">
        <v>378</v>
      </c>
      <c r="U376" s="18">
        <v>461</v>
      </c>
      <c r="V376" s="18">
        <v>290</v>
      </c>
      <c r="W376" s="18">
        <v>373</v>
      </c>
      <c r="X376" s="18">
        <v>306</v>
      </c>
      <c r="Y376" s="18">
        <v>269</v>
      </c>
      <c r="Z376" s="22">
        <v>327</v>
      </c>
      <c r="AA376" s="11">
        <f t="shared" si="22"/>
        <v>3263025</v>
      </c>
      <c r="AB376" s="12"/>
    </row>
    <row r="377" spans="1:28" x14ac:dyDescent="0.25">
      <c r="A377" s="2">
        <v>19</v>
      </c>
      <c r="B377" s="17">
        <v>613</v>
      </c>
      <c r="C377" s="18">
        <v>517</v>
      </c>
      <c r="D377" s="18">
        <v>534</v>
      </c>
      <c r="E377" s="18">
        <v>580</v>
      </c>
      <c r="F377" s="18">
        <v>571</v>
      </c>
      <c r="G377" s="18">
        <v>122</v>
      </c>
      <c r="H377" s="18">
        <v>1</v>
      </c>
      <c r="I377" s="18">
        <v>43</v>
      </c>
      <c r="J377" s="18">
        <v>89</v>
      </c>
      <c r="K377" s="18">
        <v>60</v>
      </c>
      <c r="L377" s="18">
        <v>229</v>
      </c>
      <c r="M377" s="18">
        <v>133</v>
      </c>
      <c r="N377" s="18">
        <v>175</v>
      </c>
      <c r="O377" s="18">
        <v>216</v>
      </c>
      <c r="P377" s="18">
        <v>187</v>
      </c>
      <c r="Q377" s="18">
        <v>495</v>
      </c>
      <c r="R377" s="18">
        <v>399</v>
      </c>
      <c r="S377" s="18">
        <v>411</v>
      </c>
      <c r="T377" s="18">
        <v>457</v>
      </c>
      <c r="U377" s="18">
        <v>428</v>
      </c>
      <c r="V377" s="18">
        <v>356</v>
      </c>
      <c r="W377" s="18">
        <v>265</v>
      </c>
      <c r="X377" s="18">
        <v>277</v>
      </c>
      <c r="Y377" s="18">
        <v>348</v>
      </c>
      <c r="Z377" s="22">
        <v>319</v>
      </c>
      <c r="AA377" s="11">
        <f t="shared" si="22"/>
        <v>3263025</v>
      </c>
      <c r="AB377" s="12"/>
    </row>
    <row r="378" spans="1:28" x14ac:dyDescent="0.25">
      <c r="A378" s="2">
        <v>20</v>
      </c>
      <c r="B378" s="17">
        <v>596</v>
      </c>
      <c r="C378" s="18">
        <v>559</v>
      </c>
      <c r="D378" s="18">
        <v>505</v>
      </c>
      <c r="E378" s="18">
        <v>538</v>
      </c>
      <c r="F378" s="18">
        <v>617</v>
      </c>
      <c r="G378" s="18">
        <v>85</v>
      </c>
      <c r="H378" s="18">
        <v>68</v>
      </c>
      <c r="I378" s="18">
        <v>14</v>
      </c>
      <c r="J378" s="18">
        <v>47</v>
      </c>
      <c r="K378" s="18">
        <v>101</v>
      </c>
      <c r="L378" s="18">
        <v>212</v>
      </c>
      <c r="M378" s="18">
        <v>200</v>
      </c>
      <c r="N378" s="18">
        <v>141</v>
      </c>
      <c r="O378" s="18">
        <v>154</v>
      </c>
      <c r="P378" s="18">
        <v>233</v>
      </c>
      <c r="Q378" s="18">
        <v>453</v>
      </c>
      <c r="R378" s="18">
        <v>436</v>
      </c>
      <c r="S378" s="18">
        <v>382</v>
      </c>
      <c r="T378" s="18">
        <v>420</v>
      </c>
      <c r="U378" s="18">
        <v>499</v>
      </c>
      <c r="V378" s="18">
        <v>344</v>
      </c>
      <c r="W378" s="18">
        <v>302</v>
      </c>
      <c r="X378" s="18">
        <v>273</v>
      </c>
      <c r="Y378" s="18">
        <v>281</v>
      </c>
      <c r="Z378" s="22">
        <v>365</v>
      </c>
      <c r="AA378" s="11">
        <f t="shared" si="22"/>
        <v>3263025</v>
      </c>
      <c r="AB378" s="12"/>
    </row>
    <row r="379" spans="1:28" x14ac:dyDescent="0.25">
      <c r="A379" s="2">
        <v>21</v>
      </c>
      <c r="B379" s="17">
        <v>377</v>
      </c>
      <c r="C379" s="18">
        <v>456</v>
      </c>
      <c r="D379" s="18">
        <v>494</v>
      </c>
      <c r="E379" s="18">
        <v>440</v>
      </c>
      <c r="F379" s="18">
        <v>423</v>
      </c>
      <c r="G379" s="18">
        <v>275</v>
      </c>
      <c r="H379" s="18">
        <v>329</v>
      </c>
      <c r="I379" s="18">
        <v>362</v>
      </c>
      <c r="J379" s="18">
        <v>308</v>
      </c>
      <c r="K379" s="18">
        <v>291</v>
      </c>
      <c r="L379" s="18">
        <v>11</v>
      </c>
      <c r="M379" s="18">
        <v>95</v>
      </c>
      <c r="N379" s="18">
        <v>103</v>
      </c>
      <c r="O379" s="18">
        <v>74</v>
      </c>
      <c r="P379" s="18">
        <v>32</v>
      </c>
      <c r="Q379" s="18">
        <v>134</v>
      </c>
      <c r="R379" s="18">
        <v>213</v>
      </c>
      <c r="S379" s="18">
        <v>246</v>
      </c>
      <c r="T379" s="18">
        <v>192</v>
      </c>
      <c r="U379" s="18">
        <v>155</v>
      </c>
      <c r="V379" s="18">
        <v>518</v>
      </c>
      <c r="W379" s="18">
        <v>597</v>
      </c>
      <c r="X379" s="18">
        <v>610</v>
      </c>
      <c r="Y379" s="18">
        <v>551</v>
      </c>
      <c r="Z379" s="22">
        <v>539</v>
      </c>
      <c r="AA379" s="11">
        <f t="shared" si="22"/>
        <v>3263025</v>
      </c>
      <c r="AB379" s="12"/>
    </row>
    <row r="380" spans="1:28" x14ac:dyDescent="0.25">
      <c r="A380" s="2">
        <v>22</v>
      </c>
      <c r="B380" s="17">
        <v>448</v>
      </c>
      <c r="C380" s="18">
        <v>419</v>
      </c>
      <c r="D380" s="18">
        <v>465</v>
      </c>
      <c r="E380" s="18">
        <v>477</v>
      </c>
      <c r="F380" s="18">
        <v>381</v>
      </c>
      <c r="G380" s="18">
        <v>316</v>
      </c>
      <c r="H380" s="18">
        <v>287</v>
      </c>
      <c r="I380" s="18">
        <v>333</v>
      </c>
      <c r="J380" s="18">
        <v>375</v>
      </c>
      <c r="K380" s="18">
        <v>254</v>
      </c>
      <c r="L380" s="18">
        <v>57</v>
      </c>
      <c r="M380" s="18">
        <v>28</v>
      </c>
      <c r="N380" s="18">
        <v>99</v>
      </c>
      <c r="O380" s="18">
        <v>111</v>
      </c>
      <c r="P380" s="18">
        <v>20</v>
      </c>
      <c r="Q380" s="18">
        <v>180</v>
      </c>
      <c r="R380" s="18">
        <v>171</v>
      </c>
      <c r="S380" s="18">
        <v>217</v>
      </c>
      <c r="T380" s="18">
        <v>234</v>
      </c>
      <c r="U380" s="18">
        <v>138</v>
      </c>
      <c r="V380" s="18">
        <v>564</v>
      </c>
      <c r="W380" s="18">
        <v>535</v>
      </c>
      <c r="X380" s="18">
        <v>576</v>
      </c>
      <c r="Y380" s="18">
        <v>618</v>
      </c>
      <c r="Z380" s="22">
        <v>522</v>
      </c>
      <c r="AA380" s="11">
        <f t="shared" si="22"/>
        <v>3263025</v>
      </c>
      <c r="AB380" s="12"/>
    </row>
    <row r="381" spans="1:28" x14ac:dyDescent="0.25">
      <c r="A381" s="2">
        <v>23</v>
      </c>
      <c r="B381" s="17">
        <v>415</v>
      </c>
      <c r="C381" s="18">
        <v>498</v>
      </c>
      <c r="D381" s="18">
        <v>431</v>
      </c>
      <c r="E381" s="18">
        <v>394</v>
      </c>
      <c r="F381" s="18">
        <v>452</v>
      </c>
      <c r="G381" s="18">
        <v>283</v>
      </c>
      <c r="H381" s="18">
        <v>366</v>
      </c>
      <c r="I381" s="18">
        <v>304</v>
      </c>
      <c r="J381" s="18">
        <v>262</v>
      </c>
      <c r="K381" s="18">
        <v>350</v>
      </c>
      <c r="L381" s="18">
        <v>49</v>
      </c>
      <c r="M381" s="18">
        <v>107</v>
      </c>
      <c r="N381" s="18">
        <v>70</v>
      </c>
      <c r="O381" s="18">
        <v>3</v>
      </c>
      <c r="P381" s="18">
        <v>86</v>
      </c>
      <c r="Q381" s="18">
        <v>167</v>
      </c>
      <c r="R381" s="18">
        <v>230</v>
      </c>
      <c r="S381" s="18">
        <v>188</v>
      </c>
      <c r="T381" s="18">
        <v>146</v>
      </c>
      <c r="U381" s="18">
        <v>209</v>
      </c>
      <c r="V381" s="18">
        <v>526</v>
      </c>
      <c r="W381" s="18">
        <v>614</v>
      </c>
      <c r="X381" s="18">
        <v>572</v>
      </c>
      <c r="Y381" s="18">
        <v>510</v>
      </c>
      <c r="Z381" s="22">
        <v>593</v>
      </c>
      <c r="AA381" s="11">
        <f t="shared" si="22"/>
        <v>3263025</v>
      </c>
      <c r="AB381" s="12"/>
    </row>
    <row r="382" spans="1:28" x14ac:dyDescent="0.25">
      <c r="A382" s="2">
        <v>24</v>
      </c>
      <c r="B382" s="17">
        <v>481</v>
      </c>
      <c r="C382" s="18">
        <v>390</v>
      </c>
      <c r="D382" s="18">
        <v>402</v>
      </c>
      <c r="E382" s="18">
        <v>473</v>
      </c>
      <c r="F382" s="18">
        <v>444</v>
      </c>
      <c r="G382" s="18">
        <v>354</v>
      </c>
      <c r="H382" s="18">
        <v>258</v>
      </c>
      <c r="I382" s="18">
        <v>300</v>
      </c>
      <c r="J382" s="18">
        <v>341</v>
      </c>
      <c r="K382" s="18">
        <v>312</v>
      </c>
      <c r="L382" s="18">
        <v>120</v>
      </c>
      <c r="M382" s="18">
        <v>24</v>
      </c>
      <c r="N382" s="18">
        <v>36</v>
      </c>
      <c r="O382" s="18">
        <v>82</v>
      </c>
      <c r="P382" s="18">
        <v>53</v>
      </c>
      <c r="Q382" s="18">
        <v>238</v>
      </c>
      <c r="R382" s="18">
        <v>142</v>
      </c>
      <c r="S382" s="18">
        <v>159</v>
      </c>
      <c r="T382" s="18">
        <v>205</v>
      </c>
      <c r="U382" s="18">
        <v>196</v>
      </c>
      <c r="V382" s="18">
        <v>622</v>
      </c>
      <c r="W382" s="18">
        <v>501</v>
      </c>
      <c r="X382" s="18">
        <v>543</v>
      </c>
      <c r="Y382" s="18">
        <v>589</v>
      </c>
      <c r="Z382" s="22">
        <v>560</v>
      </c>
      <c r="AA382" s="11">
        <f t="shared" si="22"/>
        <v>3263025</v>
      </c>
      <c r="AB382" s="12"/>
    </row>
    <row r="383" spans="1:28" x14ac:dyDescent="0.25">
      <c r="A383" s="2">
        <v>25</v>
      </c>
      <c r="B383" s="19">
        <v>469</v>
      </c>
      <c r="C383" s="20">
        <v>427</v>
      </c>
      <c r="D383" s="20">
        <v>398</v>
      </c>
      <c r="E383" s="20">
        <v>406</v>
      </c>
      <c r="F383" s="20">
        <v>490</v>
      </c>
      <c r="G383" s="20">
        <v>337</v>
      </c>
      <c r="H383" s="20">
        <v>325</v>
      </c>
      <c r="I383" s="20">
        <v>266</v>
      </c>
      <c r="J383" s="20">
        <v>279</v>
      </c>
      <c r="K383" s="20">
        <v>358</v>
      </c>
      <c r="L383" s="20">
        <v>78</v>
      </c>
      <c r="M383" s="20">
        <v>61</v>
      </c>
      <c r="N383" s="20">
        <v>7</v>
      </c>
      <c r="O383" s="20">
        <v>45</v>
      </c>
      <c r="P383" s="20">
        <v>124</v>
      </c>
      <c r="Q383" s="20">
        <v>221</v>
      </c>
      <c r="R383" s="20">
        <v>184</v>
      </c>
      <c r="S383" s="20">
        <v>130</v>
      </c>
      <c r="T383" s="20">
        <v>163</v>
      </c>
      <c r="U383" s="20">
        <v>242</v>
      </c>
      <c r="V383" s="20">
        <v>585</v>
      </c>
      <c r="W383" s="20">
        <v>568</v>
      </c>
      <c r="X383" s="20">
        <v>514</v>
      </c>
      <c r="Y383" s="20">
        <v>547</v>
      </c>
      <c r="Z383" s="23">
        <v>601</v>
      </c>
      <c r="AA383" s="11">
        <f t="shared" si="22"/>
        <v>3263025</v>
      </c>
      <c r="AB383" s="12"/>
    </row>
    <row r="384" spans="1:28" x14ac:dyDescent="0.25">
      <c r="A384" s="7" t="s">
        <v>0</v>
      </c>
      <c r="B384" s="11">
        <f t="shared" ref="B384:Z384" si="23">SUMSQ(B359:B383)</f>
        <v>3263025</v>
      </c>
      <c r="C384" s="11">
        <f t="shared" si="23"/>
        <v>3263025</v>
      </c>
      <c r="D384" s="11">
        <f t="shared" si="23"/>
        <v>3263025</v>
      </c>
      <c r="E384" s="11">
        <f t="shared" si="23"/>
        <v>3263025</v>
      </c>
      <c r="F384" s="11">
        <f t="shared" si="23"/>
        <v>3263025</v>
      </c>
      <c r="G384" s="11">
        <f t="shared" si="23"/>
        <v>3263025</v>
      </c>
      <c r="H384" s="11">
        <f t="shared" si="23"/>
        <v>3263025</v>
      </c>
      <c r="I384" s="11">
        <f t="shared" si="23"/>
        <v>3263025</v>
      </c>
      <c r="J384" s="11">
        <f t="shared" si="23"/>
        <v>3263025</v>
      </c>
      <c r="K384" s="11">
        <f t="shared" si="23"/>
        <v>3263025</v>
      </c>
      <c r="L384" s="11">
        <f t="shared" si="23"/>
        <v>3263025</v>
      </c>
      <c r="M384" s="11">
        <f t="shared" si="23"/>
        <v>3263025</v>
      </c>
      <c r="N384" s="11">
        <f t="shared" si="23"/>
        <v>3263025</v>
      </c>
      <c r="O384" s="11">
        <f t="shared" si="23"/>
        <v>3263025</v>
      </c>
      <c r="P384" s="11">
        <f t="shared" si="23"/>
        <v>3263025</v>
      </c>
      <c r="Q384" s="11">
        <f t="shared" si="23"/>
        <v>3263025</v>
      </c>
      <c r="R384" s="11">
        <f t="shared" si="23"/>
        <v>3263025</v>
      </c>
      <c r="S384" s="11">
        <f t="shared" si="23"/>
        <v>3263025</v>
      </c>
      <c r="T384" s="11">
        <f t="shared" si="23"/>
        <v>3263025</v>
      </c>
      <c r="U384" s="11">
        <f t="shared" si="23"/>
        <v>3263025</v>
      </c>
      <c r="V384" s="11">
        <f t="shared" si="23"/>
        <v>3263025</v>
      </c>
      <c r="W384" s="11">
        <f t="shared" si="23"/>
        <v>3263025</v>
      </c>
      <c r="X384" s="11">
        <f t="shared" si="23"/>
        <v>3263025</v>
      </c>
      <c r="Y384" s="11">
        <f t="shared" si="23"/>
        <v>3263025</v>
      </c>
      <c r="Z384" s="11">
        <f t="shared" si="23"/>
        <v>3263025</v>
      </c>
      <c r="AA384" s="11"/>
      <c r="AB384" s="12"/>
    </row>
    <row r="385" spans="1:28" x14ac:dyDescent="0.25">
      <c r="A385" s="7" t="s">
        <v>4</v>
      </c>
      <c r="N385" s="12">
        <f>N359^3+N360^3+N361^3+N362^3+N363^3+N364^3+N365^3+N366^3+N367^3+N368^3+N369^3+N370^3+N371^3+N372^3+N373^3+N374^3+N375^3+N376^3+N377^3+N378^3+N379^3+N380^3+N381^3+N382^3+N383^3</f>
        <v>1530765625</v>
      </c>
      <c r="O385" s="12"/>
      <c r="AA385" s="11"/>
      <c r="AB385" s="12"/>
    </row>
    <row r="386" spans="1:28" x14ac:dyDescent="0.25">
      <c r="A386" s="3"/>
      <c r="B386" s="8" t="s">
        <v>6</v>
      </c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11"/>
      <c r="AB386" s="12"/>
    </row>
    <row r="387" spans="1:28" x14ac:dyDescent="0.25">
      <c r="A387" s="7" t="s">
        <v>1</v>
      </c>
      <c r="B387" s="3">
        <f>B359</f>
        <v>25</v>
      </c>
      <c r="C387" s="3">
        <f>C360</f>
        <v>37</v>
      </c>
      <c r="D387" s="3">
        <f>D361</f>
        <v>54</v>
      </c>
      <c r="E387" s="3">
        <f>E362</f>
        <v>91</v>
      </c>
      <c r="F387" s="3">
        <f>F363</f>
        <v>108</v>
      </c>
      <c r="G387" s="3">
        <f>G364</f>
        <v>127</v>
      </c>
      <c r="H387" s="3">
        <f>H365</f>
        <v>169</v>
      </c>
      <c r="I387" s="3">
        <f>I366</f>
        <v>181</v>
      </c>
      <c r="J387" s="3">
        <f>J367</f>
        <v>223</v>
      </c>
      <c r="K387" s="3">
        <f>K368</f>
        <v>240</v>
      </c>
      <c r="L387" s="3">
        <f>L369</f>
        <v>259</v>
      </c>
      <c r="M387" s="3">
        <f>M370</f>
        <v>296</v>
      </c>
      <c r="N387" s="3">
        <f>N371</f>
        <v>313</v>
      </c>
      <c r="O387" s="3">
        <f>O372</f>
        <v>330</v>
      </c>
      <c r="P387" s="3">
        <f>P373</f>
        <v>367</v>
      </c>
      <c r="Q387" s="3">
        <f>Q374</f>
        <v>386</v>
      </c>
      <c r="R387" s="3">
        <f>R375</f>
        <v>403</v>
      </c>
      <c r="S387" s="3">
        <f>S376</f>
        <v>445</v>
      </c>
      <c r="T387" s="3">
        <f>T377</f>
        <v>457</v>
      </c>
      <c r="U387" s="3">
        <f>U378</f>
        <v>499</v>
      </c>
      <c r="V387" s="3">
        <f>V379</f>
        <v>518</v>
      </c>
      <c r="W387" s="3">
        <f>W380</f>
        <v>535</v>
      </c>
      <c r="X387" s="3">
        <f>X381</f>
        <v>572</v>
      </c>
      <c r="Y387" s="3">
        <f>Y382</f>
        <v>589</v>
      </c>
      <c r="Z387" s="9">
        <f>Z383</f>
        <v>601</v>
      </c>
      <c r="AA387" s="11">
        <f>SUMSQ(B387:Z387)</f>
        <v>3263025</v>
      </c>
      <c r="AB387" s="12">
        <f>B387^3+C387^3+D387^3+E387^3+F387^3+G387^3+H387^3+I387^3+J387^3+K387^3+L387^3+M387^3+N387^3+O387^3+P387^3+Q387^3+R387^3+S387^3+T387^3+U387^3+V387^3+W387^3+X387^3+Y387^3+Z387^3</f>
        <v>1530765625</v>
      </c>
    </row>
    <row r="388" spans="1:28" x14ac:dyDescent="0.25">
      <c r="A388" s="7" t="s">
        <v>2</v>
      </c>
      <c r="B388" s="3">
        <f>B383</f>
        <v>469</v>
      </c>
      <c r="C388" s="3">
        <f>C382</f>
        <v>390</v>
      </c>
      <c r="D388" s="3">
        <f>D381</f>
        <v>431</v>
      </c>
      <c r="E388" s="3">
        <f>E380</f>
        <v>477</v>
      </c>
      <c r="F388" s="3">
        <f>F379</f>
        <v>423</v>
      </c>
      <c r="G388" s="3">
        <f>G378</f>
        <v>85</v>
      </c>
      <c r="H388" s="3">
        <f>H377</f>
        <v>1</v>
      </c>
      <c r="I388" s="3">
        <f>I376</f>
        <v>72</v>
      </c>
      <c r="J388" s="3">
        <f>J375</f>
        <v>118</v>
      </c>
      <c r="K388" s="3">
        <f>K374</f>
        <v>39</v>
      </c>
      <c r="L388" s="3">
        <f>L373</f>
        <v>346</v>
      </c>
      <c r="M388" s="3">
        <f>M372</f>
        <v>267</v>
      </c>
      <c r="N388" s="3">
        <f>N371</f>
        <v>313</v>
      </c>
      <c r="O388" s="3">
        <f>O370</f>
        <v>359</v>
      </c>
      <c r="P388" s="3">
        <f>P369</f>
        <v>280</v>
      </c>
      <c r="Q388" s="3">
        <f>Q368</f>
        <v>587</v>
      </c>
      <c r="R388" s="3">
        <f>R367</f>
        <v>508</v>
      </c>
      <c r="S388" s="3">
        <f>S366</f>
        <v>554</v>
      </c>
      <c r="T388" s="3">
        <f>T365</f>
        <v>625</v>
      </c>
      <c r="U388" s="3">
        <f>U364</f>
        <v>541</v>
      </c>
      <c r="V388" s="3">
        <f>V363</f>
        <v>203</v>
      </c>
      <c r="W388" s="3">
        <f>W362</f>
        <v>149</v>
      </c>
      <c r="X388" s="3">
        <f>X361</f>
        <v>195</v>
      </c>
      <c r="Y388" s="3">
        <f>Y360</f>
        <v>236</v>
      </c>
      <c r="Z388" s="9">
        <f>Z359</f>
        <v>157</v>
      </c>
      <c r="AA388" s="11">
        <f>SUMSQ(B388:Z388)</f>
        <v>3263025</v>
      </c>
      <c r="AB388" s="12">
        <f>B388^3+C388^3+D388^3+E388^3+F388^3+G388^3+H388^3+I388^3+J388^3+K388^3+L388^3+M388^3+N388^3+O388^3+P388^3+Q388^3+R388^3+S388^3+T388^3+U388^3+V388^3+W388^3+X388^3+Y388^3+Z388^3</f>
        <v>1530765625</v>
      </c>
    </row>
    <row r="390" spans="1:28" x14ac:dyDescent="0.25">
      <c r="A390" s="2" t="s">
        <v>3</v>
      </c>
      <c r="B390" s="13" t="s">
        <v>38</v>
      </c>
      <c r="C390" s="2"/>
      <c r="D390" s="2"/>
      <c r="E390" s="2"/>
      <c r="F390" s="2"/>
      <c r="G390" s="2"/>
      <c r="H390" s="34" t="s">
        <v>41</v>
      </c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6"/>
      <c r="AB390" s="2"/>
    </row>
    <row r="391" spans="1:28" x14ac:dyDescent="0.25">
      <c r="A391" s="2">
        <v>1</v>
      </c>
      <c r="B391" s="35">
        <v>1</v>
      </c>
      <c r="C391" s="16">
        <v>84</v>
      </c>
      <c r="D391" s="16">
        <v>120</v>
      </c>
      <c r="E391" s="16">
        <v>62</v>
      </c>
      <c r="F391" s="16">
        <v>48</v>
      </c>
      <c r="G391" s="16">
        <v>385</v>
      </c>
      <c r="H391" s="16">
        <v>463</v>
      </c>
      <c r="I391" s="16">
        <v>499</v>
      </c>
      <c r="J391" s="16">
        <v>441</v>
      </c>
      <c r="K391" s="16">
        <v>402</v>
      </c>
      <c r="L391" s="16">
        <v>518</v>
      </c>
      <c r="M391" s="16">
        <v>596</v>
      </c>
      <c r="N391" s="16">
        <v>607</v>
      </c>
      <c r="O391" s="16">
        <v>554</v>
      </c>
      <c r="P391" s="16">
        <v>540</v>
      </c>
      <c r="Q391" s="16">
        <v>264</v>
      </c>
      <c r="R391" s="16">
        <v>342</v>
      </c>
      <c r="S391" s="16">
        <v>353</v>
      </c>
      <c r="T391" s="16">
        <v>325</v>
      </c>
      <c r="U391" s="16">
        <v>281</v>
      </c>
      <c r="V391" s="16">
        <v>147</v>
      </c>
      <c r="W391" s="16">
        <v>205</v>
      </c>
      <c r="X391" s="16">
        <v>236</v>
      </c>
      <c r="Y391" s="16">
        <v>183</v>
      </c>
      <c r="Z391" s="21">
        <v>169</v>
      </c>
      <c r="AA391" s="11">
        <f t="shared" ref="AA391:AA415" si="24">SUMSQ(B391:Z391)</f>
        <v>3263025</v>
      </c>
    </row>
    <row r="392" spans="1:28" x14ac:dyDescent="0.25">
      <c r="A392" s="2">
        <v>2</v>
      </c>
      <c r="B392" s="17">
        <v>73</v>
      </c>
      <c r="C392" s="18">
        <v>45</v>
      </c>
      <c r="D392" s="18">
        <v>87</v>
      </c>
      <c r="E392" s="18">
        <v>101</v>
      </c>
      <c r="F392" s="18">
        <v>9</v>
      </c>
      <c r="G392" s="18">
        <v>427</v>
      </c>
      <c r="H392" s="18">
        <v>424</v>
      </c>
      <c r="I392" s="18">
        <v>466</v>
      </c>
      <c r="J392" s="18">
        <v>485</v>
      </c>
      <c r="K392" s="18">
        <v>388</v>
      </c>
      <c r="L392" s="18">
        <v>565</v>
      </c>
      <c r="M392" s="18">
        <v>532</v>
      </c>
      <c r="N392" s="18">
        <v>579</v>
      </c>
      <c r="O392" s="18">
        <v>618</v>
      </c>
      <c r="P392" s="18">
        <v>521</v>
      </c>
      <c r="Q392" s="18">
        <v>306</v>
      </c>
      <c r="R392" s="18">
        <v>278</v>
      </c>
      <c r="S392" s="18">
        <v>350</v>
      </c>
      <c r="T392" s="18">
        <v>364</v>
      </c>
      <c r="U392" s="18">
        <v>267</v>
      </c>
      <c r="V392" s="18">
        <v>194</v>
      </c>
      <c r="W392" s="18">
        <v>161</v>
      </c>
      <c r="X392" s="18">
        <v>208</v>
      </c>
      <c r="Y392" s="18">
        <v>247</v>
      </c>
      <c r="Z392" s="22">
        <v>130</v>
      </c>
      <c r="AA392" s="11">
        <f t="shared" si="24"/>
        <v>3263025</v>
      </c>
    </row>
    <row r="393" spans="1:28" x14ac:dyDescent="0.25">
      <c r="A393" s="2">
        <v>3</v>
      </c>
      <c r="B393" s="17">
        <v>37</v>
      </c>
      <c r="C393" s="18">
        <v>123</v>
      </c>
      <c r="D393" s="18">
        <v>59</v>
      </c>
      <c r="E393" s="18">
        <v>20</v>
      </c>
      <c r="F393" s="18">
        <v>76</v>
      </c>
      <c r="G393" s="18">
        <v>416</v>
      </c>
      <c r="H393" s="18">
        <v>477</v>
      </c>
      <c r="I393" s="18">
        <v>438</v>
      </c>
      <c r="J393" s="18">
        <v>399</v>
      </c>
      <c r="K393" s="18">
        <v>460</v>
      </c>
      <c r="L393" s="18">
        <v>529</v>
      </c>
      <c r="M393" s="18">
        <v>615</v>
      </c>
      <c r="N393" s="18">
        <v>571</v>
      </c>
      <c r="O393" s="18">
        <v>507</v>
      </c>
      <c r="P393" s="18">
        <v>593</v>
      </c>
      <c r="Q393" s="18">
        <v>300</v>
      </c>
      <c r="R393" s="18">
        <v>356</v>
      </c>
      <c r="S393" s="18">
        <v>317</v>
      </c>
      <c r="T393" s="18">
        <v>253</v>
      </c>
      <c r="U393" s="18">
        <v>339</v>
      </c>
      <c r="V393" s="18">
        <v>158</v>
      </c>
      <c r="W393" s="18">
        <v>244</v>
      </c>
      <c r="X393" s="18">
        <v>180</v>
      </c>
      <c r="Y393" s="18">
        <v>136</v>
      </c>
      <c r="Z393" s="22">
        <v>222</v>
      </c>
      <c r="AA393" s="11">
        <f t="shared" si="24"/>
        <v>3263025</v>
      </c>
    </row>
    <row r="394" spans="1:28" x14ac:dyDescent="0.25">
      <c r="A394" s="2">
        <v>4</v>
      </c>
      <c r="B394" s="17">
        <v>109</v>
      </c>
      <c r="C394" s="18">
        <v>12</v>
      </c>
      <c r="D394" s="18">
        <v>26</v>
      </c>
      <c r="E394" s="18">
        <v>98</v>
      </c>
      <c r="F394" s="18">
        <v>70</v>
      </c>
      <c r="G394" s="18">
        <v>488</v>
      </c>
      <c r="H394" s="18">
        <v>391</v>
      </c>
      <c r="I394" s="18">
        <v>410</v>
      </c>
      <c r="J394" s="18">
        <v>452</v>
      </c>
      <c r="K394" s="18">
        <v>449</v>
      </c>
      <c r="L394" s="18">
        <v>621</v>
      </c>
      <c r="M394" s="18">
        <v>504</v>
      </c>
      <c r="N394" s="18">
        <v>543</v>
      </c>
      <c r="O394" s="18">
        <v>590</v>
      </c>
      <c r="P394" s="18">
        <v>557</v>
      </c>
      <c r="Q394" s="18">
        <v>367</v>
      </c>
      <c r="R394" s="18">
        <v>275</v>
      </c>
      <c r="S394" s="18">
        <v>289</v>
      </c>
      <c r="T394" s="18">
        <v>331</v>
      </c>
      <c r="U394" s="18">
        <v>303</v>
      </c>
      <c r="V394" s="18">
        <v>230</v>
      </c>
      <c r="W394" s="18">
        <v>133</v>
      </c>
      <c r="X394" s="18">
        <v>172</v>
      </c>
      <c r="Y394" s="18">
        <v>219</v>
      </c>
      <c r="Z394" s="22">
        <v>186</v>
      </c>
      <c r="AA394" s="11">
        <f t="shared" si="24"/>
        <v>3263025</v>
      </c>
    </row>
    <row r="395" spans="1:28" x14ac:dyDescent="0.25">
      <c r="A395" s="2">
        <v>5</v>
      </c>
      <c r="B395" s="17">
        <v>95</v>
      </c>
      <c r="C395" s="18">
        <v>51</v>
      </c>
      <c r="D395" s="18">
        <v>23</v>
      </c>
      <c r="E395" s="18">
        <v>34</v>
      </c>
      <c r="F395" s="18">
        <v>112</v>
      </c>
      <c r="G395" s="18">
        <v>474</v>
      </c>
      <c r="H395" s="18">
        <v>435</v>
      </c>
      <c r="I395" s="18">
        <v>377</v>
      </c>
      <c r="J395" s="18">
        <v>413</v>
      </c>
      <c r="K395" s="18">
        <v>491</v>
      </c>
      <c r="L395" s="18">
        <v>582</v>
      </c>
      <c r="M395" s="18">
        <v>568</v>
      </c>
      <c r="N395" s="18">
        <v>515</v>
      </c>
      <c r="O395" s="18">
        <v>546</v>
      </c>
      <c r="P395" s="18">
        <v>604</v>
      </c>
      <c r="Q395" s="18">
        <v>328</v>
      </c>
      <c r="R395" s="18">
        <v>314</v>
      </c>
      <c r="S395" s="18">
        <v>256</v>
      </c>
      <c r="T395" s="18">
        <v>292</v>
      </c>
      <c r="U395" s="18">
        <v>375</v>
      </c>
      <c r="V395" s="18">
        <v>211</v>
      </c>
      <c r="W395" s="18">
        <v>197</v>
      </c>
      <c r="X395" s="18">
        <v>144</v>
      </c>
      <c r="Y395" s="18">
        <v>155</v>
      </c>
      <c r="Z395" s="22">
        <v>233</v>
      </c>
      <c r="AA395" s="11">
        <f t="shared" si="24"/>
        <v>3263025</v>
      </c>
    </row>
    <row r="396" spans="1:28" x14ac:dyDescent="0.25">
      <c r="A396" s="2">
        <v>6</v>
      </c>
      <c r="B396" s="17">
        <v>272</v>
      </c>
      <c r="C396" s="18">
        <v>330</v>
      </c>
      <c r="D396" s="18">
        <v>361</v>
      </c>
      <c r="E396" s="18">
        <v>308</v>
      </c>
      <c r="F396" s="18">
        <v>294</v>
      </c>
      <c r="G396" s="18">
        <v>143</v>
      </c>
      <c r="H396" s="18">
        <v>221</v>
      </c>
      <c r="I396" s="18">
        <v>232</v>
      </c>
      <c r="J396" s="18">
        <v>179</v>
      </c>
      <c r="K396" s="18">
        <v>165</v>
      </c>
      <c r="L396" s="18">
        <v>389</v>
      </c>
      <c r="M396" s="18">
        <v>467</v>
      </c>
      <c r="N396" s="18">
        <v>478</v>
      </c>
      <c r="O396" s="18">
        <v>450</v>
      </c>
      <c r="P396" s="18">
        <v>406</v>
      </c>
      <c r="Q396" s="18">
        <v>501</v>
      </c>
      <c r="R396" s="18">
        <v>584</v>
      </c>
      <c r="S396" s="18">
        <v>620</v>
      </c>
      <c r="T396" s="18">
        <v>562</v>
      </c>
      <c r="U396" s="18">
        <v>548</v>
      </c>
      <c r="V396" s="18">
        <v>10</v>
      </c>
      <c r="W396" s="18">
        <v>88</v>
      </c>
      <c r="X396" s="18">
        <v>124</v>
      </c>
      <c r="Y396" s="18">
        <v>66</v>
      </c>
      <c r="Z396" s="22">
        <v>27</v>
      </c>
      <c r="AA396" s="11">
        <f t="shared" si="24"/>
        <v>3263025</v>
      </c>
    </row>
    <row r="397" spans="1:28" x14ac:dyDescent="0.25">
      <c r="A397" s="2">
        <v>7</v>
      </c>
      <c r="B397" s="17">
        <v>319</v>
      </c>
      <c r="C397" s="18">
        <v>286</v>
      </c>
      <c r="D397" s="18">
        <v>333</v>
      </c>
      <c r="E397" s="18">
        <v>372</v>
      </c>
      <c r="F397" s="18">
        <v>255</v>
      </c>
      <c r="G397" s="18">
        <v>190</v>
      </c>
      <c r="H397" s="18">
        <v>157</v>
      </c>
      <c r="I397" s="18">
        <v>204</v>
      </c>
      <c r="J397" s="18">
        <v>243</v>
      </c>
      <c r="K397" s="18">
        <v>146</v>
      </c>
      <c r="L397" s="18">
        <v>431</v>
      </c>
      <c r="M397" s="18">
        <v>403</v>
      </c>
      <c r="N397" s="18">
        <v>475</v>
      </c>
      <c r="O397" s="18">
        <v>489</v>
      </c>
      <c r="P397" s="18">
        <v>392</v>
      </c>
      <c r="Q397" s="18">
        <v>573</v>
      </c>
      <c r="R397" s="18">
        <v>545</v>
      </c>
      <c r="S397" s="18">
        <v>587</v>
      </c>
      <c r="T397" s="18">
        <v>601</v>
      </c>
      <c r="U397" s="18">
        <v>509</v>
      </c>
      <c r="V397" s="18">
        <v>52</v>
      </c>
      <c r="W397" s="18">
        <v>49</v>
      </c>
      <c r="X397" s="18">
        <v>91</v>
      </c>
      <c r="Y397" s="18">
        <v>110</v>
      </c>
      <c r="Z397" s="22">
        <v>13</v>
      </c>
      <c r="AA397" s="11">
        <f t="shared" si="24"/>
        <v>3263025</v>
      </c>
      <c r="AB397" s="3" t="s">
        <v>3</v>
      </c>
    </row>
    <row r="398" spans="1:28" x14ac:dyDescent="0.25">
      <c r="A398" s="2">
        <v>8</v>
      </c>
      <c r="B398" s="17">
        <v>283</v>
      </c>
      <c r="C398" s="18">
        <v>369</v>
      </c>
      <c r="D398" s="18">
        <v>305</v>
      </c>
      <c r="E398" s="18">
        <v>261</v>
      </c>
      <c r="F398" s="18">
        <v>347</v>
      </c>
      <c r="G398" s="18">
        <v>154</v>
      </c>
      <c r="H398" s="18">
        <v>240</v>
      </c>
      <c r="I398" s="18">
        <v>196</v>
      </c>
      <c r="J398" s="18">
        <v>132</v>
      </c>
      <c r="K398" s="18">
        <v>218</v>
      </c>
      <c r="L398" s="18">
        <v>425</v>
      </c>
      <c r="M398" s="18">
        <v>481</v>
      </c>
      <c r="N398" s="18">
        <v>442</v>
      </c>
      <c r="O398" s="18">
        <v>378</v>
      </c>
      <c r="P398" s="18">
        <v>464</v>
      </c>
      <c r="Q398" s="18">
        <v>537</v>
      </c>
      <c r="R398" s="18">
        <v>623</v>
      </c>
      <c r="S398" s="18">
        <v>559</v>
      </c>
      <c r="T398" s="18">
        <v>520</v>
      </c>
      <c r="U398" s="18">
        <v>576</v>
      </c>
      <c r="V398" s="18">
        <v>41</v>
      </c>
      <c r="W398" s="18">
        <v>102</v>
      </c>
      <c r="X398" s="18">
        <v>63</v>
      </c>
      <c r="Y398" s="18">
        <v>24</v>
      </c>
      <c r="Z398" s="22">
        <v>85</v>
      </c>
      <c r="AA398" s="11">
        <f t="shared" si="24"/>
        <v>3263025</v>
      </c>
    </row>
    <row r="399" spans="1:28" x14ac:dyDescent="0.25">
      <c r="A399" s="2">
        <v>9</v>
      </c>
      <c r="B399" s="17">
        <v>355</v>
      </c>
      <c r="C399" s="18">
        <v>258</v>
      </c>
      <c r="D399" s="18">
        <v>297</v>
      </c>
      <c r="E399" s="18">
        <v>344</v>
      </c>
      <c r="F399" s="18">
        <v>311</v>
      </c>
      <c r="G399" s="18">
        <v>246</v>
      </c>
      <c r="H399" s="18">
        <v>129</v>
      </c>
      <c r="I399" s="18">
        <v>168</v>
      </c>
      <c r="J399" s="18">
        <v>215</v>
      </c>
      <c r="K399" s="18">
        <v>182</v>
      </c>
      <c r="L399" s="18">
        <v>492</v>
      </c>
      <c r="M399" s="18">
        <v>400</v>
      </c>
      <c r="N399" s="18">
        <v>414</v>
      </c>
      <c r="O399" s="18">
        <v>456</v>
      </c>
      <c r="P399" s="18">
        <v>428</v>
      </c>
      <c r="Q399" s="18">
        <v>609</v>
      </c>
      <c r="R399" s="18">
        <v>512</v>
      </c>
      <c r="S399" s="18">
        <v>526</v>
      </c>
      <c r="T399" s="18">
        <v>598</v>
      </c>
      <c r="U399" s="18">
        <v>570</v>
      </c>
      <c r="V399" s="18">
        <v>113</v>
      </c>
      <c r="W399" s="18">
        <v>16</v>
      </c>
      <c r="X399" s="18">
        <v>35</v>
      </c>
      <c r="Y399" s="18">
        <v>77</v>
      </c>
      <c r="Z399" s="22">
        <v>74</v>
      </c>
      <c r="AA399" s="11">
        <f t="shared" si="24"/>
        <v>3263025</v>
      </c>
    </row>
    <row r="400" spans="1:28" x14ac:dyDescent="0.25">
      <c r="A400" s="2">
        <v>10</v>
      </c>
      <c r="B400" s="17">
        <v>336</v>
      </c>
      <c r="C400" s="18">
        <v>322</v>
      </c>
      <c r="D400" s="18">
        <v>269</v>
      </c>
      <c r="E400" s="18">
        <v>280</v>
      </c>
      <c r="F400" s="18">
        <v>358</v>
      </c>
      <c r="G400" s="18">
        <v>207</v>
      </c>
      <c r="H400" s="18">
        <v>193</v>
      </c>
      <c r="I400" s="18">
        <v>140</v>
      </c>
      <c r="J400" s="18">
        <v>171</v>
      </c>
      <c r="K400" s="18">
        <v>229</v>
      </c>
      <c r="L400" s="18">
        <v>453</v>
      </c>
      <c r="M400" s="18">
        <v>439</v>
      </c>
      <c r="N400" s="18">
        <v>381</v>
      </c>
      <c r="O400" s="18">
        <v>417</v>
      </c>
      <c r="P400" s="18">
        <v>500</v>
      </c>
      <c r="Q400" s="18">
        <v>595</v>
      </c>
      <c r="R400" s="18">
        <v>551</v>
      </c>
      <c r="S400" s="18">
        <v>523</v>
      </c>
      <c r="T400" s="18">
        <v>534</v>
      </c>
      <c r="U400" s="18">
        <v>612</v>
      </c>
      <c r="V400" s="18">
        <v>99</v>
      </c>
      <c r="W400" s="18">
        <v>60</v>
      </c>
      <c r="X400" s="18">
        <v>2</v>
      </c>
      <c r="Y400" s="18">
        <v>38</v>
      </c>
      <c r="Z400" s="22">
        <v>116</v>
      </c>
      <c r="AA400" s="11">
        <f t="shared" si="24"/>
        <v>3263025</v>
      </c>
    </row>
    <row r="401" spans="1:28" x14ac:dyDescent="0.25">
      <c r="A401" s="2">
        <v>11</v>
      </c>
      <c r="B401" s="17">
        <v>139</v>
      </c>
      <c r="C401" s="18">
        <v>217</v>
      </c>
      <c r="D401" s="18">
        <v>228</v>
      </c>
      <c r="E401" s="18">
        <v>200</v>
      </c>
      <c r="F401" s="18">
        <v>156</v>
      </c>
      <c r="G401" s="18">
        <v>522</v>
      </c>
      <c r="H401" s="18">
        <v>580</v>
      </c>
      <c r="I401" s="18">
        <v>611</v>
      </c>
      <c r="J401" s="18">
        <v>558</v>
      </c>
      <c r="K401" s="18">
        <v>544</v>
      </c>
      <c r="L401" s="18">
        <v>260</v>
      </c>
      <c r="M401" s="18">
        <v>338</v>
      </c>
      <c r="N401" s="18">
        <v>374</v>
      </c>
      <c r="O401" s="18">
        <v>316</v>
      </c>
      <c r="P401" s="18">
        <v>277</v>
      </c>
      <c r="Q401" s="18">
        <v>18</v>
      </c>
      <c r="R401" s="18">
        <v>96</v>
      </c>
      <c r="S401" s="18">
        <v>107</v>
      </c>
      <c r="T401" s="18">
        <v>54</v>
      </c>
      <c r="U401" s="18">
        <v>40</v>
      </c>
      <c r="V401" s="18">
        <v>376</v>
      </c>
      <c r="W401" s="18">
        <v>459</v>
      </c>
      <c r="X401" s="18">
        <v>495</v>
      </c>
      <c r="Y401" s="18">
        <v>437</v>
      </c>
      <c r="Z401" s="22">
        <v>423</v>
      </c>
      <c r="AA401" s="11">
        <f t="shared" si="24"/>
        <v>3263025</v>
      </c>
    </row>
    <row r="402" spans="1:28" x14ac:dyDescent="0.25">
      <c r="A402" s="2">
        <v>12</v>
      </c>
      <c r="B402" s="17">
        <v>181</v>
      </c>
      <c r="C402" s="18">
        <v>153</v>
      </c>
      <c r="D402" s="18">
        <v>225</v>
      </c>
      <c r="E402" s="18">
        <v>239</v>
      </c>
      <c r="F402" s="18">
        <v>142</v>
      </c>
      <c r="G402" s="18">
        <v>569</v>
      </c>
      <c r="H402" s="18">
        <v>536</v>
      </c>
      <c r="I402" s="18">
        <v>583</v>
      </c>
      <c r="J402" s="18">
        <v>622</v>
      </c>
      <c r="K402" s="18">
        <v>505</v>
      </c>
      <c r="L402" s="18">
        <v>302</v>
      </c>
      <c r="M402" s="18">
        <v>299</v>
      </c>
      <c r="N402" s="18">
        <v>341</v>
      </c>
      <c r="O402" s="18">
        <v>360</v>
      </c>
      <c r="P402" s="18">
        <v>263</v>
      </c>
      <c r="Q402" s="18">
        <v>65</v>
      </c>
      <c r="R402" s="18">
        <v>32</v>
      </c>
      <c r="S402" s="18">
        <v>79</v>
      </c>
      <c r="T402" s="18">
        <v>118</v>
      </c>
      <c r="U402" s="18">
        <v>21</v>
      </c>
      <c r="V402" s="18">
        <v>448</v>
      </c>
      <c r="W402" s="18">
        <v>420</v>
      </c>
      <c r="X402" s="18">
        <v>462</v>
      </c>
      <c r="Y402" s="18">
        <v>476</v>
      </c>
      <c r="Z402" s="22">
        <v>384</v>
      </c>
      <c r="AA402" s="11">
        <f t="shared" si="24"/>
        <v>3263025</v>
      </c>
    </row>
    <row r="403" spans="1:28" x14ac:dyDescent="0.25">
      <c r="A403" s="2">
        <v>13</v>
      </c>
      <c r="B403" s="17">
        <v>175</v>
      </c>
      <c r="C403" s="18">
        <v>231</v>
      </c>
      <c r="D403" s="18">
        <v>192</v>
      </c>
      <c r="E403" s="18">
        <v>128</v>
      </c>
      <c r="F403" s="18">
        <v>214</v>
      </c>
      <c r="G403" s="18">
        <v>533</v>
      </c>
      <c r="H403" s="18">
        <v>619</v>
      </c>
      <c r="I403" s="18">
        <v>555</v>
      </c>
      <c r="J403" s="18">
        <v>511</v>
      </c>
      <c r="K403" s="18">
        <v>597</v>
      </c>
      <c r="L403" s="18">
        <v>291</v>
      </c>
      <c r="M403" s="18">
        <v>352</v>
      </c>
      <c r="N403" s="14">
        <v>313</v>
      </c>
      <c r="O403" s="18">
        <v>274</v>
      </c>
      <c r="P403" s="18">
        <v>335</v>
      </c>
      <c r="Q403" s="18">
        <v>29</v>
      </c>
      <c r="R403" s="18">
        <v>115</v>
      </c>
      <c r="S403" s="18">
        <v>71</v>
      </c>
      <c r="T403" s="18">
        <v>7</v>
      </c>
      <c r="U403" s="18">
        <v>93</v>
      </c>
      <c r="V403" s="18">
        <v>412</v>
      </c>
      <c r="W403" s="18">
        <v>498</v>
      </c>
      <c r="X403" s="18">
        <v>434</v>
      </c>
      <c r="Y403" s="18">
        <v>395</v>
      </c>
      <c r="Z403" s="22">
        <v>451</v>
      </c>
      <c r="AA403" s="11">
        <f t="shared" si="24"/>
        <v>3263025</v>
      </c>
      <c r="AB403" s="12">
        <f>B403^3+C403^3+D403^3+E403^3+F403^3+G403^3+H403^3+I403^3+J403^3+K403^3+L403^3+M403^3+N403^3+O403^3+P403^3+Q403^3+R403^3+S403^3+T403^3+U403^3+V403^3+W403^3+X403^3+Y403^3+Z403^3</f>
        <v>1530765625</v>
      </c>
    </row>
    <row r="404" spans="1:28" x14ac:dyDescent="0.25">
      <c r="A404" s="2">
        <v>14</v>
      </c>
      <c r="B404" s="17">
        <v>242</v>
      </c>
      <c r="C404" s="18">
        <v>150</v>
      </c>
      <c r="D404" s="18">
        <v>164</v>
      </c>
      <c r="E404" s="18">
        <v>206</v>
      </c>
      <c r="F404" s="18">
        <v>178</v>
      </c>
      <c r="G404" s="18">
        <v>605</v>
      </c>
      <c r="H404" s="18">
        <v>508</v>
      </c>
      <c r="I404" s="18">
        <v>547</v>
      </c>
      <c r="J404" s="18">
        <v>594</v>
      </c>
      <c r="K404" s="18">
        <v>561</v>
      </c>
      <c r="L404" s="18">
        <v>363</v>
      </c>
      <c r="M404" s="18">
        <v>266</v>
      </c>
      <c r="N404" s="18">
        <v>285</v>
      </c>
      <c r="O404" s="18">
        <v>327</v>
      </c>
      <c r="P404" s="18">
        <v>324</v>
      </c>
      <c r="Q404" s="18">
        <v>121</v>
      </c>
      <c r="R404" s="18">
        <v>4</v>
      </c>
      <c r="S404" s="18">
        <v>43</v>
      </c>
      <c r="T404" s="18">
        <v>90</v>
      </c>
      <c r="U404" s="18">
        <v>57</v>
      </c>
      <c r="V404" s="18">
        <v>484</v>
      </c>
      <c r="W404" s="18">
        <v>387</v>
      </c>
      <c r="X404" s="18">
        <v>401</v>
      </c>
      <c r="Y404" s="18">
        <v>473</v>
      </c>
      <c r="Z404" s="22">
        <v>445</v>
      </c>
      <c r="AA404" s="11">
        <f t="shared" si="24"/>
        <v>3263025</v>
      </c>
      <c r="AB404" s="12"/>
    </row>
    <row r="405" spans="1:28" x14ac:dyDescent="0.25">
      <c r="A405" s="2">
        <v>15</v>
      </c>
      <c r="B405" s="17">
        <v>203</v>
      </c>
      <c r="C405" s="18">
        <v>189</v>
      </c>
      <c r="D405" s="18">
        <v>131</v>
      </c>
      <c r="E405" s="18">
        <v>167</v>
      </c>
      <c r="F405" s="18">
        <v>250</v>
      </c>
      <c r="G405" s="18">
        <v>586</v>
      </c>
      <c r="H405" s="18">
        <v>572</v>
      </c>
      <c r="I405" s="18">
        <v>519</v>
      </c>
      <c r="J405" s="18">
        <v>530</v>
      </c>
      <c r="K405" s="18">
        <v>608</v>
      </c>
      <c r="L405" s="18">
        <v>349</v>
      </c>
      <c r="M405" s="18">
        <v>310</v>
      </c>
      <c r="N405" s="18">
        <v>252</v>
      </c>
      <c r="O405" s="18">
        <v>288</v>
      </c>
      <c r="P405" s="18">
        <v>366</v>
      </c>
      <c r="Q405" s="18">
        <v>82</v>
      </c>
      <c r="R405" s="18">
        <v>68</v>
      </c>
      <c r="S405" s="18">
        <v>15</v>
      </c>
      <c r="T405" s="18">
        <v>46</v>
      </c>
      <c r="U405" s="18">
        <v>104</v>
      </c>
      <c r="V405" s="18">
        <v>470</v>
      </c>
      <c r="W405" s="18">
        <v>426</v>
      </c>
      <c r="X405" s="18">
        <v>398</v>
      </c>
      <c r="Y405" s="18">
        <v>409</v>
      </c>
      <c r="Z405" s="22">
        <v>487</v>
      </c>
      <c r="AA405" s="11">
        <f t="shared" si="24"/>
        <v>3263025</v>
      </c>
      <c r="AB405" s="12"/>
    </row>
    <row r="406" spans="1:28" x14ac:dyDescent="0.25">
      <c r="A406" s="2">
        <v>16</v>
      </c>
      <c r="B406" s="17">
        <v>510</v>
      </c>
      <c r="C406" s="18">
        <v>588</v>
      </c>
      <c r="D406" s="18">
        <v>624</v>
      </c>
      <c r="E406" s="18">
        <v>566</v>
      </c>
      <c r="F406" s="18">
        <v>527</v>
      </c>
      <c r="G406" s="18">
        <v>14</v>
      </c>
      <c r="H406" s="18">
        <v>92</v>
      </c>
      <c r="I406" s="18">
        <v>103</v>
      </c>
      <c r="J406" s="18">
        <v>75</v>
      </c>
      <c r="K406" s="18">
        <v>31</v>
      </c>
      <c r="L406" s="18">
        <v>126</v>
      </c>
      <c r="M406" s="18">
        <v>209</v>
      </c>
      <c r="N406" s="18">
        <v>245</v>
      </c>
      <c r="O406" s="18">
        <v>187</v>
      </c>
      <c r="P406" s="18">
        <v>173</v>
      </c>
      <c r="Q406" s="18">
        <v>397</v>
      </c>
      <c r="R406" s="18">
        <v>455</v>
      </c>
      <c r="S406" s="18">
        <v>486</v>
      </c>
      <c r="T406" s="18">
        <v>433</v>
      </c>
      <c r="U406" s="18">
        <v>419</v>
      </c>
      <c r="V406" s="18">
        <v>268</v>
      </c>
      <c r="W406" s="18">
        <v>346</v>
      </c>
      <c r="X406" s="18">
        <v>357</v>
      </c>
      <c r="Y406" s="18">
        <v>304</v>
      </c>
      <c r="Z406" s="22">
        <v>290</v>
      </c>
      <c r="AA406" s="11">
        <f t="shared" si="24"/>
        <v>3263025</v>
      </c>
      <c r="AB406" s="12"/>
    </row>
    <row r="407" spans="1:28" x14ac:dyDescent="0.25">
      <c r="A407" s="2">
        <v>17</v>
      </c>
      <c r="B407" s="17">
        <v>552</v>
      </c>
      <c r="C407" s="18">
        <v>549</v>
      </c>
      <c r="D407" s="18">
        <v>591</v>
      </c>
      <c r="E407" s="18">
        <v>610</v>
      </c>
      <c r="F407" s="18">
        <v>513</v>
      </c>
      <c r="G407" s="18">
        <v>56</v>
      </c>
      <c r="H407" s="18">
        <v>28</v>
      </c>
      <c r="I407" s="18">
        <v>100</v>
      </c>
      <c r="J407" s="18">
        <v>114</v>
      </c>
      <c r="K407" s="18">
        <v>17</v>
      </c>
      <c r="L407" s="18">
        <v>198</v>
      </c>
      <c r="M407" s="18">
        <v>170</v>
      </c>
      <c r="N407" s="18">
        <v>212</v>
      </c>
      <c r="O407" s="18">
        <v>226</v>
      </c>
      <c r="P407" s="18">
        <v>134</v>
      </c>
      <c r="Q407" s="18">
        <v>444</v>
      </c>
      <c r="R407" s="18">
        <v>411</v>
      </c>
      <c r="S407" s="18">
        <v>458</v>
      </c>
      <c r="T407" s="18">
        <v>497</v>
      </c>
      <c r="U407" s="18">
        <v>380</v>
      </c>
      <c r="V407" s="18">
        <v>315</v>
      </c>
      <c r="W407" s="18">
        <v>282</v>
      </c>
      <c r="X407" s="18">
        <v>329</v>
      </c>
      <c r="Y407" s="18">
        <v>368</v>
      </c>
      <c r="Z407" s="22">
        <v>271</v>
      </c>
      <c r="AA407" s="11">
        <f t="shared" si="24"/>
        <v>3263025</v>
      </c>
      <c r="AB407" s="12"/>
    </row>
    <row r="408" spans="1:28" x14ac:dyDescent="0.25">
      <c r="A408" s="2">
        <v>18</v>
      </c>
      <c r="B408" s="17">
        <v>541</v>
      </c>
      <c r="C408" s="18">
        <v>602</v>
      </c>
      <c r="D408" s="18">
        <v>563</v>
      </c>
      <c r="E408" s="18">
        <v>524</v>
      </c>
      <c r="F408" s="18">
        <v>585</v>
      </c>
      <c r="G408" s="18">
        <v>50</v>
      </c>
      <c r="H408" s="18">
        <v>106</v>
      </c>
      <c r="I408" s="18">
        <v>67</v>
      </c>
      <c r="J408" s="18">
        <v>3</v>
      </c>
      <c r="K408" s="18">
        <v>89</v>
      </c>
      <c r="L408" s="18">
        <v>162</v>
      </c>
      <c r="M408" s="18">
        <v>248</v>
      </c>
      <c r="N408" s="18">
        <v>184</v>
      </c>
      <c r="O408" s="18">
        <v>145</v>
      </c>
      <c r="P408" s="18">
        <v>201</v>
      </c>
      <c r="Q408" s="18">
        <v>408</v>
      </c>
      <c r="R408" s="18">
        <v>494</v>
      </c>
      <c r="S408" s="18">
        <v>430</v>
      </c>
      <c r="T408" s="18">
        <v>386</v>
      </c>
      <c r="U408" s="18">
        <v>472</v>
      </c>
      <c r="V408" s="18">
        <v>279</v>
      </c>
      <c r="W408" s="18">
        <v>365</v>
      </c>
      <c r="X408" s="18">
        <v>321</v>
      </c>
      <c r="Y408" s="18">
        <v>257</v>
      </c>
      <c r="Z408" s="22">
        <v>343</v>
      </c>
      <c r="AA408" s="11">
        <f t="shared" si="24"/>
        <v>3263025</v>
      </c>
      <c r="AB408" s="12"/>
    </row>
    <row r="409" spans="1:28" x14ac:dyDescent="0.25">
      <c r="A409" s="2">
        <v>19</v>
      </c>
      <c r="B409" s="17">
        <v>613</v>
      </c>
      <c r="C409" s="18">
        <v>516</v>
      </c>
      <c r="D409" s="18">
        <v>535</v>
      </c>
      <c r="E409" s="18">
        <v>577</v>
      </c>
      <c r="F409" s="18">
        <v>574</v>
      </c>
      <c r="G409" s="18">
        <v>117</v>
      </c>
      <c r="H409" s="18">
        <v>25</v>
      </c>
      <c r="I409" s="18">
        <v>39</v>
      </c>
      <c r="J409" s="18">
        <v>81</v>
      </c>
      <c r="K409" s="18">
        <v>53</v>
      </c>
      <c r="L409" s="18">
        <v>234</v>
      </c>
      <c r="M409" s="18">
        <v>137</v>
      </c>
      <c r="N409" s="18">
        <v>151</v>
      </c>
      <c r="O409" s="18">
        <v>223</v>
      </c>
      <c r="P409" s="18">
        <v>195</v>
      </c>
      <c r="Q409" s="18">
        <v>480</v>
      </c>
      <c r="R409" s="18">
        <v>383</v>
      </c>
      <c r="S409" s="18">
        <v>422</v>
      </c>
      <c r="T409" s="18">
        <v>469</v>
      </c>
      <c r="U409" s="18">
        <v>436</v>
      </c>
      <c r="V409" s="18">
        <v>371</v>
      </c>
      <c r="W409" s="18">
        <v>254</v>
      </c>
      <c r="X409" s="18">
        <v>293</v>
      </c>
      <c r="Y409" s="18">
        <v>340</v>
      </c>
      <c r="Z409" s="22">
        <v>307</v>
      </c>
      <c r="AA409" s="11">
        <f t="shared" si="24"/>
        <v>3263025</v>
      </c>
      <c r="AB409" s="12"/>
    </row>
    <row r="410" spans="1:28" x14ac:dyDescent="0.25">
      <c r="A410" s="2">
        <v>20</v>
      </c>
      <c r="B410" s="17">
        <v>599</v>
      </c>
      <c r="C410" s="18">
        <v>560</v>
      </c>
      <c r="D410" s="18">
        <v>502</v>
      </c>
      <c r="E410" s="18">
        <v>538</v>
      </c>
      <c r="F410" s="18">
        <v>616</v>
      </c>
      <c r="G410" s="18">
        <v>78</v>
      </c>
      <c r="H410" s="18">
        <v>64</v>
      </c>
      <c r="I410" s="18">
        <v>6</v>
      </c>
      <c r="J410" s="18">
        <v>42</v>
      </c>
      <c r="K410" s="18">
        <v>125</v>
      </c>
      <c r="L410" s="18">
        <v>220</v>
      </c>
      <c r="M410" s="18">
        <v>176</v>
      </c>
      <c r="N410" s="18">
        <v>148</v>
      </c>
      <c r="O410" s="18">
        <v>159</v>
      </c>
      <c r="P410" s="18">
        <v>237</v>
      </c>
      <c r="Q410" s="18">
        <v>461</v>
      </c>
      <c r="R410" s="18">
        <v>447</v>
      </c>
      <c r="S410" s="18">
        <v>394</v>
      </c>
      <c r="T410" s="18">
        <v>405</v>
      </c>
      <c r="U410" s="18">
        <v>483</v>
      </c>
      <c r="V410" s="18">
        <v>332</v>
      </c>
      <c r="W410" s="18">
        <v>318</v>
      </c>
      <c r="X410" s="18">
        <v>265</v>
      </c>
      <c r="Y410" s="18">
        <v>296</v>
      </c>
      <c r="Z410" s="22">
        <v>354</v>
      </c>
      <c r="AA410" s="11">
        <f t="shared" si="24"/>
        <v>3263025</v>
      </c>
      <c r="AB410" s="12"/>
    </row>
    <row r="411" spans="1:28" x14ac:dyDescent="0.25">
      <c r="A411" s="2">
        <v>21</v>
      </c>
      <c r="B411" s="17">
        <v>393</v>
      </c>
      <c r="C411" s="18">
        <v>471</v>
      </c>
      <c r="D411" s="18">
        <v>482</v>
      </c>
      <c r="E411" s="18">
        <v>429</v>
      </c>
      <c r="F411" s="18">
        <v>415</v>
      </c>
      <c r="G411" s="18">
        <v>251</v>
      </c>
      <c r="H411" s="18">
        <v>334</v>
      </c>
      <c r="I411" s="18">
        <v>370</v>
      </c>
      <c r="J411" s="18">
        <v>312</v>
      </c>
      <c r="K411" s="18">
        <v>298</v>
      </c>
      <c r="L411" s="18">
        <v>22</v>
      </c>
      <c r="M411" s="18">
        <v>80</v>
      </c>
      <c r="N411" s="18">
        <v>111</v>
      </c>
      <c r="O411" s="18">
        <v>58</v>
      </c>
      <c r="P411" s="18">
        <v>44</v>
      </c>
      <c r="Q411" s="18">
        <v>135</v>
      </c>
      <c r="R411" s="18">
        <v>213</v>
      </c>
      <c r="S411" s="18">
        <v>249</v>
      </c>
      <c r="T411" s="18">
        <v>191</v>
      </c>
      <c r="U411" s="18">
        <v>152</v>
      </c>
      <c r="V411" s="18">
        <v>514</v>
      </c>
      <c r="W411" s="18">
        <v>592</v>
      </c>
      <c r="X411" s="18">
        <v>603</v>
      </c>
      <c r="Y411" s="18">
        <v>575</v>
      </c>
      <c r="Z411" s="22">
        <v>531</v>
      </c>
      <c r="AA411" s="11">
        <f t="shared" si="24"/>
        <v>3263025</v>
      </c>
      <c r="AB411" s="12"/>
    </row>
    <row r="412" spans="1:28" x14ac:dyDescent="0.25">
      <c r="A412" s="2">
        <v>22</v>
      </c>
      <c r="B412" s="17">
        <v>440</v>
      </c>
      <c r="C412" s="18">
        <v>407</v>
      </c>
      <c r="D412" s="18">
        <v>454</v>
      </c>
      <c r="E412" s="18">
        <v>493</v>
      </c>
      <c r="F412" s="18">
        <v>396</v>
      </c>
      <c r="G412" s="18">
        <v>323</v>
      </c>
      <c r="H412" s="18">
        <v>295</v>
      </c>
      <c r="I412" s="18">
        <v>337</v>
      </c>
      <c r="J412" s="18">
        <v>351</v>
      </c>
      <c r="K412" s="18">
        <v>259</v>
      </c>
      <c r="L412" s="18">
        <v>69</v>
      </c>
      <c r="M412" s="18">
        <v>36</v>
      </c>
      <c r="N412" s="18">
        <v>83</v>
      </c>
      <c r="O412" s="18">
        <v>122</v>
      </c>
      <c r="P412" s="18">
        <v>5</v>
      </c>
      <c r="Q412" s="18">
        <v>177</v>
      </c>
      <c r="R412" s="18">
        <v>174</v>
      </c>
      <c r="S412" s="18">
        <v>216</v>
      </c>
      <c r="T412" s="18">
        <v>235</v>
      </c>
      <c r="U412" s="18">
        <v>138</v>
      </c>
      <c r="V412" s="18">
        <v>556</v>
      </c>
      <c r="W412" s="18">
        <v>528</v>
      </c>
      <c r="X412" s="18">
        <v>600</v>
      </c>
      <c r="Y412" s="18">
        <v>614</v>
      </c>
      <c r="Z412" s="22">
        <v>517</v>
      </c>
      <c r="AA412" s="11">
        <f t="shared" si="24"/>
        <v>3263025</v>
      </c>
      <c r="AB412" s="12"/>
    </row>
    <row r="413" spans="1:28" x14ac:dyDescent="0.25">
      <c r="A413" s="2">
        <v>23</v>
      </c>
      <c r="B413" s="17">
        <v>404</v>
      </c>
      <c r="C413" s="18">
        <v>490</v>
      </c>
      <c r="D413" s="18">
        <v>446</v>
      </c>
      <c r="E413" s="18">
        <v>382</v>
      </c>
      <c r="F413" s="18">
        <v>468</v>
      </c>
      <c r="G413" s="18">
        <v>287</v>
      </c>
      <c r="H413" s="18">
        <v>373</v>
      </c>
      <c r="I413" s="18">
        <v>309</v>
      </c>
      <c r="J413" s="18">
        <v>270</v>
      </c>
      <c r="K413" s="18">
        <v>326</v>
      </c>
      <c r="L413" s="18">
        <v>33</v>
      </c>
      <c r="M413" s="18">
        <v>119</v>
      </c>
      <c r="N413" s="18">
        <v>55</v>
      </c>
      <c r="O413" s="18">
        <v>11</v>
      </c>
      <c r="P413" s="18">
        <v>97</v>
      </c>
      <c r="Q413" s="18">
        <v>166</v>
      </c>
      <c r="R413" s="18">
        <v>227</v>
      </c>
      <c r="S413" s="18">
        <v>188</v>
      </c>
      <c r="T413" s="18">
        <v>149</v>
      </c>
      <c r="U413" s="18">
        <v>210</v>
      </c>
      <c r="V413" s="18">
        <v>550</v>
      </c>
      <c r="W413" s="18">
        <v>606</v>
      </c>
      <c r="X413" s="18">
        <v>567</v>
      </c>
      <c r="Y413" s="18">
        <v>503</v>
      </c>
      <c r="Z413" s="22">
        <v>589</v>
      </c>
      <c r="AA413" s="11">
        <f t="shared" si="24"/>
        <v>3263025</v>
      </c>
      <c r="AB413" s="12"/>
    </row>
    <row r="414" spans="1:28" x14ac:dyDescent="0.25">
      <c r="A414" s="2">
        <v>24</v>
      </c>
      <c r="B414" s="17">
        <v>496</v>
      </c>
      <c r="C414" s="18">
        <v>379</v>
      </c>
      <c r="D414" s="18">
        <v>418</v>
      </c>
      <c r="E414" s="18">
        <v>465</v>
      </c>
      <c r="F414" s="18">
        <v>432</v>
      </c>
      <c r="G414" s="18">
        <v>359</v>
      </c>
      <c r="H414" s="18">
        <v>262</v>
      </c>
      <c r="I414" s="18">
        <v>276</v>
      </c>
      <c r="J414" s="18">
        <v>348</v>
      </c>
      <c r="K414" s="18">
        <v>320</v>
      </c>
      <c r="L414" s="18">
        <v>105</v>
      </c>
      <c r="M414" s="18">
        <v>8</v>
      </c>
      <c r="N414" s="18">
        <v>47</v>
      </c>
      <c r="O414" s="18">
        <v>94</v>
      </c>
      <c r="P414" s="18">
        <v>61</v>
      </c>
      <c r="Q414" s="18">
        <v>238</v>
      </c>
      <c r="R414" s="18">
        <v>141</v>
      </c>
      <c r="S414" s="18">
        <v>160</v>
      </c>
      <c r="T414" s="18">
        <v>202</v>
      </c>
      <c r="U414" s="18">
        <v>199</v>
      </c>
      <c r="V414" s="18">
        <v>617</v>
      </c>
      <c r="W414" s="18">
        <v>525</v>
      </c>
      <c r="X414" s="18">
        <v>539</v>
      </c>
      <c r="Y414" s="18">
        <v>581</v>
      </c>
      <c r="Z414" s="22">
        <v>553</v>
      </c>
      <c r="AA414" s="11">
        <f t="shared" si="24"/>
        <v>3263025</v>
      </c>
      <c r="AB414" s="12"/>
    </row>
    <row r="415" spans="1:28" x14ac:dyDescent="0.25">
      <c r="A415" s="2">
        <v>25</v>
      </c>
      <c r="B415" s="19">
        <v>457</v>
      </c>
      <c r="C415" s="20">
        <v>443</v>
      </c>
      <c r="D415" s="20">
        <v>390</v>
      </c>
      <c r="E415" s="20">
        <v>421</v>
      </c>
      <c r="F415" s="20">
        <v>479</v>
      </c>
      <c r="G415" s="20">
        <v>345</v>
      </c>
      <c r="H415" s="20">
        <v>301</v>
      </c>
      <c r="I415" s="20">
        <v>273</v>
      </c>
      <c r="J415" s="20">
        <v>284</v>
      </c>
      <c r="K415" s="20">
        <v>362</v>
      </c>
      <c r="L415" s="20">
        <v>86</v>
      </c>
      <c r="M415" s="20">
        <v>72</v>
      </c>
      <c r="N415" s="20">
        <v>19</v>
      </c>
      <c r="O415" s="20">
        <v>30</v>
      </c>
      <c r="P415" s="20">
        <v>108</v>
      </c>
      <c r="Q415" s="20">
        <v>224</v>
      </c>
      <c r="R415" s="20">
        <v>185</v>
      </c>
      <c r="S415" s="20">
        <v>127</v>
      </c>
      <c r="T415" s="20">
        <v>163</v>
      </c>
      <c r="U415" s="20">
        <v>241</v>
      </c>
      <c r="V415" s="20">
        <v>578</v>
      </c>
      <c r="W415" s="20">
        <v>564</v>
      </c>
      <c r="X415" s="20">
        <v>506</v>
      </c>
      <c r="Y415" s="20">
        <v>542</v>
      </c>
      <c r="Z415" s="23">
        <v>625</v>
      </c>
      <c r="AA415" s="11">
        <f t="shared" si="24"/>
        <v>3263025</v>
      </c>
      <c r="AB415" s="12"/>
    </row>
    <row r="416" spans="1:28" x14ac:dyDescent="0.25">
      <c r="A416" s="7" t="s">
        <v>0</v>
      </c>
      <c r="B416" s="11">
        <f t="shared" ref="B416:Z416" si="25">SUMSQ(B391:B415)</f>
        <v>3263025</v>
      </c>
      <c r="C416" s="11">
        <f t="shared" si="25"/>
        <v>3263025</v>
      </c>
      <c r="D416" s="11">
        <f t="shared" si="25"/>
        <v>3263025</v>
      </c>
      <c r="E416" s="11">
        <f t="shared" si="25"/>
        <v>3263025</v>
      </c>
      <c r="F416" s="11">
        <f t="shared" si="25"/>
        <v>3263025</v>
      </c>
      <c r="G416" s="11">
        <f t="shared" si="25"/>
        <v>3263025</v>
      </c>
      <c r="H416" s="11">
        <f t="shared" si="25"/>
        <v>3263025</v>
      </c>
      <c r="I416" s="11">
        <f t="shared" si="25"/>
        <v>3263025</v>
      </c>
      <c r="J416" s="11">
        <f t="shared" si="25"/>
        <v>3263025</v>
      </c>
      <c r="K416" s="11">
        <f t="shared" si="25"/>
        <v>3263025</v>
      </c>
      <c r="L416" s="11">
        <f t="shared" si="25"/>
        <v>3263025</v>
      </c>
      <c r="M416" s="11">
        <f t="shared" si="25"/>
        <v>3263025</v>
      </c>
      <c r="N416" s="11">
        <f t="shared" si="25"/>
        <v>3263025</v>
      </c>
      <c r="O416" s="11">
        <f t="shared" si="25"/>
        <v>3263025</v>
      </c>
      <c r="P416" s="11">
        <f t="shared" si="25"/>
        <v>3263025</v>
      </c>
      <c r="Q416" s="11">
        <f t="shared" si="25"/>
        <v>3263025</v>
      </c>
      <c r="R416" s="11">
        <f t="shared" si="25"/>
        <v>3263025</v>
      </c>
      <c r="S416" s="11">
        <f t="shared" si="25"/>
        <v>3263025</v>
      </c>
      <c r="T416" s="11">
        <f t="shared" si="25"/>
        <v>3263025</v>
      </c>
      <c r="U416" s="11">
        <f t="shared" si="25"/>
        <v>3263025</v>
      </c>
      <c r="V416" s="11">
        <f t="shared" si="25"/>
        <v>3263025</v>
      </c>
      <c r="W416" s="11">
        <f t="shared" si="25"/>
        <v>3263025</v>
      </c>
      <c r="X416" s="11">
        <f t="shared" si="25"/>
        <v>3263025</v>
      </c>
      <c r="Y416" s="11">
        <f t="shared" si="25"/>
        <v>3263025</v>
      </c>
      <c r="Z416" s="11">
        <f t="shared" si="25"/>
        <v>3263025</v>
      </c>
      <c r="AA416" s="11"/>
      <c r="AB416" s="12"/>
    </row>
    <row r="417" spans="1:28" x14ac:dyDescent="0.25">
      <c r="A417" s="7" t="s">
        <v>4</v>
      </c>
      <c r="N417" s="12">
        <f>N391^3+N392^3+N393^3+N394^3+N395^3+N396^3+N397^3+N398^3+N399^3+N400^3+N401^3+N402^3+N403^3+N404^3+N405^3+N406^3+N407^3+N408^3+N409^3+N410^3+N411^3+N412^3+N413^3+N414^3+N415^3</f>
        <v>1530765625</v>
      </c>
      <c r="O417" s="12"/>
      <c r="AA417" s="11"/>
      <c r="AB417" s="12"/>
    </row>
    <row r="418" spans="1:28" x14ac:dyDescent="0.25">
      <c r="A418" s="3"/>
      <c r="B418" s="8" t="s">
        <v>6</v>
      </c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11"/>
      <c r="AB418" s="12"/>
    </row>
    <row r="419" spans="1:28" x14ac:dyDescent="0.25">
      <c r="A419" s="7" t="s">
        <v>1</v>
      </c>
      <c r="B419" s="3">
        <f>B391</f>
        <v>1</v>
      </c>
      <c r="C419" s="3">
        <f>C392</f>
        <v>45</v>
      </c>
      <c r="D419" s="3">
        <f>D393</f>
        <v>59</v>
      </c>
      <c r="E419" s="3">
        <f>E394</f>
        <v>98</v>
      </c>
      <c r="F419" s="3">
        <f>F395</f>
        <v>112</v>
      </c>
      <c r="G419" s="3">
        <f>G396</f>
        <v>143</v>
      </c>
      <c r="H419" s="3">
        <f>H397</f>
        <v>157</v>
      </c>
      <c r="I419" s="3">
        <f>I398</f>
        <v>196</v>
      </c>
      <c r="J419" s="3">
        <f>J399</f>
        <v>215</v>
      </c>
      <c r="K419" s="3">
        <f>K400</f>
        <v>229</v>
      </c>
      <c r="L419" s="3">
        <f>L401</f>
        <v>260</v>
      </c>
      <c r="M419" s="3">
        <f>M402</f>
        <v>299</v>
      </c>
      <c r="N419" s="3">
        <f>N403</f>
        <v>313</v>
      </c>
      <c r="O419" s="3">
        <f>O404</f>
        <v>327</v>
      </c>
      <c r="P419" s="3">
        <f>P405</f>
        <v>366</v>
      </c>
      <c r="Q419" s="3">
        <f>Q406</f>
        <v>397</v>
      </c>
      <c r="R419" s="3">
        <f>R407</f>
        <v>411</v>
      </c>
      <c r="S419" s="3">
        <f>S408</f>
        <v>430</v>
      </c>
      <c r="T419" s="3">
        <f>T409</f>
        <v>469</v>
      </c>
      <c r="U419" s="3">
        <f>U410</f>
        <v>483</v>
      </c>
      <c r="V419" s="3">
        <f>V411</f>
        <v>514</v>
      </c>
      <c r="W419" s="3">
        <f>W412</f>
        <v>528</v>
      </c>
      <c r="X419" s="3">
        <f>X413</f>
        <v>567</v>
      </c>
      <c r="Y419" s="3">
        <f>Y414</f>
        <v>581</v>
      </c>
      <c r="Z419" s="9">
        <f>Z415</f>
        <v>625</v>
      </c>
      <c r="AA419" s="11">
        <f>SUMSQ(B419:Z419)</f>
        <v>3263025</v>
      </c>
      <c r="AB419" s="12">
        <f>B419^3+C419^3+D419^3+E419^3+F419^3+G419^3+H419^3+I419^3+J419^3+K419^3+L419^3+M419^3+N419^3+O419^3+P419^3+Q419^3+R419^3+S419^3+T419^3+U419^3+V419^3+W419^3+X419^3+Y419^3+Z419^3</f>
        <v>1530765625</v>
      </c>
    </row>
    <row r="420" spans="1:28" x14ac:dyDescent="0.25">
      <c r="A420" s="7" t="s">
        <v>2</v>
      </c>
      <c r="B420" s="3">
        <f>B415</f>
        <v>457</v>
      </c>
      <c r="C420" s="3">
        <f>C414</f>
        <v>379</v>
      </c>
      <c r="D420" s="3">
        <f>D413</f>
        <v>446</v>
      </c>
      <c r="E420" s="3">
        <f>E412</f>
        <v>493</v>
      </c>
      <c r="F420" s="3">
        <f>F411</f>
        <v>415</v>
      </c>
      <c r="G420" s="3">
        <f>G410</f>
        <v>78</v>
      </c>
      <c r="H420" s="3">
        <f>H409</f>
        <v>25</v>
      </c>
      <c r="I420" s="3">
        <f>I408</f>
        <v>67</v>
      </c>
      <c r="J420" s="3">
        <f>J407</f>
        <v>114</v>
      </c>
      <c r="K420" s="3">
        <f>K406</f>
        <v>31</v>
      </c>
      <c r="L420" s="3">
        <f>L405</f>
        <v>349</v>
      </c>
      <c r="M420" s="3">
        <f>M404</f>
        <v>266</v>
      </c>
      <c r="N420" s="3">
        <f>N403</f>
        <v>313</v>
      </c>
      <c r="O420" s="3">
        <f>O402</f>
        <v>360</v>
      </c>
      <c r="P420" s="3">
        <f>P401</f>
        <v>277</v>
      </c>
      <c r="Q420" s="3">
        <f>Q400</f>
        <v>595</v>
      </c>
      <c r="R420" s="3">
        <f>R399</f>
        <v>512</v>
      </c>
      <c r="S420" s="3">
        <f>S398</f>
        <v>559</v>
      </c>
      <c r="T420" s="3">
        <f>T397</f>
        <v>601</v>
      </c>
      <c r="U420" s="3">
        <f>U396</f>
        <v>548</v>
      </c>
      <c r="V420" s="3">
        <f>V395</f>
        <v>211</v>
      </c>
      <c r="W420" s="3">
        <f>W394</f>
        <v>133</v>
      </c>
      <c r="X420" s="3">
        <f>X393</f>
        <v>180</v>
      </c>
      <c r="Y420" s="3">
        <f>Y392</f>
        <v>247</v>
      </c>
      <c r="Z420" s="9">
        <f>Z391</f>
        <v>169</v>
      </c>
      <c r="AA420" s="11">
        <f>SUMSQ(B420:Z420)</f>
        <v>3263025</v>
      </c>
      <c r="AB420" s="12">
        <f>B420^3+C420^3+D420^3+E420^3+F420^3+G420^3+H420^3+I420^3+J420^3+K420^3+L420^3+M420^3+N420^3+O420^3+P420^3+Q420^3+R420^3+S420^3+T420^3+U420^3+V420^3+W420^3+X420^3+Y420^3+Z420^3</f>
        <v>1530765625</v>
      </c>
    </row>
    <row r="422" spans="1:28" x14ac:dyDescent="0.25">
      <c r="A422" s="2" t="s">
        <v>3</v>
      </c>
      <c r="B422" s="13" t="s">
        <v>39</v>
      </c>
      <c r="C422" s="2"/>
      <c r="D422" s="2"/>
      <c r="E422" s="2"/>
      <c r="F422" s="2"/>
      <c r="G422" s="2"/>
      <c r="H422" s="34" t="s">
        <v>41</v>
      </c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6"/>
      <c r="AB422" s="2"/>
    </row>
    <row r="423" spans="1:28" x14ac:dyDescent="0.25">
      <c r="A423" s="2">
        <v>1</v>
      </c>
      <c r="B423" s="15">
        <v>169</v>
      </c>
      <c r="C423" s="16">
        <v>130</v>
      </c>
      <c r="D423" s="16">
        <v>222</v>
      </c>
      <c r="E423" s="16">
        <v>186</v>
      </c>
      <c r="F423" s="16">
        <v>233</v>
      </c>
      <c r="G423" s="16">
        <v>27</v>
      </c>
      <c r="H423" s="16">
        <v>13</v>
      </c>
      <c r="I423" s="16">
        <v>85</v>
      </c>
      <c r="J423" s="16">
        <v>74</v>
      </c>
      <c r="K423" s="16">
        <v>116</v>
      </c>
      <c r="L423" s="16">
        <v>423</v>
      </c>
      <c r="M423" s="16">
        <v>384</v>
      </c>
      <c r="N423" s="16">
        <v>451</v>
      </c>
      <c r="O423" s="16">
        <v>445</v>
      </c>
      <c r="P423" s="16">
        <v>487</v>
      </c>
      <c r="Q423" s="16">
        <v>290</v>
      </c>
      <c r="R423" s="16">
        <v>271</v>
      </c>
      <c r="S423" s="16">
        <v>343</v>
      </c>
      <c r="T423" s="16">
        <v>307</v>
      </c>
      <c r="U423" s="16">
        <v>354</v>
      </c>
      <c r="V423" s="16">
        <v>531</v>
      </c>
      <c r="W423" s="16">
        <v>517</v>
      </c>
      <c r="X423" s="16">
        <v>589</v>
      </c>
      <c r="Y423" s="16">
        <v>553</v>
      </c>
      <c r="Z423" s="21">
        <v>625</v>
      </c>
      <c r="AA423" s="11">
        <f t="shared" ref="AA423:AA447" si="26">SUMSQ(B423:Z423)</f>
        <v>3263025</v>
      </c>
    </row>
    <row r="424" spans="1:28" x14ac:dyDescent="0.25">
      <c r="A424" s="2">
        <v>2</v>
      </c>
      <c r="B424" s="17">
        <v>183</v>
      </c>
      <c r="C424" s="18">
        <v>247</v>
      </c>
      <c r="D424" s="18">
        <v>136</v>
      </c>
      <c r="E424" s="18">
        <v>219</v>
      </c>
      <c r="F424" s="18">
        <v>155</v>
      </c>
      <c r="G424" s="18">
        <v>66</v>
      </c>
      <c r="H424" s="18">
        <v>110</v>
      </c>
      <c r="I424" s="18">
        <v>24</v>
      </c>
      <c r="J424" s="18">
        <v>77</v>
      </c>
      <c r="K424" s="18">
        <v>38</v>
      </c>
      <c r="L424" s="18">
        <v>437</v>
      </c>
      <c r="M424" s="18">
        <v>476</v>
      </c>
      <c r="N424" s="18">
        <v>395</v>
      </c>
      <c r="O424" s="18">
        <v>473</v>
      </c>
      <c r="P424" s="18">
        <v>409</v>
      </c>
      <c r="Q424" s="18">
        <v>304</v>
      </c>
      <c r="R424" s="18">
        <v>368</v>
      </c>
      <c r="S424" s="18">
        <v>257</v>
      </c>
      <c r="T424" s="18">
        <v>340</v>
      </c>
      <c r="U424" s="18">
        <v>296</v>
      </c>
      <c r="V424" s="18">
        <v>575</v>
      </c>
      <c r="W424" s="18">
        <v>614</v>
      </c>
      <c r="X424" s="18">
        <v>503</v>
      </c>
      <c r="Y424" s="18">
        <v>581</v>
      </c>
      <c r="Z424" s="22">
        <v>542</v>
      </c>
      <c r="AA424" s="11">
        <f t="shared" si="26"/>
        <v>3263025</v>
      </c>
    </row>
    <row r="425" spans="1:28" x14ac:dyDescent="0.25">
      <c r="A425" s="2">
        <v>3</v>
      </c>
      <c r="B425" s="17">
        <v>236</v>
      </c>
      <c r="C425" s="18">
        <v>208</v>
      </c>
      <c r="D425" s="18">
        <v>180</v>
      </c>
      <c r="E425" s="18">
        <v>172</v>
      </c>
      <c r="F425" s="18">
        <v>144</v>
      </c>
      <c r="G425" s="18">
        <v>124</v>
      </c>
      <c r="H425" s="18">
        <v>91</v>
      </c>
      <c r="I425" s="18">
        <v>63</v>
      </c>
      <c r="J425" s="18">
        <v>35</v>
      </c>
      <c r="K425" s="18">
        <v>2</v>
      </c>
      <c r="L425" s="18">
        <v>495</v>
      </c>
      <c r="M425" s="18">
        <v>462</v>
      </c>
      <c r="N425" s="18">
        <v>434</v>
      </c>
      <c r="O425" s="18">
        <v>401</v>
      </c>
      <c r="P425" s="18">
        <v>398</v>
      </c>
      <c r="Q425" s="18">
        <v>357</v>
      </c>
      <c r="R425" s="18">
        <v>329</v>
      </c>
      <c r="S425" s="18">
        <v>321</v>
      </c>
      <c r="T425" s="18">
        <v>293</v>
      </c>
      <c r="U425" s="18">
        <v>265</v>
      </c>
      <c r="V425" s="18">
        <v>603</v>
      </c>
      <c r="W425" s="18">
        <v>600</v>
      </c>
      <c r="X425" s="18">
        <v>567</v>
      </c>
      <c r="Y425" s="18">
        <v>539</v>
      </c>
      <c r="Z425" s="22">
        <v>506</v>
      </c>
      <c r="AA425" s="11">
        <f t="shared" si="26"/>
        <v>3263025</v>
      </c>
    </row>
    <row r="426" spans="1:28" x14ac:dyDescent="0.25">
      <c r="A426" s="2">
        <v>4</v>
      </c>
      <c r="B426" s="17">
        <v>205</v>
      </c>
      <c r="C426" s="18">
        <v>161</v>
      </c>
      <c r="D426" s="18">
        <v>244</v>
      </c>
      <c r="E426" s="18">
        <v>133</v>
      </c>
      <c r="F426" s="18">
        <v>197</v>
      </c>
      <c r="G426" s="18">
        <v>88</v>
      </c>
      <c r="H426" s="18">
        <v>49</v>
      </c>
      <c r="I426" s="18">
        <v>102</v>
      </c>
      <c r="J426" s="18">
        <v>16</v>
      </c>
      <c r="K426" s="18">
        <v>60</v>
      </c>
      <c r="L426" s="18">
        <v>459</v>
      </c>
      <c r="M426" s="18">
        <v>420</v>
      </c>
      <c r="N426" s="18">
        <v>498</v>
      </c>
      <c r="O426" s="18">
        <v>387</v>
      </c>
      <c r="P426" s="18">
        <v>426</v>
      </c>
      <c r="Q426" s="18">
        <v>346</v>
      </c>
      <c r="R426" s="18">
        <v>282</v>
      </c>
      <c r="S426" s="18">
        <v>365</v>
      </c>
      <c r="T426" s="18">
        <v>254</v>
      </c>
      <c r="U426" s="18">
        <v>318</v>
      </c>
      <c r="V426" s="18">
        <v>592</v>
      </c>
      <c r="W426" s="18">
        <v>528</v>
      </c>
      <c r="X426" s="18">
        <v>606</v>
      </c>
      <c r="Y426" s="18">
        <v>525</v>
      </c>
      <c r="Z426" s="22">
        <v>564</v>
      </c>
      <c r="AA426" s="11">
        <f t="shared" si="26"/>
        <v>3263025</v>
      </c>
    </row>
    <row r="427" spans="1:28" x14ac:dyDescent="0.25">
      <c r="A427" s="2">
        <v>5</v>
      </c>
      <c r="B427" s="17">
        <v>147</v>
      </c>
      <c r="C427" s="18">
        <v>194</v>
      </c>
      <c r="D427" s="18">
        <v>158</v>
      </c>
      <c r="E427" s="18">
        <v>230</v>
      </c>
      <c r="F427" s="18">
        <v>211</v>
      </c>
      <c r="G427" s="18">
        <v>10</v>
      </c>
      <c r="H427" s="18">
        <v>52</v>
      </c>
      <c r="I427" s="18">
        <v>41</v>
      </c>
      <c r="J427" s="18">
        <v>113</v>
      </c>
      <c r="K427" s="18">
        <v>99</v>
      </c>
      <c r="L427" s="18">
        <v>376</v>
      </c>
      <c r="M427" s="18">
        <v>448</v>
      </c>
      <c r="N427" s="18">
        <v>412</v>
      </c>
      <c r="O427" s="18">
        <v>484</v>
      </c>
      <c r="P427" s="18">
        <v>470</v>
      </c>
      <c r="Q427" s="18">
        <v>268</v>
      </c>
      <c r="R427" s="18">
        <v>315</v>
      </c>
      <c r="S427" s="18">
        <v>279</v>
      </c>
      <c r="T427" s="18">
        <v>371</v>
      </c>
      <c r="U427" s="18">
        <v>332</v>
      </c>
      <c r="V427" s="18">
        <v>514</v>
      </c>
      <c r="W427" s="18">
        <v>556</v>
      </c>
      <c r="X427" s="18">
        <v>550</v>
      </c>
      <c r="Y427" s="18">
        <v>617</v>
      </c>
      <c r="Z427" s="22">
        <v>578</v>
      </c>
      <c r="AA427" s="11">
        <f t="shared" si="26"/>
        <v>3263025</v>
      </c>
    </row>
    <row r="428" spans="1:28" x14ac:dyDescent="0.25">
      <c r="A428" s="2">
        <v>6</v>
      </c>
      <c r="B428" s="17">
        <v>281</v>
      </c>
      <c r="C428" s="18">
        <v>267</v>
      </c>
      <c r="D428" s="18">
        <v>339</v>
      </c>
      <c r="E428" s="18">
        <v>303</v>
      </c>
      <c r="F428" s="18">
        <v>375</v>
      </c>
      <c r="G428" s="18">
        <v>548</v>
      </c>
      <c r="H428" s="18">
        <v>509</v>
      </c>
      <c r="I428" s="18">
        <v>576</v>
      </c>
      <c r="J428" s="18">
        <v>570</v>
      </c>
      <c r="K428" s="18">
        <v>612</v>
      </c>
      <c r="L428" s="18">
        <v>40</v>
      </c>
      <c r="M428" s="18">
        <v>21</v>
      </c>
      <c r="N428" s="18">
        <v>93</v>
      </c>
      <c r="O428" s="18">
        <v>57</v>
      </c>
      <c r="P428" s="18">
        <v>104</v>
      </c>
      <c r="Q428" s="18">
        <v>419</v>
      </c>
      <c r="R428" s="18">
        <v>380</v>
      </c>
      <c r="S428" s="18">
        <v>472</v>
      </c>
      <c r="T428" s="18">
        <v>436</v>
      </c>
      <c r="U428" s="18">
        <v>483</v>
      </c>
      <c r="V428" s="18">
        <v>152</v>
      </c>
      <c r="W428" s="18">
        <v>138</v>
      </c>
      <c r="X428" s="18">
        <v>210</v>
      </c>
      <c r="Y428" s="18">
        <v>199</v>
      </c>
      <c r="Z428" s="22">
        <v>241</v>
      </c>
      <c r="AA428" s="11">
        <f t="shared" si="26"/>
        <v>3263025</v>
      </c>
    </row>
    <row r="429" spans="1:28" x14ac:dyDescent="0.25">
      <c r="A429" s="2">
        <v>7</v>
      </c>
      <c r="B429" s="17">
        <v>325</v>
      </c>
      <c r="C429" s="18">
        <v>364</v>
      </c>
      <c r="D429" s="18">
        <v>253</v>
      </c>
      <c r="E429" s="18">
        <v>331</v>
      </c>
      <c r="F429" s="18">
        <v>292</v>
      </c>
      <c r="G429" s="18">
        <v>562</v>
      </c>
      <c r="H429" s="18">
        <v>601</v>
      </c>
      <c r="I429" s="18">
        <v>520</v>
      </c>
      <c r="J429" s="18">
        <v>598</v>
      </c>
      <c r="K429" s="18">
        <v>534</v>
      </c>
      <c r="L429" s="18">
        <v>54</v>
      </c>
      <c r="M429" s="18">
        <v>118</v>
      </c>
      <c r="N429" s="18">
        <v>7</v>
      </c>
      <c r="O429" s="18">
        <v>90</v>
      </c>
      <c r="P429" s="18">
        <v>46</v>
      </c>
      <c r="Q429" s="18">
        <v>433</v>
      </c>
      <c r="R429" s="18">
        <v>497</v>
      </c>
      <c r="S429" s="18">
        <v>386</v>
      </c>
      <c r="T429" s="18">
        <v>469</v>
      </c>
      <c r="U429" s="18">
        <v>405</v>
      </c>
      <c r="V429" s="18">
        <v>191</v>
      </c>
      <c r="W429" s="18">
        <v>235</v>
      </c>
      <c r="X429" s="18">
        <v>149</v>
      </c>
      <c r="Y429" s="18">
        <v>202</v>
      </c>
      <c r="Z429" s="22">
        <v>163</v>
      </c>
      <c r="AA429" s="11">
        <f t="shared" si="26"/>
        <v>3263025</v>
      </c>
      <c r="AB429" s="3" t="s">
        <v>3</v>
      </c>
    </row>
    <row r="430" spans="1:28" x14ac:dyDescent="0.25">
      <c r="A430" s="2">
        <v>8</v>
      </c>
      <c r="B430" s="17">
        <v>353</v>
      </c>
      <c r="C430" s="18">
        <v>350</v>
      </c>
      <c r="D430" s="18">
        <v>317</v>
      </c>
      <c r="E430" s="18">
        <v>289</v>
      </c>
      <c r="F430" s="18">
        <v>256</v>
      </c>
      <c r="G430" s="18">
        <v>620</v>
      </c>
      <c r="H430" s="18">
        <v>587</v>
      </c>
      <c r="I430" s="18">
        <v>559</v>
      </c>
      <c r="J430" s="18">
        <v>526</v>
      </c>
      <c r="K430" s="18">
        <v>523</v>
      </c>
      <c r="L430" s="18">
        <v>107</v>
      </c>
      <c r="M430" s="18">
        <v>79</v>
      </c>
      <c r="N430" s="18">
        <v>71</v>
      </c>
      <c r="O430" s="18">
        <v>43</v>
      </c>
      <c r="P430" s="18">
        <v>15</v>
      </c>
      <c r="Q430" s="18">
        <v>486</v>
      </c>
      <c r="R430" s="18">
        <v>458</v>
      </c>
      <c r="S430" s="18">
        <v>430</v>
      </c>
      <c r="T430" s="18">
        <v>422</v>
      </c>
      <c r="U430" s="18">
        <v>394</v>
      </c>
      <c r="V430" s="18">
        <v>249</v>
      </c>
      <c r="W430" s="18">
        <v>216</v>
      </c>
      <c r="X430" s="18">
        <v>188</v>
      </c>
      <c r="Y430" s="18">
        <v>160</v>
      </c>
      <c r="Z430" s="22">
        <v>127</v>
      </c>
      <c r="AA430" s="11">
        <f t="shared" si="26"/>
        <v>3263025</v>
      </c>
    </row>
    <row r="431" spans="1:28" x14ac:dyDescent="0.25">
      <c r="A431" s="2">
        <v>9</v>
      </c>
      <c r="B431" s="17">
        <v>342</v>
      </c>
      <c r="C431" s="18">
        <v>278</v>
      </c>
      <c r="D431" s="18">
        <v>356</v>
      </c>
      <c r="E431" s="18">
        <v>275</v>
      </c>
      <c r="F431" s="18">
        <v>314</v>
      </c>
      <c r="G431" s="18">
        <v>584</v>
      </c>
      <c r="H431" s="18">
        <v>545</v>
      </c>
      <c r="I431" s="18">
        <v>623</v>
      </c>
      <c r="J431" s="18">
        <v>512</v>
      </c>
      <c r="K431" s="18">
        <v>551</v>
      </c>
      <c r="L431" s="18">
        <v>96</v>
      </c>
      <c r="M431" s="18">
        <v>32</v>
      </c>
      <c r="N431" s="18">
        <v>115</v>
      </c>
      <c r="O431" s="18">
        <v>4</v>
      </c>
      <c r="P431" s="18">
        <v>68</v>
      </c>
      <c r="Q431" s="18">
        <v>455</v>
      </c>
      <c r="R431" s="18">
        <v>411</v>
      </c>
      <c r="S431" s="18">
        <v>494</v>
      </c>
      <c r="T431" s="18">
        <v>383</v>
      </c>
      <c r="U431" s="18">
        <v>447</v>
      </c>
      <c r="V431" s="18">
        <v>213</v>
      </c>
      <c r="W431" s="18">
        <v>174</v>
      </c>
      <c r="X431" s="18">
        <v>227</v>
      </c>
      <c r="Y431" s="18">
        <v>141</v>
      </c>
      <c r="Z431" s="22">
        <v>185</v>
      </c>
      <c r="AA431" s="11">
        <f t="shared" si="26"/>
        <v>3263025</v>
      </c>
    </row>
    <row r="432" spans="1:28" x14ac:dyDescent="0.25">
      <c r="A432" s="2">
        <v>10</v>
      </c>
      <c r="B432" s="17">
        <v>264</v>
      </c>
      <c r="C432" s="18">
        <v>306</v>
      </c>
      <c r="D432" s="18">
        <v>300</v>
      </c>
      <c r="E432" s="18">
        <v>367</v>
      </c>
      <c r="F432" s="18">
        <v>328</v>
      </c>
      <c r="G432" s="18">
        <v>501</v>
      </c>
      <c r="H432" s="18">
        <v>573</v>
      </c>
      <c r="I432" s="18">
        <v>537</v>
      </c>
      <c r="J432" s="18">
        <v>609</v>
      </c>
      <c r="K432" s="18">
        <v>595</v>
      </c>
      <c r="L432" s="18">
        <v>18</v>
      </c>
      <c r="M432" s="18">
        <v>65</v>
      </c>
      <c r="N432" s="18">
        <v>29</v>
      </c>
      <c r="O432" s="18">
        <v>121</v>
      </c>
      <c r="P432" s="18">
        <v>82</v>
      </c>
      <c r="Q432" s="18">
        <v>397</v>
      </c>
      <c r="R432" s="18">
        <v>444</v>
      </c>
      <c r="S432" s="18">
        <v>408</v>
      </c>
      <c r="T432" s="18">
        <v>480</v>
      </c>
      <c r="U432" s="18">
        <v>461</v>
      </c>
      <c r="V432" s="18">
        <v>135</v>
      </c>
      <c r="W432" s="18">
        <v>177</v>
      </c>
      <c r="X432" s="18">
        <v>166</v>
      </c>
      <c r="Y432" s="18">
        <v>238</v>
      </c>
      <c r="Z432" s="22">
        <v>224</v>
      </c>
      <c r="AA432" s="11">
        <f t="shared" si="26"/>
        <v>3263025</v>
      </c>
    </row>
    <row r="433" spans="1:28" x14ac:dyDescent="0.25">
      <c r="A433" s="2">
        <v>11</v>
      </c>
      <c r="B433" s="17">
        <v>540</v>
      </c>
      <c r="C433" s="18">
        <v>521</v>
      </c>
      <c r="D433" s="18">
        <v>593</v>
      </c>
      <c r="E433" s="18">
        <v>557</v>
      </c>
      <c r="F433" s="18">
        <v>604</v>
      </c>
      <c r="G433" s="18">
        <v>406</v>
      </c>
      <c r="H433" s="18">
        <v>392</v>
      </c>
      <c r="I433" s="18">
        <v>464</v>
      </c>
      <c r="J433" s="18">
        <v>428</v>
      </c>
      <c r="K433" s="18">
        <v>500</v>
      </c>
      <c r="L433" s="18">
        <v>277</v>
      </c>
      <c r="M433" s="18">
        <v>263</v>
      </c>
      <c r="N433" s="18">
        <v>335</v>
      </c>
      <c r="O433" s="18">
        <v>324</v>
      </c>
      <c r="P433" s="18">
        <v>366</v>
      </c>
      <c r="Q433" s="18">
        <v>173</v>
      </c>
      <c r="R433" s="18">
        <v>134</v>
      </c>
      <c r="S433" s="18">
        <v>201</v>
      </c>
      <c r="T433" s="18">
        <v>195</v>
      </c>
      <c r="U433" s="18">
        <v>237</v>
      </c>
      <c r="V433" s="18">
        <v>44</v>
      </c>
      <c r="W433" s="18">
        <v>5</v>
      </c>
      <c r="X433" s="18">
        <v>97</v>
      </c>
      <c r="Y433" s="18">
        <v>61</v>
      </c>
      <c r="Z433" s="22">
        <v>108</v>
      </c>
      <c r="AA433" s="11">
        <f t="shared" si="26"/>
        <v>3263025</v>
      </c>
    </row>
    <row r="434" spans="1:28" x14ac:dyDescent="0.25">
      <c r="A434" s="2">
        <v>12</v>
      </c>
      <c r="B434" s="17">
        <v>554</v>
      </c>
      <c r="C434" s="18">
        <v>618</v>
      </c>
      <c r="D434" s="18">
        <v>507</v>
      </c>
      <c r="E434" s="18">
        <v>590</v>
      </c>
      <c r="F434" s="18">
        <v>546</v>
      </c>
      <c r="G434" s="18">
        <v>450</v>
      </c>
      <c r="H434" s="18">
        <v>489</v>
      </c>
      <c r="I434" s="18">
        <v>378</v>
      </c>
      <c r="J434" s="18">
        <v>456</v>
      </c>
      <c r="K434" s="18">
        <v>417</v>
      </c>
      <c r="L434" s="18">
        <v>316</v>
      </c>
      <c r="M434" s="18">
        <v>360</v>
      </c>
      <c r="N434" s="18">
        <v>274</v>
      </c>
      <c r="O434" s="18">
        <v>327</v>
      </c>
      <c r="P434" s="18">
        <v>288</v>
      </c>
      <c r="Q434" s="18">
        <v>187</v>
      </c>
      <c r="R434" s="18">
        <v>226</v>
      </c>
      <c r="S434" s="18">
        <v>145</v>
      </c>
      <c r="T434" s="18">
        <v>223</v>
      </c>
      <c r="U434" s="18">
        <v>159</v>
      </c>
      <c r="V434" s="18">
        <v>58</v>
      </c>
      <c r="W434" s="18">
        <v>122</v>
      </c>
      <c r="X434" s="18">
        <v>11</v>
      </c>
      <c r="Y434" s="18">
        <v>94</v>
      </c>
      <c r="Z434" s="22">
        <v>30</v>
      </c>
      <c r="AA434" s="11">
        <f t="shared" si="26"/>
        <v>3263025</v>
      </c>
    </row>
    <row r="435" spans="1:28" x14ac:dyDescent="0.25">
      <c r="A435" s="2">
        <v>13</v>
      </c>
      <c r="B435" s="17">
        <v>607</v>
      </c>
      <c r="C435" s="18">
        <v>579</v>
      </c>
      <c r="D435" s="18">
        <v>571</v>
      </c>
      <c r="E435" s="18">
        <v>543</v>
      </c>
      <c r="F435" s="18">
        <v>515</v>
      </c>
      <c r="G435" s="18">
        <v>478</v>
      </c>
      <c r="H435" s="18">
        <v>475</v>
      </c>
      <c r="I435" s="18">
        <v>442</v>
      </c>
      <c r="J435" s="18">
        <v>414</v>
      </c>
      <c r="K435" s="18">
        <v>381</v>
      </c>
      <c r="L435" s="18">
        <v>374</v>
      </c>
      <c r="M435" s="18">
        <v>341</v>
      </c>
      <c r="N435" s="14">
        <v>313</v>
      </c>
      <c r="O435" s="18">
        <v>285</v>
      </c>
      <c r="P435" s="18">
        <v>252</v>
      </c>
      <c r="Q435" s="18">
        <v>245</v>
      </c>
      <c r="R435" s="18">
        <v>212</v>
      </c>
      <c r="S435" s="18">
        <v>184</v>
      </c>
      <c r="T435" s="18">
        <v>151</v>
      </c>
      <c r="U435" s="18">
        <v>148</v>
      </c>
      <c r="V435" s="18">
        <v>111</v>
      </c>
      <c r="W435" s="18">
        <v>83</v>
      </c>
      <c r="X435" s="18">
        <v>55</v>
      </c>
      <c r="Y435" s="18">
        <v>47</v>
      </c>
      <c r="Z435" s="22">
        <v>19</v>
      </c>
      <c r="AA435" s="11">
        <f t="shared" si="26"/>
        <v>3263025</v>
      </c>
      <c r="AB435" s="12">
        <f>B435^3+C435^3+D435^3+E435^3+F435^3+G435^3+H435^3+I435^3+J435^3+K435^3+L435^3+M435^3+N435^3+O435^3+P435^3+Q435^3+R435^3+S435^3+T435^3+U435^3+V435^3+W435^3+X435^3+Y435^3+Z435^3</f>
        <v>1530765625</v>
      </c>
    </row>
    <row r="436" spans="1:28" x14ac:dyDescent="0.25">
      <c r="A436" s="2">
        <v>14</v>
      </c>
      <c r="B436" s="17">
        <v>596</v>
      </c>
      <c r="C436" s="18">
        <v>532</v>
      </c>
      <c r="D436" s="18">
        <v>615</v>
      </c>
      <c r="E436" s="18">
        <v>504</v>
      </c>
      <c r="F436" s="18">
        <v>568</v>
      </c>
      <c r="G436" s="18">
        <v>467</v>
      </c>
      <c r="H436" s="18">
        <v>403</v>
      </c>
      <c r="I436" s="18">
        <v>481</v>
      </c>
      <c r="J436" s="18">
        <v>400</v>
      </c>
      <c r="K436" s="18">
        <v>439</v>
      </c>
      <c r="L436" s="18">
        <v>338</v>
      </c>
      <c r="M436" s="18">
        <v>299</v>
      </c>
      <c r="N436" s="18">
        <v>352</v>
      </c>
      <c r="O436" s="18">
        <v>266</v>
      </c>
      <c r="P436" s="18">
        <v>310</v>
      </c>
      <c r="Q436" s="18">
        <v>209</v>
      </c>
      <c r="R436" s="18">
        <v>170</v>
      </c>
      <c r="S436" s="18">
        <v>248</v>
      </c>
      <c r="T436" s="18">
        <v>137</v>
      </c>
      <c r="U436" s="18">
        <v>176</v>
      </c>
      <c r="V436" s="18">
        <v>80</v>
      </c>
      <c r="W436" s="18">
        <v>36</v>
      </c>
      <c r="X436" s="18">
        <v>119</v>
      </c>
      <c r="Y436" s="18">
        <v>8</v>
      </c>
      <c r="Z436" s="22">
        <v>72</v>
      </c>
      <c r="AA436" s="11">
        <f t="shared" si="26"/>
        <v>3263025</v>
      </c>
      <c r="AB436" s="12"/>
    </row>
    <row r="437" spans="1:28" x14ac:dyDescent="0.25">
      <c r="A437" s="2">
        <v>15</v>
      </c>
      <c r="B437" s="17">
        <v>518</v>
      </c>
      <c r="C437" s="18">
        <v>565</v>
      </c>
      <c r="D437" s="18">
        <v>529</v>
      </c>
      <c r="E437" s="18">
        <v>621</v>
      </c>
      <c r="F437" s="18">
        <v>582</v>
      </c>
      <c r="G437" s="18">
        <v>389</v>
      </c>
      <c r="H437" s="18">
        <v>431</v>
      </c>
      <c r="I437" s="18">
        <v>425</v>
      </c>
      <c r="J437" s="18">
        <v>492</v>
      </c>
      <c r="K437" s="18">
        <v>453</v>
      </c>
      <c r="L437" s="18">
        <v>260</v>
      </c>
      <c r="M437" s="18">
        <v>302</v>
      </c>
      <c r="N437" s="18">
        <v>291</v>
      </c>
      <c r="O437" s="18">
        <v>363</v>
      </c>
      <c r="P437" s="18">
        <v>349</v>
      </c>
      <c r="Q437" s="18">
        <v>126</v>
      </c>
      <c r="R437" s="18">
        <v>198</v>
      </c>
      <c r="S437" s="18">
        <v>162</v>
      </c>
      <c r="T437" s="18">
        <v>234</v>
      </c>
      <c r="U437" s="18">
        <v>220</v>
      </c>
      <c r="V437" s="18">
        <v>22</v>
      </c>
      <c r="W437" s="18">
        <v>69</v>
      </c>
      <c r="X437" s="18">
        <v>33</v>
      </c>
      <c r="Y437" s="18">
        <v>105</v>
      </c>
      <c r="Z437" s="22">
        <v>86</v>
      </c>
      <c r="AA437" s="11">
        <f t="shared" si="26"/>
        <v>3263025</v>
      </c>
      <c r="AB437" s="12"/>
    </row>
    <row r="438" spans="1:28" x14ac:dyDescent="0.25">
      <c r="A438" s="2">
        <v>16</v>
      </c>
      <c r="B438" s="17">
        <v>402</v>
      </c>
      <c r="C438" s="18">
        <v>388</v>
      </c>
      <c r="D438" s="18">
        <v>460</v>
      </c>
      <c r="E438" s="18">
        <v>449</v>
      </c>
      <c r="F438" s="18">
        <v>491</v>
      </c>
      <c r="G438" s="18">
        <v>165</v>
      </c>
      <c r="H438" s="18">
        <v>146</v>
      </c>
      <c r="I438" s="18">
        <v>218</v>
      </c>
      <c r="J438" s="18">
        <v>182</v>
      </c>
      <c r="K438" s="18">
        <v>229</v>
      </c>
      <c r="L438" s="18">
        <v>544</v>
      </c>
      <c r="M438" s="18">
        <v>505</v>
      </c>
      <c r="N438" s="18">
        <v>597</v>
      </c>
      <c r="O438" s="18">
        <v>561</v>
      </c>
      <c r="P438" s="18">
        <v>608</v>
      </c>
      <c r="Q438" s="18">
        <v>31</v>
      </c>
      <c r="R438" s="18">
        <v>17</v>
      </c>
      <c r="S438" s="18">
        <v>89</v>
      </c>
      <c r="T438" s="18">
        <v>53</v>
      </c>
      <c r="U438" s="18">
        <v>125</v>
      </c>
      <c r="V438" s="18">
        <v>298</v>
      </c>
      <c r="W438" s="18">
        <v>259</v>
      </c>
      <c r="X438" s="18">
        <v>326</v>
      </c>
      <c r="Y438" s="18">
        <v>320</v>
      </c>
      <c r="Z438" s="22">
        <v>362</v>
      </c>
      <c r="AA438" s="11">
        <f t="shared" si="26"/>
        <v>3263025</v>
      </c>
      <c r="AB438" s="12"/>
    </row>
    <row r="439" spans="1:28" x14ac:dyDescent="0.25">
      <c r="A439" s="2">
        <v>17</v>
      </c>
      <c r="B439" s="17">
        <v>441</v>
      </c>
      <c r="C439" s="18">
        <v>485</v>
      </c>
      <c r="D439" s="18">
        <v>399</v>
      </c>
      <c r="E439" s="18">
        <v>452</v>
      </c>
      <c r="F439" s="18">
        <v>413</v>
      </c>
      <c r="G439" s="18">
        <v>179</v>
      </c>
      <c r="H439" s="18">
        <v>243</v>
      </c>
      <c r="I439" s="18">
        <v>132</v>
      </c>
      <c r="J439" s="18">
        <v>215</v>
      </c>
      <c r="K439" s="18">
        <v>171</v>
      </c>
      <c r="L439" s="18">
        <v>558</v>
      </c>
      <c r="M439" s="18">
        <v>622</v>
      </c>
      <c r="N439" s="18">
        <v>511</v>
      </c>
      <c r="O439" s="18">
        <v>594</v>
      </c>
      <c r="P439" s="18">
        <v>530</v>
      </c>
      <c r="Q439" s="18">
        <v>75</v>
      </c>
      <c r="R439" s="18">
        <v>114</v>
      </c>
      <c r="S439" s="18">
        <v>3</v>
      </c>
      <c r="T439" s="18">
        <v>81</v>
      </c>
      <c r="U439" s="18">
        <v>42</v>
      </c>
      <c r="V439" s="18">
        <v>312</v>
      </c>
      <c r="W439" s="18">
        <v>351</v>
      </c>
      <c r="X439" s="18">
        <v>270</v>
      </c>
      <c r="Y439" s="18">
        <v>348</v>
      </c>
      <c r="Z439" s="22">
        <v>284</v>
      </c>
      <c r="AA439" s="11">
        <f t="shared" si="26"/>
        <v>3263025</v>
      </c>
      <c r="AB439" s="12"/>
    </row>
    <row r="440" spans="1:28" x14ac:dyDescent="0.25">
      <c r="A440" s="2">
        <v>18</v>
      </c>
      <c r="B440" s="17">
        <v>499</v>
      </c>
      <c r="C440" s="18">
        <v>466</v>
      </c>
      <c r="D440" s="18">
        <v>438</v>
      </c>
      <c r="E440" s="18">
        <v>410</v>
      </c>
      <c r="F440" s="18">
        <v>377</v>
      </c>
      <c r="G440" s="18">
        <v>232</v>
      </c>
      <c r="H440" s="18">
        <v>204</v>
      </c>
      <c r="I440" s="18">
        <v>196</v>
      </c>
      <c r="J440" s="18">
        <v>168</v>
      </c>
      <c r="K440" s="18">
        <v>140</v>
      </c>
      <c r="L440" s="18">
        <v>611</v>
      </c>
      <c r="M440" s="18">
        <v>583</v>
      </c>
      <c r="N440" s="18">
        <v>555</v>
      </c>
      <c r="O440" s="18">
        <v>547</v>
      </c>
      <c r="P440" s="18">
        <v>519</v>
      </c>
      <c r="Q440" s="18">
        <v>103</v>
      </c>
      <c r="R440" s="18">
        <v>100</v>
      </c>
      <c r="S440" s="18">
        <v>67</v>
      </c>
      <c r="T440" s="18">
        <v>39</v>
      </c>
      <c r="U440" s="18">
        <v>6</v>
      </c>
      <c r="V440" s="18">
        <v>370</v>
      </c>
      <c r="W440" s="18">
        <v>337</v>
      </c>
      <c r="X440" s="18">
        <v>309</v>
      </c>
      <c r="Y440" s="18">
        <v>276</v>
      </c>
      <c r="Z440" s="22">
        <v>273</v>
      </c>
      <c r="AA440" s="11">
        <f t="shared" si="26"/>
        <v>3263025</v>
      </c>
      <c r="AB440" s="12"/>
    </row>
    <row r="441" spans="1:28" x14ac:dyDescent="0.25">
      <c r="A441" s="2">
        <v>19</v>
      </c>
      <c r="B441" s="17">
        <v>463</v>
      </c>
      <c r="C441" s="18">
        <v>424</v>
      </c>
      <c r="D441" s="18">
        <v>477</v>
      </c>
      <c r="E441" s="18">
        <v>391</v>
      </c>
      <c r="F441" s="18">
        <v>435</v>
      </c>
      <c r="G441" s="18">
        <v>221</v>
      </c>
      <c r="H441" s="18">
        <v>157</v>
      </c>
      <c r="I441" s="18">
        <v>240</v>
      </c>
      <c r="J441" s="18">
        <v>129</v>
      </c>
      <c r="K441" s="18">
        <v>193</v>
      </c>
      <c r="L441" s="18">
        <v>580</v>
      </c>
      <c r="M441" s="18">
        <v>536</v>
      </c>
      <c r="N441" s="18">
        <v>619</v>
      </c>
      <c r="O441" s="18">
        <v>508</v>
      </c>
      <c r="P441" s="18">
        <v>572</v>
      </c>
      <c r="Q441" s="18">
        <v>92</v>
      </c>
      <c r="R441" s="18">
        <v>28</v>
      </c>
      <c r="S441" s="18">
        <v>106</v>
      </c>
      <c r="T441" s="18">
        <v>25</v>
      </c>
      <c r="U441" s="18">
        <v>64</v>
      </c>
      <c r="V441" s="18">
        <v>334</v>
      </c>
      <c r="W441" s="18">
        <v>295</v>
      </c>
      <c r="X441" s="18">
        <v>373</v>
      </c>
      <c r="Y441" s="18">
        <v>262</v>
      </c>
      <c r="Z441" s="22">
        <v>301</v>
      </c>
      <c r="AA441" s="11">
        <f t="shared" si="26"/>
        <v>3263025</v>
      </c>
      <c r="AB441" s="12"/>
    </row>
    <row r="442" spans="1:28" x14ac:dyDescent="0.25">
      <c r="A442" s="2">
        <v>20</v>
      </c>
      <c r="B442" s="17">
        <v>385</v>
      </c>
      <c r="C442" s="18">
        <v>427</v>
      </c>
      <c r="D442" s="18">
        <v>416</v>
      </c>
      <c r="E442" s="18">
        <v>488</v>
      </c>
      <c r="F442" s="18">
        <v>474</v>
      </c>
      <c r="G442" s="18">
        <v>143</v>
      </c>
      <c r="H442" s="18">
        <v>190</v>
      </c>
      <c r="I442" s="18">
        <v>154</v>
      </c>
      <c r="J442" s="18">
        <v>246</v>
      </c>
      <c r="K442" s="18">
        <v>207</v>
      </c>
      <c r="L442" s="18">
        <v>522</v>
      </c>
      <c r="M442" s="18">
        <v>569</v>
      </c>
      <c r="N442" s="18">
        <v>533</v>
      </c>
      <c r="O442" s="18">
        <v>605</v>
      </c>
      <c r="P442" s="18">
        <v>586</v>
      </c>
      <c r="Q442" s="18">
        <v>14</v>
      </c>
      <c r="R442" s="18">
        <v>56</v>
      </c>
      <c r="S442" s="18">
        <v>50</v>
      </c>
      <c r="T442" s="18">
        <v>117</v>
      </c>
      <c r="U442" s="18">
        <v>78</v>
      </c>
      <c r="V442" s="18">
        <v>251</v>
      </c>
      <c r="W442" s="18">
        <v>323</v>
      </c>
      <c r="X442" s="18">
        <v>287</v>
      </c>
      <c r="Y442" s="18">
        <v>359</v>
      </c>
      <c r="Z442" s="22">
        <v>345</v>
      </c>
      <c r="AA442" s="11">
        <f t="shared" si="26"/>
        <v>3263025</v>
      </c>
      <c r="AB442" s="12"/>
    </row>
    <row r="443" spans="1:28" x14ac:dyDescent="0.25">
      <c r="A443" s="2">
        <v>21</v>
      </c>
      <c r="B443" s="17">
        <v>48</v>
      </c>
      <c r="C443" s="18">
        <v>9</v>
      </c>
      <c r="D443" s="18">
        <v>76</v>
      </c>
      <c r="E443" s="18">
        <v>70</v>
      </c>
      <c r="F443" s="18">
        <v>112</v>
      </c>
      <c r="G443" s="18">
        <v>294</v>
      </c>
      <c r="H443" s="18">
        <v>255</v>
      </c>
      <c r="I443" s="18">
        <v>347</v>
      </c>
      <c r="J443" s="18">
        <v>311</v>
      </c>
      <c r="K443" s="18">
        <v>358</v>
      </c>
      <c r="L443" s="18">
        <v>156</v>
      </c>
      <c r="M443" s="18">
        <v>142</v>
      </c>
      <c r="N443" s="18">
        <v>214</v>
      </c>
      <c r="O443" s="18">
        <v>178</v>
      </c>
      <c r="P443" s="18">
        <v>250</v>
      </c>
      <c r="Q443" s="18">
        <v>527</v>
      </c>
      <c r="R443" s="18">
        <v>513</v>
      </c>
      <c r="S443" s="18">
        <v>585</v>
      </c>
      <c r="T443" s="18">
        <v>574</v>
      </c>
      <c r="U443" s="18">
        <v>616</v>
      </c>
      <c r="V443" s="18">
        <v>415</v>
      </c>
      <c r="W443" s="18">
        <v>396</v>
      </c>
      <c r="X443" s="18">
        <v>468</v>
      </c>
      <c r="Y443" s="18">
        <v>432</v>
      </c>
      <c r="Z443" s="22">
        <v>479</v>
      </c>
      <c r="AA443" s="11">
        <f t="shared" si="26"/>
        <v>3263025</v>
      </c>
      <c r="AB443" s="12"/>
    </row>
    <row r="444" spans="1:28" x14ac:dyDescent="0.25">
      <c r="A444" s="2">
        <v>22</v>
      </c>
      <c r="B444" s="17">
        <v>62</v>
      </c>
      <c r="C444" s="18">
        <v>101</v>
      </c>
      <c r="D444" s="18">
        <v>20</v>
      </c>
      <c r="E444" s="18">
        <v>98</v>
      </c>
      <c r="F444" s="18">
        <v>34</v>
      </c>
      <c r="G444" s="18">
        <v>308</v>
      </c>
      <c r="H444" s="18">
        <v>372</v>
      </c>
      <c r="I444" s="18">
        <v>261</v>
      </c>
      <c r="J444" s="18">
        <v>344</v>
      </c>
      <c r="K444" s="18">
        <v>280</v>
      </c>
      <c r="L444" s="18">
        <v>200</v>
      </c>
      <c r="M444" s="18">
        <v>239</v>
      </c>
      <c r="N444" s="18">
        <v>128</v>
      </c>
      <c r="O444" s="18">
        <v>206</v>
      </c>
      <c r="P444" s="18">
        <v>167</v>
      </c>
      <c r="Q444" s="18">
        <v>566</v>
      </c>
      <c r="R444" s="18">
        <v>610</v>
      </c>
      <c r="S444" s="18">
        <v>524</v>
      </c>
      <c r="T444" s="18">
        <v>577</v>
      </c>
      <c r="U444" s="18">
        <v>538</v>
      </c>
      <c r="V444" s="18">
        <v>429</v>
      </c>
      <c r="W444" s="18">
        <v>493</v>
      </c>
      <c r="X444" s="18">
        <v>382</v>
      </c>
      <c r="Y444" s="18">
        <v>465</v>
      </c>
      <c r="Z444" s="22">
        <v>421</v>
      </c>
      <c r="AA444" s="11">
        <f t="shared" si="26"/>
        <v>3263025</v>
      </c>
      <c r="AB444" s="12"/>
    </row>
    <row r="445" spans="1:28" x14ac:dyDescent="0.25">
      <c r="A445" s="2">
        <v>23</v>
      </c>
      <c r="B445" s="17">
        <v>120</v>
      </c>
      <c r="C445" s="18">
        <v>87</v>
      </c>
      <c r="D445" s="18">
        <v>59</v>
      </c>
      <c r="E445" s="18">
        <v>26</v>
      </c>
      <c r="F445" s="18">
        <v>23</v>
      </c>
      <c r="G445" s="18">
        <v>361</v>
      </c>
      <c r="H445" s="18">
        <v>333</v>
      </c>
      <c r="I445" s="18">
        <v>305</v>
      </c>
      <c r="J445" s="18">
        <v>297</v>
      </c>
      <c r="K445" s="18">
        <v>269</v>
      </c>
      <c r="L445" s="18">
        <v>228</v>
      </c>
      <c r="M445" s="18">
        <v>225</v>
      </c>
      <c r="N445" s="18">
        <v>192</v>
      </c>
      <c r="O445" s="18">
        <v>164</v>
      </c>
      <c r="P445" s="18">
        <v>131</v>
      </c>
      <c r="Q445" s="18">
        <v>624</v>
      </c>
      <c r="R445" s="18">
        <v>591</v>
      </c>
      <c r="S445" s="18">
        <v>563</v>
      </c>
      <c r="T445" s="18">
        <v>535</v>
      </c>
      <c r="U445" s="18">
        <v>502</v>
      </c>
      <c r="V445" s="18">
        <v>482</v>
      </c>
      <c r="W445" s="18">
        <v>454</v>
      </c>
      <c r="X445" s="18">
        <v>446</v>
      </c>
      <c r="Y445" s="18">
        <v>418</v>
      </c>
      <c r="Z445" s="22">
        <v>390</v>
      </c>
      <c r="AA445" s="11">
        <f t="shared" si="26"/>
        <v>3263025</v>
      </c>
      <c r="AB445" s="12"/>
    </row>
    <row r="446" spans="1:28" x14ac:dyDescent="0.25">
      <c r="A446" s="2">
        <v>24</v>
      </c>
      <c r="B446" s="17">
        <v>84</v>
      </c>
      <c r="C446" s="18">
        <v>45</v>
      </c>
      <c r="D446" s="18">
        <v>123</v>
      </c>
      <c r="E446" s="18">
        <v>12</v>
      </c>
      <c r="F446" s="18">
        <v>51</v>
      </c>
      <c r="G446" s="18">
        <v>330</v>
      </c>
      <c r="H446" s="18">
        <v>286</v>
      </c>
      <c r="I446" s="18">
        <v>369</v>
      </c>
      <c r="J446" s="18">
        <v>258</v>
      </c>
      <c r="K446" s="18">
        <v>322</v>
      </c>
      <c r="L446" s="18">
        <v>217</v>
      </c>
      <c r="M446" s="18">
        <v>153</v>
      </c>
      <c r="N446" s="18">
        <v>231</v>
      </c>
      <c r="O446" s="18">
        <v>150</v>
      </c>
      <c r="P446" s="18">
        <v>189</v>
      </c>
      <c r="Q446" s="18">
        <v>588</v>
      </c>
      <c r="R446" s="18">
        <v>549</v>
      </c>
      <c r="S446" s="18">
        <v>602</v>
      </c>
      <c r="T446" s="18">
        <v>516</v>
      </c>
      <c r="U446" s="18">
        <v>560</v>
      </c>
      <c r="V446" s="18">
        <v>471</v>
      </c>
      <c r="W446" s="18">
        <v>407</v>
      </c>
      <c r="X446" s="18">
        <v>490</v>
      </c>
      <c r="Y446" s="18">
        <v>379</v>
      </c>
      <c r="Z446" s="22">
        <v>443</v>
      </c>
      <c r="AA446" s="11">
        <f t="shared" si="26"/>
        <v>3263025</v>
      </c>
      <c r="AB446" s="12"/>
    </row>
    <row r="447" spans="1:28" x14ac:dyDescent="0.25">
      <c r="A447" s="2">
        <v>25</v>
      </c>
      <c r="B447" s="36">
        <v>1</v>
      </c>
      <c r="C447" s="20">
        <v>73</v>
      </c>
      <c r="D447" s="20">
        <v>37</v>
      </c>
      <c r="E447" s="20">
        <v>109</v>
      </c>
      <c r="F447" s="20">
        <v>95</v>
      </c>
      <c r="G447" s="20">
        <v>272</v>
      </c>
      <c r="H447" s="20">
        <v>319</v>
      </c>
      <c r="I447" s="20">
        <v>283</v>
      </c>
      <c r="J447" s="20">
        <v>355</v>
      </c>
      <c r="K447" s="20">
        <v>336</v>
      </c>
      <c r="L447" s="20">
        <v>139</v>
      </c>
      <c r="M447" s="20">
        <v>181</v>
      </c>
      <c r="N447" s="20">
        <v>175</v>
      </c>
      <c r="O447" s="20">
        <v>242</v>
      </c>
      <c r="P447" s="20">
        <v>203</v>
      </c>
      <c r="Q447" s="20">
        <v>510</v>
      </c>
      <c r="R447" s="20">
        <v>552</v>
      </c>
      <c r="S447" s="20">
        <v>541</v>
      </c>
      <c r="T447" s="20">
        <v>613</v>
      </c>
      <c r="U447" s="20">
        <v>599</v>
      </c>
      <c r="V447" s="20">
        <v>393</v>
      </c>
      <c r="W447" s="20">
        <v>440</v>
      </c>
      <c r="X447" s="20">
        <v>404</v>
      </c>
      <c r="Y447" s="20">
        <v>496</v>
      </c>
      <c r="Z447" s="23">
        <v>457</v>
      </c>
      <c r="AA447" s="11">
        <f t="shared" si="26"/>
        <v>3263025</v>
      </c>
      <c r="AB447" s="12"/>
    </row>
    <row r="448" spans="1:28" x14ac:dyDescent="0.25">
      <c r="A448" s="7" t="s">
        <v>0</v>
      </c>
      <c r="B448" s="11">
        <f t="shared" ref="B448:Z448" si="27">SUMSQ(B423:B447)</f>
        <v>3263025</v>
      </c>
      <c r="C448" s="11">
        <f t="shared" si="27"/>
        <v>3263025</v>
      </c>
      <c r="D448" s="11">
        <f t="shared" si="27"/>
        <v>3263025</v>
      </c>
      <c r="E448" s="11">
        <f t="shared" si="27"/>
        <v>3263025</v>
      </c>
      <c r="F448" s="11">
        <f t="shared" si="27"/>
        <v>3263025</v>
      </c>
      <c r="G448" s="11">
        <f t="shared" si="27"/>
        <v>3263025</v>
      </c>
      <c r="H448" s="11">
        <f t="shared" si="27"/>
        <v>3263025</v>
      </c>
      <c r="I448" s="11">
        <f t="shared" si="27"/>
        <v>3263025</v>
      </c>
      <c r="J448" s="11">
        <f t="shared" si="27"/>
        <v>3263025</v>
      </c>
      <c r="K448" s="11">
        <f t="shared" si="27"/>
        <v>3263025</v>
      </c>
      <c r="L448" s="11">
        <f t="shared" si="27"/>
        <v>3263025</v>
      </c>
      <c r="M448" s="11">
        <f t="shared" si="27"/>
        <v>3263025</v>
      </c>
      <c r="N448" s="11">
        <f t="shared" si="27"/>
        <v>3263025</v>
      </c>
      <c r="O448" s="11">
        <f t="shared" si="27"/>
        <v>3263025</v>
      </c>
      <c r="P448" s="11">
        <f t="shared" si="27"/>
        <v>3263025</v>
      </c>
      <c r="Q448" s="11">
        <f t="shared" si="27"/>
        <v>3263025</v>
      </c>
      <c r="R448" s="11">
        <f t="shared" si="27"/>
        <v>3263025</v>
      </c>
      <c r="S448" s="11">
        <f t="shared" si="27"/>
        <v>3263025</v>
      </c>
      <c r="T448" s="11">
        <f t="shared" si="27"/>
        <v>3263025</v>
      </c>
      <c r="U448" s="11">
        <f t="shared" si="27"/>
        <v>3263025</v>
      </c>
      <c r="V448" s="11">
        <f t="shared" si="27"/>
        <v>3263025</v>
      </c>
      <c r="W448" s="11">
        <f t="shared" si="27"/>
        <v>3263025</v>
      </c>
      <c r="X448" s="11">
        <f t="shared" si="27"/>
        <v>3263025</v>
      </c>
      <c r="Y448" s="11">
        <f t="shared" si="27"/>
        <v>3263025</v>
      </c>
      <c r="Z448" s="11">
        <f t="shared" si="27"/>
        <v>3263025</v>
      </c>
      <c r="AA448" s="11"/>
      <c r="AB448" s="12"/>
    </row>
    <row r="449" spans="1:28" x14ac:dyDescent="0.25">
      <c r="A449" s="7" t="s">
        <v>4</v>
      </c>
      <c r="N449" s="12">
        <f>N423^3+N424^3+N425^3+N426^3+N427^3+N428^3+N429^3+N430^3+N431^3+N432^3+N433^3+N434^3+N435^3+N436^3+N437^3+N438^3+N439^3+N440^3+N441^3+N442^3+N443^3+N444^3+N445^3+N446^3+N447^3</f>
        <v>1530765625</v>
      </c>
      <c r="O449" s="12"/>
      <c r="AA449" s="11"/>
      <c r="AB449" s="12"/>
    </row>
    <row r="450" spans="1:28" x14ac:dyDescent="0.25">
      <c r="A450" s="3"/>
      <c r="B450" s="8" t="s">
        <v>6</v>
      </c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11"/>
      <c r="AB450" s="12"/>
    </row>
    <row r="451" spans="1:28" x14ac:dyDescent="0.25">
      <c r="A451" s="7" t="s">
        <v>1</v>
      </c>
      <c r="B451" s="3">
        <f>B423</f>
        <v>169</v>
      </c>
      <c r="C451" s="3">
        <f>C424</f>
        <v>247</v>
      </c>
      <c r="D451" s="3">
        <f>D425</f>
        <v>180</v>
      </c>
      <c r="E451" s="3">
        <f>E426</f>
        <v>133</v>
      </c>
      <c r="F451" s="3">
        <f>F427</f>
        <v>211</v>
      </c>
      <c r="G451" s="3">
        <f>G428</f>
        <v>548</v>
      </c>
      <c r="H451" s="3">
        <f>H429</f>
        <v>601</v>
      </c>
      <c r="I451" s="3">
        <f>I430</f>
        <v>559</v>
      </c>
      <c r="J451" s="3">
        <f>J431</f>
        <v>512</v>
      </c>
      <c r="K451" s="3">
        <f>K432</f>
        <v>595</v>
      </c>
      <c r="L451" s="3">
        <f>L433</f>
        <v>277</v>
      </c>
      <c r="M451" s="3">
        <f>M434</f>
        <v>360</v>
      </c>
      <c r="N451" s="3">
        <f>N435</f>
        <v>313</v>
      </c>
      <c r="O451" s="3">
        <f>O436</f>
        <v>266</v>
      </c>
      <c r="P451" s="3">
        <f>P437</f>
        <v>349</v>
      </c>
      <c r="Q451" s="3">
        <f>Q438</f>
        <v>31</v>
      </c>
      <c r="R451" s="3">
        <f>R439</f>
        <v>114</v>
      </c>
      <c r="S451" s="3">
        <f>S440</f>
        <v>67</v>
      </c>
      <c r="T451" s="3">
        <f>T441</f>
        <v>25</v>
      </c>
      <c r="U451" s="3">
        <f>U442</f>
        <v>78</v>
      </c>
      <c r="V451" s="3">
        <f>V443</f>
        <v>415</v>
      </c>
      <c r="W451" s="3">
        <f>W444</f>
        <v>493</v>
      </c>
      <c r="X451" s="3">
        <f>X445</f>
        <v>446</v>
      </c>
      <c r="Y451" s="3">
        <f>Y446</f>
        <v>379</v>
      </c>
      <c r="Z451" s="9">
        <f>Z447</f>
        <v>457</v>
      </c>
      <c r="AA451" s="11">
        <f>SUMSQ(B451:Z451)</f>
        <v>3263025</v>
      </c>
      <c r="AB451" s="12">
        <f>B451^3+C451^3+D451^3+E451^3+F451^3+G451^3+H451^3+I451^3+J451^3+K451^3+L451^3+M451^3+N451^3+O451^3+P451^3+Q451^3+R451^3+S451^3+T451^3+U451^3+V451^3+W451^3+X451^3+Y451^3+Z451^3</f>
        <v>1530765625</v>
      </c>
    </row>
    <row r="452" spans="1:28" x14ac:dyDescent="0.25">
      <c r="A452" s="7" t="s">
        <v>2</v>
      </c>
      <c r="B452" s="3">
        <f>B447</f>
        <v>1</v>
      </c>
      <c r="C452" s="3">
        <f>C446</f>
        <v>45</v>
      </c>
      <c r="D452" s="3">
        <f>D445</f>
        <v>59</v>
      </c>
      <c r="E452" s="3">
        <f>E444</f>
        <v>98</v>
      </c>
      <c r="F452" s="3">
        <f>F443</f>
        <v>112</v>
      </c>
      <c r="G452" s="3">
        <f>G442</f>
        <v>143</v>
      </c>
      <c r="H452" s="3">
        <f>H441</f>
        <v>157</v>
      </c>
      <c r="I452" s="3">
        <f>I440</f>
        <v>196</v>
      </c>
      <c r="J452" s="3">
        <f>J439</f>
        <v>215</v>
      </c>
      <c r="K452" s="3">
        <f>K438</f>
        <v>229</v>
      </c>
      <c r="L452" s="3">
        <f>L437</f>
        <v>260</v>
      </c>
      <c r="M452" s="3">
        <f>M436</f>
        <v>299</v>
      </c>
      <c r="N452" s="3">
        <f>N435</f>
        <v>313</v>
      </c>
      <c r="O452" s="3">
        <f>O434</f>
        <v>327</v>
      </c>
      <c r="P452" s="3">
        <f>P433</f>
        <v>366</v>
      </c>
      <c r="Q452" s="3">
        <f>Q432</f>
        <v>397</v>
      </c>
      <c r="R452" s="3">
        <f>R431</f>
        <v>411</v>
      </c>
      <c r="S452" s="3">
        <f>S430</f>
        <v>430</v>
      </c>
      <c r="T452" s="3">
        <f>T429</f>
        <v>469</v>
      </c>
      <c r="U452" s="3">
        <f>U428</f>
        <v>483</v>
      </c>
      <c r="V452" s="3">
        <f>V427</f>
        <v>514</v>
      </c>
      <c r="W452" s="3">
        <f>W426</f>
        <v>528</v>
      </c>
      <c r="X452" s="3">
        <f>X425</f>
        <v>567</v>
      </c>
      <c r="Y452" s="3">
        <f>Y424</f>
        <v>581</v>
      </c>
      <c r="Z452" s="9">
        <f>Z423</f>
        <v>625</v>
      </c>
      <c r="AA452" s="11">
        <f>SUMSQ(B452:Z452)</f>
        <v>3263025</v>
      </c>
      <c r="AB452" s="12">
        <f>B452^3+C452^3+D452^3+E452^3+F452^3+G452^3+H452^3+I452^3+J452^3+K452^3+L452^3+M452^3+N452^3+O452^3+P452^3+Q452^3+R452^3+S452^3+T452^3+U452^3+V452^3+W452^3+X452^3+Y452^3+Z452^3</f>
        <v>1530765625</v>
      </c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AA7:AA452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2CD32-8ECD-4B99-96B9-BC1B54A55263}">
  <sheetPr>
    <tabColor rgb="FFFFCCFF"/>
  </sheetPr>
  <dimension ref="A1:AC580"/>
  <sheetViews>
    <sheetView workbookViewId="0">
      <pane xSplit="1" ySplit="5" topLeftCell="B6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4.7109375" style="2" customWidth="1"/>
    <col min="2" max="26" width="8.140625" style="3" customWidth="1"/>
    <col min="27" max="27" width="8.28515625" style="3" customWidth="1"/>
    <col min="28" max="28" width="10.7109375" style="3" customWidth="1"/>
    <col min="29" max="16384" width="9.140625" style="3"/>
  </cols>
  <sheetData>
    <row r="1" spans="1:28" s="2" customFormat="1" ht="21" x14ac:dyDescent="0.35">
      <c r="A1" s="2" t="s">
        <v>3</v>
      </c>
      <c r="B1" s="1" t="s">
        <v>7</v>
      </c>
      <c r="C1" s="10"/>
      <c r="D1" s="10"/>
      <c r="E1" s="10"/>
      <c r="F1" s="10"/>
      <c r="G1" s="10"/>
      <c r="H1" s="10"/>
      <c r="I1" s="3"/>
    </row>
    <row r="2" spans="1:28" x14ac:dyDescent="0.25">
      <c r="B2" s="4" t="s">
        <v>5</v>
      </c>
      <c r="L2" s="3" t="s">
        <v>9</v>
      </c>
    </row>
    <row r="3" spans="1:28" x14ac:dyDescent="0.25">
      <c r="B3" s="13" t="s">
        <v>40</v>
      </c>
      <c r="C3" s="24"/>
      <c r="D3" s="24"/>
      <c r="E3" s="24"/>
      <c r="L3" s="3" t="s">
        <v>10</v>
      </c>
    </row>
    <row r="4" spans="1:28" x14ac:dyDescent="0.25">
      <c r="B4" s="5" t="s">
        <v>8</v>
      </c>
      <c r="L4" s="3" t="s">
        <v>11</v>
      </c>
    </row>
    <row r="5" spans="1:28" s="2" customFormat="1" x14ac:dyDescent="0.25">
      <c r="B5" s="2">
        <v>1</v>
      </c>
      <c r="C5" s="2">
        <v>2</v>
      </c>
      <c r="D5" s="2">
        <v>3</v>
      </c>
      <c r="E5" s="2">
        <v>4</v>
      </c>
      <c r="F5" s="2">
        <v>5</v>
      </c>
      <c r="G5" s="2">
        <v>6</v>
      </c>
      <c r="H5" s="2">
        <v>7</v>
      </c>
      <c r="I5" s="2">
        <v>8</v>
      </c>
      <c r="J5" s="2">
        <v>9</v>
      </c>
      <c r="K5" s="2">
        <v>10</v>
      </c>
      <c r="L5" s="2">
        <v>11</v>
      </c>
      <c r="M5" s="2">
        <v>12</v>
      </c>
      <c r="N5" s="2">
        <v>13</v>
      </c>
      <c r="O5" s="2">
        <v>14</v>
      </c>
      <c r="P5" s="2">
        <v>15</v>
      </c>
      <c r="Q5" s="2">
        <v>16</v>
      </c>
      <c r="R5" s="2">
        <v>17</v>
      </c>
      <c r="S5" s="2">
        <v>18</v>
      </c>
      <c r="T5" s="2">
        <v>19</v>
      </c>
      <c r="U5" s="2">
        <v>20</v>
      </c>
      <c r="V5" s="2">
        <v>21</v>
      </c>
      <c r="W5" s="2">
        <v>22</v>
      </c>
      <c r="X5" s="2">
        <v>23</v>
      </c>
      <c r="Y5" s="2">
        <v>24</v>
      </c>
      <c r="Z5" s="2">
        <v>25</v>
      </c>
      <c r="AA5" s="6" t="s">
        <v>0</v>
      </c>
      <c r="AB5" s="6" t="s">
        <v>4</v>
      </c>
    </row>
    <row r="6" spans="1:28" s="2" customFormat="1" x14ac:dyDescent="0.25">
      <c r="B6" s="13" t="s">
        <v>42</v>
      </c>
      <c r="AA6" s="6"/>
    </row>
    <row r="7" spans="1:28" x14ac:dyDescent="0.25">
      <c r="A7" s="2">
        <v>1</v>
      </c>
      <c r="B7" s="15">
        <v>8</v>
      </c>
      <c r="C7" s="16">
        <v>547</v>
      </c>
      <c r="D7" s="16">
        <v>436</v>
      </c>
      <c r="E7" s="16">
        <v>330</v>
      </c>
      <c r="F7" s="16">
        <v>244</v>
      </c>
      <c r="G7" s="16">
        <v>200</v>
      </c>
      <c r="H7" s="16">
        <v>89</v>
      </c>
      <c r="I7" s="16">
        <v>603</v>
      </c>
      <c r="J7" s="16">
        <v>392</v>
      </c>
      <c r="K7" s="16">
        <v>281</v>
      </c>
      <c r="L7" s="16">
        <v>362</v>
      </c>
      <c r="M7" s="16">
        <v>126</v>
      </c>
      <c r="N7" s="16">
        <v>45</v>
      </c>
      <c r="O7" s="16">
        <v>559</v>
      </c>
      <c r="P7" s="16">
        <v>473</v>
      </c>
      <c r="Q7" s="16">
        <v>404</v>
      </c>
      <c r="R7" s="16">
        <v>318</v>
      </c>
      <c r="S7" s="16">
        <v>207</v>
      </c>
      <c r="T7" s="16">
        <v>121</v>
      </c>
      <c r="U7" s="16">
        <v>515</v>
      </c>
      <c r="V7" s="16">
        <v>591</v>
      </c>
      <c r="W7" s="16">
        <v>485</v>
      </c>
      <c r="X7" s="16">
        <v>274</v>
      </c>
      <c r="Y7" s="16">
        <v>163</v>
      </c>
      <c r="Z7" s="21">
        <v>52</v>
      </c>
      <c r="AA7" s="11">
        <f t="shared" ref="AA7:AA31" si="0">SUMSQ(B7:Z7)</f>
        <v>3263025</v>
      </c>
    </row>
    <row r="8" spans="1:28" x14ac:dyDescent="0.25">
      <c r="A8" s="2">
        <v>2</v>
      </c>
      <c r="B8" s="17">
        <v>150</v>
      </c>
      <c r="C8" s="18">
        <v>39</v>
      </c>
      <c r="D8" s="18">
        <v>553</v>
      </c>
      <c r="E8" s="18">
        <v>467</v>
      </c>
      <c r="F8" s="18">
        <v>356</v>
      </c>
      <c r="G8" s="18">
        <v>312</v>
      </c>
      <c r="H8" s="18">
        <v>201</v>
      </c>
      <c r="I8" s="18">
        <v>120</v>
      </c>
      <c r="J8" s="18">
        <v>509</v>
      </c>
      <c r="K8" s="18">
        <v>423</v>
      </c>
      <c r="L8" s="18">
        <v>479</v>
      </c>
      <c r="M8" s="18">
        <v>268</v>
      </c>
      <c r="N8" s="18">
        <v>157</v>
      </c>
      <c r="O8" s="18">
        <v>71</v>
      </c>
      <c r="P8" s="18">
        <v>590</v>
      </c>
      <c r="Q8" s="18">
        <v>541</v>
      </c>
      <c r="R8" s="18">
        <v>435</v>
      </c>
      <c r="S8" s="18">
        <v>349</v>
      </c>
      <c r="T8" s="18">
        <v>238</v>
      </c>
      <c r="U8" s="18">
        <v>2</v>
      </c>
      <c r="V8" s="18">
        <v>83</v>
      </c>
      <c r="W8" s="18">
        <v>622</v>
      </c>
      <c r="X8" s="18">
        <v>386</v>
      </c>
      <c r="Y8" s="18">
        <v>280</v>
      </c>
      <c r="Z8" s="22">
        <v>194</v>
      </c>
      <c r="AA8" s="11">
        <f t="shared" si="0"/>
        <v>3263025</v>
      </c>
    </row>
    <row r="9" spans="1:28" x14ac:dyDescent="0.25">
      <c r="A9" s="2">
        <v>3</v>
      </c>
      <c r="B9" s="17">
        <v>262</v>
      </c>
      <c r="C9" s="18">
        <v>151</v>
      </c>
      <c r="D9" s="18">
        <v>70</v>
      </c>
      <c r="E9" s="18">
        <v>584</v>
      </c>
      <c r="F9" s="18">
        <v>498</v>
      </c>
      <c r="G9" s="18">
        <v>429</v>
      </c>
      <c r="H9" s="18">
        <v>343</v>
      </c>
      <c r="I9" s="18">
        <v>232</v>
      </c>
      <c r="J9" s="18">
        <v>21</v>
      </c>
      <c r="K9" s="18">
        <v>540</v>
      </c>
      <c r="L9" s="18">
        <v>616</v>
      </c>
      <c r="M9" s="18">
        <v>385</v>
      </c>
      <c r="N9" s="18">
        <v>299</v>
      </c>
      <c r="O9" s="18">
        <v>188</v>
      </c>
      <c r="P9" s="18">
        <v>77</v>
      </c>
      <c r="Q9" s="18">
        <v>33</v>
      </c>
      <c r="R9" s="18">
        <v>572</v>
      </c>
      <c r="S9" s="18">
        <v>461</v>
      </c>
      <c r="T9" s="18">
        <v>355</v>
      </c>
      <c r="U9" s="18">
        <v>144</v>
      </c>
      <c r="V9" s="18">
        <v>225</v>
      </c>
      <c r="W9" s="18">
        <v>114</v>
      </c>
      <c r="X9" s="18">
        <v>503</v>
      </c>
      <c r="Y9" s="18">
        <v>417</v>
      </c>
      <c r="Z9" s="22">
        <v>306</v>
      </c>
      <c r="AA9" s="11">
        <f t="shared" si="0"/>
        <v>3263025</v>
      </c>
    </row>
    <row r="10" spans="1:28" x14ac:dyDescent="0.25">
      <c r="A10" s="2">
        <v>4</v>
      </c>
      <c r="B10" s="17">
        <v>379</v>
      </c>
      <c r="C10" s="18">
        <v>293</v>
      </c>
      <c r="D10" s="18">
        <v>182</v>
      </c>
      <c r="E10" s="18">
        <v>96</v>
      </c>
      <c r="F10" s="18">
        <v>615</v>
      </c>
      <c r="G10" s="18">
        <v>566</v>
      </c>
      <c r="H10" s="18">
        <v>460</v>
      </c>
      <c r="I10" s="18">
        <v>374</v>
      </c>
      <c r="J10" s="18">
        <v>138</v>
      </c>
      <c r="K10" s="18">
        <v>27</v>
      </c>
      <c r="L10" s="18">
        <v>108</v>
      </c>
      <c r="M10" s="18">
        <v>522</v>
      </c>
      <c r="N10" s="18">
        <v>411</v>
      </c>
      <c r="O10" s="18">
        <v>305</v>
      </c>
      <c r="P10" s="18">
        <v>219</v>
      </c>
      <c r="Q10" s="18">
        <v>175</v>
      </c>
      <c r="R10" s="18">
        <v>64</v>
      </c>
      <c r="S10" s="18">
        <v>578</v>
      </c>
      <c r="T10" s="18">
        <v>492</v>
      </c>
      <c r="U10" s="18">
        <v>256</v>
      </c>
      <c r="V10" s="18">
        <v>337</v>
      </c>
      <c r="W10" s="18">
        <v>226</v>
      </c>
      <c r="X10" s="18">
        <v>20</v>
      </c>
      <c r="Y10" s="18">
        <v>534</v>
      </c>
      <c r="Z10" s="22">
        <v>448</v>
      </c>
      <c r="AA10" s="11">
        <f t="shared" si="0"/>
        <v>3263025</v>
      </c>
    </row>
    <row r="11" spans="1:28" x14ac:dyDescent="0.25">
      <c r="A11" s="2">
        <v>5</v>
      </c>
      <c r="B11" s="17">
        <v>516</v>
      </c>
      <c r="C11" s="18">
        <v>410</v>
      </c>
      <c r="D11" s="18">
        <v>324</v>
      </c>
      <c r="E11" s="18">
        <v>213</v>
      </c>
      <c r="F11" s="18">
        <v>102</v>
      </c>
      <c r="G11" s="18">
        <v>58</v>
      </c>
      <c r="H11" s="18">
        <v>597</v>
      </c>
      <c r="I11" s="18">
        <v>486</v>
      </c>
      <c r="J11" s="18">
        <v>255</v>
      </c>
      <c r="K11" s="18">
        <v>169</v>
      </c>
      <c r="L11" s="18">
        <v>250</v>
      </c>
      <c r="M11" s="18">
        <v>14</v>
      </c>
      <c r="N11" s="18">
        <v>528</v>
      </c>
      <c r="O11" s="18">
        <v>442</v>
      </c>
      <c r="P11" s="18">
        <v>331</v>
      </c>
      <c r="Q11" s="18">
        <v>287</v>
      </c>
      <c r="R11" s="18">
        <v>176</v>
      </c>
      <c r="S11" s="18">
        <v>95</v>
      </c>
      <c r="T11" s="18">
        <v>609</v>
      </c>
      <c r="U11" s="18">
        <v>398</v>
      </c>
      <c r="V11" s="18">
        <v>454</v>
      </c>
      <c r="W11" s="18">
        <v>368</v>
      </c>
      <c r="X11" s="18">
        <v>132</v>
      </c>
      <c r="Y11" s="18">
        <v>46</v>
      </c>
      <c r="Z11" s="22">
        <v>565</v>
      </c>
      <c r="AA11" s="11">
        <f t="shared" si="0"/>
        <v>3263025</v>
      </c>
    </row>
    <row r="12" spans="1:28" x14ac:dyDescent="0.25">
      <c r="A12" s="2">
        <v>6</v>
      </c>
      <c r="B12" s="17">
        <v>80</v>
      </c>
      <c r="C12" s="18">
        <v>619</v>
      </c>
      <c r="D12" s="18">
        <v>383</v>
      </c>
      <c r="E12" s="18">
        <v>297</v>
      </c>
      <c r="F12" s="18">
        <v>186</v>
      </c>
      <c r="G12" s="18">
        <v>142</v>
      </c>
      <c r="H12" s="18">
        <v>31</v>
      </c>
      <c r="I12" s="18">
        <v>575</v>
      </c>
      <c r="J12" s="18">
        <v>464</v>
      </c>
      <c r="K12" s="18">
        <v>353</v>
      </c>
      <c r="L12" s="18">
        <v>309</v>
      </c>
      <c r="M12" s="18">
        <v>223</v>
      </c>
      <c r="N12" s="18">
        <v>112</v>
      </c>
      <c r="O12" s="18">
        <v>501</v>
      </c>
      <c r="P12" s="18">
        <v>420</v>
      </c>
      <c r="Q12" s="18">
        <v>496</v>
      </c>
      <c r="R12" s="18">
        <v>265</v>
      </c>
      <c r="S12" s="18">
        <v>154</v>
      </c>
      <c r="T12" s="18">
        <v>68</v>
      </c>
      <c r="U12" s="18">
        <v>582</v>
      </c>
      <c r="V12" s="18">
        <v>538</v>
      </c>
      <c r="W12" s="18">
        <v>427</v>
      </c>
      <c r="X12" s="18">
        <v>341</v>
      </c>
      <c r="Y12" s="18">
        <v>235</v>
      </c>
      <c r="Z12" s="22">
        <v>24</v>
      </c>
      <c r="AA12" s="11">
        <f t="shared" si="0"/>
        <v>3263025</v>
      </c>
    </row>
    <row r="13" spans="1:28" x14ac:dyDescent="0.25">
      <c r="A13" s="2">
        <v>7</v>
      </c>
      <c r="B13" s="17">
        <v>217</v>
      </c>
      <c r="C13" s="18">
        <v>106</v>
      </c>
      <c r="D13" s="18">
        <v>525</v>
      </c>
      <c r="E13" s="18">
        <v>414</v>
      </c>
      <c r="F13" s="18">
        <v>303</v>
      </c>
      <c r="G13" s="18">
        <v>259</v>
      </c>
      <c r="H13" s="18">
        <v>173</v>
      </c>
      <c r="I13" s="18">
        <v>62</v>
      </c>
      <c r="J13" s="18">
        <v>576</v>
      </c>
      <c r="K13" s="18">
        <v>495</v>
      </c>
      <c r="L13" s="18">
        <v>446</v>
      </c>
      <c r="M13" s="18">
        <v>340</v>
      </c>
      <c r="N13" s="18">
        <v>229</v>
      </c>
      <c r="O13" s="18">
        <v>18</v>
      </c>
      <c r="P13" s="18">
        <v>532</v>
      </c>
      <c r="Q13" s="18">
        <v>613</v>
      </c>
      <c r="R13" s="18">
        <v>377</v>
      </c>
      <c r="S13" s="18">
        <v>291</v>
      </c>
      <c r="T13" s="18">
        <v>185</v>
      </c>
      <c r="U13" s="18">
        <v>99</v>
      </c>
      <c r="V13" s="18">
        <v>30</v>
      </c>
      <c r="W13" s="18">
        <v>569</v>
      </c>
      <c r="X13" s="18">
        <v>458</v>
      </c>
      <c r="Y13" s="18">
        <v>372</v>
      </c>
      <c r="Z13" s="22">
        <v>136</v>
      </c>
      <c r="AA13" s="11">
        <f t="shared" si="0"/>
        <v>3263025</v>
      </c>
      <c r="AB13" s="3" t="s">
        <v>3</v>
      </c>
    </row>
    <row r="14" spans="1:28" x14ac:dyDescent="0.25">
      <c r="A14" s="2">
        <v>8</v>
      </c>
      <c r="B14" s="17">
        <v>334</v>
      </c>
      <c r="C14" s="18">
        <v>248</v>
      </c>
      <c r="D14" s="18">
        <v>12</v>
      </c>
      <c r="E14" s="18">
        <v>526</v>
      </c>
      <c r="F14" s="18">
        <v>445</v>
      </c>
      <c r="G14" s="18">
        <v>396</v>
      </c>
      <c r="H14" s="18">
        <v>290</v>
      </c>
      <c r="I14" s="18">
        <v>179</v>
      </c>
      <c r="J14" s="18">
        <v>93</v>
      </c>
      <c r="K14" s="18">
        <v>607</v>
      </c>
      <c r="L14" s="18">
        <v>563</v>
      </c>
      <c r="M14" s="18">
        <v>452</v>
      </c>
      <c r="N14" s="18">
        <v>366</v>
      </c>
      <c r="O14" s="18">
        <v>135</v>
      </c>
      <c r="P14" s="18">
        <v>49</v>
      </c>
      <c r="Q14" s="18">
        <v>105</v>
      </c>
      <c r="R14" s="18">
        <v>519</v>
      </c>
      <c r="S14" s="18">
        <v>408</v>
      </c>
      <c r="T14" s="18">
        <v>322</v>
      </c>
      <c r="U14" s="18">
        <v>211</v>
      </c>
      <c r="V14" s="18">
        <v>167</v>
      </c>
      <c r="W14" s="18">
        <v>56</v>
      </c>
      <c r="X14" s="18">
        <v>600</v>
      </c>
      <c r="Y14" s="18">
        <v>489</v>
      </c>
      <c r="Z14" s="22">
        <v>253</v>
      </c>
      <c r="AA14" s="11">
        <f t="shared" si="0"/>
        <v>3263025</v>
      </c>
    </row>
    <row r="15" spans="1:28" x14ac:dyDescent="0.25">
      <c r="A15" s="2">
        <v>9</v>
      </c>
      <c r="B15" s="17">
        <v>471</v>
      </c>
      <c r="C15" s="18">
        <v>365</v>
      </c>
      <c r="D15" s="18">
        <v>129</v>
      </c>
      <c r="E15" s="18">
        <v>43</v>
      </c>
      <c r="F15" s="18">
        <v>557</v>
      </c>
      <c r="G15" s="18">
        <v>513</v>
      </c>
      <c r="H15" s="18">
        <v>402</v>
      </c>
      <c r="I15" s="18">
        <v>316</v>
      </c>
      <c r="J15" s="18">
        <v>210</v>
      </c>
      <c r="K15" s="18">
        <v>124</v>
      </c>
      <c r="L15" s="18">
        <v>55</v>
      </c>
      <c r="M15" s="18">
        <v>594</v>
      </c>
      <c r="N15" s="18">
        <v>483</v>
      </c>
      <c r="O15" s="18">
        <v>272</v>
      </c>
      <c r="P15" s="18">
        <v>161</v>
      </c>
      <c r="Q15" s="18">
        <v>242</v>
      </c>
      <c r="R15" s="18">
        <v>6</v>
      </c>
      <c r="S15" s="18">
        <v>550</v>
      </c>
      <c r="T15" s="18">
        <v>439</v>
      </c>
      <c r="U15" s="18">
        <v>328</v>
      </c>
      <c r="V15" s="18">
        <v>284</v>
      </c>
      <c r="W15" s="18">
        <v>198</v>
      </c>
      <c r="X15" s="18">
        <v>87</v>
      </c>
      <c r="Y15" s="18">
        <v>601</v>
      </c>
      <c r="Z15" s="22">
        <v>395</v>
      </c>
      <c r="AA15" s="11">
        <f t="shared" si="0"/>
        <v>3263025</v>
      </c>
    </row>
    <row r="16" spans="1:28" x14ac:dyDescent="0.25">
      <c r="A16" s="2">
        <v>10</v>
      </c>
      <c r="B16" s="17">
        <v>588</v>
      </c>
      <c r="C16" s="18">
        <v>477</v>
      </c>
      <c r="D16" s="18">
        <v>266</v>
      </c>
      <c r="E16" s="18">
        <v>160</v>
      </c>
      <c r="F16" s="18">
        <v>74</v>
      </c>
      <c r="G16" s="18">
        <v>5</v>
      </c>
      <c r="H16" s="18">
        <v>544</v>
      </c>
      <c r="I16" s="18">
        <v>433</v>
      </c>
      <c r="J16" s="18">
        <v>347</v>
      </c>
      <c r="K16" s="18">
        <v>236</v>
      </c>
      <c r="L16" s="18">
        <v>192</v>
      </c>
      <c r="M16" s="18">
        <v>81</v>
      </c>
      <c r="N16" s="18">
        <v>625</v>
      </c>
      <c r="O16" s="18">
        <v>389</v>
      </c>
      <c r="P16" s="18">
        <v>278</v>
      </c>
      <c r="Q16" s="18">
        <v>359</v>
      </c>
      <c r="R16" s="18">
        <v>148</v>
      </c>
      <c r="S16" s="18">
        <v>37</v>
      </c>
      <c r="T16" s="18">
        <v>551</v>
      </c>
      <c r="U16" s="18">
        <v>470</v>
      </c>
      <c r="V16" s="18">
        <v>421</v>
      </c>
      <c r="W16" s="18">
        <v>315</v>
      </c>
      <c r="X16" s="18">
        <v>204</v>
      </c>
      <c r="Y16" s="18">
        <v>118</v>
      </c>
      <c r="Z16" s="22">
        <v>507</v>
      </c>
      <c r="AA16" s="11">
        <f t="shared" si="0"/>
        <v>3263025</v>
      </c>
    </row>
    <row r="17" spans="1:29" x14ac:dyDescent="0.25">
      <c r="A17" s="2">
        <v>11</v>
      </c>
      <c r="B17" s="17">
        <v>47</v>
      </c>
      <c r="C17" s="18">
        <v>561</v>
      </c>
      <c r="D17" s="18">
        <v>455</v>
      </c>
      <c r="E17" s="18">
        <v>369</v>
      </c>
      <c r="F17" s="18">
        <v>133</v>
      </c>
      <c r="G17" s="18">
        <v>214</v>
      </c>
      <c r="H17" s="18">
        <v>103</v>
      </c>
      <c r="I17" s="18">
        <v>517</v>
      </c>
      <c r="J17" s="18">
        <v>406</v>
      </c>
      <c r="K17" s="18">
        <v>325</v>
      </c>
      <c r="L17" s="18">
        <v>251</v>
      </c>
      <c r="M17" s="18">
        <v>170</v>
      </c>
      <c r="N17" s="18">
        <v>59</v>
      </c>
      <c r="O17" s="18">
        <v>598</v>
      </c>
      <c r="P17" s="18">
        <v>487</v>
      </c>
      <c r="Q17" s="18">
        <v>443</v>
      </c>
      <c r="R17" s="18">
        <v>332</v>
      </c>
      <c r="S17" s="18">
        <v>246</v>
      </c>
      <c r="T17" s="18">
        <v>15</v>
      </c>
      <c r="U17" s="18">
        <v>529</v>
      </c>
      <c r="V17" s="18">
        <v>610</v>
      </c>
      <c r="W17" s="18">
        <v>399</v>
      </c>
      <c r="X17" s="18">
        <v>288</v>
      </c>
      <c r="Y17" s="18">
        <v>177</v>
      </c>
      <c r="Z17" s="22">
        <v>91</v>
      </c>
      <c r="AA17" s="11">
        <f t="shared" si="0"/>
        <v>3263025</v>
      </c>
      <c r="AC17" s="3" t="s">
        <v>3</v>
      </c>
    </row>
    <row r="18" spans="1:29" x14ac:dyDescent="0.25">
      <c r="A18" s="2">
        <v>12</v>
      </c>
      <c r="B18" s="17">
        <v>164</v>
      </c>
      <c r="C18" s="18">
        <v>53</v>
      </c>
      <c r="D18" s="18">
        <v>592</v>
      </c>
      <c r="E18" s="18">
        <v>481</v>
      </c>
      <c r="F18" s="18">
        <v>275</v>
      </c>
      <c r="G18" s="18">
        <v>326</v>
      </c>
      <c r="H18" s="18">
        <v>245</v>
      </c>
      <c r="I18" s="18">
        <v>9</v>
      </c>
      <c r="J18" s="18">
        <v>548</v>
      </c>
      <c r="K18" s="18">
        <v>437</v>
      </c>
      <c r="L18" s="18">
        <v>393</v>
      </c>
      <c r="M18" s="18">
        <v>282</v>
      </c>
      <c r="N18" s="18">
        <v>196</v>
      </c>
      <c r="O18" s="18">
        <v>90</v>
      </c>
      <c r="P18" s="18">
        <v>604</v>
      </c>
      <c r="Q18" s="18">
        <v>560</v>
      </c>
      <c r="R18" s="18">
        <v>474</v>
      </c>
      <c r="S18" s="18">
        <v>363</v>
      </c>
      <c r="T18" s="18">
        <v>127</v>
      </c>
      <c r="U18" s="18">
        <v>41</v>
      </c>
      <c r="V18" s="18">
        <v>122</v>
      </c>
      <c r="W18" s="18">
        <v>511</v>
      </c>
      <c r="X18" s="18">
        <v>405</v>
      </c>
      <c r="Y18" s="18">
        <v>319</v>
      </c>
      <c r="Z18" s="22">
        <v>208</v>
      </c>
      <c r="AA18" s="11">
        <f t="shared" si="0"/>
        <v>3263025</v>
      </c>
    </row>
    <row r="19" spans="1:29" x14ac:dyDescent="0.25">
      <c r="A19" s="2">
        <v>13</v>
      </c>
      <c r="B19" s="17">
        <v>276</v>
      </c>
      <c r="C19" s="18">
        <v>195</v>
      </c>
      <c r="D19" s="18">
        <v>84</v>
      </c>
      <c r="E19" s="18">
        <v>623</v>
      </c>
      <c r="F19" s="18">
        <v>387</v>
      </c>
      <c r="G19" s="18">
        <v>468</v>
      </c>
      <c r="H19" s="18">
        <v>357</v>
      </c>
      <c r="I19" s="18">
        <v>146</v>
      </c>
      <c r="J19" s="18">
        <v>40</v>
      </c>
      <c r="K19" s="18">
        <v>554</v>
      </c>
      <c r="L19" s="18">
        <v>510</v>
      </c>
      <c r="M19" s="18">
        <v>424</v>
      </c>
      <c r="N19" s="14">
        <v>313</v>
      </c>
      <c r="O19" s="18">
        <v>202</v>
      </c>
      <c r="P19" s="18">
        <v>116</v>
      </c>
      <c r="Q19" s="18">
        <v>72</v>
      </c>
      <c r="R19" s="18">
        <v>586</v>
      </c>
      <c r="S19" s="18">
        <v>480</v>
      </c>
      <c r="T19" s="18">
        <v>269</v>
      </c>
      <c r="U19" s="18">
        <v>158</v>
      </c>
      <c r="V19" s="18">
        <v>239</v>
      </c>
      <c r="W19" s="18">
        <v>3</v>
      </c>
      <c r="X19" s="18">
        <v>542</v>
      </c>
      <c r="Y19" s="18">
        <v>431</v>
      </c>
      <c r="Z19" s="22">
        <v>350</v>
      </c>
      <c r="AA19" s="11">
        <f t="shared" si="0"/>
        <v>3263025</v>
      </c>
      <c r="AB19" s="12">
        <f>B19^3+C19^3+D19^3+E19^3+F19^3+G19^3+H19^3+I19^3+J19^3+K19^3+L19^3+M19^3+N19^3+O19^3+P19^3+Q19^3+R19^3+S19^3+T19^3+U19^3+V19^3+W19^3+X19^3+Y19^3+Z19^3</f>
        <v>1530765625</v>
      </c>
    </row>
    <row r="20" spans="1:29" x14ac:dyDescent="0.25">
      <c r="A20" s="2">
        <v>14</v>
      </c>
      <c r="B20" s="17">
        <v>418</v>
      </c>
      <c r="C20" s="18">
        <v>307</v>
      </c>
      <c r="D20" s="18">
        <v>221</v>
      </c>
      <c r="E20" s="18">
        <v>115</v>
      </c>
      <c r="F20" s="18">
        <v>504</v>
      </c>
      <c r="G20" s="18">
        <v>585</v>
      </c>
      <c r="H20" s="18">
        <v>499</v>
      </c>
      <c r="I20" s="18">
        <v>263</v>
      </c>
      <c r="J20" s="18">
        <v>152</v>
      </c>
      <c r="K20" s="18">
        <v>66</v>
      </c>
      <c r="L20" s="18">
        <v>22</v>
      </c>
      <c r="M20" s="18">
        <v>536</v>
      </c>
      <c r="N20" s="18">
        <v>430</v>
      </c>
      <c r="O20" s="18">
        <v>344</v>
      </c>
      <c r="P20" s="18">
        <v>233</v>
      </c>
      <c r="Q20" s="18">
        <v>189</v>
      </c>
      <c r="R20" s="18">
        <v>78</v>
      </c>
      <c r="S20" s="18">
        <v>617</v>
      </c>
      <c r="T20" s="18">
        <v>381</v>
      </c>
      <c r="U20" s="18">
        <v>300</v>
      </c>
      <c r="V20" s="18">
        <v>351</v>
      </c>
      <c r="W20" s="18">
        <v>145</v>
      </c>
      <c r="X20" s="18">
        <v>34</v>
      </c>
      <c r="Y20" s="18">
        <v>573</v>
      </c>
      <c r="Z20" s="22">
        <v>462</v>
      </c>
      <c r="AA20" s="11">
        <f t="shared" si="0"/>
        <v>3263025</v>
      </c>
      <c r="AB20" s="12"/>
    </row>
    <row r="21" spans="1:29" x14ac:dyDescent="0.25">
      <c r="A21" s="2">
        <v>15</v>
      </c>
      <c r="B21" s="17">
        <v>535</v>
      </c>
      <c r="C21" s="18">
        <v>449</v>
      </c>
      <c r="D21" s="18">
        <v>338</v>
      </c>
      <c r="E21" s="18">
        <v>227</v>
      </c>
      <c r="F21" s="18">
        <v>16</v>
      </c>
      <c r="G21" s="18">
        <v>97</v>
      </c>
      <c r="H21" s="18">
        <v>611</v>
      </c>
      <c r="I21" s="18">
        <v>380</v>
      </c>
      <c r="J21" s="18">
        <v>294</v>
      </c>
      <c r="K21" s="18">
        <v>183</v>
      </c>
      <c r="L21" s="18">
        <v>139</v>
      </c>
      <c r="M21" s="18">
        <v>28</v>
      </c>
      <c r="N21" s="18">
        <v>567</v>
      </c>
      <c r="O21" s="18">
        <v>456</v>
      </c>
      <c r="P21" s="18">
        <v>375</v>
      </c>
      <c r="Q21" s="18">
        <v>301</v>
      </c>
      <c r="R21" s="18">
        <v>220</v>
      </c>
      <c r="S21" s="18">
        <v>109</v>
      </c>
      <c r="T21" s="18">
        <v>523</v>
      </c>
      <c r="U21" s="18">
        <v>412</v>
      </c>
      <c r="V21" s="18">
        <v>493</v>
      </c>
      <c r="W21" s="18">
        <v>257</v>
      </c>
      <c r="X21" s="18">
        <v>171</v>
      </c>
      <c r="Y21" s="18">
        <v>65</v>
      </c>
      <c r="Z21" s="22">
        <v>579</v>
      </c>
      <c r="AA21" s="11">
        <f t="shared" si="0"/>
        <v>3263025</v>
      </c>
      <c r="AB21" s="12"/>
    </row>
    <row r="22" spans="1:29" x14ac:dyDescent="0.25">
      <c r="A22" s="2">
        <v>16</v>
      </c>
      <c r="B22" s="17">
        <v>119</v>
      </c>
      <c r="C22" s="18">
        <v>508</v>
      </c>
      <c r="D22" s="18">
        <v>422</v>
      </c>
      <c r="E22" s="18">
        <v>311</v>
      </c>
      <c r="F22" s="18">
        <v>205</v>
      </c>
      <c r="G22" s="18">
        <v>156</v>
      </c>
      <c r="H22" s="18">
        <v>75</v>
      </c>
      <c r="I22" s="18">
        <v>589</v>
      </c>
      <c r="J22" s="18">
        <v>478</v>
      </c>
      <c r="K22" s="18">
        <v>267</v>
      </c>
      <c r="L22" s="18">
        <v>348</v>
      </c>
      <c r="M22" s="18">
        <v>237</v>
      </c>
      <c r="N22" s="18">
        <v>1</v>
      </c>
      <c r="O22" s="18">
        <v>545</v>
      </c>
      <c r="P22" s="18">
        <v>434</v>
      </c>
      <c r="Q22" s="18">
        <v>390</v>
      </c>
      <c r="R22" s="18">
        <v>279</v>
      </c>
      <c r="S22" s="18">
        <v>193</v>
      </c>
      <c r="T22" s="18">
        <v>82</v>
      </c>
      <c r="U22" s="18">
        <v>621</v>
      </c>
      <c r="V22" s="18">
        <v>552</v>
      </c>
      <c r="W22" s="18">
        <v>466</v>
      </c>
      <c r="X22" s="18">
        <v>360</v>
      </c>
      <c r="Y22" s="18">
        <v>149</v>
      </c>
      <c r="Z22" s="22">
        <v>38</v>
      </c>
      <c r="AA22" s="11">
        <f t="shared" si="0"/>
        <v>3263025</v>
      </c>
      <c r="AB22" s="12"/>
    </row>
    <row r="23" spans="1:29" x14ac:dyDescent="0.25">
      <c r="A23" s="2">
        <v>17</v>
      </c>
      <c r="B23" s="17">
        <v>231</v>
      </c>
      <c r="C23" s="18">
        <v>25</v>
      </c>
      <c r="D23" s="18">
        <v>539</v>
      </c>
      <c r="E23" s="18">
        <v>428</v>
      </c>
      <c r="F23" s="18">
        <v>342</v>
      </c>
      <c r="G23" s="18">
        <v>298</v>
      </c>
      <c r="H23" s="18">
        <v>187</v>
      </c>
      <c r="I23" s="18">
        <v>76</v>
      </c>
      <c r="J23" s="18">
        <v>620</v>
      </c>
      <c r="K23" s="18">
        <v>384</v>
      </c>
      <c r="L23" s="18">
        <v>465</v>
      </c>
      <c r="M23" s="18">
        <v>354</v>
      </c>
      <c r="N23" s="18">
        <v>143</v>
      </c>
      <c r="O23" s="18">
        <v>32</v>
      </c>
      <c r="P23" s="18">
        <v>571</v>
      </c>
      <c r="Q23" s="18">
        <v>502</v>
      </c>
      <c r="R23" s="18">
        <v>416</v>
      </c>
      <c r="S23" s="18">
        <v>310</v>
      </c>
      <c r="T23" s="18">
        <v>224</v>
      </c>
      <c r="U23" s="18">
        <v>113</v>
      </c>
      <c r="V23" s="18">
        <v>69</v>
      </c>
      <c r="W23" s="18">
        <v>583</v>
      </c>
      <c r="X23" s="18">
        <v>497</v>
      </c>
      <c r="Y23" s="18">
        <v>261</v>
      </c>
      <c r="Z23" s="22">
        <v>155</v>
      </c>
      <c r="AA23" s="11">
        <f t="shared" si="0"/>
        <v>3263025</v>
      </c>
      <c r="AB23" s="12"/>
    </row>
    <row r="24" spans="1:29" x14ac:dyDescent="0.25">
      <c r="A24" s="2">
        <v>18</v>
      </c>
      <c r="B24" s="17">
        <v>373</v>
      </c>
      <c r="C24" s="18">
        <v>137</v>
      </c>
      <c r="D24" s="18">
        <v>26</v>
      </c>
      <c r="E24" s="18">
        <v>570</v>
      </c>
      <c r="F24" s="18">
        <v>459</v>
      </c>
      <c r="G24" s="18">
        <v>415</v>
      </c>
      <c r="H24" s="18">
        <v>304</v>
      </c>
      <c r="I24" s="18">
        <v>218</v>
      </c>
      <c r="J24" s="18">
        <v>107</v>
      </c>
      <c r="K24" s="18">
        <v>521</v>
      </c>
      <c r="L24" s="18">
        <v>577</v>
      </c>
      <c r="M24" s="18">
        <v>491</v>
      </c>
      <c r="N24" s="18">
        <v>260</v>
      </c>
      <c r="O24" s="18">
        <v>174</v>
      </c>
      <c r="P24" s="18">
        <v>63</v>
      </c>
      <c r="Q24" s="18">
        <v>19</v>
      </c>
      <c r="R24" s="18">
        <v>533</v>
      </c>
      <c r="S24" s="18">
        <v>447</v>
      </c>
      <c r="T24" s="18">
        <v>336</v>
      </c>
      <c r="U24" s="18">
        <v>230</v>
      </c>
      <c r="V24" s="18">
        <v>181</v>
      </c>
      <c r="W24" s="18">
        <v>100</v>
      </c>
      <c r="X24" s="18">
        <v>614</v>
      </c>
      <c r="Y24" s="18">
        <v>378</v>
      </c>
      <c r="Z24" s="22">
        <v>292</v>
      </c>
      <c r="AA24" s="11">
        <f t="shared" si="0"/>
        <v>3263025</v>
      </c>
      <c r="AB24" s="12"/>
    </row>
    <row r="25" spans="1:29" x14ac:dyDescent="0.25">
      <c r="A25" s="2">
        <v>19</v>
      </c>
      <c r="B25" s="17">
        <v>490</v>
      </c>
      <c r="C25" s="18">
        <v>254</v>
      </c>
      <c r="D25" s="18">
        <v>168</v>
      </c>
      <c r="E25" s="18">
        <v>57</v>
      </c>
      <c r="F25" s="18">
        <v>596</v>
      </c>
      <c r="G25" s="18">
        <v>527</v>
      </c>
      <c r="H25" s="18">
        <v>441</v>
      </c>
      <c r="I25" s="18">
        <v>335</v>
      </c>
      <c r="J25" s="18">
        <v>249</v>
      </c>
      <c r="K25" s="18">
        <v>13</v>
      </c>
      <c r="L25" s="18">
        <v>94</v>
      </c>
      <c r="M25" s="18">
        <v>608</v>
      </c>
      <c r="N25" s="18">
        <v>397</v>
      </c>
      <c r="O25" s="18">
        <v>286</v>
      </c>
      <c r="P25" s="18">
        <v>180</v>
      </c>
      <c r="Q25" s="18">
        <v>131</v>
      </c>
      <c r="R25" s="18">
        <v>50</v>
      </c>
      <c r="S25" s="18">
        <v>564</v>
      </c>
      <c r="T25" s="18">
        <v>453</v>
      </c>
      <c r="U25" s="18">
        <v>367</v>
      </c>
      <c r="V25" s="18">
        <v>323</v>
      </c>
      <c r="W25" s="18">
        <v>212</v>
      </c>
      <c r="X25" s="18">
        <v>101</v>
      </c>
      <c r="Y25" s="18">
        <v>520</v>
      </c>
      <c r="Z25" s="22">
        <v>409</v>
      </c>
      <c r="AA25" s="11">
        <f t="shared" si="0"/>
        <v>3263025</v>
      </c>
      <c r="AB25" s="12"/>
    </row>
    <row r="26" spans="1:29" x14ac:dyDescent="0.25">
      <c r="A26" s="2">
        <v>20</v>
      </c>
      <c r="B26" s="17">
        <v>602</v>
      </c>
      <c r="C26" s="18">
        <v>391</v>
      </c>
      <c r="D26" s="18">
        <v>285</v>
      </c>
      <c r="E26" s="18">
        <v>199</v>
      </c>
      <c r="F26" s="18">
        <v>88</v>
      </c>
      <c r="G26" s="18">
        <v>44</v>
      </c>
      <c r="H26" s="18">
        <v>558</v>
      </c>
      <c r="I26" s="18">
        <v>472</v>
      </c>
      <c r="J26" s="18">
        <v>361</v>
      </c>
      <c r="K26" s="18">
        <v>130</v>
      </c>
      <c r="L26" s="18">
        <v>206</v>
      </c>
      <c r="M26" s="18">
        <v>125</v>
      </c>
      <c r="N26" s="18">
        <v>514</v>
      </c>
      <c r="O26" s="18">
        <v>403</v>
      </c>
      <c r="P26" s="18">
        <v>317</v>
      </c>
      <c r="Q26" s="18">
        <v>273</v>
      </c>
      <c r="R26" s="18">
        <v>162</v>
      </c>
      <c r="S26" s="18">
        <v>51</v>
      </c>
      <c r="T26" s="18">
        <v>595</v>
      </c>
      <c r="U26" s="18">
        <v>484</v>
      </c>
      <c r="V26" s="18">
        <v>440</v>
      </c>
      <c r="W26" s="18">
        <v>329</v>
      </c>
      <c r="X26" s="18">
        <v>243</v>
      </c>
      <c r="Y26" s="18">
        <v>7</v>
      </c>
      <c r="Z26" s="22">
        <v>546</v>
      </c>
      <c r="AA26" s="11">
        <f t="shared" si="0"/>
        <v>3263025</v>
      </c>
      <c r="AB26" s="12"/>
    </row>
    <row r="27" spans="1:29" x14ac:dyDescent="0.25">
      <c r="A27" s="2">
        <v>21</v>
      </c>
      <c r="B27" s="17">
        <v>61</v>
      </c>
      <c r="C27" s="18">
        <v>580</v>
      </c>
      <c r="D27" s="18">
        <v>494</v>
      </c>
      <c r="E27" s="18">
        <v>258</v>
      </c>
      <c r="F27" s="18">
        <v>172</v>
      </c>
      <c r="G27" s="18">
        <v>228</v>
      </c>
      <c r="H27" s="18">
        <v>17</v>
      </c>
      <c r="I27" s="18">
        <v>531</v>
      </c>
      <c r="J27" s="18">
        <v>450</v>
      </c>
      <c r="K27" s="18">
        <v>339</v>
      </c>
      <c r="L27" s="18">
        <v>295</v>
      </c>
      <c r="M27" s="18">
        <v>184</v>
      </c>
      <c r="N27" s="18">
        <v>98</v>
      </c>
      <c r="O27" s="18">
        <v>612</v>
      </c>
      <c r="P27" s="18">
        <v>376</v>
      </c>
      <c r="Q27" s="18">
        <v>457</v>
      </c>
      <c r="R27" s="18">
        <v>371</v>
      </c>
      <c r="S27" s="18">
        <v>140</v>
      </c>
      <c r="T27" s="18">
        <v>29</v>
      </c>
      <c r="U27" s="18">
        <v>568</v>
      </c>
      <c r="V27" s="18">
        <v>524</v>
      </c>
      <c r="W27" s="18">
        <v>413</v>
      </c>
      <c r="X27" s="18">
        <v>302</v>
      </c>
      <c r="Y27" s="18">
        <v>216</v>
      </c>
      <c r="Z27" s="22">
        <v>110</v>
      </c>
      <c r="AA27" s="11">
        <f t="shared" si="0"/>
        <v>3263025</v>
      </c>
      <c r="AB27" s="12"/>
    </row>
    <row r="28" spans="1:29" x14ac:dyDescent="0.25">
      <c r="A28" s="2">
        <v>22</v>
      </c>
      <c r="B28" s="17">
        <v>178</v>
      </c>
      <c r="C28" s="18">
        <v>92</v>
      </c>
      <c r="D28" s="18">
        <v>606</v>
      </c>
      <c r="E28" s="18">
        <v>400</v>
      </c>
      <c r="F28" s="18">
        <v>289</v>
      </c>
      <c r="G28" s="18">
        <v>370</v>
      </c>
      <c r="H28" s="18">
        <v>134</v>
      </c>
      <c r="I28" s="18">
        <v>48</v>
      </c>
      <c r="J28" s="18">
        <v>562</v>
      </c>
      <c r="K28" s="18">
        <v>451</v>
      </c>
      <c r="L28" s="18">
        <v>407</v>
      </c>
      <c r="M28" s="18">
        <v>321</v>
      </c>
      <c r="N28" s="18">
        <v>215</v>
      </c>
      <c r="O28" s="18">
        <v>104</v>
      </c>
      <c r="P28" s="18">
        <v>518</v>
      </c>
      <c r="Q28" s="18">
        <v>599</v>
      </c>
      <c r="R28" s="18">
        <v>488</v>
      </c>
      <c r="S28" s="18">
        <v>252</v>
      </c>
      <c r="T28" s="18">
        <v>166</v>
      </c>
      <c r="U28" s="18">
        <v>60</v>
      </c>
      <c r="V28" s="18">
        <v>11</v>
      </c>
      <c r="W28" s="18">
        <v>530</v>
      </c>
      <c r="X28" s="18">
        <v>444</v>
      </c>
      <c r="Y28" s="18">
        <v>333</v>
      </c>
      <c r="Z28" s="22">
        <v>247</v>
      </c>
      <c r="AA28" s="11">
        <f t="shared" si="0"/>
        <v>3263025</v>
      </c>
      <c r="AB28" s="12"/>
    </row>
    <row r="29" spans="1:29" x14ac:dyDescent="0.25">
      <c r="A29" s="2">
        <v>23</v>
      </c>
      <c r="B29" s="17">
        <v>320</v>
      </c>
      <c r="C29" s="18">
        <v>209</v>
      </c>
      <c r="D29" s="18">
        <v>123</v>
      </c>
      <c r="E29" s="18">
        <v>512</v>
      </c>
      <c r="F29" s="18">
        <v>401</v>
      </c>
      <c r="G29" s="18">
        <v>482</v>
      </c>
      <c r="H29" s="18">
        <v>271</v>
      </c>
      <c r="I29" s="18">
        <v>165</v>
      </c>
      <c r="J29" s="18">
        <v>54</v>
      </c>
      <c r="K29" s="18">
        <v>593</v>
      </c>
      <c r="L29" s="18">
        <v>549</v>
      </c>
      <c r="M29" s="18">
        <v>438</v>
      </c>
      <c r="N29" s="18">
        <v>327</v>
      </c>
      <c r="O29" s="18">
        <v>241</v>
      </c>
      <c r="P29" s="18">
        <v>10</v>
      </c>
      <c r="Q29" s="18">
        <v>86</v>
      </c>
      <c r="R29" s="18">
        <v>605</v>
      </c>
      <c r="S29" s="18">
        <v>394</v>
      </c>
      <c r="T29" s="18">
        <v>283</v>
      </c>
      <c r="U29" s="18">
        <v>197</v>
      </c>
      <c r="V29" s="18">
        <v>128</v>
      </c>
      <c r="W29" s="18">
        <v>42</v>
      </c>
      <c r="X29" s="18">
        <v>556</v>
      </c>
      <c r="Y29" s="18">
        <v>475</v>
      </c>
      <c r="Z29" s="22">
        <v>364</v>
      </c>
      <c r="AA29" s="11">
        <f t="shared" si="0"/>
        <v>3263025</v>
      </c>
      <c r="AB29" s="12"/>
    </row>
    <row r="30" spans="1:29" x14ac:dyDescent="0.25">
      <c r="A30" s="2">
        <v>24</v>
      </c>
      <c r="B30" s="17">
        <v>432</v>
      </c>
      <c r="C30" s="18">
        <v>346</v>
      </c>
      <c r="D30" s="18">
        <v>240</v>
      </c>
      <c r="E30" s="18">
        <v>4</v>
      </c>
      <c r="F30" s="18">
        <v>543</v>
      </c>
      <c r="G30" s="18">
        <v>624</v>
      </c>
      <c r="H30" s="18">
        <v>388</v>
      </c>
      <c r="I30" s="18">
        <v>277</v>
      </c>
      <c r="J30" s="18">
        <v>191</v>
      </c>
      <c r="K30" s="18">
        <v>85</v>
      </c>
      <c r="L30" s="18">
        <v>36</v>
      </c>
      <c r="M30" s="18">
        <v>555</v>
      </c>
      <c r="N30" s="18">
        <v>469</v>
      </c>
      <c r="O30" s="18">
        <v>358</v>
      </c>
      <c r="P30" s="18">
        <v>147</v>
      </c>
      <c r="Q30" s="18">
        <v>203</v>
      </c>
      <c r="R30" s="18">
        <v>117</v>
      </c>
      <c r="S30" s="18">
        <v>506</v>
      </c>
      <c r="T30" s="18">
        <v>425</v>
      </c>
      <c r="U30" s="18">
        <v>314</v>
      </c>
      <c r="V30" s="18">
        <v>270</v>
      </c>
      <c r="W30" s="18">
        <v>159</v>
      </c>
      <c r="X30" s="18">
        <v>73</v>
      </c>
      <c r="Y30" s="18">
        <v>587</v>
      </c>
      <c r="Z30" s="22">
        <v>476</v>
      </c>
      <c r="AA30" s="11">
        <f t="shared" si="0"/>
        <v>3263025</v>
      </c>
      <c r="AB30" s="12"/>
    </row>
    <row r="31" spans="1:29" x14ac:dyDescent="0.25">
      <c r="A31" s="2">
        <v>25</v>
      </c>
      <c r="B31" s="19">
        <v>574</v>
      </c>
      <c r="C31" s="20">
        <v>463</v>
      </c>
      <c r="D31" s="20">
        <v>352</v>
      </c>
      <c r="E31" s="20">
        <v>141</v>
      </c>
      <c r="F31" s="20">
        <v>35</v>
      </c>
      <c r="G31" s="20">
        <v>111</v>
      </c>
      <c r="H31" s="20">
        <v>505</v>
      </c>
      <c r="I31" s="20">
        <v>419</v>
      </c>
      <c r="J31" s="20">
        <v>308</v>
      </c>
      <c r="K31" s="20">
        <v>222</v>
      </c>
      <c r="L31" s="20">
        <v>153</v>
      </c>
      <c r="M31" s="20">
        <v>67</v>
      </c>
      <c r="N31" s="20">
        <v>581</v>
      </c>
      <c r="O31" s="20">
        <v>500</v>
      </c>
      <c r="P31" s="20">
        <v>264</v>
      </c>
      <c r="Q31" s="20">
        <v>345</v>
      </c>
      <c r="R31" s="20">
        <v>234</v>
      </c>
      <c r="S31" s="20">
        <v>23</v>
      </c>
      <c r="T31" s="20">
        <v>537</v>
      </c>
      <c r="U31" s="20">
        <v>426</v>
      </c>
      <c r="V31" s="20">
        <v>382</v>
      </c>
      <c r="W31" s="20">
        <v>296</v>
      </c>
      <c r="X31" s="20">
        <v>190</v>
      </c>
      <c r="Y31" s="20">
        <v>79</v>
      </c>
      <c r="Z31" s="23">
        <v>618</v>
      </c>
      <c r="AA31" s="11">
        <f t="shared" si="0"/>
        <v>3263025</v>
      </c>
      <c r="AB31" s="12"/>
    </row>
    <row r="32" spans="1:29" x14ac:dyDescent="0.25">
      <c r="A32" s="7" t="s">
        <v>0</v>
      </c>
      <c r="B32" s="11">
        <f t="shared" ref="B32:Z32" si="1">SUMSQ(B7:B31)</f>
        <v>3263025</v>
      </c>
      <c r="C32" s="11">
        <f t="shared" si="1"/>
        <v>3263025</v>
      </c>
      <c r="D32" s="11">
        <f t="shared" si="1"/>
        <v>3263025</v>
      </c>
      <c r="E32" s="11">
        <f t="shared" si="1"/>
        <v>3263025</v>
      </c>
      <c r="F32" s="11">
        <f t="shared" si="1"/>
        <v>3263025</v>
      </c>
      <c r="G32" s="11">
        <f t="shared" si="1"/>
        <v>3263025</v>
      </c>
      <c r="H32" s="11">
        <f t="shared" si="1"/>
        <v>3263025</v>
      </c>
      <c r="I32" s="11">
        <f t="shared" si="1"/>
        <v>3263025</v>
      </c>
      <c r="J32" s="11">
        <f t="shared" si="1"/>
        <v>3263025</v>
      </c>
      <c r="K32" s="11">
        <f t="shared" si="1"/>
        <v>3263025</v>
      </c>
      <c r="L32" s="11">
        <f t="shared" si="1"/>
        <v>3263025</v>
      </c>
      <c r="M32" s="11">
        <f t="shared" si="1"/>
        <v>3263025</v>
      </c>
      <c r="N32" s="11">
        <f t="shared" si="1"/>
        <v>3263025</v>
      </c>
      <c r="O32" s="11">
        <f t="shared" si="1"/>
        <v>3263025</v>
      </c>
      <c r="P32" s="11">
        <f t="shared" si="1"/>
        <v>3263025</v>
      </c>
      <c r="Q32" s="11">
        <f t="shared" si="1"/>
        <v>3263025</v>
      </c>
      <c r="R32" s="11">
        <f t="shared" si="1"/>
        <v>3263025</v>
      </c>
      <c r="S32" s="11">
        <f t="shared" si="1"/>
        <v>3263025</v>
      </c>
      <c r="T32" s="11">
        <f t="shared" si="1"/>
        <v>3263025</v>
      </c>
      <c r="U32" s="11">
        <f t="shared" si="1"/>
        <v>3263025</v>
      </c>
      <c r="V32" s="11">
        <f t="shared" si="1"/>
        <v>3263025</v>
      </c>
      <c r="W32" s="11">
        <f t="shared" si="1"/>
        <v>3263025</v>
      </c>
      <c r="X32" s="11">
        <f t="shared" si="1"/>
        <v>3263025</v>
      </c>
      <c r="Y32" s="11">
        <f t="shared" si="1"/>
        <v>3263025</v>
      </c>
      <c r="Z32" s="11">
        <f t="shared" si="1"/>
        <v>3263025</v>
      </c>
      <c r="AA32" s="11"/>
      <c r="AB32" s="12"/>
    </row>
    <row r="33" spans="1:28" x14ac:dyDescent="0.25">
      <c r="A33" s="7" t="s">
        <v>4</v>
      </c>
      <c r="N33" s="12">
        <f>N7^3+N8^3+N9^3+N10^3+N11^3+N12^3+N13^3+N14^3+N15^3+N16^3+N17^3+N18^3+N19^3+N20^3+N21^3+N22^3+N23^3+N24^3+N25^3+N26^3+N27^3+N28^3+N29^3+N30^3+N31^3</f>
        <v>1530765625</v>
      </c>
      <c r="O33" s="12"/>
      <c r="AA33" s="11"/>
      <c r="AB33" s="12"/>
    </row>
    <row r="34" spans="1:28" x14ac:dyDescent="0.25">
      <c r="A34" s="3"/>
      <c r="B34" s="8" t="s">
        <v>6</v>
      </c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11"/>
      <c r="AB34" s="12"/>
    </row>
    <row r="35" spans="1:28" x14ac:dyDescent="0.25">
      <c r="A35" s="7" t="s">
        <v>1</v>
      </c>
      <c r="B35" s="3">
        <f>B7</f>
        <v>8</v>
      </c>
      <c r="C35" s="3">
        <f>C8</f>
        <v>39</v>
      </c>
      <c r="D35" s="3">
        <f>D9</f>
        <v>70</v>
      </c>
      <c r="E35" s="3">
        <f>E10</f>
        <v>96</v>
      </c>
      <c r="F35" s="3">
        <f>F11</f>
        <v>102</v>
      </c>
      <c r="G35" s="3">
        <f>G12</f>
        <v>142</v>
      </c>
      <c r="H35" s="3">
        <f>H13</f>
        <v>173</v>
      </c>
      <c r="I35" s="3">
        <f>I14</f>
        <v>179</v>
      </c>
      <c r="J35" s="3">
        <f>J15</f>
        <v>210</v>
      </c>
      <c r="K35" s="3">
        <f>K16</f>
        <v>236</v>
      </c>
      <c r="L35" s="3">
        <f>L17</f>
        <v>251</v>
      </c>
      <c r="M35" s="3">
        <f>M18</f>
        <v>282</v>
      </c>
      <c r="N35" s="3">
        <f>N19</f>
        <v>313</v>
      </c>
      <c r="O35" s="3">
        <f>O20</f>
        <v>344</v>
      </c>
      <c r="P35" s="3">
        <f>P21</f>
        <v>375</v>
      </c>
      <c r="Q35" s="3">
        <f>Q22</f>
        <v>390</v>
      </c>
      <c r="R35" s="3">
        <f>R23</f>
        <v>416</v>
      </c>
      <c r="S35" s="3">
        <f>S24</f>
        <v>447</v>
      </c>
      <c r="T35" s="3">
        <f>T25</f>
        <v>453</v>
      </c>
      <c r="U35" s="3">
        <f>U26</f>
        <v>484</v>
      </c>
      <c r="V35" s="3">
        <f>V27</f>
        <v>524</v>
      </c>
      <c r="W35" s="3">
        <f>W28</f>
        <v>530</v>
      </c>
      <c r="X35" s="3">
        <f>X29</f>
        <v>556</v>
      </c>
      <c r="Y35" s="3">
        <f>Y30</f>
        <v>587</v>
      </c>
      <c r="Z35" s="9">
        <f>Z31</f>
        <v>618</v>
      </c>
      <c r="AA35" s="11">
        <f>SUMSQ(B35:Z35)</f>
        <v>3263025</v>
      </c>
      <c r="AB35" s="12">
        <f>B35^3+C35^3+D35^3+E35^3+F35^3+G35^3+H35^3+I35^3+J35^3+K35^3+L35^3+M35^3+N35^3+O35^3+P35^3+Q35^3+R35^3+S35^3+T35^3+U35^3+V35^3+W35^3+X35^3+Y35^3+Z35^3</f>
        <v>1530765625</v>
      </c>
    </row>
    <row r="36" spans="1:28" x14ac:dyDescent="0.25">
      <c r="A36" s="7" t="s">
        <v>2</v>
      </c>
      <c r="B36" s="3">
        <f>B31</f>
        <v>574</v>
      </c>
      <c r="C36" s="3">
        <f>C30</f>
        <v>346</v>
      </c>
      <c r="D36" s="3">
        <f>D29</f>
        <v>123</v>
      </c>
      <c r="E36" s="3">
        <f>E28</f>
        <v>400</v>
      </c>
      <c r="F36" s="3">
        <f>F27</f>
        <v>172</v>
      </c>
      <c r="G36" s="3">
        <f>G26</f>
        <v>44</v>
      </c>
      <c r="H36" s="3">
        <f>H25</f>
        <v>441</v>
      </c>
      <c r="I36" s="3">
        <f>I24</f>
        <v>218</v>
      </c>
      <c r="J36" s="3">
        <f>J23</f>
        <v>620</v>
      </c>
      <c r="K36" s="3">
        <f>K22</f>
        <v>267</v>
      </c>
      <c r="L36" s="3">
        <f>L21</f>
        <v>139</v>
      </c>
      <c r="M36" s="3">
        <f>M20</f>
        <v>536</v>
      </c>
      <c r="N36" s="3">
        <f>N19</f>
        <v>313</v>
      </c>
      <c r="O36" s="3">
        <f>O18</f>
        <v>90</v>
      </c>
      <c r="P36" s="3">
        <f>P17</f>
        <v>487</v>
      </c>
      <c r="Q36" s="3">
        <f>Q16</f>
        <v>359</v>
      </c>
      <c r="R36" s="3">
        <f>R15</f>
        <v>6</v>
      </c>
      <c r="S36" s="3">
        <f>S14</f>
        <v>408</v>
      </c>
      <c r="T36" s="3">
        <f>T13</f>
        <v>185</v>
      </c>
      <c r="U36" s="3">
        <f>U12</f>
        <v>582</v>
      </c>
      <c r="V36" s="3">
        <f>V11</f>
        <v>454</v>
      </c>
      <c r="W36" s="3">
        <f>W10</f>
        <v>226</v>
      </c>
      <c r="X36" s="3">
        <f>X9</f>
        <v>503</v>
      </c>
      <c r="Y36" s="3">
        <f>Y8</f>
        <v>280</v>
      </c>
      <c r="Z36" s="9">
        <f>Z7</f>
        <v>52</v>
      </c>
      <c r="AA36" s="11">
        <f>SUMSQ(B36:Z36)</f>
        <v>3263025</v>
      </c>
      <c r="AB36" s="12">
        <f>B36^3+C36^3+D36^3+E36^3+F36^3+G36^3+H36^3+I36^3+J36^3+K36^3+L36^3+M36^3+N36^3+O36^3+P36^3+Q36^3+R36^3+S36^3+T36^3+U36^3+V36^3+W36^3+X36^3+Y36^3+Z36^3</f>
        <v>1530765625</v>
      </c>
    </row>
    <row r="37" spans="1:28" x14ac:dyDescent="0.25">
      <c r="B37" s="7"/>
      <c r="AA37" s="11"/>
      <c r="AB37" s="12"/>
    </row>
    <row r="38" spans="1:28" x14ac:dyDescent="0.25">
      <c r="A38" s="2" t="s">
        <v>3</v>
      </c>
      <c r="B38" s="13" t="s">
        <v>43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6"/>
      <c r="AB38" s="2"/>
    </row>
    <row r="39" spans="1:28" x14ac:dyDescent="0.25">
      <c r="A39" s="2">
        <v>1</v>
      </c>
      <c r="B39" s="15">
        <v>18</v>
      </c>
      <c r="C39" s="16">
        <v>529</v>
      </c>
      <c r="D39" s="16">
        <v>440</v>
      </c>
      <c r="E39" s="16">
        <v>346</v>
      </c>
      <c r="F39" s="16">
        <v>232</v>
      </c>
      <c r="G39" s="16">
        <v>176</v>
      </c>
      <c r="H39" s="16">
        <v>87</v>
      </c>
      <c r="I39" s="16">
        <v>623</v>
      </c>
      <c r="J39" s="16">
        <v>384</v>
      </c>
      <c r="K39" s="16">
        <v>295</v>
      </c>
      <c r="L39" s="16">
        <v>364</v>
      </c>
      <c r="M39" s="16">
        <v>150</v>
      </c>
      <c r="N39" s="16">
        <v>31</v>
      </c>
      <c r="O39" s="16">
        <v>567</v>
      </c>
      <c r="P39" s="16">
        <v>453</v>
      </c>
      <c r="Q39" s="16">
        <v>422</v>
      </c>
      <c r="R39" s="16">
        <v>308</v>
      </c>
      <c r="S39" s="16">
        <v>219</v>
      </c>
      <c r="T39" s="16">
        <v>105</v>
      </c>
      <c r="U39" s="16">
        <v>511</v>
      </c>
      <c r="V39" s="16">
        <v>585</v>
      </c>
      <c r="W39" s="16">
        <v>491</v>
      </c>
      <c r="X39" s="16">
        <v>252</v>
      </c>
      <c r="Y39" s="16">
        <v>163</v>
      </c>
      <c r="Z39" s="21">
        <v>74</v>
      </c>
      <c r="AA39" s="11">
        <f t="shared" ref="AA39:AA63" si="2">SUMSQ(B39:Z39)</f>
        <v>3263025</v>
      </c>
    </row>
    <row r="40" spans="1:28" x14ac:dyDescent="0.25">
      <c r="A40" s="2">
        <v>2</v>
      </c>
      <c r="B40" s="17">
        <v>126</v>
      </c>
      <c r="C40" s="18">
        <v>37</v>
      </c>
      <c r="D40" s="18">
        <v>573</v>
      </c>
      <c r="E40" s="18">
        <v>459</v>
      </c>
      <c r="F40" s="18">
        <v>370</v>
      </c>
      <c r="G40" s="18">
        <v>314</v>
      </c>
      <c r="H40" s="18">
        <v>225</v>
      </c>
      <c r="I40" s="18">
        <v>106</v>
      </c>
      <c r="J40" s="18">
        <v>517</v>
      </c>
      <c r="K40" s="18">
        <v>403</v>
      </c>
      <c r="L40" s="18">
        <v>497</v>
      </c>
      <c r="M40" s="18">
        <v>258</v>
      </c>
      <c r="N40" s="18">
        <v>169</v>
      </c>
      <c r="O40" s="18">
        <v>55</v>
      </c>
      <c r="P40" s="18">
        <v>586</v>
      </c>
      <c r="Q40" s="18">
        <v>535</v>
      </c>
      <c r="R40" s="18">
        <v>441</v>
      </c>
      <c r="S40" s="18">
        <v>327</v>
      </c>
      <c r="T40" s="18">
        <v>238</v>
      </c>
      <c r="U40" s="18">
        <v>24</v>
      </c>
      <c r="V40" s="18">
        <v>93</v>
      </c>
      <c r="W40" s="18">
        <v>604</v>
      </c>
      <c r="X40" s="18">
        <v>390</v>
      </c>
      <c r="Y40" s="18">
        <v>296</v>
      </c>
      <c r="Z40" s="22">
        <v>182</v>
      </c>
      <c r="AA40" s="11">
        <f t="shared" si="2"/>
        <v>3263025</v>
      </c>
    </row>
    <row r="41" spans="1:28" x14ac:dyDescent="0.25">
      <c r="A41" s="2">
        <v>3</v>
      </c>
      <c r="B41" s="17">
        <v>264</v>
      </c>
      <c r="C41" s="18">
        <v>175</v>
      </c>
      <c r="D41" s="18">
        <v>56</v>
      </c>
      <c r="E41" s="18">
        <v>592</v>
      </c>
      <c r="F41" s="18">
        <v>478</v>
      </c>
      <c r="G41" s="18">
        <v>447</v>
      </c>
      <c r="H41" s="18">
        <v>333</v>
      </c>
      <c r="I41" s="18">
        <v>244</v>
      </c>
      <c r="J41" s="18">
        <v>5</v>
      </c>
      <c r="K41" s="18">
        <v>536</v>
      </c>
      <c r="L41" s="18">
        <v>610</v>
      </c>
      <c r="M41" s="18">
        <v>391</v>
      </c>
      <c r="N41" s="18">
        <v>277</v>
      </c>
      <c r="O41" s="18">
        <v>188</v>
      </c>
      <c r="P41" s="18">
        <v>99</v>
      </c>
      <c r="Q41" s="18">
        <v>43</v>
      </c>
      <c r="R41" s="18">
        <v>554</v>
      </c>
      <c r="S41" s="18">
        <v>465</v>
      </c>
      <c r="T41" s="18">
        <v>371</v>
      </c>
      <c r="U41" s="18">
        <v>132</v>
      </c>
      <c r="V41" s="18">
        <v>201</v>
      </c>
      <c r="W41" s="18">
        <v>112</v>
      </c>
      <c r="X41" s="18">
        <v>523</v>
      </c>
      <c r="Y41" s="18">
        <v>409</v>
      </c>
      <c r="Z41" s="22">
        <v>320</v>
      </c>
      <c r="AA41" s="11">
        <f t="shared" si="2"/>
        <v>3263025</v>
      </c>
    </row>
    <row r="42" spans="1:28" x14ac:dyDescent="0.25">
      <c r="A42" s="2">
        <v>4</v>
      </c>
      <c r="B42" s="17">
        <v>397</v>
      </c>
      <c r="C42" s="18">
        <v>283</v>
      </c>
      <c r="D42" s="18">
        <v>194</v>
      </c>
      <c r="E42" s="18">
        <v>80</v>
      </c>
      <c r="F42" s="18">
        <v>611</v>
      </c>
      <c r="G42" s="18">
        <v>560</v>
      </c>
      <c r="H42" s="18">
        <v>466</v>
      </c>
      <c r="I42" s="18">
        <v>352</v>
      </c>
      <c r="J42" s="18">
        <v>138</v>
      </c>
      <c r="K42" s="18">
        <v>49</v>
      </c>
      <c r="L42" s="18">
        <v>118</v>
      </c>
      <c r="M42" s="18">
        <v>504</v>
      </c>
      <c r="N42" s="18">
        <v>415</v>
      </c>
      <c r="O42" s="18">
        <v>321</v>
      </c>
      <c r="P42" s="18">
        <v>207</v>
      </c>
      <c r="Q42" s="18">
        <v>151</v>
      </c>
      <c r="R42" s="18">
        <v>62</v>
      </c>
      <c r="S42" s="18">
        <v>598</v>
      </c>
      <c r="T42" s="18">
        <v>484</v>
      </c>
      <c r="U42" s="18">
        <v>270</v>
      </c>
      <c r="V42" s="18">
        <v>339</v>
      </c>
      <c r="W42" s="18">
        <v>250</v>
      </c>
      <c r="X42" s="18">
        <v>6</v>
      </c>
      <c r="Y42" s="18">
        <v>542</v>
      </c>
      <c r="Z42" s="22">
        <v>428</v>
      </c>
      <c r="AA42" s="11">
        <f t="shared" si="2"/>
        <v>3263025</v>
      </c>
    </row>
    <row r="43" spans="1:28" x14ac:dyDescent="0.25">
      <c r="A43" s="2">
        <v>5</v>
      </c>
      <c r="B43" s="17">
        <v>510</v>
      </c>
      <c r="C43" s="18">
        <v>416</v>
      </c>
      <c r="D43" s="18">
        <v>302</v>
      </c>
      <c r="E43" s="18">
        <v>213</v>
      </c>
      <c r="F43" s="18">
        <v>124</v>
      </c>
      <c r="G43" s="18">
        <v>68</v>
      </c>
      <c r="H43" s="18">
        <v>579</v>
      </c>
      <c r="I43" s="18">
        <v>490</v>
      </c>
      <c r="J43" s="18">
        <v>271</v>
      </c>
      <c r="K43" s="18">
        <v>157</v>
      </c>
      <c r="L43" s="18">
        <v>226</v>
      </c>
      <c r="M43" s="18">
        <v>12</v>
      </c>
      <c r="N43" s="18">
        <v>548</v>
      </c>
      <c r="O43" s="18">
        <v>434</v>
      </c>
      <c r="P43" s="18">
        <v>345</v>
      </c>
      <c r="Q43" s="18">
        <v>289</v>
      </c>
      <c r="R43" s="18">
        <v>200</v>
      </c>
      <c r="S43" s="18">
        <v>81</v>
      </c>
      <c r="T43" s="18">
        <v>617</v>
      </c>
      <c r="U43" s="18">
        <v>378</v>
      </c>
      <c r="V43" s="18">
        <v>472</v>
      </c>
      <c r="W43" s="18">
        <v>358</v>
      </c>
      <c r="X43" s="18">
        <v>144</v>
      </c>
      <c r="Y43" s="18">
        <v>30</v>
      </c>
      <c r="Z43" s="22">
        <v>561</v>
      </c>
      <c r="AA43" s="11">
        <f t="shared" si="2"/>
        <v>3263025</v>
      </c>
    </row>
    <row r="44" spans="1:28" x14ac:dyDescent="0.25">
      <c r="A44" s="2">
        <v>6</v>
      </c>
      <c r="B44" s="17">
        <v>96</v>
      </c>
      <c r="C44" s="18">
        <v>607</v>
      </c>
      <c r="D44" s="18">
        <v>393</v>
      </c>
      <c r="E44" s="18">
        <v>279</v>
      </c>
      <c r="F44" s="18">
        <v>190</v>
      </c>
      <c r="G44" s="18">
        <v>134</v>
      </c>
      <c r="H44" s="18">
        <v>45</v>
      </c>
      <c r="I44" s="18">
        <v>551</v>
      </c>
      <c r="J44" s="18">
        <v>462</v>
      </c>
      <c r="K44" s="18">
        <v>373</v>
      </c>
      <c r="L44" s="18">
        <v>317</v>
      </c>
      <c r="M44" s="18">
        <v>203</v>
      </c>
      <c r="N44" s="18">
        <v>114</v>
      </c>
      <c r="O44" s="18">
        <v>525</v>
      </c>
      <c r="P44" s="18">
        <v>406</v>
      </c>
      <c r="Q44" s="18">
        <v>480</v>
      </c>
      <c r="R44" s="18">
        <v>261</v>
      </c>
      <c r="S44" s="18">
        <v>172</v>
      </c>
      <c r="T44" s="18">
        <v>58</v>
      </c>
      <c r="U44" s="18">
        <v>594</v>
      </c>
      <c r="V44" s="18">
        <v>538</v>
      </c>
      <c r="W44" s="18">
        <v>449</v>
      </c>
      <c r="X44" s="18">
        <v>335</v>
      </c>
      <c r="Y44" s="18">
        <v>241</v>
      </c>
      <c r="Z44" s="22">
        <v>2</v>
      </c>
      <c r="AA44" s="11">
        <f t="shared" si="2"/>
        <v>3263025</v>
      </c>
    </row>
    <row r="45" spans="1:28" x14ac:dyDescent="0.25">
      <c r="A45" s="2">
        <v>7</v>
      </c>
      <c r="B45" s="17">
        <v>209</v>
      </c>
      <c r="C45" s="18">
        <v>120</v>
      </c>
      <c r="D45" s="18">
        <v>501</v>
      </c>
      <c r="E45" s="18">
        <v>412</v>
      </c>
      <c r="F45" s="18">
        <v>323</v>
      </c>
      <c r="G45" s="18">
        <v>267</v>
      </c>
      <c r="H45" s="18">
        <v>153</v>
      </c>
      <c r="I45" s="18">
        <v>64</v>
      </c>
      <c r="J45" s="18">
        <v>600</v>
      </c>
      <c r="K45" s="18">
        <v>481</v>
      </c>
      <c r="L45" s="18">
        <v>430</v>
      </c>
      <c r="M45" s="18">
        <v>336</v>
      </c>
      <c r="N45" s="18">
        <v>247</v>
      </c>
      <c r="O45" s="18">
        <v>8</v>
      </c>
      <c r="P45" s="18">
        <v>544</v>
      </c>
      <c r="Q45" s="18">
        <v>613</v>
      </c>
      <c r="R45" s="18">
        <v>399</v>
      </c>
      <c r="S45" s="18">
        <v>285</v>
      </c>
      <c r="T45" s="18">
        <v>191</v>
      </c>
      <c r="U45" s="18">
        <v>77</v>
      </c>
      <c r="V45" s="18">
        <v>46</v>
      </c>
      <c r="W45" s="18">
        <v>557</v>
      </c>
      <c r="X45" s="18">
        <v>468</v>
      </c>
      <c r="Y45" s="18">
        <v>354</v>
      </c>
      <c r="Z45" s="22">
        <v>140</v>
      </c>
      <c r="AA45" s="11">
        <f t="shared" si="2"/>
        <v>3263025</v>
      </c>
      <c r="AB45" s="3" t="s">
        <v>3</v>
      </c>
    </row>
    <row r="46" spans="1:28" x14ac:dyDescent="0.25">
      <c r="A46" s="2">
        <v>8</v>
      </c>
      <c r="B46" s="17">
        <v>342</v>
      </c>
      <c r="C46" s="18">
        <v>228</v>
      </c>
      <c r="D46" s="18">
        <v>14</v>
      </c>
      <c r="E46" s="18">
        <v>550</v>
      </c>
      <c r="F46" s="18">
        <v>431</v>
      </c>
      <c r="G46" s="18">
        <v>380</v>
      </c>
      <c r="H46" s="18">
        <v>286</v>
      </c>
      <c r="I46" s="18">
        <v>197</v>
      </c>
      <c r="J46" s="18">
        <v>83</v>
      </c>
      <c r="K46" s="18">
        <v>619</v>
      </c>
      <c r="L46" s="18">
        <v>563</v>
      </c>
      <c r="M46" s="18">
        <v>474</v>
      </c>
      <c r="N46" s="18">
        <v>360</v>
      </c>
      <c r="O46" s="18">
        <v>141</v>
      </c>
      <c r="P46" s="18">
        <v>27</v>
      </c>
      <c r="Q46" s="18">
        <v>121</v>
      </c>
      <c r="R46" s="18">
        <v>507</v>
      </c>
      <c r="S46" s="18">
        <v>418</v>
      </c>
      <c r="T46" s="18">
        <v>304</v>
      </c>
      <c r="U46" s="18">
        <v>215</v>
      </c>
      <c r="V46" s="18">
        <v>159</v>
      </c>
      <c r="W46" s="18">
        <v>70</v>
      </c>
      <c r="X46" s="18">
        <v>576</v>
      </c>
      <c r="Y46" s="18">
        <v>487</v>
      </c>
      <c r="Z46" s="22">
        <v>273</v>
      </c>
      <c r="AA46" s="11">
        <f t="shared" si="2"/>
        <v>3263025</v>
      </c>
    </row>
    <row r="47" spans="1:28" x14ac:dyDescent="0.25">
      <c r="A47" s="2">
        <v>9</v>
      </c>
      <c r="B47" s="17">
        <v>455</v>
      </c>
      <c r="C47" s="18">
        <v>361</v>
      </c>
      <c r="D47" s="18">
        <v>147</v>
      </c>
      <c r="E47" s="18">
        <v>33</v>
      </c>
      <c r="F47" s="18">
        <v>569</v>
      </c>
      <c r="G47" s="18">
        <v>513</v>
      </c>
      <c r="H47" s="18">
        <v>424</v>
      </c>
      <c r="I47" s="18">
        <v>310</v>
      </c>
      <c r="J47" s="18">
        <v>216</v>
      </c>
      <c r="K47" s="18">
        <v>102</v>
      </c>
      <c r="L47" s="18">
        <v>71</v>
      </c>
      <c r="M47" s="18">
        <v>582</v>
      </c>
      <c r="N47" s="18">
        <v>493</v>
      </c>
      <c r="O47" s="18">
        <v>254</v>
      </c>
      <c r="P47" s="18">
        <v>165</v>
      </c>
      <c r="Q47" s="18">
        <v>234</v>
      </c>
      <c r="R47" s="18">
        <v>20</v>
      </c>
      <c r="S47" s="18">
        <v>526</v>
      </c>
      <c r="T47" s="18">
        <v>437</v>
      </c>
      <c r="U47" s="18">
        <v>348</v>
      </c>
      <c r="V47" s="18">
        <v>292</v>
      </c>
      <c r="W47" s="18">
        <v>178</v>
      </c>
      <c r="X47" s="18">
        <v>89</v>
      </c>
      <c r="Y47" s="18">
        <v>625</v>
      </c>
      <c r="Z47" s="22">
        <v>381</v>
      </c>
      <c r="AA47" s="11">
        <f t="shared" si="2"/>
        <v>3263025</v>
      </c>
    </row>
    <row r="48" spans="1:28" x14ac:dyDescent="0.25">
      <c r="A48" s="2">
        <v>10</v>
      </c>
      <c r="B48" s="17">
        <v>588</v>
      </c>
      <c r="C48" s="18">
        <v>499</v>
      </c>
      <c r="D48" s="18">
        <v>260</v>
      </c>
      <c r="E48" s="18">
        <v>166</v>
      </c>
      <c r="F48" s="18">
        <v>52</v>
      </c>
      <c r="G48" s="18">
        <v>21</v>
      </c>
      <c r="H48" s="18">
        <v>532</v>
      </c>
      <c r="I48" s="18">
        <v>443</v>
      </c>
      <c r="J48" s="18">
        <v>329</v>
      </c>
      <c r="K48" s="18">
        <v>240</v>
      </c>
      <c r="L48" s="18">
        <v>184</v>
      </c>
      <c r="M48" s="18">
        <v>95</v>
      </c>
      <c r="N48" s="18">
        <v>601</v>
      </c>
      <c r="O48" s="18">
        <v>387</v>
      </c>
      <c r="P48" s="18">
        <v>298</v>
      </c>
      <c r="Q48" s="18">
        <v>367</v>
      </c>
      <c r="R48" s="18">
        <v>128</v>
      </c>
      <c r="S48" s="18">
        <v>39</v>
      </c>
      <c r="T48" s="18">
        <v>575</v>
      </c>
      <c r="U48" s="18">
        <v>456</v>
      </c>
      <c r="V48" s="18">
        <v>405</v>
      </c>
      <c r="W48" s="18">
        <v>311</v>
      </c>
      <c r="X48" s="18">
        <v>222</v>
      </c>
      <c r="Y48" s="18">
        <v>108</v>
      </c>
      <c r="Z48" s="22">
        <v>519</v>
      </c>
      <c r="AA48" s="11">
        <f t="shared" si="2"/>
        <v>3263025</v>
      </c>
    </row>
    <row r="49" spans="1:28" x14ac:dyDescent="0.25">
      <c r="A49" s="2">
        <v>11</v>
      </c>
      <c r="B49" s="17">
        <v>541</v>
      </c>
      <c r="C49" s="18">
        <v>427</v>
      </c>
      <c r="D49" s="18">
        <v>338</v>
      </c>
      <c r="E49" s="18">
        <v>249</v>
      </c>
      <c r="F49" s="18">
        <v>10</v>
      </c>
      <c r="G49" s="18">
        <v>79</v>
      </c>
      <c r="H49" s="18">
        <v>615</v>
      </c>
      <c r="I49" s="18">
        <v>396</v>
      </c>
      <c r="J49" s="18">
        <v>282</v>
      </c>
      <c r="K49" s="18">
        <v>193</v>
      </c>
      <c r="L49" s="18">
        <v>275</v>
      </c>
      <c r="M49" s="18">
        <v>156</v>
      </c>
      <c r="N49" s="18">
        <v>67</v>
      </c>
      <c r="O49" s="18">
        <v>578</v>
      </c>
      <c r="P49" s="18">
        <v>489</v>
      </c>
      <c r="Q49" s="18">
        <v>325</v>
      </c>
      <c r="R49" s="18">
        <v>206</v>
      </c>
      <c r="S49" s="18">
        <v>117</v>
      </c>
      <c r="T49" s="18">
        <v>503</v>
      </c>
      <c r="U49" s="18">
        <v>414</v>
      </c>
      <c r="V49" s="18">
        <v>483</v>
      </c>
      <c r="W49" s="18">
        <v>269</v>
      </c>
      <c r="X49" s="18">
        <v>155</v>
      </c>
      <c r="Y49" s="18">
        <v>61</v>
      </c>
      <c r="Z49" s="22">
        <v>597</v>
      </c>
      <c r="AA49" s="11">
        <f t="shared" si="2"/>
        <v>3263025</v>
      </c>
    </row>
    <row r="50" spans="1:28" x14ac:dyDescent="0.25">
      <c r="A50" s="2">
        <v>12</v>
      </c>
      <c r="B50" s="17">
        <v>408</v>
      </c>
      <c r="C50" s="18">
        <v>319</v>
      </c>
      <c r="D50" s="18">
        <v>205</v>
      </c>
      <c r="E50" s="18">
        <v>111</v>
      </c>
      <c r="F50" s="18">
        <v>522</v>
      </c>
      <c r="G50" s="18">
        <v>591</v>
      </c>
      <c r="H50" s="18">
        <v>477</v>
      </c>
      <c r="I50" s="18">
        <v>263</v>
      </c>
      <c r="J50" s="18">
        <v>174</v>
      </c>
      <c r="K50" s="18">
        <v>60</v>
      </c>
      <c r="L50" s="18">
        <v>383</v>
      </c>
      <c r="M50" s="18">
        <v>294</v>
      </c>
      <c r="N50" s="18">
        <v>180</v>
      </c>
      <c r="O50" s="18">
        <v>86</v>
      </c>
      <c r="P50" s="18">
        <v>622</v>
      </c>
      <c r="Q50" s="18">
        <v>187</v>
      </c>
      <c r="R50" s="18">
        <v>98</v>
      </c>
      <c r="S50" s="18">
        <v>609</v>
      </c>
      <c r="T50" s="18">
        <v>395</v>
      </c>
      <c r="U50" s="18">
        <v>276</v>
      </c>
      <c r="V50" s="18">
        <v>375</v>
      </c>
      <c r="W50" s="18">
        <v>131</v>
      </c>
      <c r="X50" s="18">
        <v>42</v>
      </c>
      <c r="Y50" s="18">
        <v>553</v>
      </c>
      <c r="Z50" s="22">
        <v>464</v>
      </c>
      <c r="AA50" s="11">
        <f t="shared" si="2"/>
        <v>3263025</v>
      </c>
    </row>
    <row r="51" spans="1:28" x14ac:dyDescent="0.25">
      <c r="A51" s="2">
        <v>13</v>
      </c>
      <c r="B51" s="17">
        <v>300</v>
      </c>
      <c r="C51" s="18">
        <v>181</v>
      </c>
      <c r="D51" s="18">
        <v>92</v>
      </c>
      <c r="E51" s="18">
        <v>603</v>
      </c>
      <c r="F51" s="18">
        <v>389</v>
      </c>
      <c r="G51" s="18">
        <v>458</v>
      </c>
      <c r="H51" s="18">
        <v>369</v>
      </c>
      <c r="I51" s="18">
        <v>130</v>
      </c>
      <c r="J51" s="18">
        <v>36</v>
      </c>
      <c r="K51" s="18">
        <v>572</v>
      </c>
      <c r="L51" s="18">
        <v>516</v>
      </c>
      <c r="M51" s="18">
        <v>402</v>
      </c>
      <c r="N51" s="14">
        <v>313</v>
      </c>
      <c r="O51" s="18">
        <v>224</v>
      </c>
      <c r="P51" s="18">
        <v>110</v>
      </c>
      <c r="Q51" s="18">
        <v>54</v>
      </c>
      <c r="R51" s="18">
        <v>590</v>
      </c>
      <c r="S51" s="18">
        <v>496</v>
      </c>
      <c r="T51" s="18">
        <v>257</v>
      </c>
      <c r="U51" s="18">
        <v>168</v>
      </c>
      <c r="V51" s="18">
        <v>237</v>
      </c>
      <c r="W51" s="18">
        <v>23</v>
      </c>
      <c r="X51" s="18">
        <v>534</v>
      </c>
      <c r="Y51" s="18">
        <v>445</v>
      </c>
      <c r="Z51" s="22">
        <v>326</v>
      </c>
      <c r="AA51" s="11">
        <f t="shared" si="2"/>
        <v>3263025</v>
      </c>
      <c r="AB51" s="12">
        <f>B51^3+C51^3+D51^3+E51^3+F51^3+G51^3+H51^3+I51^3+J51^3+K51^3+L51^3+M51^3+N51^3+O51^3+P51^3+Q51^3+R51^3+S51^3+T51^3+U51^3+V51^3+W51^3+X51^3+Y51^3+Z51^3</f>
        <v>1530765625</v>
      </c>
    </row>
    <row r="52" spans="1:28" x14ac:dyDescent="0.25">
      <c r="A52" s="2">
        <v>14</v>
      </c>
      <c r="B52" s="17">
        <v>162</v>
      </c>
      <c r="C52" s="18">
        <v>73</v>
      </c>
      <c r="D52" s="18">
        <v>584</v>
      </c>
      <c r="E52" s="18">
        <v>495</v>
      </c>
      <c r="F52" s="18">
        <v>251</v>
      </c>
      <c r="G52" s="18">
        <v>350</v>
      </c>
      <c r="H52" s="18">
        <v>231</v>
      </c>
      <c r="I52" s="18">
        <v>17</v>
      </c>
      <c r="J52" s="18">
        <v>528</v>
      </c>
      <c r="K52" s="18">
        <v>439</v>
      </c>
      <c r="L52" s="18">
        <v>4</v>
      </c>
      <c r="M52" s="18">
        <v>540</v>
      </c>
      <c r="N52" s="18">
        <v>446</v>
      </c>
      <c r="O52" s="18">
        <v>332</v>
      </c>
      <c r="P52" s="18">
        <v>243</v>
      </c>
      <c r="Q52" s="18">
        <v>566</v>
      </c>
      <c r="R52" s="18">
        <v>452</v>
      </c>
      <c r="S52" s="18">
        <v>363</v>
      </c>
      <c r="T52" s="18">
        <v>149</v>
      </c>
      <c r="U52" s="18">
        <v>35</v>
      </c>
      <c r="V52" s="18">
        <v>104</v>
      </c>
      <c r="W52" s="18">
        <v>515</v>
      </c>
      <c r="X52" s="18">
        <v>421</v>
      </c>
      <c r="Y52" s="18">
        <v>307</v>
      </c>
      <c r="Z52" s="22">
        <v>218</v>
      </c>
      <c r="AA52" s="11">
        <f t="shared" si="2"/>
        <v>3263025</v>
      </c>
      <c r="AB52" s="12"/>
    </row>
    <row r="53" spans="1:28" x14ac:dyDescent="0.25">
      <c r="A53" s="2">
        <v>15</v>
      </c>
      <c r="B53" s="17">
        <v>29</v>
      </c>
      <c r="C53" s="18">
        <v>565</v>
      </c>
      <c r="D53" s="18">
        <v>471</v>
      </c>
      <c r="E53" s="18">
        <v>357</v>
      </c>
      <c r="F53" s="18">
        <v>143</v>
      </c>
      <c r="G53" s="18">
        <v>212</v>
      </c>
      <c r="H53" s="18">
        <v>123</v>
      </c>
      <c r="I53" s="18">
        <v>509</v>
      </c>
      <c r="J53" s="18">
        <v>420</v>
      </c>
      <c r="K53" s="18">
        <v>301</v>
      </c>
      <c r="L53" s="18">
        <v>137</v>
      </c>
      <c r="M53" s="18">
        <v>48</v>
      </c>
      <c r="N53" s="18">
        <v>559</v>
      </c>
      <c r="O53" s="18">
        <v>470</v>
      </c>
      <c r="P53" s="18">
        <v>351</v>
      </c>
      <c r="Q53" s="18">
        <v>433</v>
      </c>
      <c r="R53" s="18">
        <v>344</v>
      </c>
      <c r="S53" s="18">
        <v>230</v>
      </c>
      <c r="T53" s="18">
        <v>11</v>
      </c>
      <c r="U53" s="18">
        <v>547</v>
      </c>
      <c r="V53" s="18">
        <v>616</v>
      </c>
      <c r="W53" s="18">
        <v>377</v>
      </c>
      <c r="X53" s="18">
        <v>288</v>
      </c>
      <c r="Y53" s="18">
        <v>199</v>
      </c>
      <c r="Z53" s="22">
        <v>85</v>
      </c>
      <c r="AA53" s="11">
        <f t="shared" si="2"/>
        <v>3263025</v>
      </c>
      <c r="AB53" s="12"/>
    </row>
    <row r="54" spans="1:28" x14ac:dyDescent="0.25">
      <c r="A54" s="2">
        <v>16</v>
      </c>
      <c r="B54" s="17">
        <v>107</v>
      </c>
      <c r="C54" s="18">
        <v>518</v>
      </c>
      <c r="D54" s="18">
        <v>404</v>
      </c>
      <c r="E54" s="18">
        <v>315</v>
      </c>
      <c r="F54" s="18">
        <v>221</v>
      </c>
      <c r="G54" s="18">
        <v>170</v>
      </c>
      <c r="H54" s="18">
        <v>51</v>
      </c>
      <c r="I54" s="18">
        <v>587</v>
      </c>
      <c r="J54" s="18">
        <v>498</v>
      </c>
      <c r="K54" s="18">
        <v>259</v>
      </c>
      <c r="L54" s="18">
        <v>328</v>
      </c>
      <c r="M54" s="18">
        <v>239</v>
      </c>
      <c r="N54" s="18">
        <v>25</v>
      </c>
      <c r="O54" s="18">
        <v>531</v>
      </c>
      <c r="P54" s="18">
        <v>442</v>
      </c>
      <c r="Q54" s="18">
        <v>386</v>
      </c>
      <c r="R54" s="18">
        <v>297</v>
      </c>
      <c r="S54" s="18">
        <v>183</v>
      </c>
      <c r="T54" s="18">
        <v>94</v>
      </c>
      <c r="U54" s="18">
        <v>605</v>
      </c>
      <c r="V54" s="18">
        <v>574</v>
      </c>
      <c r="W54" s="18">
        <v>460</v>
      </c>
      <c r="X54" s="18">
        <v>366</v>
      </c>
      <c r="Y54" s="18">
        <v>127</v>
      </c>
      <c r="Z54" s="22">
        <v>38</v>
      </c>
      <c r="AA54" s="11">
        <f t="shared" si="2"/>
        <v>3263025</v>
      </c>
      <c r="AB54" s="12"/>
    </row>
    <row r="55" spans="1:28" x14ac:dyDescent="0.25">
      <c r="A55" s="2">
        <v>17</v>
      </c>
      <c r="B55" s="17">
        <v>245</v>
      </c>
      <c r="C55" s="18">
        <v>1</v>
      </c>
      <c r="D55" s="18">
        <v>537</v>
      </c>
      <c r="E55" s="18">
        <v>448</v>
      </c>
      <c r="F55" s="18">
        <v>334</v>
      </c>
      <c r="G55" s="18">
        <v>278</v>
      </c>
      <c r="H55" s="18">
        <v>189</v>
      </c>
      <c r="I55" s="18">
        <v>100</v>
      </c>
      <c r="J55" s="18">
        <v>606</v>
      </c>
      <c r="K55" s="18">
        <v>392</v>
      </c>
      <c r="L55" s="18">
        <v>461</v>
      </c>
      <c r="M55" s="18">
        <v>372</v>
      </c>
      <c r="N55" s="18">
        <v>133</v>
      </c>
      <c r="O55" s="18">
        <v>44</v>
      </c>
      <c r="P55" s="18">
        <v>555</v>
      </c>
      <c r="Q55" s="18">
        <v>524</v>
      </c>
      <c r="R55" s="18">
        <v>410</v>
      </c>
      <c r="S55" s="18">
        <v>316</v>
      </c>
      <c r="T55" s="18">
        <v>202</v>
      </c>
      <c r="U55" s="18">
        <v>113</v>
      </c>
      <c r="V55" s="18">
        <v>57</v>
      </c>
      <c r="W55" s="18">
        <v>593</v>
      </c>
      <c r="X55" s="18">
        <v>479</v>
      </c>
      <c r="Y55" s="18">
        <v>265</v>
      </c>
      <c r="Z55" s="22">
        <v>171</v>
      </c>
      <c r="AA55" s="11">
        <f t="shared" si="2"/>
        <v>3263025</v>
      </c>
      <c r="AB55" s="12"/>
    </row>
    <row r="56" spans="1:28" x14ac:dyDescent="0.25">
      <c r="A56" s="2">
        <v>18</v>
      </c>
      <c r="B56" s="17">
        <v>353</v>
      </c>
      <c r="C56" s="18">
        <v>139</v>
      </c>
      <c r="D56" s="18">
        <v>50</v>
      </c>
      <c r="E56" s="18">
        <v>556</v>
      </c>
      <c r="F56" s="18">
        <v>467</v>
      </c>
      <c r="G56" s="18">
        <v>411</v>
      </c>
      <c r="H56" s="18">
        <v>322</v>
      </c>
      <c r="I56" s="18">
        <v>208</v>
      </c>
      <c r="J56" s="18">
        <v>119</v>
      </c>
      <c r="K56" s="18">
        <v>505</v>
      </c>
      <c r="L56" s="18">
        <v>599</v>
      </c>
      <c r="M56" s="18">
        <v>485</v>
      </c>
      <c r="N56" s="18">
        <v>266</v>
      </c>
      <c r="O56" s="18">
        <v>152</v>
      </c>
      <c r="P56" s="18">
        <v>63</v>
      </c>
      <c r="Q56" s="18">
        <v>7</v>
      </c>
      <c r="R56" s="18">
        <v>543</v>
      </c>
      <c r="S56" s="18">
        <v>429</v>
      </c>
      <c r="T56" s="18">
        <v>340</v>
      </c>
      <c r="U56" s="18">
        <v>246</v>
      </c>
      <c r="V56" s="18">
        <v>195</v>
      </c>
      <c r="W56" s="18">
        <v>76</v>
      </c>
      <c r="X56" s="18">
        <v>612</v>
      </c>
      <c r="Y56" s="18">
        <v>398</v>
      </c>
      <c r="Z56" s="22">
        <v>284</v>
      </c>
      <c r="AA56" s="11">
        <f t="shared" si="2"/>
        <v>3263025</v>
      </c>
      <c r="AB56" s="12"/>
    </row>
    <row r="57" spans="1:28" x14ac:dyDescent="0.25">
      <c r="A57" s="2">
        <v>19</v>
      </c>
      <c r="B57" s="17">
        <v>486</v>
      </c>
      <c r="C57" s="18">
        <v>272</v>
      </c>
      <c r="D57" s="18">
        <v>158</v>
      </c>
      <c r="E57" s="18">
        <v>69</v>
      </c>
      <c r="F57" s="18">
        <v>580</v>
      </c>
      <c r="G57" s="18">
        <v>549</v>
      </c>
      <c r="H57" s="18">
        <v>435</v>
      </c>
      <c r="I57" s="18">
        <v>341</v>
      </c>
      <c r="J57" s="18">
        <v>227</v>
      </c>
      <c r="K57" s="18">
        <v>13</v>
      </c>
      <c r="L57" s="18">
        <v>82</v>
      </c>
      <c r="M57" s="18">
        <v>618</v>
      </c>
      <c r="N57" s="18">
        <v>379</v>
      </c>
      <c r="O57" s="18">
        <v>290</v>
      </c>
      <c r="P57" s="18">
        <v>196</v>
      </c>
      <c r="Q57" s="18">
        <v>145</v>
      </c>
      <c r="R57" s="18">
        <v>26</v>
      </c>
      <c r="S57" s="18">
        <v>562</v>
      </c>
      <c r="T57" s="18">
        <v>473</v>
      </c>
      <c r="U57" s="18">
        <v>359</v>
      </c>
      <c r="V57" s="18">
        <v>303</v>
      </c>
      <c r="W57" s="18">
        <v>214</v>
      </c>
      <c r="X57" s="18">
        <v>125</v>
      </c>
      <c r="Y57" s="18">
        <v>506</v>
      </c>
      <c r="Z57" s="22">
        <v>417</v>
      </c>
      <c r="AA57" s="11">
        <f t="shared" si="2"/>
        <v>3263025</v>
      </c>
      <c r="AB57" s="12"/>
    </row>
    <row r="58" spans="1:28" x14ac:dyDescent="0.25">
      <c r="A58" s="2">
        <v>20</v>
      </c>
      <c r="B58" s="17">
        <v>624</v>
      </c>
      <c r="C58" s="18">
        <v>385</v>
      </c>
      <c r="D58" s="18">
        <v>291</v>
      </c>
      <c r="E58" s="18">
        <v>177</v>
      </c>
      <c r="F58" s="18">
        <v>88</v>
      </c>
      <c r="G58" s="18">
        <v>32</v>
      </c>
      <c r="H58" s="18">
        <v>568</v>
      </c>
      <c r="I58" s="18">
        <v>454</v>
      </c>
      <c r="J58" s="18">
        <v>365</v>
      </c>
      <c r="K58" s="18">
        <v>146</v>
      </c>
      <c r="L58" s="18">
        <v>220</v>
      </c>
      <c r="M58" s="18">
        <v>101</v>
      </c>
      <c r="N58" s="18">
        <v>512</v>
      </c>
      <c r="O58" s="18">
        <v>423</v>
      </c>
      <c r="P58" s="18">
        <v>309</v>
      </c>
      <c r="Q58" s="18">
        <v>253</v>
      </c>
      <c r="R58" s="18">
        <v>164</v>
      </c>
      <c r="S58" s="18">
        <v>75</v>
      </c>
      <c r="T58" s="18">
        <v>581</v>
      </c>
      <c r="U58" s="18">
        <v>492</v>
      </c>
      <c r="V58" s="18">
        <v>436</v>
      </c>
      <c r="W58" s="18">
        <v>347</v>
      </c>
      <c r="X58" s="18">
        <v>233</v>
      </c>
      <c r="Y58" s="18">
        <v>19</v>
      </c>
      <c r="Z58" s="22">
        <v>530</v>
      </c>
      <c r="AA58" s="11">
        <f t="shared" si="2"/>
        <v>3263025</v>
      </c>
      <c r="AB58" s="12"/>
    </row>
    <row r="59" spans="1:28" x14ac:dyDescent="0.25">
      <c r="A59" s="2">
        <v>21</v>
      </c>
      <c r="B59" s="17">
        <v>65</v>
      </c>
      <c r="C59" s="18">
        <v>596</v>
      </c>
      <c r="D59" s="18">
        <v>482</v>
      </c>
      <c r="E59" s="18">
        <v>268</v>
      </c>
      <c r="F59" s="18">
        <v>154</v>
      </c>
      <c r="G59" s="18">
        <v>248</v>
      </c>
      <c r="H59" s="18">
        <v>9</v>
      </c>
      <c r="I59" s="18">
        <v>545</v>
      </c>
      <c r="J59" s="18">
        <v>426</v>
      </c>
      <c r="K59" s="18">
        <v>337</v>
      </c>
      <c r="L59" s="18">
        <v>281</v>
      </c>
      <c r="M59" s="18">
        <v>192</v>
      </c>
      <c r="N59" s="18">
        <v>78</v>
      </c>
      <c r="O59" s="18">
        <v>614</v>
      </c>
      <c r="P59" s="18">
        <v>400</v>
      </c>
      <c r="Q59" s="18">
        <v>469</v>
      </c>
      <c r="R59" s="18">
        <v>355</v>
      </c>
      <c r="S59" s="18">
        <v>136</v>
      </c>
      <c r="T59" s="18">
        <v>47</v>
      </c>
      <c r="U59" s="18">
        <v>558</v>
      </c>
      <c r="V59" s="18">
        <v>502</v>
      </c>
      <c r="W59" s="18">
        <v>413</v>
      </c>
      <c r="X59" s="18">
        <v>324</v>
      </c>
      <c r="Y59" s="18">
        <v>210</v>
      </c>
      <c r="Z59" s="22">
        <v>116</v>
      </c>
      <c r="AA59" s="11">
        <f t="shared" si="2"/>
        <v>3263025</v>
      </c>
      <c r="AB59" s="12"/>
    </row>
    <row r="60" spans="1:28" x14ac:dyDescent="0.25">
      <c r="A60" s="2">
        <v>22</v>
      </c>
      <c r="B60" s="17">
        <v>198</v>
      </c>
      <c r="C60" s="18">
        <v>84</v>
      </c>
      <c r="D60" s="18">
        <v>620</v>
      </c>
      <c r="E60" s="18">
        <v>376</v>
      </c>
      <c r="F60" s="18">
        <v>287</v>
      </c>
      <c r="G60" s="18">
        <v>356</v>
      </c>
      <c r="H60" s="18">
        <v>142</v>
      </c>
      <c r="I60" s="18">
        <v>28</v>
      </c>
      <c r="J60" s="18">
        <v>564</v>
      </c>
      <c r="K60" s="18">
        <v>475</v>
      </c>
      <c r="L60" s="18">
        <v>419</v>
      </c>
      <c r="M60" s="18">
        <v>305</v>
      </c>
      <c r="N60" s="18">
        <v>211</v>
      </c>
      <c r="O60" s="18">
        <v>122</v>
      </c>
      <c r="P60" s="18">
        <v>508</v>
      </c>
      <c r="Q60" s="18">
        <v>577</v>
      </c>
      <c r="R60" s="18">
        <v>488</v>
      </c>
      <c r="S60" s="18">
        <v>274</v>
      </c>
      <c r="T60" s="18">
        <v>160</v>
      </c>
      <c r="U60" s="18">
        <v>66</v>
      </c>
      <c r="V60" s="18">
        <v>15</v>
      </c>
      <c r="W60" s="18">
        <v>546</v>
      </c>
      <c r="X60" s="18">
        <v>432</v>
      </c>
      <c r="Y60" s="18">
        <v>343</v>
      </c>
      <c r="Z60" s="22">
        <v>229</v>
      </c>
      <c r="AA60" s="11">
        <f t="shared" si="2"/>
        <v>3263025</v>
      </c>
      <c r="AB60" s="12"/>
    </row>
    <row r="61" spans="1:28" x14ac:dyDescent="0.25">
      <c r="A61" s="2">
        <v>23</v>
      </c>
      <c r="B61" s="17">
        <v>306</v>
      </c>
      <c r="C61" s="18">
        <v>217</v>
      </c>
      <c r="D61" s="18">
        <v>103</v>
      </c>
      <c r="E61" s="18">
        <v>514</v>
      </c>
      <c r="F61" s="18">
        <v>425</v>
      </c>
      <c r="G61" s="18">
        <v>494</v>
      </c>
      <c r="H61" s="18">
        <v>255</v>
      </c>
      <c r="I61" s="18">
        <v>161</v>
      </c>
      <c r="J61" s="18">
        <v>72</v>
      </c>
      <c r="K61" s="18">
        <v>583</v>
      </c>
      <c r="L61" s="18">
        <v>527</v>
      </c>
      <c r="M61" s="18">
        <v>438</v>
      </c>
      <c r="N61" s="18">
        <v>349</v>
      </c>
      <c r="O61" s="18">
        <v>235</v>
      </c>
      <c r="P61" s="18">
        <v>16</v>
      </c>
      <c r="Q61" s="18">
        <v>90</v>
      </c>
      <c r="R61" s="18">
        <v>621</v>
      </c>
      <c r="S61" s="18">
        <v>382</v>
      </c>
      <c r="T61" s="18">
        <v>293</v>
      </c>
      <c r="U61" s="18">
        <v>179</v>
      </c>
      <c r="V61" s="18">
        <v>148</v>
      </c>
      <c r="W61" s="18">
        <v>34</v>
      </c>
      <c r="X61" s="18">
        <v>570</v>
      </c>
      <c r="Y61" s="18">
        <v>451</v>
      </c>
      <c r="Z61" s="22">
        <v>362</v>
      </c>
      <c r="AA61" s="11">
        <f t="shared" si="2"/>
        <v>3263025</v>
      </c>
      <c r="AB61" s="12"/>
    </row>
    <row r="62" spans="1:28" x14ac:dyDescent="0.25">
      <c r="A62" s="2">
        <v>24</v>
      </c>
      <c r="B62" s="17">
        <v>444</v>
      </c>
      <c r="C62" s="18">
        <v>330</v>
      </c>
      <c r="D62" s="18">
        <v>236</v>
      </c>
      <c r="E62" s="18">
        <v>22</v>
      </c>
      <c r="F62" s="18">
        <v>533</v>
      </c>
      <c r="G62" s="18">
        <v>602</v>
      </c>
      <c r="H62" s="18">
        <v>388</v>
      </c>
      <c r="I62" s="18">
        <v>299</v>
      </c>
      <c r="J62" s="18">
        <v>185</v>
      </c>
      <c r="K62" s="18">
        <v>91</v>
      </c>
      <c r="L62" s="18">
        <v>40</v>
      </c>
      <c r="M62" s="18">
        <v>571</v>
      </c>
      <c r="N62" s="18">
        <v>457</v>
      </c>
      <c r="O62" s="18">
        <v>368</v>
      </c>
      <c r="P62" s="18">
        <v>129</v>
      </c>
      <c r="Q62" s="18">
        <v>223</v>
      </c>
      <c r="R62" s="18">
        <v>109</v>
      </c>
      <c r="S62" s="18">
        <v>520</v>
      </c>
      <c r="T62" s="18">
        <v>401</v>
      </c>
      <c r="U62" s="18">
        <v>312</v>
      </c>
      <c r="V62" s="18">
        <v>256</v>
      </c>
      <c r="W62" s="18">
        <v>167</v>
      </c>
      <c r="X62" s="18">
        <v>53</v>
      </c>
      <c r="Y62" s="18">
        <v>589</v>
      </c>
      <c r="Z62" s="22">
        <v>500</v>
      </c>
      <c r="AA62" s="11">
        <f t="shared" si="2"/>
        <v>3263025</v>
      </c>
      <c r="AB62" s="12"/>
    </row>
    <row r="63" spans="1:28" x14ac:dyDescent="0.25">
      <c r="A63" s="2">
        <v>25</v>
      </c>
      <c r="B63" s="19">
        <v>552</v>
      </c>
      <c r="C63" s="20">
        <v>463</v>
      </c>
      <c r="D63" s="20">
        <v>374</v>
      </c>
      <c r="E63" s="20">
        <v>135</v>
      </c>
      <c r="F63" s="20">
        <v>41</v>
      </c>
      <c r="G63" s="20">
        <v>115</v>
      </c>
      <c r="H63" s="20">
        <v>521</v>
      </c>
      <c r="I63" s="20">
        <v>407</v>
      </c>
      <c r="J63" s="20">
        <v>318</v>
      </c>
      <c r="K63" s="20">
        <v>204</v>
      </c>
      <c r="L63" s="20">
        <v>173</v>
      </c>
      <c r="M63" s="20">
        <v>59</v>
      </c>
      <c r="N63" s="20">
        <v>595</v>
      </c>
      <c r="O63" s="20">
        <v>476</v>
      </c>
      <c r="P63" s="20">
        <v>262</v>
      </c>
      <c r="Q63" s="20">
        <v>331</v>
      </c>
      <c r="R63" s="20">
        <v>242</v>
      </c>
      <c r="S63" s="20">
        <v>3</v>
      </c>
      <c r="T63" s="20">
        <v>539</v>
      </c>
      <c r="U63" s="20">
        <v>450</v>
      </c>
      <c r="V63" s="20">
        <v>394</v>
      </c>
      <c r="W63" s="20">
        <v>280</v>
      </c>
      <c r="X63" s="20">
        <v>186</v>
      </c>
      <c r="Y63" s="20">
        <v>97</v>
      </c>
      <c r="Z63" s="23">
        <v>608</v>
      </c>
      <c r="AA63" s="11">
        <f t="shared" si="2"/>
        <v>3263025</v>
      </c>
      <c r="AB63" s="12"/>
    </row>
    <row r="64" spans="1:28" x14ac:dyDescent="0.25">
      <c r="A64" s="7" t="s">
        <v>0</v>
      </c>
      <c r="B64" s="11">
        <f t="shared" ref="B64:Z64" si="3">SUMSQ(B39:B63)</f>
        <v>3263025</v>
      </c>
      <c r="C64" s="11">
        <f t="shared" si="3"/>
        <v>3263025</v>
      </c>
      <c r="D64" s="11">
        <f t="shared" si="3"/>
        <v>3263025</v>
      </c>
      <c r="E64" s="11">
        <f t="shared" si="3"/>
        <v>3263025</v>
      </c>
      <c r="F64" s="11">
        <f t="shared" si="3"/>
        <v>3263025</v>
      </c>
      <c r="G64" s="11">
        <f t="shared" si="3"/>
        <v>3263025</v>
      </c>
      <c r="H64" s="11">
        <f t="shared" si="3"/>
        <v>3263025</v>
      </c>
      <c r="I64" s="11">
        <f t="shared" si="3"/>
        <v>3263025</v>
      </c>
      <c r="J64" s="11">
        <f t="shared" si="3"/>
        <v>3263025</v>
      </c>
      <c r="K64" s="11">
        <f t="shared" si="3"/>
        <v>3263025</v>
      </c>
      <c r="L64" s="11">
        <f t="shared" si="3"/>
        <v>3263025</v>
      </c>
      <c r="M64" s="11">
        <f t="shared" si="3"/>
        <v>3263025</v>
      </c>
      <c r="N64" s="11">
        <f t="shared" si="3"/>
        <v>3263025</v>
      </c>
      <c r="O64" s="11">
        <f t="shared" si="3"/>
        <v>3263025</v>
      </c>
      <c r="P64" s="11">
        <f t="shared" si="3"/>
        <v>3263025</v>
      </c>
      <c r="Q64" s="11">
        <f t="shared" si="3"/>
        <v>3263025</v>
      </c>
      <c r="R64" s="11">
        <f t="shared" si="3"/>
        <v>3263025</v>
      </c>
      <c r="S64" s="11">
        <f t="shared" si="3"/>
        <v>3263025</v>
      </c>
      <c r="T64" s="11">
        <f t="shared" si="3"/>
        <v>3263025</v>
      </c>
      <c r="U64" s="11">
        <f t="shared" si="3"/>
        <v>3263025</v>
      </c>
      <c r="V64" s="11">
        <f t="shared" si="3"/>
        <v>3263025</v>
      </c>
      <c r="W64" s="11">
        <f t="shared" si="3"/>
        <v>3263025</v>
      </c>
      <c r="X64" s="11">
        <f t="shared" si="3"/>
        <v>3263025</v>
      </c>
      <c r="Y64" s="11">
        <f t="shared" si="3"/>
        <v>3263025</v>
      </c>
      <c r="Z64" s="11">
        <f t="shared" si="3"/>
        <v>3263025</v>
      </c>
      <c r="AA64" s="11"/>
      <c r="AB64" s="12"/>
    </row>
    <row r="65" spans="1:28" x14ac:dyDescent="0.25">
      <c r="A65" s="7" t="s">
        <v>4</v>
      </c>
      <c r="N65" s="12">
        <f>N39^3+N40^3+N41^3+N42^3+N43^3+N44^3+N45^3+N46^3+N47^3+N48^3+N49^3+N50^3+N51^3+N52^3+N53^3+N54^3+N55^3+N56^3+N57^3+N58^3+N59^3+N60^3+N61^3+N62^3+N63^3</f>
        <v>1530765625</v>
      </c>
      <c r="O65" s="12"/>
      <c r="AA65" s="11"/>
      <c r="AB65" s="12"/>
    </row>
    <row r="66" spans="1:28" x14ac:dyDescent="0.25">
      <c r="A66" s="3"/>
      <c r="B66" s="8" t="s">
        <v>3</v>
      </c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11"/>
      <c r="AB66" s="12"/>
    </row>
    <row r="67" spans="1:28" x14ac:dyDescent="0.25">
      <c r="A67" s="7" t="s">
        <v>1</v>
      </c>
      <c r="B67" s="3">
        <f>B39</f>
        <v>18</v>
      </c>
      <c r="C67" s="3">
        <f>C40</f>
        <v>37</v>
      </c>
      <c r="D67" s="3">
        <f>D41</f>
        <v>56</v>
      </c>
      <c r="E67" s="3">
        <f>E42</f>
        <v>80</v>
      </c>
      <c r="F67" s="3">
        <f>F43</f>
        <v>124</v>
      </c>
      <c r="G67" s="3">
        <f>G44</f>
        <v>134</v>
      </c>
      <c r="H67" s="3">
        <f>H45</f>
        <v>153</v>
      </c>
      <c r="I67" s="3">
        <f>I46</f>
        <v>197</v>
      </c>
      <c r="J67" s="3">
        <f>J47</f>
        <v>216</v>
      </c>
      <c r="K67" s="3">
        <f>K48</f>
        <v>240</v>
      </c>
      <c r="L67" s="3">
        <f>L49</f>
        <v>275</v>
      </c>
      <c r="M67" s="3">
        <f>M50</f>
        <v>294</v>
      </c>
      <c r="N67" s="3">
        <f>N51</f>
        <v>313</v>
      </c>
      <c r="O67" s="3">
        <f>O52</f>
        <v>332</v>
      </c>
      <c r="P67" s="3">
        <f>P53</f>
        <v>351</v>
      </c>
      <c r="Q67" s="3">
        <f>Q54</f>
        <v>386</v>
      </c>
      <c r="R67" s="3">
        <f>R55</f>
        <v>410</v>
      </c>
      <c r="S67" s="3">
        <f>S56</f>
        <v>429</v>
      </c>
      <c r="T67" s="3">
        <f>T57</f>
        <v>473</v>
      </c>
      <c r="U67" s="3">
        <f>U58</f>
        <v>492</v>
      </c>
      <c r="V67" s="3">
        <f>V59</f>
        <v>502</v>
      </c>
      <c r="W67" s="3">
        <f>W60</f>
        <v>546</v>
      </c>
      <c r="X67" s="3">
        <f>X61</f>
        <v>570</v>
      </c>
      <c r="Y67" s="3">
        <f>Y62</f>
        <v>589</v>
      </c>
      <c r="Z67" s="9">
        <f>Z63</f>
        <v>608</v>
      </c>
      <c r="AA67" s="11">
        <f>SUMSQ(B67:Z67)</f>
        <v>3263025</v>
      </c>
      <c r="AB67" s="12">
        <f>B67^3+C67^3+D67^3+E67^3+F67^3+G67^3+H67^3+I67^3+J67^3+K67^3+L67^3+M67^3+N67^3+O67^3+P67^3+Q67^3+R67^3+S67^3+T67^3+U67^3+V67^3+W67^3+X67^3+Y67^3+Z67^3</f>
        <v>1530765625</v>
      </c>
    </row>
    <row r="68" spans="1:28" x14ac:dyDescent="0.25">
      <c r="A68" s="7" t="s">
        <v>2</v>
      </c>
      <c r="B68" s="3">
        <f>B63</f>
        <v>552</v>
      </c>
      <c r="C68" s="3">
        <f>C62</f>
        <v>330</v>
      </c>
      <c r="D68" s="3">
        <f>D61</f>
        <v>103</v>
      </c>
      <c r="E68" s="3">
        <f>E60</f>
        <v>376</v>
      </c>
      <c r="F68" s="3">
        <f>F59</f>
        <v>154</v>
      </c>
      <c r="G68" s="3">
        <f>G58</f>
        <v>32</v>
      </c>
      <c r="H68" s="3">
        <f>H57</f>
        <v>435</v>
      </c>
      <c r="I68" s="3">
        <f>I56</f>
        <v>208</v>
      </c>
      <c r="J68" s="3">
        <f>J55</f>
        <v>606</v>
      </c>
      <c r="K68" s="3">
        <f>K54</f>
        <v>259</v>
      </c>
      <c r="L68" s="3">
        <f>L53</f>
        <v>137</v>
      </c>
      <c r="M68" s="3">
        <f>M52</f>
        <v>540</v>
      </c>
      <c r="N68" s="3">
        <f>N51</f>
        <v>313</v>
      </c>
      <c r="O68" s="3">
        <f>O50</f>
        <v>86</v>
      </c>
      <c r="P68" s="3">
        <f>P49</f>
        <v>489</v>
      </c>
      <c r="Q68" s="3">
        <f>Q48</f>
        <v>367</v>
      </c>
      <c r="R68" s="3">
        <f>R47</f>
        <v>20</v>
      </c>
      <c r="S68" s="3">
        <f>S46</f>
        <v>418</v>
      </c>
      <c r="T68" s="3">
        <f>T45</f>
        <v>191</v>
      </c>
      <c r="U68" s="3">
        <f>U44</f>
        <v>594</v>
      </c>
      <c r="V68" s="3">
        <f>V43</f>
        <v>472</v>
      </c>
      <c r="W68" s="3">
        <f>W42</f>
        <v>250</v>
      </c>
      <c r="X68" s="3">
        <f>X41</f>
        <v>523</v>
      </c>
      <c r="Y68" s="3">
        <f>Y40</f>
        <v>296</v>
      </c>
      <c r="Z68" s="9">
        <f>Z39</f>
        <v>74</v>
      </c>
      <c r="AA68" s="11">
        <f>SUMSQ(B68:Z68)</f>
        <v>3263025</v>
      </c>
      <c r="AB68" s="12">
        <f>B68^3+C68^3+D68^3+E68^3+F68^3+G68^3+H68^3+I68^3+J68^3+K68^3+L68^3+M68^3+N68^3+O68^3+P68^3+Q68^3+R68^3+S68^3+T68^3+U68^3+V68^3+W68^3+X68^3+Y68^3+Z68^3</f>
        <v>1530765625</v>
      </c>
    </row>
    <row r="70" spans="1:28" x14ac:dyDescent="0.25">
      <c r="A70" s="2" t="s">
        <v>3</v>
      </c>
      <c r="B70" s="13" t="s">
        <v>44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6"/>
      <c r="AB70" s="2"/>
    </row>
    <row r="71" spans="1:28" x14ac:dyDescent="0.25">
      <c r="A71" s="2">
        <v>1</v>
      </c>
      <c r="B71" s="15">
        <v>11</v>
      </c>
      <c r="C71" s="16">
        <v>181</v>
      </c>
      <c r="D71" s="16">
        <v>351</v>
      </c>
      <c r="E71" s="16">
        <v>421</v>
      </c>
      <c r="F71" s="16">
        <v>591</v>
      </c>
      <c r="G71" s="16">
        <v>312</v>
      </c>
      <c r="H71" s="16">
        <v>482</v>
      </c>
      <c r="I71" s="16">
        <v>527</v>
      </c>
      <c r="J71" s="16">
        <v>97</v>
      </c>
      <c r="K71" s="16">
        <v>142</v>
      </c>
      <c r="L71" s="16">
        <v>613</v>
      </c>
      <c r="M71" s="16">
        <v>33</v>
      </c>
      <c r="N71" s="16">
        <v>203</v>
      </c>
      <c r="O71" s="16">
        <v>273</v>
      </c>
      <c r="P71" s="16">
        <v>443</v>
      </c>
      <c r="Q71" s="16">
        <v>164</v>
      </c>
      <c r="R71" s="16">
        <v>334</v>
      </c>
      <c r="S71" s="16">
        <v>379</v>
      </c>
      <c r="T71" s="16">
        <v>574</v>
      </c>
      <c r="U71" s="16">
        <v>119</v>
      </c>
      <c r="V71" s="16">
        <v>465</v>
      </c>
      <c r="W71" s="16">
        <v>510</v>
      </c>
      <c r="X71" s="16">
        <v>55</v>
      </c>
      <c r="Y71" s="16">
        <v>250</v>
      </c>
      <c r="Z71" s="21">
        <v>295</v>
      </c>
      <c r="AA71" s="11">
        <f t="shared" ref="AA71:AA95" si="4">SUMSQ(B71:Z71)</f>
        <v>3263025</v>
      </c>
    </row>
    <row r="72" spans="1:28" x14ac:dyDescent="0.25">
      <c r="A72" s="2">
        <v>2</v>
      </c>
      <c r="B72" s="17">
        <v>610</v>
      </c>
      <c r="C72" s="18">
        <v>30</v>
      </c>
      <c r="D72" s="18">
        <v>225</v>
      </c>
      <c r="E72" s="18">
        <v>270</v>
      </c>
      <c r="F72" s="18">
        <v>440</v>
      </c>
      <c r="G72" s="18">
        <v>156</v>
      </c>
      <c r="H72" s="18">
        <v>326</v>
      </c>
      <c r="I72" s="18">
        <v>396</v>
      </c>
      <c r="J72" s="18">
        <v>566</v>
      </c>
      <c r="K72" s="18">
        <v>111</v>
      </c>
      <c r="L72" s="18">
        <v>457</v>
      </c>
      <c r="M72" s="18">
        <v>502</v>
      </c>
      <c r="N72" s="18">
        <v>72</v>
      </c>
      <c r="O72" s="18">
        <v>242</v>
      </c>
      <c r="P72" s="18">
        <v>287</v>
      </c>
      <c r="Q72" s="18">
        <v>8</v>
      </c>
      <c r="R72" s="18">
        <v>178</v>
      </c>
      <c r="S72" s="18">
        <v>373</v>
      </c>
      <c r="T72" s="18">
        <v>418</v>
      </c>
      <c r="U72" s="18">
        <v>588</v>
      </c>
      <c r="V72" s="18">
        <v>309</v>
      </c>
      <c r="W72" s="18">
        <v>479</v>
      </c>
      <c r="X72" s="18">
        <v>549</v>
      </c>
      <c r="Y72" s="18">
        <v>94</v>
      </c>
      <c r="Z72" s="22">
        <v>139</v>
      </c>
      <c r="AA72" s="11">
        <f t="shared" si="4"/>
        <v>3263025</v>
      </c>
    </row>
    <row r="73" spans="1:28" x14ac:dyDescent="0.25">
      <c r="A73" s="2">
        <v>3</v>
      </c>
      <c r="B73" s="17">
        <v>454</v>
      </c>
      <c r="C73" s="18">
        <v>524</v>
      </c>
      <c r="D73" s="18">
        <v>69</v>
      </c>
      <c r="E73" s="18">
        <v>239</v>
      </c>
      <c r="F73" s="18">
        <v>284</v>
      </c>
      <c r="G73" s="18">
        <v>5</v>
      </c>
      <c r="H73" s="18">
        <v>200</v>
      </c>
      <c r="I73" s="18">
        <v>370</v>
      </c>
      <c r="J73" s="18">
        <v>415</v>
      </c>
      <c r="K73" s="18">
        <v>585</v>
      </c>
      <c r="L73" s="18">
        <v>301</v>
      </c>
      <c r="M73" s="18">
        <v>496</v>
      </c>
      <c r="N73" s="18">
        <v>541</v>
      </c>
      <c r="O73" s="18">
        <v>86</v>
      </c>
      <c r="P73" s="18">
        <v>131</v>
      </c>
      <c r="Q73" s="18">
        <v>602</v>
      </c>
      <c r="R73" s="18">
        <v>47</v>
      </c>
      <c r="S73" s="18">
        <v>217</v>
      </c>
      <c r="T73" s="18">
        <v>262</v>
      </c>
      <c r="U73" s="18">
        <v>432</v>
      </c>
      <c r="V73" s="18">
        <v>153</v>
      </c>
      <c r="W73" s="18">
        <v>348</v>
      </c>
      <c r="X73" s="18">
        <v>393</v>
      </c>
      <c r="Y73" s="18">
        <v>563</v>
      </c>
      <c r="Z73" s="22">
        <v>108</v>
      </c>
      <c r="AA73" s="11">
        <f t="shared" si="4"/>
        <v>3263025</v>
      </c>
    </row>
    <row r="74" spans="1:28" x14ac:dyDescent="0.25">
      <c r="A74" s="2">
        <v>4</v>
      </c>
      <c r="B74" s="17">
        <v>323</v>
      </c>
      <c r="C74" s="18">
        <v>493</v>
      </c>
      <c r="D74" s="18">
        <v>538</v>
      </c>
      <c r="E74" s="18">
        <v>83</v>
      </c>
      <c r="F74" s="18">
        <v>128</v>
      </c>
      <c r="G74" s="18">
        <v>624</v>
      </c>
      <c r="H74" s="18">
        <v>44</v>
      </c>
      <c r="I74" s="18">
        <v>214</v>
      </c>
      <c r="J74" s="18">
        <v>259</v>
      </c>
      <c r="K74" s="18">
        <v>429</v>
      </c>
      <c r="L74" s="18">
        <v>175</v>
      </c>
      <c r="M74" s="18">
        <v>345</v>
      </c>
      <c r="N74" s="18">
        <v>390</v>
      </c>
      <c r="O74" s="18">
        <v>560</v>
      </c>
      <c r="P74" s="18">
        <v>105</v>
      </c>
      <c r="Q74" s="18">
        <v>471</v>
      </c>
      <c r="R74" s="18">
        <v>516</v>
      </c>
      <c r="S74" s="18">
        <v>61</v>
      </c>
      <c r="T74" s="18">
        <v>231</v>
      </c>
      <c r="U74" s="18">
        <v>276</v>
      </c>
      <c r="V74" s="18">
        <v>22</v>
      </c>
      <c r="W74" s="18">
        <v>192</v>
      </c>
      <c r="X74" s="18">
        <v>362</v>
      </c>
      <c r="Y74" s="18">
        <v>407</v>
      </c>
      <c r="Z74" s="22">
        <v>577</v>
      </c>
      <c r="AA74" s="11">
        <f t="shared" si="4"/>
        <v>3263025</v>
      </c>
    </row>
    <row r="75" spans="1:28" x14ac:dyDescent="0.25">
      <c r="A75" s="2">
        <v>5</v>
      </c>
      <c r="B75" s="17">
        <v>167</v>
      </c>
      <c r="C75" s="18">
        <v>337</v>
      </c>
      <c r="D75" s="18">
        <v>382</v>
      </c>
      <c r="E75" s="18">
        <v>552</v>
      </c>
      <c r="F75" s="18">
        <v>122</v>
      </c>
      <c r="G75" s="18">
        <v>468</v>
      </c>
      <c r="H75" s="18">
        <v>513</v>
      </c>
      <c r="I75" s="18">
        <v>58</v>
      </c>
      <c r="J75" s="18">
        <v>228</v>
      </c>
      <c r="K75" s="18">
        <v>298</v>
      </c>
      <c r="L75" s="18">
        <v>19</v>
      </c>
      <c r="M75" s="18">
        <v>189</v>
      </c>
      <c r="N75" s="18">
        <v>359</v>
      </c>
      <c r="O75" s="18">
        <v>404</v>
      </c>
      <c r="P75" s="18">
        <v>599</v>
      </c>
      <c r="Q75" s="18">
        <v>320</v>
      </c>
      <c r="R75" s="18">
        <v>490</v>
      </c>
      <c r="S75" s="18">
        <v>535</v>
      </c>
      <c r="T75" s="18">
        <v>80</v>
      </c>
      <c r="U75" s="18">
        <v>150</v>
      </c>
      <c r="V75" s="18">
        <v>616</v>
      </c>
      <c r="W75" s="18">
        <v>36</v>
      </c>
      <c r="X75" s="18">
        <v>206</v>
      </c>
      <c r="Y75" s="18">
        <v>251</v>
      </c>
      <c r="Z75" s="22">
        <v>446</v>
      </c>
      <c r="AA75" s="11">
        <f t="shared" si="4"/>
        <v>3263025</v>
      </c>
    </row>
    <row r="76" spans="1:28" x14ac:dyDescent="0.25">
      <c r="A76" s="2">
        <v>6</v>
      </c>
      <c r="B76" s="17">
        <v>597</v>
      </c>
      <c r="C76" s="18">
        <v>17</v>
      </c>
      <c r="D76" s="18">
        <v>187</v>
      </c>
      <c r="E76" s="18">
        <v>357</v>
      </c>
      <c r="F76" s="18">
        <v>402</v>
      </c>
      <c r="G76" s="18">
        <v>148</v>
      </c>
      <c r="H76" s="18">
        <v>318</v>
      </c>
      <c r="I76" s="18">
        <v>488</v>
      </c>
      <c r="J76" s="18">
        <v>533</v>
      </c>
      <c r="K76" s="18">
        <v>78</v>
      </c>
      <c r="L76" s="18">
        <v>449</v>
      </c>
      <c r="M76" s="18">
        <v>619</v>
      </c>
      <c r="N76" s="18">
        <v>39</v>
      </c>
      <c r="O76" s="18">
        <v>209</v>
      </c>
      <c r="P76" s="18">
        <v>254</v>
      </c>
      <c r="Q76" s="18">
        <v>125</v>
      </c>
      <c r="R76" s="18">
        <v>170</v>
      </c>
      <c r="S76" s="18">
        <v>340</v>
      </c>
      <c r="T76" s="18">
        <v>385</v>
      </c>
      <c r="U76" s="18">
        <v>555</v>
      </c>
      <c r="V76" s="18">
        <v>296</v>
      </c>
      <c r="W76" s="18">
        <v>466</v>
      </c>
      <c r="X76" s="18">
        <v>511</v>
      </c>
      <c r="Y76" s="18">
        <v>56</v>
      </c>
      <c r="Z76" s="22">
        <v>226</v>
      </c>
      <c r="AA76" s="11">
        <f t="shared" si="4"/>
        <v>3263025</v>
      </c>
    </row>
    <row r="77" spans="1:28" x14ac:dyDescent="0.25">
      <c r="A77" s="2">
        <v>7</v>
      </c>
      <c r="B77" s="17">
        <v>441</v>
      </c>
      <c r="C77" s="18">
        <v>611</v>
      </c>
      <c r="D77" s="18">
        <v>31</v>
      </c>
      <c r="E77" s="18">
        <v>201</v>
      </c>
      <c r="F77" s="18">
        <v>271</v>
      </c>
      <c r="G77" s="18">
        <v>117</v>
      </c>
      <c r="H77" s="18">
        <v>162</v>
      </c>
      <c r="I77" s="18">
        <v>332</v>
      </c>
      <c r="J77" s="18">
        <v>377</v>
      </c>
      <c r="K77" s="18">
        <v>572</v>
      </c>
      <c r="L77" s="18">
        <v>293</v>
      </c>
      <c r="M77" s="18">
        <v>463</v>
      </c>
      <c r="N77" s="18">
        <v>508</v>
      </c>
      <c r="O77" s="18">
        <v>53</v>
      </c>
      <c r="P77" s="18">
        <v>248</v>
      </c>
      <c r="Q77" s="18">
        <v>594</v>
      </c>
      <c r="R77" s="18">
        <v>14</v>
      </c>
      <c r="S77" s="18">
        <v>184</v>
      </c>
      <c r="T77" s="18">
        <v>354</v>
      </c>
      <c r="U77" s="18">
        <v>424</v>
      </c>
      <c r="V77" s="18">
        <v>145</v>
      </c>
      <c r="W77" s="18">
        <v>315</v>
      </c>
      <c r="X77" s="18">
        <v>485</v>
      </c>
      <c r="Y77" s="18">
        <v>530</v>
      </c>
      <c r="Z77" s="22">
        <v>100</v>
      </c>
      <c r="AA77" s="11">
        <f t="shared" si="4"/>
        <v>3263025</v>
      </c>
      <c r="AB77" s="3" t="s">
        <v>3</v>
      </c>
    </row>
    <row r="78" spans="1:28" x14ac:dyDescent="0.25">
      <c r="A78" s="2">
        <v>8</v>
      </c>
      <c r="B78" s="17">
        <v>290</v>
      </c>
      <c r="C78" s="18">
        <v>460</v>
      </c>
      <c r="D78" s="18">
        <v>505</v>
      </c>
      <c r="E78" s="18">
        <v>75</v>
      </c>
      <c r="F78" s="18">
        <v>245</v>
      </c>
      <c r="G78" s="18">
        <v>586</v>
      </c>
      <c r="H78" s="18">
        <v>6</v>
      </c>
      <c r="I78" s="18">
        <v>176</v>
      </c>
      <c r="J78" s="18">
        <v>371</v>
      </c>
      <c r="K78" s="18">
        <v>416</v>
      </c>
      <c r="L78" s="18">
        <v>137</v>
      </c>
      <c r="M78" s="18">
        <v>307</v>
      </c>
      <c r="N78" s="18">
        <v>477</v>
      </c>
      <c r="O78" s="18">
        <v>547</v>
      </c>
      <c r="P78" s="18">
        <v>92</v>
      </c>
      <c r="Q78" s="18">
        <v>438</v>
      </c>
      <c r="R78" s="18">
        <v>608</v>
      </c>
      <c r="S78" s="18">
        <v>28</v>
      </c>
      <c r="T78" s="18">
        <v>223</v>
      </c>
      <c r="U78" s="18">
        <v>268</v>
      </c>
      <c r="V78" s="18">
        <v>114</v>
      </c>
      <c r="W78" s="18">
        <v>159</v>
      </c>
      <c r="X78" s="18">
        <v>329</v>
      </c>
      <c r="Y78" s="18">
        <v>399</v>
      </c>
      <c r="Z78" s="22">
        <v>569</v>
      </c>
      <c r="AA78" s="11">
        <f t="shared" si="4"/>
        <v>3263025</v>
      </c>
    </row>
    <row r="79" spans="1:28" x14ac:dyDescent="0.25">
      <c r="A79" s="2">
        <v>9</v>
      </c>
      <c r="B79" s="17">
        <v>134</v>
      </c>
      <c r="C79" s="18">
        <v>304</v>
      </c>
      <c r="D79" s="18">
        <v>499</v>
      </c>
      <c r="E79" s="18">
        <v>544</v>
      </c>
      <c r="F79" s="18">
        <v>89</v>
      </c>
      <c r="G79" s="18">
        <v>435</v>
      </c>
      <c r="H79" s="18">
        <v>605</v>
      </c>
      <c r="I79" s="18">
        <v>50</v>
      </c>
      <c r="J79" s="18">
        <v>220</v>
      </c>
      <c r="K79" s="18">
        <v>265</v>
      </c>
      <c r="L79" s="18">
        <v>106</v>
      </c>
      <c r="M79" s="18">
        <v>151</v>
      </c>
      <c r="N79" s="18">
        <v>346</v>
      </c>
      <c r="O79" s="18">
        <v>391</v>
      </c>
      <c r="P79" s="18">
        <v>561</v>
      </c>
      <c r="Q79" s="18">
        <v>282</v>
      </c>
      <c r="R79" s="18">
        <v>452</v>
      </c>
      <c r="S79" s="18">
        <v>522</v>
      </c>
      <c r="T79" s="18">
        <v>67</v>
      </c>
      <c r="U79" s="18">
        <v>237</v>
      </c>
      <c r="V79" s="18">
        <v>583</v>
      </c>
      <c r="W79" s="18">
        <v>3</v>
      </c>
      <c r="X79" s="18">
        <v>198</v>
      </c>
      <c r="Y79" s="18">
        <v>368</v>
      </c>
      <c r="Z79" s="22">
        <v>413</v>
      </c>
      <c r="AA79" s="11">
        <f t="shared" si="4"/>
        <v>3263025</v>
      </c>
    </row>
    <row r="80" spans="1:28" x14ac:dyDescent="0.25">
      <c r="A80" s="2">
        <v>10</v>
      </c>
      <c r="B80" s="17">
        <v>103</v>
      </c>
      <c r="C80" s="18">
        <v>173</v>
      </c>
      <c r="D80" s="18">
        <v>343</v>
      </c>
      <c r="E80" s="18">
        <v>388</v>
      </c>
      <c r="F80" s="18">
        <v>558</v>
      </c>
      <c r="G80" s="18">
        <v>279</v>
      </c>
      <c r="H80" s="18">
        <v>474</v>
      </c>
      <c r="I80" s="18">
        <v>519</v>
      </c>
      <c r="J80" s="18">
        <v>64</v>
      </c>
      <c r="K80" s="18">
        <v>234</v>
      </c>
      <c r="L80" s="18">
        <v>580</v>
      </c>
      <c r="M80" s="18">
        <v>25</v>
      </c>
      <c r="N80" s="18">
        <v>195</v>
      </c>
      <c r="O80" s="18">
        <v>365</v>
      </c>
      <c r="P80" s="18">
        <v>410</v>
      </c>
      <c r="Q80" s="18">
        <v>126</v>
      </c>
      <c r="R80" s="18">
        <v>321</v>
      </c>
      <c r="S80" s="18">
        <v>491</v>
      </c>
      <c r="T80" s="18">
        <v>536</v>
      </c>
      <c r="U80" s="18">
        <v>81</v>
      </c>
      <c r="V80" s="18">
        <v>427</v>
      </c>
      <c r="W80" s="18">
        <v>622</v>
      </c>
      <c r="X80" s="18">
        <v>42</v>
      </c>
      <c r="Y80" s="18">
        <v>212</v>
      </c>
      <c r="Z80" s="22">
        <v>257</v>
      </c>
      <c r="AA80" s="11">
        <f t="shared" si="4"/>
        <v>3263025</v>
      </c>
    </row>
    <row r="81" spans="1:28" x14ac:dyDescent="0.25">
      <c r="A81" s="2">
        <v>11</v>
      </c>
      <c r="B81" s="17">
        <v>408</v>
      </c>
      <c r="C81" s="18">
        <v>578</v>
      </c>
      <c r="D81" s="18">
        <v>23</v>
      </c>
      <c r="E81" s="18">
        <v>193</v>
      </c>
      <c r="F81" s="18">
        <v>363</v>
      </c>
      <c r="G81" s="18">
        <v>84</v>
      </c>
      <c r="H81" s="18">
        <v>129</v>
      </c>
      <c r="I81" s="18">
        <v>324</v>
      </c>
      <c r="J81" s="18">
        <v>494</v>
      </c>
      <c r="K81" s="18">
        <v>539</v>
      </c>
      <c r="L81" s="18">
        <v>260</v>
      </c>
      <c r="M81" s="18">
        <v>430</v>
      </c>
      <c r="N81" s="18">
        <v>625</v>
      </c>
      <c r="O81" s="18">
        <v>45</v>
      </c>
      <c r="P81" s="18">
        <v>215</v>
      </c>
      <c r="Q81" s="18">
        <v>556</v>
      </c>
      <c r="R81" s="18">
        <v>101</v>
      </c>
      <c r="S81" s="18">
        <v>171</v>
      </c>
      <c r="T81" s="18">
        <v>341</v>
      </c>
      <c r="U81" s="18">
        <v>386</v>
      </c>
      <c r="V81" s="18">
        <v>232</v>
      </c>
      <c r="W81" s="18">
        <v>277</v>
      </c>
      <c r="X81" s="18">
        <v>472</v>
      </c>
      <c r="Y81" s="18">
        <v>517</v>
      </c>
      <c r="Z81" s="22">
        <v>62</v>
      </c>
      <c r="AA81" s="11">
        <f t="shared" si="4"/>
        <v>3263025</v>
      </c>
    </row>
    <row r="82" spans="1:28" x14ac:dyDescent="0.25">
      <c r="A82" s="2">
        <v>12</v>
      </c>
      <c r="B82" s="17">
        <v>252</v>
      </c>
      <c r="C82" s="18">
        <v>447</v>
      </c>
      <c r="D82" s="18">
        <v>617</v>
      </c>
      <c r="E82" s="18">
        <v>37</v>
      </c>
      <c r="F82" s="18">
        <v>207</v>
      </c>
      <c r="G82" s="18">
        <v>553</v>
      </c>
      <c r="H82" s="18">
        <v>123</v>
      </c>
      <c r="I82" s="18">
        <v>168</v>
      </c>
      <c r="J82" s="18">
        <v>338</v>
      </c>
      <c r="K82" s="18">
        <v>383</v>
      </c>
      <c r="L82" s="18">
        <v>229</v>
      </c>
      <c r="M82" s="18">
        <v>299</v>
      </c>
      <c r="N82" s="18">
        <v>469</v>
      </c>
      <c r="O82" s="18">
        <v>514</v>
      </c>
      <c r="P82" s="18">
        <v>59</v>
      </c>
      <c r="Q82" s="18">
        <v>405</v>
      </c>
      <c r="R82" s="18">
        <v>600</v>
      </c>
      <c r="S82" s="18">
        <v>20</v>
      </c>
      <c r="T82" s="18">
        <v>190</v>
      </c>
      <c r="U82" s="18">
        <v>360</v>
      </c>
      <c r="V82" s="18">
        <v>76</v>
      </c>
      <c r="W82" s="18">
        <v>146</v>
      </c>
      <c r="X82" s="18">
        <v>316</v>
      </c>
      <c r="Y82" s="18">
        <v>486</v>
      </c>
      <c r="Z82" s="22">
        <v>531</v>
      </c>
      <c r="AA82" s="11">
        <f t="shared" si="4"/>
        <v>3263025</v>
      </c>
    </row>
    <row r="83" spans="1:28" x14ac:dyDescent="0.25">
      <c r="A83" s="2">
        <v>13</v>
      </c>
      <c r="B83" s="17">
        <v>246</v>
      </c>
      <c r="C83" s="18">
        <v>291</v>
      </c>
      <c r="D83" s="18">
        <v>461</v>
      </c>
      <c r="E83" s="18">
        <v>506</v>
      </c>
      <c r="F83" s="18">
        <v>51</v>
      </c>
      <c r="G83" s="18">
        <v>422</v>
      </c>
      <c r="H83" s="18">
        <v>592</v>
      </c>
      <c r="I83" s="18">
        <v>12</v>
      </c>
      <c r="J83" s="18">
        <v>182</v>
      </c>
      <c r="K83" s="18">
        <v>352</v>
      </c>
      <c r="L83" s="18">
        <v>98</v>
      </c>
      <c r="M83" s="18">
        <v>143</v>
      </c>
      <c r="N83" s="14">
        <v>313</v>
      </c>
      <c r="O83" s="18">
        <v>483</v>
      </c>
      <c r="P83" s="18">
        <v>528</v>
      </c>
      <c r="Q83" s="18">
        <v>274</v>
      </c>
      <c r="R83" s="18">
        <v>444</v>
      </c>
      <c r="S83" s="18">
        <v>614</v>
      </c>
      <c r="T83" s="18">
        <v>34</v>
      </c>
      <c r="U83" s="18">
        <v>204</v>
      </c>
      <c r="V83" s="18">
        <v>575</v>
      </c>
      <c r="W83" s="18">
        <v>120</v>
      </c>
      <c r="X83" s="18">
        <v>165</v>
      </c>
      <c r="Y83" s="18">
        <v>335</v>
      </c>
      <c r="Z83" s="22">
        <v>380</v>
      </c>
      <c r="AA83" s="11">
        <f t="shared" si="4"/>
        <v>3263025</v>
      </c>
      <c r="AB83" s="12">
        <f>B83^3+C83^3+D83^3+E83^3+F83^3+G83^3+H83^3+I83^3+J83^3+K83^3+L83^3+M83^3+N83^3+O83^3+P83^3+Q83^3+R83^3+S83^3+T83^3+U83^3+V83^3+W83^3+X83^3+Y83^3+Z83^3</f>
        <v>1530765625</v>
      </c>
    </row>
    <row r="84" spans="1:28" x14ac:dyDescent="0.25">
      <c r="A84" s="2">
        <v>14</v>
      </c>
      <c r="B84" s="17">
        <v>95</v>
      </c>
      <c r="C84" s="18">
        <v>140</v>
      </c>
      <c r="D84" s="18">
        <v>310</v>
      </c>
      <c r="E84" s="18">
        <v>480</v>
      </c>
      <c r="F84" s="18">
        <v>550</v>
      </c>
      <c r="G84" s="18">
        <v>266</v>
      </c>
      <c r="H84" s="18">
        <v>436</v>
      </c>
      <c r="I84" s="18">
        <v>606</v>
      </c>
      <c r="J84" s="18">
        <v>26</v>
      </c>
      <c r="K84" s="18">
        <v>221</v>
      </c>
      <c r="L84" s="18">
        <v>567</v>
      </c>
      <c r="M84" s="18">
        <v>112</v>
      </c>
      <c r="N84" s="18">
        <v>157</v>
      </c>
      <c r="O84" s="18">
        <v>327</v>
      </c>
      <c r="P84" s="18">
        <v>397</v>
      </c>
      <c r="Q84" s="18">
        <v>243</v>
      </c>
      <c r="R84" s="18">
        <v>288</v>
      </c>
      <c r="S84" s="18">
        <v>458</v>
      </c>
      <c r="T84" s="18">
        <v>503</v>
      </c>
      <c r="U84" s="18">
        <v>73</v>
      </c>
      <c r="V84" s="18">
        <v>419</v>
      </c>
      <c r="W84" s="18">
        <v>589</v>
      </c>
      <c r="X84" s="18">
        <v>9</v>
      </c>
      <c r="Y84" s="18">
        <v>179</v>
      </c>
      <c r="Z84" s="22">
        <v>374</v>
      </c>
      <c r="AA84" s="11">
        <f t="shared" si="4"/>
        <v>3263025</v>
      </c>
      <c r="AB84" s="12"/>
    </row>
    <row r="85" spans="1:28" x14ac:dyDescent="0.25">
      <c r="A85" s="2">
        <v>15</v>
      </c>
      <c r="B85" s="17">
        <v>564</v>
      </c>
      <c r="C85" s="18">
        <v>109</v>
      </c>
      <c r="D85" s="18">
        <v>154</v>
      </c>
      <c r="E85" s="18">
        <v>349</v>
      </c>
      <c r="F85" s="18">
        <v>394</v>
      </c>
      <c r="G85" s="18">
        <v>240</v>
      </c>
      <c r="H85" s="18">
        <v>285</v>
      </c>
      <c r="I85" s="18">
        <v>455</v>
      </c>
      <c r="J85" s="18">
        <v>525</v>
      </c>
      <c r="K85" s="18">
        <v>70</v>
      </c>
      <c r="L85" s="18">
        <v>411</v>
      </c>
      <c r="M85" s="18">
        <v>581</v>
      </c>
      <c r="N85" s="18">
        <v>1</v>
      </c>
      <c r="O85" s="18">
        <v>196</v>
      </c>
      <c r="P85" s="18">
        <v>366</v>
      </c>
      <c r="Q85" s="18">
        <v>87</v>
      </c>
      <c r="R85" s="18">
        <v>132</v>
      </c>
      <c r="S85" s="18">
        <v>302</v>
      </c>
      <c r="T85" s="18">
        <v>497</v>
      </c>
      <c r="U85" s="18">
        <v>542</v>
      </c>
      <c r="V85" s="18">
        <v>263</v>
      </c>
      <c r="W85" s="18">
        <v>433</v>
      </c>
      <c r="X85" s="18">
        <v>603</v>
      </c>
      <c r="Y85" s="18">
        <v>48</v>
      </c>
      <c r="Z85" s="22">
        <v>218</v>
      </c>
      <c r="AA85" s="11">
        <f t="shared" si="4"/>
        <v>3263025</v>
      </c>
      <c r="AB85" s="12"/>
    </row>
    <row r="86" spans="1:28" x14ac:dyDescent="0.25">
      <c r="A86" s="2">
        <v>16</v>
      </c>
      <c r="B86" s="17">
        <v>369</v>
      </c>
      <c r="C86" s="18">
        <v>414</v>
      </c>
      <c r="D86" s="18">
        <v>584</v>
      </c>
      <c r="E86" s="18">
        <v>4</v>
      </c>
      <c r="F86" s="18">
        <v>199</v>
      </c>
      <c r="G86" s="18">
        <v>545</v>
      </c>
      <c r="H86" s="18">
        <v>90</v>
      </c>
      <c r="I86" s="18">
        <v>135</v>
      </c>
      <c r="J86" s="18">
        <v>305</v>
      </c>
      <c r="K86" s="18">
        <v>500</v>
      </c>
      <c r="L86" s="18">
        <v>216</v>
      </c>
      <c r="M86" s="18">
        <v>261</v>
      </c>
      <c r="N86" s="18">
        <v>431</v>
      </c>
      <c r="O86" s="18">
        <v>601</v>
      </c>
      <c r="P86" s="18">
        <v>46</v>
      </c>
      <c r="Q86" s="18">
        <v>392</v>
      </c>
      <c r="R86" s="18">
        <v>562</v>
      </c>
      <c r="S86" s="18">
        <v>107</v>
      </c>
      <c r="T86" s="18">
        <v>152</v>
      </c>
      <c r="U86" s="18">
        <v>347</v>
      </c>
      <c r="V86" s="18">
        <v>68</v>
      </c>
      <c r="W86" s="18">
        <v>238</v>
      </c>
      <c r="X86" s="18">
        <v>283</v>
      </c>
      <c r="Y86" s="18">
        <v>453</v>
      </c>
      <c r="Z86" s="22">
        <v>523</v>
      </c>
      <c r="AA86" s="11">
        <f t="shared" si="4"/>
        <v>3263025</v>
      </c>
      <c r="AB86" s="12"/>
    </row>
    <row r="87" spans="1:28" x14ac:dyDescent="0.25">
      <c r="A87" s="2">
        <v>17</v>
      </c>
      <c r="B87" s="17">
        <v>213</v>
      </c>
      <c r="C87" s="18">
        <v>258</v>
      </c>
      <c r="D87" s="18">
        <v>428</v>
      </c>
      <c r="E87" s="18">
        <v>623</v>
      </c>
      <c r="F87" s="18">
        <v>43</v>
      </c>
      <c r="G87" s="18">
        <v>389</v>
      </c>
      <c r="H87" s="18">
        <v>559</v>
      </c>
      <c r="I87" s="18">
        <v>104</v>
      </c>
      <c r="J87" s="18">
        <v>174</v>
      </c>
      <c r="K87" s="18">
        <v>344</v>
      </c>
      <c r="L87" s="18">
        <v>65</v>
      </c>
      <c r="M87" s="18">
        <v>235</v>
      </c>
      <c r="N87" s="18">
        <v>280</v>
      </c>
      <c r="O87" s="18">
        <v>475</v>
      </c>
      <c r="P87" s="18">
        <v>520</v>
      </c>
      <c r="Q87" s="18">
        <v>361</v>
      </c>
      <c r="R87" s="18">
        <v>406</v>
      </c>
      <c r="S87" s="18">
        <v>576</v>
      </c>
      <c r="T87" s="18">
        <v>21</v>
      </c>
      <c r="U87" s="18">
        <v>191</v>
      </c>
      <c r="V87" s="18">
        <v>537</v>
      </c>
      <c r="W87" s="18">
        <v>82</v>
      </c>
      <c r="X87" s="18">
        <v>127</v>
      </c>
      <c r="Y87" s="18">
        <v>322</v>
      </c>
      <c r="Z87" s="22">
        <v>492</v>
      </c>
      <c r="AA87" s="11">
        <f t="shared" si="4"/>
        <v>3263025</v>
      </c>
      <c r="AB87" s="12"/>
    </row>
    <row r="88" spans="1:28" x14ac:dyDescent="0.25">
      <c r="A88" s="2">
        <v>18</v>
      </c>
      <c r="B88" s="17">
        <v>57</v>
      </c>
      <c r="C88" s="18">
        <v>227</v>
      </c>
      <c r="D88" s="18">
        <v>297</v>
      </c>
      <c r="E88" s="18">
        <v>467</v>
      </c>
      <c r="F88" s="18">
        <v>512</v>
      </c>
      <c r="G88" s="18">
        <v>358</v>
      </c>
      <c r="H88" s="18">
        <v>403</v>
      </c>
      <c r="I88" s="18">
        <v>598</v>
      </c>
      <c r="J88" s="18">
        <v>18</v>
      </c>
      <c r="K88" s="18">
        <v>188</v>
      </c>
      <c r="L88" s="18">
        <v>534</v>
      </c>
      <c r="M88" s="18">
        <v>79</v>
      </c>
      <c r="N88" s="18">
        <v>149</v>
      </c>
      <c r="O88" s="18">
        <v>319</v>
      </c>
      <c r="P88" s="18">
        <v>489</v>
      </c>
      <c r="Q88" s="18">
        <v>210</v>
      </c>
      <c r="R88" s="18">
        <v>255</v>
      </c>
      <c r="S88" s="18">
        <v>450</v>
      </c>
      <c r="T88" s="18">
        <v>620</v>
      </c>
      <c r="U88" s="18">
        <v>40</v>
      </c>
      <c r="V88" s="18">
        <v>381</v>
      </c>
      <c r="W88" s="18">
        <v>551</v>
      </c>
      <c r="X88" s="18">
        <v>121</v>
      </c>
      <c r="Y88" s="18">
        <v>166</v>
      </c>
      <c r="Z88" s="22">
        <v>336</v>
      </c>
      <c r="AA88" s="11">
        <f t="shared" si="4"/>
        <v>3263025</v>
      </c>
      <c r="AB88" s="12"/>
    </row>
    <row r="89" spans="1:28" x14ac:dyDescent="0.25">
      <c r="A89" s="2">
        <v>19</v>
      </c>
      <c r="B89" s="17">
        <v>526</v>
      </c>
      <c r="C89" s="18">
        <v>96</v>
      </c>
      <c r="D89" s="18">
        <v>141</v>
      </c>
      <c r="E89" s="18">
        <v>311</v>
      </c>
      <c r="F89" s="18">
        <v>481</v>
      </c>
      <c r="G89" s="18">
        <v>202</v>
      </c>
      <c r="H89" s="18">
        <v>272</v>
      </c>
      <c r="I89" s="18">
        <v>442</v>
      </c>
      <c r="J89" s="18">
        <v>612</v>
      </c>
      <c r="K89" s="18">
        <v>32</v>
      </c>
      <c r="L89" s="18">
        <v>378</v>
      </c>
      <c r="M89" s="18">
        <v>573</v>
      </c>
      <c r="N89" s="18">
        <v>118</v>
      </c>
      <c r="O89" s="18">
        <v>163</v>
      </c>
      <c r="P89" s="18">
        <v>333</v>
      </c>
      <c r="Q89" s="18">
        <v>54</v>
      </c>
      <c r="R89" s="18">
        <v>249</v>
      </c>
      <c r="S89" s="18">
        <v>294</v>
      </c>
      <c r="T89" s="18">
        <v>464</v>
      </c>
      <c r="U89" s="18">
        <v>509</v>
      </c>
      <c r="V89" s="18">
        <v>355</v>
      </c>
      <c r="W89" s="18">
        <v>425</v>
      </c>
      <c r="X89" s="18">
        <v>595</v>
      </c>
      <c r="Y89" s="18">
        <v>15</v>
      </c>
      <c r="Z89" s="22">
        <v>185</v>
      </c>
      <c r="AA89" s="11">
        <f t="shared" si="4"/>
        <v>3263025</v>
      </c>
      <c r="AB89" s="12"/>
    </row>
    <row r="90" spans="1:28" x14ac:dyDescent="0.25">
      <c r="A90" s="2">
        <v>20</v>
      </c>
      <c r="B90" s="17">
        <v>400</v>
      </c>
      <c r="C90" s="18">
        <v>570</v>
      </c>
      <c r="D90" s="18">
        <v>115</v>
      </c>
      <c r="E90" s="18">
        <v>160</v>
      </c>
      <c r="F90" s="18">
        <v>330</v>
      </c>
      <c r="G90" s="18">
        <v>71</v>
      </c>
      <c r="H90" s="18">
        <v>241</v>
      </c>
      <c r="I90" s="18">
        <v>286</v>
      </c>
      <c r="J90" s="18">
        <v>456</v>
      </c>
      <c r="K90" s="18">
        <v>501</v>
      </c>
      <c r="L90" s="18">
        <v>372</v>
      </c>
      <c r="M90" s="18">
        <v>417</v>
      </c>
      <c r="N90" s="18">
        <v>587</v>
      </c>
      <c r="O90" s="18">
        <v>7</v>
      </c>
      <c r="P90" s="18">
        <v>177</v>
      </c>
      <c r="Q90" s="18">
        <v>548</v>
      </c>
      <c r="R90" s="18">
        <v>93</v>
      </c>
      <c r="S90" s="18">
        <v>138</v>
      </c>
      <c r="T90" s="18">
        <v>308</v>
      </c>
      <c r="U90" s="18">
        <v>478</v>
      </c>
      <c r="V90" s="18">
        <v>224</v>
      </c>
      <c r="W90" s="18">
        <v>269</v>
      </c>
      <c r="X90" s="18">
        <v>439</v>
      </c>
      <c r="Y90" s="18">
        <v>609</v>
      </c>
      <c r="Z90" s="22">
        <v>29</v>
      </c>
      <c r="AA90" s="11">
        <f t="shared" si="4"/>
        <v>3263025</v>
      </c>
      <c r="AB90" s="12"/>
    </row>
    <row r="91" spans="1:28" x14ac:dyDescent="0.25">
      <c r="A91" s="2">
        <v>21</v>
      </c>
      <c r="B91" s="17">
        <v>180</v>
      </c>
      <c r="C91" s="18">
        <v>375</v>
      </c>
      <c r="D91" s="18">
        <v>420</v>
      </c>
      <c r="E91" s="18">
        <v>590</v>
      </c>
      <c r="F91" s="18">
        <v>10</v>
      </c>
      <c r="G91" s="18">
        <v>476</v>
      </c>
      <c r="H91" s="18">
        <v>546</v>
      </c>
      <c r="I91" s="18">
        <v>91</v>
      </c>
      <c r="J91" s="18">
        <v>136</v>
      </c>
      <c r="K91" s="18">
        <v>306</v>
      </c>
      <c r="L91" s="18">
        <v>27</v>
      </c>
      <c r="M91" s="18">
        <v>222</v>
      </c>
      <c r="N91" s="18">
        <v>267</v>
      </c>
      <c r="O91" s="18">
        <v>437</v>
      </c>
      <c r="P91" s="18">
        <v>607</v>
      </c>
      <c r="Q91" s="18">
        <v>328</v>
      </c>
      <c r="R91" s="18">
        <v>398</v>
      </c>
      <c r="S91" s="18">
        <v>568</v>
      </c>
      <c r="T91" s="18">
        <v>113</v>
      </c>
      <c r="U91" s="18">
        <v>158</v>
      </c>
      <c r="V91" s="18">
        <v>504</v>
      </c>
      <c r="W91" s="18">
        <v>74</v>
      </c>
      <c r="X91" s="18">
        <v>244</v>
      </c>
      <c r="Y91" s="18">
        <v>289</v>
      </c>
      <c r="Z91" s="22">
        <v>459</v>
      </c>
      <c r="AA91" s="11">
        <f t="shared" si="4"/>
        <v>3263025</v>
      </c>
      <c r="AB91" s="12"/>
    </row>
    <row r="92" spans="1:28" x14ac:dyDescent="0.25">
      <c r="A92" s="2">
        <v>22</v>
      </c>
      <c r="B92" s="17">
        <v>49</v>
      </c>
      <c r="C92" s="18">
        <v>219</v>
      </c>
      <c r="D92" s="18">
        <v>264</v>
      </c>
      <c r="E92" s="18">
        <v>434</v>
      </c>
      <c r="F92" s="18">
        <v>604</v>
      </c>
      <c r="G92" s="18">
        <v>350</v>
      </c>
      <c r="H92" s="18">
        <v>395</v>
      </c>
      <c r="I92" s="18">
        <v>565</v>
      </c>
      <c r="J92" s="18">
        <v>110</v>
      </c>
      <c r="K92" s="18">
        <v>155</v>
      </c>
      <c r="L92" s="18">
        <v>521</v>
      </c>
      <c r="M92" s="18">
        <v>66</v>
      </c>
      <c r="N92" s="18">
        <v>236</v>
      </c>
      <c r="O92" s="18">
        <v>281</v>
      </c>
      <c r="P92" s="18">
        <v>451</v>
      </c>
      <c r="Q92" s="18">
        <v>197</v>
      </c>
      <c r="R92" s="18">
        <v>367</v>
      </c>
      <c r="S92" s="18">
        <v>412</v>
      </c>
      <c r="T92" s="18">
        <v>582</v>
      </c>
      <c r="U92" s="18">
        <v>2</v>
      </c>
      <c r="V92" s="18">
        <v>498</v>
      </c>
      <c r="W92" s="18">
        <v>543</v>
      </c>
      <c r="X92" s="18">
        <v>88</v>
      </c>
      <c r="Y92" s="18">
        <v>133</v>
      </c>
      <c r="Z92" s="22">
        <v>303</v>
      </c>
      <c r="AA92" s="11">
        <f t="shared" si="4"/>
        <v>3263025</v>
      </c>
      <c r="AB92" s="12"/>
    </row>
    <row r="93" spans="1:28" x14ac:dyDescent="0.25">
      <c r="A93" s="2">
        <v>23</v>
      </c>
      <c r="B93" s="17">
        <v>518</v>
      </c>
      <c r="C93" s="18">
        <v>63</v>
      </c>
      <c r="D93" s="18">
        <v>233</v>
      </c>
      <c r="E93" s="18">
        <v>278</v>
      </c>
      <c r="F93" s="18">
        <v>473</v>
      </c>
      <c r="G93" s="18">
        <v>194</v>
      </c>
      <c r="H93" s="18">
        <v>364</v>
      </c>
      <c r="I93" s="18">
        <v>409</v>
      </c>
      <c r="J93" s="18">
        <v>579</v>
      </c>
      <c r="K93" s="18">
        <v>24</v>
      </c>
      <c r="L93" s="18">
        <v>495</v>
      </c>
      <c r="M93" s="18">
        <v>540</v>
      </c>
      <c r="N93" s="18">
        <v>85</v>
      </c>
      <c r="O93" s="18">
        <v>130</v>
      </c>
      <c r="P93" s="18">
        <v>325</v>
      </c>
      <c r="Q93" s="18">
        <v>41</v>
      </c>
      <c r="R93" s="18">
        <v>211</v>
      </c>
      <c r="S93" s="18">
        <v>256</v>
      </c>
      <c r="T93" s="18">
        <v>426</v>
      </c>
      <c r="U93" s="18">
        <v>621</v>
      </c>
      <c r="V93" s="18">
        <v>342</v>
      </c>
      <c r="W93" s="18">
        <v>387</v>
      </c>
      <c r="X93" s="18">
        <v>557</v>
      </c>
      <c r="Y93" s="18">
        <v>102</v>
      </c>
      <c r="Z93" s="22">
        <v>172</v>
      </c>
      <c r="AA93" s="11">
        <f t="shared" si="4"/>
        <v>3263025</v>
      </c>
      <c r="AB93" s="12"/>
    </row>
    <row r="94" spans="1:28" x14ac:dyDescent="0.25">
      <c r="A94" s="2">
        <v>24</v>
      </c>
      <c r="B94" s="17">
        <v>487</v>
      </c>
      <c r="C94" s="18">
        <v>532</v>
      </c>
      <c r="D94" s="18">
        <v>77</v>
      </c>
      <c r="E94" s="18">
        <v>147</v>
      </c>
      <c r="F94" s="18">
        <v>317</v>
      </c>
      <c r="G94" s="18">
        <v>38</v>
      </c>
      <c r="H94" s="18">
        <v>208</v>
      </c>
      <c r="I94" s="18">
        <v>253</v>
      </c>
      <c r="J94" s="18">
        <v>448</v>
      </c>
      <c r="K94" s="18">
        <v>618</v>
      </c>
      <c r="L94" s="18">
        <v>339</v>
      </c>
      <c r="M94" s="18">
        <v>384</v>
      </c>
      <c r="N94" s="18">
        <v>554</v>
      </c>
      <c r="O94" s="18">
        <v>124</v>
      </c>
      <c r="P94" s="18">
        <v>169</v>
      </c>
      <c r="Q94" s="18">
        <v>515</v>
      </c>
      <c r="R94" s="18">
        <v>60</v>
      </c>
      <c r="S94" s="18">
        <v>230</v>
      </c>
      <c r="T94" s="18">
        <v>300</v>
      </c>
      <c r="U94" s="18">
        <v>470</v>
      </c>
      <c r="V94" s="18">
        <v>186</v>
      </c>
      <c r="W94" s="18">
        <v>356</v>
      </c>
      <c r="X94" s="18">
        <v>401</v>
      </c>
      <c r="Y94" s="18">
        <v>596</v>
      </c>
      <c r="Z94" s="22">
        <v>16</v>
      </c>
      <c r="AA94" s="11">
        <f t="shared" si="4"/>
        <v>3263025</v>
      </c>
      <c r="AB94" s="12"/>
    </row>
    <row r="95" spans="1:28" x14ac:dyDescent="0.25">
      <c r="A95" s="2">
        <v>25</v>
      </c>
      <c r="B95" s="19">
        <v>331</v>
      </c>
      <c r="C95" s="20">
        <v>376</v>
      </c>
      <c r="D95" s="20">
        <v>571</v>
      </c>
      <c r="E95" s="20">
        <v>116</v>
      </c>
      <c r="F95" s="20">
        <v>161</v>
      </c>
      <c r="G95" s="20">
        <v>507</v>
      </c>
      <c r="H95" s="20">
        <v>52</v>
      </c>
      <c r="I95" s="20">
        <v>247</v>
      </c>
      <c r="J95" s="20">
        <v>292</v>
      </c>
      <c r="K95" s="20">
        <v>462</v>
      </c>
      <c r="L95" s="20">
        <v>183</v>
      </c>
      <c r="M95" s="20">
        <v>353</v>
      </c>
      <c r="N95" s="20">
        <v>423</v>
      </c>
      <c r="O95" s="20">
        <v>593</v>
      </c>
      <c r="P95" s="20">
        <v>13</v>
      </c>
      <c r="Q95" s="20">
        <v>484</v>
      </c>
      <c r="R95" s="20">
        <v>529</v>
      </c>
      <c r="S95" s="20">
        <v>99</v>
      </c>
      <c r="T95" s="20">
        <v>144</v>
      </c>
      <c r="U95" s="20">
        <v>314</v>
      </c>
      <c r="V95" s="20">
        <v>35</v>
      </c>
      <c r="W95" s="20">
        <v>205</v>
      </c>
      <c r="X95" s="20">
        <v>275</v>
      </c>
      <c r="Y95" s="20">
        <v>445</v>
      </c>
      <c r="Z95" s="23">
        <v>615</v>
      </c>
      <c r="AA95" s="11">
        <f t="shared" si="4"/>
        <v>3263025</v>
      </c>
      <c r="AB95" s="12"/>
    </row>
    <row r="96" spans="1:28" x14ac:dyDescent="0.25">
      <c r="A96" s="7" t="s">
        <v>0</v>
      </c>
      <c r="B96" s="11">
        <f t="shared" ref="B96:Z96" si="5">SUMSQ(B71:B95)</f>
        <v>3263025</v>
      </c>
      <c r="C96" s="11">
        <f t="shared" si="5"/>
        <v>3263025</v>
      </c>
      <c r="D96" s="11">
        <f t="shared" si="5"/>
        <v>3263025</v>
      </c>
      <c r="E96" s="11">
        <f t="shared" si="5"/>
        <v>3263025</v>
      </c>
      <c r="F96" s="11">
        <f t="shared" si="5"/>
        <v>3263025</v>
      </c>
      <c r="G96" s="11">
        <f t="shared" si="5"/>
        <v>3263025</v>
      </c>
      <c r="H96" s="11">
        <f t="shared" si="5"/>
        <v>3263025</v>
      </c>
      <c r="I96" s="11">
        <f t="shared" si="5"/>
        <v>3263025</v>
      </c>
      <c r="J96" s="11">
        <f t="shared" si="5"/>
        <v>3263025</v>
      </c>
      <c r="K96" s="11">
        <f t="shared" si="5"/>
        <v>3263025</v>
      </c>
      <c r="L96" s="11">
        <f t="shared" si="5"/>
        <v>3263025</v>
      </c>
      <c r="M96" s="11">
        <f t="shared" si="5"/>
        <v>3263025</v>
      </c>
      <c r="N96" s="11">
        <f t="shared" si="5"/>
        <v>3263025</v>
      </c>
      <c r="O96" s="11">
        <f t="shared" si="5"/>
        <v>3263025</v>
      </c>
      <c r="P96" s="11">
        <f t="shared" si="5"/>
        <v>3263025</v>
      </c>
      <c r="Q96" s="11">
        <f t="shared" si="5"/>
        <v>3263025</v>
      </c>
      <c r="R96" s="11">
        <f t="shared" si="5"/>
        <v>3263025</v>
      </c>
      <c r="S96" s="11">
        <f t="shared" si="5"/>
        <v>3263025</v>
      </c>
      <c r="T96" s="11">
        <f t="shared" si="5"/>
        <v>3263025</v>
      </c>
      <c r="U96" s="11">
        <f t="shared" si="5"/>
        <v>3263025</v>
      </c>
      <c r="V96" s="11">
        <f t="shared" si="5"/>
        <v>3263025</v>
      </c>
      <c r="W96" s="11">
        <f t="shared" si="5"/>
        <v>3263025</v>
      </c>
      <c r="X96" s="11">
        <f t="shared" si="5"/>
        <v>3263025</v>
      </c>
      <c r="Y96" s="11">
        <f t="shared" si="5"/>
        <v>3263025</v>
      </c>
      <c r="Z96" s="11">
        <f t="shared" si="5"/>
        <v>3263025</v>
      </c>
      <c r="AA96" s="11"/>
      <c r="AB96" s="12"/>
    </row>
    <row r="97" spans="1:28" x14ac:dyDescent="0.25">
      <c r="A97" s="7" t="s">
        <v>4</v>
      </c>
      <c r="N97" s="12">
        <f>N71^3+N72^3+N73^3+N74^3+N75^3+N76^3+N77^3+N78^3+N79^3+N80^3+N81^3+N82^3+N83^3+N84^3+N85^3+N86^3+N87^3+N88^3+N89^3+N90^3+N91^3+N92^3+N93^3+N94^3+N95^3</f>
        <v>1530765625</v>
      </c>
      <c r="O97" s="12"/>
      <c r="AA97" s="11"/>
      <c r="AB97" s="12"/>
    </row>
    <row r="98" spans="1:28" x14ac:dyDescent="0.25">
      <c r="A98" s="3"/>
      <c r="B98" s="8" t="s">
        <v>6</v>
      </c>
      <c r="C98" s="8" t="s">
        <v>3</v>
      </c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11"/>
      <c r="AB98" s="12"/>
    </row>
    <row r="99" spans="1:28" x14ac:dyDescent="0.25">
      <c r="A99" s="7" t="s">
        <v>1</v>
      </c>
      <c r="B99" s="3">
        <f>B71</f>
        <v>11</v>
      </c>
      <c r="C99" s="3">
        <f>C72</f>
        <v>30</v>
      </c>
      <c r="D99" s="3">
        <f>D73</f>
        <v>69</v>
      </c>
      <c r="E99" s="3">
        <f>E74</f>
        <v>83</v>
      </c>
      <c r="F99" s="3">
        <f>F75</f>
        <v>122</v>
      </c>
      <c r="G99" s="3">
        <f>G76</f>
        <v>148</v>
      </c>
      <c r="H99" s="3">
        <f>H77</f>
        <v>162</v>
      </c>
      <c r="I99" s="3">
        <f>I78</f>
        <v>176</v>
      </c>
      <c r="J99" s="3">
        <f>J79</f>
        <v>220</v>
      </c>
      <c r="K99" s="3">
        <f>K80</f>
        <v>234</v>
      </c>
      <c r="L99" s="3">
        <f>L81</f>
        <v>260</v>
      </c>
      <c r="M99" s="3">
        <f>M82</f>
        <v>299</v>
      </c>
      <c r="N99" s="3">
        <f>N83</f>
        <v>313</v>
      </c>
      <c r="O99" s="3">
        <f>O84</f>
        <v>327</v>
      </c>
      <c r="P99" s="3">
        <f>P85</f>
        <v>366</v>
      </c>
      <c r="Q99" s="3">
        <f>Q86</f>
        <v>392</v>
      </c>
      <c r="R99" s="3">
        <f>R87</f>
        <v>406</v>
      </c>
      <c r="S99" s="3">
        <f>S88</f>
        <v>450</v>
      </c>
      <c r="T99" s="3">
        <f>T89</f>
        <v>464</v>
      </c>
      <c r="U99" s="3">
        <f>U90</f>
        <v>478</v>
      </c>
      <c r="V99" s="3">
        <f>V91</f>
        <v>504</v>
      </c>
      <c r="W99" s="3">
        <f>W92</f>
        <v>543</v>
      </c>
      <c r="X99" s="3">
        <f>X93</f>
        <v>557</v>
      </c>
      <c r="Y99" s="3">
        <f>Y94</f>
        <v>596</v>
      </c>
      <c r="Z99" s="9">
        <f>Z95</f>
        <v>615</v>
      </c>
      <c r="AA99" s="11">
        <f>SUMSQ(B99:Z99)</f>
        <v>3263025</v>
      </c>
      <c r="AB99" s="12">
        <f>B99^3+C99^3+D99^3+E99^3+F99^3+G99^3+H99^3+I99^3+J99^3+K99^3+L99^3+M99^3+N99^3+O99^3+P99^3+Q99^3+R99^3+S99^3+T99^3+U99^3+V99^3+W99^3+X99^3+Y99^3+Z99^3</f>
        <v>1530765625</v>
      </c>
    </row>
    <row r="100" spans="1:28" x14ac:dyDescent="0.25">
      <c r="A100" s="7" t="s">
        <v>2</v>
      </c>
      <c r="B100" s="3">
        <f>B95</f>
        <v>331</v>
      </c>
      <c r="C100" s="3">
        <f>C94</f>
        <v>532</v>
      </c>
      <c r="D100" s="3">
        <f>D93</f>
        <v>233</v>
      </c>
      <c r="E100" s="3">
        <f>E92</f>
        <v>434</v>
      </c>
      <c r="F100" s="3">
        <f>F91</f>
        <v>10</v>
      </c>
      <c r="G100" s="3">
        <f>G90</f>
        <v>71</v>
      </c>
      <c r="H100" s="3">
        <f>H89</f>
        <v>272</v>
      </c>
      <c r="I100" s="3">
        <f>I88</f>
        <v>598</v>
      </c>
      <c r="J100" s="3">
        <f>J87</f>
        <v>174</v>
      </c>
      <c r="K100" s="3">
        <f>K86</f>
        <v>500</v>
      </c>
      <c r="L100" s="3">
        <f>L85</f>
        <v>411</v>
      </c>
      <c r="M100" s="3">
        <f>M84</f>
        <v>112</v>
      </c>
      <c r="N100" s="3">
        <f>N83</f>
        <v>313</v>
      </c>
      <c r="O100" s="3">
        <f>O82</f>
        <v>514</v>
      </c>
      <c r="P100" s="3">
        <f>P81</f>
        <v>215</v>
      </c>
      <c r="Q100" s="3">
        <f>Q80</f>
        <v>126</v>
      </c>
      <c r="R100" s="3">
        <f>R79</f>
        <v>452</v>
      </c>
      <c r="S100" s="3">
        <f>S78</f>
        <v>28</v>
      </c>
      <c r="T100" s="3">
        <f>T77</f>
        <v>354</v>
      </c>
      <c r="U100" s="3">
        <f>U76</f>
        <v>555</v>
      </c>
      <c r="V100" s="3">
        <f>V75</f>
        <v>616</v>
      </c>
      <c r="W100" s="3">
        <f>W74</f>
        <v>192</v>
      </c>
      <c r="X100" s="3">
        <f>X73</f>
        <v>393</v>
      </c>
      <c r="Y100" s="3">
        <f>Y72</f>
        <v>94</v>
      </c>
      <c r="Z100" s="9">
        <f>Z71</f>
        <v>295</v>
      </c>
      <c r="AA100" s="11">
        <f>SUMSQ(B100:Z100)</f>
        <v>3263025</v>
      </c>
      <c r="AB100" s="12">
        <f>B100^3+C100^3+D100^3+E100^3+F100^3+G100^3+H100^3+I100^3+J100^3+K100^3+L100^3+M100^3+N100^3+O100^3+P100^3+Q100^3+R100^3+S100^3+T100^3+U100^3+V100^3+W100^3+X100^3+Y100^3+Z100^3</f>
        <v>1530765625</v>
      </c>
    </row>
    <row r="102" spans="1:28" x14ac:dyDescent="0.25">
      <c r="A102" s="2" t="s">
        <v>3</v>
      </c>
      <c r="B102" s="13" t="s">
        <v>45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6"/>
      <c r="AB102" s="2"/>
    </row>
    <row r="103" spans="1:28" x14ac:dyDescent="0.25">
      <c r="A103" s="2">
        <v>1</v>
      </c>
      <c r="B103" s="15">
        <v>11</v>
      </c>
      <c r="C103" s="16">
        <v>181</v>
      </c>
      <c r="D103" s="16">
        <v>351</v>
      </c>
      <c r="E103" s="16">
        <v>421</v>
      </c>
      <c r="F103" s="16">
        <v>591</v>
      </c>
      <c r="G103" s="16">
        <v>312</v>
      </c>
      <c r="H103" s="16">
        <v>482</v>
      </c>
      <c r="I103" s="16">
        <v>527</v>
      </c>
      <c r="J103" s="16">
        <v>97</v>
      </c>
      <c r="K103" s="16">
        <v>142</v>
      </c>
      <c r="L103" s="16">
        <v>443</v>
      </c>
      <c r="M103" s="16">
        <v>273</v>
      </c>
      <c r="N103" s="16">
        <v>203</v>
      </c>
      <c r="O103" s="16">
        <v>33</v>
      </c>
      <c r="P103" s="16">
        <v>613</v>
      </c>
      <c r="Q103" s="16">
        <v>164</v>
      </c>
      <c r="R103" s="16">
        <v>334</v>
      </c>
      <c r="S103" s="16">
        <v>379</v>
      </c>
      <c r="T103" s="16">
        <v>574</v>
      </c>
      <c r="U103" s="16">
        <v>119</v>
      </c>
      <c r="V103" s="16">
        <v>465</v>
      </c>
      <c r="W103" s="16">
        <v>510</v>
      </c>
      <c r="X103" s="16">
        <v>55</v>
      </c>
      <c r="Y103" s="16">
        <v>250</v>
      </c>
      <c r="Z103" s="21">
        <v>295</v>
      </c>
      <c r="AA103" s="11">
        <f t="shared" ref="AA103:AA127" si="6">SUMSQ(B103:Z103)</f>
        <v>3263025</v>
      </c>
    </row>
    <row r="104" spans="1:28" x14ac:dyDescent="0.25">
      <c r="A104" s="2">
        <v>2</v>
      </c>
      <c r="B104" s="17">
        <v>610</v>
      </c>
      <c r="C104" s="18">
        <v>30</v>
      </c>
      <c r="D104" s="18">
        <v>225</v>
      </c>
      <c r="E104" s="18">
        <v>270</v>
      </c>
      <c r="F104" s="18">
        <v>440</v>
      </c>
      <c r="G104" s="18">
        <v>156</v>
      </c>
      <c r="H104" s="18">
        <v>326</v>
      </c>
      <c r="I104" s="18">
        <v>396</v>
      </c>
      <c r="J104" s="18">
        <v>566</v>
      </c>
      <c r="K104" s="18">
        <v>111</v>
      </c>
      <c r="L104" s="18">
        <v>287</v>
      </c>
      <c r="M104" s="18">
        <v>242</v>
      </c>
      <c r="N104" s="18">
        <v>72</v>
      </c>
      <c r="O104" s="18">
        <v>502</v>
      </c>
      <c r="P104" s="18">
        <v>457</v>
      </c>
      <c r="Q104" s="18">
        <v>8</v>
      </c>
      <c r="R104" s="18">
        <v>178</v>
      </c>
      <c r="S104" s="18">
        <v>373</v>
      </c>
      <c r="T104" s="18">
        <v>418</v>
      </c>
      <c r="U104" s="18">
        <v>588</v>
      </c>
      <c r="V104" s="18">
        <v>309</v>
      </c>
      <c r="W104" s="18">
        <v>479</v>
      </c>
      <c r="X104" s="18">
        <v>549</v>
      </c>
      <c r="Y104" s="18">
        <v>94</v>
      </c>
      <c r="Z104" s="22">
        <v>139</v>
      </c>
      <c r="AA104" s="11">
        <f t="shared" si="6"/>
        <v>3263025</v>
      </c>
    </row>
    <row r="105" spans="1:28" x14ac:dyDescent="0.25">
      <c r="A105" s="2">
        <v>3</v>
      </c>
      <c r="B105" s="17">
        <v>454</v>
      </c>
      <c r="C105" s="18">
        <v>524</v>
      </c>
      <c r="D105" s="18">
        <v>69</v>
      </c>
      <c r="E105" s="18">
        <v>239</v>
      </c>
      <c r="F105" s="18">
        <v>284</v>
      </c>
      <c r="G105" s="18">
        <v>5</v>
      </c>
      <c r="H105" s="18">
        <v>200</v>
      </c>
      <c r="I105" s="18">
        <v>370</v>
      </c>
      <c r="J105" s="18">
        <v>415</v>
      </c>
      <c r="K105" s="18">
        <v>585</v>
      </c>
      <c r="L105" s="18">
        <v>131</v>
      </c>
      <c r="M105" s="18">
        <v>86</v>
      </c>
      <c r="N105" s="18">
        <v>541</v>
      </c>
      <c r="O105" s="18">
        <v>496</v>
      </c>
      <c r="P105" s="18">
        <v>301</v>
      </c>
      <c r="Q105" s="18">
        <v>602</v>
      </c>
      <c r="R105" s="18">
        <v>47</v>
      </c>
      <c r="S105" s="18">
        <v>217</v>
      </c>
      <c r="T105" s="18">
        <v>262</v>
      </c>
      <c r="U105" s="18">
        <v>432</v>
      </c>
      <c r="V105" s="18">
        <v>153</v>
      </c>
      <c r="W105" s="18">
        <v>348</v>
      </c>
      <c r="X105" s="18">
        <v>393</v>
      </c>
      <c r="Y105" s="18">
        <v>563</v>
      </c>
      <c r="Z105" s="22">
        <v>108</v>
      </c>
      <c r="AA105" s="11">
        <f t="shared" si="6"/>
        <v>3263025</v>
      </c>
    </row>
    <row r="106" spans="1:28" x14ac:dyDescent="0.25">
      <c r="A106" s="2">
        <v>4</v>
      </c>
      <c r="B106" s="17">
        <v>323</v>
      </c>
      <c r="C106" s="18">
        <v>493</v>
      </c>
      <c r="D106" s="18">
        <v>538</v>
      </c>
      <c r="E106" s="18">
        <v>83</v>
      </c>
      <c r="F106" s="18">
        <v>128</v>
      </c>
      <c r="G106" s="18">
        <v>624</v>
      </c>
      <c r="H106" s="18">
        <v>44</v>
      </c>
      <c r="I106" s="18">
        <v>214</v>
      </c>
      <c r="J106" s="18">
        <v>259</v>
      </c>
      <c r="K106" s="18">
        <v>429</v>
      </c>
      <c r="L106" s="18">
        <v>105</v>
      </c>
      <c r="M106" s="18">
        <v>560</v>
      </c>
      <c r="N106" s="18">
        <v>390</v>
      </c>
      <c r="O106" s="18">
        <v>345</v>
      </c>
      <c r="P106" s="18">
        <v>175</v>
      </c>
      <c r="Q106" s="18">
        <v>471</v>
      </c>
      <c r="R106" s="18">
        <v>516</v>
      </c>
      <c r="S106" s="18">
        <v>61</v>
      </c>
      <c r="T106" s="18">
        <v>231</v>
      </c>
      <c r="U106" s="18">
        <v>276</v>
      </c>
      <c r="V106" s="18">
        <v>22</v>
      </c>
      <c r="W106" s="18">
        <v>192</v>
      </c>
      <c r="X106" s="18">
        <v>362</v>
      </c>
      <c r="Y106" s="18">
        <v>407</v>
      </c>
      <c r="Z106" s="22">
        <v>577</v>
      </c>
      <c r="AA106" s="11">
        <f t="shared" si="6"/>
        <v>3263025</v>
      </c>
    </row>
    <row r="107" spans="1:28" x14ac:dyDescent="0.25">
      <c r="A107" s="2">
        <v>5</v>
      </c>
      <c r="B107" s="17">
        <v>167</v>
      </c>
      <c r="C107" s="18">
        <v>337</v>
      </c>
      <c r="D107" s="18">
        <v>382</v>
      </c>
      <c r="E107" s="18">
        <v>552</v>
      </c>
      <c r="F107" s="18">
        <v>122</v>
      </c>
      <c r="G107" s="18">
        <v>468</v>
      </c>
      <c r="H107" s="18">
        <v>513</v>
      </c>
      <c r="I107" s="18">
        <v>58</v>
      </c>
      <c r="J107" s="18">
        <v>228</v>
      </c>
      <c r="K107" s="18">
        <v>298</v>
      </c>
      <c r="L107" s="18">
        <v>599</v>
      </c>
      <c r="M107" s="18">
        <v>404</v>
      </c>
      <c r="N107" s="18">
        <v>359</v>
      </c>
      <c r="O107" s="18">
        <v>189</v>
      </c>
      <c r="P107" s="18">
        <v>19</v>
      </c>
      <c r="Q107" s="18">
        <v>320</v>
      </c>
      <c r="R107" s="18">
        <v>490</v>
      </c>
      <c r="S107" s="18">
        <v>535</v>
      </c>
      <c r="T107" s="18">
        <v>80</v>
      </c>
      <c r="U107" s="18">
        <v>150</v>
      </c>
      <c r="V107" s="18">
        <v>616</v>
      </c>
      <c r="W107" s="18">
        <v>36</v>
      </c>
      <c r="X107" s="18">
        <v>206</v>
      </c>
      <c r="Y107" s="18">
        <v>251</v>
      </c>
      <c r="Z107" s="22">
        <v>446</v>
      </c>
      <c r="AA107" s="11">
        <f t="shared" si="6"/>
        <v>3263025</v>
      </c>
    </row>
    <row r="108" spans="1:28" x14ac:dyDescent="0.25">
      <c r="A108" s="2">
        <v>6</v>
      </c>
      <c r="B108" s="17">
        <v>597</v>
      </c>
      <c r="C108" s="18">
        <v>17</v>
      </c>
      <c r="D108" s="18">
        <v>187</v>
      </c>
      <c r="E108" s="18">
        <v>357</v>
      </c>
      <c r="F108" s="18">
        <v>402</v>
      </c>
      <c r="G108" s="18">
        <v>148</v>
      </c>
      <c r="H108" s="18">
        <v>318</v>
      </c>
      <c r="I108" s="18">
        <v>488</v>
      </c>
      <c r="J108" s="18">
        <v>533</v>
      </c>
      <c r="K108" s="18">
        <v>78</v>
      </c>
      <c r="L108" s="18">
        <v>254</v>
      </c>
      <c r="M108" s="18">
        <v>209</v>
      </c>
      <c r="N108" s="18">
        <v>39</v>
      </c>
      <c r="O108" s="18">
        <v>619</v>
      </c>
      <c r="P108" s="18">
        <v>449</v>
      </c>
      <c r="Q108" s="18">
        <v>125</v>
      </c>
      <c r="R108" s="18">
        <v>170</v>
      </c>
      <c r="S108" s="18">
        <v>340</v>
      </c>
      <c r="T108" s="18">
        <v>385</v>
      </c>
      <c r="U108" s="18">
        <v>555</v>
      </c>
      <c r="V108" s="18">
        <v>296</v>
      </c>
      <c r="W108" s="18">
        <v>466</v>
      </c>
      <c r="X108" s="18">
        <v>511</v>
      </c>
      <c r="Y108" s="18">
        <v>56</v>
      </c>
      <c r="Z108" s="22">
        <v>226</v>
      </c>
      <c r="AA108" s="11">
        <f t="shared" si="6"/>
        <v>3263025</v>
      </c>
    </row>
    <row r="109" spans="1:28" x14ac:dyDescent="0.25">
      <c r="A109" s="2">
        <v>7</v>
      </c>
      <c r="B109" s="17">
        <v>441</v>
      </c>
      <c r="C109" s="18">
        <v>611</v>
      </c>
      <c r="D109" s="18">
        <v>31</v>
      </c>
      <c r="E109" s="18">
        <v>201</v>
      </c>
      <c r="F109" s="18">
        <v>271</v>
      </c>
      <c r="G109" s="18">
        <v>117</v>
      </c>
      <c r="H109" s="18">
        <v>162</v>
      </c>
      <c r="I109" s="18">
        <v>332</v>
      </c>
      <c r="J109" s="18">
        <v>377</v>
      </c>
      <c r="K109" s="18">
        <v>572</v>
      </c>
      <c r="L109" s="18">
        <v>248</v>
      </c>
      <c r="M109" s="18">
        <v>53</v>
      </c>
      <c r="N109" s="18">
        <v>508</v>
      </c>
      <c r="O109" s="18">
        <v>463</v>
      </c>
      <c r="P109" s="18">
        <v>293</v>
      </c>
      <c r="Q109" s="18">
        <v>594</v>
      </c>
      <c r="R109" s="18">
        <v>14</v>
      </c>
      <c r="S109" s="18">
        <v>184</v>
      </c>
      <c r="T109" s="18">
        <v>354</v>
      </c>
      <c r="U109" s="18">
        <v>424</v>
      </c>
      <c r="V109" s="18">
        <v>145</v>
      </c>
      <c r="W109" s="18">
        <v>315</v>
      </c>
      <c r="X109" s="18">
        <v>485</v>
      </c>
      <c r="Y109" s="18">
        <v>530</v>
      </c>
      <c r="Z109" s="22">
        <v>100</v>
      </c>
      <c r="AA109" s="11">
        <f t="shared" si="6"/>
        <v>3263025</v>
      </c>
      <c r="AB109" s="3" t="s">
        <v>3</v>
      </c>
    </row>
    <row r="110" spans="1:28" x14ac:dyDescent="0.25">
      <c r="A110" s="2">
        <v>8</v>
      </c>
      <c r="B110" s="17">
        <v>290</v>
      </c>
      <c r="C110" s="18">
        <v>460</v>
      </c>
      <c r="D110" s="18">
        <v>505</v>
      </c>
      <c r="E110" s="18">
        <v>75</v>
      </c>
      <c r="F110" s="18">
        <v>245</v>
      </c>
      <c r="G110" s="18">
        <v>586</v>
      </c>
      <c r="H110" s="18">
        <v>6</v>
      </c>
      <c r="I110" s="18">
        <v>176</v>
      </c>
      <c r="J110" s="18">
        <v>371</v>
      </c>
      <c r="K110" s="18">
        <v>416</v>
      </c>
      <c r="L110" s="18">
        <v>92</v>
      </c>
      <c r="M110" s="18">
        <v>547</v>
      </c>
      <c r="N110" s="18">
        <v>477</v>
      </c>
      <c r="O110" s="18">
        <v>307</v>
      </c>
      <c r="P110" s="18">
        <v>137</v>
      </c>
      <c r="Q110" s="18">
        <v>438</v>
      </c>
      <c r="R110" s="18">
        <v>608</v>
      </c>
      <c r="S110" s="18">
        <v>28</v>
      </c>
      <c r="T110" s="18">
        <v>223</v>
      </c>
      <c r="U110" s="18">
        <v>268</v>
      </c>
      <c r="V110" s="18">
        <v>114</v>
      </c>
      <c r="W110" s="18">
        <v>159</v>
      </c>
      <c r="X110" s="18">
        <v>329</v>
      </c>
      <c r="Y110" s="18">
        <v>399</v>
      </c>
      <c r="Z110" s="22">
        <v>569</v>
      </c>
      <c r="AA110" s="11">
        <f t="shared" si="6"/>
        <v>3263025</v>
      </c>
    </row>
    <row r="111" spans="1:28" x14ac:dyDescent="0.25">
      <c r="A111" s="2">
        <v>9</v>
      </c>
      <c r="B111" s="17">
        <v>134</v>
      </c>
      <c r="C111" s="18">
        <v>304</v>
      </c>
      <c r="D111" s="18">
        <v>499</v>
      </c>
      <c r="E111" s="18">
        <v>544</v>
      </c>
      <c r="F111" s="18">
        <v>89</v>
      </c>
      <c r="G111" s="18">
        <v>435</v>
      </c>
      <c r="H111" s="18">
        <v>605</v>
      </c>
      <c r="I111" s="18">
        <v>50</v>
      </c>
      <c r="J111" s="18">
        <v>220</v>
      </c>
      <c r="K111" s="18">
        <v>265</v>
      </c>
      <c r="L111" s="18">
        <v>561</v>
      </c>
      <c r="M111" s="18">
        <v>391</v>
      </c>
      <c r="N111" s="18">
        <v>346</v>
      </c>
      <c r="O111" s="18">
        <v>151</v>
      </c>
      <c r="P111" s="18">
        <v>106</v>
      </c>
      <c r="Q111" s="18">
        <v>282</v>
      </c>
      <c r="R111" s="18">
        <v>452</v>
      </c>
      <c r="S111" s="18">
        <v>522</v>
      </c>
      <c r="T111" s="18">
        <v>67</v>
      </c>
      <c r="U111" s="18">
        <v>237</v>
      </c>
      <c r="V111" s="18">
        <v>583</v>
      </c>
      <c r="W111" s="18">
        <v>3</v>
      </c>
      <c r="X111" s="18">
        <v>198</v>
      </c>
      <c r="Y111" s="18">
        <v>368</v>
      </c>
      <c r="Z111" s="22">
        <v>413</v>
      </c>
      <c r="AA111" s="11">
        <f t="shared" si="6"/>
        <v>3263025</v>
      </c>
    </row>
    <row r="112" spans="1:28" x14ac:dyDescent="0.25">
      <c r="A112" s="2">
        <v>10</v>
      </c>
      <c r="B112" s="17">
        <v>103</v>
      </c>
      <c r="C112" s="18">
        <v>173</v>
      </c>
      <c r="D112" s="18">
        <v>343</v>
      </c>
      <c r="E112" s="18">
        <v>388</v>
      </c>
      <c r="F112" s="18">
        <v>558</v>
      </c>
      <c r="G112" s="18">
        <v>279</v>
      </c>
      <c r="H112" s="18">
        <v>474</v>
      </c>
      <c r="I112" s="18">
        <v>519</v>
      </c>
      <c r="J112" s="18">
        <v>64</v>
      </c>
      <c r="K112" s="18">
        <v>234</v>
      </c>
      <c r="L112" s="18">
        <v>410</v>
      </c>
      <c r="M112" s="18">
        <v>365</v>
      </c>
      <c r="N112" s="18">
        <v>195</v>
      </c>
      <c r="O112" s="18">
        <v>25</v>
      </c>
      <c r="P112" s="18">
        <v>580</v>
      </c>
      <c r="Q112" s="18">
        <v>126</v>
      </c>
      <c r="R112" s="18">
        <v>321</v>
      </c>
      <c r="S112" s="18">
        <v>491</v>
      </c>
      <c r="T112" s="18">
        <v>536</v>
      </c>
      <c r="U112" s="18">
        <v>81</v>
      </c>
      <c r="V112" s="18">
        <v>427</v>
      </c>
      <c r="W112" s="18">
        <v>622</v>
      </c>
      <c r="X112" s="18">
        <v>42</v>
      </c>
      <c r="Y112" s="18">
        <v>212</v>
      </c>
      <c r="Z112" s="22">
        <v>257</v>
      </c>
      <c r="AA112" s="11">
        <f t="shared" si="6"/>
        <v>3263025</v>
      </c>
    </row>
    <row r="113" spans="1:28" x14ac:dyDescent="0.25">
      <c r="A113" s="2">
        <v>11</v>
      </c>
      <c r="B113" s="17">
        <v>62</v>
      </c>
      <c r="C113" s="18">
        <v>517</v>
      </c>
      <c r="D113" s="18">
        <v>472</v>
      </c>
      <c r="E113" s="18">
        <v>277</v>
      </c>
      <c r="F113" s="18">
        <v>232</v>
      </c>
      <c r="G113" s="18">
        <v>386</v>
      </c>
      <c r="H113" s="18">
        <v>341</v>
      </c>
      <c r="I113" s="18">
        <v>171</v>
      </c>
      <c r="J113" s="18">
        <v>101</v>
      </c>
      <c r="K113" s="18">
        <v>556</v>
      </c>
      <c r="L113" s="18">
        <v>260</v>
      </c>
      <c r="M113" s="18">
        <v>430</v>
      </c>
      <c r="N113" s="18">
        <v>625</v>
      </c>
      <c r="O113" s="18">
        <v>45</v>
      </c>
      <c r="P113" s="18">
        <v>215</v>
      </c>
      <c r="Q113" s="18">
        <v>539</v>
      </c>
      <c r="R113" s="18">
        <v>494</v>
      </c>
      <c r="S113" s="18">
        <v>324</v>
      </c>
      <c r="T113" s="18">
        <v>129</v>
      </c>
      <c r="U113" s="18">
        <v>84</v>
      </c>
      <c r="V113" s="18">
        <v>363</v>
      </c>
      <c r="W113" s="18">
        <v>193</v>
      </c>
      <c r="X113" s="18">
        <v>23</v>
      </c>
      <c r="Y113" s="18">
        <v>578</v>
      </c>
      <c r="Z113" s="22">
        <v>408</v>
      </c>
      <c r="AA113" s="11">
        <f t="shared" si="6"/>
        <v>3263025</v>
      </c>
    </row>
    <row r="114" spans="1:28" x14ac:dyDescent="0.25">
      <c r="A114" s="2">
        <v>12</v>
      </c>
      <c r="B114" s="17">
        <v>531</v>
      </c>
      <c r="C114" s="18">
        <v>486</v>
      </c>
      <c r="D114" s="18">
        <v>316</v>
      </c>
      <c r="E114" s="18">
        <v>146</v>
      </c>
      <c r="F114" s="18">
        <v>76</v>
      </c>
      <c r="G114" s="18">
        <v>360</v>
      </c>
      <c r="H114" s="18">
        <v>190</v>
      </c>
      <c r="I114" s="18">
        <v>20</v>
      </c>
      <c r="J114" s="18">
        <v>600</v>
      </c>
      <c r="K114" s="18">
        <v>405</v>
      </c>
      <c r="L114" s="18">
        <v>229</v>
      </c>
      <c r="M114" s="18">
        <v>299</v>
      </c>
      <c r="N114" s="18">
        <v>469</v>
      </c>
      <c r="O114" s="18">
        <v>514</v>
      </c>
      <c r="P114" s="18">
        <v>59</v>
      </c>
      <c r="Q114" s="18">
        <v>383</v>
      </c>
      <c r="R114" s="18">
        <v>338</v>
      </c>
      <c r="S114" s="18">
        <v>168</v>
      </c>
      <c r="T114" s="18">
        <v>123</v>
      </c>
      <c r="U114" s="18">
        <v>553</v>
      </c>
      <c r="V114" s="18">
        <v>207</v>
      </c>
      <c r="W114" s="18">
        <v>37</v>
      </c>
      <c r="X114" s="18">
        <v>617</v>
      </c>
      <c r="Y114" s="18">
        <v>447</v>
      </c>
      <c r="Z114" s="22">
        <v>252</v>
      </c>
      <c r="AA114" s="11">
        <f t="shared" si="6"/>
        <v>3263025</v>
      </c>
    </row>
    <row r="115" spans="1:28" x14ac:dyDescent="0.25">
      <c r="A115" s="2">
        <v>13</v>
      </c>
      <c r="B115" s="17">
        <v>380</v>
      </c>
      <c r="C115" s="18">
        <v>335</v>
      </c>
      <c r="D115" s="18">
        <v>165</v>
      </c>
      <c r="E115" s="18">
        <v>120</v>
      </c>
      <c r="F115" s="18">
        <v>575</v>
      </c>
      <c r="G115" s="18">
        <v>204</v>
      </c>
      <c r="H115" s="18">
        <v>34</v>
      </c>
      <c r="I115" s="18">
        <v>614</v>
      </c>
      <c r="J115" s="18">
        <v>444</v>
      </c>
      <c r="K115" s="18">
        <v>274</v>
      </c>
      <c r="L115" s="18">
        <v>98</v>
      </c>
      <c r="M115" s="18">
        <v>143</v>
      </c>
      <c r="N115" s="14">
        <v>313</v>
      </c>
      <c r="O115" s="18">
        <v>483</v>
      </c>
      <c r="P115" s="18">
        <v>528</v>
      </c>
      <c r="Q115" s="18">
        <v>352</v>
      </c>
      <c r="R115" s="18">
        <v>182</v>
      </c>
      <c r="S115" s="18">
        <v>12</v>
      </c>
      <c r="T115" s="18">
        <v>592</v>
      </c>
      <c r="U115" s="18">
        <v>422</v>
      </c>
      <c r="V115" s="18">
        <v>51</v>
      </c>
      <c r="W115" s="18">
        <v>506</v>
      </c>
      <c r="X115" s="18">
        <v>461</v>
      </c>
      <c r="Y115" s="18">
        <v>291</v>
      </c>
      <c r="Z115" s="22">
        <v>246</v>
      </c>
      <c r="AA115" s="11">
        <f t="shared" si="6"/>
        <v>3263025</v>
      </c>
      <c r="AB115" s="12">
        <f>B115^3+C115^3+D115^3+E115^3+F115^3+G115^3+H115^3+I115^3+J115^3+K115^3+L115^3+M115^3+N115^3+O115^3+P115^3+Q115^3+R115^3+S115^3+T115^3+U115^3+V115^3+W115^3+X115^3+Y115^3+Z115^3</f>
        <v>1530765625</v>
      </c>
    </row>
    <row r="116" spans="1:28" x14ac:dyDescent="0.25">
      <c r="A116" s="2">
        <v>14</v>
      </c>
      <c r="B116" s="17">
        <v>374</v>
      </c>
      <c r="C116" s="18">
        <v>179</v>
      </c>
      <c r="D116" s="18">
        <v>9</v>
      </c>
      <c r="E116" s="18">
        <v>589</v>
      </c>
      <c r="F116" s="18">
        <v>419</v>
      </c>
      <c r="G116" s="18">
        <v>73</v>
      </c>
      <c r="H116" s="18">
        <v>503</v>
      </c>
      <c r="I116" s="18">
        <v>458</v>
      </c>
      <c r="J116" s="18">
        <v>288</v>
      </c>
      <c r="K116" s="18">
        <v>243</v>
      </c>
      <c r="L116" s="18">
        <v>567</v>
      </c>
      <c r="M116" s="18">
        <v>112</v>
      </c>
      <c r="N116" s="18">
        <v>157</v>
      </c>
      <c r="O116" s="18">
        <v>327</v>
      </c>
      <c r="P116" s="18">
        <v>397</v>
      </c>
      <c r="Q116" s="18">
        <v>221</v>
      </c>
      <c r="R116" s="18">
        <v>26</v>
      </c>
      <c r="S116" s="18">
        <v>606</v>
      </c>
      <c r="T116" s="18">
        <v>436</v>
      </c>
      <c r="U116" s="18">
        <v>266</v>
      </c>
      <c r="V116" s="18">
        <v>550</v>
      </c>
      <c r="W116" s="18">
        <v>480</v>
      </c>
      <c r="X116" s="18">
        <v>310</v>
      </c>
      <c r="Y116" s="18">
        <v>140</v>
      </c>
      <c r="Z116" s="22">
        <v>95</v>
      </c>
      <c r="AA116" s="11">
        <f t="shared" si="6"/>
        <v>3263025</v>
      </c>
      <c r="AB116" s="12"/>
    </row>
    <row r="117" spans="1:28" x14ac:dyDescent="0.25">
      <c r="A117" s="2">
        <v>15</v>
      </c>
      <c r="B117" s="17">
        <v>218</v>
      </c>
      <c r="C117" s="18">
        <v>48</v>
      </c>
      <c r="D117" s="18">
        <v>603</v>
      </c>
      <c r="E117" s="18">
        <v>433</v>
      </c>
      <c r="F117" s="18">
        <v>263</v>
      </c>
      <c r="G117" s="18">
        <v>542</v>
      </c>
      <c r="H117" s="18">
        <v>497</v>
      </c>
      <c r="I117" s="18">
        <v>302</v>
      </c>
      <c r="J117" s="18">
        <v>132</v>
      </c>
      <c r="K117" s="18">
        <v>87</v>
      </c>
      <c r="L117" s="18">
        <v>411</v>
      </c>
      <c r="M117" s="18">
        <v>581</v>
      </c>
      <c r="N117" s="18">
        <v>1</v>
      </c>
      <c r="O117" s="18">
        <v>196</v>
      </c>
      <c r="P117" s="18">
        <v>366</v>
      </c>
      <c r="Q117" s="18">
        <v>70</v>
      </c>
      <c r="R117" s="18">
        <v>525</v>
      </c>
      <c r="S117" s="18">
        <v>455</v>
      </c>
      <c r="T117" s="18">
        <v>285</v>
      </c>
      <c r="U117" s="18">
        <v>240</v>
      </c>
      <c r="V117" s="18">
        <v>394</v>
      </c>
      <c r="W117" s="18">
        <v>349</v>
      </c>
      <c r="X117" s="18">
        <v>154</v>
      </c>
      <c r="Y117" s="18">
        <v>109</v>
      </c>
      <c r="Z117" s="22">
        <v>564</v>
      </c>
      <c r="AA117" s="11">
        <f t="shared" si="6"/>
        <v>3263025</v>
      </c>
      <c r="AB117" s="12"/>
    </row>
    <row r="118" spans="1:28" x14ac:dyDescent="0.25">
      <c r="A118" s="2">
        <v>16</v>
      </c>
      <c r="B118" s="17">
        <v>369</v>
      </c>
      <c r="C118" s="18">
        <v>414</v>
      </c>
      <c r="D118" s="18">
        <v>584</v>
      </c>
      <c r="E118" s="18">
        <v>4</v>
      </c>
      <c r="F118" s="18">
        <v>199</v>
      </c>
      <c r="G118" s="18">
        <v>545</v>
      </c>
      <c r="H118" s="18">
        <v>90</v>
      </c>
      <c r="I118" s="18">
        <v>135</v>
      </c>
      <c r="J118" s="18">
        <v>305</v>
      </c>
      <c r="K118" s="18">
        <v>500</v>
      </c>
      <c r="L118" s="18">
        <v>46</v>
      </c>
      <c r="M118" s="18">
        <v>601</v>
      </c>
      <c r="N118" s="18">
        <v>431</v>
      </c>
      <c r="O118" s="18">
        <v>261</v>
      </c>
      <c r="P118" s="18">
        <v>216</v>
      </c>
      <c r="Q118" s="18">
        <v>392</v>
      </c>
      <c r="R118" s="18">
        <v>562</v>
      </c>
      <c r="S118" s="18">
        <v>107</v>
      </c>
      <c r="T118" s="18">
        <v>152</v>
      </c>
      <c r="U118" s="18">
        <v>347</v>
      </c>
      <c r="V118" s="18">
        <v>68</v>
      </c>
      <c r="W118" s="18">
        <v>238</v>
      </c>
      <c r="X118" s="18">
        <v>283</v>
      </c>
      <c r="Y118" s="18">
        <v>453</v>
      </c>
      <c r="Z118" s="22">
        <v>523</v>
      </c>
      <c r="AA118" s="11">
        <f t="shared" si="6"/>
        <v>3263025</v>
      </c>
      <c r="AB118" s="12"/>
    </row>
    <row r="119" spans="1:28" x14ac:dyDescent="0.25">
      <c r="A119" s="2">
        <v>17</v>
      </c>
      <c r="B119" s="17">
        <v>213</v>
      </c>
      <c r="C119" s="18">
        <v>258</v>
      </c>
      <c r="D119" s="18">
        <v>428</v>
      </c>
      <c r="E119" s="18">
        <v>623</v>
      </c>
      <c r="F119" s="18">
        <v>43</v>
      </c>
      <c r="G119" s="18">
        <v>389</v>
      </c>
      <c r="H119" s="18">
        <v>559</v>
      </c>
      <c r="I119" s="18">
        <v>104</v>
      </c>
      <c r="J119" s="18">
        <v>174</v>
      </c>
      <c r="K119" s="18">
        <v>344</v>
      </c>
      <c r="L119" s="18">
        <v>520</v>
      </c>
      <c r="M119" s="18">
        <v>475</v>
      </c>
      <c r="N119" s="18">
        <v>280</v>
      </c>
      <c r="O119" s="18">
        <v>235</v>
      </c>
      <c r="P119" s="18">
        <v>65</v>
      </c>
      <c r="Q119" s="18">
        <v>361</v>
      </c>
      <c r="R119" s="18">
        <v>406</v>
      </c>
      <c r="S119" s="18">
        <v>576</v>
      </c>
      <c r="T119" s="18">
        <v>21</v>
      </c>
      <c r="U119" s="18">
        <v>191</v>
      </c>
      <c r="V119" s="18">
        <v>537</v>
      </c>
      <c r="W119" s="18">
        <v>82</v>
      </c>
      <c r="X119" s="18">
        <v>127</v>
      </c>
      <c r="Y119" s="18">
        <v>322</v>
      </c>
      <c r="Z119" s="22">
        <v>492</v>
      </c>
      <c r="AA119" s="11">
        <f t="shared" si="6"/>
        <v>3263025</v>
      </c>
      <c r="AB119" s="12"/>
    </row>
    <row r="120" spans="1:28" x14ac:dyDescent="0.25">
      <c r="A120" s="2">
        <v>18</v>
      </c>
      <c r="B120" s="17">
        <v>57</v>
      </c>
      <c r="C120" s="18">
        <v>227</v>
      </c>
      <c r="D120" s="18">
        <v>297</v>
      </c>
      <c r="E120" s="18">
        <v>467</v>
      </c>
      <c r="F120" s="18">
        <v>512</v>
      </c>
      <c r="G120" s="18">
        <v>358</v>
      </c>
      <c r="H120" s="18">
        <v>403</v>
      </c>
      <c r="I120" s="18">
        <v>598</v>
      </c>
      <c r="J120" s="18">
        <v>18</v>
      </c>
      <c r="K120" s="18">
        <v>188</v>
      </c>
      <c r="L120" s="18">
        <v>489</v>
      </c>
      <c r="M120" s="18">
        <v>319</v>
      </c>
      <c r="N120" s="18">
        <v>149</v>
      </c>
      <c r="O120" s="18">
        <v>79</v>
      </c>
      <c r="P120" s="18">
        <v>534</v>
      </c>
      <c r="Q120" s="18">
        <v>210</v>
      </c>
      <c r="R120" s="18">
        <v>255</v>
      </c>
      <c r="S120" s="18">
        <v>450</v>
      </c>
      <c r="T120" s="18">
        <v>620</v>
      </c>
      <c r="U120" s="18">
        <v>40</v>
      </c>
      <c r="V120" s="18">
        <v>381</v>
      </c>
      <c r="W120" s="18">
        <v>551</v>
      </c>
      <c r="X120" s="18">
        <v>121</v>
      </c>
      <c r="Y120" s="18">
        <v>166</v>
      </c>
      <c r="Z120" s="22">
        <v>336</v>
      </c>
      <c r="AA120" s="11">
        <f t="shared" si="6"/>
        <v>3263025</v>
      </c>
      <c r="AB120" s="12"/>
    </row>
    <row r="121" spans="1:28" x14ac:dyDescent="0.25">
      <c r="A121" s="2">
        <v>19</v>
      </c>
      <c r="B121" s="17">
        <v>526</v>
      </c>
      <c r="C121" s="18">
        <v>96</v>
      </c>
      <c r="D121" s="18">
        <v>141</v>
      </c>
      <c r="E121" s="18">
        <v>311</v>
      </c>
      <c r="F121" s="18">
        <v>481</v>
      </c>
      <c r="G121" s="18">
        <v>202</v>
      </c>
      <c r="H121" s="18">
        <v>272</v>
      </c>
      <c r="I121" s="18">
        <v>442</v>
      </c>
      <c r="J121" s="18">
        <v>612</v>
      </c>
      <c r="K121" s="18">
        <v>32</v>
      </c>
      <c r="L121" s="18">
        <v>333</v>
      </c>
      <c r="M121" s="18">
        <v>163</v>
      </c>
      <c r="N121" s="18">
        <v>118</v>
      </c>
      <c r="O121" s="18">
        <v>573</v>
      </c>
      <c r="P121" s="18">
        <v>378</v>
      </c>
      <c r="Q121" s="18">
        <v>54</v>
      </c>
      <c r="R121" s="18">
        <v>249</v>
      </c>
      <c r="S121" s="18">
        <v>294</v>
      </c>
      <c r="T121" s="18">
        <v>464</v>
      </c>
      <c r="U121" s="18">
        <v>509</v>
      </c>
      <c r="V121" s="18">
        <v>355</v>
      </c>
      <c r="W121" s="18">
        <v>425</v>
      </c>
      <c r="X121" s="18">
        <v>595</v>
      </c>
      <c r="Y121" s="18">
        <v>15</v>
      </c>
      <c r="Z121" s="22">
        <v>185</v>
      </c>
      <c r="AA121" s="11">
        <f t="shared" si="6"/>
        <v>3263025</v>
      </c>
      <c r="AB121" s="12"/>
    </row>
    <row r="122" spans="1:28" x14ac:dyDescent="0.25">
      <c r="A122" s="2">
        <v>20</v>
      </c>
      <c r="B122" s="17">
        <v>400</v>
      </c>
      <c r="C122" s="18">
        <v>570</v>
      </c>
      <c r="D122" s="18">
        <v>115</v>
      </c>
      <c r="E122" s="18">
        <v>160</v>
      </c>
      <c r="F122" s="18">
        <v>330</v>
      </c>
      <c r="G122" s="18">
        <v>71</v>
      </c>
      <c r="H122" s="18">
        <v>241</v>
      </c>
      <c r="I122" s="18">
        <v>286</v>
      </c>
      <c r="J122" s="18">
        <v>456</v>
      </c>
      <c r="K122" s="18">
        <v>501</v>
      </c>
      <c r="L122" s="18">
        <v>177</v>
      </c>
      <c r="M122" s="18">
        <v>7</v>
      </c>
      <c r="N122" s="18">
        <v>587</v>
      </c>
      <c r="O122" s="18">
        <v>417</v>
      </c>
      <c r="P122" s="18">
        <v>372</v>
      </c>
      <c r="Q122" s="18">
        <v>548</v>
      </c>
      <c r="R122" s="18">
        <v>93</v>
      </c>
      <c r="S122" s="18">
        <v>138</v>
      </c>
      <c r="T122" s="18">
        <v>308</v>
      </c>
      <c r="U122" s="18">
        <v>478</v>
      </c>
      <c r="V122" s="18">
        <v>224</v>
      </c>
      <c r="W122" s="18">
        <v>269</v>
      </c>
      <c r="X122" s="18">
        <v>439</v>
      </c>
      <c r="Y122" s="18">
        <v>609</v>
      </c>
      <c r="Z122" s="22">
        <v>29</v>
      </c>
      <c r="AA122" s="11">
        <f t="shared" si="6"/>
        <v>3263025</v>
      </c>
      <c r="AB122" s="12"/>
    </row>
    <row r="123" spans="1:28" x14ac:dyDescent="0.25">
      <c r="A123" s="2">
        <v>21</v>
      </c>
      <c r="B123" s="17">
        <v>180</v>
      </c>
      <c r="C123" s="18">
        <v>375</v>
      </c>
      <c r="D123" s="18">
        <v>420</v>
      </c>
      <c r="E123" s="18">
        <v>590</v>
      </c>
      <c r="F123" s="18">
        <v>10</v>
      </c>
      <c r="G123" s="18">
        <v>476</v>
      </c>
      <c r="H123" s="18">
        <v>546</v>
      </c>
      <c r="I123" s="18">
        <v>91</v>
      </c>
      <c r="J123" s="18">
        <v>136</v>
      </c>
      <c r="K123" s="18">
        <v>306</v>
      </c>
      <c r="L123" s="18">
        <v>607</v>
      </c>
      <c r="M123" s="18">
        <v>437</v>
      </c>
      <c r="N123" s="18">
        <v>267</v>
      </c>
      <c r="O123" s="18">
        <v>222</v>
      </c>
      <c r="P123" s="18">
        <v>27</v>
      </c>
      <c r="Q123" s="18">
        <v>328</v>
      </c>
      <c r="R123" s="18">
        <v>398</v>
      </c>
      <c r="S123" s="18">
        <v>568</v>
      </c>
      <c r="T123" s="18">
        <v>113</v>
      </c>
      <c r="U123" s="18">
        <v>158</v>
      </c>
      <c r="V123" s="18">
        <v>504</v>
      </c>
      <c r="W123" s="18">
        <v>74</v>
      </c>
      <c r="X123" s="18">
        <v>244</v>
      </c>
      <c r="Y123" s="18">
        <v>289</v>
      </c>
      <c r="Z123" s="22">
        <v>459</v>
      </c>
      <c r="AA123" s="11">
        <f t="shared" si="6"/>
        <v>3263025</v>
      </c>
      <c r="AB123" s="12"/>
    </row>
    <row r="124" spans="1:28" x14ac:dyDescent="0.25">
      <c r="A124" s="2">
        <v>22</v>
      </c>
      <c r="B124" s="17">
        <v>49</v>
      </c>
      <c r="C124" s="18">
        <v>219</v>
      </c>
      <c r="D124" s="18">
        <v>264</v>
      </c>
      <c r="E124" s="18">
        <v>434</v>
      </c>
      <c r="F124" s="18">
        <v>604</v>
      </c>
      <c r="G124" s="18">
        <v>350</v>
      </c>
      <c r="H124" s="18">
        <v>395</v>
      </c>
      <c r="I124" s="18">
        <v>565</v>
      </c>
      <c r="J124" s="18">
        <v>110</v>
      </c>
      <c r="K124" s="18">
        <v>155</v>
      </c>
      <c r="L124" s="18">
        <v>451</v>
      </c>
      <c r="M124" s="18">
        <v>281</v>
      </c>
      <c r="N124" s="18">
        <v>236</v>
      </c>
      <c r="O124" s="18">
        <v>66</v>
      </c>
      <c r="P124" s="18">
        <v>521</v>
      </c>
      <c r="Q124" s="18">
        <v>197</v>
      </c>
      <c r="R124" s="18">
        <v>367</v>
      </c>
      <c r="S124" s="18">
        <v>412</v>
      </c>
      <c r="T124" s="18">
        <v>582</v>
      </c>
      <c r="U124" s="18">
        <v>2</v>
      </c>
      <c r="V124" s="18">
        <v>498</v>
      </c>
      <c r="W124" s="18">
        <v>543</v>
      </c>
      <c r="X124" s="18">
        <v>88</v>
      </c>
      <c r="Y124" s="18">
        <v>133</v>
      </c>
      <c r="Z124" s="22">
        <v>303</v>
      </c>
      <c r="AA124" s="11">
        <f t="shared" si="6"/>
        <v>3263025</v>
      </c>
      <c r="AB124" s="12"/>
    </row>
    <row r="125" spans="1:28" x14ac:dyDescent="0.25">
      <c r="A125" s="2">
        <v>23</v>
      </c>
      <c r="B125" s="17">
        <v>518</v>
      </c>
      <c r="C125" s="18">
        <v>63</v>
      </c>
      <c r="D125" s="18">
        <v>233</v>
      </c>
      <c r="E125" s="18">
        <v>278</v>
      </c>
      <c r="F125" s="18">
        <v>473</v>
      </c>
      <c r="G125" s="18">
        <v>194</v>
      </c>
      <c r="H125" s="18">
        <v>364</v>
      </c>
      <c r="I125" s="18">
        <v>409</v>
      </c>
      <c r="J125" s="18">
        <v>579</v>
      </c>
      <c r="K125" s="18">
        <v>24</v>
      </c>
      <c r="L125" s="18">
        <v>325</v>
      </c>
      <c r="M125" s="18">
        <v>130</v>
      </c>
      <c r="N125" s="18">
        <v>85</v>
      </c>
      <c r="O125" s="18">
        <v>540</v>
      </c>
      <c r="P125" s="18">
        <v>495</v>
      </c>
      <c r="Q125" s="18">
        <v>41</v>
      </c>
      <c r="R125" s="18">
        <v>211</v>
      </c>
      <c r="S125" s="18">
        <v>256</v>
      </c>
      <c r="T125" s="18">
        <v>426</v>
      </c>
      <c r="U125" s="18">
        <v>621</v>
      </c>
      <c r="V125" s="18">
        <v>342</v>
      </c>
      <c r="W125" s="18">
        <v>387</v>
      </c>
      <c r="X125" s="18">
        <v>557</v>
      </c>
      <c r="Y125" s="18">
        <v>102</v>
      </c>
      <c r="Z125" s="22">
        <v>172</v>
      </c>
      <c r="AA125" s="11">
        <f t="shared" si="6"/>
        <v>3263025</v>
      </c>
      <c r="AB125" s="12"/>
    </row>
    <row r="126" spans="1:28" x14ac:dyDescent="0.25">
      <c r="A126" s="2">
        <v>24</v>
      </c>
      <c r="B126" s="17">
        <v>487</v>
      </c>
      <c r="C126" s="18">
        <v>532</v>
      </c>
      <c r="D126" s="18">
        <v>77</v>
      </c>
      <c r="E126" s="18">
        <v>147</v>
      </c>
      <c r="F126" s="18">
        <v>317</v>
      </c>
      <c r="G126" s="18">
        <v>38</v>
      </c>
      <c r="H126" s="18">
        <v>208</v>
      </c>
      <c r="I126" s="18">
        <v>253</v>
      </c>
      <c r="J126" s="18">
        <v>448</v>
      </c>
      <c r="K126" s="18">
        <v>618</v>
      </c>
      <c r="L126" s="18">
        <v>169</v>
      </c>
      <c r="M126" s="18">
        <v>124</v>
      </c>
      <c r="N126" s="18">
        <v>554</v>
      </c>
      <c r="O126" s="18">
        <v>384</v>
      </c>
      <c r="P126" s="18">
        <v>339</v>
      </c>
      <c r="Q126" s="18">
        <v>515</v>
      </c>
      <c r="R126" s="18">
        <v>60</v>
      </c>
      <c r="S126" s="18">
        <v>230</v>
      </c>
      <c r="T126" s="18">
        <v>300</v>
      </c>
      <c r="U126" s="18">
        <v>470</v>
      </c>
      <c r="V126" s="18">
        <v>186</v>
      </c>
      <c r="W126" s="18">
        <v>356</v>
      </c>
      <c r="X126" s="18">
        <v>401</v>
      </c>
      <c r="Y126" s="18">
        <v>596</v>
      </c>
      <c r="Z126" s="22">
        <v>16</v>
      </c>
      <c r="AA126" s="11">
        <f t="shared" si="6"/>
        <v>3263025</v>
      </c>
      <c r="AB126" s="12"/>
    </row>
    <row r="127" spans="1:28" x14ac:dyDescent="0.25">
      <c r="A127" s="2">
        <v>25</v>
      </c>
      <c r="B127" s="19">
        <v>331</v>
      </c>
      <c r="C127" s="20">
        <v>376</v>
      </c>
      <c r="D127" s="20">
        <v>571</v>
      </c>
      <c r="E127" s="20">
        <v>116</v>
      </c>
      <c r="F127" s="20">
        <v>161</v>
      </c>
      <c r="G127" s="20">
        <v>507</v>
      </c>
      <c r="H127" s="20">
        <v>52</v>
      </c>
      <c r="I127" s="20">
        <v>247</v>
      </c>
      <c r="J127" s="20">
        <v>292</v>
      </c>
      <c r="K127" s="20">
        <v>462</v>
      </c>
      <c r="L127" s="20">
        <v>13</v>
      </c>
      <c r="M127" s="20">
        <v>593</v>
      </c>
      <c r="N127" s="20">
        <v>423</v>
      </c>
      <c r="O127" s="20">
        <v>353</v>
      </c>
      <c r="P127" s="20">
        <v>183</v>
      </c>
      <c r="Q127" s="20">
        <v>484</v>
      </c>
      <c r="R127" s="20">
        <v>529</v>
      </c>
      <c r="S127" s="20">
        <v>99</v>
      </c>
      <c r="T127" s="20">
        <v>144</v>
      </c>
      <c r="U127" s="20">
        <v>314</v>
      </c>
      <c r="V127" s="20">
        <v>35</v>
      </c>
      <c r="W127" s="20">
        <v>205</v>
      </c>
      <c r="X127" s="20">
        <v>275</v>
      </c>
      <c r="Y127" s="20">
        <v>445</v>
      </c>
      <c r="Z127" s="23">
        <v>615</v>
      </c>
      <c r="AA127" s="11">
        <f t="shared" si="6"/>
        <v>3263025</v>
      </c>
      <c r="AB127" s="12"/>
    </row>
    <row r="128" spans="1:28" x14ac:dyDescent="0.25">
      <c r="A128" s="7" t="s">
        <v>0</v>
      </c>
      <c r="B128" s="11">
        <f t="shared" ref="B128:Z128" si="7">SUMSQ(B103:B127)</f>
        <v>3263025</v>
      </c>
      <c r="C128" s="11">
        <f t="shared" si="7"/>
        <v>3263025</v>
      </c>
      <c r="D128" s="11">
        <f t="shared" si="7"/>
        <v>3263025</v>
      </c>
      <c r="E128" s="11">
        <f t="shared" si="7"/>
        <v>3263025</v>
      </c>
      <c r="F128" s="11">
        <f t="shared" si="7"/>
        <v>3263025</v>
      </c>
      <c r="G128" s="11">
        <f t="shared" si="7"/>
        <v>3263025</v>
      </c>
      <c r="H128" s="11">
        <f t="shared" si="7"/>
        <v>3263025</v>
      </c>
      <c r="I128" s="11">
        <f t="shared" si="7"/>
        <v>3263025</v>
      </c>
      <c r="J128" s="11">
        <f t="shared" si="7"/>
        <v>3263025</v>
      </c>
      <c r="K128" s="11">
        <f t="shared" si="7"/>
        <v>3263025</v>
      </c>
      <c r="L128" s="11">
        <f t="shared" si="7"/>
        <v>3263025</v>
      </c>
      <c r="M128" s="11">
        <f t="shared" si="7"/>
        <v>3263025</v>
      </c>
      <c r="N128" s="11">
        <f t="shared" si="7"/>
        <v>3263025</v>
      </c>
      <c r="O128" s="11">
        <f t="shared" si="7"/>
        <v>3263025</v>
      </c>
      <c r="P128" s="11">
        <f t="shared" si="7"/>
        <v>3263025</v>
      </c>
      <c r="Q128" s="11">
        <f t="shared" si="7"/>
        <v>3263025</v>
      </c>
      <c r="R128" s="11">
        <f t="shared" si="7"/>
        <v>3263025</v>
      </c>
      <c r="S128" s="11">
        <f t="shared" si="7"/>
        <v>3263025</v>
      </c>
      <c r="T128" s="11">
        <f t="shared" si="7"/>
        <v>3263025</v>
      </c>
      <c r="U128" s="11">
        <f t="shared" si="7"/>
        <v>3263025</v>
      </c>
      <c r="V128" s="11">
        <f t="shared" si="7"/>
        <v>3263025</v>
      </c>
      <c r="W128" s="11">
        <f t="shared" si="7"/>
        <v>3263025</v>
      </c>
      <c r="X128" s="11">
        <f t="shared" si="7"/>
        <v>3263025</v>
      </c>
      <c r="Y128" s="11">
        <f t="shared" si="7"/>
        <v>3263025</v>
      </c>
      <c r="Z128" s="11">
        <f t="shared" si="7"/>
        <v>3263025</v>
      </c>
      <c r="AA128" s="11"/>
      <c r="AB128" s="12"/>
    </row>
    <row r="129" spans="1:28" x14ac:dyDescent="0.25">
      <c r="A129" s="7" t="s">
        <v>4</v>
      </c>
      <c r="N129" s="12">
        <f>N103^3+N104^3+N105^3+N106^3+N107^3+N108^3+N109^3+N110^3+N111^3+N112^3+N113^3+N114^3+N115^3+N116^3+N117^3+N118^3+N119^3+N120^3+N121^3+N122^3+N123^3+N124^3+N125^3+N126^3+N127^3</f>
        <v>1530765625</v>
      </c>
      <c r="O129" s="12"/>
      <c r="AA129" s="11"/>
      <c r="AB129" s="12"/>
    </row>
    <row r="130" spans="1:28" x14ac:dyDescent="0.25">
      <c r="A130" s="3"/>
      <c r="B130" s="8" t="s">
        <v>6</v>
      </c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11"/>
      <c r="AB130" s="12"/>
    </row>
    <row r="131" spans="1:28" x14ac:dyDescent="0.25">
      <c r="A131" s="7" t="s">
        <v>1</v>
      </c>
      <c r="B131" s="3">
        <f>B103</f>
        <v>11</v>
      </c>
      <c r="C131" s="3">
        <f>C104</f>
        <v>30</v>
      </c>
      <c r="D131" s="3">
        <f>D105</f>
        <v>69</v>
      </c>
      <c r="E131" s="3">
        <f>E106</f>
        <v>83</v>
      </c>
      <c r="F131" s="3">
        <f>F107</f>
        <v>122</v>
      </c>
      <c r="G131" s="3">
        <f>G108</f>
        <v>148</v>
      </c>
      <c r="H131" s="3">
        <f>H109</f>
        <v>162</v>
      </c>
      <c r="I131" s="3">
        <f>I110</f>
        <v>176</v>
      </c>
      <c r="J131" s="3">
        <f>J111</f>
        <v>220</v>
      </c>
      <c r="K131" s="3">
        <f>K112</f>
        <v>234</v>
      </c>
      <c r="L131" s="3">
        <f>L113</f>
        <v>260</v>
      </c>
      <c r="M131" s="3">
        <f>M114</f>
        <v>299</v>
      </c>
      <c r="N131" s="3">
        <f>N115</f>
        <v>313</v>
      </c>
      <c r="O131" s="3">
        <f>O116</f>
        <v>327</v>
      </c>
      <c r="P131" s="3">
        <f>P117</f>
        <v>366</v>
      </c>
      <c r="Q131" s="3">
        <f>Q118</f>
        <v>392</v>
      </c>
      <c r="R131" s="3">
        <f>R119</f>
        <v>406</v>
      </c>
      <c r="S131" s="3">
        <f>S120</f>
        <v>450</v>
      </c>
      <c r="T131" s="3">
        <f>T121</f>
        <v>464</v>
      </c>
      <c r="U131" s="3">
        <f>U122</f>
        <v>478</v>
      </c>
      <c r="V131" s="3">
        <f>V123</f>
        <v>504</v>
      </c>
      <c r="W131" s="3">
        <f>W124</f>
        <v>543</v>
      </c>
      <c r="X131" s="3">
        <f>X125</f>
        <v>557</v>
      </c>
      <c r="Y131" s="3">
        <f>Y126</f>
        <v>596</v>
      </c>
      <c r="Z131" s="9">
        <f>Z127</f>
        <v>615</v>
      </c>
      <c r="AA131" s="11">
        <f>SUMSQ(B131:Z131)</f>
        <v>3263025</v>
      </c>
      <c r="AB131" s="12">
        <f>B131^3+C131^3+D131^3+E131^3+F131^3+G131^3+H131^3+I131^3+J131^3+K131^3+L131^3+M131^3+N131^3+O131^3+P131^3+Q131^3+R131^3+S131^3+T131^3+U131^3+V131^3+W131^3+X131^3+Y131^3+Z131^3</f>
        <v>1530765625</v>
      </c>
    </row>
    <row r="132" spans="1:28" x14ac:dyDescent="0.25">
      <c r="A132" s="7" t="s">
        <v>2</v>
      </c>
      <c r="B132" s="3">
        <f>B127</f>
        <v>331</v>
      </c>
      <c r="C132" s="3">
        <f>C126</f>
        <v>532</v>
      </c>
      <c r="D132" s="3">
        <f>D125</f>
        <v>233</v>
      </c>
      <c r="E132" s="3">
        <f>E124</f>
        <v>434</v>
      </c>
      <c r="F132" s="3">
        <f>F123</f>
        <v>10</v>
      </c>
      <c r="G132" s="3">
        <f>G122</f>
        <v>71</v>
      </c>
      <c r="H132" s="3">
        <f>H121</f>
        <v>272</v>
      </c>
      <c r="I132" s="3">
        <f>I120</f>
        <v>598</v>
      </c>
      <c r="J132" s="3">
        <f>J119</f>
        <v>174</v>
      </c>
      <c r="K132" s="3">
        <f>K118</f>
        <v>500</v>
      </c>
      <c r="L132" s="3">
        <f>L117</f>
        <v>411</v>
      </c>
      <c r="M132" s="3">
        <f>M116</f>
        <v>112</v>
      </c>
      <c r="N132" s="3">
        <f>N115</f>
        <v>313</v>
      </c>
      <c r="O132" s="3">
        <f>O114</f>
        <v>514</v>
      </c>
      <c r="P132" s="3">
        <f>P113</f>
        <v>215</v>
      </c>
      <c r="Q132" s="3">
        <f>Q112</f>
        <v>126</v>
      </c>
      <c r="R132" s="3">
        <f>R111</f>
        <v>452</v>
      </c>
      <c r="S132" s="3">
        <f>S110</f>
        <v>28</v>
      </c>
      <c r="T132" s="3">
        <f>T109</f>
        <v>354</v>
      </c>
      <c r="U132" s="3">
        <f>U108</f>
        <v>555</v>
      </c>
      <c r="V132" s="3">
        <f>V107</f>
        <v>616</v>
      </c>
      <c r="W132" s="3">
        <f>W106</f>
        <v>192</v>
      </c>
      <c r="X132" s="3">
        <f>X105</f>
        <v>393</v>
      </c>
      <c r="Y132" s="3">
        <f>Y104</f>
        <v>94</v>
      </c>
      <c r="Z132" s="9">
        <f>Z103</f>
        <v>295</v>
      </c>
      <c r="AA132" s="11">
        <f>SUMSQ(B132:Z132)</f>
        <v>3263025</v>
      </c>
      <c r="AB132" s="12">
        <f>B132^3+C132^3+D132^3+E132^3+F132^3+G132^3+H132^3+I132^3+J132^3+K132^3+L132^3+M132^3+N132^3+O132^3+P132^3+Q132^3+R132^3+S132^3+T132^3+U132^3+V132^3+W132^3+X132^3+Y132^3+Z132^3</f>
        <v>1530765625</v>
      </c>
    </row>
    <row r="133" spans="1:28" x14ac:dyDescent="0.25">
      <c r="B133" s="3" t="s">
        <v>3</v>
      </c>
    </row>
    <row r="134" spans="1:28" x14ac:dyDescent="0.25">
      <c r="A134" s="2" t="s">
        <v>3</v>
      </c>
      <c r="B134" s="13" t="s">
        <v>46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6"/>
      <c r="AB134" s="2"/>
    </row>
    <row r="135" spans="1:28" x14ac:dyDescent="0.25">
      <c r="A135" s="2">
        <v>1</v>
      </c>
      <c r="B135" s="15">
        <v>15</v>
      </c>
      <c r="C135" s="16">
        <v>195</v>
      </c>
      <c r="D135" s="16">
        <v>375</v>
      </c>
      <c r="E135" s="16">
        <v>405</v>
      </c>
      <c r="F135" s="16">
        <v>585</v>
      </c>
      <c r="G135" s="16">
        <v>314</v>
      </c>
      <c r="H135" s="16">
        <v>494</v>
      </c>
      <c r="I135" s="16">
        <v>549</v>
      </c>
      <c r="J135" s="16">
        <v>79</v>
      </c>
      <c r="K135" s="16">
        <v>134</v>
      </c>
      <c r="L135" s="16">
        <v>613</v>
      </c>
      <c r="M135" s="16">
        <v>43</v>
      </c>
      <c r="N135" s="16">
        <v>223</v>
      </c>
      <c r="O135" s="16">
        <v>253</v>
      </c>
      <c r="P135" s="16">
        <v>433</v>
      </c>
      <c r="Q135" s="16">
        <v>162</v>
      </c>
      <c r="R135" s="16">
        <v>342</v>
      </c>
      <c r="S135" s="16">
        <v>397</v>
      </c>
      <c r="T135" s="16">
        <v>552</v>
      </c>
      <c r="U135" s="16">
        <v>107</v>
      </c>
      <c r="V135" s="16">
        <v>461</v>
      </c>
      <c r="W135" s="16">
        <v>516</v>
      </c>
      <c r="X135" s="16">
        <v>71</v>
      </c>
      <c r="Y135" s="16">
        <v>226</v>
      </c>
      <c r="Z135" s="21">
        <v>281</v>
      </c>
      <c r="AA135" s="11">
        <f t="shared" ref="AA135:AA159" si="8">SUMSQ(B135:Z135)</f>
        <v>3263025</v>
      </c>
    </row>
    <row r="136" spans="1:28" x14ac:dyDescent="0.25">
      <c r="A136" s="2">
        <v>2</v>
      </c>
      <c r="B136" s="17">
        <v>616</v>
      </c>
      <c r="C136" s="18">
        <v>46</v>
      </c>
      <c r="D136" s="18">
        <v>201</v>
      </c>
      <c r="E136" s="18">
        <v>256</v>
      </c>
      <c r="F136" s="18">
        <v>436</v>
      </c>
      <c r="G136" s="18">
        <v>170</v>
      </c>
      <c r="H136" s="18">
        <v>350</v>
      </c>
      <c r="I136" s="18">
        <v>380</v>
      </c>
      <c r="J136" s="18">
        <v>560</v>
      </c>
      <c r="K136" s="18">
        <v>115</v>
      </c>
      <c r="L136" s="18">
        <v>469</v>
      </c>
      <c r="M136" s="18">
        <v>524</v>
      </c>
      <c r="N136" s="18">
        <v>54</v>
      </c>
      <c r="O136" s="18">
        <v>234</v>
      </c>
      <c r="P136" s="18">
        <v>289</v>
      </c>
      <c r="Q136" s="18">
        <v>18</v>
      </c>
      <c r="R136" s="18">
        <v>198</v>
      </c>
      <c r="S136" s="18">
        <v>353</v>
      </c>
      <c r="T136" s="18">
        <v>408</v>
      </c>
      <c r="U136" s="18">
        <v>588</v>
      </c>
      <c r="V136" s="18">
        <v>317</v>
      </c>
      <c r="W136" s="18">
        <v>497</v>
      </c>
      <c r="X136" s="18">
        <v>527</v>
      </c>
      <c r="Y136" s="18">
        <v>82</v>
      </c>
      <c r="Z136" s="22">
        <v>137</v>
      </c>
      <c r="AA136" s="11">
        <f t="shared" si="8"/>
        <v>3263025</v>
      </c>
    </row>
    <row r="137" spans="1:28" x14ac:dyDescent="0.25">
      <c r="A137" s="2">
        <v>3</v>
      </c>
      <c r="B137" s="17">
        <v>472</v>
      </c>
      <c r="C137" s="18">
        <v>502</v>
      </c>
      <c r="D137" s="18">
        <v>57</v>
      </c>
      <c r="E137" s="18">
        <v>237</v>
      </c>
      <c r="F137" s="18">
        <v>292</v>
      </c>
      <c r="G137" s="18">
        <v>21</v>
      </c>
      <c r="H137" s="18">
        <v>176</v>
      </c>
      <c r="I137" s="18">
        <v>356</v>
      </c>
      <c r="J137" s="18">
        <v>411</v>
      </c>
      <c r="K137" s="18">
        <v>591</v>
      </c>
      <c r="L137" s="18">
        <v>325</v>
      </c>
      <c r="M137" s="18">
        <v>480</v>
      </c>
      <c r="N137" s="18">
        <v>535</v>
      </c>
      <c r="O137" s="18">
        <v>90</v>
      </c>
      <c r="P137" s="18">
        <v>145</v>
      </c>
      <c r="Q137" s="18">
        <v>624</v>
      </c>
      <c r="R137" s="18">
        <v>29</v>
      </c>
      <c r="S137" s="18">
        <v>209</v>
      </c>
      <c r="T137" s="18">
        <v>264</v>
      </c>
      <c r="U137" s="18">
        <v>444</v>
      </c>
      <c r="V137" s="18">
        <v>173</v>
      </c>
      <c r="W137" s="18">
        <v>328</v>
      </c>
      <c r="X137" s="18">
        <v>383</v>
      </c>
      <c r="Y137" s="18">
        <v>563</v>
      </c>
      <c r="Z137" s="22">
        <v>118</v>
      </c>
      <c r="AA137" s="11">
        <f t="shared" si="8"/>
        <v>3263025</v>
      </c>
    </row>
    <row r="138" spans="1:28" x14ac:dyDescent="0.25">
      <c r="A138" s="2">
        <v>4</v>
      </c>
      <c r="B138" s="17">
        <v>303</v>
      </c>
      <c r="C138" s="18">
        <v>483</v>
      </c>
      <c r="D138" s="18">
        <v>538</v>
      </c>
      <c r="E138" s="18">
        <v>93</v>
      </c>
      <c r="F138" s="18">
        <v>148</v>
      </c>
      <c r="G138" s="18">
        <v>602</v>
      </c>
      <c r="H138" s="18">
        <v>32</v>
      </c>
      <c r="I138" s="18">
        <v>212</v>
      </c>
      <c r="J138" s="18">
        <v>267</v>
      </c>
      <c r="K138" s="18">
        <v>447</v>
      </c>
      <c r="L138" s="18">
        <v>151</v>
      </c>
      <c r="M138" s="18">
        <v>331</v>
      </c>
      <c r="N138" s="18">
        <v>386</v>
      </c>
      <c r="O138" s="18">
        <v>566</v>
      </c>
      <c r="P138" s="18">
        <v>121</v>
      </c>
      <c r="Q138" s="18">
        <v>455</v>
      </c>
      <c r="R138" s="18">
        <v>510</v>
      </c>
      <c r="S138" s="18">
        <v>65</v>
      </c>
      <c r="T138" s="18">
        <v>245</v>
      </c>
      <c r="U138" s="18">
        <v>300</v>
      </c>
      <c r="V138" s="18">
        <v>4</v>
      </c>
      <c r="W138" s="18">
        <v>184</v>
      </c>
      <c r="X138" s="18">
        <v>364</v>
      </c>
      <c r="Y138" s="18">
        <v>419</v>
      </c>
      <c r="Z138" s="22">
        <v>599</v>
      </c>
      <c r="AA138" s="11">
        <f t="shared" si="8"/>
        <v>3263025</v>
      </c>
    </row>
    <row r="139" spans="1:28" x14ac:dyDescent="0.25">
      <c r="A139" s="2">
        <v>5</v>
      </c>
      <c r="B139" s="17">
        <v>159</v>
      </c>
      <c r="C139" s="18">
        <v>339</v>
      </c>
      <c r="D139" s="18">
        <v>394</v>
      </c>
      <c r="E139" s="18">
        <v>574</v>
      </c>
      <c r="F139" s="18">
        <v>104</v>
      </c>
      <c r="G139" s="18">
        <v>458</v>
      </c>
      <c r="H139" s="18">
        <v>513</v>
      </c>
      <c r="I139" s="18">
        <v>68</v>
      </c>
      <c r="J139" s="18">
        <v>248</v>
      </c>
      <c r="K139" s="18">
        <v>278</v>
      </c>
      <c r="L139" s="18">
        <v>7</v>
      </c>
      <c r="M139" s="18">
        <v>187</v>
      </c>
      <c r="N139" s="18">
        <v>367</v>
      </c>
      <c r="O139" s="18">
        <v>422</v>
      </c>
      <c r="P139" s="18">
        <v>577</v>
      </c>
      <c r="Q139" s="18">
        <v>306</v>
      </c>
      <c r="R139" s="18">
        <v>486</v>
      </c>
      <c r="S139" s="18">
        <v>541</v>
      </c>
      <c r="T139" s="18">
        <v>96</v>
      </c>
      <c r="U139" s="18">
        <v>126</v>
      </c>
      <c r="V139" s="18">
        <v>610</v>
      </c>
      <c r="W139" s="18">
        <v>40</v>
      </c>
      <c r="X139" s="18">
        <v>220</v>
      </c>
      <c r="Y139" s="18">
        <v>275</v>
      </c>
      <c r="Z139" s="22">
        <v>430</v>
      </c>
      <c r="AA139" s="11">
        <f t="shared" si="8"/>
        <v>3263025</v>
      </c>
    </row>
    <row r="140" spans="1:28" x14ac:dyDescent="0.25">
      <c r="A140" s="2">
        <v>6</v>
      </c>
      <c r="B140" s="17">
        <v>579</v>
      </c>
      <c r="C140" s="18">
        <v>9</v>
      </c>
      <c r="D140" s="18">
        <v>189</v>
      </c>
      <c r="E140" s="18">
        <v>369</v>
      </c>
      <c r="F140" s="18">
        <v>424</v>
      </c>
      <c r="G140" s="18">
        <v>128</v>
      </c>
      <c r="H140" s="18">
        <v>308</v>
      </c>
      <c r="I140" s="18">
        <v>488</v>
      </c>
      <c r="J140" s="18">
        <v>543</v>
      </c>
      <c r="K140" s="18">
        <v>98</v>
      </c>
      <c r="L140" s="18">
        <v>427</v>
      </c>
      <c r="M140" s="18">
        <v>607</v>
      </c>
      <c r="N140" s="18">
        <v>37</v>
      </c>
      <c r="O140" s="18">
        <v>217</v>
      </c>
      <c r="P140" s="18">
        <v>272</v>
      </c>
      <c r="Q140" s="18">
        <v>101</v>
      </c>
      <c r="R140" s="18">
        <v>156</v>
      </c>
      <c r="S140" s="18">
        <v>336</v>
      </c>
      <c r="T140" s="18">
        <v>391</v>
      </c>
      <c r="U140" s="18">
        <v>571</v>
      </c>
      <c r="V140" s="18">
        <v>280</v>
      </c>
      <c r="W140" s="18">
        <v>460</v>
      </c>
      <c r="X140" s="18">
        <v>515</v>
      </c>
      <c r="Y140" s="18">
        <v>70</v>
      </c>
      <c r="Z140" s="22">
        <v>250</v>
      </c>
      <c r="AA140" s="11">
        <f t="shared" si="8"/>
        <v>3263025</v>
      </c>
    </row>
    <row r="141" spans="1:28" x14ac:dyDescent="0.25">
      <c r="A141" s="2">
        <v>7</v>
      </c>
      <c r="B141" s="17">
        <v>435</v>
      </c>
      <c r="C141" s="18">
        <v>615</v>
      </c>
      <c r="D141" s="18">
        <v>45</v>
      </c>
      <c r="E141" s="18">
        <v>225</v>
      </c>
      <c r="F141" s="18">
        <v>255</v>
      </c>
      <c r="G141" s="18">
        <v>109</v>
      </c>
      <c r="H141" s="18">
        <v>164</v>
      </c>
      <c r="I141" s="18">
        <v>344</v>
      </c>
      <c r="J141" s="18">
        <v>399</v>
      </c>
      <c r="K141" s="18">
        <v>554</v>
      </c>
      <c r="L141" s="18">
        <v>283</v>
      </c>
      <c r="M141" s="18">
        <v>463</v>
      </c>
      <c r="N141" s="18">
        <v>518</v>
      </c>
      <c r="O141" s="18">
        <v>73</v>
      </c>
      <c r="P141" s="18">
        <v>228</v>
      </c>
      <c r="Q141" s="18">
        <v>582</v>
      </c>
      <c r="R141" s="18">
        <v>12</v>
      </c>
      <c r="S141" s="18">
        <v>192</v>
      </c>
      <c r="T141" s="18">
        <v>372</v>
      </c>
      <c r="U141" s="18">
        <v>402</v>
      </c>
      <c r="V141" s="18">
        <v>131</v>
      </c>
      <c r="W141" s="18">
        <v>311</v>
      </c>
      <c r="X141" s="18">
        <v>491</v>
      </c>
      <c r="Y141" s="18">
        <v>546</v>
      </c>
      <c r="Z141" s="22">
        <v>76</v>
      </c>
      <c r="AA141" s="11">
        <f t="shared" si="8"/>
        <v>3263025</v>
      </c>
      <c r="AB141" s="3" t="s">
        <v>3</v>
      </c>
    </row>
    <row r="142" spans="1:28" x14ac:dyDescent="0.25">
      <c r="A142" s="2">
        <v>8</v>
      </c>
      <c r="B142" s="17">
        <v>286</v>
      </c>
      <c r="C142" s="18">
        <v>466</v>
      </c>
      <c r="D142" s="18">
        <v>521</v>
      </c>
      <c r="E142" s="18">
        <v>51</v>
      </c>
      <c r="F142" s="18">
        <v>231</v>
      </c>
      <c r="G142" s="18">
        <v>590</v>
      </c>
      <c r="H142" s="18">
        <v>20</v>
      </c>
      <c r="I142" s="18">
        <v>200</v>
      </c>
      <c r="J142" s="18">
        <v>355</v>
      </c>
      <c r="K142" s="18">
        <v>410</v>
      </c>
      <c r="L142" s="18">
        <v>139</v>
      </c>
      <c r="M142" s="18">
        <v>319</v>
      </c>
      <c r="N142" s="18">
        <v>499</v>
      </c>
      <c r="O142" s="18">
        <v>529</v>
      </c>
      <c r="P142" s="18">
        <v>84</v>
      </c>
      <c r="Q142" s="18">
        <v>438</v>
      </c>
      <c r="R142" s="18">
        <v>618</v>
      </c>
      <c r="S142" s="18">
        <v>48</v>
      </c>
      <c r="T142" s="18">
        <v>203</v>
      </c>
      <c r="U142" s="18">
        <v>258</v>
      </c>
      <c r="V142" s="18">
        <v>112</v>
      </c>
      <c r="W142" s="18">
        <v>167</v>
      </c>
      <c r="X142" s="18">
        <v>347</v>
      </c>
      <c r="Y142" s="18">
        <v>377</v>
      </c>
      <c r="Z142" s="22">
        <v>557</v>
      </c>
      <c r="AA142" s="11">
        <f t="shared" si="8"/>
        <v>3263025</v>
      </c>
    </row>
    <row r="143" spans="1:28" x14ac:dyDescent="0.25">
      <c r="A143" s="2">
        <v>9</v>
      </c>
      <c r="B143" s="17">
        <v>142</v>
      </c>
      <c r="C143" s="18">
        <v>322</v>
      </c>
      <c r="D143" s="18">
        <v>477</v>
      </c>
      <c r="E143" s="18">
        <v>532</v>
      </c>
      <c r="F143" s="18">
        <v>87</v>
      </c>
      <c r="G143" s="18">
        <v>441</v>
      </c>
      <c r="H143" s="18">
        <v>621</v>
      </c>
      <c r="I143" s="18">
        <v>26</v>
      </c>
      <c r="J143" s="18">
        <v>206</v>
      </c>
      <c r="K143" s="18">
        <v>261</v>
      </c>
      <c r="L143" s="18">
        <v>120</v>
      </c>
      <c r="M143" s="18">
        <v>175</v>
      </c>
      <c r="N143" s="18">
        <v>330</v>
      </c>
      <c r="O143" s="18">
        <v>385</v>
      </c>
      <c r="P143" s="18">
        <v>565</v>
      </c>
      <c r="Q143" s="18">
        <v>294</v>
      </c>
      <c r="R143" s="18">
        <v>474</v>
      </c>
      <c r="S143" s="18">
        <v>504</v>
      </c>
      <c r="T143" s="18">
        <v>59</v>
      </c>
      <c r="U143" s="18">
        <v>239</v>
      </c>
      <c r="V143" s="18">
        <v>593</v>
      </c>
      <c r="W143" s="18">
        <v>23</v>
      </c>
      <c r="X143" s="18">
        <v>178</v>
      </c>
      <c r="Y143" s="18">
        <v>358</v>
      </c>
      <c r="Z143" s="22">
        <v>413</v>
      </c>
      <c r="AA143" s="11">
        <f t="shared" si="8"/>
        <v>3263025</v>
      </c>
    </row>
    <row r="144" spans="1:28" x14ac:dyDescent="0.25">
      <c r="A144" s="2">
        <v>10</v>
      </c>
      <c r="B144" s="17">
        <v>123</v>
      </c>
      <c r="C144" s="18">
        <v>153</v>
      </c>
      <c r="D144" s="18">
        <v>333</v>
      </c>
      <c r="E144" s="18">
        <v>388</v>
      </c>
      <c r="F144" s="18">
        <v>568</v>
      </c>
      <c r="G144" s="18">
        <v>297</v>
      </c>
      <c r="H144" s="18">
        <v>452</v>
      </c>
      <c r="I144" s="18">
        <v>507</v>
      </c>
      <c r="J144" s="18">
        <v>62</v>
      </c>
      <c r="K144" s="18">
        <v>242</v>
      </c>
      <c r="L144" s="18">
        <v>596</v>
      </c>
      <c r="M144" s="18">
        <v>1</v>
      </c>
      <c r="N144" s="18">
        <v>181</v>
      </c>
      <c r="O144" s="18">
        <v>361</v>
      </c>
      <c r="P144" s="18">
        <v>416</v>
      </c>
      <c r="Q144" s="18">
        <v>150</v>
      </c>
      <c r="R144" s="18">
        <v>305</v>
      </c>
      <c r="S144" s="18">
        <v>485</v>
      </c>
      <c r="T144" s="18">
        <v>540</v>
      </c>
      <c r="U144" s="18">
        <v>95</v>
      </c>
      <c r="V144" s="18">
        <v>449</v>
      </c>
      <c r="W144" s="18">
        <v>604</v>
      </c>
      <c r="X144" s="18">
        <v>34</v>
      </c>
      <c r="Y144" s="18">
        <v>214</v>
      </c>
      <c r="Z144" s="22">
        <v>269</v>
      </c>
      <c r="AA144" s="11">
        <f t="shared" si="8"/>
        <v>3263025</v>
      </c>
    </row>
    <row r="145" spans="1:28" x14ac:dyDescent="0.25">
      <c r="A145" s="2">
        <v>11</v>
      </c>
      <c r="B145" s="17">
        <v>418</v>
      </c>
      <c r="C145" s="18">
        <v>598</v>
      </c>
      <c r="D145" s="18">
        <v>3</v>
      </c>
      <c r="E145" s="18">
        <v>183</v>
      </c>
      <c r="F145" s="18">
        <v>363</v>
      </c>
      <c r="G145" s="18">
        <v>92</v>
      </c>
      <c r="H145" s="18">
        <v>147</v>
      </c>
      <c r="I145" s="18">
        <v>302</v>
      </c>
      <c r="J145" s="18">
        <v>482</v>
      </c>
      <c r="K145" s="18">
        <v>537</v>
      </c>
      <c r="L145" s="18">
        <v>266</v>
      </c>
      <c r="M145" s="18">
        <v>446</v>
      </c>
      <c r="N145" s="18">
        <v>601</v>
      </c>
      <c r="O145" s="18">
        <v>31</v>
      </c>
      <c r="P145" s="18">
        <v>211</v>
      </c>
      <c r="Q145" s="18">
        <v>570</v>
      </c>
      <c r="R145" s="18">
        <v>125</v>
      </c>
      <c r="S145" s="18">
        <v>155</v>
      </c>
      <c r="T145" s="18">
        <v>335</v>
      </c>
      <c r="U145" s="18">
        <v>390</v>
      </c>
      <c r="V145" s="18">
        <v>244</v>
      </c>
      <c r="W145" s="18">
        <v>299</v>
      </c>
      <c r="X145" s="18">
        <v>454</v>
      </c>
      <c r="Y145" s="18">
        <v>509</v>
      </c>
      <c r="Z145" s="22">
        <v>64</v>
      </c>
      <c r="AA145" s="11">
        <f t="shared" si="8"/>
        <v>3263025</v>
      </c>
    </row>
    <row r="146" spans="1:28" x14ac:dyDescent="0.25">
      <c r="A146" s="2">
        <v>12</v>
      </c>
      <c r="B146" s="17">
        <v>274</v>
      </c>
      <c r="C146" s="18">
        <v>429</v>
      </c>
      <c r="D146" s="18">
        <v>609</v>
      </c>
      <c r="E146" s="18">
        <v>39</v>
      </c>
      <c r="F146" s="18">
        <v>219</v>
      </c>
      <c r="G146" s="18">
        <v>573</v>
      </c>
      <c r="H146" s="18">
        <v>103</v>
      </c>
      <c r="I146" s="18">
        <v>158</v>
      </c>
      <c r="J146" s="18">
        <v>338</v>
      </c>
      <c r="K146" s="18">
        <v>393</v>
      </c>
      <c r="L146" s="18">
        <v>247</v>
      </c>
      <c r="M146" s="18">
        <v>277</v>
      </c>
      <c r="N146" s="18">
        <v>457</v>
      </c>
      <c r="O146" s="18">
        <v>512</v>
      </c>
      <c r="P146" s="18">
        <v>67</v>
      </c>
      <c r="Q146" s="18">
        <v>421</v>
      </c>
      <c r="R146" s="18">
        <v>576</v>
      </c>
      <c r="S146" s="18">
        <v>6</v>
      </c>
      <c r="T146" s="18">
        <v>186</v>
      </c>
      <c r="U146" s="18">
        <v>366</v>
      </c>
      <c r="V146" s="18">
        <v>100</v>
      </c>
      <c r="W146" s="18">
        <v>130</v>
      </c>
      <c r="X146" s="18">
        <v>310</v>
      </c>
      <c r="Y146" s="18">
        <v>490</v>
      </c>
      <c r="Z146" s="22">
        <v>545</v>
      </c>
      <c r="AA146" s="11">
        <f t="shared" si="8"/>
        <v>3263025</v>
      </c>
    </row>
    <row r="147" spans="1:28" x14ac:dyDescent="0.25">
      <c r="A147" s="2">
        <v>13</v>
      </c>
      <c r="B147" s="17">
        <v>230</v>
      </c>
      <c r="C147" s="18">
        <v>285</v>
      </c>
      <c r="D147" s="18">
        <v>465</v>
      </c>
      <c r="E147" s="18">
        <v>520</v>
      </c>
      <c r="F147" s="18">
        <v>75</v>
      </c>
      <c r="G147" s="18">
        <v>404</v>
      </c>
      <c r="H147" s="18">
        <v>584</v>
      </c>
      <c r="I147" s="18">
        <v>14</v>
      </c>
      <c r="J147" s="18">
        <v>194</v>
      </c>
      <c r="K147" s="18">
        <v>374</v>
      </c>
      <c r="L147" s="18">
        <v>78</v>
      </c>
      <c r="M147" s="18">
        <v>133</v>
      </c>
      <c r="N147" s="14">
        <v>313</v>
      </c>
      <c r="O147" s="18">
        <v>493</v>
      </c>
      <c r="P147" s="18">
        <v>548</v>
      </c>
      <c r="Q147" s="18">
        <v>252</v>
      </c>
      <c r="R147" s="18">
        <v>432</v>
      </c>
      <c r="S147" s="18">
        <v>612</v>
      </c>
      <c r="T147" s="18">
        <v>42</v>
      </c>
      <c r="U147" s="18">
        <v>222</v>
      </c>
      <c r="V147" s="18">
        <v>551</v>
      </c>
      <c r="W147" s="18">
        <v>106</v>
      </c>
      <c r="X147" s="18">
        <v>161</v>
      </c>
      <c r="Y147" s="18">
        <v>341</v>
      </c>
      <c r="Z147" s="22">
        <v>396</v>
      </c>
      <c r="AA147" s="11">
        <f t="shared" si="8"/>
        <v>3263025</v>
      </c>
      <c r="AB147" s="12">
        <f>B147^3+C147^3+D147^3+E147^3+F147^3+G147^3+H147^3+I147^3+J147^3+K147^3+L147^3+M147^3+N147^3+O147^3+P147^3+Q147^3+R147^3+S147^3+T147^3+U147^3+V147^3+W147^3+X147^3+Y147^3+Z147^3</f>
        <v>1530765625</v>
      </c>
    </row>
    <row r="148" spans="1:28" x14ac:dyDescent="0.25">
      <c r="A148" s="2">
        <v>14</v>
      </c>
      <c r="B148" s="17">
        <v>81</v>
      </c>
      <c r="C148" s="18">
        <v>136</v>
      </c>
      <c r="D148" s="18">
        <v>316</v>
      </c>
      <c r="E148" s="18">
        <v>496</v>
      </c>
      <c r="F148" s="18">
        <v>526</v>
      </c>
      <c r="G148" s="18">
        <v>260</v>
      </c>
      <c r="H148" s="18">
        <v>440</v>
      </c>
      <c r="I148" s="18">
        <v>620</v>
      </c>
      <c r="J148" s="18">
        <v>50</v>
      </c>
      <c r="K148" s="18">
        <v>205</v>
      </c>
      <c r="L148" s="18">
        <v>559</v>
      </c>
      <c r="M148" s="18">
        <v>114</v>
      </c>
      <c r="N148" s="18">
        <v>169</v>
      </c>
      <c r="O148" s="18">
        <v>349</v>
      </c>
      <c r="P148" s="18">
        <v>379</v>
      </c>
      <c r="Q148" s="18">
        <v>233</v>
      </c>
      <c r="R148" s="18">
        <v>288</v>
      </c>
      <c r="S148" s="18">
        <v>468</v>
      </c>
      <c r="T148" s="18">
        <v>523</v>
      </c>
      <c r="U148" s="18">
        <v>53</v>
      </c>
      <c r="V148" s="18">
        <v>407</v>
      </c>
      <c r="W148" s="18">
        <v>587</v>
      </c>
      <c r="X148" s="18">
        <v>17</v>
      </c>
      <c r="Y148" s="18">
        <v>197</v>
      </c>
      <c r="Z148" s="22">
        <v>352</v>
      </c>
      <c r="AA148" s="11">
        <f t="shared" si="8"/>
        <v>3263025</v>
      </c>
      <c r="AB148" s="12"/>
    </row>
    <row r="149" spans="1:28" x14ac:dyDescent="0.25">
      <c r="A149" s="2">
        <v>15</v>
      </c>
      <c r="B149" s="17">
        <v>562</v>
      </c>
      <c r="C149" s="18">
        <v>117</v>
      </c>
      <c r="D149" s="18">
        <v>172</v>
      </c>
      <c r="E149" s="18">
        <v>327</v>
      </c>
      <c r="F149" s="18">
        <v>382</v>
      </c>
      <c r="G149" s="18">
        <v>236</v>
      </c>
      <c r="H149" s="18">
        <v>291</v>
      </c>
      <c r="I149" s="18">
        <v>471</v>
      </c>
      <c r="J149" s="18">
        <v>501</v>
      </c>
      <c r="K149" s="18">
        <v>56</v>
      </c>
      <c r="L149" s="18">
        <v>415</v>
      </c>
      <c r="M149" s="18">
        <v>595</v>
      </c>
      <c r="N149" s="18">
        <v>25</v>
      </c>
      <c r="O149" s="18">
        <v>180</v>
      </c>
      <c r="P149" s="18">
        <v>360</v>
      </c>
      <c r="Q149" s="18">
        <v>89</v>
      </c>
      <c r="R149" s="18">
        <v>144</v>
      </c>
      <c r="S149" s="18">
        <v>324</v>
      </c>
      <c r="T149" s="18">
        <v>479</v>
      </c>
      <c r="U149" s="18">
        <v>534</v>
      </c>
      <c r="V149" s="18">
        <v>263</v>
      </c>
      <c r="W149" s="18">
        <v>443</v>
      </c>
      <c r="X149" s="18">
        <v>623</v>
      </c>
      <c r="Y149" s="18">
        <v>28</v>
      </c>
      <c r="Z149" s="22">
        <v>208</v>
      </c>
      <c r="AA149" s="11">
        <f t="shared" si="8"/>
        <v>3263025</v>
      </c>
      <c r="AB149" s="12"/>
    </row>
    <row r="150" spans="1:28" x14ac:dyDescent="0.25">
      <c r="A150" s="2">
        <v>16</v>
      </c>
      <c r="B150" s="17">
        <v>357</v>
      </c>
      <c r="C150" s="18">
        <v>412</v>
      </c>
      <c r="D150" s="18">
        <v>592</v>
      </c>
      <c r="E150" s="18">
        <v>22</v>
      </c>
      <c r="F150" s="18">
        <v>177</v>
      </c>
      <c r="G150" s="18">
        <v>531</v>
      </c>
      <c r="H150" s="18">
        <v>86</v>
      </c>
      <c r="I150" s="18">
        <v>141</v>
      </c>
      <c r="J150" s="18">
        <v>321</v>
      </c>
      <c r="K150" s="18">
        <v>476</v>
      </c>
      <c r="L150" s="18">
        <v>210</v>
      </c>
      <c r="M150" s="18">
        <v>265</v>
      </c>
      <c r="N150" s="18">
        <v>445</v>
      </c>
      <c r="O150" s="18">
        <v>625</v>
      </c>
      <c r="P150" s="18">
        <v>30</v>
      </c>
      <c r="Q150" s="18">
        <v>384</v>
      </c>
      <c r="R150" s="18">
        <v>564</v>
      </c>
      <c r="S150" s="18">
        <v>119</v>
      </c>
      <c r="T150" s="18">
        <v>174</v>
      </c>
      <c r="U150" s="18">
        <v>329</v>
      </c>
      <c r="V150" s="18">
        <v>58</v>
      </c>
      <c r="W150" s="18">
        <v>238</v>
      </c>
      <c r="X150" s="18">
        <v>293</v>
      </c>
      <c r="Y150" s="18">
        <v>473</v>
      </c>
      <c r="Z150" s="22">
        <v>503</v>
      </c>
      <c r="AA150" s="11">
        <f t="shared" si="8"/>
        <v>3263025</v>
      </c>
      <c r="AB150" s="12"/>
    </row>
    <row r="151" spans="1:28" x14ac:dyDescent="0.25">
      <c r="A151" s="2">
        <v>17</v>
      </c>
      <c r="B151" s="17">
        <v>213</v>
      </c>
      <c r="C151" s="18">
        <v>268</v>
      </c>
      <c r="D151" s="18">
        <v>448</v>
      </c>
      <c r="E151" s="18">
        <v>603</v>
      </c>
      <c r="F151" s="18">
        <v>33</v>
      </c>
      <c r="G151" s="18">
        <v>387</v>
      </c>
      <c r="H151" s="18">
        <v>567</v>
      </c>
      <c r="I151" s="18">
        <v>122</v>
      </c>
      <c r="J151" s="18">
        <v>152</v>
      </c>
      <c r="K151" s="18">
        <v>332</v>
      </c>
      <c r="L151" s="18">
        <v>61</v>
      </c>
      <c r="M151" s="18">
        <v>241</v>
      </c>
      <c r="N151" s="18">
        <v>296</v>
      </c>
      <c r="O151" s="18">
        <v>451</v>
      </c>
      <c r="P151" s="18">
        <v>506</v>
      </c>
      <c r="Q151" s="18">
        <v>365</v>
      </c>
      <c r="R151" s="18">
        <v>420</v>
      </c>
      <c r="S151" s="18">
        <v>600</v>
      </c>
      <c r="T151" s="18">
        <v>5</v>
      </c>
      <c r="U151" s="18">
        <v>185</v>
      </c>
      <c r="V151" s="18">
        <v>539</v>
      </c>
      <c r="W151" s="18">
        <v>94</v>
      </c>
      <c r="X151" s="18">
        <v>149</v>
      </c>
      <c r="Y151" s="18">
        <v>304</v>
      </c>
      <c r="Z151" s="22">
        <v>484</v>
      </c>
      <c r="AA151" s="11">
        <f t="shared" si="8"/>
        <v>3263025</v>
      </c>
      <c r="AB151" s="12"/>
    </row>
    <row r="152" spans="1:28" x14ac:dyDescent="0.25">
      <c r="A152" s="2">
        <v>18</v>
      </c>
      <c r="B152" s="17">
        <v>69</v>
      </c>
      <c r="C152" s="18">
        <v>249</v>
      </c>
      <c r="D152" s="18">
        <v>279</v>
      </c>
      <c r="E152" s="18">
        <v>459</v>
      </c>
      <c r="F152" s="18">
        <v>514</v>
      </c>
      <c r="G152" s="18">
        <v>368</v>
      </c>
      <c r="H152" s="18">
        <v>423</v>
      </c>
      <c r="I152" s="18">
        <v>578</v>
      </c>
      <c r="J152" s="18">
        <v>8</v>
      </c>
      <c r="K152" s="18">
        <v>188</v>
      </c>
      <c r="L152" s="18">
        <v>542</v>
      </c>
      <c r="M152" s="18">
        <v>97</v>
      </c>
      <c r="N152" s="18">
        <v>127</v>
      </c>
      <c r="O152" s="18">
        <v>307</v>
      </c>
      <c r="P152" s="18">
        <v>487</v>
      </c>
      <c r="Q152" s="18">
        <v>216</v>
      </c>
      <c r="R152" s="18">
        <v>271</v>
      </c>
      <c r="S152" s="18">
        <v>426</v>
      </c>
      <c r="T152" s="18">
        <v>606</v>
      </c>
      <c r="U152" s="18">
        <v>36</v>
      </c>
      <c r="V152" s="18">
        <v>395</v>
      </c>
      <c r="W152" s="18">
        <v>575</v>
      </c>
      <c r="X152" s="18">
        <v>105</v>
      </c>
      <c r="Y152" s="18">
        <v>160</v>
      </c>
      <c r="Z152" s="22">
        <v>340</v>
      </c>
      <c r="AA152" s="11">
        <f t="shared" si="8"/>
        <v>3263025</v>
      </c>
      <c r="AB152" s="12"/>
    </row>
    <row r="153" spans="1:28" x14ac:dyDescent="0.25">
      <c r="A153" s="2">
        <v>19</v>
      </c>
      <c r="B153" s="17">
        <v>550</v>
      </c>
      <c r="C153" s="18">
        <v>80</v>
      </c>
      <c r="D153" s="18">
        <v>135</v>
      </c>
      <c r="E153" s="18">
        <v>315</v>
      </c>
      <c r="F153" s="18">
        <v>495</v>
      </c>
      <c r="G153" s="18">
        <v>224</v>
      </c>
      <c r="H153" s="18">
        <v>254</v>
      </c>
      <c r="I153" s="18">
        <v>434</v>
      </c>
      <c r="J153" s="18">
        <v>614</v>
      </c>
      <c r="K153" s="18">
        <v>44</v>
      </c>
      <c r="L153" s="18">
        <v>398</v>
      </c>
      <c r="M153" s="18">
        <v>553</v>
      </c>
      <c r="N153" s="18">
        <v>108</v>
      </c>
      <c r="O153" s="18">
        <v>163</v>
      </c>
      <c r="P153" s="18">
        <v>343</v>
      </c>
      <c r="Q153" s="18">
        <v>72</v>
      </c>
      <c r="R153" s="18">
        <v>227</v>
      </c>
      <c r="S153" s="18">
        <v>282</v>
      </c>
      <c r="T153" s="18">
        <v>462</v>
      </c>
      <c r="U153" s="18">
        <v>517</v>
      </c>
      <c r="V153" s="18">
        <v>371</v>
      </c>
      <c r="W153" s="18">
        <v>401</v>
      </c>
      <c r="X153" s="18">
        <v>581</v>
      </c>
      <c r="Y153" s="18">
        <v>11</v>
      </c>
      <c r="Z153" s="22">
        <v>191</v>
      </c>
      <c r="AA153" s="11">
        <f t="shared" si="8"/>
        <v>3263025</v>
      </c>
      <c r="AB153" s="12"/>
    </row>
    <row r="154" spans="1:28" x14ac:dyDescent="0.25">
      <c r="A154" s="2">
        <v>20</v>
      </c>
      <c r="B154" s="17">
        <v>376</v>
      </c>
      <c r="C154" s="18">
        <v>556</v>
      </c>
      <c r="D154" s="18">
        <v>111</v>
      </c>
      <c r="E154" s="18">
        <v>166</v>
      </c>
      <c r="F154" s="18">
        <v>346</v>
      </c>
      <c r="G154" s="18">
        <v>55</v>
      </c>
      <c r="H154" s="18">
        <v>235</v>
      </c>
      <c r="I154" s="18">
        <v>290</v>
      </c>
      <c r="J154" s="18">
        <v>470</v>
      </c>
      <c r="K154" s="18">
        <v>525</v>
      </c>
      <c r="L154" s="18">
        <v>354</v>
      </c>
      <c r="M154" s="18">
        <v>409</v>
      </c>
      <c r="N154" s="18">
        <v>589</v>
      </c>
      <c r="O154" s="18">
        <v>19</v>
      </c>
      <c r="P154" s="18">
        <v>199</v>
      </c>
      <c r="Q154" s="18">
        <v>528</v>
      </c>
      <c r="R154" s="18">
        <v>83</v>
      </c>
      <c r="S154" s="18">
        <v>138</v>
      </c>
      <c r="T154" s="18">
        <v>318</v>
      </c>
      <c r="U154" s="18">
        <v>498</v>
      </c>
      <c r="V154" s="18">
        <v>202</v>
      </c>
      <c r="W154" s="18">
        <v>257</v>
      </c>
      <c r="X154" s="18">
        <v>437</v>
      </c>
      <c r="Y154" s="18">
        <v>617</v>
      </c>
      <c r="Z154" s="22">
        <v>47</v>
      </c>
      <c r="AA154" s="11">
        <f t="shared" si="8"/>
        <v>3263025</v>
      </c>
      <c r="AB154" s="12"/>
    </row>
    <row r="155" spans="1:28" x14ac:dyDescent="0.25">
      <c r="A155" s="2">
        <v>21</v>
      </c>
      <c r="B155" s="17">
        <v>196</v>
      </c>
      <c r="C155" s="18">
        <v>351</v>
      </c>
      <c r="D155" s="18">
        <v>406</v>
      </c>
      <c r="E155" s="18">
        <v>586</v>
      </c>
      <c r="F155" s="18">
        <v>16</v>
      </c>
      <c r="G155" s="18">
        <v>500</v>
      </c>
      <c r="H155" s="18">
        <v>530</v>
      </c>
      <c r="I155" s="18">
        <v>85</v>
      </c>
      <c r="J155" s="18">
        <v>140</v>
      </c>
      <c r="K155" s="18">
        <v>320</v>
      </c>
      <c r="L155" s="18">
        <v>49</v>
      </c>
      <c r="M155" s="18">
        <v>204</v>
      </c>
      <c r="N155" s="18">
        <v>259</v>
      </c>
      <c r="O155" s="18">
        <v>439</v>
      </c>
      <c r="P155" s="18">
        <v>619</v>
      </c>
      <c r="Q155" s="18">
        <v>348</v>
      </c>
      <c r="R155" s="18">
        <v>378</v>
      </c>
      <c r="S155" s="18">
        <v>558</v>
      </c>
      <c r="T155" s="18">
        <v>113</v>
      </c>
      <c r="U155" s="18">
        <v>168</v>
      </c>
      <c r="V155" s="18">
        <v>522</v>
      </c>
      <c r="W155" s="18">
        <v>52</v>
      </c>
      <c r="X155" s="18">
        <v>232</v>
      </c>
      <c r="Y155" s="18">
        <v>287</v>
      </c>
      <c r="Z155" s="22">
        <v>467</v>
      </c>
      <c r="AA155" s="11">
        <f t="shared" si="8"/>
        <v>3263025</v>
      </c>
      <c r="AB155" s="12"/>
    </row>
    <row r="156" spans="1:28" x14ac:dyDescent="0.25">
      <c r="A156" s="2">
        <v>22</v>
      </c>
      <c r="B156" s="17">
        <v>27</v>
      </c>
      <c r="C156" s="18">
        <v>207</v>
      </c>
      <c r="D156" s="18">
        <v>262</v>
      </c>
      <c r="E156" s="18">
        <v>442</v>
      </c>
      <c r="F156" s="18">
        <v>622</v>
      </c>
      <c r="G156" s="18">
        <v>326</v>
      </c>
      <c r="H156" s="18">
        <v>381</v>
      </c>
      <c r="I156" s="18">
        <v>561</v>
      </c>
      <c r="J156" s="18">
        <v>116</v>
      </c>
      <c r="K156" s="18">
        <v>171</v>
      </c>
      <c r="L156" s="18">
        <v>505</v>
      </c>
      <c r="M156" s="18">
        <v>60</v>
      </c>
      <c r="N156" s="18">
        <v>240</v>
      </c>
      <c r="O156" s="18">
        <v>295</v>
      </c>
      <c r="P156" s="18">
        <v>475</v>
      </c>
      <c r="Q156" s="18">
        <v>179</v>
      </c>
      <c r="R156" s="18">
        <v>359</v>
      </c>
      <c r="S156" s="18">
        <v>414</v>
      </c>
      <c r="T156" s="18">
        <v>594</v>
      </c>
      <c r="U156" s="18">
        <v>24</v>
      </c>
      <c r="V156" s="18">
        <v>478</v>
      </c>
      <c r="W156" s="18">
        <v>533</v>
      </c>
      <c r="X156" s="18">
        <v>88</v>
      </c>
      <c r="Y156" s="18">
        <v>143</v>
      </c>
      <c r="Z156" s="22">
        <v>323</v>
      </c>
      <c r="AA156" s="11">
        <f t="shared" si="8"/>
        <v>3263025</v>
      </c>
      <c r="AB156" s="12"/>
    </row>
    <row r="157" spans="1:28" x14ac:dyDescent="0.25">
      <c r="A157" s="2">
        <v>23</v>
      </c>
      <c r="B157" s="17">
        <v>508</v>
      </c>
      <c r="C157" s="18">
        <v>63</v>
      </c>
      <c r="D157" s="18">
        <v>243</v>
      </c>
      <c r="E157" s="18">
        <v>298</v>
      </c>
      <c r="F157" s="18">
        <v>453</v>
      </c>
      <c r="G157" s="18">
        <v>182</v>
      </c>
      <c r="H157" s="18">
        <v>362</v>
      </c>
      <c r="I157" s="18">
        <v>417</v>
      </c>
      <c r="J157" s="18">
        <v>597</v>
      </c>
      <c r="K157" s="18">
        <v>2</v>
      </c>
      <c r="L157" s="18">
        <v>481</v>
      </c>
      <c r="M157" s="18">
        <v>536</v>
      </c>
      <c r="N157" s="18">
        <v>91</v>
      </c>
      <c r="O157" s="18">
        <v>146</v>
      </c>
      <c r="P157" s="18">
        <v>301</v>
      </c>
      <c r="Q157" s="18">
        <v>35</v>
      </c>
      <c r="R157" s="18">
        <v>215</v>
      </c>
      <c r="S157" s="18">
        <v>270</v>
      </c>
      <c r="T157" s="18">
        <v>450</v>
      </c>
      <c r="U157" s="18">
        <v>605</v>
      </c>
      <c r="V157" s="18">
        <v>334</v>
      </c>
      <c r="W157" s="18">
        <v>389</v>
      </c>
      <c r="X157" s="18">
        <v>569</v>
      </c>
      <c r="Y157" s="18">
        <v>124</v>
      </c>
      <c r="Z157" s="22">
        <v>154</v>
      </c>
      <c r="AA157" s="11">
        <f t="shared" si="8"/>
        <v>3263025</v>
      </c>
      <c r="AB157" s="12"/>
    </row>
    <row r="158" spans="1:28" x14ac:dyDescent="0.25">
      <c r="A158" s="2">
        <v>24</v>
      </c>
      <c r="B158" s="17">
        <v>489</v>
      </c>
      <c r="C158" s="18">
        <v>544</v>
      </c>
      <c r="D158" s="18">
        <v>99</v>
      </c>
      <c r="E158" s="18">
        <v>129</v>
      </c>
      <c r="F158" s="18">
        <v>309</v>
      </c>
      <c r="G158" s="18">
        <v>38</v>
      </c>
      <c r="H158" s="18">
        <v>218</v>
      </c>
      <c r="I158" s="18">
        <v>273</v>
      </c>
      <c r="J158" s="18">
        <v>428</v>
      </c>
      <c r="K158" s="18">
        <v>608</v>
      </c>
      <c r="L158" s="18">
        <v>337</v>
      </c>
      <c r="M158" s="18">
        <v>392</v>
      </c>
      <c r="N158" s="18">
        <v>572</v>
      </c>
      <c r="O158" s="18">
        <v>102</v>
      </c>
      <c r="P158" s="18">
        <v>157</v>
      </c>
      <c r="Q158" s="18">
        <v>511</v>
      </c>
      <c r="R158" s="18">
        <v>66</v>
      </c>
      <c r="S158" s="18">
        <v>246</v>
      </c>
      <c r="T158" s="18">
        <v>276</v>
      </c>
      <c r="U158" s="18">
        <v>456</v>
      </c>
      <c r="V158" s="18">
        <v>190</v>
      </c>
      <c r="W158" s="18">
        <v>370</v>
      </c>
      <c r="X158" s="18">
        <v>425</v>
      </c>
      <c r="Y158" s="18">
        <v>580</v>
      </c>
      <c r="Z158" s="22">
        <v>10</v>
      </c>
      <c r="AA158" s="11">
        <f t="shared" si="8"/>
        <v>3263025</v>
      </c>
      <c r="AB158" s="12"/>
    </row>
    <row r="159" spans="1:28" x14ac:dyDescent="0.25">
      <c r="A159" s="2">
        <v>25</v>
      </c>
      <c r="B159" s="19">
        <v>345</v>
      </c>
      <c r="C159" s="20">
        <v>400</v>
      </c>
      <c r="D159" s="20">
        <v>555</v>
      </c>
      <c r="E159" s="20">
        <v>110</v>
      </c>
      <c r="F159" s="20">
        <v>165</v>
      </c>
      <c r="G159" s="20">
        <v>519</v>
      </c>
      <c r="H159" s="20">
        <v>74</v>
      </c>
      <c r="I159" s="20">
        <v>229</v>
      </c>
      <c r="J159" s="20">
        <v>284</v>
      </c>
      <c r="K159" s="20">
        <v>464</v>
      </c>
      <c r="L159" s="20">
        <v>193</v>
      </c>
      <c r="M159" s="20">
        <v>373</v>
      </c>
      <c r="N159" s="20">
        <v>403</v>
      </c>
      <c r="O159" s="20">
        <v>583</v>
      </c>
      <c r="P159" s="20">
        <v>13</v>
      </c>
      <c r="Q159" s="20">
        <v>492</v>
      </c>
      <c r="R159" s="20">
        <v>547</v>
      </c>
      <c r="S159" s="20">
        <v>77</v>
      </c>
      <c r="T159" s="20">
        <v>132</v>
      </c>
      <c r="U159" s="20">
        <v>312</v>
      </c>
      <c r="V159" s="20">
        <v>41</v>
      </c>
      <c r="W159" s="20">
        <v>221</v>
      </c>
      <c r="X159" s="20">
        <v>251</v>
      </c>
      <c r="Y159" s="20">
        <v>431</v>
      </c>
      <c r="Z159" s="23">
        <v>611</v>
      </c>
      <c r="AA159" s="11">
        <f t="shared" si="8"/>
        <v>3263025</v>
      </c>
      <c r="AB159" s="12"/>
    </row>
    <row r="160" spans="1:28" x14ac:dyDescent="0.25">
      <c r="A160" s="7" t="s">
        <v>0</v>
      </c>
      <c r="B160" s="11">
        <f t="shared" ref="B160:Z160" si="9">SUMSQ(B135:B159)</f>
        <v>3263025</v>
      </c>
      <c r="C160" s="11">
        <f t="shared" si="9"/>
        <v>3263025</v>
      </c>
      <c r="D160" s="11">
        <f t="shared" si="9"/>
        <v>3263025</v>
      </c>
      <c r="E160" s="11">
        <f t="shared" si="9"/>
        <v>3263025</v>
      </c>
      <c r="F160" s="11">
        <f t="shared" si="9"/>
        <v>3263025</v>
      </c>
      <c r="G160" s="11">
        <f t="shared" si="9"/>
        <v>3263025</v>
      </c>
      <c r="H160" s="11">
        <f t="shared" si="9"/>
        <v>3263025</v>
      </c>
      <c r="I160" s="11">
        <f t="shared" si="9"/>
        <v>3263025</v>
      </c>
      <c r="J160" s="11">
        <f t="shared" si="9"/>
        <v>3263025</v>
      </c>
      <c r="K160" s="11">
        <f t="shared" si="9"/>
        <v>3263025</v>
      </c>
      <c r="L160" s="11">
        <f t="shared" si="9"/>
        <v>3263025</v>
      </c>
      <c r="M160" s="11">
        <f t="shared" si="9"/>
        <v>3263025</v>
      </c>
      <c r="N160" s="11">
        <f t="shared" si="9"/>
        <v>3263025</v>
      </c>
      <c r="O160" s="11">
        <f t="shared" si="9"/>
        <v>3263025</v>
      </c>
      <c r="P160" s="11">
        <f t="shared" si="9"/>
        <v>3263025</v>
      </c>
      <c r="Q160" s="11">
        <f t="shared" si="9"/>
        <v>3263025</v>
      </c>
      <c r="R160" s="11">
        <f t="shared" si="9"/>
        <v>3263025</v>
      </c>
      <c r="S160" s="11">
        <f t="shared" si="9"/>
        <v>3263025</v>
      </c>
      <c r="T160" s="11">
        <f t="shared" si="9"/>
        <v>3263025</v>
      </c>
      <c r="U160" s="11">
        <f t="shared" si="9"/>
        <v>3263025</v>
      </c>
      <c r="V160" s="11">
        <f t="shared" si="9"/>
        <v>3263025</v>
      </c>
      <c r="W160" s="11">
        <f t="shared" si="9"/>
        <v>3263025</v>
      </c>
      <c r="X160" s="11">
        <f t="shared" si="9"/>
        <v>3263025</v>
      </c>
      <c r="Y160" s="11">
        <f t="shared" si="9"/>
        <v>3263025</v>
      </c>
      <c r="Z160" s="11">
        <f t="shared" si="9"/>
        <v>3263025</v>
      </c>
      <c r="AA160" s="11"/>
      <c r="AB160" s="12"/>
    </row>
    <row r="161" spans="1:28" x14ac:dyDescent="0.25">
      <c r="A161" s="7" t="s">
        <v>4</v>
      </c>
      <c r="N161" s="12">
        <f>N135^3+N136^3+N137^3+N138^3+N139^3+N140^3+N141^3+N142^3+N143^3+N144^3+N145^3+N146^3+N147^3+N148^3+N149^3+N150^3+N151^3+N152^3+N153^3+N154^3+N155^3+N156^3+N157^3+N158^3+N159^3</f>
        <v>1530765625</v>
      </c>
      <c r="O161" s="12"/>
      <c r="AA161" s="11"/>
      <c r="AB161" s="12"/>
    </row>
    <row r="162" spans="1:28" x14ac:dyDescent="0.25">
      <c r="A162" s="3"/>
      <c r="B162" s="8" t="s">
        <v>6</v>
      </c>
      <c r="C162" s="8"/>
      <c r="D162" s="8"/>
      <c r="E162" s="8"/>
      <c r="F162" s="8" t="s">
        <v>3</v>
      </c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11"/>
      <c r="AB162" s="12"/>
    </row>
    <row r="163" spans="1:28" x14ac:dyDescent="0.25">
      <c r="A163" s="7" t="s">
        <v>1</v>
      </c>
      <c r="B163" s="3">
        <f>B135</f>
        <v>15</v>
      </c>
      <c r="C163" s="3">
        <f>C136</f>
        <v>46</v>
      </c>
      <c r="D163" s="3">
        <f>D137</f>
        <v>57</v>
      </c>
      <c r="E163" s="3">
        <f>E138</f>
        <v>93</v>
      </c>
      <c r="F163" s="3">
        <f>F139</f>
        <v>104</v>
      </c>
      <c r="G163" s="3">
        <f>G140</f>
        <v>128</v>
      </c>
      <c r="H163" s="3">
        <f>H141</f>
        <v>164</v>
      </c>
      <c r="I163" s="3">
        <f>I142</f>
        <v>200</v>
      </c>
      <c r="J163" s="3">
        <f>J143</f>
        <v>206</v>
      </c>
      <c r="K163" s="3">
        <f>K144</f>
        <v>242</v>
      </c>
      <c r="L163" s="3">
        <f>L145</f>
        <v>266</v>
      </c>
      <c r="M163" s="3">
        <f>M146</f>
        <v>277</v>
      </c>
      <c r="N163" s="3">
        <f>N147</f>
        <v>313</v>
      </c>
      <c r="O163" s="3">
        <f>O148</f>
        <v>349</v>
      </c>
      <c r="P163" s="3">
        <f>P149</f>
        <v>360</v>
      </c>
      <c r="Q163" s="3">
        <f>Q150</f>
        <v>384</v>
      </c>
      <c r="R163" s="3">
        <f>R151</f>
        <v>420</v>
      </c>
      <c r="S163" s="3">
        <f>S152</f>
        <v>426</v>
      </c>
      <c r="T163" s="3">
        <f>T153</f>
        <v>462</v>
      </c>
      <c r="U163" s="3">
        <f>U154</f>
        <v>498</v>
      </c>
      <c r="V163" s="3">
        <f>V155</f>
        <v>522</v>
      </c>
      <c r="W163" s="3">
        <f>W156</f>
        <v>533</v>
      </c>
      <c r="X163" s="3">
        <f>X157</f>
        <v>569</v>
      </c>
      <c r="Y163" s="3">
        <f>Y158</f>
        <v>580</v>
      </c>
      <c r="Z163" s="9">
        <f>Z159</f>
        <v>611</v>
      </c>
      <c r="AA163" s="11">
        <f>SUMSQ(B163:Z163)</f>
        <v>3263025</v>
      </c>
      <c r="AB163" s="12">
        <f>B163^3+C163^3+D163^3+E163^3+F163^3+G163^3+H163^3+I163^3+J163^3+K163^3+L163^3+M163^3+N163^3+O163^3+P163^3+Q163^3+R163^3+S163^3+T163^3+U163^3+V163^3+W163^3+X163^3+Y163^3+Z163^3</f>
        <v>1530765625</v>
      </c>
    </row>
    <row r="164" spans="1:28" x14ac:dyDescent="0.25">
      <c r="A164" s="7" t="s">
        <v>2</v>
      </c>
      <c r="B164" s="3">
        <f>B159</f>
        <v>345</v>
      </c>
      <c r="C164" s="3">
        <f>C158</f>
        <v>544</v>
      </c>
      <c r="D164" s="3">
        <f>D157</f>
        <v>243</v>
      </c>
      <c r="E164" s="3">
        <f>E156</f>
        <v>442</v>
      </c>
      <c r="F164" s="3">
        <f>F155</f>
        <v>16</v>
      </c>
      <c r="G164" s="3">
        <f>G154</f>
        <v>55</v>
      </c>
      <c r="H164" s="3">
        <f>H153</f>
        <v>254</v>
      </c>
      <c r="I164" s="3">
        <f>I152</f>
        <v>578</v>
      </c>
      <c r="J164" s="3">
        <f>J151</f>
        <v>152</v>
      </c>
      <c r="K164" s="3">
        <f>K150</f>
        <v>476</v>
      </c>
      <c r="L164" s="3">
        <f>L149</f>
        <v>415</v>
      </c>
      <c r="M164" s="3">
        <f>M148</f>
        <v>114</v>
      </c>
      <c r="N164" s="3">
        <f>N147</f>
        <v>313</v>
      </c>
      <c r="O164" s="3">
        <f>O146</f>
        <v>512</v>
      </c>
      <c r="P164" s="3">
        <f>P145</f>
        <v>211</v>
      </c>
      <c r="Q164" s="3">
        <f>Q144</f>
        <v>150</v>
      </c>
      <c r="R164" s="3">
        <f>R143</f>
        <v>474</v>
      </c>
      <c r="S164" s="3">
        <f>S142</f>
        <v>48</v>
      </c>
      <c r="T164" s="3">
        <f>T141</f>
        <v>372</v>
      </c>
      <c r="U164" s="3">
        <f>U140</f>
        <v>571</v>
      </c>
      <c r="V164" s="3">
        <f>V139</f>
        <v>610</v>
      </c>
      <c r="W164" s="3">
        <f>W138</f>
        <v>184</v>
      </c>
      <c r="X164" s="3">
        <f>X137</f>
        <v>383</v>
      </c>
      <c r="Y164" s="3">
        <f>Y136</f>
        <v>82</v>
      </c>
      <c r="Z164" s="9">
        <f>Z135</f>
        <v>281</v>
      </c>
      <c r="AA164" s="11">
        <f>SUMSQ(B164:Z164)</f>
        <v>3263025</v>
      </c>
      <c r="AB164" s="12">
        <f>B164^3+C164^3+D164^3+E164^3+F164^3+G164^3+H164^3+I164^3+J164^3+K164^3+L164^3+M164^3+N164^3+O164^3+P164^3+Q164^3+R164^3+S164^3+T164^3+U164^3+V164^3+W164^3+X164^3+Y164^3+Z164^3</f>
        <v>1530765625</v>
      </c>
    </row>
    <row r="166" spans="1:28" x14ac:dyDescent="0.25">
      <c r="A166" s="2" t="s">
        <v>3</v>
      </c>
      <c r="B166" s="13" t="s">
        <v>47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6"/>
      <c r="AB166" s="2"/>
    </row>
    <row r="167" spans="1:28" x14ac:dyDescent="0.25">
      <c r="A167" s="2">
        <v>1</v>
      </c>
      <c r="B167" s="15">
        <v>15</v>
      </c>
      <c r="C167" s="16">
        <v>195</v>
      </c>
      <c r="D167" s="16">
        <v>375</v>
      </c>
      <c r="E167" s="16">
        <v>405</v>
      </c>
      <c r="F167" s="16">
        <v>585</v>
      </c>
      <c r="G167" s="16">
        <v>314</v>
      </c>
      <c r="H167" s="16">
        <v>494</v>
      </c>
      <c r="I167" s="16">
        <v>549</v>
      </c>
      <c r="J167" s="16">
        <v>79</v>
      </c>
      <c r="K167" s="16">
        <v>134</v>
      </c>
      <c r="L167" s="16">
        <v>433</v>
      </c>
      <c r="M167" s="16">
        <v>253</v>
      </c>
      <c r="N167" s="16">
        <v>223</v>
      </c>
      <c r="O167" s="16">
        <v>43</v>
      </c>
      <c r="P167" s="16">
        <v>613</v>
      </c>
      <c r="Q167" s="16">
        <v>162</v>
      </c>
      <c r="R167" s="16">
        <v>342</v>
      </c>
      <c r="S167" s="16">
        <v>397</v>
      </c>
      <c r="T167" s="16">
        <v>552</v>
      </c>
      <c r="U167" s="16">
        <v>107</v>
      </c>
      <c r="V167" s="16">
        <v>461</v>
      </c>
      <c r="W167" s="16">
        <v>516</v>
      </c>
      <c r="X167" s="16">
        <v>71</v>
      </c>
      <c r="Y167" s="16">
        <v>226</v>
      </c>
      <c r="Z167" s="21">
        <v>281</v>
      </c>
      <c r="AA167" s="11">
        <f t="shared" ref="AA167:AA191" si="10">SUMSQ(B167:Z167)</f>
        <v>3263025</v>
      </c>
    </row>
    <row r="168" spans="1:28" x14ac:dyDescent="0.25">
      <c r="A168" s="2">
        <v>2</v>
      </c>
      <c r="B168" s="17">
        <v>616</v>
      </c>
      <c r="C168" s="18">
        <v>46</v>
      </c>
      <c r="D168" s="18">
        <v>201</v>
      </c>
      <c r="E168" s="18">
        <v>256</v>
      </c>
      <c r="F168" s="18">
        <v>436</v>
      </c>
      <c r="G168" s="18">
        <v>170</v>
      </c>
      <c r="H168" s="18">
        <v>350</v>
      </c>
      <c r="I168" s="18">
        <v>380</v>
      </c>
      <c r="J168" s="18">
        <v>560</v>
      </c>
      <c r="K168" s="18">
        <v>115</v>
      </c>
      <c r="L168" s="18">
        <v>289</v>
      </c>
      <c r="M168" s="18">
        <v>234</v>
      </c>
      <c r="N168" s="18">
        <v>54</v>
      </c>
      <c r="O168" s="18">
        <v>524</v>
      </c>
      <c r="P168" s="18">
        <v>469</v>
      </c>
      <c r="Q168" s="18">
        <v>18</v>
      </c>
      <c r="R168" s="18">
        <v>198</v>
      </c>
      <c r="S168" s="18">
        <v>353</v>
      </c>
      <c r="T168" s="18">
        <v>408</v>
      </c>
      <c r="U168" s="18">
        <v>588</v>
      </c>
      <c r="V168" s="18">
        <v>317</v>
      </c>
      <c r="W168" s="18">
        <v>497</v>
      </c>
      <c r="X168" s="18">
        <v>527</v>
      </c>
      <c r="Y168" s="18">
        <v>82</v>
      </c>
      <c r="Z168" s="22">
        <v>137</v>
      </c>
      <c r="AA168" s="11">
        <f t="shared" si="10"/>
        <v>3263025</v>
      </c>
    </row>
    <row r="169" spans="1:28" x14ac:dyDescent="0.25">
      <c r="A169" s="2">
        <v>3</v>
      </c>
      <c r="B169" s="17">
        <v>472</v>
      </c>
      <c r="C169" s="18">
        <v>502</v>
      </c>
      <c r="D169" s="18">
        <v>57</v>
      </c>
      <c r="E169" s="18">
        <v>237</v>
      </c>
      <c r="F169" s="18">
        <v>292</v>
      </c>
      <c r="G169" s="18">
        <v>21</v>
      </c>
      <c r="H169" s="18">
        <v>176</v>
      </c>
      <c r="I169" s="18">
        <v>356</v>
      </c>
      <c r="J169" s="18">
        <v>411</v>
      </c>
      <c r="K169" s="18">
        <v>591</v>
      </c>
      <c r="L169" s="18">
        <v>145</v>
      </c>
      <c r="M169" s="18">
        <v>90</v>
      </c>
      <c r="N169" s="18">
        <v>535</v>
      </c>
      <c r="O169" s="18">
        <v>480</v>
      </c>
      <c r="P169" s="18">
        <v>325</v>
      </c>
      <c r="Q169" s="18">
        <v>624</v>
      </c>
      <c r="R169" s="18">
        <v>29</v>
      </c>
      <c r="S169" s="18">
        <v>209</v>
      </c>
      <c r="T169" s="18">
        <v>264</v>
      </c>
      <c r="U169" s="18">
        <v>444</v>
      </c>
      <c r="V169" s="18">
        <v>173</v>
      </c>
      <c r="W169" s="18">
        <v>328</v>
      </c>
      <c r="X169" s="18">
        <v>383</v>
      </c>
      <c r="Y169" s="18">
        <v>563</v>
      </c>
      <c r="Z169" s="22">
        <v>118</v>
      </c>
      <c r="AA169" s="11">
        <f t="shared" si="10"/>
        <v>3263025</v>
      </c>
    </row>
    <row r="170" spans="1:28" x14ac:dyDescent="0.25">
      <c r="A170" s="2">
        <v>4</v>
      </c>
      <c r="B170" s="17">
        <v>303</v>
      </c>
      <c r="C170" s="18">
        <v>483</v>
      </c>
      <c r="D170" s="18">
        <v>538</v>
      </c>
      <c r="E170" s="18">
        <v>93</v>
      </c>
      <c r="F170" s="18">
        <v>148</v>
      </c>
      <c r="G170" s="18">
        <v>602</v>
      </c>
      <c r="H170" s="18">
        <v>32</v>
      </c>
      <c r="I170" s="18">
        <v>212</v>
      </c>
      <c r="J170" s="18">
        <v>267</v>
      </c>
      <c r="K170" s="18">
        <v>447</v>
      </c>
      <c r="L170" s="18">
        <v>121</v>
      </c>
      <c r="M170" s="18">
        <v>566</v>
      </c>
      <c r="N170" s="18">
        <v>386</v>
      </c>
      <c r="O170" s="18">
        <v>331</v>
      </c>
      <c r="P170" s="18">
        <v>151</v>
      </c>
      <c r="Q170" s="18">
        <v>455</v>
      </c>
      <c r="R170" s="18">
        <v>510</v>
      </c>
      <c r="S170" s="18">
        <v>65</v>
      </c>
      <c r="T170" s="18">
        <v>245</v>
      </c>
      <c r="U170" s="18">
        <v>300</v>
      </c>
      <c r="V170" s="18">
        <v>4</v>
      </c>
      <c r="W170" s="18">
        <v>184</v>
      </c>
      <c r="X170" s="18">
        <v>364</v>
      </c>
      <c r="Y170" s="18">
        <v>419</v>
      </c>
      <c r="Z170" s="22">
        <v>599</v>
      </c>
      <c r="AA170" s="11">
        <f t="shared" si="10"/>
        <v>3263025</v>
      </c>
    </row>
    <row r="171" spans="1:28" x14ac:dyDescent="0.25">
      <c r="A171" s="2">
        <v>5</v>
      </c>
      <c r="B171" s="17">
        <v>159</v>
      </c>
      <c r="C171" s="18">
        <v>339</v>
      </c>
      <c r="D171" s="18">
        <v>394</v>
      </c>
      <c r="E171" s="18">
        <v>574</v>
      </c>
      <c r="F171" s="18">
        <v>104</v>
      </c>
      <c r="G171" s="18">
        <v>458</v>
      </c>
      <c r="H171" s="18">
        <v>513</v>
      </c>
      <c r="I171" s="18">
        <v>68</v>
      </c>
      <c r="J171" s="18">
        <v>248</v>
      </c>
      <c r="K171" s="18">
        <v>278</v>
      </c>
      <c r="L171" s="18">
        <v>577</v>
      </c>
      <c r="M171" s="18">
        <v>422</v>
      </c>
      <c r="N171" s="18">
        <v>367</v>
      </c>
      <c r="O171" s="18">
        <v>187</v>
      </c>
      <c r="P171" s="18">
        <v>7</v>
      </c>
      <c r="Q171" s="18">
        <v>306</v>
      </c>
      <c r="R171" s="18">
        <v>486</v>
      </c>
      <c r="S171" s="18">
        <v>541</v>
      </c>
      <c r="T171" s="18">
        <v>96</v>
      </c>
      <c r="U171" s="18">
        <v>126</v>
      </c>
      <c r="V171" s="18">
        <v>610</v>
      </c>
      <c r="W171" s="18">
        <v>40</v>
      </c>
      <c r="X171" s="18">
        <v>220</v>
      </c>
      <c r="Y171" s="18">
        <v>275</v>
      </c>
      <c r="Z171" s="22">
        <v>430</v>
      </c>
      <c r="AA171" s="11">
        <f t="shared" si="10"/>
        <v>3263025</v>
      </c>
    </row>
    <row r="172" spans="1:28" x14ac:dyDescent="0.25">
      <c r="A172" s="2">
        <v>6</v>
      </c>
      <c r="B172" s="17">
        <v>579</v>
      </c>
      <c r="C172" s="18">
        <v>9</v>
      </c>
      <c r="D172" s="18">
        <v>189</v>
      </c>
      <c r="E172" s="18">
        <v>369</v>
      </c>
      <c r="F172" s="18">
        <v>424</v>
      </c>
      <c r="G172" s="18">
        <v>128</v>
      </c>
      <c r="H172" s="18">
        <v>308</v>
      </c>
      <c r="I172" s="18">
        <v>488</v>
      </c>
      <c r="J172" s="18">
        <v>543</v>
      </c>
      <c r="K172" s="18">
        <v>98</v>
      </c>
      <c r="L172" s="18">
        <v>272</v>
      </c>
      <c r="M172" s="18">
        <v>217</v>
      </c>
      <c r="N172" s="18">
        <v>37</v>
      </c>
      <c r="O172" s="18">
        <v>607</v>
      </c>
      <c r="P172" s="18">
        <v>427</v>
      </c>
      <c r="Q172" s="18">
        <v>101</v>
      </c>
      <c r="R172" s="18">
        <v>156</v>
      </c>
      <c r="S172" s="18">
        <v>336</v>
      </c>
      <c r="T172" s="18">
        <v>391</v>
      </c>
      <c r="U172" s="18">
        <v>571</v>
      </c>
      <c r="V172" s="18">
        <v>280</v>
      </c>
      <c r="W172" s="18">
        <v>460</v>
      </c>
      <c r="X172" s="18">
        <v>515</v>
      </c>
      <c r="Y172" s="18">
        <v>70</v>
      </c>
      <c r="Z172" s="22">
        <v>250</v>
      </c>
      <c r="AA172" s="11">
        <f t="shared" si="10"/>
        <v>3263025</v>
      </c>
    </row>
    <row r="173" spans="1:28" x14ac:dyDescent="0.25">
      <c r="A173" s="2">
        <v>7</v>
      </c>
      <c r="B173" s="17">
        <v>435</v>
      </c>
      <c r="C173" s="18">
        <v>615</v>
      </c>
      <c r="D173" s="18">
        <v>45</v>
      </c>
      <c r="E173" s="18">
        <v>225</v>
      </c>
      <c r="F173" s="18">
        <v>255</v>
      </c>
      <c r="G173" s="18">
        <v>109</v>
      </c>
      <c r="H173" s="18">
        <v>164</v>
      </c>
      <c r="I173" s="18">
        <v>344</v>
      </c>
      <c r="J173" s="18">
        <v>399</v>
      </c>
      <c r="K173" s="18">
        <v>554</v>
      </c>
      <c r="L173" s="18">
        <v>228</v>
      </c>
      <c r="M173" s="18">
        <v>73</v>
      </c>
      <c r="N173" s="18">
        <v>518</v>
      </c>
      <c r="O173" s="18">
        <v>463</v>
      </c>
      <c r="P173" s="18">
        <v>283</v>
      </c>
      <c r="Q173" s="18">
        <v>582</v>
      </c>
      <c r="R173" s="18">
        <v>12</v>
      </c>
      <c r="S173" s="18">
        <v>192</v>
      </c>
      <c r="T173" s="18">
        <v>372</v>
      </c>
      <c r="U173" s="18">
        <v>402</v>
      </c>
      <c r="V173" s="18">
        <v>131</v>
      </c>
      <c r="W173" s="18">
        <v>311</v>
      </c>
      <c r="X173" s="18">
        <v>491</v>
      </c>
      <c r="Y173" s="18">
        <v>546</v>
      </c>
      <c r="Z173" s="22">
        <v>76</v>
      </c>
      <c r="AA173" s="11">
        <f t="shared" si="10"/>
        <v>3263025</v>
      </c>
      <c r="AB173" s="3" t="s">
        <v>3</v>
      </c>
    </row>
    <row r="174" spans="1:28" x14ac:dyDescent="0.25">
      <c r="A174" s="2">
        <v>8</v>
      </c>
      <c r="B174" s="17">
        <v>286</v>
      </c>
      <c r="C174" s="18">
        <v>466</v>
      </c>
      <c r="D174" s="18">
        <v>521</v>
      </c>
      <c r="E174" s="18">
        <v>51</v>
      </c>
      <c r="F174" s="18">
        <v>231</v>
      </c>
      <c r="G174" s="18">
        <v>590</v>
      </c>
      <c r="H174" s="18">
        <v>20</v>
      </c>
      <c r="I174" s="18">
        <v>200</v>
      </c>
      <c r="J174" s="18">
        <v>355</v>
      </c>
      <c r="K174" s="18">
        <v>410</v>
      </c>
      <c r="L174" s="18">
        <v>84</v>
      </c>
      <c r="M174" s="18">
        <v>529</v>
      </c>
      <c r="N174" s="18">
        <v>499</v>
      </c>
      <c r="O174" s="18">
        <v>319</v>
      </c>
      <c r="P174" s="18">
        <v>139</v>
      </c>
      <c r="Q174" s="18">
        <v>438</v>
      </c>
      <c r="R174" s="18">
        <v>618</v>
      </c>
      <c r="S174" s="18">
        <v>48</v>
      </c>
      <c r="T174" s="18">
        <v>203</v>
      </c>
      <c r="U174" s="18">
        <v>258</v>
      </c>
      <c r="V174" s="18">
        <v>112</v>
      </c>
      <c r="W174" s="18">
        <v>167</v>
      </c>
      <c r="X174" s="18">
        <v>347</v>
      </c>
      <c r="Y174" s="18">
        <v>377</v>
      </c>
      <c r="Z174" s="22">
        <v>557</v>
      </c>
      <c r="AA174" s="11">
        <f t="shared" si="10"/>
        <v>3263025</v>
      </c>
    </row>
    <row r="175" spans="1:28" x14ac:dyDescent="0.25">
      <c r="A175" s="2">
        <v>9</v>
      </c>
      <c r="B175" s="17">
        <v>142</v>
      </c>
      <c r="C175" s="18">
        <v>322</v>
      </c>
      <c r="D175" s="18">
        <v>477</v>
      </c>
      <c r="E175" s="18">
        <v>532</v>
      </c>
      <c r="F175" s="18">
        <v>87</v>
      </c>
      <c r="G175" s="18">
        <v>441</v>
      </c>
      <c r="H175" s="18">
        <v>621</v>
      </c>
      <c r="I175" s="18">
        <v>26</v>
      </c>
      <c r="J175" s="18">
        <v>206</v>
      </c>
      <c r="K175" s="18">
        <v>261</v>
      </c>
      <c r="L175" s="18">
        <v>565</v>
      </c>
      <c r="M175" s="18">
        <v>385</v>
      </c>
      <c r="N175" s="18">
        <v>330</v>
      </c>
      <c r="O175" s="18">
        <v>175</v>
      </c>
      <c r="P175" s="18">
        <v>120</v>
      </c>
      <c r="Q175" s="18">
        <v>294</v>
      </c>
      <c r="R175" s="18">
        <v>474</v>
      </c>
      <c r="S175" s="18">
        <v>504</v>
      </c>
      <c r="T175" s="18">
        <v>59</v>
      </c>
      <c r="U175" s="18">
        <v>239</v>
      </c>
      <c r="V175" s="18">
        <v>593</v>
      </c>
      <c r="W175" s="18">
        <v>23</v>
      </c>
      <c r="X175" s="18">
        <v>178</v>
      </c>
      <c r="Y175" s="18">
        <v>358</v>
      </c>
      <c r="Z175" s="22">
        <v>413</v>
      </c>
      <c r="AA175" s="11">
        <f t="shared" si="10"/>
        <v>3263025</v>
      </c>
    </row>
    <row r="176" spans="1:28" x14ac:dyDescent="0.25">
      <c r="A176" s="2">
        <v>10</v>
      </c>
      <c r="B176" s="17">
        <v>123</v>
      </c>
      <c r="C176" s="18">
        <v>153</v>
      </c>
      <c r="D176" s="18">
        <v>333</v>
      </c>
      <c r="E176" s="18">
        <v>388</v>
      </c>
      <c r="F176" s="18">
        <v>568</v>
      </c>
      <c r="G176" s="18">
        <v>297</v>
      </c>
      <c r="H176" s="18">
        <v>452</v>
      </c>
      <c r="I176" s="18">
        <v>507</v>
      </c>
      <c r="J176" s="18">
        <v>62</v>
      </c>
      <c r="K176" s="18">
        <v>242</v>
      </c>
      <c r="L176" s="18">
        <v>416</v>
      </c>
      <c r="M176" s="18">
        <v>361</v>
      </c>
      <c r="N176" s="18">
        <v>181</v>
      </c>
      <c r="O176" s="18">
        <v>1</v>
      </c>
      <c r="P176" s="18">
        <v>596</v>
      </c>
      <c r="Q176" s="18">
        <v>150</v>
      </c>
      <c r="R176" s="18">
        <v>305</v>
      </c>
      <c r="S176" s="18">
        <v>485</v>
      </c>
      <c r="T176" s="18">
        <v>540</v>
      </c>
      <c r="U176" s="18">
        <v>95</v>
      </c>
      <c r="V176" s="18">
        <v>449</v>
      </c>
      <c r="W176" s="18">
        <v>604</v>
      </c>
      <c r="X176" s="18">
        <v>34</v>
      </c>
      <c r="Y176" s="18">
        <v>214</v>
      </c>
      <c r="Z176" s="22">
        <v>269</v>
      </c>
      <c r="AA176" s="11">
        <f t="shared" si="10"/>
        <v>3263025</v>
      </c>
    </row>
    <row r="177" spans="1:28" x14ac:dyDescent="0.25">
      <c r="A177" s="2">
        <v>11</v>
      </c>
      <c r="B177" s="17">
        <v>64</v>
      </c>
      <c r="C177" s="18">
        <v>509</v>
      </c>
      <c r="D177" s="18">
        <v>454</v>
      </c>
      <c r="E177" s="18">
        <v>299</v>
      </c>
      <c r="F177" s="18">
        <v>244</v>
      </c>
      <c r="G177" s="18">
        <v>390</v>
      </c>
      <c r="H177" s="18">
        <v>335</v>
      </c>
      <c r="I177" s="18">
        <v>155</v>
      </c>
      <c r="J177" s="18">
        <v>125</v>
      </c>
      <c r="K177" s="18">
        <v>570</v>
      </c>
      <c r="L177" s="18">
        <v>266</v>
      </c>
      <c r="M177" s="18">
        <v>446</v>
      </c>
      <c r="N177" s="18">
        <v>601</v>
      </c>
      <c r="O177" s="18">
        <v>31</v>
      </c>
      <c r="P177" s="18">
        <v>211</v>
      </c>
      <c r="Q177" s="18">
        <v>537</v>
      </c>
      <c r="R177" s="18">
        <v>482</v>
      </c>
      <c r="S177" s="18">
        <v>302</v>
      </c>
      <c r="T177" s="18">
        <v>147</v>
      </c>
      <c r="U177" s="18">
        <v>92</v>
      </c>
      <c r="V177" s="18">
        <v>363</v>
      </c>
      <c r="W177" s="18">
        <v>183</v>
      </c>
      <c r="X177" s="18">
        <v>3</v>
      </c>
      <c r="Y177" s="18">
        <v>598</v>
      </c>
      <c r="Z177" s="22">
        <v>418</v>
      </c>
      <c r="AA177" s="11">
        <f t="shared" si="10"/>
        <v>3263025</v>
      </c>
    </row>
    <row r="178" spans="1:28" x14ac:dyDescent="0.25">
      <c r="A178" s="2">
        <v>12</v>
      </c>
      <c r="B178" s="17">
        <v>545</v>
      </c>
      <c r="C178" s="18">
        <v>490</v>
      </c>
      <c r="D178" s="18">
        <v>310</v>
      </c>
      <c r="E178" s="18">
        <v>130</v>
      </c>
      <c r="F178" s="18">
        <v>100</v>
      </c>
      <c r="G178" s="18">
        <v>366</v>
      </c>
      <c r="H178" s="18">
        <v>186</v>
      </c>
      <c r="I178" s="18">
        <v>6</v>
      </c>
      <c r="J178" s="18">
        <v>576</v>
      </c>
      <c r="K178" s="18">
        <v>421</v>
      </c>
      <c r="L178" s="18">
        <v>247</v>
      </c>
      <c r="M178" s="18">
        <v>277</v>
      </c>
      <c r="N178" s="18">
        <v>457</v>
      </c>
      <c r="O178" s="18">
        <v>512</v>
      </c>
      <c r="P178" s="18">
        <v>67</v>
      </c>
      <c r="Q178" s="18">
        <v>393</v>
      </c>
      <c r="R178" s="18">
        <v>338</v>
      </c>
      <c r="S178" s="18">
        <v>158</v>
      </c>
      <c r="T178" s="18">
        <v>103</v>
      </c>
      <c r="U178" s="18">
        <v>573</v>
      </c>
      <c r="V178" s="18">
        <v>219</v>
      </c>
      <c r="W178" s="18">
        <v>39</v>
      </c>
      <c r="X178" s="18">
        <v>609</v>
      </c>
      <c r="Y178" s="18">
        <v>429</v>
      </c>
      <c r="Z178" s="22">
        <v>274</v>
      </c>
      <c r="AA178" s="11">
        <f t="shared" si="10"/>
        <v>3263025</v>
      </c>
    </row>
    <row r="179" spans="1:28" x14ac:dyDescent="0.25">
      <c r="A179" s="2">
        <v>13</v>
      </c>
      <c r="B179" s="17">
        <v>396</v>
      </c>
      <c r="C179" s="18">
        <v>341</v>
      </c>
      <c r="D179" s="18">
        <v>161</v>
      </c>
      <c r="E179" s="18">
        <v>106</v>
      </c>
      <c r="F179" s="18">
        <v>551</v>
      </c>
      <c r="G179" s="18">
        <v>222</v>
      </c>
      <c r="H179" s="18">
        <v>42</v>
      </c>
      <c r="I179" s="18">
        <v>612</v>
      </c>
      <c r="J179" s="18">
        <v>432</v>
      </c>
      <c r="K179" s="18">
        <v>252</v>
      </c>
      <c r="L179" s="18">
        <v>78</v>
      </c>
      <c r="M179" s="18">
        <v>133</v>
      </c>
      <c r="N179" s="14">
        <v>313</v>
      </c>
      <c r="O179" s="18">
        <v>493</v>
      </c>
      <c r="P179" s="18">
        <v>548</v>
      </c>
      <c r="Q179" s="18">
        <v>374</v>
      </c>
      <c r="R179" s="18">
        <v>194</v>
      </c>
      <c r="S179" s="18">
        <v>14</v>
      </c>
      <c r="T179" s="18">
        <v>584</v>
      </c>
      <c r="U179" s="18">
        <v>404</v>
      </c>
      <c r="V179" s="18">
        <v>75</v>
      </c>
      <c r="W179" s="18">
        <v>520</v>
      </c>
      <c r="X179" s="18">
        <v>465</v>
      </c>
      <c r="Y179" s="18">
        <v>285</v>
      </c>
      <c r="Z179" s="22">
        <v>230</v>
      </c>
      <c r="AA179" s="11">
        <f t="shared" si="10"/>
        <v>3263025</v>
      </c>
      <c r="AB179" s="12">
        <f>B179^3+C179^3+D179^3+E179^3+F179^3+G179^3+H179^3+I179^3+J179^3+K179^3+L179^3+M179^3+N179^3+O179^3+P179^3+Q179^3+R179^3+S179^3+T179^3+U179^3+V179^3+W179^3+X179^3+Y179^3+Z179^3</f>
        <v>1530765625</v>
      </c>
    </row>
    <row r="180" spans="1:28" x14ac:dyDescent="0.25">
      <c r="A180" s="2">
        <v>14</v>
      </c>
      <c r="B180" s="17">
        <v>352</v>
      </c>
      <c r="C180" s="18">
        <v>197</v>
      </c>
      <c r="D180" s="18">
        <v>17</v>
      </c>
      <c r="E180" s="18">
        <v>587</v>
      </c>
      <c r="F180" s="18">
        <v>407</v>
      </c>
      <c r="G180" s="18">
        <v>53</v>
      </c>
      <c r="H180" s="18">
        <v>523</v>
      </c>
      <c r="I180" s="18">
        <v>468</v>
      </c>
      <c r="J180" s="18">
        <v>288</v>
      </c>
      <c r="K180" s="18">
        <v>233</v>
      </c>
      <c r="L180" s="18">
        <v>559</v>
      </c>
      <c r="M180" s="18">
        <v>114</v>
      </c>
      <c r="N180" s="18">
        <v>169</v>
      </c>
      <c r="O180" s="18">
        <v>349</v>
      </c>
      <c r="P180" s="18">
        <v>379</v>
      </c>
      <c r="Q180" s="18">
        <v>205</v>
      </c>
      <c r="R180" s="18">
        <v>50</v>
      </c>
      <c r="S180" s="18">
        <v>620</v>
      </c>
      <c r="T180" s="18">
        <v>440</v>
      </c>
      <c r="U180" s="18">
        <v>260</v>
      </c>
      <c r="V180" s="18">
        <v>526</v>
      </c>
      <c r="W180" s="18">
        <v>496</v>
      </c>
      <c r="X180" s="18">
        <v>316</v>
      </c>
      <c r="Y180" s="18">
        <v>136</v>
      </c>
      <c r="Z180" s="22">
        <v>81</v>
      </c>
      <c r="AA180" s="11">
        <f t="shared" si="10"/>
        <v>3263025</v>
      </c>
      <c r="AB180" s="12"/>
    </row>
    <row r="181" spans="1:28" x14ac:dyDescent="0.25">
      <c r="A181" s="2">
        <v>15</v>
      </c>
      <c r="B181" s="17">
        <v>208</v>
      </c>
      <c r="C181" s="18">
        <v>28</v>
      </c>
      <c r="D181" s="18">
        <v>623</v>
      </c>
      <c r="E181" s="18">
        <v>443</v>
      </c>
      <c r="F181" s="18">
        <v>263</v>
      </c>
      <c r="G181" s="18">
        <v>534</v>
      </c>
      <c r="H181" s="18">
        <v>479</v>
      </c>
      <c r="I181" s="18">
        <v>324</v>
      </c>
      <c r="J181" s="18">
        <v>144</v>
      </c>
      <c r="K181" s="18">
        <v>89</v>
      </c>
      <c r="L181" s="18">
        <v>415</v>
      </c>
      <c r="M181" s="18">
        <v>595</v>
      </c>
      <c r="N181" s="18">
        <v>25</v>
      </c>
      <c r="O181" s="18">
        <v>180</v>
      </c>
      <c r="P181" s="18">
        <v>360</v>
      </c>
      <c r="Q181" s="18">
        <v>56</v>
      </c>
      <c r="R181" s="18">
        <v>501</v>
      </c>
      <c r="S181" s="18">
        <v>471</v>
      </c>
      <c r="T181" s="18">
        <v>291</v>
      </c>
      <c r="U181" s="18">
        <v>236</v>
      </c>
      <c r="V181" s="18">
        <v>382</v>
      </c>
      <c r="W181" s="18">
        <v>327</v>
      </c>
      <c r="X181" s="18">
        <v>172</v>
      </c>
      <c r="Y181" s="18">
        <v>117</v>
      </c>
      <c r="Z181" s="22">
        <v>562</v>
      </c>
      <c r="AA181" s="11">
        <f t="shared" si="10"/>
        <v>3263025</v>
      </c>
      <c r="AB181" s="12"/>
    </row>
    <row r="182" spans="1:28" x14ac:dyDescent="0.25">
      <c r="A182" s="2">
        <v>16</v>
      </c>
      <c r="B182" s="17">
        <v>357</v>
      </c>
      <c r="C182" s="18">
        <v>412</v>
      </c>
      <c r="D182" s="18">
        <v>592</v>
      </c>
      <c r="E182" s="18">
        <v>22</v>
      </c>
      <c r="F182" s="18">
        <v>177</v>
      </c>
      <c r="G182" s="18">
        <v>531</v>
      </c>
      <c r="H182" s="18">
        <v>86</v>
      </c>
      <c r="I182" s="18">
        <v>141</v>
      </c>
      <c r="J182" s="18">
        <v>321</v>
      </c>
      <c r="K182" s="18">
        <v>476</v>
      </c>
      <c r="L182" s="18">
        <v>30</v>
      </c>
      <c r="M182" s="18">
        <v>625</v>
      </c>
      <c r="N182" s="18">
        <v>445</v>
      </c>
      <c r="O182" s="18">
        <v>265</v>
      </c>
      <c r="P182" s="18">
        <v>210</v>
      </c>
      <c r="Q182" s="18">
        <v>384</v>
      </c>
      <c r="R182" s="18">
        <v>564</v>
      </c>
      <c r="S182" s="18">
        <v>119</v>
      </c>
      <c r="T182" s="18">
        <v>174</v>
      </c>
      <c r="U182" s="18">
        <v>329</v>
      </c>
      <c r="V182" s="18">
        <v>58</v>
      </c>
      <c r="W182" s="18">
        <v>238</v>
      </c>
      <c r="X182" s="18">
        <v>293</v>
      </c>
      <c r="Y182" s="18">
        <v>473</v>
      </c>
      <c r="Z182" s="22">
        <v>503</v>
      </c>
      <c r="AA182" s="11">
        <f t="shared" si="10"/>
        <v>3263025</v>
      </c>
      <c r="AB182" s="12"/>
    </row>
    <row r="183" spans="1:28" x14ac:dyDescent="0.25">
      <c r="A183" s="2">
        <v>17</v>
      </c>
      <c r="B183" s="17">
        <v>213</v>
      </c>
      <c r="C183" s="18">
        <v>268</v>
      </c>
      <c r="D183" s="18">
        <v>448</v>
      </c>
      <c r="E183" s="18">
        <v>603</v>
      </c>
      <c r="F183" s="18">
        <v>33</v>
      </c>
      <c r="G183" s="18">
        <v>387</v>
      </c>
      <c r="H183" s="18">
        <v>567</v>
      </c>
      <c r="I183" s="18">
        <v>122</v>
      </c>
      <c r="J183" s="18">
        <v>152</v>
      </c>
      <c r="K183" s="18">
        <v>332</v>
      </c>
      <c r="L183" s="18">
        <v>506</v>
      </c>
      <c r="M183" s="18">
        <v>451</v>
      </c>
      <c r="N183" s="18">
        <v>296</v>
      </c>
      <c r="O183" s="18">
        <v>241</v>
      </c>
      <c r="P183" s="18">
        <v>61</v>
      </c>
      <c r="Q183" s="18">
        <v>365</v>
      </c>
      <c r="R183" s="18">
        <v>420</v>
      </c>
      <c r="S183" s="18">
        <v>600</v>
      </c>
      <c r="T183" s="18">
        <v>5</v>
      </c>
      <c r="U183" s="18">
        <v>185</v>
      </c>
      <c r="V183" s="18">
        <v>539</v>
      </c>
      <c r="W183" s="18">
        <v>94</v>
      </c>
      <c r="X183" s="18">
        <v>149</v>
      </c>
      <c r="Y183" s="18">
        <v>304</v>
      </c>
      <c r="Z183" s="22">
        <v>484</v>
      </c>
      <c r="AA183" s="11">
        <f t="shared" si="10"/>
        <v>3263025</v>
      </c>
      <c r="AB183" s="12"/>
    </row>
    <row r="184" spans="1:28" x14ac:dyDescent="0.25">
      <c r="A184" s="2">
        <v>18</v>
      </c>
      <c r="B184" s="17">
        <v>69</v>
      </c>
      <c r="C184" s="18">
        <v>249</v>
      </c>
      <c r="D184" s="18">
        <v>279</v>
      </c>
      <c r="E184" s="18">
        <v>459</v>
      </c>
      <c r="F184" s="18">
        <v>514</v>
      </c>
      <c r="G184" s="18">
        <v>368</v>
      </c>
      <c r="H184" s="18">
        <v>423</v>
      </c>
      <c r="I184" s="18">
        <v>578</v>
      </c>
      <c r="J184" s="18">
        <v>8</v>
      </c>
      <c r="K184" s="18">
        <v>188</v>
      </c>
      <c r="L184" s="18">
        <v>487</v>
      </c>
      <c r="M184" s="18">
        <v>307</v>
      </c>
      <c r="N184" s="18">
        <v>127</v>
      </c>
      <c r="O184" s="18">
        <v>97</v>
      </c>
      <c r="P184" s="18">
        <v>542</v>
      </c>
      <c r="Q184" s="18">
        <v>216</v>
      </c>
      <c r="R184" s="18">
        <v>271</v>
      </c>
      <c r="S184" s="18">
        <v>426</v>
      </c>
      <c r="T184" s="18">
        <v>606</v>
      </c>
      <c r="U184" s="18">
        <v>36</v>
      </c>
      <c r="V184" s="18">
        <v>395</v>
      </c>
      <c r="W184" s="18">
        <v>575</v>
      </c>
      <c r="X184" s="18">
        <v>105</v>
      </c>
      <c r="Y184" s="18">
        <v>160</v>
      </c>
      <c r="Z184" s="22">
        <v>340</v>
      </c>
      <c r="AA184" s="11">
        <f t="shared" si="10"/>
        <v>3263025</v>
      </c>
      <c r="AB184" s="12"/>
    </row>
    <row r="185" spans="1:28" x14ac:dyDescent="0.25">
      <c r="A185" s="2">
        <v>19</v>
      </c>
      <c r="B185" s="17">
        <v>550</v>
      </c>
      <c r="C185" s="18">
        <v>80</v>
      </c>
      <c r="D185" s="18">
        <v>135</v>
      </c>
      <c r="E185" s="18">
        <v>315</v>
      </c>
      <c r="F185" s="18">
        <v>495</v>
      </c>
      <c r="G185" s="18">
        <v>224</v>
      </c>
      <c r="H185" s="18">
        <v>254</v>
      </c>
      <c r="I185" s="18">
        <v>434</v>
      </c>
      <c r="J185" s="18">
        <v>614</v>
      </c>
      <c r="K185" s="18">
        <v>44</v>
      </c>
      <c r="L185" s="18">
        <v>343</v>
      </c>
      <c r="M185" s="18">
        <v>163</v>
      </c>
      <c r="N185" s="18">
        <v>108</v>
      </c>
      <c r="O185" s="18">
        <v>553</v>
      </c>
      <c r="P185" s="18">
        <v>398</v>
      </c>
      <c r="Q185" s="18">
        <v>72</v>
      </c>
      <c r="R185" s="18">
        <v>227</v>
      </c>
      <c r="S185" s="18">
        <v>282</v>
      </c>
      <c r="T185" s="18">
        <v>462</v>
      </c>
      <c r="U185" s="18">
        <v>517</v>
      </c>
      <c r="V185" s="18">
        <v>371</v>
      </c>
      <c r="W185" s="18">
        <v>401</v>
      </c>
      <c r="X185" s="18">
        <v>581</v>
      </c>
      <c r="Y185" s="18">
        <v>11</v>
      </c>
      <c r="Z185" s="22">
        <v>191</v>
      </c>
      <c r="AA185" s="11">
        <f t="shared" si="10"/>
        <v>3263025</v>
      </c>
      <c r="AB185" s="12"/>
    </row>
    <row r="186" spans="1:28" x14ac:dyDescent="0.25">
      <c r="A186" s="2">
        <v>20</v>
      </c>
      <c r="B186" s="17">
        <v>376</v>
      </c>
      <c r="C186" s="18">
        <v>556</v>
      </c>
      <c r="D186" s="18">
        <v>111</v>
      </c>
      <c r="E186" s="18">
        <v>166</v>
      </c>
      <c r="F186" s="18">
        <v>346</v>
      </c>
      <c r="G186" s="18">
        <v>55</v>
      </c>
      <c r="H186" s="18">
        <v>235</v>
      </c>
      <c r="I186" s="18">
        <v>290</v>
      </c>
      <c r="J186" s="18">
        <v>470</v>
      </c>
      <c r="K186" s="18">
        <v>525</v>
      </c>
      <c r="L186" s="18">
        <v>199</v>
      </c>
      <c r="M186" s="18">
        <v>19</v>
      </c>
      <c r="N186" s="18">
        <v>589</v>
      </c>
      <c r="O186" s="18">
        <v>409</v>
      </c>
      <c r="P186" s="18">
        <v>354</v>
      </c>
      <c r="Q186" s="18">
        <v>528</v>
      </c>
      <c r="R186" s="18">
        <v>83</v>
      </c>
      <c r="S186" s="18">
        <v>138</v>
      </c>
      <c r="T186" s="18">
        <v>318</v>
      </c>
      <c r="U186" s="18">
        <v>498</v>
      </c>
      <c r="V186" s="18">
        <v>202</v>
      </c>
      <c r="W186" s="18">
        <v>257</v>
      </c>
      <c r="X186" s="18">
        <v>437</v>
      </c>
      <c r="Y186" s="18">
        <v>617</v>
      </c>
      <c r="Z186" s="22">
        <v>47</v>
      </c>
      <c r="AA186" s="11">
        <f t="shared" si="10"/>
        <v>3263025</v>
      </c>
      <c r="AB186" s="12"/>
    </row>
    <row r="187" spans="1:28" x14ac:dyDescent="0.25">
      <c r="A187" s="2">
        <v>21</v>
      </c>
      <c r="B187" s="17">
        <v>196</v>
      </c>
      <c r="C187" s="18">
        <v>351</v>
      </c>
      <c r="D187" s="18">
        <v>406</v>
      </c>
      <c r="E187" s="18">
        <v>586</v>
      </c>
      <c r="F187" s="18">
        <v>16</v>
      </c>
      <c r="G187" s="18">
        <v>500</v>
      </c>
      <c r="H187" s="18">
        <v>530</v>
      </c>
      <c r="I187" s="18">
        <v>85</v>
      </c>
      <c r="J187" s="18">
        <v>140</v>
      </c>
      <c r="K187" s="18">
        <v>320</v>
      </c>
      <c r="L187" s="18">
        <v>619</v>
      </c>
      <c r="M187" s="18">
        <v>439</v>
      </c>
      <c r="N187" s="18">
        <v>259</v>
      </c>
      <c r="O187" s="18">
        <v>204</v>
      </c>
      <c r="P187" s="18">
        <v>49</v>
      </c>
      <c r="Q187" s="18">
        <v>348</v>
      </c>
      <c r="R187" s="18">
        <v>378</v>
      </c>
      <c r="S187" s="18">
        <v>558</v>
      </c>
      <c r="T187" s="18">
        <v>113</v>
      </c>
      <c r="U187" s="18">
        <v>168</v>
      </c>
      <c r="V187" s="18">
        <v>522</v>
      </c>
      <c r="W187" s="18">
        <v>52</v>
      </c>
      <c r="X187" s="18">
        <v>232</v>
      </c>
      <c r="Y187" s="18">
        <v>287</v>
      </c>
      <c r="Z187" s="22">
        <v>467</v>
      </c>
      <c r="AA187" s="11">
        <f t="shared" si="10"/>
        <v>3263025</v>
      </c>
      <c r="AB187" s="12"/>
    </row>
    <row r="188" spans="1:28" x14ac:dyDescent="0.25">
      <c r="A188" s="2">
        <v>22</v>
      </c>
      <c r="B188" s="17">
        <v>27</v>
      </c>
      <c r="C188" s="18">
        <v>207</v>
      </c>
      <c r="D188" s="18">
        <v>262</v>
      </c>
      <c r="E188" s="18">
        <v>442</v>
      </c>
      <c r="F188" s="18">
        <v>622</v>
      </c>
      <c r="G188" s="18">
        <v>326</v>
      </c>
      <c r="H188" s="18">
        <v>381</v>
      </c>
      <c r="I188" s="18">
        <v>561</v>
      </c>
      <c r="J188" s="18">
        <v>116</v>
      </c>
      <c r="K188" s="18">
        <v>171</v>
      </c>
      <c r="L188" s="18">
        <v>475</v>
      </c>
      <c r="M188" s="18">
        <v>295</v>
      </c>
      <c r="N188" s="18">
        <v>240</v>
      </c>
      <c r="O188" s="18">
        <v>60</v>
      </c>
      <c r="P188" s="18">
        <v>505</v>
      </c>
      <c r="Q188" s="18">
        <v>179</v>
      </c>
      <c r="R188" s="18">
        <v>359</v>
      </c>
      <c r="S188" s="18">
        <v>414</v>
      </c>
      <c r="T188" s="18">
        <v>594</v>
      </c>
      <c r="U188" s="18">
        <v>24</v>
      </c>
      <c r="V188" s="18">
        <v>478</v>
      </c>
      <c r="W188" s="18">
        <v>533</v>
      </c>
      <c r="X188" s="18">
        <v>88</v>
      </c>
      <c r="Y188" s="18">
        <v>143</v>
      </c>
      <c r="Z188" s="22">
        <v>323</v>
      </c>
      <c r="AA188" s="11">
        <f t="shared" si="10"/>
        <v>3263025</v>
      </c>
      <c r="AB188" s="12"/>
    </row>
    <row r="189" spans="1:28" x14ac:dyDescent="0.25">
      <c r="A189" s="2">
        <v>23</v>
      </c>
      <c r="B189" s="17">
        <v>508</v>
      </c>
      <c r="C189" s="18">
        <v>63</v>
      </c>
      <c r="D189" s="18">
        <v>243</v>
      </c>
      <c r="E189" s="18">
        <v>298</v>
      </c>
      <c r="F189" s="18">
        <v>453</v>
      </c>
      <c r="G189" s="18">
        <v>182</v>
      </c>
      <c r="H189" s="18">
        <v>362</v>
      </c>
      <c r="I189" s="18">
        <v>417</v>
      </c>
      <c r="J189" s="18">
        <v>597</v>
      </c>
      <c r="K189" s="18">
        <v>2</v>
      </c>
      <c r="L189" s="18">
        <v>301</v>
      </c>
      <c r="M189" s="18">
        <v>146</v>
      </c>
      <c r="N189" s="18">
        <v>91</v>
      </c>
      <c r="O189" s="18">
        <v>536</v>
      </c>
      <c r="P189" s="18">
        <v>481</v>
      </c>
      <c r="Q189" s="18">
        <v>35</v>
      </c>
      <c r="R189" s="18">
        <v>215</v>
      </c>
      <c r="S189" s="18">
        <v>270</v>
      </c>
      <c r="T189" s="18">
        <v>450</v>
      </c>
      <c r="U189" s="18">
        <v>605</v>
      </c>
      <c r="V189" s="18">
        <v>334</v>
      </c>
      <c r="W189" s="18">
        <v>389</v>
      </c>
      <c r="X189" s="18">
        <v>569</v>
      </c>
      <c r="Y189" s="18">
        <v>124</v>
      </c>
      <c r="Z189" s="22">
        <v>154</v>
      </c>
      <c r="AA189" s="11">
        <f t="shared" si="10"/>
        <v>3263025</v>
      </c>
      <c r="AB189" s="12"/>
    </row>
    <row r="190" spans="1:28" x14ac:dyDescent="0.25">
      <c r="A190" s="2">
        <v>24</v>
      </c>
      <c r="B190" s="17">
        <v>489</v>
      </c>
      <c r="C190" s="18">
        <v>544</v>
      </c>
      <c r="D190" s="18">
        <v>99</v>
      </c>
      <c r="E190" s="18">
        <v>129</v>
      </c>
      <c r="F190" s="18">
        <v>309</v>
      </c>
      <c r="G190" s="18">
        <v>38</v>
      </c>
      <c r="H190" s="18">
        <v>218</v>
      </c>
      <c r="I190" s="18">
        <v>273</v>
      </c>
      <c r="J190" s="18">
        <v>428</v>
      </c>
      <c r="K190" s="18">
        <v>608</v>
      </c>
      <c r="L190" s="18">
        <v>157</v>
      </c>
      <c r="M190" s="18">
        <v>102</v>
      </c>
      <c r="N190" s="18">
        <v>572</v>
      </c>
      <c r="O190" s="18">
        <v>392</v>
      </c>
      <c r="P190" s="18">
        <v>337</v>
      </c>
      <c r="Q190" s="18">
        <v>511</v>
      </c>
      <c r="R190" s="18">
        <v>66</v>
      </c>
      <c r="S190" s="18">
        <v>246</v>
      </c>
      <c r="T190" s="18">
        <v>276</v>
      </c>
      <c r="U190" s="18">
        <v>456</v>
      </c>
      <c r="V190" s="18">
        <v>190</v>
      </c>
      <c r="W190" s="18">
        <v>370</v>
      </c>
      <c r="X190" s="18">
        <v>425</v>
      </c>
      <c r="Y190" s="18">
        <v>580</v>
      </c>
      <c r="Z190" s="22">
        <v>10</v>
      </c>
      <c r="AA190" s="11">
        <f t="shared" si="10"/>
        <v>3263025</v>
      </c>
      <c r="AB190" s="12"/>
    </row>
    <row r="191" spans="1:28" x14ac:dyDescent="0.25">
      <c r="A191" s="2">
        <v>25</v>
      </c>
      <c r="B191" s="19">
        <v>345</v>
      </c>
      <c r="C191" s="20">
        <v>400</v>
      </c>
      <c r="D191" s="20">
        <v>555</v>
      </c>
      <c r="E191" s="20">
        <v>110</v>
      </c>
      <c r="F191" s="20">
        <v>165</v>
      </c>
      <c r="G191" s="20">
        <v>519</v>
      </c>
      <c r="H191" s="20">
        <v>74</v>
      </c>
      <c r="I191" s="20">
        <v>229</v>
      </c>
      <c r="J191" s="20">
        <v>284</v>
      </c>
      <c r="K191" s="20">
        <v>464</v>
      </c>
      <c r="L191" s="20">
        <v>13</v>
      </c>
      <c r="M191" s="20">
        <v>583</v>
      </c>
      <c r="N191" s="20">
        <v>403</v>
      </c>
      <c r="O191" s="20">
        <v>373</v>
      </c>
      <c r="P191" s="20">
        <v>193</v>
      </c>
      <c r="Q191" s="20">
        <v>492</v>
      </c>
      <c r="R191" s="20">
        <v>547</v>
      </c>
      <c r="S191" s="20">
        <v>77</v>
      </c>
      <c r="T191" s="20">
        <v>132</v>
      </c>
      <c r="U191" s="20">
        <v>312</v>
      </c>
      <c r="V191" s="20">
        <v>41</v>
      </c>
      <c r="W191" s="20">
        <v>221</v>
      </c>
      <c r="X191" s="20">
        <v>251</v>
      </c>
      <c r="Y191" s="20">
        <v>431</v>
      </c>
      <c r="Z191" s="23">
        <v>611</v>
      </c>
      <c r="AA191" s="11">
        <f t="shared" si="10"/>
        <v>3263025</v>
      </c>
      <c r="AB191" s="12"/>
    </row>
    <row r="192" spans="1:28" x14ac:dyDescent="0.25">
      <c r="A192" s="7" t="s">
        <v>0</v>
      </c>
      <c r="B192" s="11">
        <f t="shared" ref="B192:Z192" si="11">SUMSQ(B167:B191)</f>
        <v>3263025</v>
      </c>
      <c r="C192" s="11">
        <f t="shared" si="11"/>
        <v>3263025</v>
      </c>
      <c r="D192" s="11">
        <f t="shared" si="11"/>
        <v>3263025</v>
      </c>
      <c r="E192" s="11">
        <f t="shared" si="11"/>
        <v>3263025</v>
      </c>
      <c r="F192" s="11">
        <f t="shared" si="11"/>
        <v>3263025</v>
      </c>
      <c r="G192" s="11">
        <f t="shared" si="11"/>
        <v>3263025</v>
      </c>
      <c r="H192" s="11">
        <f t="shared" si="11"/>
        <v>3263025</v>
      </c>
      <c r="I192" s="11">
        <f t="shared" si="11"/>
        <v>3263025</v>
      </c>
      <c r="J192" s="11">
        <f t="shared" si="11"/>
        <v>3263025</v>
      </c>
      <c r="K192" s="11">
        <f t="shared" si="11"/>
        <v>3263025</v>
      </c>
      <c r="L192" s="11">
        <f t="shared" si="11"/>
        <v>3263025</v>
      </c>
      <c r="M192" s="11">
        <f t="shared" si="11"/>
        <v>3263025</v>
      </c>
      <c r="N192" s="11">
        <f t="shared" si="11"/>
        <v>3263025</v>
      </c>
      <c r="O192" s="11">
        <f t="shared" si="11"/>
        <v>3263025</v>
      </c>
      <c r="P192" s="11">
        <f t="shared" si="11"/>
        <v>3263025</v>
      </c>
      <c r="Q192" s="11">
        <f t="shared" si="11"/>
        <v>3263025</v>
      </c>
      <c r="R192" s="11">
        <f t="shared" si="11"/>
        <v>3263025</v>
      </c>
      <c r="S192" s="11">
        <f t="shared" si="11"/>
        <v>3263025</v>
      </c>
      <c r="T192" s="11">
        <f t="shared" si="11"/>
        <v>3263025</v>
      </c>
      <c r="U192" s="11">
        <f t="shared" si="11"/>
        <v>3263025</v>
      </c>
      <c r="V192" s="11">
        <f t="shared" si="11"/>
        <v>3263025</v>
      </c>
      <c r="W192" s="11">
        <f t="shared" si="11"/>
        <v>3263025</v>
      </c>
      <c r="X192" s="11">
        <f t="shared" si="11"/>
        <v>3263025</v>
      </c>
      <c r="Y192" s="11">
        <f t="shared" si="11"/>
        <v>3263025</v>
      </c>
      <c r="Z192" s="11">
        <f t="shared" si="11"/>
        <v>3263025</v>
      </c>
      <c r="AA192" s="11"/>
      <c r="AB192" s="12"/>
    </row>
    <row r="193" spans="1:28" x14ac:dyDescent="0.25">
      <c r="A193" s="7" t="s">
        <v>4</v>
      </c>
      <c r="N193" s="12">
        <f>N167^3+N168^3+N169^3+N170^3+N171^3+N172^3+N173^3+N174^3+N175^3+N176^3+N177^3+N178^3+N179^3+N180^3+N181^3+N182^3+N183^3+N184^3+N185^3+N186^3+N187^3+N188^3+N189^3+N190^3+N191^3</f>
        <v>1530765625</v>
      </c>
      <c r="O193" s="12"/>
      <c r="AA193" s="11"/>
      <c r="AB193" s="12"/>
    </row>
    <row r="194" spans="1:28" x14ac:dyDescent="0.25">
      <c r="A194" s="3"/>
      <c r="B194" s="8" t="s">
        <v>6</v>
      </c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11"/>
      <c r="AB194" s="12"/>
    </row>
    <row r="195" spans="1:28" x14ac:dyDescent="0.25">
      <c r="A195" s="7" t="s">
        <v>1</v>
      </c>
      <c r="B195" s="3">
        <f>B167</f>
        <v>15</v>
      </c>
      <c r="C195" s="3">
        <f>C168</f>
        <v>46</v>
      </c>
      <c r="D195" s="3">
        <f>D169</f>
        <v>57</v>
      </c>
      <c r="E195" s="3">
        <f>E170</f>
        <v>93</v>
      </c>
      <c r="F195" s="3">
        <f>F171</f>
        <v>104</v>
      </c>
      <c r="G195" s="3">
        <f>G172</f>
        <v>128</v>
      </c>
      <c r="H195" s="3">
        <f>H173</f>
        <v>164</v>
      </c>
      <c r="I195" s="3">
        <f>I174</f>
        <v>200</v>
      </c>
      <c r="J195" s="3">
        <f>J175</f>
        <v>206</v>
      </c>
      <c r="K195" s="3">
        <f>K176</f>
        <v>242</v>
      </c>
      <c r="L195" s="3">
        <f>L177</f>
        <v>266</v>
      </c>
      <c r="M195" s="3">
        <f>M178</f>
        <v>277</v>
      </c>
      <c r="N195" s="3">
        <f>N179</f>
        <v>313</v>
      </c>
      <c r="O195" s="3">
        <f>O180</f>
        <v>349</v>
      </c>
      <c r="P195" s="3">
        <f>P181</f>
        <v>360</v>
      </c>
      <c r="Q195" s="3">
        <f>Q182</f>
        <v>384</v>
      </c>
      <c r="R195" s="3">
        <f>R183</f>
        <v>420</v>
      </c>
      <c r="S195" s="3">
        <f>S184</f>
        <v>426</v>
      </c>
      <c r="T195" s="3">
        <f>T185</f>
        <v>462</v>
      </c>
      <c r="U195" s="3">
        <f>U186</f>
        <v>498</v>
      </c>
      <c r="V195" s="3">
        <f>V187</f>
        <v>522</v>
      </c>
      <c r="W195" s="3">
        <f>W188</f>
        <v>533</v>
      </c>
      <c r="X195" s="3">
        <f>X189</f>
        <v>569</v>
      </c>
      <c r="Y195" s="3">
        <f>Y190</f>
        <v>580</v>
      </c>
      <c r="Z195" s="9">
        <f>Z191</f>
        <v>611</v>
      </c>
      <c r="AA195" s="11">
        <f>SUMSQ(B195:Z195)</f>
        <v>3263025</v>
      </c>
      <c r="AB195" s="12">
        <f>B195^3+C195^3+D195^3+E195^3+F195^3+G195^3+H195^3+I195^3+J195^3+K195^3+L195^3+M195^3+N195^3+O195^3+P195^3+Q195^3+R195^3+S195^3+T195^3+U195^3+V195^3+W195^3+X195^3+Y195^3+Z195^3</f>
        <v>1530765625</v>
      </c>
    </row>
    <row r="196" spans="1:28" x14ac:dyDescent="0.25">
      <c r="A196" s="7" t="s">
        <v>2</v>
      </c>
      <c r="B196" s="3">
        <f>B191</f>
        <v>345</v>
      </c>
      <c r="C196" s="3">
        <f>C190</f>
        <v>544</v>
      </c>
      <c r="D196" s="3">
        <f>D189</f>
        <v>243</v>
      </c>
      <c r="E196" s="3">
        <f>E188</f>
        <v>442</v>
      </c>
      <c r="F196" s="3">
        <f>F187</f>
        <v>16</v>
      </c>
      <c r="G196" s="3">
        <f>G186</f>
        <v>55</v>
      </c>
      <c r="H196" s="3">
        <f>H185</f>
        <v>254</v>
      </c>
      <c r="I196" s="3">
        <f>I184</f>
        <v>578</v>
      </c>
      <c r="J196" s="3">
        <f>J183</f>
        <v>152</v>
      </c>
      <c r="K196" s="3">
        <f>K182</f>
        <v>476</v>
      </c>
      <c r="L196" s="3">
        <f>L181</f>
        <v>415</v>
      </c>
      <c r="M196" s="3">
        <f>M180</f>
        <v>114</v>
      </c>
      <c r="N196" s="3">
        <f>N179</f>
        <v>313</v>
      </c>
      <c r="O196" s="3">
        <f>O178</f>
        <v>512</v>
      </c>
      <c r="P196" s="3">
        <f>P177</f>
        <v>211</v>
      </c>
      <c r="Q196" s="3">
        <f>Q176</f>
        <v>150</v>
      </c>
      <c r="R196" s="3">
        <f>R175</f>
        <v>474</v>
      </c>
      <c r="S196" s="3">
        <f>S174</f>
        <v>48</v>
      </c>
      <c r="T196" s="3">
        <f>T173</f>
        <v>372</v>
      </c>
      <c r="U196" s="3">
        <f>U172</f>
        <v>571</v>
      </c>
      <c r="V196" s="3">
        <f>V171</f>
        <v>610</v>
      </c>
      <c r="W196" s="3">
        <f>W170</f>
        <v>184</v>
      </c>
      <c r="X196" s="3">
        <f>X169</f>
        <v>383</v>
      </c>
      <c r="Y196" s="3">
        <f>Y168</f>
        <v>82</v>
      </c>
      <c r="Z196" s="9">
        <f>Z167</f>
        <v>281</v>
      </c>
      <c r="AA196" s="11">
        <f>SUMSQ(B196:Z196)</f>
        <v>3263025</v>
      </c>
      <c r="AB196" s="12">
        <f>B196^3+C196^3+D196^3+E196^3+F196^3+G196^3+H196^3+I196^3+J196^3+K196^3+L196^3+M196^3+N196^3+O196^3+P196^3+Q196^3+R196^3+S196^3+T196^3+U196^3+V196^3+W196^3+X196^3+Y196^3+Z196^3</f>
        <v>1530765625</v>
      </c>
    </row>
    <row r="198" spans="1:28" x14ac:dyDescent="0.25">
      <c r="A198" s="2" t="s">
        <v>3</v>
      </c>
      <c r="B198" s="13" t="s">
        <v>48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6"/>
      <c r="AB198" s="2"/>
    </row>
    <row r="199" spans="1:28" x14ac:dyDescent="0.25">
      <c r="A199" s="2">
        <v>1</v>
      </c>
      <c r="B199" s="15">
        <v>3</v>
      </c>
      <c r="C199" s="16">
        <v>525</v>
      </c>
      <c r="D199" s="16">
        <v>392</v>
      </c>
      <c r="E199" s="16">
        <v>264</v>
      </c>
      <c r="F199" s="16">
        <v>131</v>
      </c>
      <c r="G199" s="16">
        <v>74</v>
      </c>
      <c r="H199" s="16">
        <v>566</v>
      </c>
      <c r="I199" s="16">
        <v>438</v>
      </c>
      <c r="J199" s="16">
        <v>310</v>
      </c>
      <c r="K199" s="16">
        <v>177</v>
      </c>
      <c r="L199" s="16">
        <v>120</v>
      </c>
      <c r="M199" s="16">
        <v>612</v>
      </c>
      <c r="N199" s="16">
        <v>484</v>
      </c>
      <c r="O199" s="16">
        <v>351</v>
      </c>
      <c r="P199" s="16">
        <v>248</v>
      </c>
      <c r="Q199" s="16">
        <v>36</v>
      </c>
      <c r="R199" s="16">
        <v>533</v>
      </c>
      <c r="S199" s="16">
        <v>405</v>
      </c>
      <c r="T199" s="16">
        <v>297</v>
      </c>
      <c r="U199" s="16">
        <v>169</v>
      </c>
      <c r="V199" s="16">
        <v>82</v>
      </c>
      <c r="W199" s="16">
        <v>579</v>
      </c>
      <c r="X199" s="16">
        <v>471</v>
      </c>
      <c r="Y199" s="16">
        <v>343</v>
      </c>
      <c r="Z199" s="21">
        <v>215</v>
      </c>
      <c r="AA199" s="11">
        <f t="shared" ref="AA199:AA223" si="12">SUMSQ(B199:Z199)</f>
        <v>3263025</v>
      </c>
    </row>
    <row r="200" spans="1:28" x14ac:dyDescent="0.25">
      <c r="A200" s="2">
        <v>2</v>
      </c>
      <c r="B200" s="17">
        <v>168</v>
      </c>
      <c r="C200" s="18">
        <v>40</v>
      </c>
      <c r="D200" s="18">
        <v>532</v>
      </c>
      <c r="E200" s="18">
        <v>404</v>
      </c>
      <c r="F200" s="18">
        <v>296</v>
      </c>
      <c r="G200" s="18">
        <v>214</v>
      </c>
      <c r="H200" s="18">
        <v>81</v>
      </c>
      <c r="I200" s="18">
        <v>578</v>
      </c>
      <c r="J200" s="18">
        <v>475</v>
      </c>
      <c r="K200" s="18">
        <v>342</v>
      </c>
      <c r="L200" s="18">
        <v>135</v>
      </c>
      <c r="M200" s="18">
        <v>2</v>
      </c>
      <c r="N200" s="18">
        <v>524</v>
      </c>
      <c r="O200" s="18">
        <v>391</v>
      </c>
      <c r="P200" s="18">
        <v>263</v>
      </c>
      <c r="Q200" s="18">
        <v>176</v>
      </c>
      <c r="R200" s="18">
        <v>73</v>
      </c>
      <c r="S200" s="18">
        <v>570</v>
      </c>
      <c r="T200" s="18">
        <v>437</v>
      </c>
      <c r="U200" s="18">
        <v>309</v>
      </c>
      <c r="V200" s="18">
        <v>247</v>
      </c>
      <c r="W200" s="18">
        <v>119</v>
      </c>
      <c r="X200" s="18">
        <v>611</v>
      </c>
      <c r="Y200" s="18">
        <v>483</v>
      </c>
      <c r="Z200" s="22">
        <v>355</v>
      </c>
      <c r="AA200" s="11">
        <f t="shared" si="12"/>
        <v>3263025</v>
      </c>
    </row>
    <row r="201" spans="1:28" x14ac:dyDescent="0.25">
      <c r="A201" s="2">
        <v>3</v>
      </c>
      <c r="B201" s="17">
        <v>308</v>
      </c>
      <c r="C201" s="18">
        <v>180</v>
      </c>
      <c r="D201" s="18">
        <v>72</v>
      </c>
      <c r="E201" s="18">
        <v>569</v>
      </c>
      <c r="F201" s="18">
        <v>436</v>
      </c>
      <c r="G201" s="18">
        <v>354</v>
      </c>
      <c r="H201" s="18">
        <v>246</v>
      </c>
      <c r="I201" s="18">
        <v>118</v>
      </c>
      <c r="J201" s="18">
        <v>615</v>
      </c>
      <c r="K201" s="18">
        <v>482</v>
      </c>
      <c r="L201" s="18">
        <v>300</v>
      </c>
      <c r="M201" s="18">
        <v>167</v>
      </c>
      <c r="N201" s="18">
        <v>39</v>
      </c>
      <c r="O201" s="18">
        <v>531</v>
      </c>
      <c r="P201" s="18">
        <v>403</v>
      </c>
      <c r="Q201" s="18">
        <v>341</v>
      </c>
      <c r="R201" s="18">
        <v>213</v>
      </c>
      <c r="S201" s="18">
        <v>85</v>
      </c>
      <c r="T201" s="18">
        <v>577</v>
      </c>
      <c r="U201" s="18">
        <v>474</v>
      </c>
      <c r="V201" s="18">
        <v>262</v>
      </c>
      <c r="W201" s="18">
        <v>134</v>
      </c>
      <c r="X201" s="18">
        <v>1</v>
      </c>
      <c r="Y201" s="18">
        <v>523</v>
      </c>
      <c r="Z201" s="22">
        <v>395</v>
      </c>
      <c r="AA201" s="11">
        <f t="shared" si="12"/>
        <v>3263025</v>
      </c>
    </row>
    <row r="202" spans="1:28" x14ac:dyDescent="0.25">
      <c r="A202" s="2">
        <v>4</v>
      </c>
      <c r="B202" s="17">
        <v>473</v>
      </c>
      <c r="C202" s="18">
        <v>345</v>
      </c>
      <c r="D202" s="18">
        <v>212</v>
      </c>
      <c r="E202" s="18">
        <v>84</v>
      </c>
      <c r="F202" s="18">
        <v>576</v>
      </c>
      <c r="G202" s="18">
        <v>394</v>
      </c>
      <c r="H202" s="18">
        <v>261</v>
      </c>
      <c r="I202" s="18">
        <v>133</v>
      </c>
      <c r="J202" s="18">
        <v>5</v>
      </c>
      <c r="K202" s="18">
        <v>522</v>
      </c>
      <c r="L202" s="18">
        <v>440</v>
      </c>
      <c r="M202" s="18">
        <v>307</v>
      </c>
      <c r="N202" s="18">
        <v>179</v>
      </c>
      <c r="O202" s="18">
        <v>71</v>
      </c>
      <c r="P202" s="18">
        <v>568</v>
      </c>
      <c r="Q202" s="18">
        <v>481</v>
      </c>
      <c r="R202" s="18">
        <v>353</v>
      </c>
      <c r="S202" s="18">
        <v>250</v>
      </c>
      <c r="T202" s="18">
        <v>117</v>
      </c>
      <c r="U202" s="18">
        <v>614</v>
      </c>
      <c r="V202" s="18">
        <v>402</v>
      </c>
      <c r="W202" s="18">
        <v>299</v>
      </c>
      <c r="X202" s="18">
        <v>166</v>
      </c>
      <c r="Y202" s="18">
        <v>38</v>
      </c>
      <c r="Z202" s="22">
        <v>535</v>
      </c>
      <c r="AA202" s="11">
        <f t="shared" si="12"/>
        <v>3263025</v>
      </c>
    </row>
    <row r="203" spans="1:28" x14ac:dyDescent="0.25">
      <c r="A203" s="2">
        <v>5</v>
      </c>
      <c r="B203" s="17">
        <v>613</v>
      </c>
      <c r="C203" s="18">
        <v>485</v>
      </c>
      <c r="D203" s="18">
        <v>352</v>
      </c>
      <c r="E203" s="18">
        <v>249</v>
      </c>
      <c r="F203" s="18">
        <v>116</v>
      </c>
      <c r="G203" s="18">
        <v>534</v>
      </c>
      <c r="H203" s="18">
        <v>401</v>
      </c>
      <c r="I203" s="18">
        <v>298</v>
      </c>
      <c r="J203" s="18">
        <v>170</v>
      </c>
      <c r="K203" s="18">
        <v>37</v>
      </c>
      <c r="L203" s="18">
        <v>580</v>
      </c>
      <c r="M203" s="18">
        <v>472</v>
      </c>
      <c r="N203" s="18">
        <v>344</v>
      </c>
      <c r="O203" s="18">
        <v>211</v>
      </c>
      <c r="P203" s="18">
        <v>83</v>
      </c>
      <c r="Q203" s="18">
        <v>521</v>
      </c>
      <c r="R203" s="18">
        <v>393</v>
      </c>
      <c r="S203" s="18">
        <v>265</v>
      </c>
      <c r="T203" s="18">
        <v>132</v>
      </c>
      <c r="U203" s="18">
        <v>4</v>
      </c>
      <c r="V203" s="18">
        <v>567</v>
      </c>
      <c r="W203" s="18">
        <v>439</v>
      </c>
      <c r="X203" s="18">
        <v>306</v>
      </c>
      <c r="Y203" s="18">
        <v>178</v>
      </c>
      <c r="Z203" s="22">
        <v>75</v>
      </c>
      <c r="AA203" s="11">
        <f t="shared" si="12"/>
        <v>3263025</v>
      </c>
    </row>
    <row r="204" spans="1:28" x14ac:dyDescent="0.25">
      <c r="A204" s="2">
        <v>6</v>
      </c>
      <c r="B204" s="17">
        <v>205</v>
      </c>
      <c r="C204" s="18">
        <v>97</v>
      </c>
      <c r="D204" s="18">
        <v>594</v>
      </c>
      <c r="E204" s="18">
        <v>461</v>
      </c>
      <c r="F204" s="18">
        <v>333</v>
      </c>
      <c r="G204" s="18">
        <v>146</v>
      </c>
      <c r="H204" s="18">
        <v>18</v>
      </c>
      <c r="I204" s="18">
        <v>515</v>
      </c>
      <c r="J204" s="18">
        <v>382</v>
      </c>
      <c r="K204" s="18">
        <v>254</v>
      </c>
      <c r="L204" s="18">
        <v>192</v>
      </c>
      <c r="M204" s="18">
        <v>64</v>
      </c>
      <c r="N204" s="18">
        <v>556</v>
      </c>
      <c r="O204" s="18">
        <v>428</v>
      </c>
      <c r="P204" s="18">
        <v>325</v>
      </c>
      <c r="Q204" s="18">
        <v>238</v>
      </c>
      <c r="R204" s="18">
        <v>110</v>
      </c>
      <c r="S204" s="18">
        <v>602</v>
      </c>
      <c r="T204" s="18">
        <v>499</v>
      </c>
      <c r="U204" s="18">
        <v>366</v>
      </c>
      <c r="V204" s="18">
        <v>159</v>
      </c>
      <c r="W204" s="18">
        <v>26</v>
      </c>
      <c r="X204" s="18">
        <v>548</v>
      </c>
      <c r="Y204" s="18">
        <v>420</v>
      </c>
      <c r="Z204" s="22">
        <v>287</v>
      </c>
      <c r="AA204" s="11">
        <f t="shared" si="12"/>
        <v>3263025</v>
      </c>
    </row>
    <row r="205" spans="1:28" x14ac:dyDescent="0.25">
      <c r="A205" s="2">
        <v>7</v>
      </c>
      <c r="B205" s="17">
        <v>370</v>
      </c>
      <c r="C205" s="18">
        <v>237</v>
      </c>
      <c r="D205" s="18">
        <v>109</v>
      </c>
      <c r="E205" s="18">
        <v>601</v>
      </c>
      <c r="F205" s="18">
        <v>498</v>
      </c>
      <c r="G205" s="18">
        <v>286</v>
      </c>
      <c r="H205" s="18">
        <v>158</v>
      </c>
      <c r="I205" s="18">
        <v>30</v>
      </c>
      <c r="J205" s="18">
        <v>547</v>
      </c>
      <c r="K205" s="18">
        <v>419</v>
      </c>
      <c r="L205" s="18">
        <v>332</v>
      </c>
      <c r="M205" s="18">
        <v>204</v>
      </c>
      <c r="N205" s="18">
        <v>96</v>
      </c>
      <c r="O205" s="18">
        <v>593</v>
      </c>
      <c r="P205" s="18">
        <v>465</v>
      </c>
      <c r="Q205" s="18">
        <v>253</v>
      </c>
      <c r="R205" s="18">
        <v>150</v>
      </c>
      <c r="S205" s="18">
        <v>17</v>
      </c>
      <c r="T205" s="18">
        <v>514</v>
      </c>
      <c r="U205" s="18">
        <v>381</v>
      </c>
      <c r="V205" s="18">
        <v>324</v>
      </c>
      <c r="W205" s="18">
        <v>191</v>
      </c>
      <c r="X205" s="18">
        <v>63</v>
      </c>
      <c r="Y205" s="18">
        <v>560</v>
      </c>
      <c r="Z205" s="22">
        <v>427</v>
      </c>
      <c r="AA205" s="11">
        <f t="shared" si="12"/>
        <v>3263025</v>
      </c>
      <c r="AB205" s="3" t="s">
        <v>3</v>
      </c>
    </row>
    <row r="206" spans="1:28" x14ac:dyDescent="0.25">
      <c r="A206" s="2">
        <v>8</v>
      </c>
      <c r="B206" s="17">
        <v>385</v>
      </c>
      <c r="C206" s="18">
        <v>252</v>
      </c>
      <c r="D206" s="18">
        <v>149</v>
      </c>
      <c r="E206" s="18">
        <v>16</v>
      </c>
      <c r="F206" s="18">
        <v>513</v>
      </c>
      <c r="G206" s="18">
        <v>426</v>
      </c>
      <c r="H206" s="18">
        <v>323</v>
      </c>
      <c r="I206" s="18">
        <v>195</v>
      </c>
      <c r="J206" s="18">
        <v>62</v>
      </c>
      <c r="K206" s="18">
        <v>559</v>
      </c>
      <c r="L206" s="18">
        <v>497</v>
      </c>
      <c r="M206" s="18">
        <v>369</v>
      </c>
      <c r="N206" s="18">
        <v>236</v>
      </c>
      <c r="O206" s="18">
        <v>108</v>
      </c>
      <c r="P206" s="18">
        <v>605</v>
      </c>
      <c r="Q206" s="18">
        <v>418</v>
      </c>
      <c r="R206" s="18">
        <v>290</v>
      </c>
      <c r="S206" s="18">
        <v>157</v>
      </c>
      <c r="T206" s="18">
        <v>29</v>
      </c>
      <c r="U206" s="18">
        <v>546</v>
      </c>
      <c r="V206" s="18">
        <v>464</v>
      </c>
      <c r="W206" s="18">
        <v>331</v>
      </c>
      <c r="X206" s="18">
        <v>203</v>
      </c>
      <c r="Y206" s="18">
        <v>100</v>
      </c>
      <c r="Z206" s="22">
        <v>592</v>
      </c>
      <c r="AA206" s="11">
        <f t="shared" si="12"/>
        <v>3263025</v>
      </c>
    </row>
    <row r="207" spans="1:28" x14ac:dyDescent="0.25">
      <c r="A207" s="2">
        <v>9</v>
      </c>
      <c r="B207" s="17">
        <v>550</v>
      </c>
      <c r="C207" s="18">
        <v>417</v>
      </c>
      <c r="D207" s="18">
        <v>289</v>
      </c>
      <c r="E207" s="18">
        <v>156</v>
      </c>
      <c r="F207" s="18">
        <v>28</v>
      </c>
      <c r="G207" s="18">
        <v>591</v>
      </c>
      <c r="H207" s="18">
        <v>463</v>
      </c>
      <c r="I207" s="18">
        <v>335</v>
      </c>
      <c r="J207" s="18">
        <v>202</v>
      </c>
      <c r="K207" s="18">
        <v>99</v>
      </c>
      <c r="L207" s="18">
        <v>512</v>
      </c>
      <c r="M207" s="18">
        <v>384</v>
      </c>
      <c r="N207" s="18">
        <v>251</v>
      </c>
      <c r="O207" s="18">
        <v>148</v>
      </c>
      <c r="P207" s="18">
        <v>20</v>
      </c>
      <c r="Q207" s="18">
        <v>558</v>
      </c>
      <c r="R207" s="18">
        <v>430</v>
      </c>
      <c r="S207" s="18">
        <v>322</v>
      </c>
      <c r="T207" s="18">
        <v>194</v>
      </c>
      <c r="U207" s="18">
        <v>61</v>
      </c>
      <c r="V207" s="18">
        <v>604</v>
      </c>
      <c r="W207" s="18">
        <v>496</v>
      </c>
      <c r="X207" s="18">
        <v>368</v>
      </c>
      <c r="Y207" s="18">
        <v>240</v>
      </c>
      <c r="Z207" s="22">
        <v>107</v>
      </c>
      <c r="AA207" s="11">
        <f t="shared" si="12"/>
        <v>3263025</v>
      </c>
    </row>
    <row r="208" spans="1:28" x14ac:dyDescent="0.25">
      <c r="A208" s="2">
        <v>10</v>
      </c>
      <c r="B208" s="17">
        <v>65</v>
      </c>
      <c r="C208" s="18">
        <v>557</v>
      </c>
      <c r="D208" s="18">
        <v>429</v>
      </c>
      <c r="E208" s="18">
        <v>321</v>
      </c>
      <c r="F208" s="18">
        <v>193</v>
      </c>
      <c r="G208" s="18">
        <v>106</v>
      </c>
      <c r="H208" s="18">
        <v>603</v>
      </c>
      <c r="I208" s="18">
        <v>500</v>
      </c>
      <c r="J208" s="18">
        <v>367</v>
      </c>
      <c r="K208" s="18">
        <v>239</v>
      </c>
      <c r="L208" s="18">
        <v>27</v>
      </c>
      <c r="M208" s="18">
        <v>549</v>
      </c>
      <c r="N208" s="18">
        <v>416</v>
      </c>
      <c r="O208" s="18">
        <v>288</v>
      </c>
      <c r="P208" s="18">
        <v>160</v>
      </c>
      <c r="Q208" s="18">
        <v>98</v>
      </c>
      <c r="R208" s="18">
        <v>595</v>
      </c>
      <c r="S208" s="18">
        <v>462</v>
      </c>
      <c r="T208" s="18">
        <v>334</v>
      </c>
      <c r="U208" s="18">
        <v>201</v>
      </c>
      <c r="V208" s="18">
        <v>19</v>
      </c>
      <c r="W208" s="18">
        <v>511</v>
      </c>
      <c r="X208" s="18">
        <v>383</v>
      </c>
      <c r="Y208" s="18">
        <v>255</v>
      </c>
      <c r="Z208" s="22">
        <v>147</v>
      </c>
      <c r="AA208" s="11">
        <f t="shared" si="12"/>
        <v>3263025</v>
      </c>
    </row>
    <row r="209" spans="1:28" x14ac:dyDescent="0.25">
      <c r="A209" s="2">
        <v>11</v>
      </c>
      <c r="B209" s="17">
        <v>277</v>
      </c>
      <c r="C209" s="18">
        <v>174</v>
      </c>
      <c r="D209" s="18">
        <v>41</v>
      </c>
      <c r="E209" s="18">
        <v>538</v>
      </c>
      <c r="F209" s="18">
        <v>410</v>
      </c>
      <c r="G209" s="18">
        <v>348</v>
      </c>
      <c r="H209" s="18">
        <v>220</v>
      </c>
      <c r="I209" s="18">
        <v>87</v>
      </c>
      <c r="J209" s="18">
        <v>584</v>
      </c>
      <c r="K209" s="18">
        <v>451</v>
      </c>
      <c r="L209" s="18">
        <v>269</v>
      </c>
      <c r="M209" s="18">
        <v>136</v>
      </c>
      <c r="N209" s="18">
        <v>8</v>
      </c>
      <c r="O209" s="18">
        <v>505</v>
      </c>
      <c r="P209" s="18">
        <v>397</v>
      </c>
      <c r="Q209" s="18">
        <v>315</v>
      </c>
      <c r="R209" s="18">
        <v>182</v>
      </c>
      <c r="S209" s="18">
        <v>54</v>
      </c>
      <c r="T209" s="18">
        <v>571</v>
      </c>
      <c r="U209" s="18">
        <v>443</v>
      </c>
      <c r="V209" s="18">
        <v>356</v>
      </c>
      <c r="W209" s="18">
        <v>228</v>
      </c>
      <c r="X209" s="18">
        <v>125</v>
      </c>
      <c r="Y209" s="18">
        <v>617</v>
      </c>
      <c r="Z209" s="22">
        <v>489</v>
      </c>
      <c r="AA209" s="11">
        <f t="shared" si="12"/>
        <v>3263025</v>
      </c>
    </row>
    <row r="210" spans="1:28" x14ac:dyDescent="0.25">
      <c r="A210" s="2">
        <v>12</v>
      </c>
      <c r="B210" s="17">
        <v>442</v>
      </c>
      <c r="C210" s="18">
        <v>314</v>
      </c>
      <c r="D210" s="18">
        <v>181</v>
      </c>
      <c r="E210" s="18">
        <v>53</v>
      </c>
      <c r="F210" s="18">
        <v>575</v>
      </c>
      <c r="G210" s="18">
        <v>488</v>
      </c>
      <c r="H210" s="18">
        <v>360</v>
      </c>
      <c r="I210" s="18">
        <v>227</v>
      </c>
      <c r="J210" s="18">
        <v>124</v>
      </c>
      <c r="K210" s="18">
        <v>616</v>
      </c>
      <c r="L210" s="18">
        <v>409</v>
      </c>
      <c r="M210" s="18">
        <v>276</v>
      </c>
      <c r="N210" s="18">
        <v>173</v>
      </c>
      <c r="O210" s="18">
        <v>45</v>
      </c>
      <c r="P210" s="18">
        <v>537</v>
      </c>
      <c r="Q210" s="18">
        <v>455</v>
      </c>
      <c r="R210" s="18">
        <v>347</v>
      </c>
      <c r="S210" s="18">
        <v>219</v>
      </c>
      <c r="T210" s="18">
        <v>86</v>
      </c>
      <c r="U210" s="18">
        <v>583</v>
      </c>
      <c r="V210" s="18">
        <v>396</v>
      </c>
      <c r="W210" s="18">
        <v>268</v>
      </c>
      <c r="X210" s="18">
        <v>140</v>
      </c>
      <c r="Y210" s="18">
        <v>7</v>
      </c>
      <c r="Z210" s="22">
        <v>504</v>
      </c>
      <c r="AA210" s="11">
        <f t="shared" si="12"/>
        <v>3263025</v>
      </c>
    </row>
    <row r="211" spans="1:28" x14ac:dyDescent="0.25">
      <c r="A211" s="2">
        <v>13</v>
      </c>
      <c r="B211" s="17">
        <v>582</v>
      </c>
      <c r="C211" s="18">
        <v>454</v>
      </c>
      <c r="D211" s="18">
        <v>346</v>
      </c>
      <c r="E211" s="18">
        <v>218</v>
      </c>
      <c r="F211" s="18">
        <v>90</v>
      </c>
      <c r="G211" s="18">
        <v>503</v>
      </c>
      <c r="H211" s="18">
        <v>400</v>
      </c>
      <c r="I211" s="18">
        <v>267</v>
      </c>
      <c r="J211" s="18">
        <v>139</v>
      </c>
      <c r="K211" s="18">
        <v>6</v>
      </c>
      <c r="L211" s="18">
        <v>574</v>
      </c>
      <c r="M211" s="18">
        <v>441</v>
      </c>
      <c r="N211" s="14">
        <v>313</v>
      </c>
      <c r="O211" s="18">
        <v>185</v>
      </c>
      <c r="P211" s="18">
        <v>52</v>
      </c>
      <c r="Q211" s="18">
        <v>620</v>
      </c>
      <c r="R211" s="18">
        <v>487</v>
      </c>
      <c r="S211" s="18">
        <v>359</v>
      </c>
      <c r="T211" s="18">
        <v>226</v>
      </c>
      <c r="U211" s="18">
        <v>123</v>
      </c>
      <c r="V211" s="18">
        <v>536</v>
      </c>
      <c r="W211" s="18">
        <v>408</v>
      </c>
      <c r="X211" s="18">
        <v>280</v>
      </c>
      <c r="Y211" s="18">
        <v>172</v>
      </c>
      <c r="Z211" s="22">
        <v>44</v>
      </c>
      <c r="AA211" s="11">
        <f t="shared" si="12"/>
        <v>3263025</v>
      </c>
      <c r="AB211" s="12">
        <f>B211^3+C211^3+D211^3+E211^3+F211^3+G211^3+H211^3+I211^3+J211^3+K211^3+L211^3+M211^3+N211^3+O211^3+P211^3+Q211^3+R211^3+S211^3+T211^3+U211^3+V211^3+W211^3+X211^3+Y211^3+Z211^3</f>
        <v>1530765625</v>
      </c>
    </row>
    <row r="212" spans="1:28" x14ac:dyDescent="0.25">
      <c r="A212" s="2">
        <v>14</v>
      </c>
      <c r="B212" s="17">
        <v>122</v>
      </c>
      <c r="C212" s="18">
        <v>619</v>
      </c>
      <c r="D212" s="18">
        <v>486</v>
      </c>
      <c r="E212" s="18">
        <v>358</v>
      </c>
      <c r="F212" s="18">
        <v>230</v>
      </c>
      <c r="G212" s="18">
        <v>43</v>
      </c>
      <c r="H212" s="18">
        <v>540</v>
      </c>
      <c r="I212" s="18">
        <v>407</v>
      </c>
      <c r="J212" s="18">
        <v>279</v>
      </c>
      <c r="K212" s="18">
        <v>171</v>
      </c>
      <c r="L212" s="18">
        <v>89</v>
      </c>
      <c r="M212" s="18">
        <v>581</v>
      </c>
      <c r="N212" s="18">
        <v>453</v>
      </c>
      <c r="O212" s="18">
        <v>350</v>
      </c>
      <c r="P212" s="18">
        <v>217</v>
      </c>
      <c r="Q212" s="18">
        <v>10</v>
      </c>
      <c r="R212" s="18">
        <v>502</v>
      </c>
      <c r="S212" s="18">
        <v>399</v>
      </c>
      <c r="T212" s="18">
        <v>266</v>
      </c>
      <c r="U212" s="18">
        <v>138</v>
      </c>
      <c r="V212" s="18">
        <v>51</v>
      </c>
      <c r="W212" s="18">
        <v>573</v>
      </c>
      <c r="X212" s="18">
        <v>445</v>
      </c>
      <c r="Y212" s="18">
        <v>312</v>
      </c>
      <c r="Z212" s="22">
        <v>184</v>
      </c>
      <c r="AA212" s="11">
        <f t="shared" si="12"/>
        <v>3263025</v>
      </c>
      <c r="AB212" s="12"/>
    </row>
    <row r="213" spans="1:28" x14ac:dyDescent="0.25">
      <c r="A213" s="2">
        <v>15</v>
      </c>
      <c r="B213" s="17">
        <v>137</v>
      </c>
      <c r="C213" s="18">
        <v>9</v>
      </c>
      <c r="D213" s="18">
        <v>501</v>
      </c>
      <c r="E213" s="18">
        <v>398</v>
      </c>
      <c r="F213" s="18">
        <v>270</v>
      </c>
      <c r="G213" s="18">
        <v>183</v>
      </c>
      <c r="H213" s="18">
        <v>55</v>
      </c>
      <c r="I213" s="18">
        <v>572</v>
      </c>
      <c r="J213" s="18">
        <v>444</v>
      </c>
      <c r="K213" s="18">
        <v>311</v>
      </c>
      <c r="L213" s="18">
        <v>229</v>
      </c>
      <c r="M213" s="18">
        <v>121</v>
      </c>
      <c r="N213" s="18">
        <v>618</v>
      </c>
      <c r="O213" s="18">
        <v>490</v>
      </c>
      <c r="P213" s="18">
        <v>357</v>
      </c>
      <c r="Q213" s="18">
        <v>175</v>
      </c>
      <c r="R213" s="18">
        <v>42</v>
      </c>
      <c r="S213" s="18">
        <v>539</v>
      </c>
      <c r="T213" s="18">
        <v>406</v>
      </c>
      <c r="U213" s="18">
        <v>278</v>
      </c>
      <c r="V213" s="18">
        <v>216</v>
      </c>
      <c r="W213" s="18">
        <v>88</v>
      </c>
      <c r="X213" s="18">
        <v>585</v>
      </c>
      <c r="Y213" s="18">
        <v>452</v>
      </c>
      <c r="Z213" s="22">
        <v>349</v>
      </c>
      <c r="AA213" s="11">
        <f t="shared" si="12"/>
        <v>3263025</v>
      </c>
      <c r="AB213" s="12"/>
    </row>
    <row r="214" spans="1:28" x14ac:dyDescent="0.25">
      <c r="A214" s="2">
        <v>16</v>
      </c>
      <c r="B214" s="17">
        <v>479</v>
      </c>
      <c r="C214" s="18">
        <v>371</v>
      </c>
      <c r="D214" s="18">
        <v>243</v>
      </c>
      <c r="E214" s="18">
        <v>115</v>
      </c>
      <c r="F214" s="18">
        <v>607</v>
      </c>
      <c r="G214" s="18">
        <v>425</v>
      </c>
      <c r="H214" s="18">
        <v>292</v>
      </c>
      <c r="I214" s="18">
        <v>164</v>
      </c>
      <c r="J214" s="18">
        <v>31</v>
      </c>
      <c r="K214" s="18">
        <v>528</v>
      </c>
      <c r="L214" s="18">
        <v>466</v>
      </c>
      <c r="M214" s="18">
        <v>338</v>
      </c>
      <c r="N214" s="18">
        <v>210</v>
      </c>
      <c r="O214" s="18">
        <v>77</v>
      </c>
      <c r="P214" s="18">
        <v>599</v>
      </c>
      <c r="Q214" s="18">
        <v>387</v>
      </c>
      <c r="R214" s="18">
        <v>259</v>
      </c>
      <c r="S214" s="18">
        <v>126</v>
      </c>
      <c r="T214" s="18">
        <v>23</v>
      </c>
      <c r="U214" s="18">
        <v>520</v>
      </c>
      <c r="V214" s="18">
        <v>433</v>
      </c>
      <c r="W214" s="18">
        <v>305</v>
      </c>
      <c r="X214" s="18">
        <v>197</v>
      </c>
      <c r="Y214" s="18">
        <v>69</v>
      </c>
      <c r="Z214" s="22">
        <v>561</v>
      </c>
      <c r="AA214" s="11">
        <f t="shared" si="12"/>
        <v>3263025</v>
      </c>
      <c r="AB214" s="12"/>
    </row>
    <row r="215" spans="1:28" x14ac:dyDescent="0.25">
      <c r="A215" s="2">
        <v>17</v>
      </c>
      <c r="B215" s="17">
        <v>519</v>
      </c>
      <c r="C215" s="18">
        <v>386</v>
      </c>
      <c r="D215" s="18">
        <v>258</v>
      </c>
      <c r="E215" s="18">
        <v>130</v>
      </c>
      <c r="F215" s="18">
        <v>22</v>
      </c>
      <c r="G215" s="18">
        <v>565</v>
      </c>
      <c r="H215" s="18">
        <v>432</v>
      </c>
      <c r="I215" s="18">
        <v>304</v>
      </c>
      <c r="J215" s="18">
        <v>196</v>
      </c>
      <c r="K215" s="18">
        <v>68</v>
      </c>
      <c r="L215" s="18">
        <v>606</v>
      </c>
      <c r="M215" s="18">
        <v>478</v>
      </c>
      <c r="N215" s="18">
        <v>375</v>
      </c>
      <c r="O215" s="18">
        <v>242</v>
      </c>
      <c r="P215" s="18">
        <v>114</v>
      </c>
      <c r="Q215" s="18">
        <v>527</v>
      </c>
      <c r="R215" s="18">
        <v>424</v>
      </c>
      <c r="S215" s="18">
        <v>291</v>
      </c>
      <c r="T215" s="18">
        <v>163</v>
      </c>
      <c r="U215" s="18">
        <v>35</v>
      </c>
      <c r="V215" s="18">
        <v>598</v>
      </c>
      <c r="W215" s="18">
        <v>470</v>
      </c>
      <c r="X215" s="18">
        <v>337</v>
      </c>
      <c r="Y215" s="18">
        <v>209</v>
      </c>
      <c r="Z215" s="22">
        <v>76</v>
      </c>
      <c r="AA215" s="11">
        <f t="shared" si="12"/>
        <v>3263025</v>
      </c>
      <c r="AB215" s="12"/>
    </row>
    <row r="216" spans="1:28" x14ac:dyDescent="0.25">
      <c r="A216" s="2">
        <v>18</v>
      </c>
      <c r="B216" s="17">
        <v>34</v>
      </c>
      <c r="C216" s="18">
        <v>526</v>
      </c>
      <c r="D216" s="18">
        <v>423</v>
      </c>
      <c r="E216" s="18">
        <v>295</v>
      </c>
      <c r="F216" s="18">
        <v>162</v>
      </c>
      <c r="G216" s="18">
        <v>80</v>
      </c>
      <c r="H216" s="18">
        <v>597</v>
      </c>
      <c r="I216" s="18">
        <v>469</v>
      </c>
      <c r="J216" s="18">
        <v>336</v>
      </c>
      <c r="K216" s="18">
        <v>208</v>
      </c>
      <c r="L216" s="18">
        <v>21</v>
      </c>
      <c r="M216" s="18">
        <v>518</v>
      </c>
      <c r="N216" s="18">
        <v>390</v>
      </c>
      <c r="O216" s="18">
        <v>257</v>
      </c>
      <c r="P216" s="18">
        <v>129</v>
      </c>
      <c r="Q216" s="18">
        <v>67</v>
      </c>
      <c r="R216" s="18">
        <v>564</v>
      </c>
      <c r="S216" s="18">
        <v>431</v>
      </c>
      <c r="T216" s="18">
        <v>303</v>
      </c>
      <c r="U216" s="18">
        <v>200</v>
      </c>
      <c r="V216" s="18">
        <v>113</v>
      </c>
      <c r="W216" s="18">
        <v>610</v>
      </c>
      <c r="X216" s="18">
        <v>477</v>
      </c>
      <c r="Y216" s="18">
        <v>374</v>
      </c>
      <c r="Z216" s="22">
        <v>241</v>
      </c>
      <c r="AA216" s="11">
        <f t="shared" si="12"/>
        <v>3263025</v>
      </c>
      <c r="AB216" s="12"/>
    </row>
    <row r="217" spans="1:28" x14ac:dyDescent="0.25">
      <c r="A217" s="2">
        <v>19</v>
      </c>
      <c r="B217" s="17">
        <v>199</v>
      </c>
      <c r="C217" s="18">
        <v>66</v>
      </c>
      <c r="D217" s="18">
        <v>563</v>
      </c>
      <c r="E217" s="18">
        <v>435</v>
      </c>
      <c r="F217" s="18">
        <v>302</v>
      </c>
      <c r="G217" s="18">
        <v>245</v>
      </c>
      <c r="H217" s="18">
        <v>112</v>
      </c>
      <c r="I217" s="18">
        <v>609</v>
      </c>
      <c r="J217" s="18">
        <v>476</v>
      </c>
      <c r="K217" s="18">
        <v>373</v>
      </c>
      <c r="L217" s="18">
        <v>161</v>
      </c>
      <c r="M217" s="18">
        <v>33</v>
      </c>
      <c r="N217" s="18">
        <v>530</v>
      </c>
      <c r="O217" s="18">
        <v>422</v>
      </c>
      <c r="P217" s="18">
        <v>294</v>
      </c>
      <c r="Q217" s="18">
        <v>207</v>
      </c>
      <c r="R217" s="18">
        <v>79</v>
      </c>
      <c r="S217" s="18">
        <v>596</v>
      </c>
      <c r="T217" s="18">
        <v>468</v>
      </c>
      <c r="U217" s="18">
        <v>340</v>
      </c>
      <c r="V217" s="18">
        <v>128</v>
      </c>
      <c r="W217" s="18">
        <v>25</v>
      </c>
      <c r="X217" s="18">
        <v>517</v>
      </c>
      <c r="Y217" s="18">
        <v>389</v>
      </c>
      <c r="Z217" s="22">
        <v>256</v>
      </c>
      <c r="AA217" s="11">
        <f t="shared" si="12"/>
        <v>3263025</v>
      </c>
      <c r="AB217" s="12"/>
    </row>
    <row r="218" spans="1:28" x14ac:dyDescent="0.25">
      <c r="A218" s="2">
        <v>20</v>
      </c>
      <c r="B218" s="17">
        <v>339</v>
      </c>
      <c r="C218" s="18">
        <v>206</v>
      </c>
      <c r="D218" s="18">
        <v>78</v>
      </c>
      <c r="E218" s="18">
        <v>600</v>
      </c>
      <c r="F218" s="18">
        <v>467</v>
      </c>
      <c r="G218" s="18">
        <v>260</v>
      </c>
      <c r="H218" s="18">
        <v>127</v>
      </c>
      <c r="I218" s="18">
        <v>24</v>
      </c>
      <c r="J218" s="18">
        <v>516</v>
      </c>
      <c r="K218" s="18">
        <v>388</v>
      </c>
      <c r="L218" s="18">
        <v>301</v>
      </c>
      <c r="M218" s="18">
        <v>198</v>
      </c>
      <c r="N218" s="18">
        <v>70</v>
      </c>
      <c r="O218" s="18">
        <v>562</v>
      </c>
      <c r="P218" s="18">
        <v>434</v>
      </c>
      <c r="Q218" s="18">
        <v>372</v>
      </c>
      <c r="R218" s="18">
        <v>244</v>
      </c>
      <c r="S218" s="18">
        <v>111</v>
      </c>
      <c r="T218" s="18">
        <v>608</v>
      </c>
      <c r="U218" s="18">
        <v>480</v>
      </c>
      <c r="V218" s="18">
        <v>293</v>
      </c>
      <c r="W218" s="18">
        <v>165</v>
      </c>
      <c r="X218" s="18">
        <v>32</v>
      </c>
      <c r="Y218" s="18">
        <v>529</v>
      </c>
      <c r="Z218" s="22">
        <v>421</v>
      </c>
      <c r="AA218" s="11">
        <f t="shared" si="12"/>
        <v>3263025</v>
      </c>
      <c r="AB218" s="12"/>
    </row>
    <row r="219" spans="1:28" x14ac:dyDescent="0.25">
      <c r="A219" s="2">
        <v>21</v>
      </c>
      <c r="B219" s="17">
        <v>551</v>
      </c>
      <c r="C219" s="18">
        <v>448</v>
      </c>
      <c r="D219" s="18">
        <v>320</v>
      </c>
      <c r="E219" s="18">
        <v>187</v>
      </c>
      <c r="F219" s="18">
        <v>59</v>
      </c>
      <c r="G219" s="18">
        <v>622</v>
      </c>
      <c r="H219" s="18">
        <v>494</v>
      </c>
      <c r="I219" s="18">
        <v>361</v>
      </c>
      <c r="J219" s="18">
        <v>233</v>
      </c>
      <c r="K219" s="18">
        <v>105</v>
      </c>
      <c r="L219" s="18">
        <v>543</v>
      </c>
      <c r="M219" s="18">
        <v>415</v>
      </c>
      <c r="N219" s="18">
        <v>282</v>
      </c>
      <c r="O219" s="18">
        <v>154</v>
      </c>
      <c r="P219" s="18">
        <v>46</v>
      </c>
      <c r="Q219" s="18">
        <v>589</v>
      </c>
      <c r="R219" s="18">
        <v>456</v>
      </c>
      <c r="S219" s="18">
        <v>328</v>
      </c>
      <c r="T219" s="18">
        <v>225</v>
      </c>
      <c r="U219" s="18">
        <v>92</v>
      </c>
      <c r="V219" s="18">
        <v>510</v>
      </c>
      <c r="W219" s="18">
        <v>377</v>
      </c>
      <c r="X219" s="18">
        <v>274</v>
      </c>
      <c r="Y219" s="18">
        <v>141</v>
      </c>
      <c r="Z219" s="22">
        <v>13</v>
      </c>
      <c r="AA219" s="11">
        <f t="shared" si="12"/>
        <v>3263025</v>
      </c>
      <c r="AB219" s="12"/>
    </row>
    <row r="220" spans="1:28" x14ac:dyDescent="0.25">
      <c r="A220" s="2">
        <v>22</v>
      </c>
      <c r="B220" s="17">
        <v>91</v>
      </c>
      <c r="C220" s="18">
        <v>588</v>
      </c>
      <c r="D220" s="18">
        <v>460</v>
      </c>
      <c r="E220" s="18">
        <v>327</v>
      </c>
      <c r="F220" s="18">
        <v>224</v>
      </c>
      <c r="G220" s="18">
        <v>12</v>
      </c>
      <c r="H220" s="18">
        <v>509</v>
      </c>
      <c r="I220" s="18">
        <v>376</v>
      </c>
      <c r="J220" s="18">
        <v>273</v>
      </c>
      <c r="K220" s="18">
        <v>145</v>
      </c>
      <c r="L220" s="18">
        <v>58</v>
      </c>
      <c r="M220" s="18">
        <v>555</v>
      </c>
      <c r="N220" s="18">
        <v>447</v>
      </c>
      <c r="O220" s="18">
        <v>319</v>
      </c>
      <c r="P220" s="18">
        <v>186</v>
      </c>
      <c r="Q220" s="18">
        <v>104</v>
      </c>
      <c r="R220" s="18">
        <v>621</v>
      </c>
      <c r="S220" s="18">
        <v>493</v>
      </c>
      <c r="T220" s="18">
        <v>365</v>
      </c>
      <c r="U220" s="18">
        <v>232</v>
      </c>
      <c r="V220" s="18">
        <v>50</v>
      </c>
      <c r="W220" s="18">
        <v>542</v>
      </c>
      <c r="X220" s="18">
        <v>414</v>
      </c>
      <c r="Y220" s="18">
        <v>281</v>
      </c>
      <c r="Z220" s="22">
        <v>153</v>
      </c>
      <c r="AA220" s="11">
        <f t="shared" si="12"/>
        <v>3263025</v>
      </c>
      <c r="AB220" s="12"/>
    </row>
    <row r="221" spans="1:28" x14ac:dyDescent="0.25">
      <c r="A221" s="2">
        <v>23</v>
      </c>
      <c r="B221" s="17">
        <v>231</v>
      </c>
      <c r="C221" s="18">
        <v>103</v>
      </c>
      <c r="D221" s="18">
        <v>625</v>
      </c>
      <c r="E221" s="18">
        <v>492</v>
      </c>
      <c r="F221" s="18">
        <v>364</v>
      </c>
      <c r="G221" s="18">
        <v>152</v>
      </c>
      <c r="H221" s="18">
        <v>49</v>
      </c>
      <c r="I221" s="18">
        <v>541</v>
      </c>
      <c r="J221" s="18">
        <v>413</v>
      </c>
      <c r="K221" s="18">
        <v>285</v>
      </c>
      <c r="L221" s="18">
        <v>223</v>
      </c>
      <c r="M221" s="18">
        <v>95</v>
      </c>
      <c r="N221" s="18">
        <v>587</v>
      </c>
      <c r="O221" s="18">
        <v>459</v>
      </c>
      <c r="P221" s="18">
        <v>326</v>
      </c>
      <c r="Q221" s="18">
        <v>144</v>
      </c>
      <c r="R221" s="18">
        <v>11</v>
      </c>
      <c r="S221" s="18">
        <v>508</v>
      </c>
      <c r="T221" s="18">
        <v>380</v>
      </c>
      <c r="U221" s="18">
        <v>272</v>
      </c>
      <c r="V221" s="18">
        <v>190</v>
      </c>
      <c r="W221" s="18">
        <v>57</v>
      </c>
      <c r="X221" s="18">
        <v>554</v>
      </c>
      <c r="Y221" s="18">
        <v>446</v>
      </c>
      <c r="Z221" s="22">
        <v>318</v>
      </c>
      <c r="AA221" s="11">
        <f t="shared" si="12"/>
        <v>3263025</v>
      </c>
      <c r="AB221" s="12"/>
    </row>
    <row r="222" spans="1:28" x14ac:dyDescent="0.25">
      <c r="A222" s="2">
        <v>24</v>
      </c>
      <c r="B222" s="17">
        <v>271</v>
      </c>
      <c r="C222" s="18">
        <v>143</v>
      </c>
      <c r="D222" s="18">
        <v>15</v>
      </c>
      <c r="E222" s="18">
        <v>507</v>
      </c>
      <c r="F222" s="18">
        <v>379</v>
      </c>
      <c r="G222" s="18">
        <v>317</v>
      </c>
      <c r="H222" s="18">
        <v>189</v>
      </c>
      <c r="I222" s="18">
        <v>56</v>
      </c>
      <c r="J222" s="18">
        <v>553</v>
      </c>
      <c r="K222" s="18">
        <v>450</v>
      </c>
      <c r="L222" s="18">
        <v>363</v>
      </c>
      <c r="M222" s="18">
        <v>235</v>
      </c>
      <c r="N222" s="18">
        <v>102</v>
      </c>
      <c r="O222" s="18">
        <v>624</v>
      </c>
      <c r="P222" s="18">
        <v>491</v>
      </c>
      <c r="Q222" s="18">
        <v>284</v>
      </c>
      <c r="R222" s="18">
        <v>151</v>
      </c>
      <c r="S222" s="18">
        <v>48</v>
      </c>
      <c r="T222" s="18">
        <v>545</v>
      </c>
      <c r="U222" s="18">
        <v>412</v>
      </c>
      <c r="V222" s="18">
        <v>330</v>
      </c>
      <c r="W222" s="18">
        <v>222</v>
      </c>
      <c r="X222" s="18">
        <v>94</v>
      </c>
      <c r="Y222" s="18">
        <v>586</v>
      </c>
      <c r="Z222" s="22">
        <v>458</v>
      </c>
      <c r="AA222" s="11">
        <f t="shared" si="12"/>
        <v>3263025</v>
      </c>
      <c r="AB222" s="12"/>
    </row>
    <row r="223" spans="1:28" x14ac:dyDescent="0.25">
      <c r="A223" s="2">
        <v>25</v>
      </c>
      <c r="B223" s="19">
        <v>411</v>
      </c>
      <c r="C223" s="20">
        <v>283</v>
      </c>
      <c r="D223" s="20">
        <v>155</v>
      </c>
      <c r="E223" s="20">
        <v>47</v>
      </c>
      <c r="F223" s="20">
        <v>544</v>
      </c>
      <c r="G223" s="20">
        <v>457</v>
      </c>
      <c r="H223" s="20">
        <v>329</v>
      </c>
      <c r="I223" s="20">
        <v>221</v>
      </c>
      <c r="J223" s="20">
        <v>93</v>
      </c>
      <c r="K223" s="20">
        <v>590</v>
      </c>
      <c r="L223" s="20">
        <v>378</v>
      </c>
      <c r="M223" s="20">
        <v>275</v>
      </c>
      <c r="N223" s="20">
        <v>142</v>
      </c>
      <c r="O223" s="20">
        <v>14</v>
      </c>
      <c r="P223" s="20">
        <v>506</v>
      </c>
      <c r="Q223" s="20">
        <v>449</v>
      </c>
      <c r="R223" s="20">
        <v>316</v>
      </c>
      <c r="S223" s="20">
        <v>188</v>
      </c>
      <c r="T223" s="20">
        <v>60</v>
      </c>
      <c r="U223" s="20">
        <v>552</v>
      </c>
      <c r="V223" s="20">
        <v>495</v>
      </c>
      <c r="W223" s="20">
        <v>362</v>
      </c>
      <c r="X223" s="20">
        <v>234</v>
      </c>
      <c r="Y223" s="20">
        <v>101</v>
      </c>
      <c r="Z223" s="23">
        <v>623</v>
      </c>
      <c r="AA223" s="11">
        <f t="shared" si="12"/>
        <v>3263025</v>
      </c>
      <c r="AB223" s="12"/>
    </row>
    <row r="224" spans="1:28" x14ac:dyDescent="0.25">
      <c r="A224" s="7" t="s">
        <v>0</v>
      </c>
      <c r="B224" s="11">
        <f t="shared" ref="B224:Z224" si="13">SUMSQ(B199:B223)</f>
        <v>3263025</v>
      </c>
      <c r="C224" s="11">
        <f t="shared" si="13"/>
        <v>3263025</v>
      </c>
      <c r="D224" s="11">
        <f t="shared" si="13"/>
        <v>3263025</v>
      </c>
      <c r="E224" s="11">
        <f t="shared" si="13"/>
        <v>3263025</v>
      </c>
      <c r="F224" s="11">
        <f t="shared" si="13"/>
        <v>3263025</v>
      </c>
      <c r="G224" s="11">
        <f t="shared" si="13"/>
        <v>3263025</v>
      </c>
      <c r="H224" s="11">
        <f t="shared" si="13"/>
        <v>3263025</v>
      </c>
      <c r="I224" s="11">
        <f t="shared" si="13"/>
        <v>3263025</v>
      </c>
      <c r="J224" s="11">
        <f t="shared" si="13"/>
        <v>3263025</v>
      </c>
      <c r="K224" s="11">
        <f t="shared" si="13"/>
        <v>3263025</v>
      </c>
      <c r="L224" s="11">
        <f t="shared" si="13"/>
        <v>3263025</v>
      </c>
      <c r="M224" s="11">
        <f t="shared" si="13"/>
        <v>3263025</v>
      </c>
      <c r="N224" s="11">
        <f t="shared" si="13"/>
        <v>3263025</v>
      </c>
      <c r="O224" s="11">
        <f t="shared" si="13"/>
        <v>3263025</v>
      </c>
      <c r="P224" s="11">
        <f t="shared" si="13"/>
        <v>3263025</v>
      </c>
      <c r="Q224" s="11">
        <f t="shared" si="13"/>
        <v>3263025</v>
      </c>
      <c r="R224" s="11">
        <f t="shared" si="13"/>
        <v>3263025</v>
      </c>
      <c r="S224" s="11">
        <f t="shared" si="13"/>
        <v>3263025</v>
      </c>
      <c r="T224" s="11">
        <f t="shared" si="13"/>
        <v>3263025</v>
      </c>
      <c r="U224" s="11">
        <f t="shared" si="13"/>
        <v>3263025</v>
      </c>
      <c r="V224" s="11">
        <f t="shared" si="13"/>
        <v>3263025</v>
      </c>
      <c r="W224" s="11">
        <f t="shared" si="13"/>
        <v>3263025</v>
      </c>
      <c r="X224" s="11">
        <f t="shared" si="13"/>
        <v>3263025</v>
      </c>
      <c r="Y224" s="11">
        <f t="shared" si="13"/>
        <v>3263025</v>
      </c>
      <c r="Z224" s="11">
        <f t="shared" si="13"/>
        <v>3263025</v>
      </c>
      <c r="AA224" s="11"/>
      <c r="AB224" s="12"/>
    </row>
    <row r="225" spans="1:28" x14ac:dyDescent="0.25">
      <c r="A225" s="7" t="s">
        <v>4</v>
      </c>
      <c r="N225" s="12">
        <f>N199^3+N200^3+N201^3+N202^3+N203^3+N204^3+N205^3+N206^3+N207^3+N208^3+N209^3+N210^3+N211^3+N212^3+N213^3+N214^3+N215^3+N216^3+N217^3+N218^3+N219^3+N220^3+N221^3+N222^3+N223^3</f>
        <v>1530765625</v>
      </c>
      <c r="O225" s="12"/>
      <c r="AA225" s="11"/>
      <c r="AB225" s="12"/>
    </row>
    <row r="226" spans="1:28" x14ac:dyDescent="0.25">
      <c r="A226" s="3"/>
      <c r="B226" s="8" t="s">
        <v>6</v>
      </c>
      <c r="C226" s="8"/>
      <c r="D226" s="8"/>
      <c r="E226" s="8" t="s">
        <v>3</v>
      </c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11"/>
      <c r="AB226" s="12"/>
    </row>
    <row r="227" spans="1:28" x14ac:dyDescent="0.25">
      <c r="A227" s="7" t="s">
        <v>1</v>
      </c>
      <c r="B227" s="3">
        <f>B199</f>
        <v>3</v>
      </c>
      <c r="C227" s="3">
        <f>C200</f>
        <v>40</v>
      </c>
      <c r="D227" s="3">
        <f>D201</f>
        <v>72</v>
      </c>
      <c r="E227" s="3">
        <f>E202</f>
        <v>84</v>
      </c>
      <c r="F227" s="3">
        <f>F203</f>
        <v>116</v>
      </c>
      <c r="G227" s="3">
        <f>G204</f>
        <v>146</v>
      </c>
      <c r="H227" s="3">
        <f>H205</f>
        <v>158</v>
      </c>
      <c r="I227" s="3">
        <f>I206</f>
        <v>195</v>
      </c>
      <c r="J227" s="3">
        <f>J207</f>
        <v>202</v>
      </c>
      <c r="K227" s="3">
        <f>K208</f>
        <v>239</v>
      </c>
      <c r="L227" s="3">
        <f>L209</f>
        <v>269</v>
      </c>
      <c r="M227" s="3">
        <f>M210</f>
        <v>276</v>
      </c>
      <c r="N227" s="3">
        <f>N211</f>
        <v>313</v>
      </c>
      <c r="O227" s="3">
        <f>O212</f>
        <v>350</v>
      </c>
      <c r="P227" s="3">
        <f>P213</f>
        <v>357</v>
      </c>
      <c r="Q227" s="3">
        <f>Q214</f>
        <v>387</v>
      </c>
      <c r="R227" s="3">
        <f>R215</f>
        <v>424</v>
      </c>
      <c r="S227" s="3">
        <f>S216</f>
        <v>431</v>
      </c>
      <c r="T227" s="3">
        <f>T217</f>
        <v>468</v>
      </c>
      <c r="U227" s="3">
        <f>U218</f>
        <v>480</v>
      </c>
      <c r="V227" s="3">
        <f>V219</f>
        <v>510</v>
      </c>
      <c r="W227" s="3">
        <f>W220</f>
        <v>542</v>
      </c>
      <c r="X227" s="3">
        <f>X221</f>
        <v>554</v>
      </c>
      <c r="Y227" s="3">
        <f>Y222</f>
        <v>586</v>
      </c>
      <c r="Z227" s="9">
        <f>Z223</f>
        <v>623</v>
      </c>
      <c r="AA227" s="11">
        <f>SUMSQ(B227:Z227)</f>
        <v>3263025</v>
      </c>
      <c r="AB227" s="12">
        <f>B227^3+C227^3+D227^3+E227^3+F227^3+G227^3+H227^3+I227^3+J227^3+K227^3+L227^3+M227^3+N227^3+O227^3+P227^3+Q227^3+R227^3+S227^3+T227^3+U227^3+V227^3+W227^3+X227^3+Y227^3+Z227^3</f>
        <v>1530765625</v>
      </c>
    </row>
    <row r="228" spans="1:28" x14ac:dyDescent="0.25">
      <c r="A228" s="7" t="s">
        <v>2</v>
      </c>
      <c r="B228" s="3">
        <f>B223</f>
        <v>411</v>
      </c>
      <c r="C228" s="3">
        <f>C222</f>
        <v>143</v>
      </c>
      <c r="D228" s="3">
        <f>D221</f>
        <v>625</v>
      </c>
      <c r="E228" s="3">
        <f>E220</f>
        <v>327</v>
      </c>
      <c r="F228" s="3">
        <f>F219</f>
        <v>59</v>
      </c>
      <c r="G228" s="3">
        <f>G218</f>
        <v>260</v>
      </c>
      <c r="H228" s="3">
        <f>H217</f>
        <v>112</v>
      </c>
      <c r="I228" s="3">
        <f>I216</f>
        <v>469</v>
      </c>
      <c r="J228" s="3">
        <f>J215</f>
        <v>196</v>
      </c>
      <c r="K228" s="3">
        <f>K214</f>
        <v>528</v>
      </c>
      <c r="L228" s="3">
        <f>L213</f>
        <v>229</v>
      </c>
      <c r="M228" s="3">
        <f>M212</f>
        <v>581</v>
      </c>
      <c r="N228" s="3">
        <f>N211</f>
        <v>313</v>
      </c>
      <c r="O228" s="3">
        <f>O210</f>
        <v>45</v>
      </c>
      <c r="P228" s="3">
        <f>P209</f>
        <v>397</v>
      </c>
      <c r="Q228" s="3">
        <f>Q208</f>
        <v>98</v>
      </c>
      <c r="R228" s="3">
        <f>R207</f>
        <v>430</v>
      </c>
      <c r="S228" s="3">
        <f>S206</f>
        <v>157</v>
      </c>
      <c r="T228" s="3">
        <f>T205</f>
        <v>514</v>
      </c>
      <c r="U228" s="3">
        <f>U204</f>
        <v>366</v>
      </c>
      <c r="V228" s="3">
        <f>V203</f>
        <v>567</v>
      </c>
      <c r="W228" s="3">
        <f>W202</f>
        <v>299</v>
      </c>
      <c r="X228" s="3">
        <f>X201</f>
        <v>1</v>
      </c>
      <c r="Y228" s="3">
        <f>Y200</f>
        <v>483</v>
      </c>
      <c r="Z228" s="9">
        <f>Z199</f>
        <v>215</v>
      </c>
      <c r="AA228" s="11">
        <f>SUMSQ(B228:Z228)</f>
        <v>3263025</v>
      </c>
      <c r="AB228" s="12">
        <f>B228^3+C228^3+D228^3+E228^3+F228^3+G228^3+H228^3+I228^3+J228^3+K228^3+L228^3+M228^3+N228^3+O228^3+P228^3+Q228^3+R228^3+S228^3+T228^3+U228^3+V228^3+W228^3+X228^3+Y228^3+Z228^3</f>
        <v>1530765625</v>
      </c>
    </row>
    <row r="230" spans="1:28" x14ac:dyDescent="0.25">
      <c r="A230" s="2" t="s">
        <v>3</v>
      </c>
      <c r="B230" s="13" t="s">
        <v>49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6"/>
      <c r="AB230" s="2"/>
    </row>
    <row r="231" spans="1:28" x14ac:dyDescent="0.25">
      <c r="A231" s="2">
        <v>1</v>
      </c>
      <c r="B231" s="15">
        <v>23</v>
      </c>
      <c r="C231" s="16">
        <v>501</v>
      </c>
      <c r="D231" s="16">
        <v>384</v>
      </c>
      <c r="E231" s="16">
        <v>262</v>
      </c>
      <c r="F231" s="16">
        <v>145</v>
      </c>
      <c r="G231" s="16">
        <v>52</v>
      </c>
      <c r="H231" s="16">
        <v>560</v>
      </c>
      <c r="I231" s="16">
        <v>438</v>
      </c>
      <c r="J231" s="16">
        <v>316</v>
      </c>
      <c r="K231" s="16">
        <v>199</v>
      </c>
      <c r="L231" s="16">
        <v>106</v>
      </c>
      <c r="M231" s="16">
        <v>614</v>
      </c>
      <c r="N231" s="16">
        <v>492</v>
      </c>
      <c r="O231" s="16">
        <v>375</v>
      </c>
      <c r="P231" s="16">
        <v>228</v>
      </c>
      <c r="Q231" s="16">
        <v>40</v>
      </c>
      <c r="R231" s="16">
        <v>543</v>
      </c>
      <c r="S231" s="16">
        <v>421</v>
      </c>
      <c r="T231" s="16">
        <v>279</v>
      </c>
      <c r="U231" s="16">
        <v>157</v>
      </c>
      <c r="V231" s="16">
        <v>94</v>
      </c>
      <c r="W231" s="16">
        <v>597</v>
      </c>
      <c r="X231" s="16">
        <v>455</v>
      </c>
      <c r="Y231" s="16">
        <v>333</v>
      </c>
      <c r="Z231" s="21">
        <v>211</v>
      </c>
      <c r="AA231" s="11">
        <f t="shared" ref="AA231:AA255" si="14">SUMSQ(B231:Z231)</f>
        <v>3263025</v>
      </c>
    </row>
    <row r="232" spans="1:28" x14ac:dyDescent="0.25">
      <c r="A232" s="2">
        <v>2</v>
      </c>
      <c r="B232" s="17">
        <v>158</v>
      </c>
      <c r="C232" s="18">
        <v>36</v>
      </c>
      <c r="D232" s="18">
        <v>544</v>
      </c>
      <c r="E232" s="18">
        <v>422</v>
      </c>
      <c r="F232" s="18">
        <v>280</v>
      </c>
      <c r="G232" s="18">
        <v>212</v>
      </c>
      <c r="H232" s="18">
        <v>95</v>
      </c>
      <c r="I232" s="18">
        <v>598</v>
      </c>
      <c r="J232" s="18">
        <v>451</v>
      </c>
      <c r="K232" s="18">
        <v>334</v>
      </c>
      <c r="L232" s="18">
        <v>141</v>
      </c>
      <c r="M232" s="18">
        <v>24</v>
      </c>
      <c r="N232" s="18">
        <v>502</v>
      </c>
      <c r="O232" s="18">
        <v>385</v>
      </c>
      <c r="P232" s="18">
        <v>263</v>
      </c>
      <c r="Q232" s="18">
        <v>200</v>
      </c>
      <c r="R232" s="18">
        <v>53</v>
      </c>
      <c r="S232" s="18">
        <v>556</v>
      </c>
      <c r="T232" s="18">
        <v>439</v>
      </c>
      <c r="U232" s="18">
        <v>317</v>
      </c>
      <c r="V232" s="18">
        <v>229</v>
      </c>
      <c r="W232" s="18">
        <v>107</v>
      </c>
      <c r="X232" s="18">
        <v>615</v>
      </c>
      <c r="Y232" s="18">
        <v>493</v>
      </c>
      <c r="Z232" s="22">
        <v>371</v>
      </c>
      <c r="AA232" s="11">
        <f t="shared" si="14"/>
        <v>3263025</v>
      </c>
    </row>
    <row r="233" spans="1:28" x14ac:dyDescent="0.25">
      <c r="A233" s="2">
        <v>3</v>
      </c>
      <c r="B233" s="17">
        <v>318</v>
      </c>
      <c r="C233" s="18">
        <v>196</v>
      </c>
      <c r="D233" s="18">
        <v>54</v>
      </c>
      <c r="E233" s="18">
        <v>557</v>
      </c>
      <c r="F233" s="18">
        <v>440</v>
      </c>
      <c r="G233" s="18">
        <v>372</v>
      </c>
      <c r="H233" s="18">
        <v>230</v>
      </c>
      <c r="I233" s="18">
        <v>108</v>
      </c>
      <c r="J233" s="18">
        <v>611</v>
      </c>
      <c r="K233" s="18">
        <v>494</v>
      </c>
      <c r="L233" s="18">
        <v>276</v>
      </c>
      <c r="M233" s="18">
        <v>159</v>
      </c>
      <c r="N233" s="18">
        <v>37</v>
      </c>
      <c r="O233" s="18">
        <v>545</v>
      </c>
      <c r="P233" s="18">
        <v>423</v>
      </c>
      <c r="Q233" s="18">
        <v>335</v>
      </c>
      <c r="R233" s="18">
        <v>213</v>
      </c>
      <c r="S233" s="18">
        <v>91</v>
      </c>
      <c r="T233" s="18">
        <v>599</v>
      </c>
      <c r="U233" s="18">
        <v>452</v>
      </c>
      <c r="V233" s="18">
        <v>264</v>
      </c>
      <c r="W233" s="18">
        <v>142</v>
      </c>
      <c r="X233" s="18">
        <v>25</v>
      </c>
      <c r="Y233" s="18">
        <v>503</v>
      </c>
      <c r="Z233" s="22">
        <v>381</v>
      </c>
      <c r="AA233" s="11">
        <f t="shared" si="14"/>
        <v>3263025</v>
      </c>
    </row>
    <row r="234" spans="1:28" x14ac:dyDescent="0.25">
      <c r="A234" s="2">
        <v>4</v>
      </c>
      <c r="B234" s="17">
        <v>453</v>
      </c>
      <c r="C234" s="18">
        <v>331</v>
      </c>
      <c r="D234" s="18">
        <v>214</v>
      </c>
      <c r="E234" s="18">
        <v>92</v>
      </c>
      <c r="F234" s="18">
        <v>600</v>
      </c>
      <c r="G234" s="18">
        <v>382</v>
      </c>
      <c r="H234" s="18">
        <v>265</v>
      </c>
      <c r="I234" s="18">
        <v>143</v>
      </c>
      <c r="J234" s="18">
        <v>21</v>
      </c>
      <c r="K234" s="18">
        <v>504</v>
      </c>
      <c r="L234" s="18">
        <v>436</v>
      </c>
      <c r="M234" s="18">
        <v>319</v>
      </c>
      <c r="N234" s="18">
        <v>197</v>
      </c>
      <c r="O234" s="18">
        <v>55</v>
      </c>
      <c r="P234" s="18">
        <v>558</v>
      </c>
      <c r="Q234" s="18">
        <v>495</v>
      </c>
      <c r="R234" s="18">
        <v>373</v>
      </c>
      <c r="S234" s="18">
        <v>226</v>
      </c>
      <c r="T234" s="18">
        <v>109</v>
      </c>
      <c r="U234" s="18">
        <v>612</v>
      </c>
      <c r="V234" s="18">
        <v>424</v>
      </c>
      <c r="W234" s="18">
        <v>277</v>
      </c>
      <c r="X234" s="18">
        <v>160</v>
      </c>
      <c r="Y234" s="18">
        <v>38</v>
      </c>
      <c r="Z234" s="22">
        <v>541</v>
      </c>
      <c r="AA234" s="11">
        <f t="shared" si="14"/>
        <v>3263025</v>
      </c>
    </row>
    <row r="235" spans="1:28" x14ac:dyDescent="0.25">
      <c r="A235" s="2">
        <v>5</v>
      </c>
      <c r="B235" s="17">
        <v>613</v>
      </c>
      <c r="C235" s="18">
        <v>491</v>
      </c>
      <c r="D235" s="18">
        <v>374</v>
      </c>
      <c r="E235" s="18">
        <v>227</v>
      </c>
      <c r="F235" s="18">
        <v>110</v>
      </c>
      <c r="G235" s="18">
        <v>542</v>
      </c>
      <c r="H235" s="18">
        <v>425</v>
      </c>
      <c r="I235" s="18">
        <v>278</v>
      </c>
      <c r="J235" s="18">
        <v>156</v>
      </c>
      <c r="K235" s="18">
        <v>39</v>
      </c>
      <c r="L235" s="18">
        <v>596</v>
      </c>
      <c r="M235" s="18">
        <v>454</v>
      </c>
      <c r="N235" s="18">
        <v>332</v>
      </c>
      <c r="O235" s="18">
        <v>215</v>
      </c>
      <c r="P235" s="18">
        <v>93</v>
      </c>
      <c r="Q235" s="18">
        <v>505</v>
      </c>
      <c r="R235" s="18">
        <v>383</v>
      </c>
      <c r="S235" s="18">
        <v>261</v>
      </c>
      <c r="T235" s="18">
        <v>144</v>
      </c>
      <c r="U235" s="18">
        <v>22</v>
      </c>
      <c r="V235" s="18">
        <v>559</v>
      </c>
      <c r="W235" s="18">
        <v>437</v>
      </c>
      <c r="X235" s="18">
        <v>320</v>
      </c>
      <c r="Y235" s="18">
        <v>198</v>
      </c>
      <c r="Z235" s="22">
        <v>51</v>
      </c>
      <c r="AA235" s="11">
        <f t="shared" si="14"/>
        <v>3263025</v>
      </c>
    </row>
    <row r="236" spans="1:28" x14ac:dyDescent="0.25">
      <c r="A236" s="2">
        <v>6</v>
      </c>
      <c r="B236" s="17">
        <v>221</v>
      </c>
      <c r="C236" s="18">
        <v>79</v>
      </c>
      <c r="D236" s="18">
        <v>582</v>
      </c>
      <c r="E236" s="18">
        <v>465</v>
      </c>
      <c r="F236" s="18">
        <v>343</v>
      </c>
      <c r="G236" s="18">
        <v>130</v>
      </c>
      <c r="H236" s="18">
        <v>8</v>
      </c>
      <c r="I236" s="18">
        <v>511</v>
      </c>
      <c r="J236" s="18">
        <v>394</v>
      </c>
      <c r="K236" s="18">
        <v>272</v>
      </c>
      <c r="L236" s="18">
        <v>184</v>
      </c>
      <c r="M236" s="18">
        <v>62</v>
      </c>
      <c r="N236" s="18">
        <v>570</v>
      </c>
      <c r="O236" s="18">
        <v>448</v>
      </c>
      <c r="P236" s="18">
        <v>301</v>
      </c>
      <c r="Q236" s="18">
        <v>238</v>
      </c>
      <c r="R236" s="18">
        <v>116</v>
      </c>
      <c r="S236" s="18">
        <v>624</v>
      </c>
      <c r="T236" s="18">
        <v>477</v>
      </c>
      <c r="U236" s="18">
        <v>360</v>
      </c>
      <c r="V236" s="18">
        <v>167</v>
      </c>
      <c r="W236" s="18">
        <v>50</v>
      </c>
      <c r="X236" s="18">
        <v>528</v>
      </c>
      <c r="Y236" s="18">
        <v>406</v>
      </c>
      <c r="Z236" s="22">
        <v>289</v>
      </c>
      <c r="AA236" s="11">
        <f t="shared" si="14"/>
        <v>3263025</v>
      </c>
    </row>
    <row r="237" spans="1:28" x14ac:dyDescent="0.25">
      <c r="A237" s="2">
        <v>7</v>
      </c>
      <c r="B237" s="17">
        <v>356</v>
      </c>
      <c r="C237" s="18">
        <v>239</v>
      </c>
      <c r="D237" s="18">
        <v>117</v>
      </c>
      <c r="E237" s="18">
        <v>625</v>
      </c>
      <c r="F237" s="18">
        <v>478</v>
      </c>
      <c r="G237" s="18">
        <v>290</v>
      </c>
      <c r="H237" s="18">
        <v>168</v>
      </c>
      <c r="I237" s="18">
        <v>46</v>
      </c>
      <c r="J237" s="18">
        <v>529</v>
      </c>
      <c r="K237" s="18">
        <v>407</v>
      </c>
      <c r="L237" s="18">
        <v>344</v>
      </c>
      <c r="M237" s="18">
        <v>222</v>
      </c>
      <c r="N237" s="18">
        <v>80</v>
      </c>
      <c r="O237" s="18">
        <v>583</v>
      </c>
      <c r="P237" s="18">
        <v>461</v>
      </c>
      <c r="Q237" s="18">
        <v>273</v>
      </c>
      <c r="R237" s="18">
        <v>126</v>
      </c>
      <c r="S237" s="18">
        <v>9</v>
      </c>
      <c r="T237" s="18">
        <v>512</v>
      </c>
      <c r="U237" s="18">
        <v>395</v>
      </c>
      <c r="V237" s="18">
        <v>302</v>
      </c>
      <c r="W237" s="18">
        <v>185</v>
      </c>
      <c r="X237" s="18">
        <v>63</v>
      </c>
      <c r="Y237" s="18">
        <v>566</v>
      </c>
      <c r="Z237" s="22">
        <v>449</v>
      </c>
      <c r="AA237" s="11">
        <f t="shared" si="14"/>
        <v>3263025</v>
      </c>
      <c r="AB237" s="3" t="s">
        <v>3</v>
      </c>
    </row>
    <row r="238" spans="1:28" x14ac:dyDescent="0.25">
      <c r="A238" s="2">
        <v>8</v>
      </c>
      <c r="B238" s="17">
        <v>391</v>
      </c>
      <c r="C238" s="18">
        <v>274</v>
      </c>
      <c r="D238" s="18">
        <v>127</v>
      </c>
      <c r="E238" s="18">
        <v>10</v>
      </c>
      <c r="F238" s="18">
        <v>513</v>
      </c>
      <c r="G238" s="18">
        <v>450</v>
      </c>
      <c r="H238" s="18">
        <v>303</v>
      </c>
      <c r="I238" s="18">
        <v>181</v>
      </c>
      <c r="J238" s="18">
        <v>64</v>
      </c>
      <c r="K238" s="18">
        <v>567</v>
      </c>
      <c r="L238" s="18">
        <v>479</v>
      </c>
      <c r="M238" s="18">
        <v>357</v>
      </c>
      <c r="N238" s="18">
        <v>240</v>
      </c>
      <c r="O238" s="18">
        <v>118</v>
      </c>
      <c r="P238" s="18">
        <v>621</v>
      </c>
      <c r="Q238" s="18">
        <v>408</v>
      </c>
      <c r="R238" s="18">
        <v>286</v>
      </c>
      <c r="S238" s="18">
        <v>169</v>
      </c>
      <c r="T238" s="18">
        <v>47</v>
      </c>
      <c r="U238" s="18">
        <v>530</v>
      </c>
      <c r="V238" s="18">
        <v>462</v>
      </c>
      <c r="W238" s="18">
        <v>345</v>
      </c>
      <c r="X238" s="18">
        <v>223</v>
      </c>
      <c r="Y238" s="18">
        <v>76</v>
      </c>
      <c r="Z238" s="22">
        <v>584</v>
      </c>
      <c r="AA238" s="11">
        <f t="shared" si="14"/>
        <v>3263025</v>
      </c>
    </row>
    <row r="239" spans="1:28" x14ac:dyDescent="0.25">
      <c r="A239" s="2">
        <v>9</v>
      </c>
      <c r="B239" s="17">
        <v>526</v>
      </c>
      <c r="C239" s="18">
        <v>409</v>
      </c>
      <c r="D239" s="18">
        <v>287</v>
      </c>
      <c r="E239" s="18">
        <v>170</v>
      </c>
      <c r="F239" s="18">
        <v>48</v>
      </c>
      <c r="G239" s="18">
        <v>585</v>
      </c>
      <c r="H239" s="18">
        <v>463</v>
      </c>
      <c r="I239" s="18">
        <v>341</v>
      </c>
      <c r="J239" s="18">
        <v>224</v>
      </c>
      <c r="K239" s="18">
        <v>77</v>
      </c>
      <c r="L239" s="18">
        <v>514</v>
      </c>
      <c r="M239" s="18">
        <v>392</v>
      </c>
      <c r="N239" s="18">
        <v>275</v>
      </c>
      <c r="O239" s="18">
        <v>128</v>
      </c>
      <c r="P239" s="18">
        <v>6</v>
      </c>
      <c r="Q239" s="18">
        <v>568</v>
      </c>
      <c r="R239" s="18">
        <v>446</v>
      </c>
      <c r="S239" s="18">
        <v>304</v>
      </c>
      <c r="T239" s="18">
        <v>182</v>
      </c>
      <c r="U239" s="18">
        <v>65</v>
      </c>
      <c r="V239" s="18">
        <v>622</v>
      </c>
      <c r="W239" s="18">
        <v>480</v>
      </c>
      <c r="X239" s="18">
        <v>358</v>
      </c>
      <c r="Y239" s="18">
        <v>236</v>
      </c>
      <c r="Z239" s="22">
        <v>119</v>
      </c>
      <c r="AA239" s="11">
        <f t="shared" si="14"/>
        <v>3263025</v>
      </c>
    </row>
    <row r="240" spans="1:28" x14ac:dyDescent="0.25">
      <c r="A240" s="2">
        <v>10</v>
      </c>
      <c r="B240" s="17">
        <v>61</v>
      </c>
      <c r="C240" s="18">
        <v>569</v>
      </c>
      <c r="D240" s="18">
        <v>447</v>
      </c>
      <c r="E240" s="18">
        <v>305</v>
      </c>
      <c r="F240" s="18">
        <v>183</v>
      </c>
      <c r="G240" s="18">
        <v>120</v>
      </c>
      <c r="H240" s="18">
        <v>623</v>
      </c>
      <c r="I240" s="18">
        <v>476</v>
      </c>
      <c r="J240" s="18">
        <v>359</v>
      </c>
      <c r="K240" s="18">
        <v>237</v>
      </c>
      <c r="L240" s="18">
        <v>49</v>
      </c>
      <c r="M240" s="18">
        <v>527</v>
      </c>
      <c r="N240" s="18">
        <v>410</v>
      </c>
      <c r="O240" s="18">
        <v>288</v>
      </c>
      <c r="P240" s="18">
        <v>166</v>
      </c>
      <c r="Q240" s="18">
        <v>78</v>
      </c>
      <c r="R240" s="18">
        <v>581</v>
      </c>
      <c r="S240" s="18">
        <v>464</v>
      </c>
      <c r="T240" s="18">
        <v>342</v>
      </c>
      <c r="U240" s="18">
        <v>225</v>
      </c>
      <c r="V240" s="18">
        <v>7</v>
      </c>
      <c r="W240" s="18">
        <v>515</v>
      </c>
      <c r="X240" s="18">
        <v>393</v>
      </c>
      <c r="Y240" s="18">
        <v>271</v>
      </c>
      <c r="Z240" s="22">
        <v>129</v>
      </c>
      <c r="AA240" s="11">
        <f t="shared" si="14"/>
        <v>3263025</v>
      </c>
    </row>
    <row r="241" spans="1:28" x14ac:dyDescent="0.25">
      <c r="A241" s="2">
        <v>11</v>
      </c>
      <c r="B241" s="17">
        <v>299</v>
      </c>
      <c r="C241" s="18">
        <v>152</v>
      </c>
      <c r="D241" s="18">
        <v>35</v>
      </c>
      <c r="E241" s="18">
        <v>538</v>
      </c>
      <c r="F241" s="18">
        <v>416</v>
      </c>
      <c r="G241" s="18">
        <v>328</v>
      </c>
      <c r="H241" s="18">
        <v>206</v>
      </c>
      <c r="I241" s="18">
        <v>89</v>
      </c>
      <c r="J241" s="18">
        <v>592</v>
      </c>
      <c r="K241" s="18">
        <v>475</v>
      </c>
      <c r="L241" s="18">
        <v>257</v>
      </c>
      <c r="M241" s="18">
        <v>140</v>
      </c>
      <c r="N241" s="18">
        <v>18</v>
      </c>
      <c r="O241" s="18">
        <v>521</v>
      </c>
      <c r="P241" s="18">
        <v>379</v>
      </c>
      <c r="Q241" s="18">
        <v>311</v>
      </c>
      <c r="R241" s="18">
        <v>194</v>
      </c>
      <c r="S241" s="18">
        <v>72</v>
      </c>
      <c r="T241" s="18">
        <v>555</v>
      </c>
      <c r="U241" s="18">
        <v>433</v>
      </c>
      <c r="V241" s="18">
        <v>370</v>
      </c>
      <c r="W241" s="18">
        <v>248</v>
      </c>
      <c r="X241" s="18">
        <v>101</v>
      </c>
      <c r="Y241" s="18">
        <v>609</v>
      </c>
      <c r="Z241" s="22">
        <v>487</v>
      </c>
      <c r="AA241" s="11">
        <f t="shared" si="14"/>
        <v>3263025</v>
      </c>
    </row>
    <row r="242" spans="1:28" x14ac:dyDescent="0.25">
      <c r="A242" s="2">
        <v>12</v>
      </c>
      <c r="B242" s="17">
        <v>434</v>
      </c>
      <c r="C242" s="18">
        <v>312</v>
      </c>
      <c r="D242" s="18">
        <v>195</v>
      </c>
      <c r="E242" s="18">
        <v>73</v>
      </c>
      <c r="F242" s="18">
        <v>551</v>
      </c>
      <c r="G242" s="18">
        <v>488</v>
      </c>
      <c r="H242" s="18">
        <v>366</v>
      </c>
      <c r="I242" s="18">
        <v>249</v>
      </c>
      <c r="J242" s="18">
        <v>102</v>
      </c>
      <c r="K242" s="18">
        <v>610</v>
      </c>
      <c r="L242" s="18">
        <v>417</v>
      </c>
      <c r="M242" s="18">
        <v>300</v>
      </c>
      <c r="N242" s="18">
        <v>153</v>
      </c>
      <c r="O242" s="18">
        <v>31</v>
      </c>
      <c r="P242" s="18">
        <v>539</v>
      </c>
      <c r="Q242" s="18">
        <v>471</v>
      </c>
      <c r="R242" s="18">
        <v>329</v>
      </c>
      <c r="S242" s="18">
        <v>207</v>
      </c>
      <c r="T242" s="18">
        <v>90</v>
      </c>
      <c r="U242" s="18">
        <v>593</v>
      </c>
      <c r="V242" s="18">
        <v>380</v>
      </c>
      <c r="W242" s="18">
        <v>258</v>
      </c>
      <c r="X242" s="18">
        <v>136</v>
      </c>
      <c r="Y242" s="18">
        <v>19</v>
      </c>
      <c r="Z242" s="22">
        <v>522</v>
      </c>
      <c r="AA242" s="11">
        <f t="shared" si="14"/>
        <v>3263025</v>
      </c>
    </row>
    <row r="243" spans="1:28" x14ac:dyDescent="0.25">
      <c r="A243" s="2">
        <v>13</v>
      </c>
      <c r="B243" s="17">
        <v>594</v>
      </c>
      <c r="C243" s="18">
        <v>472</v>
      </c>
      <c r="D243" s="18">
        <v>330</v>
      </c>
      <c r="E243" s="18">
        <v>208</v>
      </c>
      <c r="F243" s="18">
        <v>86</v>
      </c>
      <c r="G243" s="18">
        <v>523</v>
      </c>
      <c r="H243" s="18">
        <v>376</v>
      </c>
      <c r="I243" s="18">
        <v>259</v>
      </c>
      <c r="J243" s="18">
        <v>137</v>
      </c>
      <c r="K243" s="18">
        <v>20</v>
      </c>
      <c r="L243" s="18">
        <v>552</v>
      </c>
      <c r="M243" s="18">
        <v>435</v>
      </c>
      <c r="N243" s="14">
        <v>313</v>
      </c>
      <c r="O243" s="18">
        <v>191</v>
      </c>
      <c r="P243" s="18">
        <v>74</v>
      </c>
      <c r="Q243" s="18">
        <v>606</v>
      </c>
      <c r="R243" s="18">
        <v>489</v>
      </c>
      <c r="S243" s="18">
        <v>367</v>
      </c>
      <c r="T243" s="18">
        <v>250</v>
      </c>
      <c r="U243" s="18">
        <v>103</v>
      </c>
      <c r="V243" s="18">
        <v>540</v>
      </c>
      <c r="W243" s="18">
        <v>418</v>
      </c>
      <c r="X243" s="18">
        <v>296</v>
      </c>
      <c r="Y243" s="18">
        <v>154</v>
      </c>
      <c r="Z243" s="22">
        <v>32</v>
      </c>
      <c r="AA243" s="11">
        <f t="shared" si="14"/>
        <v>3263025</v>
      </c>
      <c r="AB243" s="12">
        <f>B243^3+C243^3+D243^3+E243^3+F243^3+G243^3+H243^3+I243^3+J243^3+K243^3+L243^3+M243^3+N243^3+O243^3+P243^3+Q243^3+R243^3+S243^3+T243^3+U243^3+V243^3+W243^3+X243^3+Y243^3+Z243^3</f>
        <v>1530765625</v>
      </c>
    </row>
    <row r="244" spans="1:28" x14ac:dyDescent="0.25">
      <c r="A244" s="2">
        <v>14</v>
      </c>
      <c r="B244" s="17">
        <v>104</v>
      </c>
      <c r="C244" s="18">
        <v>607</v>
      </c>
      <c r="D244" s="18">
        <v>490</v>
      </c>
      <c r="E244" s="18">
        <v>368</v>
      </c>
      <c r="F244" s="18">
        <v>246</v>
      </c>
      <c r="G244" s="18">
        <v>33</v>
      </c>
      <c r="H244" s="18">
        <v>536</v>
      </c>
      <c r="I244" s="18">
        <v>419</v>
      </c>
      <c r="J244" s="18">
        <v>297</v>
      </c>
      <c r="K244" s="18">
        <v>155</v>
      </c>
      <c r="L244" s="18">
        <v>87</v>
      </c>
      <c r="M244" s="18">
        <v>595</v>
      </c>
      <c r="N244" s="18">
        <v>473</v>
      </c>
      <c r="O244" s="18">
        <v>326</v>
      </c>
      <c r="P244" s="18">
        <v>209</v>
      </c>
      <c r="Q244" s="18">
        <v>16</v>
      </c>
      <c r="R244" s="18">
        <v>524</v>
      </c>
      <c r="S244" s="18">
        <v>377</v>
      </c>
      <c r="T244" s="18">
        <v>260</v>
      </c>
      <c r="U244" s="18">
        <v>138</v>
      </c>
      <c r="V244" s="18">
        <v>75</v>
      </c>
      <c r="W244" s="18">
        <v>553</v>
      </c>
      <c r="X244" s="18">
        <v>431</v>
      </c>
      <c r="Y244" s="18">
        <v>314</v>
      </c>
      <c r="Z244" s="22">
        <v>192</v>
      </c>
      <c r="AA244" s="11">
        <f t="shared" si="14"/>
        <v>3263025</v>
      </c>
      <c r="AB244" s="12"/>
    </row>
    <row r="245" spans="1:28" x14ac:dyDescent="0.25">
      <c r="A245" s="2">
        <v>15</v>
      </c>
      <c r="B245" s="17">
        <v>139</v>
      </c>
      <c r="C245" s="18">
        <v>17</v>
      </c>
      <c r="D245" s="18">
        <v>525</v>
      </c>
      <c r="E245" s="18">
        <v>378</v>
      </c>
      <c r="F245" s="18">
        <v>256</v>
      </c>
      <c r="G245" s="18">
        <v>193</v>
      </c>
      <c r="H245" s="18">
        <v>71</v>
      </c>
      <c r="I245" s="18">
        <v>554</v>
      </c>
      <c r="J245" s="18">
        <v>432</v>
      </c>
      <c r="K245" s="18">
        <v>315</v>
      </c>
      <c r="L245" s="18">
        <v>247</v>
      </c>
      <c r="M245" s="18">
        <v>105</v>
      </c>
      <c r="N245" s="18">
        <v>608</v>
      </c>
      <c r="O245" s="18">
        <v>486</v>
      </c>
      <c r="P245" s="18">
        <v>369</v>
      </c>
      <c r="Q245" s="18">
        <v>151</v>
      </c>
      <c r="R245" s="18">
        <v>34</v>
      </c>
      <c r="S245" s="18">
        <v>537</v>
      </c>
      <c r="T245" s="18">
        <v>420</v>
      </c>
      <c r="U245" s="18">
        <v>298</v>
      </c>
      <c r="V245" s="18">
        <v>210</v>
      </c>
      <c r="W245" s="18">
        <v>88</v>
      </c>
      <c r="X245" s="18">
        <v>591</v>
      </c>
      <c r="Y245" s="18">
        <v>474</v>
      </c>
      <c r="Z245" s="22">
        <v>327</v>
      </c>
      <c r="AA245" s="11">
        <f t="shared" si="14"/>
        <v>3263025</v>
      </c>
      <c r="AB245" s="12"/>
    </row>
    <row r="246" spans="1:28" x14ac:dyDescent="0.25">
      <c r="A246" s="2">
        <v>16</v>
      </c>
      <c r="B246" s="17">
        <v>497</v>
      </c>
      <c r="C246" s="18">
        <v>355</v>
      </c>
      <c r="D246" s="18">
        <v>233</v>
      </c>
      <c r="E246" s="18">
        <v>111</v>
      </c>
      <c r="F246" s="18">
        <v>619</v>
      </c>
      <c r="G246" s="18">
        <v>401</v>
      </c>
      <c r="H246" s="18">
        <v>284</v>
      </c>
      <c r="I246" s="18">
        <v>162</v>
      </c>
      <c r="J246" s="18">
        <v>45</v>
      </c>
      <c r="K246" s="18">
        <v>548</v>
      </c>
      <c r="L246" s="18">
        <v>460</v>
      </c>
      <c r="M246" s="18">
        <v>338</v>
      </c>
      <c r="N246" s="18">
        <v>216</v>
      </c>
      <c r="O246" s="18">
        <v>99</v>
      </c>
      <c r="P246" s="18">
        <v>577</v>
      </c>
      <c r="Q246" s="18">
        <v>389</v>
      </c>
      <c r="R246" s="18">
        <v>267</v>
      </c>
      <c r="S246" s="18">
        <v>150</v>
      </c>
      <c r="T246" s="18">
        <v>3</v>
      </c>
      <c r="U246" s="18">
        <v>506</v>
      </c>
      <c r="V246" s="18">
        <v>443</v>
      </c>
      <c r="W246" s="18">
        <v>321</v>
      </c>
      <c r="X246" s="18">
        <v>179</v>
      </c>
      <c r="Y246" s="18">
        <v>57</v>
      </c>
      <c r="Z246" s="22">
        <v>565</v>
      </c>
      <c r="AA246" s="11">
        <f t="shared" si="14"/>
        <v>3263025</v>
      </c>
      <c r="AB246" s="12"/>
    </row>
    <row r="247" spans="1:28" x14ac:dyDescent="0.25">
      <c r="A247" s="2">
        <v>17</v>
      </c>
      <c r="B247" s="17">
        <v>507</v>
      </c>
      <c r="C247" s="18">
        <v>390</v>
      </c>
      <c r="D247" s="18">
        <v>268</v>
      </c>
      <c r="E247" s="18">
        <v>146</v>
      </c>
      <c r="F247" s="18">
        <v>4</v>
      </c>
      <c r="G247" s="18">
        <v>561</v>
      </c>
      <c r="H247" s="18">
        <v>444</v>
      </c>
      <c r="I247" s="18">
        <v>322</v>
      </c>
      <c r="J247" s="18">
        <v>180</v>
      </c>
      <c r="K247" s="18">
        <v>58</v>
      </c>
      <c r="L247" s="18">
        <v>620</v>
      </c>
      <c r="M247" s="18">
        <v>498</v>
      </c>
      <c r="N247" s="18">
        <v>351</v>
      </c>
      <c r="O247" s="18">
        <v>234</v>
      </c>
      <c r="P247" s="18">
        <v>112</v>
      </c>
      <c r="Q247" s="18">
        <v>549</v>
      </c>
      <c r="R247" s="18">
        <v>402</v>
      </c>
      <c r="S247" s="18">
        <v>285</v>
      </c>
      <c r="T247" s="18">
        <v>163</v>
      </c>
      <c r="U247" s="18">
        <v>41</v>
      </c>
      <c r="V247" s="18">
        <v>578</v>
      </c>
      <c r="W247" s="18">
        <v>456</v>
      </c>
      <c r="X247" s="18">
        <v>339</v>
      </c>
      <c r="Y247" s="18">
        <v>217</v>
      </c>
      <c r="Z247" s="22">
        <v>100</v>
      </c>
      <c r="AA247" s="11">
        <f t="shared" si="14"/>
        <v>3263025</v>
      </c>
      <c r="AB247" s="12"/>
    </row>
    <row r="248" spans="1:28" x14ac:dyDescent="0.25">
      <c r="A248" s="2">
        <v>18</v>
      </c>
      <c r="B248" s="17">
        <v>42</v>
      </c>
      <c r="C248" s="18">
        <v>550</v>
      </c>
      <c r="D248" s="18">
        <v>403</v>
      </c>
      <c r="E248" s="18">
        <v>281</v>
      </c>
      <c r="F248" s="18">
        <v>164</v>
      </c>
      <c r="G248" s="18">
        <v>96</v>
      </c>
      <c r="H248" s="18">
        <v>579</v>
      </c>
      <c r="I248" s="18">
        <v>457</v>
      </c>
      <c r="J248" s="18">
        <v>340</v>
      </c>
      <c r="K248" s="18">
        <v>218</v>
      </c>
      <c r="L248" s="18">
        <v>5</v>
      </c>
      <c r="M248" s="18">
        <v>508</v>
      </c>
      <c r="N248" s="18">
        <v>386</v>
      </c>
      <c r="O248" s="18">
        <v>269</v>
      </c>
      <c r="P248" s="18">
        <v>147</v>
      </c>
      <c r="Q248" s="18">
        <v>59</v>
      </c>
      <c r="R248" s="18">
        <v>562</v>
      </c>
      <c r="S248" s="18">
        <v>445</v>
      </c>
      <c r="T248" s="18">
        <v>323</v>
      </c>
      <c r="U248" s="18">
        <v>176</v>
      </c>
      <c r="V248" s="18">
        <v>113</v>
      </c>
      <c r="W248" s="18">
        <v>616</v>
      </c>
      <c r="X248" s="18">
        <v>499</v>
      </c>
      <c r="Y248" s="18">
        <v>352</v>
      </c>
      <c r="Z248" s="22">
        <v>235</v>
      </c>
      <c r="AA248" s="11">
        <f t="shared" si="14"/>
        <v>3263025</v>
      </c>
      <c r="AB248" s="12"/>
    </row>
    <row r="249" spans="1:28" x14ac:dyDescent="0.25">
      <c r="A249" s="2">
        <v>19</v>
      </c>
      <c r="B249" s="17">
        <v>177</v>
      </c>
      <c r="C249" s="18">
        <v>60</v>
      </c>
      <c r="D249" s="18">
        <v>563</v>
      </c>
      <c r="E249" s="18">
        <v>441</v>
      </c>
      <c r="F249" s="18">
        <v>324</v>
      </c>
      <c r="G249" s="18">
        <v>231</v>
      </c>
      <c r="H249" s="18">
        <v>114</v>
      </c>
      <c r="I249" s="18">
        <v>617</v>
      </c>
      <c r="J249" s="18">
        <v>500</v>
      </c>
      <c r="K249" s="18">
        <v>353</v>
      </c>
      <c r="L249" s="18">
        <v>165</v>
      </c>
      <c r="M249" s="18">
        <v>43</v>
      </c>
      <c r="N249" s="18">
        <v>546</v>
      </c>
      <c r="O249" s="18">
        <v>404</v>
      </c>
      <c r="P249" s="18">
        <v>282</v>
      </c>
      <c r="Q249" s="18">
        <v>219</v>
      </c>
      <c r="R249" s="18">
        <v>97</v>
      </c>
      <c r="S249" s="18">
        <v>580</v>
      </c>
      <c r="T249" s="18">
        <v>458</v>
      </c>
      <c r="U249" s="18">
        <v>336</v>
      </c>
      <c r="V249" s="18">
        <v>148</v>
      </c>
      <c r="W249" s="18">
        <v>1</v>
      </c>
      <c r="X249" s="18">
        <v>509</v>
      </c>
      <c r="Y249" s="18">
        <v>387</v>
      </c>
      <c r="Z249" s="22">
        <v>270</v>
      </c>
      <c r="AA249" s="11">
        <f t="shared" si="14"/>
        <v>3263025</v>
      </c>
      <c r="AB249" s="12"/>
    </row>
    <row r="250" spans="1:28" x14ac:dyDescent="0.25">
      <c r="A250" s="2">
        <v>20</v>
      </c>
      <c r="B250" s="17">
        <v>337</v>
      </c>
      <c r="C250" s="18">
        <v>220</v>
      </c>
      <c r="D250" s="18">
        <v>98</v>
      </c>
      <c r="E250" s="18">
        <v>576</v>
      </c>
      <c r="F250" s="18">
        <v>459</v>
      </c>
      <c r="G250" s="18">
        <v>266</v>
      </c>
      <c r="H250" s="18">
        <v>149</v>
      </c>
      <c r="I250" s="18">
        <v>2</v>
      </c>
      <c r="J250" s="18">
        <v>510</v>
      </c>
      <c r="K250" s="18">
        <v>388</v>
      </c>
      <c r="L250" s="18">
        <v>325</v>
      </c>
      <c r="M250" s="18">
        <v>178</v>
      </c>
      <c r="N250" s="18">
        <v>56</v>
      </c>
      <c r="O250" s="18">
        <v>564</v>
      </c>
      <c r="P250" s="18">
        <v>442</v>
      </c>
      <c r="Q250" s="18">
        <v>354</v>
      </c>
      <c r="R250" s="18">
        <v>232</v>
      </c>
      <c r="S250" s="18">
        <v>115</v>
      </c>
      <c r="T250" s="18">
        <v>618</v>
      </c>
      <c r="U250" s="18">
        <v>496</v>
      </c>
      <c r="V250" s="18">
        <v>283</v>
      </c>
      <c r="W250" s="18">
        <v>161</v>
      </c>
      <c r="X250" s="18">
        <v>44</v>
      </c>
      <c r="Y250" s="18">
        <v>547</v>
      </c>
      <c r="Z250" s="22">
        <v>405</v>
      </c>
      <c r="AA250" s="11">
        <f t="shared" si="14"/>
        <v>3263025</v>
      </c>
      <c r="AB250" s="12"/>
    </row>
    <row r="251" spans="1:28" x14ac:dyDescent="0.25">
      <c r="A251" s="2">
        <v>21</v>
      </c>
      <c r="B251" s="17">
        <v>575</v>
      </c>
      <c r="C251" s="18">
        <v>428</v>
      </c>
      <c r="D251" s="18">
        <v>306</v>
      </c>
      <c r="E251" s="18">
        <v>189</v>
      </c>
      <c r="F251" s="18">
        <v>67</v>
      </c>
      <c r="G251" s="18">
        <v>604</v>
      </c>
      <c r="H251" s="18">
        <v>482</v>
      </c>
      <c r="I251" s="18">
        <v>365</v>
      </c>
      <c r="J251" s="18">
        <v>243</v>
      </c>
      <c r="K251" s="18">
        <v>121</v>
      </c>
      <c r="L251" s="18">
        <v>533</v>
      </c>
      <c r="M251" s="18">
        <v>411</v>
      </c>
      <c r="N251" s="18">
        <v>294</v>
      </c>
      <c r="O251" s="18">
        <v>172</v>
      </c>
      <c r="P251" s="18">
        <v>30</v>
      </c>
      <c r="Q251" s="18">
        <v>587</v>
      </c>
      <c r="R251" s="18">
        <v>470</v>
      </c>
      <c r="S251" s="18">
        <v>348</v>
      </c>
      <c r="T251" s="18">
        <v>201</v>
      </c>
      <c r="U251" s="18">
        <v>84</v>
      </c>
      <c r="V251" s="18">
        <v>516</v>
      </c>
      <c r="W251" s="18">
        <v>399</v>
      </c>
      <c r="X251" s="18">
        <v>252</v>
      </c>
      <c r="Y251" s="18">
        <v>135</v>
      </c>
      <c r="Z251" s="22">
        <v>13</v>
      </c>
      <c r="AA251" s="11">
        <f t="shared" si="14"/>
        <v>3263025</v>
      </c>
      <c r="AB251" s="12"/>
    </row>
    <row r="252" spans="1:28" x14ac:dyDescent="0.25">
      <c r="A252" s="2">
        <v>22</v>
      </c>
      <c r="B252" s="17">
        <v>85</v>
      </c>
      <c r="C252" s="18">
        <v>588</v>
      </c>
      <c r="D252" s="18">
        <v>466</v>
      </c>
      <c r="E252" s="18">
        <v>349</v>
      </c>
      <c r="F252" s="18">
        <v>202</v>
      </c>
      <c r="G252" s="18">
        <v>14</v>
      </c>
      <c r="H252" s="18">
        <v>517</v>
      </c>
      <c r="I252" s="18">
        <v>400</v>
      </c>
      <c r="J252" s="18">
        <v>253</v>
      </c>
      <c r="K252" s="18">
        <v>131</v>
      </c>
      <c r="L252" s="18">
        <v>68</v>
      </c>
      <c r="M252" s="18">
        <v>571</v>
      </c>
      <c r="N252" s="18">
        <v>429</v>
      </c>
      <c r="O252" s="18">
        <v>307</v>
      </c>
      <c r="P252" s="18">
        <v>190</v>
      </c>
      <c r="Q252" s="18">
        <v>122</v>
      </c>
      <c r="R252" s="18">
        <v>605</v>
      </c>
      <c r="S252" s="18">
        <v>483</v>
      </c>
      <c r="T252" s="18">
        <v>361</v>
      </c>
      <c r="U252" s="18">
        <v>244</v>
      </c>
      <c r="V252" s="18">
        <v>26</v>
      </c>
      <c r="W252" s="18">
        <v>534</v>
      </c>
      <c r="X252" s="18">
        <v>412</v>
      </c>
      <c r="Y252" s="18">
        <v>295</v>
      </c>
      <c r="Z252" s="22">
        <v>173</v>
      </c>
      <c r="AA252" s="11">
        <f t="shared" si="14"/>
        <v>3263025</v>
      </c>
      <c r="AB252" s="12"/>
    </row>
    <row r="253" spans="1:28" x14ac:dyDescent="0.25">
      <c r="A253" s="2">
        <v>23</v>
      </c>
      <c r="B253" s="17">
        <v>245</v>
      </c>
      <c r="C253" s="18">
        <v>123</v>
      </c>
      <c r="D253" s="18">
        <v>601</v>
      </c>
      <c r="E253" s="18">
        <v>484</v>
      </c>
      <c r="F253" s="18">
        <v>362</v>
      </c>
      <c r="G253" s="18">
        <v>174</v>
      </c>
      <c r="H253" s="18">
        <v>27</v>
      </c>
      <c r="I253" s="18">
        <v>535</v>
      </c>
      <c r="J253" s="18">
        <v>413</v>
      </c>
      <c r="K253" s="18">
        <v>291</v>
      </c>
      <c r="L253" s="18">
        <v>203</v>
      </c>
      <c r="M253" s="18">
        <v>81</v>
      </c>
      <c r="N253" s="18">
        <v>589</v>
      </c>
      <c r="O253" s="18">
        <v>467</v>
      </c>
      <c r="P253" s="18">
        <v>350</v>
      </c>
      <c r="Q253" s="18">
        <v>132</v>
      </c>
      <c r="R253" s="18">
        <v>15</v>
      </c>
      <c r="S253" s="18">
        <v>518</v>
      </c>
      <c r="T253" s="18">
        <v>396</v>
      </c>
      <c r="U253" s="18">
        <v>254</v>
      </c>
      <c r="V253" s="18">
        <v>186</v>
      </c>
      <c r="W253" s="18">
        <v>69</v>
      </c>
      <c r="X253" s="18">
        <v>572</v>
      </c>
      <c r="Y253" s="18">
        <v>430</v>
      </c>
      <c r="Z253" s="22">
        <v>308</v>
      </c>
      <c r="AA253" s="11">
        <f t="shared" si="14"/>
        <v>3263025</v>
      </c>
      <c r="AB253" s="12"/>
    </row>
    <row r="254" spans="1:28" x14ac:dyDescent="0.25">
      <c r="A254" s="2">
        <v>24</v>
      </c>
      <c r="B254" s="17">
        <v>255</v>
      </c>
      <c r="C254" s="18">
        <v>133</v>
      </c>
      <c r="D254" s="18">
        <v>11</v>
      </c>
      <c r="E254" s="18">
        <v>519</v>
      </c>
      <c r="F254" s="18">
        <v>397</v>
      </c>
      <c r="G254" s="18">
        <v>309</v>
      </c>
      <c r="H254" s="18">
        <v>187</v>
      </c>
      <c r="I254" s="18">
        <v>70</v>
      </c>
      <c r="J254" s="18">
        <v>573</v>
      </c>
      <c r="K254" s="18">
        <v>426</v>
      </c>
      <c r="L254" s="18">
        <v>363</v>
      </c>
      <c r="M254" s="18">
        <v>241</v>
      </c>
      <c r="N254" s="18">
        <v>124</v>
      </c>
      <c r="O254" s="18">
        <v>602</v>
      </c>
      <c r="P254" s="18">
        <v>485</v>
      </c>
      <c r="Q254" s="18">
        <v>292</v>
      </c>
      <c r="R254" s="18">
        <v>175</v>
      </c>
      <c r="S254" s="18">
        <v>28</v>
      </c>
      <c r="T254" s="18">
        <v>531</v>
      </c>
      <c r="U254" s="18">
        <v>414</v>
      </c>
      <c r="V254" s="18">
        <v>346</v>
      </c>
      <c r="W254" s="18">
        <v>204</v>
      </c>
      <c r="X254" s="18">
        <v>82</v>
      </c>
      <c r="Y254" s="18">
        <v>590</v>
      </c>
      <c r="Z254" s="22">
        <v>468</v>
      </c>
      <c r="AA254" s="11">
        <f t="shared" si="14"/>
        <v>3263025</v>
      </c>
      <c r="AB254" s="12"/>
    </row>
    <row r="255" spans="1:28" x14ac:dyDescent="0.25">
      <c r="A255" s="2">
        <v>25</v>
      </c>
      <c r="B255" s="19">
        <v>415</v>
      </c>
      <c r="C255" s="20">
        <v>293</v>
      </c>
      <c r="D255" s="20">
        <v>171</v>
      </c>
      <c r="E255" s="20">
        <v>29</v>
      </c>
      <c r="F255" s="20">
        <v>532</v>
      </c>
      <c r="G255" s="20">
        <v>469</v>
      </c>
      <c r="H255" s="20">
        <v>347</v>
      </c>
      <c r="I255" s="20">
        <v>205</v>
      </c>
      <c r="J255" s="20">
        <v>83</v>
      </c>
      <c r="K255" s="20">
        <v>586</v>
      </c>
      <c r="L255" s="20">
        <v>398</v>
      </c>
      <c r="M255" s="20">
        <v>251</v>
      </c>
      <c r="N255" s="20">
        <v>134</v>
      </c>
      <c r="O255" s="20">
        <v>12</v>
      </c>
      <c r="P255" s="20">
        <v>520</v>
      </c>
      <c r="Q255" s="20">
        <v>427</v>
      </c>
      <c r="R255" s="20">
        <v>310</v>
      </c>
      <c r="S255" s="20">
        <v>188</v>
      </c>
      <c r="T255" s="20">
        <v>66</v>
      </c>
      <c r="U255" s="20">
        <v>574</v>
      </c>
      <c r="V255" s="20">
        <v>481</v>
      </c>
      <c r="W255" s="20">
        <v>364</v>
      </c>
      <c r="X255" s="20">
        <v>242</v>
      </c>
      <c r="Y255" s="20">
        <v>125</v>
      </c>
      <c r="Z255" s="23">
        <v>603</v>
      </c>
      <c r="AA255" s="11">
        <f t="shared" si="14"/>
        <v>3263025</v>
      </c>
      <c r="AB255" s="12"/>
    </row>
    <row r="256" spans="1:28" x14ac:dyDescent="0.25">
      <c r="A256" s="7" t="s">
        <v>0</v>
      </c>
      <c r="B256" s="11">
        <f t="shared" ref="B256:Z256" si="15">SUMSQ(B231:B255)</f>
        <v>3263025</v>
      </c>
      <c r="C256" s="11">
        <f t="shared" si="15"/>
        <v>3263025</v>
      </c>
      <c r="D256" s="11">
        <f t="shared" si="15"/>
        <v>3263025</v>
      </c>
      <c r="E256" s="11">
        <f t="shared" si="15"/>
        <v>3263025</v>
      </c>
      <c r="F256" s="11">
        <f t="shared" si="15"/>
        <v>3263025</v>
      </c>
      <c r="G256" s="11">
        <f t="shared" si="15"/>
        <v>3263025</v>
      </c>
      <c r="H256" s="11">
        <f t="shared" si="15"/>
        <v>3263025</v>
      </c>
      <c r="I256" s="11">
        <f t="shared" si="15"/>
        <v>3263025</v>
      </c>
      <c r="J256" s="11">
        <f t="shared" si="15"/>
        <v>3263025</v>
      </c>
      <c r="K256" s="11">
        <f t="shared" si="15"/>
        <v>3263025</v>
      </c>
      <c r="L256" s="11">
        <f t="shared" si="15"/>
        <v>3263025</v>
      </c>
      <c r="M256" s="11">
        <f t="shared" si="15"/>
        <v>3263025</v>
      </c>
      <c r="N256" s="11">
        <f t="shared" si="15"/>
        <v>3263025</v>
      </c>
      <c r="O256" s="11">
        <f t="shared" si="15"/>
        <v>3263025</v>
      </c>
      <c r="P256" s="11">
        <f t="shared" si="15"/>
        <v>3263025</v>
      </c>
      <c r="Q256" s="11">
        <f t="shared" si="15"/>
        <v>3263025</v>
      </c>
      <c r="R256" s="11">
        <f t="shared" si="15"/>
        <v>3263025</v>
      </c>
      <c r="S256" s="11">
        <f t="shared" si="15"/>
        <v>3263025</v>
      </c>
      <c r="T256" s="11">
        <f t="shared" si="15"/>
        <v>3263025</v>
      </c>
      <c r="U256" s="11">
        <f t="shared" si="15"/>
        <v>3263025</v>
      </c>
      <c r="V256" s="11">
        <f t="shared" si="15"/>
        <v>3263025</v>
      </c>
      <c r="W256" s="11">
        <f t="shared" si="15"/>
        <v>3263025</v>
      </c>
      <c r="X256" s="11">
        <f t="shared" si="15"/>
        <v>3263025</v>
      </c>
      <c r="Y256" s="11">
        <f t="shared" si="15"/>
        <v>3263025</v>
      </c>
      <c r="Z256" s="11">
        <f t="shared" si="15"/>
        <v>3263025</v>
      </c>
      <c r="AA256" s="11"/>
      <c r="AB256" s="12"/>
    </row>
    <row r="257" spans="1:28" x14ac:dyDescent="0.25">
      <c r="A257" s="7" t="s">
        <v>4</v>
      </c>
      <c r="N257" s="12">
        <f>N231^3+N232^3+N233^3+N234^3+N235^3+N236^3+N237^3+N238^3+N239^3+N240^3+N241^3+N242^3+N243^3+N244^3+N245^3+N246^3+N247^3+N248^3+N249^3+N250^3+N251^3+N252^3+N253^3+N254^3+N255^3</f>
        <v>1530765625</v>
      </c>
      <c r="O257" s="12"/>
      <c r="AA257" s="11"/>
      <c r="AB257" s="12"/>
    </row>
    <row r="258" spans="1:28" x14ac:dyDescent="0.25">
      <c r="A258" s="3"/>
      <c r="B258" s="8" t="s">
        <v>3</v>
      </c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11"/>
      <c r="AB258" s="12"/>
    </row>
    <row r="259" spans="1:28" x14ac:dyDescent="0.25">
      <c r="A259" s="7" t="s">
        <v>1</v>
      </c>
      <c r="B259" s="3">
        <f>B231</f>
        <v>23</v>
      </c>
      <c r="C259" s="3">
        <f>C232</f>
        <v>36</v>
      </c>
      <c r="D259" s="3">
        <f>D233</f>
        <v>54</v>
      </c>
      <c r="E259" s="3">
        <f>E234</f>
        <v>92</v>
      </c>
      <c r="F259" s="3">
        <f>F235</f>
        <v>110</v>
      </c>
      <c r="G259" s="3">
        <f>G236</f>
        <v>130</v>
      </c>
      <c r="H259" s="3">
        <f>H237</f>
        <v>168</v>
      </c>
      <c r="I259" s="3">
        <f>I238</f>
        <v>181</v>
      </c>
      <c r="J259" s="3">
        <f>J239</f>
        <v>224</v>
      </c>
      <c r="K259" s="3">
        <f>K240</f>
        <v>237</v>
      </c>
      <c r="L259" s="3">
        <f>L241</f>
        <v>257</v>
      </c>
      <c r="M259" s="3">
        <f>M242</f>
        <v>300</v>
      </c>
      <c r="N259" s="3">
        <f>N243</f>
        <v>313</v>
      </c>
      <c r="O259" s="3">
        <f>O244</f>
        <v>326</v>
      </c>
      <c r="P259" s="3">
        <f>P245</f>
        <v>369</v>
      </c>
      <c r="Q259" s="3">
        <f>Q246</f>
        <v>389</v>
      </c>
      <c r="R259" s="3">
        <f>R247</f>
        <v>402</v>
      </c>
      <c r="S259" s="3">
        <f>S248</f>
        <v>445</v>
      </c>
      <c r="T259" s="3">
        <f>T249</f>
        <v>458</v>
      </c>
      <c r="U259" s="3">
        <f>U250</f>
        <v>496</v>
      </c>
      <c r="V259" s="3">
        <f>V251</f>
        <v>516</v>
      </c>
      <c r="W259" s="3">
        <f>W252</f>
        <v>534</v>
      </c>
      <c r="X259" s="3">
        <f>X253</f>
        <v>572</v>
      </c>
      <c r="Y259" s="3">
        <f>Y254</f>
        <v>590</v>
      </c>
      <c r="Z259" s="9">
        <f>Z255</f>
        <v>603</v>
      </c>
      <c r="AA259" s="11">
        <f>SUMSQ(B259:Z259)</f>
        <v>3263025</v>
      </c>
      <c r="AB259" s="12">
        <f>B259^3+C259^3+D259^3+E259^3+F259^3+G259^3+H259^3+I259^3+J259^3+K259^3+L259^3+M259^3+N259^3+O259^3+P259^3+Q259^3+R259^3+S259^3+T259^3+U259^3+V259^3+W259^3+X259^3+Y259^3+Z259^3</f>
        <v>1530765625</v>
      </c>
    </row>
    <row r="260" spans="1:28" x14ac:dyDescent="0.25">
      <c r="A260" s="7" t="s">
        <v>2</v>
      </c>
      <c r="B260" s="3">
        <f>B255</f>
        <v>415</v>
      </c>
      <c r="C260" s="3">
        <f>C254</f>
        <v>133</v>
      </c>
      <c r="D260" s="3">
        <f>D253</f>
        <v>601</v>
      </c>
      <c r="E260" s="3">
        <f>E252</f>
        <v>349</v>
      </c>
      <c r="F260" s="3">
        <f>F251</f>
        <v>67</v>
      </c>
      <c r="G260" s="3">
        <f>G250</f>
        <v>266</v>
      </c>
      <c r="H260" s="3">
        <f>H249</f>
        <v>114</v>
      </c>
      <c r="I260" s="3">
        <f>I248</f>
        <v>457</v>
      </c>
      <c r="J260" s="3">
        <f>J247</f>
        <v>180</v>
      </c>
      <c r="K260" s="3">
        <f>K246</f>
        <v>548</v>
      </c>
      <c r="L260" s="3">
        <f>L245</f>
        <v>247</v>
      </c>
      <c r="M260" s="3">
        <f>M244</f>
        <v>595</v>
      </c>
      <c r="N260" s="3">
        <f>N243</f>
        <v>313</v>
      </c>
      <c r="O260" s="3">
        <f>O242</f>
        <v>31</v>
      </c>
      <c r="P260" s="3">
        <f>P241</f>
        <v>379</v>
      </c>
      <c r="Q260" s="3">
        <f>Q240</f>
        <v>78</v>
      </c>
      <c r="R260" s="3">
        <f>R239</f>
        <v>446</v>
      </c>
      <c r="S260" s="3">
        <f>S238</f>
        <v>169</v>
      </c>
      <c r="T260" s="3">
        <f>T237</f>
        <v>512</v>
      </c>
      <c r="U260" s="3">
        <f>U236</f>
        <v>360</v>
      </c>
      <c r="V260" s="3">
        <f>V235</f>
        <v>559</v>
      </c>
      <c r="W260" s="3">
        <f>W234</f>
        <v>277</v>
      </c>
      <c r="X260" s="3">
        <f>X233</f>
        <v>25</v>
      </c>
      <c r="Y260" s="3">
        <f>Y232</f>
        <v>493</v>
      </c>
      <c r="Z260" s="9">
        <f>Z231</f>
        <v>211</v>
      </c>
      <c r="AA260" s="11">
        <f>SUMSQ(B260:Z260)</f>
        <v>3263025</v>
      </c>
      <c r="AB260" s="12">
        <f>B260^3+C260^3+D260^3+E260^3+F260^3+G260^3+H260^3+I260^3+J260^3+K260^3+L260^3+M260^3+N260^3+O260^3+P260^3+Q260^3+R260^3+S260^3+T260^3+U260^3+V260^3+W260^3+X260^3+Y260^3+Z260^3</f>
        <v>1530765625</v>
      </c>
    </row>
    <row r="262" spans="1:28" x14ac:dyDescent="0.25">
      <c r="A262" s="2" t="s">
        <v>3</v>
      </c>
      <c r="B262" s="13" t="s">
        <v>50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6"/>
      <c r="AB262" s="2"/>
    </row>
    <row r="263" spans="1:28" x14ac:dyDescent="0.25">
      <c r="A263" s="2">
        <v>1</v>
      </c>
      <c r="B263" s="15">
        <v>12</v>
      </c>
      <c r="C263" s="16">
        <v>580</v>
      </c>
      <c r="D263" s="16">
        <v>418</v>
      </c>
      <c r="E263" s="16">
        <v>356</v>
      </c>
      <c r="F263" s="16">
        <v>199</v>
      </c>
      <c r="G263" s="16">
        <v>459</v>
      </c>
      <c r="H263" s="16">
        <v>297</v>
      </c>
      <c r="I263" s="16">
        <v>240</v>
      </c>
      <c r="J263" s="16">
        <v>53</v>
      </c>
      <c r="K263" s="16">
        <v>516</v>
      </c>
      <c r="L263" s="16">
        <v>151</v>
      </c>
      <c r="M263" s="16">
        <v>119</v>
      </c>
      <c r="N263" s="16">
        <v>557</v>
      </c>
      <c r="O263" s="16">
        <v>400</v>
      </c>
      <c r="P263" s="16">
        <v>338</v>
      </c>
      <c r="Q263" s="16">
        <v>623</v>
      </c>
      <c r="R263" s="16">
        <v>436</v>
      </c>
      <c r="S263" s="16">
        <v>254</v>
      </c>
      <c r="T263" s="16">
        <v>217</v>
      </c>
      <c r="U263" s="16">
        <v>35</v>
      </c>
      <c r="V263" s="16">
        <v>320</v>
      </c>
      <c r="W263" s="16">
        <v>133</v>
      </c>
      <c r="X263" s="16">
        <v>96</v>
      </c>
      <c r="Y263" s="16">
        <v>539</v>
      </c>
      <c r="Z263" s="21">
        <v>477</v>
      </c>
      <c r="AA263" s="11">
        <f t="shared" ref="AA263:AA287" si="16">SUMSQ(B263:Z263)</f>
        <v>3263025</v>
      </c>
    </row>
    <row r="264" spans="1:28" x14ac:dyDescent="0.25">
      <c r="A264" s="2">
        <v>2</v>
      </c>
      <c r="B264" s="17">
        <v>216</v>
      </c>
      <c r="C264" s="18">
        <v>34</v>
      </c>
      <c r="D264" s="18">
        <v>622</v>
      </c>
      <c r="E264" s="18">
        <v>440</v>
      </c>
      <c r="F264" s="18">
        <v>253</v>
      </c>
      <c r="G264" s="18">
        <v>538</v>
      </c>
      <c r="H264" s="18">
        <v>476</v>
      </c>
      <c r="I264" s="18">
        <v>319</v>
      </c>
      <c r="J264" s="18">
        <v>132</v>
      </c>
      <c r="K264" s="18">
        <v>100</v>
      </c>
      <c r="L264" s="18">
        <v>360</v>
      </c>
      <c r="M264" s="18">
        <v>198</v>
      </c>
      <c r="N264" s="18">
        <v>11</v>
      </c>
      <c r="O264" s="18">
        <v>579</v>
      </c>
      <c r="P264" s="18">
        <v>417</v>
      </c>
      <c r="Q264" s="18">
        <v>52</v>
      </c>
      <c r="R264" s="18">
        <v>520</v>
      </c>
      <c r="S264" s="18">
        <v>458</v>
      </c>
      <c r="T264" s="18">
        <v>296</v>
      </c>
      <c r="U264" s="18">
        <v>239</v>
      </c>
      <c r="V264" s="18">
        <v>399</v>
      </c>
      <c r="W264" s="18">
        <v>337</v>
      </c>
      <c r="X264" s="18">
        <v>155</v>
      </c>
      <c r="Y264" s="18">
        <v>118</v>
      </c>
      <c r="Z264" s="22">
        <v>556</v>
      </c>
      <c r="AA264" s="11">
        <f t="shared" si="16"/>
        <v>3263025</v>
      </c>
    </row>
    <row r="265" spans="1:28" x14ac:dyDescent="0.25">
      <c r="A265" s="2">
        <v>3</v>
      </c>
      <c r="B265" s="17">
        <v>300</v>
      </c>
      <c r="C265" s="18">
        <v>238</v>
      </c>
      <c r="D265" s="18">
        <v>51</v>
      </c>
      <c r="E265" s="18">
        <v>519</v>
      </c>
      <c r="F265" s="18">
        <v>457</v>
      </c>
      <c r="G265" s="18">
        <v>117</v>
      </c>
      <c r="H265" s="18">
        <v>560</v>
      </c>
      <c r="I265" s="18">
        <v>398</v>
      </c>
      <c r="J265" s="18">
        <v>336</v>
      </c>
      <c r="K265" s="18">
        <v>154</v>
      </c>
      <c r="L265" s="18">
        <v>439</v>
      </c>
      <c r="M265" s="18">
        <v>252</v>
      </c>
      <c r="N265" s="18">
        <v>220</v>
      </c>
      <c r="O265" s="18">
        <v>33</v>
      </c>
      <c r="P265" s="18">
        <v>621</v>
      </c>
      <c r="Q265" s="18">
        <v>131</v>
      </c>
      <c r="R265" s="18">
        <v>99</v>
      </c>
      <c r="S265" s="18">
        <v>537</v>
      </c>
      <c r="T265" s="18">
        <v>480</v>
      </c>
      <c r="U265" s="18">
        <v>318</v>
      </c>
      <c r="V265" s="18">
        <v>578</v>
      </c>
      <c r="W265" s="18">
        <v>416</v>
      </c>
      <c r="X265" s="18">
        <v>359</v>
      </c>
      <c r="Y265" s="18">
        <v>197</v>
      </c>
      <c r="Z265" s="22">
        <v>15</v>
      </c>
      <c r="AA265" s="11">
        <f t="shared" si="16"/>
        <v>3263025</v>
      </c>
    </row>
    <row r="266" spans="1:28" x14ac:dyDescent="0.25">
      <c r="A266" s="2">
        <v>4</v>
      </c>
      <c r="B266" s="17">
        <v>479</v>
      </c>
      <c r="C266" s="18">
        <v>317</v>
      </c>
      <c r="D266" s="18">
        <v>135</v>
      </c>
      <c r="E266" s="18">
        <v>98</v>
      </c>
      <c r="F266" s="18">
        <v>536</v>
      </c>
      <c r="G266" s="18">
        <v>196</v>
      </c>
      <c r="H266" s="18">
        <v>14</v>
      </c>
      <c r="I266" s="18">
        <v>577</v>
      </c>
      <c r="J266" s="18">
        <v>420</v>
      </c>
      <c r="K266" s="18">
        <v>358</v>
      </c>
      <c r="L266" s="18">
        <v>518</v>
      </c>
      <c r="M266" s="18">
        <v>456</v>
      </c>
      <c r="N266" s="18">
        <v>299</v>
      </c>
      <c r="O266" s="18">
        <v>237</v>
      </c>
      <c r="P266" s="18">
        <v>55</v>
      </c>
      <c r="Q266" s="18">
        <v>340</v>
      </c>
      <c r="R266" s="18">
        <v>153</v>
      </c>
      <c r="S266" s="18">
        <v>116</v>
      </c>
      <c r="T266" s="18">
        <v>559</v>
      </c>
      <c r="U266" s="18">
        <v>397</v>
      </c>
      <c r="V266" s="18">
        <v>32</v>
      </c>
      <c r="W266" s="18">
        <v>625</v>
      </c>
      <c r="X266" s="18">
        <v>438</v>
      </c>
      <c r="Y266" s="18">
        <v>251</v>
      </c>
      <c r="Z266" s="22">
        <v>219</v>
      </c>
      <c r="AA266" s="11">
        <f t="shared" si="16"/>
        <v>3263025</v>
      </c>
    </row>
    <row r="267" spans="1:28" x14ac:dyDescent="0.25">
      <c r="A267" s="2">
        <v>5</v>
      </c>
      <c r="B267" s="17">
        <v>558</v>
      </c>
      <c r="C267" s="18">
        <v>396</v>
      </c>
      <c r="D267" s="18">
        <v>339</v>
      </c>
      <c r="E267" s="18">
        <v>152</v>
      </c>
      <c r="F267" s="18">
        <v>120</v>
      </c>
      <c r="G267" s="18">
        <v>255</v>
      </c>
      <c r="H267" s="18">
        <v>218</v>
      </c>
      <c r="I267" s="18">
        <v>31</v>
      </c>
      <c r="J267" s="18">
        <v>624</v>
      </c>
      <c r="K267" s="18">
        <v>437</v>
      </c>
      <c r="L267" s="18">
        <v>97</v>
      </c>
      <c r="M267" s="18">
        <v>540</v>
      </c>
      <c r="N267" s="18">
        <v>478</v>
      </c>
      <c r="O267" s="18">
        <v>316</v>
      </c>
      <c r="P267" s="18">
        <v>134</v>
      </c>
      <c r="Q267" s="18">
        <v>419</v>
      </c>
      <c r="R267" s="18">
        <v>357</v>
      </c>
      <c r="S267" s="18">
        <v>200</v>
      </c>
      <c r="T267" s="18">
        <v>13</v>
      </c>
      <c r="U267" s="18">
        <v>576</v>
      </c>
      <c r="V267" s="18">
        <v>236</v>
      </c>
      <c r="W267" s="18">
        <v>54</v>
      </c>
      <c r="X267" s="18">
        <v>517</v>
      </c>
      <c r="Y267" s="18">
        <v>460</v>
      </c>
      <c r="Z267" s="22">
        <v>298</v>
      </c>
      <c r="AA267" s="11">
        <f t="shared" si="16"/>
        <v>3263025</v>
      </c>
    </row>
    <row r="268" spans="1:28" x14ac:dyDescent="0.25">
      <c r="A268" s="2">
        <v>6</v>
      </c>
      <c r="B268" s="17">
        <v>446</v>
      </c>
      <c r="C268" s="18">
        <v>264</v>
      </c>
      <c r="D268" s="18">
        <v>202</v>
      </c>
      <c r="E268" s="18">
        <v>45</v>
      </c>
      <c r="F268" s="18">
        <v>608</v>
      </c>
      <c r="G268" s="18">
        <v>143</v>
      </c>
      <c r="H268" s="18">
        <v>81</v>
      </c>
      <c r="I268" s="18">
        <v>549</v>
      </c>
      <c r="J268" s="18">
        <v>487</v>
      </c>
      <c r="K268" s="18">
        <v>305</v>
      </c>
      <c r="L268" s="18">
        <v>590</v>
      </c>
      <c r="M268" s="18">
        <v>403</v>
      </c>
      <c r="N268" s="18">
        <v>366</v>
      </c>
      <c r="O268" s="18">
        <v>184</v>
      </c>
      <c r="P268" s="18">
        <v>22</v>
      </c>
      <c r="Q268" s="18">
        <v>282</v>
      </c>
      <c r="R268" s="18">
        <v>250</v>
      </c>
      <c r="S268" s="18">
        <v>63</v>
      </c>
      <c r="T268" s="18">
        <v>501</v>
      </c>
      <c r="U268" s="18">
        <v>469</v>
      </c>
      <c r="V268" s="18">
        <v>104</v>
      </c>
      <c r="W268" s="18">
        <v>567</v>
      </c>
      <c r="X268" s="18">
        <v>385</v>
      </c>
      <c r="Y268" s="18">
        <v>348</v>
      </c>
      <c r="Z268" s="22">
        <v>161</v>
      </c>
      <c r="AA268" s="11">
        <f t="shared" si="16"/>
        <v>3263025</v>
      </c>
    </row>
    <row r="269" spans="1:28" x14ac:dyDescent="0.25">
      <c r="A269" s="2">
        <v>7</v>
      </c>
      <c r="B269" s="17">
        <v>505</v>
      </c>
      <c r="C269" s="18">
        <v>468</v>
      </c>
      <c r="D269" s="18">
        <v>281</v>
      </c>
      <c r="E269" s="18">
        <v>249</v>
      </c>
      <c r="F269" s="18">
        <v>62</v>
      </c>
      <c r="G269" s="18">
        <v>347</v>
      </c>
      <c r="H269" s="18">
        <v>165</v>
      </c>
      <c r="I269" s="18">
        <v>103</v>
      </c>
      <c r="J269" s="18">
        <v>566</v>
      </c>
      <c r="K269" s="18">
        <v>384</v>
      </c>
      <c r="L269" s="18">
        <v>44</v>
      </c>
      <c r="M269" s="18">
        <v>607</v>
      </c>
      <c r="N269" s="18">
        <v>450</v>
      </c>
      <c r="O269" s="18">
        <v>263</v>
      </c>
      <c r="P269" s="18">
        <v>201</v>
      </c>
      <c r="Q269" s="18">
        <v>486</v>
      </c>
      <c r="R269" s="18">
        <v>304</v>
      </c>
      <c r="S269" s="18">
        <v>142</v>
      </c>
      <c r="T269" s="18">
        <v>85</v>
      </c>
      <c r="U269" s="18">
        <v>548</v>
      </c>
      <c r="V269" s="18">
        <v>183</v>
      </c>
      <c r="W269" s="18">
        <v>21</v>
      </c>
      <c r="X269" s="18">
        <v>589</v>
      </c>
      <c r="Y269" s="18">
        <v>402</v>
      </c>
      <c r="Z269" s="22">
        <v>370</v>
      </c>
      <c r="AA269" s="11">
        <f t="shared" si="16"/>
        <v>3263025</v>
      </c>
      <c r="AB269" s="3" t="s">
        <v>3</v>
      </c>
    </row>
    <row r="270" spans="1:28" x14ac:dyDescent="0.25">
      <c r="A270" s="2">
        <v>8</v>
      </c>
      <c r="B270" s="17">
        <v>84</v>
      </c>
      <c r="C270" s="18">
        <v>547</v>
      </c>
      <c r="D270" s="18">
        <v>490</v>
      </c>
      <c r="E270" s="18">
        <v>303</v>
      </c>
      <c r="F270" s="18">
        <v>141</v>
      </c>
      <c r="G270" s="18">
        <v>401</v>
      </c>
      <c r="H270" s="18">
        <v>369</v>
      </c>
      <c r="I270" s="18">
        <v>182</v>
      </c>
      <c r="J270" s="18">
        <v>25</v>
      </c>
      <c r="K270" s="18">
        <v>588</v>
      </c>
      <c r="L270" s="18">
        <v>248</v>
      </c>
      <c r="M270" s="18">
        <v>61</v>
      </c>
      <c r="N270" s="18">
        <v>504</v>
      </c>
      <c r="O270" s="18">
        <v>467</v>
      </c>
      <c r="P270" s="18">
        <v>285</v>
      </c>
      <c r="Q270" s="18">
        <v>570</v>
      </c>
      <c r="R270" s="18">
        <v>383</v>
      </c>
      <c r="S270" s="18">
        <v>346</v>
      </c>
      <c r="T270" s="18">
        <v>164</v>
      </c>
      <c r="U270" s="18">
        <v>102</v>
      </c>
      <c r="V270" s="18">
        <v>262</v>
      </c>
      <c r="W270" s="18">
        <v>205</v>
      </c>
      <c r="X270" s="18">
        <v>43</v>
      </c>
      <c r="Y270" s="18">
        <v>606</v>
      </c>
      <c r="Z270" s="22">
        <v>449</v>
      </c>
      <c r="AA270" s="11">
        <f t="shared" si="16"/>
        <v>3263025</v>
      </c>
    </row>
    <row r="271" spans="1:28" x14ac:dyDescent="0.25">
      <c r="A271" s="2">
        <v>9</v>
      </c>
      <c r="B271" s="17">
        <v>163</v>
      </c>
      <c r="C271" s="18">
        <v>101</v>
      </c>
      <c r="D271" s="18">
        <v>569</v>
      </c>
      <c r="E271" s="18">
        <v>382</v>
      </c>
      <c r="F271" s="18">
        <v>350</v>
      </c>
      <c r="G271" s="18">
        <v>610</v>
      </c>
      <c r="H271" s="18">
        <v>448</v>
      </c>
      <c r="I271" s="18">
        <v>261</v>
      </c>
      <c r="J271" s="18">
        <v>204</v>
      </c>
      <c r="K271" s="18">
        <v>42</v>
      </c>
      <c r="L271" s="18">
        <v>302</v>
      </c>
      <c r="M271" s="18">
        <v>145</v>
      </c>
      <c r="N271" s="18">
        <v>83</v>
      </c>
      <c r="O271" s="18">
        <v>546</v>
      </c>
      <c r="P271" s="18">
        <v>489</v>
      </c>
      <c r="Q271" s="18">
        <v>24</v>
      </c>
      <c r="R271" s="18">
        <v>587</v>
      </c>
      <c r="S271" s="18">
        <v>405</v>
      </c>
      <c r="T271" s="18">
        <v>368</v>
      </c>
      <c r="U271" s="18">
        <v>181</v>
      </c>
      <c r="V271" s="18">
        <v>466</v>
      </c>
      <c r="W271" s="18">
        <v>284</v>
      </c>
      <c r="X271" s="18">
        <v>247</v>
      </c>
      <c r="Y271" s="18">
        <v>65</v>
      </c>
      <c r="Z271" s="22">
        <v>503</v>
      </c>
      <c r="AA271" s="11">
        <f t="shared" si="16"/>
        <v>3263025</v>
      </c>
    </row>
    <row r="272" spans="1:28" x14ac:dyDescent="0.25">
      <c r="A272" s="2">
        <v>10</v>
      </c>
      <c r="B272" s="17">
        <v>367</v>
      </c>
      <c r="C272" s="18">
        <v>185</v>
      </c>
      <c r="D272" s="18">
        <v>23</v>
      </c>
      <c r="E272" s="18">
        <v>586</v>
      </c>
      <c r="F272" s="18">
        <v>404</v>
      </c>
      <c r="G272" s="18">
        <v>64</v>
      </c>
      <c r="H272" s="18">
        <v>502</v>
      </c>
      <c r="I272" s="18">
        <v>470</v>
      </c>
      <c r="J272" s="18">
        <v>283</v>
      </c>
      <c r="K272" s="18">
        <v>246</v>
      </c>
      <c r="L272" s="18">
        <v>381</v>
      </c>
      <c r="M272" s="18">
        <v>349</v>
      </c>
      <c r="N272" s="18">
        <v>162</v>
      </c>
      <c r="O272" s="18">
        <v>105</v>
      </c>
      <c r="P272" s="18">
        <v>568</v>
      </c>
      <c r="Q272" s="18">
        <v>203</v>
      </c>
      <c r="R272" s="18">
        <v>41</v>
      </c>
      <c r="S272" s="18">
        <v>609</v>
      </c>
      <c r="T272" s="18">
        <v>447</v>
      </c>
      <c r="U272" s="18">
        <v>265</v>
      </c>
      <c r="V272" s="18">
        <v>550</v>
      </c>
      <c r="W272" s="18">
        <v>488</v>
      </c>
      <c r="X272" s="18">
        <v>301</v>
      </c>
      <c r="Y272" s="18">
        <v>144</v>
      </c>
      <c r="Z272" s="22">
        <v>82</v>
      </c>
      <c r="AA272" s="11">
        <f t="shared" si="16"/>
        <v>3263025</v>
      </c>
    </row>
    <row r="273" spans="1:28" x14ac:dyDescent="0.25">
      <c r="A273" s="2">
        <v>11</v>
      </c>
      <c r="B273" s="17">
        <v>235</v>
      </c>
      <c r="C273" s="18">
        <v>73</v>
      </c>
      <c r="D273" s="18">
        <v>511</v>
      </c>
      <c r="E273" s="18">
        <v>454</v>
      </c>
      <c r="F273" s="18">
        <v>292</v>
      </c>
      <c r="G273" s="18">
        <v>552</v>
      </c>
      <c r="H273" s="18">
        <v>395</v>
      </c>
      <c r="I273" s="18">
        <v>333</v>
      </c>
      <c r="J273" s="18">
        <v>171</v>
      </c>
      <c r="K273" s="18">
        <v>114</v>
      </c>
      <c r="L273" s="18">
        <v>274</v>
      </c>
      <c r="M273" s="18">
        <v>212</v>
      </c>
      <c r="N273" s="18">
        <v>30</v>
      </c>
      <c r="O273" s="18">
        <v>618</v>
      </c>
      <c r="P273" s="18">
        <v>431</v>
      </c>
      <c r="Q273" s="18">
        <v>91</v>
      </c>
      <c r="R273" s="18">
        <v>534</v>
      </c>
      <c r="S273" s="18">
        <v>497</v>
      </c>
      <c r="T273" s="18">
        <v>315</v>
      </c>
      <c r="U273" s="18">
        <v>128</v>
      </c>
      <c r="V273" s="18">
        <v>413</v>
      </c>
      <c r="W273" s="18">
        <v>351</v>
      </c>
      <c r="X273" s="18">
        <v>194</v>
      </c>
      <c r="Y273" s="18">
        <v>7</v>
      </c>
      <c r="Z273" s="22">
        <v>600</v>
      </c>
      <c r="AA273" s="11">
        <f t="shared" si="16"/>
        <v>3263025</v>
      </c>
    </row>
    <row r="274" spans="1:28" x14ac:dyDescent="0.25">
      <c r="A274" s="2">
        <v>12</v>
      </c>
      <c r="B274" s="17">
        <v>314</v>
      </c>
      <c r="C274" s="18">
        <v>127</v>
      </c>
      <c r="D274" s="18">
        <v>95</v>
      </c>
      <c r="E274" s="18">
        <v>533</v>
      </c>
      <c r="F274" s="18">
        <v>496</v>
      </c>
      <c r="G274" s="18">
        <v>6</v>
      </c>
      <c r="H274" s="18">
        <v>599</v>
      </c>
      <c r="I274" s="18">
        <v>412</v>
      </c>
      <c r="J274" s="18">
        <v>355</v>
      </c>
      <c r="K274" s="18">
        <v>193</v>
      </c>
      <c r="L274" s="18">
        <v>453</v>
      </c>
      <c r="M274" s="18">
        <v>291</v>
      </c>
      <c r="N274" s="18">
        <v>234</v>
      </c>
      <c r="O274" s="18">
        <v>72</v>
      </c>
      <c r="P274" s="18">
        <v>515</v>
      </c>
      <c r="Q274" s="18">
        <v>175</v>
      </c>
      <c r="R274" s="18">
        <v>113</v>
      </c>
      <c r="S274" s="18">
        <v>551</v>
      </c>
      <c r="T274" s="18">
        <v>394</v>
      </c>
      <c r="U274" s="18">
        <v>332</v>
      </c>
      <c r="V274" s="18">
        <v>617</v>
      </c>
      <c r="W274" s="18">
        <v>435</v>
      </c>
      <c r="X274" s="18">
        <v>273</v>
      </c>
      <c r="Y274" s="18">
        <v>211</v>
      </c>
      <c r="Z274" s="22">
        <v>29</v>
      </c>
      <c r="AA274" s="11">
        <f t="shared" si="16"/>
        <v>3263025</v>
      </c>
    </row>
    <row r="275" spans="1:28" x14ac:dyDescent="0.25">
      <c r="A275" s="2">
        <v>13</v>
      </c>
      <c r="B275" s="17">
        <v>393</v>
      </c>
      <c r="C275" s="18">
        <v>331</v>
      </c>
      <c r="D275" s="18">
        <v>174</v>
      </c>
      <c r="E275" s="18">
        <v>112</v>
      </c>
      <c r="F275" s="18">
        <v>555</v>
      </c>
      <c r="G275" s="18">
        <v>215</v>
      </c>
      <c r="H275" s="18">
        <v>28</v>
      </c>
      <c r="I275" s="18">
        <v>616</v>
      </c>
      <c r="J275" s="18">
        <v>434</v>
      </c>
      <c r="K275" s="18">
        <v>272</v>
      </c>
      <c r="L275" s="18">
        <v>532</v>
      </c>
      <c r="M275" s="18">
        <v>500</v>
      </c>
      <c r="N275" s="14">
        <v>313</v>
      </c>
      <c r="O275" s="18">
        <v>126</v>
      </c>
      <c r="P275" s="18">
        <v>94</v>
      </c>
      <c r="Q275" s="18">
        <v>354</v>
      </c>
      <c r="R275" s="18">
        <v>192</v>
      </c>
      <c r="S275" s="18">
        <v>10</v>
      </c>
      <c r="T275" s="18">
        <v>598</v>
      </c>
      <c r="U275" s="18">
        <v>411</v>
      </c>
      <c r="V275" s="18">
        <v>71</v>
      </c>
      <c r="W275" s="18">
        <v>514</v>
      </c>
      <c r="X275" s="18">
        <v>452</v>
      </c>
      <c r="Y275" s="18">
        <v>295</v>
      </c>
      <c r="Z275" s="22">
        <v>233</v>
      </c>
      <c r="AA275" s="11">
        <f t="shared" si="16"/>
        <v>3263025</v>
      </c>
      <c r="AB275" s="12">
        <f>B275^3+C275^3+D275^3+E275^3+F275^3+G275^3+H275^3+I275^3+J275^3+K275^3+L275^3+M275^3+N275^3+O275^3+P275^3+Q275^3+R275^3+S275^3+T275^3+U275^3+V275^3+W275^3+X275^3+Y275^3+Z275^3</f>
        <v>1530765625</v>
      </c>
    </row>
    <row r="276" spans="1:28" x14ac:dyDescent="0.25">
      <c r="A276" s="2">
        <v>14</v>
      </c>
      <c r="B276" s="17">
        <v>597</v>
      </c>
      <c r="C276" s="18">
        <v>415</v>
      </c>
      <c r="D276" s="18">
        <v>353</v>
      </c>
      <c r="E276" s="18">
        <v>191</v>
      </c>
      <c r="F276" s="18">
        <v>9</v>
      </c>
      <c r="G276" s="18">
        <v>294</v>
      </c>
      <c r="H276" s="18">
        <v>232</v>
      </c>
      <c r="I276" s="18">
        <v>75</v>
      </c>
      <c r="J276" s="18">
        <v>513</v>
      </c>
      <c r="K276" s="18">
        <v>451</v>
      </c>
      <c r="L276" s="18">
        <v>111</v>
      </c>
      <c r="M276" s="18">
        <v>554</v>
      </c>
      <c r="N276" s="18">
        <v>392</v>
      </c>
      <c r="O276" s="18">
        <v>335</v>
      </c>
      <c r="P276" s="18">
        <v>173</v>
      </c>
      <c r="Q276" s="18">
        <v>433</v>
      </c>
      <c r="R276" s="18">
        <v>271</v>
      </c>
      <c r="S276" s="18">
        <v>214</v>
      </c>
      <c r="T276" s="18">
        <v>27</v>
      </c>
      <c r="U276" s="18">
        <v>620</v>
      </c>
      <c r="V276" s="18">
        <v>130</v>
      </c>
      <c r="W276" s="18">
        <v>93</v>
      </c>
      <c r="X276" s="18">
        <v>531</v>
      </c>
      <c r="Y276" s="18">
        <v>499</v>
      </c>
      <c r="Z276" s="22">
        <v>312</v>
      </c>
      <c r="AA276" s="11">
        <f t="shared" si="16"/>
        <v>3263025</v>
      </c>
      <c r="AB276" s="12"/>
    </row>
    <row r="277" spans="1:28" x14ac:dyDescent="0.25">
      <c r="A277" s="2">
        <v>15</v>
      </c>
      <c r="B277" s="17">
        <v>26</v>
      </c>
      <c r="C277" s="18">
        <v>619</v>
      </c>
      <c r="D277" s="18">
        <v>432</v>
      </c>
      <c r="E277" s="18">
        <v>275</v>
      </c>
      <c r="F277" s="18">
        <v>213</v>
      </c>
      <c r="G277" s="18">
        <v>498</v>
      </c>
      <c r="H277" s="18">
        <v>311</v>
      </c>
      <c r="I277" s="18">
        <v>129</v>
      </c>
      <c r="J277" s="18">
        <v>92</v>
      </c>
      <c r="K277" s="18">
        <v>535</v>
      </c>
      <c r="L277" s="18">
        <v>195</v>
      </c>
      <c r="M277" s="18">
        <v>8</v>
      </c>
      <c r="N277" s="18">
        <v>596</v>
      </c>
      <c r="O277" s="18">
        <v>414</v>
      </c>
      <c r="P277" s="18">
        <v>352</v>
      </c>
      <c r="Q277" s="18">
        <v>512</v>
      </c>
      <c r="R277" s="18">
        <v>455</v>
      </c>
      <c r="S277" s="18">
        <v>293</v>
      </c>
      <c r="T277" s="18">
        <v>231</v>
      </c>
      <c r="U277" s="18">
        <v>74</v>
      </c>
      <c r="V277" s="18">
        <v>334</v>
      </c>
      <c r="W277" s="18">
        <v>172</v>
      </c>
      <c r="X277" s="18">
        <v>115</v>
      </c>
      <c r="Y277" s="18">
        <v>553</v>
      </c>
      <c r="Z277" s="22">
        <v>391</v>
      </c>
      <c r="AA277" s="11">
        <f t="shared" si="16"/>
        <v>3263025</v>
      </c>
      <c r="AB277" s="12"/>
    </row>
    <row r="278" spans="1:28" x14ac:dyDescent="0.25">
      <c r="A278" s="2">
        <v>16</v>
      </c>
      <c r="B278" s="17">
        <v>544</v>
      </c>
      <c r="C278" s="18">
        <v>482</v>
      </c>
      <c r="D278" s="18">
        <v>325</v>
      </c>
      <c r="E278" s="18">
        <v>138</v>
      </c>
      <c r="F278" s="18">
        <v>76</v>
      </c>
      <c r="G278" s="18">
        <v>361</v>
      </c>
      <c r="H278" s="18">
        <v>179</v>
      </c>
      <c r="I278" s="18">
        <v>17</v>
      </c>
      <c r="J278" s="18">
        <v>585</v>
      </c>
      <c r="K278" s="18">
        <v>423</v>
      </c>
      <c r="L278" s="18">
        <v>58</v>
      </c>
      <c r="M278" s="18">
        <v>521</v>
      </c>
      <c r="N278" s="18">
        <v>464</v>
      </c>
      <c r="O278" s="18">
        <v>277</v>
      </c>
      <c r="P278" s="18">
        <v>245</v>
      </c>
      <c r="Q278" s="18">
        <v>380</v>
      </c>
      <c r="R278" s="18">
        <v>343</v>
      </c>
      <c r="S278" s="18">
        <v>156</v>
      </c>
      <c r="T278" s="18">
        <v>124</v>
      </c>
      <c r="U278" s="18">
        <v>562</v>
      </c>
      <c r="V278" s="18">
        <v>222</v>
      </c>
      <c r="W278" s="18">
        <v>40</v>
      </c>
      <c r="X278" s="18">
        <v>603</v>
      </c>
      <c r="Y278" s="18">
        <v>441</v>
      </c>
      <c r="Z278" s="22">
        <v>259</v>
      </c>
      <c r="AA278" s="11">
        <f t="shared" si="16"/>
        <v>3263025</v>
      </c>
      <c r="AB278" s="12"/>
    </row>
    <row r="279" spans="1:28" x14ac:dyDescent="0.25">
      <c r="A279" s="2">
        <v>17</v>
      </c>
      <c r="B279" s="17">
        <v>123</v>
      </c>
      <c r="C279" s="18">
        <v>561</v>
      </c>
      <c r="D279" s="18">
        <v>379</v>
      </c>
      <c r="E279" s="18">
        <v>342</v>
      </c>
      <c r="F279" s="18">
        <v>160</v>
      </c>
      <c r="G279" s="18">
        <v>445</v>
      </c>
      <c r="H279" s="18">
        <v>258</v>
      </c>
      <c r="I279" s="18">
        <v>221</v>
      </c>
      <c r="J279" s="18">
        <v>39</v>
      </c>
      <c r="K279" s="18">
        <v>602</v>
      </c>
      <c r="L279" s="18">
        <v>137</v>
      </c>
      <c r="M279" s="18">
        <v>80</v>
      </c>
      <c r="N279" s="18">
        <v>543</v>
      </c>
      <c r="O279" s="18">
        <v>481</v>
      </c>
      <c r="P279" s="18">
        <v>324</v>
      </c>
      <c r="Q279" s="18">
        <v>584</v>
      </c>
      <c r="R279" s="18">
        <v>422</v>
      </c>
      <c r="S279" s="18">
        <v>365</v>
      </c>
      <c r="T279" s="18">
        <v>178</v>
      </c>
      <c r="U279" s="18">
        <v>16</v>
      </c>
      <c r="V279" s="18">
        <v>276</v>
      </c>
      <c r="W279" s="18">
        <v>244</v>
      </c>
      <c r="X279" s="18">
        <v>57</v>
      </c>
      <c r="Y279" s="18">
        <v>525</v>
      </c>
      <c r="Z279" s="22">
        <v>463</v>
      </c>
      <c r="AA279" s="11">
        <f t="shared" si="16"/>
        <v>3263025</v>
      </c>
      <c r="AB279" s="12"/>
    </row>
    <row r="280" spans="1:28" x14ac:dyDescent="0.25">
      <c r="A280" s="2">
        <v>18</v>
      </c>
      <c r="B280" s="17">
        <v>177</v>
      </c>
      <c r="C280" s="18">
        <v>20</v>
      </c>
      <c r="D280" s="18">
        <v>583</v>
      </c>
      <c r="E280" s="18">
        <v>421</v>
      </c>
      <c r="F280" s="18">
        <v>364</v>
      </c>
      <c r="G280" s="18">
        <v>524</v>
      </c>
      <c r="H280" s="18">
        <v>462</v>
      </c>
      <c r="I280" s="18">
        <v>280</v>
      </c>
      <c r="J280" s="18">
        <v>243</v>
      </c>
      <c r="K280" s="18">
        <v>56</v>
      </c>
      <c r="L280" s="18">
        <v>341</v>
      </c>
      <c r="M280" s="18">
        <v>159</v>
      </c>
      <c r="N280" s="18">
        <v>122</v>
      </c>
      <c r="O280" s="18">
        <v>565</v>
      </c>
      <c r="P280" s="18">
        <v>378</v>
      </c>
      <c r="Q280" s="18">
        <v>38</v>
      </c>
      <c r="R280" s="18">
        <v>601</v>
      </c>
      <c r="S280" s="18">
        <v>444</v>
      </c>
      <c r="T280" s="18">
        <v>257</v>
      </c>
      <c r="U280" s="18">
        <v>225</v>
      </c>
      <c r="V280" s="18">
        <v>485</v>
      </c>
      <c r="W280" s="18">
        <v>323</v>
      </c>
      <c r="X280" s="18">
        <v>136</v>
      </c>
      <c r="Y280" s="18">
        <v>79</v>
      </c>
      <c r="Z280" s="22">
        <v>542</v>
      </c>
      <c r="AA280" s="11">
        <f t="shared" si="16"/>
        <v>3263025</v>
      </c>
      <c r="AB280" s="12"/>
    </row>
    <row r="281" spans="1:28" x14ac:dyDescent="0.25">
      <c r="A281" s="2">
        <v>19</v>
      </c>
      <c r="B281" s="17">
        <v>256</v>
      </c>
      <c r="C281" s="18">
        <v>224</v>
      </c>
      <c r="D281" s="18">
        <v>37</v>
      </c>
      <c r="E281" s="18">
        <v>605</v>
      </c>
      <c r="F281" s="18">
        <v>443</v>
      </c>
      <c r="G281" s="18">
        <v>78</v>
      </c>
      <c r="H281" s="18">
        <v>541</v>
      </c>
      <c r="I281" s="18">
        <v>484</v>
      </c>
      <c r="J281" s="18">
        <v>322</v>
      </c>
      <c r="K281" s="18">
        <v>140</v>
      </c>
      <c r="L281" s="18">
        <v>425</v>
      </c>
      <c r="M281" s="18">
        <v>363</v>
      </c>
      <c r="N281" s="18">
        <v>176</v>
      </c>
      <c r="O281" s="18">
        <v>19</v>
      </c>
      <c r="P281" s="18">
        <v>582</v>
      </c>
      <c r="Q281" s="18">
        <v>242</v>
      </c>
      <c r="R281" s="18">
        <v>60</v>
      </c>
      <c r="S281" s="18">
        <v>523</v>
      </c>
      <c r="T281" s="18">
        <v>461</v>
      </c>
      <c r="U281" s="18">
        <v>279</v>
      </c>
      <c r="V281" s="18">
        <v>564</v>
      </c>
      <c r="W281" s="18">
        <v>377</v>
      </c>
      <c r="X281" s="18">
        <v>345</v>
      </c>
      <c r="Y281" s="18">
        <v>158</v>
      </c>
      <c r="Z281" s="22">
        <v>121</v>
      </c>
      <c r="AA281" s="11">
        <f t="shared" si="16"/>
        <v>3263025</v>
      </c>
      <c r="AB281" s="12"/>
    </row>
    <row r="282" spans="1:28" x14ac:dyDescent="0.25">
      <c r="A282" s="2">
        <v>20</v>
      </c>
      <c r="B282" s="17">
        <v>465</v>
      </c>
      <c r="C282" s="18">
        <v>278</v>
      </c>
      <c r="D282" s="18">
        <v>241</v>
      </c>
      <c r="E282" s="18">
        <v>59</v>
      </c>
      <c r="F282" s="18">
        <v>522</v>
      </c>
      <c r="G282" s="18">
        <v>157</v>
      </c>
      <c r="H282" s="18">
        <v>125</v>
      </c>
      <c r="I282" s="18">
        <v>563</v>
      </c>
      <c r="J282" s="18">
        <v>376</v>
      </c>
      <c r="K282" s="18">
        <v>344</v>
      </c>
      <c r="L282" s="18">
        <v>604</v>
      </c>
      <c r="M282" s="18">
        <v>442</v>
      </c>
      <c r="N282" s="18">
        <v>260</v>
      </c>
      <c r="O282" s="18">
        <v>223</v>
      </c>
      <c r="P282" s="18">
        <v>36</v>
      </c>
      <c r="Q282" s="18">
        <v>321</v>
      </c>
      <c r="R282" s="18">
        <v>139</v>
      </c>
      <c r="S282" s="18">
        <v>77</v>
      </c>
      <c r="T282" s="18">
        <v>545</v>
      </c>
      <c r="U282" s="18">
        <v>483</v>
      </c>
      <c r="V282" s="18">
        <v>18</v>
      </c>
      <c r="W282" s="18">
        <v>581</v>
      </c>
      <c r="X282" s="18">
        <v>424</v>
      </c>
      <c r="Y282" s="18">
        <v>362</v>
      </c>
      <c r="Z282" s="22">
        <v>180</v>
      </c>
      <c r="AA282" s="11">
        <f t="shared" si="16"/>
        <v>3263025</v>
      </c>
      <c r="AB282" s="12"/>
    </row>
    <row r="283" spans="1:28" x14ac:dyDescent="0.25">
      <c r="A283" s="2">
        <v>21</v>
      </c>
      <c r="B283" s="17">
        <v>328</v>
      </c>
      <c r="C283" s="18">
        <v>166</v>
      </c>
      <c r="D283" s="18">
        <v>109</v>
      </c>
      <c r="E283" s="18">
        <v>572</v>
      </c>
      <c r="F283" s="18">
        <v>390</v>
      </c>
      <c r="G283" s="18">
        <v>50</v>
      </c>
      <c r="H283" s="18">
        <v>613</v>
      </c>
      <c r="I283" s="18">
        <v>426</v>
      </c>
      <c r="J283" s="18">
        <v>269</v>
      </c>
      <c r="K283" s="18">
        <v>207</v>
      </c>
      <c r="L283" s="18">
        <v>492</v>
      </c>
      <c r="M283" s="18">
        <v>310</v>
      </c>
      <c r="N283" s="18">
        <v>148</v>
      </c>
      <c r="O283" s="18">
        <v>86</v>
      </c>
      <c r="P283" s="18">
        <v>529</v>
      </c>
      <c r="Q283" s="18">
        <v>189</v>
      </c>
      <c r="R283" s="18">
        <v>2</v>
      </c>
      <c r="S283" s="18">
        <v>595</v>
      </c>
      <c r="T283" s="18">
        <v>408</v>
      </c>
      <c r="U283" s="18">
        <v>371</v>
      </c>
      <c r="V283" s="18">
        <v>506</v>
      </c>
      <c r="W283" s="18">
        <v>474</v>
      </c>
      <c r="X283" s="18">
        <v>287</v>
      </c>
      <c r="Y283" s="18">
        <v>230</v>
      </c>
      <c r="Z283" s="22">
        <v>68</v>
      </c>
      <c r="AA283" s="11">
        <f t="shared" si="16"/>
        <v>3263025</v>
      </c>
      <c r="AB283" s="12"/>
    </row>
    <row r="284" spans="1:28" x14ac:dyDescent="0.25">
      <c r="A284" s="2">
        <v>22</v>
      </c>
      <c r="B284" s="17">
        <v>407</v>
      </c>
      <c r="C284" s="18">
        <v>375</v>
      </c>
      <c r="D284" s="18">
        <v>188</v>
      </c>
      <c r="E284" s="18">
        <v>1</v>
      </c>
      <c r="F284" s="18">
        <v>594</v>
      </c>
      <c r="G284" s="18">
        <v>229</v>
      </c>
      <c r="H284" s="18">
        <v>67</v>
      </c>
      <c r="I284" s="18">
        <v>510</v>
      </c>
      <c r="J284" s="18">
        <v>473</v>
      </c>
      <c r="K284" s="18">
        <v>286</v>
      </c>
      <c r="L284" s="18">
        <v>571</v>
      </c>
      <c r="M284" s="18">
        <v>389</v>
      </c>
      <c r="N284" s="18">
        <v>327</v>
      </c>
      <c r="O284" s="18">
        <v>170</v>
      </c>
      <c r="P284" s="18">
        <v>108</v>
      </c>
      <c r="Q284" s="18">
        <v>268</v>
      </c>
      <c r="R284" s="18">
        <v>206</v>
      </c>
      <c r="S284" s="18">
        <v>49</v>
      </c>
      <c r="T284" s="18">
        <v>612</v>
      </c>
      <c r="U284" s="18">
        <v>430</v>
      </c>
      <c r="V284" s="18">
        <v>90</v>
      </c>
      <c r="W284" s="18">
        <v>528</v>
      </c>
      <c r="X284" s="18">
        <v>491</v>
      </c>
      <c r="Y284" s="18">
        <v>309</v>
      </c>
      <c r="Z284" s="22">
        <v>147</v>
      </c>
      <c r="AA284" s="11">
        <f t="shared" si="16"/>
        <v>3263025</v>
      </c>
      <c r="AB284" s="12"/>
    </row>
    <row r="285" spans="1:28" x14ac:dyDescent="0.25">
      <c r="A285" s="2">
        <v>23</v>
      </c>
      <c r="B285" s="17">
        <v>611</v>
      </c>
      <c r="C285" s="18">
        <v>429</v>
      </c>
      <c r="D285" s="18">
        <v>267</v>
      </c>
      <c r="E285" s="18">
        <v>210</v>
      </c>
      <c r="F285" s="18">
        <v>48</v>
      </c>
      <c r="G285" s="18">
        <v>308</v>
      </c>
      <c r="H285" s="18">
        <v>146</v>
      </c>
      <c r="I285" s="18">
        <v>89</v>
      </c>
      <c r="J285" s="18">
        <v>527</v>
      </c>
      <c r="K285" s="18">
        <v>495</v>
      </c>
      <c r="L285" s="18">
        <v>5</v>
      </c>
      <c r="M285" s="18">
        <v>593</v>
      </c>
      <c r="N285" s="18">
        <v>406</v>
      </c>
      <c r="O285" s="18">
        <v>374</v>
      </c>
      <c r="P285" s="18">
        <v>187</v>
      </c>
      <c r="Q285" s="18">
        <v>472</v>
      </c>
      <c r="R285" s="18">
        <v>290</v>
      </c>
      <c r="S285" s="18">
        <v>228</v>
      </c>
      <c r="T285" s="18">
        <v>66</v>
      </c>
      <c r="U285" s="18">
        <v>509</v>
      </c>
      <c r="V285" s="18">
        <v>169</v>
      </c>
      <c r="W285" s="18">
        <v>107</v>
      </c>
      <c r="X285" s="18">
        <v>575</v>
      </c>
      <c r="Y285" s="18">
        <v>388</v>
      </c>
      <c r="Z285" s="22">
        <v>326</v>
      </c>
      <c r="AA285" s="11">
        <f t="shared" si="16"/>
        <v>3263025</v>
      </c>
      <c r="AB285" s="12"/>
    </row>
    <row r="286" spans="1:28" x14ac:dyDescent="0.25">
      <c r="A286" s="2">
        <v>24</v>
      </c>
      <c r="B286" s="17">
        <v>70</v>
      </c>
      <c r="C286" s="18">
        <v>508</v>
      </c>
      <c r="D286" s="18">
        <v>471</v>
      </c>
      <c r="E286" s="18">
        <v>289</v>
      </c>
      <c r="F286" s="18">
        <v>227</v>
      </c>
      <c r="G286" s="18">
        <v>387</v>
      </c>
      <c r="H286" s="18">
        <v>330</v>
      </c>
      <c r="I286" s="18">
        <v>168</v>
      </c>
      <c r="J286" s="18">
        <v>106</v>
      </c>
      <c r="K286" s="18">
        <v>574</v>
      </c>
      <c r="L286" s="18">
        <v>209</v>
      </c>
      <c r="M286" s="18">
        <v>47</v>
      </c>
      <c r="N286" s="18">
        <v>615</v>
      </c>
      <c r="O286" s="18">
        <v>428</v>
      </c>
      <c r="P286" s="18">
        <v>266</v>
      </c>
      <c r="Q286" s="18">
        <v>526</v>
      </c>
      <c r="R286" s="18">
        <v>494</v>
      </c>
      <c r="S286" s="18">
        <v>307</v>
      </c>
      <c r="T286" s="18">
        <v>150</v>
      </c>
      <c r="U286" s="18">
        <v>88</v>
      </c>
      <c r="V286" s="18">
        <v>373</v>
      </c>
      <c r="W286" s="18">
        <v>186</v>
      </c>
      <c r="X286" s="18">
        <v>4</v>
      </c>
      <c r="Y286" s="18">
        <v>592</v>
      </c>
      <c r="Z286" s="22">
        <v>410</v>
      </c>
      <c r="AA286" s="11">
        <f t="shared" si="16"/>
        <v>3263025</v>
      </c>
      <c r="AB286" s="12"/>
    </row>
    <row r="287" spans="1:28" x14ac:dyDescent="0.25">
      <c r="A287" s="2">
        <v>25</v>
      </c>
      <c r="B287" s="19">
        <v>149</v>
      </c>
      <c r="C287" s="20">
        <v>87</v>
      </c>
      <c r="D287" s="20">
        <v>530</v>
      </c>
      <c r="E287" s="20">
        <v>493</v>
      </c>
      <c r="F287" s="20">
        <v>306</v>
      </c>
      <c r="G287" s="20">
        <v>591</v>
      </c>
      <c r="H287" s="20">
        <v>409</v>
      </c>
      <c r="I287" s="20">
        <v>372</v>
      </c>
      <c r="J287" s="20">
        <v>190</v>
      </c>
      <c r="K287" s="20">
        <v>3</v>
      </c>
      <c r="L287" s="20">
        <v>288</v>
      </c>
      <c r="M287" s="20">
        <v>226</v>
      </c>
      <c r="N287" s="20">
        <v>69</v>
      </c>
      <c r="O287" s="20">
        <v>507</v>
      </c>
      <c r="P287" s="20">
        <v>475</v>
      </c>
      <c r="Q287" s="20">
        <v>110</v>
      </c>
      <c r="R287" s="20">
        <v>573</v>
      </c>
      <c r="S287" s="20">
        <v>386</v>
      </c>
      <c r="T287" s="20">
        <v>329</v>
      </c>
      <c r="U287" s="20">
        <v>167</v>
      </c>
      <c r="V287" s="20">
        <v>427</v>
      </c>
      <c r="W287" s="20">
        <v>270</v>
      </c>
      <c r="X287" s="20">
        <v>208</v>
      </c>
      <c r="Y287" s="20">
        <v>46</v>
      </c>
      <c r="Z287" s="23">
        <v>614</v>
      </c>
      <c r="AA287" s="11">
        <f t="shared" si="16"/>
        <v>3263025</v>
      </c>
      <c r="AB287" s="12"/>
    </row>
    <row r="288" spans="1:28" x14ac:dyDescent="0.25">
      <c r="A288" s="7" t="s">
        <v>0</v>
      </c>
      <c r="B288" s="11">
        <f t="shared" ref="B288:Z288" si="17">SUMSQ(B263:B287)</f>
        <v>3263025</v>
      </c>
      <c r="C288" s="11">
        <f t="shared" si="17"/>
        <v>3263025</v>
      </c>
      <c r="D288" s="11">
        <f t="shared" si="17"/>
        <v>3263025</v>
      </c>
      <c r="E288" s="11">
        <f t="shared" si="17"/>
        <v>3263025</v>
      </c>
      <c r="F288" s="11">
        <f t="shared" si="17"/>
        <v>3263025</v>
      </c>
      <c r="G288" s="11">
        <f t="shared" si="17"/>
        <v>3263025</v>
      </c>
      <c r="H288" s="11">
        <f t="shared" si="17"/>
        <v>3263025</v>
      </c>
      <c r="I288" s="11">
        <f t="shared" si="17"/>
        <v>3263025</v>
      </c>
      <c r="J288" s="11">
        <f t="shared" si="17"/>
        <v>3263025</v>
      </c>
      <c r="K288" s="11">
        <f t="shared" si="17"/>
        <v>3263025</v>
      </c>
      <c r="L288" s="11">
        <f t="shared" si="17"/>
        <v>3263025</v>
      </c>
      <c r="M288" s="11">
        <f t="shared" si="17"/>
        <v>3263025</v>
      </c>
      <c r="N288" s="11">
        <f t="shared" si="17"/>
        <v>3263025</v>
      </c>
      <c r="O288" s="11">
        <f t="shared" si="17"/>
        <v>3263025</v>
      </c>
      <c r="P288" s="11">
        <f t="shared" si="17"/>
        <v>3263025</v>
      </c>
      <c r="Q288" s="11">
        <f t="shared" si="17"/>
        <v>3263025</v>
      </c>
      <c r="R288" s="11">
        <f t="shared" si="17"/>
        <v>3263025</v>
      </c>
      <c r="S288" s="11">
        <f t="shared" si="17"/>
        <v>3263025</v>
      </c>
      <c r="T288" s="11">
        <f t="shared" si="17"/>
        <v>3263025</v>
      </c>
      <c r="U288" s="11">
        <f t="shared" si="17"/>
        <v>3263025</v>
      </c>
      <c r="V288" s="11">
        <f t="shared" si="17"/>
        <v>3263025</v>
      </c>
      <c r="W288" s="11">
        <f t="shared" si="17"/>
        <v>3263025</v>
      </c>
      <c r="X288" s="11">
        <f t="shared" si="17"/>
        <v>3263025</v>
      </c>
      <c r="Y288" s="11">
        <f t="shared" si="17"/>
        <v>3263025</v>
      </c>
      <c r="Z288" s="11">
        <f t="shared" si="17"/>
        <v>3263025</v>
      </c>
      <c r="AA288" s="11"/>
      <c r="AB288" s="12"/>
    </row>
    <row r="289" spans="1:28" x14ac:dyDescent="0.25">
      <c r="A289" s="7" t="s">
        <v>4</v>
      </c>
      <c r="N289" s="12">
        <f>N263^3+N264^3+N265^3+N266^3+N267^3+N268^3+N269^3+N270^3+N271^3+N272^3+N273^3+N274^3+N275^3+N276^3+N277^3+N278^3+N279^3+N280^3+N281^3+N282^3+N283^3+N284^3+N285^3+N286^3+N287^3</f>
        <v>1530765625</v>
      </c>
      <c r="O289" s="12"/>
      <c r="AA289" s="11"/>
      <c r="AB289" s="12"/>
    </row>
    <row r="290" spans="1:28" x14ac:dyDescent="0.25">
      <c r="A290" s="3"/>
      <c r="B290" s="8" t="s">
        <v>3</v>
      </c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11"/>
      <c r="AB290" s="12"/>
    </row>
    <row r="291" spans="1:28" x14ac:dyDescent="0.25">
      <c r="A291" s="7" t="s">
        <v>1</v>
      </c>
      <c r="B291" s="3">
        <f>B263</f>
        <v>12</v>
      </c>
      <c r="C291" s="3">
        <f>C264</f>
        <v>34</v>
      </c>
      <c r="D291" s="3">
        <f>D265</f>
        <v>51</v>
      </c>
      <c r="E291" s="3">
        <f>E266</f>
        <v>98</v>
      </c>
      <c r="F291" s="3">
        <f>F267</f>
        <v>120</v>
      </c>
      <c r="G291" s="3">
        <f>G268</f>
        <v>143</v>
      </c>
      <c r="H291" s="3">
        <f>H269</f>
        <v>165</v>
      </c>
      <c r="I291" s="3">
        <f>I270</f>
        <v>182</v>
      </c>
      <c r="J291" s="3">
        <f>J271</f>
        <v>204</v>
      </c>
      <c r="K291" s="3">
        <f>K272</f>
        <v>246</v>
      </c>
      <c r="L291" s="3">
        <f>L273</f>
        <v>274</v>
      </c>
      <c r="M291" s="3">
        <f>M274</f>
        <v>291</v>
      </c>
      <c r="N291" s="3">
        <f>N275</f>
        <v>313</v>
      </c>
      <c r="O291" s="3">
        <f>O276</f>
        <v>335</v>
      </c>
      <c r="P291" s="3">
        <f>P277</f>
        <v>352</v>
      </c>
      <c r="Q291" s="3">
        <f>Q278</f>
        <v>380</v>
      </c>
      <c r="R291" s="3">
        <f>R279</f>
        <v>422</v>
      </c>
      <c r="S291" s="3">
        <f>S280</f>
        <v>444</v>
      </c>
      <c r="T291" s="3">
        <f>T281</f>
        <v>461</v>
      </c>
      <c r="U291" s="3">
        <f>U282</f>
        <v>483</v>
      </c>
      <c r="V291" s="3">
        <f>V283</f>
        <v>506</v>
      </c>
      <c r="W291" s="3">
        <f>W284</f>
        <v>528</v>
      </c>
      <c r="X291" s="3">
        <f>X285</f>
        <v>575</v>
      </c>
      <c r="Y291" s="3">
        <f>Y286</f>
        <v>592</v>
      </c>
      <c r="Z291" s="9">
        <f>Z287</f>
        <v>614</v>
      </c>
      <c r="AA291" s="11">
        <f>SUMSQ(B291:Z291)</f>
        <v>3263025</v>
      </c>
      <c r="AB291" s="12">
        <f>B291^3+C291^3+D291^3+E291^3+F291^3+G291^3+H291^3+I291^3+J291^3+K291^3+L291^3+M291^3+N291^3+O291^3+P291^3+Q291^3+R291^3+S291^3+T291^3+U291^3+V291^3+W291^3+X291^3+Y291^3+Z291^3</f>
        <v>1530765625</v>
      </c>
    </row>
    <row r="292" spans="1:28" x14ac:dyDescent="0.25">
      <c r="A292" s="7" t="s">
        <v>2</v>
      </c>
      <c r="B292" s="3">
        <f>B287</f>
        <v>149</v>
      </c>
      <c r="C292" s="3">
        <f>C286</f>
        <v>508</v>
      </c>
      <c r="D292" s="3">
        <f>D285</f>
        <v>267</v>
      </c>
      <c r="E292" s="3">
        <f>E284</f>
        <v>1</v>
      </c>
      <c r="F292" s="3">
        <f>F283</f>
        <v>390</v>
      </c>
      <c r="G292" s="3">
        <f>G282</f>
        <v>157</v>
      </c>
      <c r="H292" s="3">
        <f>H281</f>
        <v>541</v>
      </c>
      <c r="I292" s="3">
        <f>I280</f>
        <v>280</v>
      </c>
      <c r="J292" s="3">
        <f>J279</f>
        <v>39</v>
      </c>
      <c r="K292" s="3">
        <f>K278</f>
        <v>423</v>
      </c>
      <c r="L292" s="3">
        <f>L277</f>
        <v>195</v>
      </c>
      <c r="M292" s="3">
        <f>M276</f>
        <v>554</v>
      </c>
      <c r="N292" s="3">
        <f>N275</f>
        <v>313</v>
      </c>
      <c r="O292" s="3">
        <f>O274</f>
        <v>72</v>
      </c>
      <c r="P292" s="3">
        <f>P273</f>
        <v>431</v>
      </c>
      <c r="Q292" s="3">
        <f>Q272</f>
        <v>203</v>
      </c>
      <c r="R292" s="3">
        <f>R271</f>
        <v>587</v>
      </c>
      <c r="S292" s="3">
        <f>S270</f>
        <v>346</v>
      </c>
      <c r="T292" s="3">
        <f>T269</f>
        <v>85</v>
      </c>
      <c r="U292" s="3">
        <f>U268</f>
        <v>469</v>
      </c>
      <c r="V292" s="3">
        <f>V267</f>
        <v>236</v>
      </c>
      <c r="W292" s="3">
        <f>W266</f>
        <v>625</v>
      </c>
      <c r="X292" s="3">
        <f>X265</f>
        <v>359</v>
      </c>
      <c r="Y292" s="3">
        <f>Y264</f>
        <v>118</v>
      </c>
      <c r="Z292" s="9">
        <f>Z263</f>
        <v>477</v>
      </c>
      <c r="AA292" s="11">
        <f>SUMSQ(B292:Z292)</f>
        <v>3263025</v>
      </c>
      <c r="AB292" s="12">
        <f>B292^3+C292^3+D292^3+E292^3+F292^3+G292^3+H292^3+I292^3+J292^3+K292^3+L292^3+M292^3+N292^3+O292^3+P292^3+Q292^3+R292^3+S292^3+T292^3+U292^3+V292^3+W292^3+X292^3+Y292^3+Z292^3</f>
        <v>1530765625</v>
      </c>
    </row>
    <row r="294" spans="1:28" x14ac:dyDescent="0.25">
      <c r="A294" s="2" t="s">
        <v>3</v>
      </c>
      <c r="B294" s="13" t="s">
        <v>51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6"/>
      <c r="AB294" s="2"/>
    </row>
    <row r="295" spans="1:28" x14ac:dyDescent="0.25">
      <c r="A295" s="2">
        <v>1</v>
      </c>
      <c r="B295" s="15">
        <v>14</v>
      </c>
      <c r="C295" s="16">
        <v>596</v>
      </c>
      <c r="D295" s="16">
        <v>408</v>
      </c>
      <c r="E295" s="16">
        <v>370</v>
      </c>
      <c r="F295" s="16">
        <v>177</v>
      </c>
      <c r="G295" s="16">
        <v>467</v>
      </c>
      <c r="H295" s="16">
        <v>279</v>
      </c>
      <c r="I295" s="16">
        <v>236</v>
      </c>
      <c r="J295" s="16">
        <v>73</v>
      </c>
      <c r="K295" s="16">
        <v>510</v>
      </c>
      <c r="L295" s="16">
        <v>175</v>
      </c>
      <c r="M295" s="16">
        <v>107</v>
      </c>
      <c r="N295" s="16">
        <v>569</v>
      </c>
      <c r="O295" s="16">
        <v>376</v>
      </c>
      <c r="P295" s="16">
        <v>338</v>
      </c>
      <c r="Q295" s="16">
        <v>603</v>
      </c>
      <c r="R295" s="16">
        <v>440</v>
      </c>
      <c r="S295" s="16">
        <v>272</v>
      </c>
      <c r="T295" s="16">
        <v>209</v>
      </c>
      <c r="U295" s="16">
        <v>41</v>
      </c>
      <c r="V295" s="16">
        <v>306</v>
      </c>
      <c r="W295" s="16">
        <v>143</v>
      </c>
      <c r="X295" s="16">
        <v>80</v>
      </c>
      <c r="Y295" s="16">
        <v>537</v>
      </c>
      <c r="Z295" s="21">
        <v>499</v>
      </c>
      <c r="AA295" s="11">
        <f t="shared" ref="AA295:AA319" si="18">SUMSQ(B295:Z295)</f>
        <v>3263025</v>
      </c>
    </row>
    <row r="296" spans="1:28" x14ac:dyDescent="0.25">
      <c r="A296" s="2">
        <v>2</v>
      </c>
      <c r="B296" s="17">
        <v>210</v>
      </c>
      <c r="C296" s="18">
        <v>42</v>
      </c>
      <c r="D296" s="18">
        <v>604</v>
      </c>
      <c r="E296" s="18">
        <v>436</v>
      </c>
      <c r="F296" s="18">
        <v>273</v>
      </c>
      <c r="G296" s="18">
        <v>538</v>
      </c>
      <c r="H296" s="18">
        <v>500</v>
      </c>
      <c r="I296" s="18">
        <v>307</v>
      </c>
      <c r="J296" s="18">
        <v>144</v>
      </c>
      <c r="K296" s="18">
        <v>76</v>
      </c>
      <c r="L296" s="18">
        <v>366</v>
      </c>
      <c r="M296" s="18">
        <v>178</v>
      </c>
      <c r="N296" s="18">
        <v>15</v>
      </c>
      <c r="O296" s="18">
        <v>597</v>
      </c>
      <c r="P296" s="18">
        <v>409</v>
      </c>
      <c r="Q296" s="18">
        <v>74</v>
      </c>
      <c r="R296" s="18">
        <v>506</v>
      </c>
      <c r="S296" s="18">
        <v>468</v>
      </c>
      <c r="T296" s="18">
        <v>280</v>
      </c>
      <c r="U296" s="18">
        <v>237</v>
      </c>
      <c r="V296" s="18">
        <v>377</v>
      </c>
      <c r="W296" s="18">
        <v>339</v>
      </c>
      <c r="X296" s="18">
        <v>171</v>
      </c>
      <c r="Y296" s="18">
        <v>108</v>
      </c>
      <c r="Z296" s="22">
        <v>570</v>
      </c>
      <c r="AA296" s="11">
        <f t="shared" si="18"/>
        <v>3263025</v>
      </c>
    </row>
    <row r="297" spans="1:28" x14ac:dyDescent="0.25">
      <c r="A297" s="2">
        <v>3</v>
      </c>
      <c r="B297" s="17">
        <v>276</v>
      </c>
      <c r="C297" s="18">
        <v>238</v>
      </c>
      <c r="D297" s="18">
        <v>75</v>
      </c>
      <c r="E297" s="18">
        <v>507</v>
      </c>
      <c r="F297" s="18">
        <v>469</v>
      </c>
      <c r="G297" s="18">
        <v>109</v>
      </c>
      <c r="H297" s="18">
        <v>566</v>
      </c>
      <c r="I297" s="18">
        <v>378</v>
      </c>
      <c r="J297" s="18">
        <v>340</v>
      </c>
      <c r="K297" s="18">
        <v>172</v>
      </c>
      <c r="L297" s="18">
        <v>437</v>
      </c>
      <c r="M297" s="18">
        <v>274</v>
      </c>
      <c r="N297" s="18">
        <v>206</v>
      </c>
      <c r="O297" s="18">
        <v>43</v>
      </c>
      <c r="P297" s="18">
        <v>605</v>
      </c>
      <c r="Q297" s="18">
        <v>145</v>
      </c>
      <c r="R297" s="18">
        <v>77</v>
      </c>
      <c r="S297" s="18">
        <v>539</v>
      </c>
      <c r="T297" s="18">
        <v>496</v>
      </c>
      <c r="U297" s="18">
        <v>308</v>
      </c>
      <c r="V297" s="18">
        <v>598</v>
      </c>
      <c r="W297" s="18">
        <v>410</v>
      </c>
      <c r="X297" s="18">
        <v>367</v>
      </c>
      <c r="Y297" s="18">
        <v>179</v>
      </c>
      <c r="Z297" s="22">
        <v>11</v>
      </c>
      <c r="AA297" s="11">
        <f t="shared" si="18"/>
        <v>3263025</v>
      </c>
    </row>
    <row r="298" spans="1:28" x14ac:dyDescent="0.25">
      <c r="A298" s="2">
        <v>4</v>
      </c>
      <c r="B298" s="17">
        <v>497</v>
      </c>
      <c r="C298" s="18">
        <v>309</v>
      </c>
      <c r="D298" s="18">
        <v>141</v>
      </c>
      <c r="E298" s="18">
        <v>78</v>
      </c>
      <c r="F298" s="18">
        <v>540</v>
      </c>
      <c r="G298" s="18">
        <v>180</v>
      </c>
      <c r="H298" s="18">
        <v>12</v>
      </c>
      <c r="I298" s="18">
        <v>599</v>
      </c>
      <c r="J298" s="18">
        <v>406</v>
      </c>
      <c r="K298" s="18">
        <v>368</v>
      </c>
      <c r="L298" s="18">
        <v>508</v>
      </c>
      <c r="M298" s="18">
        <v>470</v>
      </c>
      <c r="N298" s="18">
        <v>277</v>
      </c>
      <c r="O298" s="18">
        <v>239</v>
      </c>
      <c r="P298" s="18">
        <v>71</v>
      </c>
      <c r="Q298" s="18">
        <v>336</v>
      </c>
      <c r="R298" s="18">
        <v>173</v>
      </c>
      <c r="S298" s="18">
        <v>110</v>
      </c>
      <c r="T298" s="18">
        <v>567</v>
      </c>
      <c r="U298" s="18">
        <v>379</v>
      </c>
      <c r="V298" s="18">
        <v>44</v>
      </c>
      <c r="W298" s="18">
        <v>601</v>
      </c>
      <c r="X298" s="18">
        <v>438</v>
      </c>
      <c r="Y298" s="18">
        <v>275</v>
      </c>
      <c r="Z298" s="22">
        <v>207</v>
      </c>
      <c r="AA298" s="11">
        <f t="shared" si="18"/>
        <v>3263025</v>
      </c>
    </row>
    <row r="299" spans="1:28" x14ac:dyDescent="0.25">
      <c r="A299" s="2">
        <v>5</v>
      </c>
      <c r="B299" s="17">
        <v>568</v>
      </c>
      <c r="C299" s="18">
        <v>380</v>
      </c>
      <c r="D299" s="18">
        <v>337</v>
      </c>
      <c r="E299" s="18">
        <v>174</v>
      </c>
      <c r="F299" s="18">
        <v>106</v>
      </c>
      <c r="G299" s="18">
        <v>271</v>
      </c>
      <c r="H299" s="18">
        <v>208</v>
      </c>
      <c r="I299" s="18">
        <v>45</v>
      </c>
      <c r="J299" s="18">
        <v>602</v>
      </c>
      <c r="K299" s="18">
        <v>439</v>
      </c>
      <c r="L299" s="18">
        <v>79</v>
      </c>
      <c r="M299" s="18">
        <v>536</v>
      </c>
      <c r="N299" s="18">
        <v>498</v>
      </c>
      <c r="O299" s="18">
        <v>310</v>
      </c>
      <c r="P299" s="18">
        <v>142</v>
      </c>
      <c r="Q299" s="18">
        <v>407</v>
      </c>
      <c r="R299" s="18">
        <v>369</v>
      </c>
      <c r="S299" s="18">
        <v>176</v>
      </c>
      <c r="T299" s="18">
        <v>13</v>
      </c>
      <c r="U299" s="18">
        <v>600</v>
      </c>
      <c r="V299" s="18">
        <v>240</v>
      </c>
      <c r="W299" s="18">
        <v>72</v>
      </c>
      <c r="X299" s="18">
        <v>509</v>
      </c>
      <c r="Y299" s="18">
        <v>466</v>
      </c>
      <c r="Z299" s="22">
        <v>278</v>
      </c>
      <c r="AA299" s="11">
        <f t="shared" si="18"/>
        <v>3263025</v>
      </c>
    </row>
    <row r="300" spans="1:28" x14ac:dyDescent="0.25">
      <c r="A300" s="2">
        <v>6</v>
      </c>
      <c r="B300" s="17">
        <v>430</v>
      </c>
      <c r="C300" s="18">
        <v>262</v>
      </c>
      <c r="D300" s="18">
        <v>224</v>
      </c>
      <c r="E300" s="18">
        <v>31</v>
      </c>
      <c r="F300" s="18">
        <v>618</v>
      </c>
      <c r="G300" s="18">
        <v>133</v>
      </c>
      <c r="H300" s="18">
        <v>95</v>
      </c>
      <c r="I300" s="18">
        <v>527</v>
      </c>
      <c r="J300" s="18">
        <v>489</v>
      </c>
      <c r="K300" s="18">
        <v>321</v>
      </c>
      <c r="L300" s="18">
        <v>586</v>
      </c>
      <c r="M300" s="18">
        <v>423</v>
      </c>
      <c r="N300" s="18">
        <v>360</v>
      </c>
      <c r="O300" s="18">
        <v>192</v>
      </c>
      <c r="P300" s="18">
        <v>4</v>
      </c>
      <c r="Q300" s="18">
        <v>294</v>
      </c>
      <c r="R300" s="18">
        <v>226</v>
      </c>
      <c r="S300" s="18">
        <v>63</v>
      </c>
      <c r="T300" s="18">
        <v>525</v>
      </c>
      <c r="U300" s="18">
        <v>457</v>
      </c>
      <c r="V300" s="18">
        <v>122</v>
      </c>
      <c r="W300" s="18">
        <v>559</v>
      </c>
      <c r="X300" s="18">
        <v>391</v>
      </c>
      <c r="Y300" s="18">
        <v>328</v>
      </c>
      <c r="Z300" s="22">
        <v>165</v>
      </c>
      <c r="AA300" s="11">
        <f t="shared" si="18"/>
        <v>3263025</v>
      </c>
    </row>
    <row r="301" spans="1:28" x14ac:dyDescent="0.25">
      <c r="A301" s="2">
        <v>7</v>
      </c>
      <c r="B301" s="17">
        <v>521</v>
      </c>
      <c r="C301" s="18">
        <v>458</v>
      </c>
      <c r="D301" s="18">
        <v>295</v>
      </c>
      <c r="E301" s="18">
        <v>227</v>
      </c>
      <c r="F301" s="18">
        <v>64</v>
      </c>
      <c r="G301" s="18">
        <v>329</v>
      </c>
      <c r="H301" s="18">
        <v>161</v>
      </c>
      <c r="I301" s="18">
        <v>123</v>
      </c>
      <c r="J301" s="18">
        <v>560</v>
      </c>
      <c r="K301" s="18">
        <v>392</v>
      </c>
      <c r="L301" s="18">
        <v>32</v>
      </c>
      <c r="M301" s="18">
        <v>619</v>
      </c>
      <c r="N301" s="18">
        <v>426</v>
      </c>
      <c r="O301" s="18">
        <v>263</v>
      </c>
      <c r="P301" s="18">
        <v>225</v>
      </c>
      <c r="Q301" s="18">
        <v>490</v>
      </c>
      <c r="R301" s="18">
        <v>322</v>
      </c>
      <c r="S301" s="18">
        <v>134</v>
      </c>
      <c r="T301" s="18">
        <v>91</v>
      </c>
      <c r="U301" s="18">
        <v>528</v>
      </c>
      <c r="V301" s="18">
        <v>193</v>
      </c>
      <c r="W301" s="18">
        <v>5</v>
      </c>
      <c r="X301" s="18">
        <v>587</v>
      </c>
      <c r="Y301" s="18">
        <v>424</v>
      </c>
      <c r="Z301" s="22">
        <v>356</v>
      </c>
      <c r="AA301" s="11">
        <f t="shared" si="18"/>
        <v>3263025</v>
      </c>
      <c r="AB301" s="3" t="s">
        <v>3</v>
      </c>
    </row>
    <row r="302" spans="1:28" x14ac:dyDescent="0.25">
      <c r="A302" s="2">
        <v>8</v>
      </c>
      <c r="B302" s="17">
        <v>92</v>
      </c>
      <c r="C302" s="18">
        <v>529</v>
      </c>
      <c r="D302" s="18">
        <v>486</v>
      </c>
      <c r="E302" s="18">
        <v>323</v>
      </c>
      <c r="F302" s="18">
        <v>135</v>
      </c>
      <c r="G302" s="18">
        <v>425</v>
      </c>
      <c r="H302" s="18">
        <v>357</v>
      </c>
      <c r="I302" s="18">
        <v>194</v>
      </c>
      <c r="J302" s="18">
        <v>1</v>
      </c>
      <c r="K302" s="18">
        <v>588</v>
      </c>
      <c r="L302" s="18">
        <v>228</v>
      </c>
      <c r="M302" s="18">
        <v>65</v>
      </c>
      <c r="N302" s="18">
        <v>522</v>
      </c>
      <c r="O302" s="18">
        <v>459</v>
      </c>
      <c r="P302" s="18">
        <v>291</v>
      </c>
      <c r="Q302" s="18">
        <v>556</v>
      </c>
      <c r="R302" s="18">
        <v>393</v>
      </c>
      <c r="S302" s="18">
        <v>330</v>
      </c>
      <c r="T302" s="18">
        <v>162</v>
      </c>
      <c r="U302" s="18">
        <v>124</v>
      </c>
      <c r="V302" s="18">
        <v>264</v>
      </c>
      <c r="W302" s="18">
        <v>221</v>
      </c>
      <c r="X302" s="18">
        <v>33</v>
      </c>
      <c r="Y302" s="18">
        <v>620</v>
      </c>
      <c r="Z302" s="22">
        <v>427</v>
      </c>
      <c r="AA302" s="11">
        <f t="shared" si="18"/>
        <v>3263025</v>
      </c>
    </row>
    <row r="303" spans="1:28" x14ac:dyDescent="0.25">
      <c r="A303" s="2">
        <v>9</v>
      </c>
      <c r="B303" s="17">
        <v>163</v>
      </c>
      <c r="C303" s="18">
        <v>125</v>
      </c>
      <c r="D303" s="18">
        <v>557</v>
      </c>
      <c r="E303" s="18">
        <v>394</v>
      </c>
      <c r="F303" s="18">
        <v>326</v>
      </c>
      <c r="G303" s="18">
        <v>616</v>
      </c>
      <c r="H303" s="18">
        <v>428</v>
      </c>
      <c r="I303" s="18">
        <v>265</v>
      </c>
      <c r="J303" s="18">
        <v>222</v>
      </c>
      <c r="K303" s="18">
        <v>34</v>
      </c>
      <c r="L303" s="18">
        <v>324</v>
      </c>
      <c r="M303" s="18">
        <v>131</v>
      </c>
      <c r="N303" s="18">
        <v>93</v>
      </c>
      <c r="O303" s="18">
        <v>530</v>
      </c>
      <c r="P303" s="18">
        <v>487</v>
      </c>
      <c r="Q303" s="18">
        <v>2</v>
      </c>
      <c r="R303" s="18">
        <v>589</v>
      </c>
      <c r="S303" s="18">
        <v>421</v>
      </c>
      <c r="T303" s="18">
        <v>358</v>
      </c>
      <c r="U303" s="18">
        <v>195</v>
      </c>
      <c r="V303" s="18">
        <v>460</v>
      </c>
      <c r="W303" s="18">
        <v>292</v>
      </c>
      <c r="X303" s="18">
        <v>229</v>
      </c>
      <c r="Y303" s="18">
        <v>61</v>
      </c>
      <c r="Z303" s="22">
        <v>523</v>
      </c>
      <c r="AA303" s="11">
        <f t="shared" si="18"/>
        <v>3263025</v>
      </c>
    </row>
    <row r="304" spans="1:28" x14ac:dyDescent="0.25">
      <c r="A304" s="2">
        <v>10</v>
      </c>
      <c r="B304" s="17">
        <v>359</v>
      </c>
      <c r="C304" s="18">
        <v>191</v>
      </c>
      <c r="D304" s="18">
        <v>3</v>
      </c>
      <c r="E304" s="18">
        <v>590</v>
      </c>
      <c r="F304" s="18">
        <v>422</v>
      </c>
      <c r="G304" s="18">
        <v>62</v>
      </c>
      <c r="H304" s="18">
        <v>524</v>
      </c>
      <c r="I304" s="18">
        <v>456</v>
      </c>
      <c r="J304" s="18">
        <v>293</v>
      </c>
      <c r="K304" s="18">
        <v>230</v>
      </c>
      <c r="L304" s="18">
        <v>395</v>
      </c>
      <c r="M304" s="18">
        <v>327</v>
      </c>
      <c r="N304" s="18">
        <v>164</v>
      </c>
      <c r="O304" s="18">
        <v>121</v>
      </c>
      <c r="P304" s="18">
        <v>558</v>
      </c>
      <c r="Q304" s="18">
        <v>223</v>
      </c>
      <c r="R304" s="18">
        <v>35</v>
      </c>
      <c r="S304" s="18">
        <v>617</v>
      </c>
      <c r="T304" s="18">
        <v>429</v>
      </c>
      <c r="U304" s="18">
        <v>261</v>
      </c>
      <c r="V304" s="18">
        <v>526</v>
      </c>
      <c r="W304" s="18">
        <v>488</v>
      </c>
      <c r="X304" s="18">
        <v>325</v>
      </c>
      <c r="Y304" s="18">
        <v>132</v>
      </c>
      <c r="Z304" s="22">
        <v>94</v>
      </c>
      <c r="AA304" s="11">
        <f t="shared" si="18"/>
        <v>3263025</v>
      </c>
    </row>
    <row r="305" spans="1:28" x14ac:dyDescent="0.25">
      <c r="A305" s="2">
        <v>11</v>
      </c>
      <c r="B305" s="17">
        <v>241</v>
      </c>
      <c r="C305" s="18">
        <v>53</v>
      </c>
      <c r="D305" s="18">
        <v>515</v>
      </c>
      <c r="E305" s="18">
        <v>472</v>
      </c>
      <c r="F305" s="18">
        <v>284</v>
      </c>
      <c r="G305" s="18">
        <v>574</v>
      </c>
      <c r="H305" s="18">
        <v>381</v>
      </c>
      <c r="I305" s="18">
        <v>343</v>
      </c>
      <c r="J305" s="18">
        <v>155</v>
      </c>
      <c r="K305" s="18">
        <v>112</v>
      </c>
      <c r="L305" s="18">
        <v>252</v>
      </c>
      <c r="M305" s="18">
        <v>214</v>
      </c>
      <c r="N305" s="18">
        <v>46</v>
      </c>
      <c r="O305" s="18">
        <v>608</v>
      </c>
      <c r="P305" s="18">
        <v>445</v>
      </c>
      <c r="Q305" s="18">
        <v>85</v>
      </c>
      <c r="R305" s="18">
        <v>542</v>
      </c>
      <c r="S305" s="18">
        <v>479</v>
      </c>
      <c r="T305" s="18">
        <v>311</v>
      </c>
      <c r="U305" s="18">
        <v>148</v>
      </c>
      <c r="V305" s="18">
        <v>413</v>
      </c>
      <c r="W305" s="18">
        <v>375</v>
      </c>
      <c r="X305" s="18">
        <v>182</v>
      </c>
      <c r="Y305" s="18">
        <v>19</v>
      </c>
      <c r="Z305" s="22">
        <v>576</v>
      </c>
      <c r="AA305" s="11">
        <f t="shared" si="18"/>
        <v>3263025</v>
      </c>
    </row>
    <row r="306" spans="1:28" x14ac:dyDescent="0.25">
      <c r="A306" s="2">
        <v>12</v>
      </c>
      <c r="B306" s="17">
        <v>312</v>
      </c>
      <c r="C306" s="18">
        <v>149</v>
      </c>
      <c r="D306" s="18">
        <v>81</v>
      </c>
      <c r="E306" s="18">
        <v>543</v>
      </c>
      <c r="F306" s="18">
        <v>480</v>
      </c>
      <c r="G306" s="18">
        <v>20</v>
      </c>
      <c r="H306" s="18">
        <v>577</v>
      </c>
      <c r="I306" s="18">
        <v>414</v>
      </c>
      <c r="J306" s="18">
        <v>371</v>
      </c>
      <c r="K306" s="18">
        <v>183</v>
      </c>
      <c r="L306" s="18">
        <v>473</v>
      </c>
      <c r="M306" s="18">
        <v>285</v>
      </c>
      <c r="N306" s="18">
        <v>242</v>
      </c>
      <c r="O306" s="18">
        <v>54</v>
      </c>
      <c r="P306" s="18">
        <v>511</v>
      </c>
      <c r="Q306" s="18">
        <v>151</v>
      </c>
      <c r="R306" s="18">
        <v>113</v>
      </c>
      <c r="S306" s="18">
        <v>575</v>
      </c>
      <c r="T306" s="18">
        <v>382</v>
      </c>
      <c r="U306" s="18">
        <v>344</v>
      </c>
      <c r="V306" s="18">
        <v>609</v>
      </c>
      <c r="W306" s="18">
        <v>441</v>
      </c>
      <c r="X306" s="18">
        <v>253</v>
      </c>
      <c r="Y306" s="18">
        <v>215</v>
      </c>
      <c r="Z306" s="22">
        <v>47</v>
      </c>
      <c r="AA306" s="11">
        <f t="shared" si="18"/>
        <v>3263025</v>
      </c>
    </row>
    <row r="307" spans="1:28" x14ac:dyDescent="0.25">
      <c r="A307" s="2">
        <v>13</v>
      </c>
      <c r="B307" s="17">
        <v>383</v>
      </c>
      <c r="C307" s="18">
        <v>345</v>
      </c>
      <c r="D307" s="18">
        <v>152</v>
      </c>
      <c r="E307" s="18">
        <v>114</v>
      </c>
      <c r="F307" s="18">
        <v>571</v>
      </c>
      <c r="G307" s="18">
        <v>211</v>
      </c>
      <c r="H307" s="18">
        <v>48</v>
      </c>
      <c r="I307" s="18">
        <v>610</v>
      </c>
      <c r="J307" s="18">
        <v>442</v>
      </c>
      <c r="K307" s="18">
        <v>254</v>
      </c>
      <c r="L307" s="18">
        <v>544</v>
      </c>
      <c r="M307" s="18">
        <v>476</v>
      </c>
      <c r="N307" s="14">
        <v>313</v>
      </c>
      <c r="O307" s="18">
        <v>150</v>
      </c>
      <c r="P307" s="18">
        <v>82</v>
      </c>
      <c r="Q307" s="18">
        <v>372</v>
      </c>
      <c r="R307" s="18">
        <v>184</v>
      </c>
      <c r="S307" s="18">
        <v>16</v>
      </c>
      <c r="T307" s="18">
        <v>578</v>
      </c>
      <c r="U307" s="18">
        <v>415</v>
      </c>
      <c r="V307" s="18">
        <v>55</v>
      </c>
      <c r="W307" s="18">
        <v>512</v>
      </c>
      <c r="X307" s="18">
        <v>474</v>
      </c>
      <c r="Y307" s="18">
        <v>281</v>
      </c>
      <c r="Z307" s="22">
        <v>243</v>
      </c>
      <c r="AA307" s="11">
        <f t="shared" si="18"/>
        <v>3263025</v>
      </c>
      <c r="AB307" s="12">
        <f>B307^3+C307^3+D307^3+E307^3+F307^3+G307^3+H307^3+I307^3+J307^3+K307^3+L307^3+M307^3+N307^3+O307^3+P307^3+Q307^3+R307^3+S307^3+T307^3+U307^3+V307^3+W307^3+X307^3+Y307^3+Z307^3</f>
        <v>1530765625</v>
      </c>
    </row>
    <row r="308" spans="1:28" x14ac:dyDescent="0.25">
      <c r="A308" s="2">
        <v>14</v>
      </c>
      <c r="B308" s="17">
        <v>579</v>
      </c>
      <c r="C308" s="18">
        <v>411</v>
      </c>
      <c r="D308" s="18">
        <v>373</v>
      </c>
      <c r="E308" s="18">
        <v>185</v>
      </c>
      <c r="F308" s="18">
        <v>17</v>
      </c>
      <c r="G308" s="18">
        <v>282</v>
      </c>
      <c r="H308" s="18">
        <v>244</v>
      </c>
      <c r="I308" s="18">
        <v>51</v>
      </c>
      <c r="J308" s="18">
        <v>513</v>
      </c>
      <c r="K308" s="18">
        <v>475</v>
      </c>
      <c r="L308" s="18">
        <v>115</v>
      </c>
      <c r="M308" s="18">
        <v>572</v>
      </c>
      <c r="N308" s="18">
        <v>384</v>
      </c>
      <c r="O308" s="18">
        <v>341</v>
      </c>
      <c r="P308" s="18">
        <v>153</v>
      </c>
      <c r="Q308" s="18">
        <v>443</v>
      </c>
      <c r="R308" s="18">
        <v>255</v>
      </c>
      <c r="S308" s="18">
        <v>212</v>
      </c>
      <c r="T308" s="18">
        <v>49</v>
      </c>
      <c r="U308" s="18">
        <v>606</v>
      </c>
      <c r="V308" s="18">
        <v>146</v>
      </c>
      <c r="W308" s="18">
        <v>83</v>
      </c>
      <c r="X308" s="18">
        <v>545</v>
      </c>
      <c r="Y308" s="18">
        <v>477</v>
      </c>
      <c r="Z308" s="22">
        <v>314</v>
      </c>
      <c r="AA308" s="11">
        <f t="shared" si="18"/>
        <v>3263025</v>
      </c>
      <c r="AB308" s="12"/>
    </row>
    <row r="309" spans="1:28" x14ac:dyDescent="0.25">
      <c r="A309" s="2">
        <v>15</v>
      </c>
      <c r="B309" s="17">
        <v>50</v>
      </c>
      <c r="C309" s="18">
        <v>607</v>
      </c>
      <c r="D309" s="18">
        <v>444</v>
      </c>
      <c r="E309" s="18">
        <v>251</v>
      </c>
      <c r="F309" s="18">
        <v>213</v>
      </c>
      <c r="G309" s="18">
        <v>478</v>
      </c>
      <c r="H309" s="18">
        <v>315</v>
      </c>
      <c r="I309" s="18">
        <v>147</v>
      </c>
      <c r="J309" s="18">
        <v>84</v>
      </c>
      <c r="K309" s="18">
        <v>541</v>
      </c>
      <c r="L309" s="18">
        <v>181</v>
      </c>
      <c r="M309" s="18">
        <v>18</v>
      </c>
      <c r="N309" s="18">
        <v>580</v>
      </c>
      <c r="O309" s="18">
        <v>412</v>
      </c>
      <c r="P309" s="18">
        <v>374</v>
      </c>
      <c r="Q309" s="18">
        <v>514</v>
      </c>
      <c r="R309" s="18">
        <v>471</v>
      </c>
      <c r="S309" s="18">
        <v>283</v>
      </c>
      <c r="T309" s="18">
        <v>245</v>
      </c>
      <c r="U309" s="18">
        <v>52</v>
      </c>
      <c r="V309" s="18">
        <v>342</v>
      </c>
      <c r="W309" s="18">
        <v>154</v>
      </c>
      <c r="X309" s="18">
        <v>111</v>
      </c>
      <c r="Y309" s="18">
        <v>573</v>
      </c>
      <c r="Z309" s="22">
        <v>385</v>
      </c>
      <c r="AA309" s="11">
        <f t="shared" si="18"/>
        <v>3263025</v>
      </c>
      <c r="AB309" s="12"/>
    </row>
    <row r="310" spans="1:28" x14ac:dyDescent="0.25">
      <c r="A310" s="2">
        <v>16</v>
      </c>
      <c r="B310" s="17">
        <v>532</v>
      </c>
      <c r="C310" s="18">
        <v>494</v>
      </c>
      <c r="D310" s="18">
        <v>301</v>
      </c>
      <c r="E310" s="18">
        <v>138</v>
      </c>
      <c r="F310" s="18">
        <v>100</v>
      </c>
      <c r="G310" s="18">
        <v>365</v>
      </c>
      <c r="H310" s="18">
        <v>197</v>
      </c>
      <c r="I310" s="18">
        <v>9</v>
      </c>
      <c r="J310" s="18">
        <v>591</v>
      </c>
      <c r="K310" s="18">
        <v>403</v>
      </c>
      <c r="L310" s="18">
        <v>68</v>
      </c>
      <c r="M310" s="18">
        <v>505</v>
      </c>
      <c r="N310" s="18">
        <v>462</v>
      </c>
      <c r="O310" s="18">
        <v>299</v>
      </c>
      <c r="P310" s="18">
        <v>231</v>
      </c>
      <c r="Q310" s="18">
        <v>396</v>
      </c>
      <c r="R310" s="18">
        <v>333</v>
      </c>
      <c r="S310" s="18">
        <v>170</v>
      </c>
      <c r="T310" s="18">
        <v>102</v>
      </c>
      <c r="U310" s="18">
        <v>564</v>
      </c>
      <c r="V310" s="18">
        <v>204</v>
      </c>
      <c r="W310" s="18">
        <v>36</v>
      </c>
      <c r="X310" s="18">
        <v>623</v>
      </c>
      <c r="Y310" s="18">
        <v>435</v>
      </c>
      <c r="Z310" s="22">
        <v>267</v>
      </c>
      <c r="AA310" s="11">
        <f t="shared" si="18"/>
        <v>3263025</v>
      </c>
      <c r="AB310" s="12"/>
    </row>
    <row r="311" spans="1:28" x14ac:dyDescent="0.25">
      <c r="A311" s="2">
        <v>17</v>
      </c>
      <c r="B311" s="17">
        <v>103</v>
      </c>
      <c r="C311" s="18">
        <v>565</v>
      </c>
      <c r="D311" s="18">
        <v>397</v>
      </c>
      <c r="E311" s="18">
        <v>334</v>
      </c>
      <c r="F311" s="18">
        <v>166</v>
      </c>
      <c r="G311" s="18">
        <v>431</v>
      </c>
      <c r="H311" s="18">
        <v>268</v>
      </c>
      <c r="I311" s="18">
        <v>205</v>
      </c>
      <c r="J311" s="18">
        <v>37</v>
      </c>
      <c r="K311" s="18">
        <v>624</v>
      </c>
      <c r="L311" s="18">
        <v>139</v>
      </c>
      <c r="M311" s="18">
        <v>96</v>
      </c>
      <c r="N311" s="18">
        <v>533</v>
      </c>
      <c r="O311" s="18">
        <v>495</v>
      </c>
      <c r="P311" s="18">
        <v>302</v>
      </c>
      <c r="Q311" s="18">
        <v>592</v>
      </c>
      <c r="R311" s="18">
        <v>404</v>
      </c>
      <c r="S311" s="18">
        <v>361</v>
      </c>
      <c r="T311" s="18">
        <v>198</v>
      </c>
      <c r="U311" s="18">
        <v>10</v>
      </c>
      <c r="V311" s="18">
        <v>300</v>
      </c>
      <c r="W311" s="18">
        <v>232</v>
      </c>
      <c r="X311" s="18">
        <v>69</v>
      </c>
      <c r="Y311" s="18">
        <v>501</v>
      </c>
      <c r="Z311" s="22">
        <v>463</v>
      </c>
      <c r="AA311" s="11">
        <f t="shared" si="18"/>
        <v>3263025</v>
      </c>
      <c r="AB311" s="12"/>
    </row>
    <row r="312" spans="1:28" x14ac:dyDescent="0.25">
      <c r="A312" s="2">
        <v>18</v>
      </c>
      <c r="B312" s="17">
        <v>199</v>
      </c>
      <c r="C312" s="18">
        <v>6</v>
      </c>
      <c r="D312" s="18">
        <v>593</v>
      </c>
      <c r="E312" s="18">
        <v>405</v>
      </c>
      <c r="F312" s="18">
        <v>362</v>
      </c>
      <c r="G312" s="18">
        <v>502</v>
      </c>
      <c r="H312" s="18">
        <v>464</v>
      </c>
      <c r="I312" s="18">
        <v>296</v>
      </c>
      <c r="J312" s="18">
        <v>233</v>
      </c>
      <c r="K312" s="18">
        <v>70</v>
      </c>
      <c r="L312" s="18">
        <v>335</v>
      </c>
      <c r="M312" s="18">
        <v>167</v>
      </c>
      <c r="N312" s="18">
        <v>104</v>
      </c>
      <c r="O312" s="18">
        <v>561</v>
      </c>
      <c r="P312" s="18">
        <v>398</v>
      </c>
      <c r="Q312" s="18">
        <v>38</v>
      </c>
      <c r="R312" s="18">
        <v>625</v>
      </c>
      <c r="S312" s="18">
        <v>432</v>
      </c>
      <c r="T312" s="18">
        <v>269</v>
      </c>
      <c r="U312" s="18">
        <v>201</v>
      </c>
      <c r="V312" s="18">
        <v>491</v>
      </c>
      <c r="W312" s="18">
        <v>303</v>
      </c>
      <c r="X312" s="18">
        <v>140</v>
      </c>
      <c r="Y312" s="18">
        <v>97</v>
      </c>
      <c r="Z312" s="22">
        <v>534</v>
      </c>
      <c r="AA312" s="11">
        <f t="shared" si="18"/>
        <v>3263025</v>
      </c>
      <c r="AB312" s="12"/>
    </row>
    <row r="313" spans="1:28" x14ac:dyDescent="0.25">
      <c r="A313" s="2">
        <v>19</v>
      </c>
      <c r="B313" s="17">
        <v>270</v>
      </c>
      <c r="C313" s="18">
        <v>202</v>
      </c>
      <c r="D313" s="18">
        <v>39</v>
      </c>
      <c r="E313" s="18">
        <v>621</v>
      </c>
      <c r="F313" s="18">
        <v>433</v>
      </c>
      <c r="G313" s="18">
        <v>98</v>
      </c>
      <c r="H313" s="18">
        <v>535</v>
      </c>
      <c r="I313" s="18">
        <v>492</v>
      </c>
      <c r="J313" s="18">
        <v>304</v>
      </c>
      <c r="K313" s="18">
        <v>136</v>
      </c>
      <c r="L313" s="18">
        <v>401</v>
      </c>
      <c r="M313" s="18">
        <v>363</v>
      </c>
      <c r="N313" s="18">
        <v>200</v>
      </c>
      <c r="O313" s="18">
        <v>7</v>
      </c>
      <c r="P313" s="18">
        <v>594</v>
      </c>
      <c r="Q313" s="18">
        <v>234</v>
      </c>
      <c r="R313" s="18">
        <v>66</v>
      </c>
      <c r="S313" s="18">
        <v>503</v>
      </c>
      <c r="T313" s="18">
        <v>465</v>
      </c>
      <c r="U313" s="18">
        <v>297</v>
      </c>
      <c r="V313" s="18">
        <v>562</v>
      </c>
      <c r="W313" s="18">
        <v>399</v>
      </c>
      <c r="X313" s="18">
        <v>331</v>
      </c>
      <c r="Y313" s="18">
        <v>168</v>
      </c>
      <c r="Z313" s="22">
        <v>105</v>
      </c>
      <c r="AA313" s="11">
        <f t="shared" si="18"/>
        <v>3263025</v>
      </c>
      <c r="AB313" s="12"/>
    </row>
    <row r="314" spans="1:28" x14ac:dyDescent="0.25">
      <c r="A314" s="2">
        <v>20</v>
      </c>
      <c r="B314" s="17">
        <v>461</v>
      </c>
      <c r="C314" s="18">
        <v>298</v>
      </c>
      <c r="D314" s="18">
        <v>235</v>
      </c>
      <c r="E314" s="18">
        <v>67</v>
      </c>
      <c r="F314" s="18">
        <v>504</v>
      </c>
      <c r="G314" s="18">
        <v>169</v>
      </c>
      <c r="H314" s="18">
        <v>101</v>
      </c>
      <c r="I314" s="18">
        <v>563</v>
      </c>
      <c r="J314" s="18">
        <v>400</v>
      </c>
      <c r="K314" s="18">
        <v>332</v>
      </c>
      <c r="L314" s="18">
        <v>622</v>
      </c>
      <c r="M314" s="18">
        <v>434</v>
      </c>
      <c r="N314" s="18">
        <v>266</v>
      </c>
      <c r="O314" s="18">
        <v>203</v>
      </c>
      <c r="P314" s="18">
        <v>40</v>
      </c>
      <c r="Q314" s="18">
        <v>305</v>
      </c>
      <c r="R314" s="18">
        <v>137</v>
      </c>
      <c r="S314" s="18">
        <v>99</v>
      </c>
      <c r="T314" s="18">
        <v>531</v>
      </c>
      <c r="U314" s="18">
        <v>493</v>
      </c>
      <c r="V314" s="18">
        <v>8</v>
      </c>
      <c r="W314" s="18">
        <v>595</v>
      </c>
      <c r="X314" s="18">
        <v>402</v>
      </c>
      <c r="Y314" s="18">
        <v>364</v>
      </c>
      <c r="Z314" s="22">
        <v>196</v>
      </c>
      <c r="AA314" s="11">
        <f t="shared" si="18"/>
        <v>3263025</v>
      </c>
      <c r="AB314" s="12"/>
    </row>
    <row r="315" spans="1:28" x14ac:dyDescent="0.25">
      <c r="A315" s="2">
        <v>21</v>
      </c>
      <c r="B315" s="17">
        <v>348</v>
      </c>
      <c r="C315" s="18">
        <v>160</v>
      </c>
      <c r="D315" s="18">
        <v>117</v>
      </c>
      <c r="E315" s="18">
        <v>554</v>
      </c>
      <c r="F315" s="18">
        <v>386</v>
      </c>
      <c r="G315" s="18">
        <v>26</v>
      </c>
      <c r="H315" s="18">
        <v>613</v>
      </c>
      <c r="I315" s="18">
        <v>450</v>
      </c>
      <c r="J315" s="18">
        <v>257</v>
      </c>
      <c r="K315" s="18">
        <v>219</v>
      </c>
      <c r="L315" s="18">
        <v>484</v>
      </c>
      <c r="M315" s="18">
        <v>316</v>
      </c>
      <c r="N315" s="18">
        <v>128</v>
      </c>
      <c r="O315" s="18">
        <v>90</v>
      </c>
      <c r="P315" s="18">
        <v>547</v>
      </c>
      <c r="Q315" s="18">
        <v>187</v>
      </c>
      <c r="R315" s="18">
        <v>24</v>
      </c>
      <c r="S315" s="18">
        <v>581</v>
      </c>
      <c r="T315" s="18">
        <v>418</v>
      </c>
      <c r="U315" s="18">
        <v>355</v>
      </c>
      <c r="V315" s="18">
        <v>520</v>
      </c>
      <c r="W315" s="18">
        <v>452</v>
      </c>
      <c r="X315" s="18">
        <v>289</v>
      </c>
      <c r="Y315" s="18">
        <v>246</v>
      </c>
      <c r="Z315" s="22">
        <v>58</v>
      </c>
      <c r="AA315" s="11">
        <f t="shared" si="18"/>
        <v>3263025</v>
      </c>
      <c r="AB315" s="12"/>
    </row>
    <row r="316" spans="1:28" x14ac:dyDescent="0.25">
      <c r="A316" s="2">
        <v>22</v>
      </c>
      <c r="B316" s="17">
        <v>419</v>
      </c>
      <c r="C316" s="18">
        <v>351</v>
      </c>
      <c r="D316" s="18">
        <v>188</v>
      </c>
      <c r="E316" s="18">
        <v>25</v>
      </c>
      <c r="F316" s="18">
        <v>582</v>
      </c>
      <c r="G316" s="18">
        <v>247</v>
      </c>
      <c r="H316" s="18">
        <v>59</v>
      </c>
      <c r="I316" s="18">
        <v>516</v>
      </c>
      <c r="J316" s="18">
        <v>453</v>
      </c>
      <c r="K316" s="18">
        <v>290</v>
      </c>
      <c r="L316" s="18">
        <v>555</v>
      </c>
      <c r="M316" s="18">
        <v>387</v>
      </c>
      <c r="N316" s="18">
        <v>349</v>
      </c>
      <c r="O316" s="18">
        <v>156</v>
      </c>
      <c r="P316" s="18">
        <v>118</v>
      </c>
      <c r="Q316" s="18">
        <v>258</v>
      </c>
      <c r="R316" s="18">
        <v>220</v>
      </c>
      <c r="S316" s="18">
        <v>27</v>
      </c>
      <c r="T316" s="18">
        <v>614</v>
      </c>
      <c r="U316" s="18">
        <v>446</v>
      </c>
      <c r="V316" s="18">
        <v>86</v>
      </c>
      <c r="W316" s="18">
        <v>548</v>
      </c>
      <c r="X316" s="18">
        <v>485</v>
      </c>
      <c r="Y316" s="18">
        <v>317</v>
      </c>
      <c r="Z316" s="22">
        <v>129</v>
      </c>
      <c r="AA316" s="11">
        <f t="shared" si="18"/>
        <v>3263025</v>
      </c>
      <c r="AB316" s="12"/>
    </row>
    <row r="317" spans="1:28" x14ac:dyDescent="0.25">
      <c r="A317" s="2">
        <v>23</v>
      </c>
      <c r="B317" s="17">
        <v>615</v>
      </c>
      <c r="C317" s="18">
        <v>447</v>
      </c>
      <c r="D317" s="18">
        <v>259</v>
      </c>
      <c r="E317" s="18">
        <v>216</v>
      </c>
      <c r="F317" s="18">
        <v>28</v>
      </c>
      <c r="G317" s="18">
        <v>318</v>
      </c>
      <c r="H317" s="18">
        <v>130</v>
      </c>
      <c r="I317" s="18">
        <v>87</v>
      </c>
      <c r="J317" s="18">
        <v>549</v>
      </c>
      <c r="K317" s="18">
        <v>481</v>
      </c>
      <c r="L317" s="18">
        <v>21</v>
      </c>
      <c r="M317" s="18">
        <v>583</v>
      </c>
      <c r="N317" s="18">
        <v>420</v>
      </c>
      <c r="O317" s="18">
        <v>352</v>
      </c>
      <c r="P317" s="18">
        <v>189</v>
      </c>
      <c r="Q317" s="18">
        <v>454</v>
      </c>
      <c r="R317" s="18">
        <v>286</v>
      </c>
      <c r="S317" s="18">
        <v>248</v>
      </c>
      <c r="T317" s="18">
        <v>60</v>
      </c>
      <c r="U317" s="18">
        <v>517</v>
      </c>
      <c r="V317" s="18">
        <v>157</v>
      </c>
      <c r="W317" s="18">
        <v>119</v>
      </c>
      <c r="X317" s="18">
        <v>551</v>
      </c>
      <c r="Y317" s="18">
        <v>388</v>
      </c>
      <c r="Z317" s="22">
        <v>350</v>
      </c>
      <c r="AA317" s="11">
        <f t="shared" si="18"/>
        <v>3263025</v>
      </c>
      <c r="AB317" s="12"/>
    </row>
    <row r="318" spans="1:28" x14ac:dyDescent="0.25">
      <c r="A318" s="2">
        <v>24</v>
      </c>
      <c r="B318" s="17">
        <v>56</v>
      </c>
      <c r="C318" s="18">
        <v>518</v>
      </c>
      <c r="D318" s="18">
        <v>455</v>
      </c>
      <c r="E318" s="18">
        <v>287</v>
      </c>
      <c r="F318" s="18">
        <v>249</v>
      </c>
      <c r="G318" s="18">
        <v>389</v>
      </c>
      <c r="H318" s="18">
        <v>346</v>
      </c>
      <c r="I318" s="18">
        <v>158</v>
      </c>
      <c r="J318" s="18">
        <v>120</v>
      </c>
      <c r="K318" s="18">
        <v>552</v>
      </c>
      <c r="L318" s="18">
        <v>217</v>
      </c>
      <c r="M318" s="18">
        <v>29</v>
      </c>
      <c r="N318" s="18">
        <v>611</v>
      </c>
      <c r="O318" s="18">
        <v>448</v>
      </c>
      <c r="P318" s="18">
        <v>260</v>
      </c>
      <c r="Q318" s="18">
        <v>550</v>
      </c>
      <c r="R318" s="18">
        <v>482</v>
      </c>
      <c r="S318" s="18">
        <v>319</v>
      </c>
      <c r="T318" s="18">
        <v>126</v>
      </c>
      <c r="U318" s="18">
        <v>88</v>
      </c>
      <c r="V318" s="18">
        <v>353</v>
      </c>
      <c r="W318" s="18">
        <v>190</v>
      </c>
      <c r="X318" s="18">
        <v>22</v>
      </c>
      <c r="Y318" s="18">
        <v>584</v>
      </c>
      <c r="Z318" s="22">
        <v>416</v>
      </c>
      <c r="AA318" s="11">
        <f t="shared" si="18"/>
        <v>3263025</v>
      </c>
      <c r="AB318" s="12"/>
    </row>
    <row r="319" spans="1:28" x14ac:dyDescent="0.25">
      <c r="A319" s="2">
        <v>25</v>
      </c>
      <c r="B319" s="19">
        <v>127</v>
      </c>
      <c r="C319" s="20">
        <v>89</v>
      </c>
      <c r="D319" s="20">
        <v>546</v>
      </c>
      <c r="E319" s="20">
        <v>483</v>
      </c>
      <c r="F319" s="20">
        <v>320</v>
      </c>
      <c r="G319" s="20">
        <v>585</v>
      </c>
      <c r="H319" s="20">
        <v>417</v>
      </c>
      <c r="I319" s="20">
        <v>354</v>
      </c>
      <c r="J319" s="20">
        <v>186</v>
      </c>
      <c r="K319" s="20">
        <v>23</v>
      </c>
      <c r="L319" s="20">
        <v>288</v>
      </c>
      <c r="M319" s="20">
        <v>250</v>
      </c>
      <c r="N319" s="20">
        <v>57</v>
      </c>
      <c r="O319" s="20">
        <v>519</v>
      </c>
      <c r="P319" s="20">
        <v>451</v>
      </c>
      <c r="Q319" s="20">
        <v>116</v>
      </c>
      <c r="R319" s="20">
        <v>553</v>
      </c>
      <c r="S319" s="20">
        <v>390</v>
      </c>
      <c r="T319" s="20">
        <v>347</v>
      </c>
      <c r="U319" s="20">
        <v>159</v>
      </c>
      <c r="V319" s="20">
        <v>449</v>
      </c>
      <c r="W319" s="20">
        <v>256</v>
      </c>
      <c r="X319" s="20">
        <v>218</v>
      </c>
      <c r="Y319" s="20">
        <v>30</v>
      </c>
      <c r="Z319" s="23">
        <v>612</v>
      </c>
      <c r="AA319" s="11">
        <f t="shared" si="18"/>
        <v>3263025</v>
      </c>
      <c r="AB319" s="12"/>
    </row>
    <row r="320" spans="1:28" x14ac:dyDescent="0.25">
      <c r="A320" s="7" t="s">
        <v>0</v>
      </c>
      <c r="B320" s="11">
        <f t="shared" ref="B320:Z320" si="19">SUMSQ(B295:B319)</f>
        <v>3263025</v>
      </c>
      <c r="C320" s="11">
        <f t="shared" si="19"/>
        <v>3263025</v>
      </c>
      <c r="D320" s="11">
        <f t="shared" si="19"/>
        <v>3263025</v>
      </c>
      <c r="E320" s="11">
        <f t="shared" si="19"/>
        <v>3263025</v>
      </c>
      <c r="F320" s="11">
        <f t="shared" si="19"/>
        <v>3263025</v>
      </c>
      <c r="G320" s="11">
        <f t="shared" si="19"/>
        <v>3263025</v>
      </c>
      <c r="H320" s="11">
        <f t="shared" si="19"/>
        <v>3263025</v>
      </c>
      <c r="I320" s="11">
        <f t="shared" si="19"/>
        <v>3263025</v>
      </c>
      <c r="J320" s="11">
        <f t="shared" si="19"/>
        <v>3263025</v>
      </c>
      <c r="K320" s="11">
        <f t="shared" si="19"/>
        <v>3263025</v>
      </c>
      <c r="L320" s="11">
        <f t="shared" si="19"/>
        <v>3263025</v>
      </c>
      <c r="M320" s="11">
        <f t="shared" si="19"/>
        <v>3263025</v>
      </c>
      <c r="N320" s="11">
        <f t="shared" si="19"/>
        <v>3263025</v>
      </c>
      <c r="O320" s="11">
        <f t="shared" si="19"/>
        <v>3263025</v>
      </c>
      <c r="P320" s="11">
        <f t="shared" si="19"/>
        <v>3263025</v>
      </c>
      <c r="Q320" s="11">
        <f t="shared" si="19"/>
        <v>3263025</v>
      </c>
      <c r="R320" s="11">
        <f t="shared" si="19"/>
        <v>3263025</v>
      </c>
      <c r="S320" s="11">
        <f t="shared" si="19"/>
        <v>3263025</v>
      </c>
      <c r="T320" s="11">
        <f t="shared" si="19"/>
        <v>3263025</v>
      </c>
      <c r="U320" s="11">
        <f t="shared" si="19"/>
        <v>3263025</v>
      </c>
      <c r="V320" s="11">
        <f t="shared" si="19"/>
        <v>3263025</v>
      </c>
      <c r="W320" s="11">
        <f t="shared" si="19"/>
        <v>3263025</v>
      </c>
      <c r="X320" s="11">
        <f t="shared" si="19"/>
        <v>3263025</v>
      </c>
      <c r="Y320" s="11">
        <f t="shared" si="19"/>
        <v>3263025</v>
      </c>
      <c r="Z320" s="11">
        <f t="shared" si="19"/>
        <v>3263025</v>
      </c>
      <c r="AA320" s="11"/>
      <c r="AB320" s="12"/>
    </row>
    <row r="321" spans="1:28" x14ac:dyDescent="0.25">
      <c r="A321" s="7" t="s">
        <v>4</v>
      </c>
      <c r="N321" s="12">
        <f>N295^3+N296^3+N297^3+N298^3+N299^3+N300^3+N301^3+N302^3+N303^3+N304^3+N305^3+N306^3+N307^3+N308^3+N309^3+N310^3+N311^3+N312^3+N313^3+N314^3+N315^3+N316^3+N317^3+N318^3+N319^3</f>
        <v>1530765625</v>
      </c>
      <c r="O321" s="12"/>
      <c r="AA321" s="11"/>
      <c r="AB321" s="12"/>
    </row>
    <row r="322" spans="1:28" x14ac:dyDescent="0.25">
      <c r="A322" s="3"/>
      <c r="B322" s="8" t="s">
        <v>3</v>
      </c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11"/>
      <c r="AB322" s="12"/>
    </row>
    <row r="323" spans="1:28" x14ac:dyDescent="0.25">
      <c r="A323" s="7" t="s">
        <v>1</v>
      </c>
      <c r="B323" s="3">
        <f>B295</f>
        <v>14</v>
      </c>
      <c r="C323" s="3">
        <f>C296</f>
        <v>42</v>
      </c>
      <c r="D323" s="3">
        <f>D297</f>
        <v>75</v>
      </c>
      <c r="E323" s="3">
        <f>E298</f>
        <v>78</v>
      </c>
      <c r="F323" s="3">
        <f>F299</f>
        <v>106</v>
      </c>
      <c r="G323" s="3">
        <f>G300</f>
        <v>133</v>
      </c>
      <c r="H323" s="3">
        <f>H301</f>
        <v>161</v>
      </c>
      <c r="I323" s="3">
        <f>I302</f>
        <v>194</v>
      </c>
      <c r="J323" s="3">
        <f>J303</f>
        <v>222</v>
      </c>
      <c r="K323" s="3">
        <f>K304</f>
        <v>230</v>
      </c>
      <c r="L323" s="3">
        <f>L305</f>
        <v>252</v>
      </c>
      <c r="M323" s="3">
        <f>M306</f>
        <v>285</v>
      </c>
      <c r="N323" s="3">
        <f>N307</f>
        <v>313</v>
      </c>
      <c r="O323" s="3">
        <f>O308</f>
        <v>341</v>
      </c>
      <c r="P323" s="3">
        <f>P309</f>
        <v>374</v>
      </c>
      <c r="Q323" s="3">
        <f>Q310</f>
        <v>396</v>
      </c>
      <c r="R323" s="3">
        <f>R311</f>
        <v>404</v>
      </c>
      <c r="S323" s="3">
        <f>S312</f>
        <v>432</v>
      </c>
      <c r="T323" s="3">
        <f>T313</f>
        <v>465</v>
      </c>
      <c r="U323" s="3">
        <f>U314</f>
        <v>493</v>
      </c>
      <c r="V323" s="3">
        <f>V315</f>
        <v>520</v>
      </c>
      <c r="W323" s="3">
        <f>W316</f>
        <v>548</v>
      </c>
      <c r="X323" s="3">
        <f>X317</f>
        <v>551</v>
      </c>
      <c r="Y323" s="3">
        <f>Y318</f>
        <v>584</v>
      </c>
      <c r="Z323" s="9">
        <f>Z319</f>
        <v>612</v>
      </c>
      <c r="AA323" s="11">
        <f>SUMSQ(B323:Z323)</f>
        <v>3263025</v>
      </c>
      <c r="AB323" s="12">
        <f>B323^3+C323^3+D323^3+E323^3+F323^3+G323^3+H323^3+I323^3+J323^3+K323^3+L323^3+M323^3+N323^3+O323^3+P323^3+Q323^3+R323^3+S323^3+T323^3+U323^3+V323^3+W323^3+X323^3+Y323^3+Z323^3</f>
        <v>1530765625</v>
      </c>
    </row>
    <row r="324" spans="1:28" x14ac:dyDescent="0.25">
      <c r="A324" s="7" t="s">
        <v>2</v>
      </c>
      <c r="B324" s="3">
        <f>B319</f>
        <v>127</v>
      </c>
      <c r="C324" s="3">
        <f>C318</f>
        <v>518</v>
      </c>
      <c r="D324" s="3">
        <f>D317</f>
        <v>259</v>
      </c>
      <c r="E324" s="3">
        <f>E316</f>
        <v>25</v>
      </c>
      <c r="F324" s="3">
        <f>F315</f>
        <v>386</v>
      </c>
      <c r="G324" s="3">
        <f>G314</f>
        <v>169</v>
      </c>
      <c r="H324" s="3">
        <f>H313</f>
        <v>535</v>
      </c>
      <c r="I324" s="3">
        <f>I312</f>
        <v>296</v>
      </c>
      <c r="J324" s="3">
        <f>J311</f>
        <v>37</v>
      </c>
      <c r="K324" s="3">
        <f>K310</f>
        <v>403</v>
      </c>
      <c r="L324" s="3">
        <f>L309</f>
        <v>181</v>
      </c>
      <c r="M324" s="3">
        <f>M308</f>
        <v>572</v>
      </c>
      <c r="N324" s="3">
        <f>N307</f>
        <v>313</v>
      </c>
      <c r="O324" s="3">
        <f>O306</f>
        <v>54</v>
      </c>
      <c r="P324" s="3">
        <f>P305</f>
        <v>445</v>
      </c>
      <c r="Q324" s="3">
        <f>Q304</f>
        <v>223</v>
      </c>
      <c r="R324" s="3">
        <f>R303</f>
        <v>589</v>
      </c>
      <c r="S324" s="3">
        <f>S302</f>
        <v>330</v>
      </c>
      <c r="T324" s="3">
        <f>T301</f>
        <v>91</v>
      </c>
      <c r="U324" s="3">
        <f>U300</f>
        <v>457</v>
      </c>
      <c r="V324" s="3">
        <f>V299</f>
        <v>240</v>
      </c>
      <c r="W324" s="3">
        <f>W298</f>
        <v>601</v>
      </c>
      <c r="X324" s="3">
        <f>X297</f>
        <v>367</v>
      </c>
      <c r="Y324" s="3">
        <f>Y296</f>
        <v>108</v>
      </c>
      <c r="Z324" s="9">
        <f>Z295</f>
        <v>499</v>
      </c>
      <c r="AA324" s="11">
        <f>SUMSQ(B324:Z324)</f>
        <v>3263025</v>
      </c>
      <c r="AB324" s="12">
        <f>B324^3+C324^3+D324^3+E324^3+F324^3+G324^3+H324^3+I324^3+J324^3+K324^3+L324^3+M324^3+N324^3+O324^3+P324^3+Q324^3+R324^3+S324^3+T324^3+U324^3+V324^3+W324^3+X324^3+Y324^3+Z324^3</f>
        <v>1530765625</v>
      </c>
    </row>
    <row r="326" spans="1:28" x14ac:dyDescent="0.25">
      <c r="A326" s="2" t="s">
        <v>3</v>
      </c>
      <c r="B326" s="13" t="s">
        <v>52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6"/>
      <c r="AB326" s="2"/>
    </row>
    <row r="327" spans="1:28" x14ac:dyDescent="0.25">
      <c r="A327" s="2">
        <v>1</v>
      </c>
      <c r="B327" s="15">
        <v>6</v>
      </c>
      <c r="C327" s="16">
        <v>504</v>
      </c>
      <c r="D327" s="16">
        <v>397</v>
      </c>
      <c r="E327" s="16">
        <v>270</v>
      </c>
      <c r="F327" s="16">
        <v>138</v>
      </c>
      <c r="G327" s="16">
        <v>62</v>
      </c>
      <c r="H327" s="16">
        <v>560</v>
      </c>
      <c r="I327" s="16">
        <v>428</v>
      </c>
      <c r="J327" s="16">
        <v>321</v>
      </c>
      <c r="K327" s="16">
        <v>194</v>
      </c>
      <c r="L327" s="16">
        <v>118</v>
      </c>
      <c r="M327" s="16">
        <v>611</v>
      </c>
      <c r="N327" s="16">
        <v>484</v>
      </c>
      <c r="O327" s="16">
        <v>352</v>
      </c>
      <c r="P327" s="16">
        <v>250</v>
      </c>
      <c r="Q327" s="16">
        <v>49</v>
      </c>
      <c r="R327" s="16">
        <v>542</v>
      </c>
      <c r="S327" s="16">
        <v>415</v>
      </c>
      <c r="T327" s="16">
        <v>283</v>
      </c>
      <c r="U327" s="16">
        <v>151</v>
      </c>
      <c r="V327" s="16">
        <v>80</v>
      </c>
      <c r="W327" s="16">
        <v>598</v>
      </c>
      <c r="X327" s="16">
        <v>466</v>
      </c>
      <c r="Y327" s="16">
        <v>339</v>
      </c>
      <c r="Z327" s="21">
        <v>207</v>
      </c>
      <c r="AA327" s="11">
        <f t="shared" ref="AA327:AA351" si="20">SUMSQ(B327:Z327)</f>
        <v>3263025</v>
      </c>
    </row>
    <row r="328" spans="1:28" x14ac:dyDescent="0.25">
      <c r="A328" s="2">
        <v>2</v>
      </c>
      <c r="B328" s="17">
        <v>171</v>
      </c>
      <c r="C328" s="18">
        <v>44</v>
      </c>
      <c r="D328" s="18">
        <v>537</v>
      </c>
      <c r="E328" s="18">
        <v>410</v>
      </c>
      <c r="F328" s="18">
        <v>278</v>
      </c>
      <c r="G328" s="18">
        <v>202</v>
      </c>
      <c r="H328" s="18">
        <v>100</v>
      </c>
      <c r="I328" s="18">
        <v>593</v>
      </c>
      <c r="J328" s="18">
        <v>461</v>
      </c>
      <c r="K328" s="18">
        <v>334</v>
      </c>
      <c r="L328" s="18">
        <v>133</v>
      </c>
      <c r="M328" s="18">
        <v>1</v>
      </c>
      <c r="N328" s="18">
        <v>524</v>
      </c>
      <c r="O328" s="18">
        <v>392</v>
      </c>
      <c r="P328" s="18">
        <v>265</v>
      </c>
      <c r="Q328" s="18">
        <v>189</v>
      </c>
      <c r="R328" s="18">
        <v>57</v>
      </c>
      <c r="S328" s="18">
        <v>555</v>
      </c>
      <c r="T328" s="18">
        <v>448</v>
      </c>
      <c r="U328" s="18">
        <v>316</v>
      </c>
      <c r="V328" s="18">
        <v>245</v>
      </c>
      <c r="W328" s="18">
        <v>113</v>
      </c>
      <c r="X328" s="18">
        <v>606</v>
      </c>
      <c r="Y328" s="18">
        <v>479</v>
      </c>
      <c r="Z328" s="22">
        <v>372</v>
      </c>
      <c r="AA328" s="11">
        <f t="shared" si="20"/>
        <v>3263025</v>
      </c>
    </row>
    <row r="329" spans="1:28" x14ac:dyDescent="0.25">
      <c r="A329" s="2">
        <v>3</v>
      </c>
      <c r="B329" s="17">
        <v>311</v>
      </c>
      <c r="C329" s="18">
        <v>184</v>
      </c>
      <c r="D329" s="18">
        <v>52</v>
      </c>
      <c r="E329" s="18">
        <v>575</v>
      </c>
      <c r="F329" s="18">
        <v>443</v>
      </c>
      <c r="G329" s="18">
        <v>367</v>
      </c>
      <c r="H329" s="18">
        <v>240</v>
      </c>
      <c r="I329" s="18">
        <v>108</v>
      </c>
      <c r="J329" s="18">
        <v>601</v>
      </c>
      <c r="K329" s="18">
        <v>499</v>
      </c>
      <c r="L329" s="18">
        <v>298</v>
      </c>
      <c r="M329" s="18">
        <v>166</v>
      </c>
      <c r="N329" s="18">
        <v>39</v>
      </c>
      <c r="O329" s="18">
        <v>532</v>
      </c>
      <c r="P329" s="18">
        <v>405</v>
      </c>
      <c r="Q329" s="18">
        <v>329</v>
      </c>
      <c r="R329" s="18">
        <v>222</v>
      </c>
      <c r="S329" s="18">
        <v>95</v>
      </c>
      <c r="T329" s="18">
        <v>588</v>
      </c>
      <c r="U329" s="18">
        <v>456</v>
      </c>
      <c r="V329" s="18">
        <v>260</v>
      </c>
      <c r="W329" s="18">
        <v>128</v>
      </c>
      <c r="X329" s="18">
        <v>21</v>
      </c>
      <c r="Y329" s="18">
        <v>519</v>
      </c>
      <c r="Z329" s="22">
        <v>387</v>
      </c>
      <c r="AA329" s="11">
        <f t="shared" si="20"/>
        <v>3263025</v>
      </c>
    </row>
    <row r="330" spans="1:28" x14ac:dyDescent="0.25">
      <c r="A330" s="2">
        <v>4</v>
      </c>
      <c r="B330" s="17">
        <v>451</v>
      </c>
      <c r="C330" s="18">
        <v>349</v>
      </c>
      <c r="D330" s="18">
        <v>217</v>
      </c>
      <c r="E330" s="18">
        <v>90</v>
      </c>
      <c r="F330" s="18">
        <v>583</v>
      </c>
      <c r="G330" s="18">
        <v>382</v>
      </c>
      <c r="H330" s="18">
        <v>255</v>
      </c>
      <c r="I330" s="18">
        <v>148</v>
      </c>
      <c r="J330" s="18">
        <v>16</v>
      </c>
      <c r="K330" s="18">
        <v>514</v>
      </c>
      <c r="L330" s="18">
        <v>438</v>
      </c>
      <c r="M330" s="18">
        <v>306</v>
      </c>
      <c r="N330" s="18">
        <v>179</v>
      </c>
      <c r="O330" s="18">
        <v>72</v>
      </c>
      <c r="P330" s="18">
        <v>570</v>
      </c>
      <c r="Q330" s="18">
        <v>494</v>
      </c>
      <c r="R330" s="18">
        <v>362</v>
      </c>
      <c r="S330" s="18">
        <v>235</v>
      </c>
      <c r="T330" s="18">
        <v>103</v>
      </c>
      <c r="U330" s="18">
        <v>621</v>
      </c>
      <c r="V330" s="18">
        <v>425</v>
      </c>
      <c r="W330" s="18">
        <v>293</v>
      </c>
      <c r="X330" s="18">
        <v>161</v>
      </c>
      <c r="Y330" s="18">
        <v>34</v>
      </c>
      <c r="Z330" s="22">
        <v>527</v>
      </c>
      <c r="AA330" s="11">
        <f t="shared" si="20"/>
        <v>3263025</v>
      </c>
    </row>
    <row r="331" spans="1:28" x14ac:dyDescent="0.25">
      <c r="A331" s="2">
        <v>5</v>
      </c>
      <c r="B331" s="17">
        <v>616</v>
      </c>
      <c r="C331" s="18">
        <v>489</v>
      </c>
      <c r="D331" s="18">
        <v>357</v>
      </c>
      <c r="E331" s="18">
        <v>230</v>
      </c>
      <c r="F331" s="18">
        <v>123</v>
      </c>
      <c r="G331" s="18">
        <v>547</v>
      </c>
      <c r="H331" s="18">
        <v>420</v>
      </c>
      <c r="I331" s="18">
        <v>288</v>
      </c>
      <c r="J331" s="18">
        <v>156</v>
      </c>
      <c r="K331" s="18">
        <v>29</v>
      </c>
      <c r="L331" s="18">
        <v>578</v>
      </c>
      <c r="M331" s="18">
        <v>471</v>
      </c>
      <c r="N331" s="18">
        <v>344</v>
      </c>
      <c r="O331" s="18">
        <v>212</v>
      </c>
      <c r="P331" s="18">
        <v>85</v>
      </c>
      <c r="Q331" s="18">
        <v>509</v>
      </c>
      <c r="R331" s="18">
        <v>377</v>
      </c>
      <c r="S331" s="18">
        <v>275</v>
      </c>
      <c r="T331" s="18">
        <v>143</v>
      </c>
      <c r="U331" s="18">
        <v>11</v>
      </c>
      <c r="V331" s="18">
        <v>565</v>
      </c>
      <c r="W331" s="18">
        <v>433</v>
      </c>
      <c r="X331" s="18">
        <v>301</v>
      </c>
      <c r="Y331" s="18">
        <v>199</v>
      </c>
      <c r="Z331" s="22">
        <v>67</v>
      </c>
      <c r="AA331" s="11">
        <f t="shared" si="20"/>
        <v>3263025</v>
      </c>
    </row>
    <row r="332" spans="1:28" x14ac:dyDescent="0.25">
      <c r="A332" s="2">
        <v>6</v>
      </c>
      <c r="B332" s="17">
        <v>208</v>
      </c>
      <c r="C332" s="18">
        <v>76</v>
      </c>
      <c r="D332" s="18">
        <v>599</v>
      </c>
      <c r="E332" s="18">
        <v>467</v>
      </c>
      <c r="F332" s="18">
        <v>340</v>
      </c>
      <c r="G332" s="18">
        <v>139</v>
      </c>
      <c r="H332" s="18">
        <v>7</v>
      </c>
      <c r="I332" s="18">
        <v>505</v>
      </c>
      <c r="J332" s="18">
        <v>398</v>
      </c>
      <c r="K332" s="18">
        <v>266</v>
      </c>
      <c r="L332" s="18">
        <v>195</v>
      </c>
      <c r="M332" s="18">
        <v>63</v>
      </c>
      <c r="N332" s="18">
        <v>556</v>
      </c>
      <c r="O332" s="18">
        <v>429</v>
      </c>
      <c r="P332" s="18">
        <v>322</v>
      </c>
      <c r="Q332" s="18">
        <v>246</v>
      </c>
      <c r="R332" s="18">
        <v>119</v>
      </c>
      <c r="S332" s="18">
        <v>612</v>
      </c>
      <c r="T332" s="18">
        <v>485</v>
      </c>
      <c r="U332" s="18">
        <v>353</v>
      </c>
      <c r="V332" s="18">
        <v>152</v>
      </c>
      <c r="W332" s="18">
        <v>50</v>
      </c>
      <c r="X332" s="18">
        <v>543</v>
      </c>
      <c r="Y332" s="18">
        <v>411</v>
      </c>
      <c r="Z332" s="22">
        <v>284</v>
      </c>
      <c r="AA332" s="11">
        <f t="shared" si="20"/>
        <v>3263025</v>
      </c>
    </row>
    <row r="333" spans="1:28" x14ac:dyDescent="0.25">
      <c r="A333" s="2">
        <v>7</v>
      </c>
      <c r="B333" s="17">
        <v>373</v>
      </c>
      <c r="C333" s="18">
        <v>241</v>
      </c>
      <c r="D333" s="18">
        <v>114</v>
      </c>
      <c r="E333" s="18">
        <v>607</v>
      </c>
      <c r="F333" s="18">
        <v>480</v>
      </c>
      <c r="G333" s="18">
        <v>279</v>
      </c>
      <c r="H333" s="18">
        <v>172</v>
      </c>
      <c r="I333" s="18">
        <v>45</v>
      </c>
      <c r="J333" s="18">
        <v>538</v>
      </c>
      <c r="K333" s="18">
        <v>406</v>
      </c>
      <c r="L333" s="18">
        <v>335</v>
      </c>
      <c r="M333" s="18">
        <v>203</v>
      </c>
      <c r="N333" s="18">
        <v>96</v>
      </c>
      <c r="O333" s="18">
        <v>594</v>
      </c>
      <c r="P333" s="18">
        <v>462</v>
      </c>
      <c r="Q333" s="18">
        <v>261</v>
      </c>
      <c r="R333" s="18">
        <v>134</v>
      </c>
      <c r="S333" s="18">
        <v>2</v>
      </c>
      <c r="T333" s="18">
        <v>525</v>
      </c>
      <c r="U333" s="18">
        <v>393</v>
      </c>
      <c r="V333" s="18">
        <v>317</v>
      </c>
      <c r="W333" s="18">
        <v>190</v>
      </c>
      <c r="X333" s="18">
        <v>58</v>
      </c>
      <c r="Y333" s="18">
        <v>551</v>
      </c>
      <c r="Z333" s="22">
        <v>449</v>
      </c>
      <c r="AA333" s="11">
        <f t="shared" si="20"/>
        <v>3263025</v>
      </c>
      <c r="AB333" s="3" t="s">
        <v>3</v>
      </c>
    </row>
    <row r="334" spans="1:28" x14ac:dyDescent="0.25">
      <c r="A334" s="2">
        <v>8</v>
      </c>
      <c r="B334" s="17">
        <v>388</v>
      </c>
      <c r="C334" s="18">
        <v>256</v>
      </c>
      <c r="D334" s="18">
        <v>129</v>
      </c>
      <c r="E334" s="18">
        <v>22</v>
      </c>
      <c r="F334" s="18">
        <v>520</v>
      </c>
      <c r="G334" s="18">
        <v>444</v>
      </c>
      <c r="H334" s="18">
        <v>312</v>
      </c>
      <c r="I334" s="18">
        <v>185</v>
      </c>
      <c r="J334" s="18">
        <v>53</v>
      </c>
      <c r="K334" s="18">
        <v>571</v>
      </c>
      <c r="L334" s="18">
        <v>500</v>
      </c>
      <c r="M334" s="18">
        <v>368</v>
      </c>
      <c r="N334" s="18">
        <v>236</v>
      </c>
      <c r="O334" s="18">
        <v>109</v>
      </c>
      <c r="P334" s="18">
        <v>602</v>
      </c>
      <c r="Q334" s="18">
        <v>401</v>
      </c>
      <c r="R334" s="18">
        <v>299</v>
      </c>
      <c r="S334" s="18">
        <v>167</v>
      </c>
      <c r="T334" s="18">
        <v>40</v>
      </c>
      <c r="U334" s="18">
        <v>533</v>
      </c>
      <c r="V334" s="18">
        <v>457</v>
      </c>
      <c r="W334" s="18">
        <v>330</v>
      </c>
      <c r="X334" s="18">
        <v>223</v>
      </c>
      <c r="Y334" s="18">
        <v>91</v>
      </c>
      <c r="Z334" s="22">
        <v>589</v>
      </c>
      <c r="AA334" s="11">
        <f t="shared" si="20"/>
        <v>3263025</v>
      </c>
    </row>
    <row r="335" spans="1:28" x14ac:dyDescent="0.25">
      <c r="A335" s="2">
        <v>9</v>
      </c>
      <c r="B335" s="17">
        <v>528</v>
      </c>
      <c r="C335" s="18">
        <v>421</v>
      </c>
      <c r="D335" s="18">
        <v>294</v>
      </c>
      <c r="E335" s="18">
        <v>162</v>
      </c>
      <c r="F335" s="18">
        <v>35</v>
      </c>
      <c r="G335" s="18">
        <v>584</v>
      </c>
      <c r="H335" s="18">
        <v>452</v>
      </c>
      <c r="I335" s="18">
        <v>350</v>
      </c>
      <c r="J335" s="18">
        <v>218</v>
      </c>
      <c r="K335" s="18">
        <v>86</v>
      </c>
      <c r="L335" s="18">
        <v>515</v>
      </c>
      <c r="M335" s="18">
        <v>383</v>
      </c>
      <c r="N335" s="18">
        <v>251</v>
      </c>
      <c r="O335" s="18">
        <v>149</v>
      </c>
      <c r="P335" s="18">
        <v>17</v>
      </c>
      <c r="Q335" s="18">
        <v>566</v>
      </c>
      <c r="R335" s="18">
        <v>439</v>
      </c>
      <c r="S335" s="18">
        <v>307</v>
      </c>
      <c r="T335" s="18">
        <v>180</v>
      </c>
      <c r="U335" s="18">
        <v>73</v>
      </c>
      <c r="V335" s="18">
        <v>622</v>
      </c>
      <c r="W335" s="18">
        <v>495</v>
      </c>
      <c r="X335" s="18">
        <v>363</v>
      </c>
      <c r="Y335" s="18">
        <v>231</v>
      </c>
      <c r="Z335" s="22">
        <v>104</v>
      </c>
      <c r="AA335" s="11">
        <f t="shared" si="20"/>
        <v>3263025</v>
      </c>
    </row>
    <row r="336" spans="1:28" x14ac:dyDescent="0.25">
      <c r="A336" s="2">
        <v>10</v>
      </c>
      <c r="B336" s="17">
        <v>68</v>
      </c>
      <c r="C336" s="18">
        <v>561</v>
      </c>
      <c r="D336" s="18">
        <v>434</v>
      </c>
      <c r="E336" s="18">
        <v>302</v>
      </c>
      <c r="F336" s="18">
        <v>200</v>
      </c>
      <c r="G336" s="18">
        <v>124</v>
      </c>
      <c r="H336" s="18">
        <v>617</v>
      </c>
      <c r="I336" s="18">
        <v>490</v>
      </c>
      <c r="J336" s="18">
        <v>358</v>
      </c>
      <c r="K336" s="18">
        <v>226</v>
      </c>
      <c r="L336" s="18">
        <v>30</v>
      </c>
      <c r="M336" s="18">
        <v>548</v>
      </c>
      <c r="N336" s="18">
        <v>416</v>
      </c>
      <c r="O336" s="18">
        <v>289</v>
      </c>
      <c r="P336" s="18">
        <v>157</v>
      </c>
      <c r="Q336" s="18">
        <v>81</v>
      </c>
      <c r="R336" s="18">
        <v>579</v>
      </c>
      <c r="S336" s="18">
        <v>472</v>
      </c>
      <c r="T336" s="18">
        <v>345</v>
      </c>
      <c r="U336" s="18">
        <v>213</v>
      </c>
      <c r="V336" s="18">
        <v>12</v>
      </c>
      <c r="W336" s="18">
        <v>510</v>
      </c>
      <c r="X336" s="18">
        <v>378</v>
      </c>
      <c r="Y336" s="18">
        <v>271</v>
      </c>
      <c r="Z336" s="22">
        <v>144</v>
      </c>
      <c r="AA336" s="11">
        <f t="shared" si="20"/>
        <v>3263025</v>
      </c>
    </row>
    <row r="337" spans="1:28" x14ac:dyDescent="0.25">
      <c r="A337" s="2">
        <v>11</v>
      </c>
      <c r="B337" s="17">
        <v>285</v>
      </c>
      <c r="C337" s="18">
        <v>153</v>
      </c>
      <c r="D337" s="18">
        <v>46</v>
      </c>
      <c r="E337" s="18">
        <v>544</v>
      </c>
      <c r="F337" s="18">
        <v>412</v>
      </c>
      <c r="G337" s="18">
        <v>336</v>
      </c>
      <c r="H337" s="18">
        <v>209</v>
      </c>
      <c r="I337" s="18">
        <v>77</v>
      </c>
      <c r="J337" s="18">
        <v>600</v>
      </c>
      <c r="K337" s="18">
        <v>468</v>
      </c>
      <c r="L337" s="18">
        <v>267</v>
      </c>
      <c r="M337" s="18">
        <v>140</v>
      </c>
      <c r="N337" s="18">
        <v>8</v>
      </c>
      <c r="O337" s="18">
        <v>501</v>
      </c>
      <c r="P337" s="18">
        <v>399</v>
      </c>
      <c r="Q337" s="18">
        <v>323</v>
      </c>
      <c r="R337" s="18">
        <v>191</v>
      </c>
      <c r="S337" s="18">
        <v>64</v>
      </c>
      <c r="T337" s="18">
        <v>557</v>
      </c>
      <c r="U337" s="18">
        <v>430</v>
      </c>
      <c r="V337" s="18">
        <v>354</v>
      </c>
      <c r="W337" s="18">
        <v>247</v>
      </c>
      <c r="X337" s="18">
        <v>120</v>
      </c>
      <c r="Y337" s="18">
        <v>613</v>
      </c>
      <c r="Z337" s="22">
        <v>481</v>
      </c>
      <c r="AA337" s="11">
        <f t="shared" si="20"/>
        <v>3263025</v>
      </c>
    </row>
    <row r="338" spans="1:28" x14ac:dyDescent="0.25">
      <c r="A338" s="2">
        <v>12</v>
      </c>
      <c r="B338" s="17">
        <v>450</v>
      </c>
      <c r="C338" s="18">
        <v>318</v>
      </c>
      <c r="D338" s="18">
        <v>186</v>
      </c>
      <c r="E338" s="18">
        <v>59</v>
      </c>
      <c r="F338" s="18">
        <v>552</v>
      </c>
      <c r="G338" s="18">
        <v>476</v>
      </c>
      <c r="H338" s="18">
        <v>374</v>
      </c>
      <c r="I338" s="18">
        <v>242</v>
      </c>
      <c r="J338" s="18">
        <v>115</v>
      </c>
      <c r="K338" s="18">
        <v>608</v>
      </c>
      <c r="L338" s="18">
        <v>407</v>
      </c>
      <c r="M338" s="18">
        <v>280</v>
      </c>
      <c r="N338" s="18">
        <v>173</v>
      </c>
      <c r="O338" s="18">
        <v>41</v>
      </c>
      <c r="P338" s="18">
        <v>539</v>
      </c>
      <c r="Q338" s="18">
        <v>463</v>
      </c>
      <c r="R338" s="18">
        <v>331</v>
      </c>
      <c r="S338" s="18">
        <v>204</v>
      </c>
      <c r="T338" s="18">
        <v>97</v>
      </c>
      <c r="U338" s="18">
        <v>595</v>
      </c>
      <c r="V338" s="18">
        <v>394</v>
      </c>
      <c r="W338" s="18">
        <v>262</v>
      </c>
      <c r="X338" s="18">
        <v>135</v>
      </c>
      <c r="Y338" s="18">
        <v>3</v>
      </c>
      <c r="Z338" s="22">
        <v>521</v>
      </c>
      <c r="AA338" s="11">
        <f t="shared" si="20"/>
        <v>3263025</v>
      </c>
    </row>
    <row r="339" spans="1:28" x14ac:dyDescent="0.25">
      <c r="A339" s="2">
        <v>13</v>
      </c>
      <c r="B339" s="17">
        <v>590</v>
      </c>
      <c r="C339" s="18">
        <v>458</v>
      </c>
      <c r="D339" s="18">
        <v>326</v>
      </c>
      <c r="E339" s="18">
        <v>224</v>
      </c>
      <c r="F339" s="18">
        <v>92</v>
      </c>
      <c r="G339" s="18">
        <v>516</v>
      </c>
      <c r="H339" s="18">
        <v>389</v>
      </c>
      <c r="I339" s="18">
        <v>257</v>
      </c>
      <c r="J339" s="18">
        <v>130</v>
      </c>
      <c r="K339" s="18">
        <v>23</v>
      </c>
      <c r="L339" s="18">
        <v>572</v>
      </c>
      <c r="M339" s="18">
        <v>445</v>
      </c>
      <c r="N339" s="14">
        <v>313</v>
      </c>
      <c r="O339" s="18">
        <v>181</v>
      </c>
      <c r="P339" s="18">
        <v>54</v>
      </c>
      <c r="Q339" s="18">
        <v>603</v>
      </c>
      <c r="R339" s="18">
        <v>496</v>
      </c>
      <c r="S339" s="18">
        <v>369</v>
      </c>
      <c r="T339" s="18">
        <v>237</v>
      </c>
      <c r="U339" s="18">
        <v>110</v>
      </c>
      <c r="V339" s="18">
        <v>534</v>
      </c>
      <c r="W339" s="18">
        <v>402</v>
      </c>
      <c r="X339" s="18">
        <v>300</v>
      </c>
      <c r="Y339" s="18">
        <v>168</v>
      </c>
      <c r="Z339" s="22">
        <v>36</v>
      </c>
      <c r="AA339" s="11">
        <f t="shared" si="20"/>
        <v>3263025</v>
      </c>
      <c r="AB339" s="12">
        <f>B339^3+C339^3+D339^3+E339^3+F339^3+G339^3+H339^3+I339^3+J339^3+K339^3+L339^3+M339^3+N339^3+O339^3+P339^3+Q339^3+R339^3+S339^3+T339^3+U339^3+V339^3+W339^3+X339^3+Y339^3+Z339^3</f>
        <v>1530765625</v>
      </c>
    </row>
    <row r="340" spans="1:28" x14ac:dyDescent="0.25">
      <c r="A340" s="2">
        <v>14</v>
      </c>
      <c r="B340" s="17">
        <v>105</v>
      </c>
      <c r="C340" s="18">
        <v>623</v>
      </c>
      <c r="D340" s="18">
        <v>491</v>
      </c>
      <c r="E340" s="18">
        <v>364</v>
      </c>
      <c r="F340" s="18">
        <v>232</v>
      </c>
      <c r="G340" s="18">
        <v>31</v>
      </c>
      <c r="H340" s="18">
        <v>529</v>
      </c>
      <c r="I340" s="18">
        <v>422</v>
      </c>
      <c r="J340" s="18">
        <v>295</v>
      </c>
      <c r="K340" s="18">
        <v>163</v>
      </c>
      <c r="L340" s="18">
        <v>87</v>
      </c>
      <c r="M340" s="18">
        <v>585</v>
      </c>
      <c r="N340" s="18">
        <v>453</v>
      </c>
      <c r="O340" s="18">
        <v>346</v>
      </c>
      <c r="P340" s="18">
        <v>219</v>
      </c>
      <c r="Q340" s="18">
        <v>18</v>
      </c>
      <c r="R340" s="18">
        <v>511</v>
      </c>
      <c r="S340" s="18">
        <v>384</v>
      </c>
      <c r="T340" s="18">
        <v>252</v>
      </c>
      <c r="U340" s="18">
        <v>150</v>
      </c>
      <c r="V340" s="18">
        <v>74</v>
      </c>
      <c r="W340" s="18">
        <v>567</v>
      </c>
      <c r="X340" s="18">
        <v>440</v>
      </c>
      <c r="Y340" s="18">
        <v>308</v>
      </c>
      <c r="Z340" s="22">
        <v>176</v>
      </c>
      <c r="AA340" s="11">
        <f t="shared" si="20"/>
        <v>3263025</v>
      </c>
      <c r="AB340" s="12"/>
    </row>
    <row r="341" spans="1:28" x14ac:dyDescent="0.25">
      <c r="A341" s="2">
        <v>15</v>
      </c>
      <c r="B341" s="17">
        <v>145</v>
      </c>
      <c r="C341" s="18">
        <v>13</v>
      </c>
      <c r="D341" s="18">
        <v>506</v>
      </c>
      <c r="E341" s="18">
        <v>379</v>
      </c>
      <c r="F341" s="18">
        <v>272</v>
      </c>
      <c r="G341" s="18">
        <v>196</v>
      </c>
      <c r="H341" s="18">
        <v>69</v>
      </c>
      <c r="I341" s="18">
        <v>562</v>
      </c>
      <c r="J341" s="18">
        <v>435</v>
      </c>
      <c r="K341" s="18">
        <v>303</v>
      </c>
      <c r="L341" s="18">
        <v>227</v>
      </c>
      <c r="M341" s="18">
        <v>125</v>
      </c>
      <c r="N341" s="18">
        <v>618</v>
      </c>
      <c r="O341" s="18">
        <v>486</v>
      </c>
      <c r="P341" s="18">
        <v>359</v>
      </c>
      <c r="Q341" s="18">
        <v>158</v>
      </c>
      <c r="R341" s="18">
        <v>26</v>
      </c>
      <c r="S341" s="18">
        <v>549</v>
      </c>
      <c r="T341" s="18">
        <v>417</v>
      </c>
      <c r="U341" s="18">
        <v>290</v>
      </c>
      <c r="V341" s="18">
        <v>214</v>
      </c>
      <c r="W341" s="18">
        <v>82</v>
      </c>
      <c r="X341" s="18">
        <v>580</v>
      </c>
      <c r="Y341" s="18">
        <v>473</v>
      </c>
      <c r="Z341" s="22">
        <v>341</v>
      </c>
      <c r="AA341" s="11">
        <f t="shared" si="20"/>
        <v>3263025</v>
      </c>
      <c r="AB341" s="12"/>
    </row>
    <row r="342" spans="1:28" x14ac:dyDescent="0.25">
      <c r="A342" s="2">
        <v>16</v>
      </c>
      <c r="B342" s="17">
        <v>482</v>
      </c>
      <c r="C342" s="18">
        <v>355</v>
      </c>
      <c r="D342" s="18">
        <v>248</v>
      </c>
      <c r="E342" s="18">
        <v>116</v>
      </c>
      <c r="F342" s="18">
        <v>614</v>
      </c>
      <c r="G342" s="18">
        <v>413</v>
      </c>
      <c r="H342" s="18">
        <v>281</v>
      </c>
      <c r="I342" s="18">
        <v>154</v>
      </c>
      <c r="J342" s="18">
        <v>47</v>
      </c>
      <c r="K342" s="18">
        <v>545</v>
      </c>
      <c r="L342" s="18">
        <v>469</v>
      </c>
      <c r="M342" s="18">
        <v>337</v>
      </c>
      <c r="N342" s="18">
        <v>210</v>
      </c>
      <c r="O342" s="18">
        <v>78</v>
      </c>
      <c r="P342" s="18">
        <v>596</v>
      </c>
      <c r="Q342" s="18">
        <v>400</v>
      </c>
      <c r="R342" s="18">
        <v>268</v>
      </c>
      <c r="S342" s="18">
        <v>136</v>
      </c>
      <c r="T342" s="18">
        <v>9</v>
      </c>
      <c r="U342" s="18">
        <v>502</v>
      </c>
      <c r="V342" s="18">
        <v>426</v>
      </c>
      <c r="W342" s="18">
        <v>324</v>
      </c>
      <c r="X342" s="18">
        <v>192</v>
      </c>
      <c r="Y342" s="18">
        <v>65</v>
      </c>
      <c r="Z342" s="22">
        <v>558</v>
      </c>
      <c r="AA342" s="11">
        <f t="shared" si="20"/>
        <v>3263025</v>
      </c>
      <c r="AB342" s="12"/>
    </row>
    <row r="343" spans="1:28" x14ac:dyDescent="0.25">
      <c r="A343" s="2">
        <v>17</v>
      </c>
      <c r="B343" s="17">
        <v>522</v>
      </c>
      <c r="C343" s="18">
        <v>395</v>
      </c>
      <c r="D343" s="18">
        <v>263</v>
      </c>
      <c r="E343" s="18">
        <v>131</v>
      </c>
      <c r="F343" s="18">
        <v>4</v>
      </c>
      <c r="G343" s="18">
        <v>553</v>
      </c>
      <c r="H343" s="18">
        <v>446</v>
      </c>
      <c r="I343" s="18">
        <v>319</v>
      </c>
      <c r="J343" s="18">
        <v>187</v>
      </c>
      <c r="K343" s="18">
        <v>60</v>
      </c>
      <c r="L343" s="18">
        <v>609</v>
      </c>
      <c r="M343" s="18">
        <v>477</v>
      </c>
      <c r="N343" s="18">
        <v>375</v>
      </c>
      <c r="O343" s="18">
        <v>243</v>
      </c>
      <c r="P343" s="18">
        <v>111</v>
      </c>
      <c r="Q343" s="18">
        <v>540</v>
      </c>
      <c r="R343" s="18">
        <v>408</v>
      </c>
      <c r="S343" s="18">
        <v>276</v>
      </c>
      <c r="T343" s="18">
        <v>174</v>
      </c>
      <c r="U343" s="18">
        <v>42</v>
      </c>
      <c r="V343" s="18">
        <v>591</v>
      </c>
      <c r="W343" s="18">
        <v>464</v>
      </c>
      <c r="X343" s="18">
        <v>332</v>
      </c>
      <c r="Y343" s="18">
        <v>205</v>
      </c>
      <c r="Z343" s="22">
        <v>98</v>
      </c>
      <c r="AA343" s="11">
        <f t="shared" si="20"/>
        <v>3263025</v>
      </c>
      <c r="AB343" s="12"/>
    </row>
    <row r="344" spans="1:28" x14ac:dyDescent="0.25">
      <c r="A344" s="2">
        <v>18</v>
      </c>
      <c r="B344" s="17">
        <v>37</v>
      </c>
      <c r="C344" s="18">
        <v>535</v>
      </c>
      <c r="D344" s="18">
        <v>403</v>
      </c>
      <c r="E344" s="18">
        <v>296</v>
      </c>
      <c r="F344" s="18">
        <v>169</v>
      </c>
      <c r="G344" s="18">
        <v>93</v>
      </c>
      <c r="H344" s="18">
        <v>586</v>
      </c>
      <c r="I344" s="18">
        <v>459</v>
      </c>
      <c r="J344" s="18">
        <v>327</v>
      </c>
      <c r="K344" s="18">
        <v>225</v>
      </c>
      <c r="L344" s="18">
        <v>24</v>
      </c>
      <c r="M344" s="18">
        <v>517</v>
      </c>
      <c r="N344" s="18">
        <v>390</v>
      </c>
      <c r="O344" s="18">
        <v>258</v>
      </c>
      <c r="P344" s="18">
        <v>126</v>
      </c>
      <c r="Q344" s="18">
        <v>55</v>
      </c>
      <c r="R344" s="18">
        <v>573</v>
      </c>
      <c r="S344" s="18">
        <v>441</v>
      </c>
      <c r="T344" s="18">
        <v>314</v>
      </c>
      <c r="U344" s="18">
        <v>182</v>
      </c>
      <c r="V344" s="18">
        <v>106</v>
      </c>
      <c r="W344" s="18">
        <v>604</v>
      </c>
      <c r="X344" s="18">
        <v>497</v>
      </c>
      <c r="Y344" s="18">
        <v>370</v>
      </c>
      <c r="Z344" s="22">
        <v>238</v>
      </c>
      <c r="AA344" s="11">
        <f t="shared" si="20"/>
        <v>3263025</v>
      </c>
      <c r="AB344" s="12"/>
    </row>
    <row r="345" spans="1:28" x14ac:dyDescent="0.25">
      <c r="A345" s="2">
        <v>19</v>
      </c>
      <c r="B345" s="17">
        <v>177</v>
      </c>
      <c r="C345" s="18">
        <v>75</v>
      </c>
      <c r="D345" s="18">
        <v>568</v>
      </c>
      <c r="E345" s="18">
        <v>436</v>
      </c>
      <c r="F345" s="18">
        <v>309</v>
      </c>
      <c r="G345" s="18">
        <v>233</v>
      </c>
      <c r="H345" s="18">
        <v>101</v>
      </c>
      <c r="I345" s="18">
        <v>624</v>
      </c>
      <c r="J345" s="18">
        <v>492</v>
      </c>
      <c r="K345" s="18">
        <v>365</v>
      </c>
      <c r="L345" s="18">
        <v>164</v>
      </c>
      <c r="M345" s="18">
        <v>32</v>
      </c>
      <c r="N345" s="18">
        <v>530</v>
      </c>
      <c r="O345" s="18">
        <v>423</v>
      </c>
      <c r="P345" s="18">
        <v>291</v>
      </c>
      <c r="Q345" s="18">
        <v>220</v>
      </c>
      <c r="R345" s="18">
        <v>88</v>
      </c>
      <c r="S345" s="18">
        <v>581</v>
      </c>
      <c r="T345" s="18">
        <v>454</v>
      </c>
      <c r="U345" s="18">
        <v>347</v>
      </c>
      <c r="V345" s="18">
        <v>146</v>
      </c>
      <c r="W345" s="18">
        <v>19</v>
      </c>
      <c r="X345" s="18">
        <v>512</v>
      </c>
      <c r="Y345" s="18">
        <v>385</v>
      </c>
      <c r="Z345" s="22">
        <v>253</v>
      </c>
      <c r="AA345" s="11">
        <f t="shared" si="20"/>
        <v>3263025</v>
      </c>
      <c r="AB345" s="12"/>
    </row>
    <row r="346" spans="1:28" x14ac:dyDescent="0.25">
      <c r="A346" s="2">
        <v>20</v>
      </c>
      <c r="B346" s="17">
        <v>342</v>
      </c>
      <c r="C346" s="18">
        <v>215</v>
      </c>
      <c r="D346" s="18">
        <v>83</v>
      </c>
      <c r="E346" s="18">
        <v>576</v>
      </c>
      <c r="F346" s="18">
        <v>474</v>
      </c>
      <c r="G346" s="18">
        <v>273</v>
      </c>
      <c r="H346" s="18">
        <v>141</v>
      </c>
      <c r="I346" s="18">
        <v>14</v>
      </c>
      <c r="J346" s="18">
        <v>507</v>
      </c>
      <c r="K346" s="18">
        <v>380</v>
      </c>
      <c r="L346" s="18">
        <v>304</v>
      </c>
      <c r="M346" s="18">
        <v>197</v>
      </c>
      <c r="N346" s="18">
        <v>70</v>
      </c>
      <c r="O346" s="18">
        <v>563</v>
      </c>
      <c r="P346" s="18">
        <v>431</v>
      </c>
      <c r="Q346" s="18">
        <v>360</v>
      </c>
      <c r="R346" s="18">
        <v>228</v>
      </c>
      <c r="S346" s="18">
        <v>121</v>
      </c>
      <c r="T346" s="18">
        <v>619</v>
      </c>
      <c r="U346" s="18">
        <v>487</v>
      </c>
      <c r="V346" s="18">
        <v>286</v>
      </c>
      <c r="W346" s="18">
        <v>159</v>
      </c>
      <c r="X346" s="18">
        <v>27</v>
      </c>
      <c r="Y346" s="18">
        <v>550</v>
      </c>
      <c r="Z346" s="22">
        <v>418</v>
      </c>
      <c r="AA346" s="11">
        <f t="shared" si="20"/>
        <v>3263025</v>
      </c>
      <c r="AB346" s="12"/>
    </row>
    <row r="347" spans="1:28" x14ac:dyDescent="0.25">
      <c r="A347" s="2">
        <v>21</v>
      </c>
      <c r="B347" s="17">
        <v>559</v>
      </c>
      <c r="C347" s="18">
        <v>427</v>
      </c>
      <c r="D347" s="18">
        <v>325</v>
      </c>
      <c r="E347" s="18">
        <v>193</v>
      </c>
      <c r="F347" s="18">
        <v>61</v>
      </c>
      <c r="G347" s="18">
        <v>615</v>
      </c>
      <c r="H347" s="18">
        <v>483</v>
      </c>
      <c r="I347" s="18">
        <v>351</v>
      </c>
      <c r="J347" s="18">
        <v>249</v>
      </c>
      <c r="K347" s="18">
        <v>117</v>
      </c>
      <c r="L347" s="18">
        <v>541</v>
      </c>
      <c r="M347" s="18">
        <v>414</v>
      </c>
      <c r="N347" s="18">
        <v>282</v>
      </c>
      <c r="O347" s="18">
        <v>155</v>
      </c>
      <c r="P347" s="18">
        <v>48</v>
      </c>
      <c r="Q347" s="18">
        <v>597</v>
      </c>
      <c r="R347" s="18">
        <v>470</v>
      </c>
      <c r="S347" s="18">
        <v>338</v>
      </c>
      <c r="T347" s="18">
        <v>206</v>
      </c>
      <c r="U347" s="18">
        <v>79</v>
      </c>
      <c r="V347" s="18">
        <v>503</v>
      </c>
      <c r="W347" s="18">
        <v>396</v>
      </c>
      <c r="X347" s="18">
        <v>269</v>
      </c>
      <c r="Y347" s="18">
        <v>137</v>
      </c>
      <c r="Z347" s="22">
        <v>10</v>
      </c>
      <c r="AA347" s="11">
        <f t="shared" si="20"/>
        <v>3263025</v>
      </c>
      <c r="AB347" s="12"/>
    </row>
    <row r="348" spans="1:28" x14ac:dyDescent="0.25">
      <c r="A348" s="2">
        <v>22</v>
      </c>
      <c r="B348" s="17">
        <v>99</v>
      </c>
      <c r="C348" s="18">
        <v>592</v>
      </c>
      <c r="D348" s="18">
        <v>465</v>
      </c>
      <c r="E348" s="18">
        <v>333</v>
      </c>
      <c r="F348" s="18">
        <v>201</v>
      </c>
      <c r="G348" s="18">
        <v>5</v>
      </c>
      <c r="H348" s="18">
        <v>523</v>
      </c>
      <c r="I348" s="18">
        <v>391</v>
      </c>
      <c r="J348" s="18">
        <v>264</v>
      </c>
      <c r="K348" s="18">
        <v>132</v>
      </c>
      <c r="L348" s="18">
        <v>56</v>
      </c>
      <c r="M348" s="18">
        <v>554</v>
      </c>
      <c r="N348" s="18">
        <v>447</v>
      </c>
      <c r="O348" s="18">
        <v>320</v>
      </c>
      <c r="P348" s="18">
        <v>188</v>
      </c>
      <c r="Q348" s="18">
        <v>112</v>
      </c>
      <c r="R348" s="18">
        <v>610</v>
      </c>
      <c r="S348" s="18">
        <v>478</v>
      </c>
      <c r="T348" s="18">
        <v>371</v>
      </c>
      <c r="U348" s="18">
        <v>244</v>
      </c>
      <c r="V348" s="18">
        <v>43</v>
      </c>
      <c r="W348" s="18">
        <v>536</v>
      </c>
      <c r="X348" s="18">
        <v>409</v>
      </c>
      <c r="Y348" s="18">
        <v>277</v>
      </c>
      <c r="Z348" s="22">
        <v>175</v>
      </c>
      <c r="AA348" s="11">
        <f t="shared" si="20"/>
        <v>3263025</v>
      </c>
      <c r="AB348" s="12"/>
    </row>
    <row r="349" spans="1:28" x14ac:dyDescent="0.25">
      <c r="A349" s="2">
        <v>23</v>
      </c>
      <c r="B349" s="17">
        <v>239</v>
      </c>
      <c r="C349" s="18">
        <v>107</v>
      </c>
      <c r="D349" s="18">
        <v>605</v>
      </c>
      <c r="E349" s="18">
        <v>498</v>
      </c>
      <c r="F349" s="18">
        <v>366</v>
      </c>
      <c r="G349" s="18">
        <v>170</v>
      </c>
      <c r="H349" s="18">
        <v>38</v>
      </c>
      <c r="I349" s="18">
        <v>531</v>
      </c>
      <c r="J349" s="18">
        <v>404</v>
      </c>
      <c r="K349" s="18">
        <v>297</v>
      </c>
      <c r="L349" s="18">
        <v>221</v>
      </c>
      <c r="M349" s="18">
        <v>94</v>
      </c>
      <c r="N349" s="18">
        <v>587</v>
      </c>
      <c r="O349" s="18">
        <v>460</v>
      </c>
      <c r="P349" s="18">
        <v>328</v>
      </c>
      <c r="Q349" s="18">
        <v>127</v>
      </c>
      <c r="R349" s="18">
        <v>25</v>
      </c>
      <c r="S349" s="18">
        <v>518</v>
      </c>
      <c r="T349" s="18">
        <v>386</v>
      </c>
      <c r="U349" s="18">
        <v>259</v>
      </c>
      <c r="V349" s="18">
        <v>183</v>
      </c>
      <c r="W349" s="18">
        <v>51</v>
      </c>
      <c r="X349" s="18">
        <v>574</v>
      </c>
      <c r="Y349" s="18">
        <v>442</v>
      </c>
      <c r="Z349" s="22">
        <v>315</v>
      </c>
      <c r="AA349" s="11">
        <f t="shared" si="20"/>
        <v>3263025</v>
      </c>
      <c r="AB349" s="12"/>
    </row>
    <row r="350" spans="1:28" x14ac:dyDescent="0.25">
      <c r="A350" s="2">
        <v>24</v>
      </c>
      <c r="B350" s="17">
        <v>254</v>
      </c>
      <c r="C350" s="18">
        <v>147</v>
      </c>
      <c r="D350" s="18">
        <v>20</v>
      </c>
      <c r="E350" s="18">
        <v>513</v>
      </c>
      <c r="F350" s="18">
        <v>381</v>
      </c>
      <c r="G350" s="18">
        <v>310</v>
      </c>
      <c r="H350" s="18">
        <v>178</v>
      </c>
      <c r="I350" s="18">
        <v>71</v>
      </c>
      <c r="J350" s="18">
        <v>569</v>
      </c>
      <c r="K350" s="18">
        <v>437</v>
      </c>
      <c r="L350" s="18">
        <v>361</v>
      </c>
      <c r="M350" s="18">
        <v>234</v>
      </c>
      <c r="N350" s="18">
        <v>102</v>
      </c>
      <c r="O350" s="18">
        <v>625</v>
      </c>
      <c r="P350" s="18">
        <v>493</v>
      </c>
      <c r="Q350" s="18">
        <v>292</v>
      </c>
      <c r="R350" s="18">
        <v>165</v>
      </c>
      <c r="S350" s="18">
        <v>33</v>
      </c>
      <c r="T350" s="18">
        <v>526</v>
      </c>
      <c r="U350" s="18">
        <v>424</v>
      </c>
      <c r="V350" s="18">
        <v>348</v>
      </c>
      <c r="W350" s="18">
        <v>216</v>
      </c>
      <c r="X350" s="18">
        <v>89</v>
      </c>
      <c r="Y350" s="18">
        <v>582</v>
      </c>
      <c r="Z350" s="22">
        <v>455</v>
      </c>
      <c r="AA350" s="11">
        <f t="shared" si="20"/>
        <v>3263025</v>
      </c>
      <c r="AB350" s="12"/>
    </row>
    <row r="351" spans="1:28" x14ac:dyDescent="0.25">
      <c r="A351" s="2">
        <v>25</v>
      </c>
      <c r="B351" s="19">
        <v>419</v>
      </c>
      <c r="C351" s="20">
        <v>287</v>
      </c>
      <c r="D351" s="20">
        <v>160</v>
      </c>
      <c r="E351" s="20">
        <v>28</v>
      </c>
      <c r="F351" s="20">
        <v>546</v>
      </c>
      <c r="G351" s="20">
        <v>475</v>
      </c>
      <c r="H351" s="20">
        <v>343</v>
      </c>
      <c r="I351" s="20">
        <v>211</v>
      </c>
      <c r="J351" s="20">
        <v>84</v>
      </c>
      <c r="K351" s="20">
        <v>577</v>
      </c>
      <c r="L351" s="20">
        <v>376</v>
      </c>
      <c r="M351" s="20">
        <v>274</v>
      </c>
      <c r="N351" s="20">
        <v>142</v>
      </c>
      <c r="O351" s="20">
        <v>15</v>
      </c>
      <c r="P351" s="20">
        <v>508</v>
      </c>
      <c r="Q351" s="20">
        <v>432</v>
      </c>
      <c r="R351" s="20">
        <v>305</v>
      </c>
      <c r="S351" s="20">
        <v>198</v>
      </c>
      <c r="T351" s="20">
        <v>66</v>
      </c>
      <c r="U351" s="20">
        <v>564</v>
      </c>
      <c r="V351" s="20">
        <v>488</v>
      </c>
      <c r="W351" s="20">
        <v>356</v>
      </c>
      <c r="X351" s="20">
        <v>229</v>
      </c>
      <c r="Y351" s="20">
        <v>122</v>
      </c>
      <c r="Z351" s="23">
        <v>620</v>
      </c>
      <c r="AA351" s="11">
        <f t="shared" si="20"/>
        <v>3263025</v>
      </c>
      <c r="AB351" s="12"/>
    </row>
    <row r="352" spans="1:28" x14ac:dyDescent="0.25">
      <c r="A352" s="7" t="s">
        <v>0</v>
      </c>
      <c r="B352" s="11">
        <f t="shared" ref="B352:Z352" si="21">SUMSQ(B327:B351)</f>
        <v>3263025</v>
      </c>
      <c r="C352" s="11">
        <f t="shared" si="21"/>
        <v>3263025</v>
      </c>
      <c r="D352" s="11">
        <f t="shared" si="21"/>
        <v>3263025</v>
      </c>
      <c r="E352" s="11">
        <f t="shared" si="21"/>
        <v>3263025</v>
      </c>
      <c r="F352" s="11">
        <f t="shared" si="21"/>
        <v>3263025</v>
      </c>
      <c r="G352" s="11">
        <f t="shared" si="21"/>
        <v>3263025</v>
      </c>
      <c r="H352" s="11">
        <f t="shared" si="21"/>
        <v>3263025</v>
      </c>
      <c r="I352" s="11">
        <f t="shared" si="21"/>
        <v>3263025</v>
      </c>
      <c r="J352" s="11">
        <f t="shared" si="21"/>
        <v>3263025</v>
      </c>
      <c r="K352" s="11">
        <f t="shared" si="21"/>
        <v>3263025</v>
      </c>
      <c r="L352" s="11">
        <f t="shared" si="21"/>
        <v>3263025</v>
      </c>
      <c r="M352" s="11">
        <f t="shared" si="21"/>
        <v>3263025</v>
      </c>
      <c r="N352" s="11">
        <f t="shared" si="21"/>
        <v>3263025</v>
      </c>
      <c r="O352" s="11">
        <f t="shared" si="21"/>
        <v>3263025</v>
      </c>
      <c r="P352" s="11">
        <f t="shared" si="21"/>
        <v>3263025</v>
      </c>
      <c r="Q352" s="11">
        <f t="shared" si="21"/>
        <v>3263025</v>
      </c>
      <c r="R352" s="11">
        <f t="shared" si="21"/>
        <v>3263025</v>
      </c>
      <c r="S352" s="11">
        <f t="shared" si="21"/>
        <v>3263025</v>
      </c>
      <c r="T352" s="11">
        <f t="shared" si="21"/>
        <v>3263025</v>
      </c>
      <c r="U352" s="11">
        <f t="shared" si="21"/>
        <v>3263025</v>
      </c>
      <c r="V352" s="11">
        <f t="shared" si="21"/>
        <v>3263025</v>
      </c>
      <c r="W352" s="11">
        <f t="shared" si="21"/>
        <v>3263025</v>
      </c>
      <c r="X352" s="11">
        <f t="shared" si="21"/>
        <v>3263025</v>
      </c>
      <c r="Y352" s="11">
        <f t="shared" si="21"/>
        <v>3263025</v>
      </c>
      <c r="Z352" s="11">
        <f t="shared" si="21"/>
        <v>3263025</v>
      </c>
      <c r="AA352" s="11"/>
      <c r="AB352" s="12"/>
    </row>
    <row r="353" spans="1:28" x14ac:dyDescent="0.25">
      <c r="A353" s="7" t="s">
        <v>4</v>
      </c>
      <c r="N353" s="12">
        <f>N327^3+N328^3+N329^3+N330^3+N331^3+N332^3+N333^3+N334^3+N335^3+N336^3+N337^3+N338^3+N339^3+N340^3+N341^3+N342^3+N343^3+N344^3+N345^3+N346^3+N347^3+N348^3+N349^3+N350^3+N351^3</f>
        <v>1530765625</v>
      </c>
      <c r="O353" s="12"/>
      <c r="AA353" s="11"/>
      <c r="AB353" s="12"/>
    </row>
    <row r="354" spans="1:28" x14ac:dyDescent="0.25">
      <c r="A354" s="3"/>
      <c r="B354" s="8" t="s">
        <v>3</v>
      </c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11"/>
      <c r="AB354" s="12"/>
    </row>
    <row r="355" spans="1:28" x14ac:dyDescent="0.25">
      <c r="A355" s="7" t="s">
        <v>1</v>
      </c>
      <c r="B355" s="3">
        <f>B327</f>
        <v>6</v>
      </c>
      <c r="C355" s="3">
        <f>C328</f>
        <v>44</v>
      </c>
      <c r="D355" s="3">
        <f>D329</f>
        <v>52</v>
      </c>
      <c r="E355" s="3">
        <f>E330</f>
        <v>90</v>
      </c>
      <c r="F355" s="3">
        <f>F331</f>
        <v>123</v>
      </c>
      <c r="G355" s="3">
        <f>G332</f>
        <v>139</v>
      </c>
      <c r="H355" s="3">
        <f>H333</f>
        <v>172</v>
      </c>
      <c r="I355" s="3">
        <f>I334</f>
        <v>185</v>
      </c>
      <c r="J355" s="3">
        <f>J335</f>
        <v>218</v>
      </c>
      <c r="K355" s="3">
        <f>K336</f>
        <v>226</v>
      </c>
      <c r="L355" s="3">
        <f>L337</f>
        <v>267</v>
      </c>
      <c r="M355" s="3">
        <f>M338</f>
        <v>280</v>
      </c>
      <c r="N355" s="3">
        <f>N339</f>
        <v>313</v>
      </c>
      <c r="O355" s="3">
        <f>O340</f>
        <v>346</v>
      </c>
      <c r="P355" s="3">
        <f>P341</f>
        <v>359</v>
      </c>
      <c r="Q355" s="3">
        <f>Q342</f>
        <v>400</v>
      </c>
      <c r="R355" s="3">
        <f>R343</f>
        <v>408</v>
      </c>
      <c r="S355" s="3">
        <f>S344</f>
        <v>441</v>
      </c>
      <c r="T355" s="3">
        <f>T345</f>
        <v>454</v>
      </c>
      <c r="U355" s="3">
        <f>U346</f>
        <v>487</v>
      </c>
      <c r="V355" s="3">
        <f>V347</f>
        <v>503</v>
      </c>
      <c r="W355" s="3">
        <f>W348</f>
        <v>536</v>
      </c>
      <c r="X355" s="3">
        <f>X349</f>
        <v>574</v>
      </c>
      <c r="Y355" s="3">
        <f>Y350</f>
        <v>582</v>
      </c>
      <c r="Z355" s="9">
        <f>Z351</f>
        <v>620</v>
      </c>
      <c r="AA355" s="11">
        <f>SUMSQ(B355:Z355)</f>
        <v>3263025</v>
      </c>
      <c r="AB355" s="12">
        <f>B355^3+C355^3+D355^3+E355^3+F355^3+G355^3+H355^3+I355^3+J355^3+K355^3+L355^3+M355^3+N355^3+O355^3+P355^3+Q355^3+R355^3+S355^3+T355^3+U355^3+V355^3+W355^3+X355^3+Y355^3+Z355^3</f>
        <v>1530765625</v>
      </c>
    </row>
    <row r="356" spans="1:28" x14ac:dyDescent="0.25">
      <c r="A356" s="7" t="s">
        <v>2</v>
      </c>
      <c r="B356" s="3">
        <f>B351</f>
        <v>419</v>
      </c>
      <c r="C356" s="3">
        <f>C350</f>
        <v>147</v>
      </c>
      <c r="D356" s="3">
        <f>D349</f>
        <v>605</v>
      </c>
      <c r="E356" s="3">
        <f>E348</f>
        <v>333</v>
      </c>
      <c r="F356" s="3">
        <f>F347</f>
        <v>61</v>
      </c>
      <c r="G356" s="3">
        <f>G346</f>
        <v>273</v>
      </c>
      <c r="H356" s="3">
        <f>H345</f>
        <v>101</v>
      </c>
      <c r="I356" s="3">
        <f>I344</f>
        <v>459</v>
      </c>
      <c r="J356" s="3">
        <f>J343</f>
        <v>187</v>
      </c>
      <c r="K356" s="3">
        <f>K342</f>
        <v>545</v>
      </c>
      <c r="L356" s="3">
        <f>L341</f>
        <v>227</v>
      </c>
      <c r="M356" s="3">
        <f>M340</f>
        <v>585</v>
      </c>
      <c r="N356" s="3">
        <f>N339</f>
        <v>313</v>
      </c>
      <c r="O356" s="3">
        <f>O338</f>
        <v>41</v>
      </c>
      <c r="P356" s="3">
        <f>P337</f>
        <v>399</v>
      </c>
      <c r="Q356" s="3">
        <f>Q336</f>
        <v>81</v>
      </c>
      <c r="R356" s="3">
        <f>R335</f>
        <v>439</v>
      </c>
      <c r="S356" s="3">
        <f>S334</f>
        <v>167</v>
      </c>
      <c r="T356" s="3">
        <f>T333</f>
        <v>525</v>
      </c>
      <c r="U356" s="3">
        <f>U332</f>
        <v>353</v>
      </c>
      <c r="V356" s="3">
        <f>V331</f>
        <v>565</v>
      </c>
      <c r="W356" s="3">
        <f>W330</f>
        <v>293</v>
      </c>
      <c r="X356" s="3">
        <f>X329</f>
        <v>21</v>
      </c>
      <c r="Y356" s="3">
        <f>Y328</f>
        <v>479</v>
      </c>
      <c r="Z356" s="9">
        <f>Z327</f>
        <v>207</v>
      </c>
      <c r="AA356" s="11">
        <f>SUMSQ(B356:Z356)</f>
        <v>3263025</v>
      </c>
      <c r="AB356" s="12">
        <f>B356^3+C356^3+D356^3+E356^3+F356^3+G356^3+H356^3+I356^3+J356^3+K356^3+L356^3+M356^3+N356^3+O356^3+P356^3+Q356^3+R356^3+S356^3+T356^3+U356^3+V356^3+W356^3+X356^3+Y356^3+Z356^3</f>
        <v>1530765625</v>
      </c>
    </row>
    <row r="358" spans="1:28" x14ac:dyDescent="0.25">
      <c r="A358" s="2" t="s">
        <v>3</v>
      </c>
      <c r="B358" s="13" t="s">
        <v>53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6"/>
      <c r="AB358" s="2"/>
    </row>
    <row r="359" spans="1:28" x14ac:dyDescent="0.25">
      <c r="A359" s="2">
        <v>1</v>
      </c>
      <c r="B359" s="15">
        <v>20</v>
      </c>
      <c r="C359" s="16">
        <v>522</v>
      </c>
      <c r="D359" s="16">
        <v>379</v>
      </c>
      <c r="E359" s="16">
        <v>256</v>
      </c>
      <c r="F359" s="16">
        <v>138</v>
      </c>
      <c r="G359" s="16">
        <v>64</v>
      </c>
      <c r="H359" s="16">
        <v>566</v>
      </c>
      <c r="I359" s="16">
        <v>448</v>
      </c>
      <c r="J359" s="16">
        <v>305</v>
      </c>
      <c r="K359" s="16">
        <v>182</v>
      </c>
      <c r="L359" s="16">
        <v>108</v>
      </c>
      <c r="M359" s="16">
        <v>615</v>
      </c>
      <c r="N359" s="16">
        <v>492</v>
      </c>
      <c r="O359" s="16">
        <v>374</v>
      </c>
      <c r="P359" s="16">
        <v>226</v>
      </c>
      <c r="Q359" s="16">
        <v>27</v>
      </c>
      <c r="R359" s="16">
        <v>534</v>
      </c>
      <c r="S359" s="16">
        <v>411</v>
      </c>
      <c r="T359" s="16">
        <v>293</v>
      </c>
      <c r="U359" s="16">
        <v>175</v>
      </c>
      <c r="V359" s="16">
        <v>96</v>
      </c>
      <c r="W359" s="16">
        <v>578</v>
      </c>
      <c r="X359" s="16">
        <v>460</v>
      </c>
      <c r="Y359" s="16">
        <v>337</v>
      </c>
      <c r="Z359" s="21">
        <v>219</v>
      </c>
      <c r="AA359" s="11">
        <f t="shared" ref="AA359:AA383" si="22">SUMSQ(B359:Z359)</f>
        <v>3263025</v>
      </c>
    </row>
    <row r="360" spans="1:28" x14ac:dyDescent="0.25">
      <c r="A360" s="2">
        <v>2</v>
      </c>
      <c r="B360" s="17">
        <v>155</v>
      </c>
      <c r="C360" s="18">
        <v>32</v>
      </c>
      <c r="D360" s="18">
        <v>539</v>
      </c>
      <c r="E360" s="18">
        <v>416</v>
      </c>
      <c r="F360" s="18">
        <v>298</v>
      </c>
      <c r="G360" s="18">
        <v>224</v>
      </c>
      <c r="H360" s="18">
        <v>76</v>
      </c>
      <c r="I360" s="18">
        <v>583</v>
      </c>
      <c r="J360" s="18">
        <v>465</v>
      </c>
      <c r="K360" s="18">
        <v>342</v>
      </c>
      <c r="L360" s="18">
        <v>143</v>
      </c>
      <c r="M360" s="18">
        <v>25</v>
      </c>
      <c r="N360" s="18">
        <v>502</v>
      </c>
      <c r="O360" s="18">
        <v>384</v>
      </c>
      <c r="P360" s="18">
        <v>261</v>
      </c>
      <c r="Q360" s="18">
        <v>187</v>
      </c>
      <c r="R360" s="18">
        <v>69</v>
      </c>
      <c r="S360" s="18">
        <v>571</v>
      </c>
      <c r="T360" s="18">
        <v>428</v>
      </c>
      <c r="U360" s="18">
        <v>310</v>
      </c>
      <c r="V360" s="18">
        <v>231</v>
      </c>
      <c r="W360" s="18">
        <v>113</v>
      </c>
      <c r="X360" s="18">
        <v>620</v>
      </c>
      <c r="Y360" s="18">
        <v>497</v>
      </c>
      <c r="Z360" s="22">
        <v>354</v>
      </c>
      <c r="AA360" s="11">
        <f t="shared" si="22"/>
        <v>3263025</v>
      </c>
    </row>
    <row r="361" spans="1:28" x14ac:dyDescent="0.25">
      <c r="A361" s="2">
        <v>3</v>
      </c>
      <c r="B361" s="17">
        <v>315</v>
      </c>
      <c r="C361" s="18">
        <v>192</v>
      </c>
      <c r="D361" s="18">
        <v>74</v>
      </c>
      <c r="E361" s="18">
        <v>551</v>
      </c>
      <c r="F361" s="18">
        <v>433</v>
      </c>
      <c r="G361" s="18">
        <v>359</v>
      </c>
      <c r="H361" s="18">
        <v>236</v>
      </c>
      <c r="I361" s="18">
        <v>118</v>
      </c>
      <c r="J361" s="18">
        <v>625</v>
      </c>
      <c r="K361" s="18">
        <v>477</v>
      </c>
      <c r="L361" s="18">
        <v>278</v>
      </c>
      <c r="M361" s="18">
        <v>160</v>
      </c>
      <c r="N361" s="18">
        <v>37</v>
      </c>
      <c r="O361" s="18">
        <v>544</v>
      </c>
      <c r="P361" s="18">
        <v>421</v>
      </c>
      <c r="Q361" s="18">
        <v>347</v>
      </c>
      <c r="R361" s="18">
        <v>204</v>
      </c>
      <c r="S361" s="18">
        <v>81</v>
      </c>
      <c r="T361" s="18">
        <v>588</v>
      </c>
      <c r="U361" s="18">
        <v>470</v>
      </c>
      <c r="V361" s="18">
        <v>266</v>
      </c>
      <c r="W361" s="18">
        <v>148</v>
      </c>
      <c r="X361" s="18">
        <v>5</v>
      </c>
      <c r="Y361" s="18">
        <v>507</v>
      </c>
      <c r="Z361" s="22">
        <v>389</v>
      </c>
      <c r="AA361" s="11">
        <f t="shared" si="22"/>
        <v>3263025</v>
      </c>
    </row>
    <row r="362" spans="1:28" x14ac:dyDescent="0.25">
      <c r="A362" s="2">
        <v>4</v>
      </c>
      <c r="B362" s="17">
        <v>475</v>
      </c>
      <c r="C362" s="18">
        <v>327</v>
      </c>
      <c r="D362" s="18">
        <v>209</v>
      </c>
      <c r="E362" s="18">
        <v>86</v>
      </c>
      <c r="F362" s="18">
        <v>593</v>
      </c>
      <c r="G362" s="18">
        <v>394</v>
      </c>
      <c r="H362" s="18">
        <v>271</v>
      </c>
      <c r="I362" s="18">
        <v>128</v>
      </c>
      <c r="J362" s="18">
        <v>10</v>
      </c>
      <c r="K362" s="18">
        <v>512</v>
      </c>
      <c r="L362" s="18">
        <v>438</v>
      </c>
      <c r="M362" s="18">
        <v>320</v>
      </c>
      <c r="N362" s="18">
        <v>197</v>
      </c>
      <c r="O362" s="18">
        <v>54</v>
      </c>
      <c r="P362" s="18">
        <v>556</v>
      </c>
      <c r="Q362" s="18">
        <v>482</v>
      </c>
      <c r="R362" s="18">
        <v>364</v>
      </c>
      <c r="S362" s="18">
        <v>241</v>
      </c>
      <c r="T362" s="18">
        <v>123</v>
      </c>
      <c r="U362" s="18">
        <v>605</v>
      </c>
      <c r="V362" s="18">
        <v>401</v>
      </c>
      <c r="W362" s="18">
        <v>283</v>
      </c>
      <c r="X362" s="18">
        <v>165</v>
      </c>
      <c r="Y362" s="18">
        <v>42</v>
      </c>
      <c r="Z362" s="22">
        <v>549</v>
      </c>
      <c r="AA362" s="11">
        <f t="shared" si="22"/>
        <v>3263025</v>
      </c>
    </row>
    <row r="363" spans="1:28" x14ac:dyDescent="0.25">
      <c r="A363" s="2">
        <v>5</v>
      </c>
      <c r="B363" s="17">
        <v>610</v>
      </c>
      <c r="C363" s="18">
        <v>487</v>
      </c>
      <c r="D363" s="18">
        <v>369</v>
      </c>
      <c r="E363" s="18">
        <v>246</v>
      </c>
      <c r="F363" s="18">
        <v>103</v>
      </c>
      <c r="G363" s="18">
        <v>529</v>
      </c>
      <c r="H363" s="18">
        <v>406</v>
      </c>
      <c r="I363" s="18">
        <v>288</v>
      </c>
      <c r="J363" s="18">
        <v>170</v>
      </c>
      <c r="K363" s="18">
        <v>47</v>
      </c>
      <c r="L363" s="18">
        <v>598</v>
      </c>
      <c r="M363" s="18">
        <v>455</v>
      </c>
      <c r="N363" s="18">
        <v>332</v>
      </c>
      <c r="O363" s="18">
        <v>214</v>
      </c>
      <c r="P363" s="18">
        <v>91</v>
      </c>
      <c r="Q363" s="18">
        <v>517</v>
      </c>
      <c r="R363" s="18">
        <v>399</v>
      </c>
      <c r="S363" s="18">
        <v>251</v>
      </c>
      <c r="T363" s="18">
        <v>133</v>
      </c>
      <c r="U363" s="18">
        <v>15</v>
      </c>
      <c r="V363" s="18">
        <v>561</v>
      </c>
      <c r="W363" s="18">
        <v>443</v>
      </c>
      <c r="X363" s="18">
        <v>325</v>
      </c>
      <c r="Y363" s="18">
        <v>177</v>
      </c>
      <c r="Z363" s="22">
        <v>59</v>
      </c>
      <c r="AA363" s="11">
        <f t="shared" si="22"/>
        <v>3263025</v>
      </c>
    </row>
    <row r="364" spans="1:28" x14ac:dyDescent="0.25">
      <c r="A364" s="2">
        <v>6</v>
      </c>
      <c r="B364" s="17">
        <v>218</v>
      </c>
      <c r="C364" s="18">
        <v>100</v>
      </c>
      <c r="D364" s="18">
        <v>577</v>
      </c>
      <c r="E364" s="18">
        <v>459</v>
      </c>
      <c r="F364" s="18">
        <v>336</v>
      </c>
      <c r="G364" s="18">
        <v>137</v>
      </c>
      <c r="H364" s="18">
        <v>19</v>
      </c>
      <c r="I364" s="18">
        <v>521</v>
      </c>
      <c r="J364" s="18">
        <v>378</v>
      </c>
      <c r="K364" s="18">
        <v>260</v>
      </c>
      <c r="L364" s="18">
        <v>181</v>
      </c>
      <c r="M364" s="18">
        <v>63</v>
      </c>
      <c r="N364" s="18">
        <v>570</v>
      </c>
      <c r="O364" s="18">
        <v>447</v>
      </c>
      <c r="P364" s="18">
        <v>304</v>
      </c>
      <c r="Q364" s="18">
        <v>230</v>
      </c>
      <c r="R364" s="18">
        <v>107</v>
      </c>
      <c r="S364" s="18">
        <v>614</v>
      </c>
      <c r="T364" s="18">
        <v>491</v>
      </c>
      <c r="U364" s="18">
        <v>373</v>
      </c>
      <c r="V364" s="18">
        <v>174</v>
      </c>
      <c r="W364" s="18">
        <v>26</v>
      </c>
      <c r="X364" s="18">
        <v>533</v>
      </c>
      <c r="Y364" s="18">
        <v>415</v>
      </c>
      <c r="Z364" s="22">
        <v>292</v>
      </c>
      <c r="AA364" s="11">
        <f t="shared" si="22"/>
        <v>3263025</v>
      </c>
    </row>
    <row r="365" spans="1:28" x14ac:dyDescent="0.25">
      <c r="A365" s="2">
        <v>7</v>
      </c>
      <c r="B365" s="17">
        <v>353</v>
      </c>
      <c r="C365" s="18">
        <v>235</v>
      </c>
      <c r="D365" s="18">
        <v>112</v>
      </c>
      <c r="E365" s="18">
        <v>619</v>
      </c>
      <c r="F365" s="18">
        <v>496</v>
      </c>
      <c r="G365" s="18">
        <v>297</v>
      </c>
      <c r="H365" s="18">
        <v>154</v>
      </c>
      <c r="I365" s="18">
        <v>31</v>
      </c>
      <c r="J365" s="18">
        <v>538</v>
      </c>
      <c r="K365" s="18">
        <v>420</v>
      </c>
      <c r="L365" s="18">
        <v>341</v>
      </c>
      <c r="M365" s="18">
        <v>223</v>
      </c>
      <c r="N365" s="18">
        <v>80</v>
      </c>
      <c r="O365" s="18">
        <v>582</v>
      </c>
      <c r="P365" s="18">
        <v>464</v>
      </c>
      <c r="Q365" s="18">
        <v>265</v>
      </c>
      <c r="R365" s="18">
        <v>142</v>
      </c>
      <c r="S365" s="18">
        <v>24</v>
      </c>
      <c r="T365" s="18">
        <v>501</v>
      </c>
      <c r="U365" s="18">
        <v>383</v>
      </c>
      <c r="V365" s="18">
        <v>309</v>
      </c>
      <c r="W365" s="18">
        <v>186</v>
      </c>
      <c r="X365" s="18">
        <v>68</v>
      </c>
      <c r="Y365" s="18">
        <v>575</v>
      </c>
      <c r="Z365" s="22">
        <v>427</v>
      </c>
      <c r="AA365" s="11">
        <f t="shared" si="22"/>
        <v>3263025</v>
      </c>
      <c r="AB365" s="3" t="s">
        <v>3</v>
      </c>
    </row>
    <row r="366" spans="1:28" x14ac:dyDescent="0.25">
      <c r="A366" s="2">
        <v>8</v>
      </c>
      <c r="B366" s="17">
        <v>388</v>
      </c>
      <c r="C366" s="18">
        <v>270</v>
      </c>
      <c r="D366" s="18">
        <v>147</v>
      </c>
      <c r="E366" s="18">
        <v>4</v>
      </c>
      <c r="F366" s="18">
        <v>506</v>
      </c>
      <c r="G366" s="18">
        <v>432</v>
      </c>
      <c r="H366" s="18">
        <v>314</v>
      </c>
      <c r="I366" s="18">
        <v>191</v>
      </c>
      <c r="J366" s="18">
        <v>73</v>
      </c>
      <c r="K366" s="18">
        <v>555</v>
      </c>
      <c r="L366" s="18">
        <v>476</v>
      </c>
      <c r="M366" s="18">
        <v>358</v>
      </c>
      <c r="N366" s="18">
        <v>240</v>
      </c>
      <c r="O366" s="18">
        <v>117</v>
      </c>
      <c r="P366" s="18">
        <v>624</v>
      </c>
      <c r="Q366" s="18">
        <v>425</v>
      </c>
      <c r="R366" s="18">
        <v>277</v>
      </c>
      <c r="S366" s="18">
        <v>159</v>
      </c>
      <c r="T366" s="18">
        <v>36</v>
      </c>
      <c r="U366" s="18">
        <v>543</v>
      </c>
      <c r="V366" s="18">
        <v>469</v>
      </c>
      <c r="W366" s="18">
        <v>346</v>
      </c>
      <c r="X366" s="18">
        <v>203</v>
      </c>
      <c r="Y366" s="18">
        <v>85</v>
      </c>
      <c r="Z366" s="22">
        <v>587</v>
      </c>
      <c r="AA366" s="11">
        <f t="shared" si="22"/>
        <v>3263025</v>
      </c>
    </row>
    <row r="367" spans="1:28" x14ac:dyDescent="0.25">
      <c r="A367" s="2">
        <v>9</v>
      </c>
      <c r="B367" s="17">
        <v>548</v>
      </c>
      <c r="C367" s="18">
        <v>405</v>
      </c>
      <c r="D367" s="18">
        <v>282</v>
      </c>
      <c r="E367" s="18">
        <v>164</v>
      </c>
      <c r="F367" s="18">
        <v>41</v>
      </c>
      <c r="G367" s="18">
        <v>592</v>
      </c>
      <c r="H367" s="18">
        <v>474</v>
      </c>
      <c r="I367" s="18">
        <v>326</v>
      </c>
      <c r="J367" s="18">
        <v>208</v>
      </c>
      <c r="K367" s="18">
        <v>90</v>
      </c>
      <c r="L367" s="18">
        <v>511</v>
      </c>
      <c r="M367" s="18">
        <v>393</v>
      </c>
      <c r="N367" s="18">
        <v>275</v>
      </c>
      <c r="O367" s="18">
        <v>127</v>
      </c>
      <c r="P367" s="18">
        <v>9</v>
      </c>
      <c r="Q367" s="18">
        <v>560</v>
      </c>
      <c r="R367" s="18">
        <v>437</v>
      </c>
      <c r="S367" s="18">
        <v>319</v>
      </c>
      <c r="T367" s="18">
        <v>196</v>
      </c>
      <c r="U367" s="18">
        <v>53</v>
      </c>
      <c r="V367" s="18">
        <v>604</v>
      </c>
      <c r="W367" s="18">
        <v>481</v>
      </c>
      <c r="X367" s="18">
        <v>363</v>
      </c>
      <c r="Y367" s="18">
        <v>245</v>
      </c>
      <c r="Z367" s="22">
        <v>122</v>
      </c>
      <c r="AA367" s="11">
        <f t="shared" si="22"/>
        <v>3263025</v>
      </c>
    </row>
    <row r="368" spans="1:28" x14ac:dyDescent="0.25">
      <c r="A368" s="2">
        <v>10</v>
      </c>
      <c r="B368" s="17">
        <v>58</v>
      </c>
      <c r="C368" s="18">
        <v>565</v>
      </c>
      <c r="D368" s="18">
        <v>442</v>
      </c>
      <c r="E368" s="18">
        <v>324</v>
      </c>
      <c r="F368" s="18">
        <v>176</v>
      </c>
      <c r="G368" s="18">
        <v>102</v>
      </c>
      <c r="H368" s="18">
        <v>609</v>
      </c>
      <c r="I368" s="18">
        <v>486</v>
      </c>
      <c r="J368" s="18">
        <v>368</v>
      </c>
      <c r="K368" s="18">
        <v>250</v>
      </c>
      <c r="L368" s="18">
        <v>46</v>
      </c>
      <c r="M368" s="18">
        <v>528</v>
      </c>
      <c r="N368" s="18">
        <v>410</v>
      </c>
      <c r="O368" s="18">
        <v>287</v>
      </c>
      <c r="P368" s="18">
        <v>169</v>
      </c>
      <c r="Q368" s="18">
        <v>95</v>
      </c>
      <c r="R368" s="18">
        <v>597</v>
      </c>
      <c r="S368" s="18">
        <v>454</v>
      </c>
      <c r="T368" s="18">
        <v>331</v>
      </c>
      <c r="U368" s="18">
        <v>213</v>
      </c>
      <c r="V368" s="18">
        <v>14</v>
      </c>
      <c r="W368" s="18">
        <v>516</v>
      </c>
      <c r="X368" s="18">
        <v>398</v>
      </c>
      <c r="Y368" s="18">
        <v>255</v>
      </c>
      <c r="Z368" s="22">
        <v>132</v>
      </c>
      <c r="AA368" s="11">
        <f t="shared" si="22"/>
        <v>3263025</v>
      </c>
    </row>
    <row r="369" spans="1:28" x14ac:dyDescent="0.25">
      <c r="A369" s="2">
        <v>11</v>
      </c>
      <c r="B369" s="17">
        <v>291</v>
      </c>
      <c r="C369" s="18">
        <v>173</v>
      </c>
      <c r="D369" s="18">
        <v>30</v>
      </c>
      <c r="E369" s="18">
        <v>532</v>
      </c>
      <c r="F369" s="18">
        <v>414</v>
      </c>
      <c r="G369" s="18">
        <v>340</v>
      </c>
      <c r="H369" s="18">
        <v>217</v>
      </c>
      <c r="I369" s="18">
        <v>99</v>
      </c>
      <c r="J369" s="18">
        <v>576</v>
      </c>
      <c r="K369" s="18">
        <v>458</v>
      </c>
      <c r="L369" s="18">
        <v>259</v>
      </c>
      <c r="M369" s="18">
        <v>136</v>
      </c>
      <c r="N369" s="18">
        <v>18</v>
      </c>
      <c r="O369" s="18">
        <v>525</v>
      </c>
      <c r="P369" s="18">
        <v>377</v>
      </c>
      <c r="Q369" s="18">
        <v>303</v>
      </c>
      <c r="R369" s="18">
        <v>185</v>
      </c>
      <c r="S369" s="18">
        <v>62</v>
      </c>
      <c r="T369" s="18">
        <v>569</v>
      </c>
      <c r="U369" s="18">
        <v>446</v>
      </c>
      <c r="V369" s="18">
        <v>372</v>
      </c>
      <c r="W369" s="18">
        <v>229</v>
      </c>
      <c r="X369" s="18">
        <v>106</v>
      </c>
      <c r="Y369" s="18">
        <v>613</v>
      </c>
      <c r="Z369" s="22">
        <v>495</v>
      </c>
      <c r="AA369" s="11">
        <f t="shared" si="22"/>
        <v>3263025</v>
      </c>
    </row>
    <row r="370" spans="1:28" x14ac:dyDescent="0.25">
      <c r="A370" s="2">
        <v>12</v>
      </c>
      <c r="B370" s="17">
        <v>426</v>
      </c>
      <c r="C370" s="18">
        <v>308</v>
      </c>
      <c r="D370" s="18">
        <v>190</v>
      </c>
      <c r="E370" s="18">
        <v>67</v>
      </c>
      <c r="F370" s="18">
        <v>574</v>
      </c>
      <c r="G370" s="18">
        <v>500</v>
      </c>
      <c r="H370" s="18">
        <v>352</v>
      </c>
      <c r="I370" s="18">
        <v>234</v>
      </c>
      <c r="J370" s="18">
        <v>111</v>
      </c>
      <c r="K370" s="18">
        <v>618</v>
      </c>
      <c r="L370" s="18">
        <v>419</v>
      </c>
      <c r="M370" s="18">
        <v>296</v>
      </c>
      <c r="N370" s="18">
        <v>153</v>
      </c>
      <c r="O370" s="18">
        <v>35</v>
      </c>
      <c r="P370" s="18">
        <v>537</v>
      </c>
      <c r="Q370" s="18">
        <v>463</v>
      </c>
      <c r="R370" s="18">
        <v>345</v>
      </c>
      <c r="S370" s="18">
        <v>222</v>
      </c>
      <c r="T370" s="18">
        <v>79</v>
      </c>
      <c r="U370" s="18">
        <v>581</v>
      </c>
      <c r="V370" s="18">
        <v>382</v>
      </c>
      <c r="W370" s="18">
        <v>264</v>
      </c>
      <c r="X370" s="18">
        <v>141</v>
      </c>
      <c r="Y370" s="18">
        <v>23</v>
      </c>
      <c r="Z370" s="22">
        <v>505</v>
      </c>
      <c r="AA370" s="11">
        <f t="shared" si="22"/>
        <v>3263025</v>
      </c>
    </row>
    <row r="371" spans="1:28" x14ac:dyDescent="0.25">
      <c r="A371" s="2">
        <v>13</v>
      </c>
      <c r="B371" s="17">
        <v>586</v>
      </c>
      <c r="C371" s="18">
        <v>468</v>
      </c>
      <c r="D371" s="18">
        <v>350</v>
      </c>
      <c r="E371" s="18">
        <v>202</v>
      </c>
      <c r="F371" s="18">
        <v>84</v>
      </c>
      <c r="G371" s="18">
        <v>510</v>
      </c>
      <c r="H371" s="18">
        <v>387</v>
      </c>
      <c r="I371" s="18">
        <v>269</v>
      </c>
      <c r="J371" s="18">
        <v>146</v>
      </c>
      <c r="K371" s="18">
        <v>3</v>
      </c>
      <c r="L371" s="18">
        <v>554</v>
      </c>
      <c r="M371" s="18">
        <v>431</v>
      </c>
      <c r="N371" s="14">
        <v>313</v>
      </c>
      <c r="O371" s="18">
        <v>195</v>
      </c>
      <c r="P371" s="18">
        <v>72</v>
      </c>
      <c r="Q371" s="18">
        <v>623</v>
      </c>
      <c r="R371" s="18">
        <v>480</v>
      </c>
      <c r="S371" s="18">
        <v>357</v>
      </c>
      <c r="T371" s="18">
        <v>239</v>
      </c>
      <c r="U371" s="18">
        <v>116</v>
      </c>
      <c r="V371" s="18">
        <v>542</v>
      </c>
      <c r="W371" s="18">
        <v>424</v>
      </c>
      <c r="X371" s="18">
        <v>276</v>
      </c>
      <c r="Y371" s="18">
        <v>158</v>
      </c>
      <c r="Z371" s="22">
        <v>40</v>
      </c>
      <c r="AA371" s="11">
        <f t="shared" si="22"/>
        <v>3263025</v>
      </c>
      <c r="AB371" s="12">
        <f>B371^3+C371^3+D371^3+E371^3+F371^3+G371^3+H371^3+I371^3+J371^3+K371^3+L371^3+M371^3+N371^3+O371^3+P371^3+Q371^3+R371^3+S371^3+T371^3+U371^3+V371^3+W371^3+X371^3+Y371^3+Z371^3</f>
        <v>1530765625</v>
      </c>
    </row>
    <row r="372" spans="1:28" x14ac:dyDescent="0.25">
      <c r="A372" s="2">
        <v>14</v>
      </c>
      <c r="B372" s="17">
        <v>121</v>
      </c>
      <c r="C372" s="18">
        <v>603</v>
      </c>
      <c r="D372" s="18">
        <v>485</v>
      </c>
      <c r="E372" s="18">
        <v>362</v>
      </c>
      <c r="F372" s="18">
        <v>244</v>
      </c>
      <c r="G372" s="18">
        <v>45</v>
      </c>
      <c r="H372" s="18">
        <v>547</v>
      </c>
      <c r="I372" s="18">
        <v>404</v>
      </c>
      <c r="J372" s="18">
        <v>281</v>
      </c>
      <c r="K372" s="18">
        <v>163</v>
      </c>
      <c r="L372" s="18">
        <v>89</v>
      </c>
      <c r="M372" s="18">
        <v>591</v>
      </c>
      <c r="N372" s="18">
        <v>473</v>
      </c>
      <c r="O372" s="18">
        <v>330</v>
      </c>
      <c r="P372" s="18">
        <v>207</v>
      </c>
      <c r="Q372" s="18">
        <v>8</v>
      </c>
      <c r="R372" s="18">
        <v>515</v>
      </c>
      <c r="S372" s="18">
        <v>392</v>
      </c>
      <c r="T372" s="18">
        <v>274</v>
      </c>
      <c r="U372" s="18">
        <v>126</v>
      </c>
      <c r="V372" s="18">
        <v>52</v>
      </c>
      <c r="W372" s="18">
        <v>559</v>
      </c>
      <c r="X372" s="18">
        <v>436</v>
      </c>
      <c r="Y372" s="18">
        <v>318</v>
      </c>
      <c r="Z372" s="22">
        <v>200</v>
      </c>
      <c r="AA372" s="11">
        <f t="shared" si="22"/>
        <v>3263025</v>
      </c>
      <c r="AB372" s="12"/>
    </row>
    <row r="373" spans="1:28" x14ac:dyDescent="0.25">
      <c r="A373" s="2">
        <v>15</v>
      </c>
      <c r="B373" s="17">
        <v>131</v>
      </c>
      <c r="C373" s="18">
        <v>13</v>
      </c>
      <c r="D373" s="18">
        <v>520</v>
      </c>
      <c r="E373" s="18">
        <v>397</v>
      </c>
      <c r="F373" s="18">
        <v>254</v>
      </c>
      <c r="G373" s="18">
        <v>180</v>
      </c>
      <c r="H373" s="18">
        <v>57</v>
      </c>
      <c r="I373" s="18">
        <v>564</v>
      </c>
      <c r="J373" s="18">
        <v>441</v>
      </c>
      <c r="K373" s="18">
        <v>323</v>
      </c>
      <c r="L373" s="18">
        <v>249</v>
      </c>
      <c r="M373" s="18">
        <v>101</v>
      </c>
      <c r="N373" s="18">
        <v>608</v>
      </c>
      <c r="O373" s="18">
        <v>490</v>
      </c>
      <c r="P373" s="18">
        <v>367</v>
      </c>
      <c r="Q373" s="18">
        <v>168</v>
      </c>
      <c r="R373" s="18">
        <v>50</v>
      </c>
      <c r="S373" s="18">
        <v>527</v>
      </c>
      <c r="T373" s="18">
        <v>409</v>
      </c>
      <c r="U373" s="18">
        <v>286</v>
      </c>
      <c r="V373" s="18">
        <v>212</v>
      </c>
      <c r="W373" s="18">
        <v>94</v>
      </c>
      <c r="X373" s="18">
        <v>596</v>
      </c>
      <c r="Y373" s="18">
        <v>453</v>
      </c>
      <c r="Z373" s="22">
        <v>335</v>
      </c>
      <c r="AA373" s="11">
        <f t="shared" si="22"/>
        <v>3263025</v>
      </c>
      <c r="AB373" s="12"/>
    </row>
    <row r="374" spans="1:28" x14ac:dyDescent="0.25">
      <c r="A374" s="2">
        <v>16</v>
      </c>
      <c r="B374" s="17">
        <v>494</v>
      </c>
      <c r="C374" s="18">
        <v>371</v>
      </c>
      <c r="D374" s="18">
        <v>228</v>
      </c>
      <c r="E374" s="18">
        <v>110</v>
      </c>
      <c r="F374" s="18">
        <v>612</v>
      </c>
      <c r="G374" s="18">
        <v>413</v>
      </c>
      <c r="H374" s="18">
        <v>295</v>
      </c>
      <c r="I374" s="18">
        <v>172</v>
      </c>
      <c r="J374" s="18">
        <v>29</v>
      </c>
      <c r="K374" s="18">
        <v>531</v>
      </c>
      <c r="L374" s="18">
        <v>457</v>
      </c>
      <c r="M374" s="18">
        <v>339</v>
      </c>
      <c r="N374" s="18">
        <v>216</v>
      </c>
      <c r="O374" s="18">
        <v>98</v>
      </c>
      <c r="P374" s="18">
        <v>580</v>
      </c>
      <c r="Q374" s="18">
        <v>376</v>
      </c>
      <c r="R374" s="18">
        <v>258</v>
      </c>
      <c r="S374" s="18">
        <v>140</v>
      </c>
      <c r="T374" s="18">
        <v>17</v>
      </c>
      <c r="U374" s="18">
        <v>524</v>
      </c>
      <c r="V374" s="18">
        <v>450</v>
      </c>
      <c r="W374" s="18">
        <v>302</v>
      </c>
      <c r="X374" s="18">
        <v>184</v>
      </c>
      <c r="Y374" s="18">
        <v>61</v>
      </c>
      <c r="Z374" s="22">
        <v>568</v>
      </c>
      <c r="AA374" s="11">
        <f t="shared" si="22"/>
        <v>3263025</v>
      </c>
      <c r="AB374" s="12"/>
    </row>
    <row r="375" spans="1:28" x14ac:dyDescent="0.25">
      <c r="A375" s="2">
        <v>17</v>
      </c>
      <c r="B375" s="17">
        <v>504</v>
      </c>
      <c r="C375" s="18">
        <v>381</v>
      </c>
      <c r="D375" s="18">
        <v>263</v>
      </c>
      <c r="E375" s="18">
        <v>145</v>
      </c>
      <c r="F375" s="18">
        <v>22</v>
      </c>
      <c r="G375" s="18">
        <v>573</v>
      </c>
      <c r="H375" s="18">
        <v>430</v>
      </c>
      <c r="I375" s="18">
        <v>307</v>
      </c>
      <c r="J375" s="18">
        <v>189</v>
      </c>
      <c r="K375" s="18">
        <v>66</v>
      </c>
      <c r="L375" s="18">
        <v>617</v>
      </c>
      <c r="M375" s="18">
        <v>499</v>
      </c>
      <c r="N375" s="18">
        <v>351</v>
      </c>
      <c r="O375" s="18">
        <v>233</v>
      </c>
      <c r="P375" s="18">
        <v>115</v>
      </c>
      <c r="Q375" s="18">
        <v>536</v>
      </c>
      <c r="R375" s="18">
        <v>418</v>
      </c>
      <c r="S375" s="18">
        <v>300</v>
      </c>
      <c r="T375" s="18">
        <v>152</v>
      </c>
      <c r="U375" s="18">
        <v>34</v>
      </c>
      <c r="V375" s="18">
        <v>585</v>
      </c>
      <c r="W375" s="18">
        <v>462</v>
      </c>
      <c r="X375" s="18">
        <v>344</v>
      </c>
      <c r="Y375" s="18">
        <v>221</v>
      </c>
      <c r="Z375" s="22">
        <v>78</v>
      </c>
      <c r="AA375" s="11">
        <f t="shared" si="22"/>
        <v>3263025</v>
      </c>
      <c r="AB375" s="12"/>
    </row>
    <row r="376" spans="1:28" x14ac:dyDescent="0.25">
      <c r="A376" s="2">
        <v>18</v>
      </c>
      <c r="B376" s="17">
        <v>39</v>
      </c>
      <c r="C376" s="18">
        <v>541</v>
      </c>
      <c r="D376" s="18">
        <v>423</v>
      </c>
      <c r="E376" s="18">
        <v>280</v>
      </c>
      <c r="F376" s="18">
        <v>157</v>
      </c>
      <c r="G376" s="18">
        <v>83</v>
      </c>
      <c r="H376" s="18">
        <v>590</v>
      </c>
      <c r="I376" s="18">
        <v>467</v>
      </c>
      <c r="J376" s="18">
        <v>349</v>
      </c>
      <c r="K376" s="18">
        <v>201</v>
      </c>
      <c r="L376" s="18">
        <v>2</v>
      </c>
      <c r="M376" s="18">
        <v>509</v>
      </c>
      <c r="N376" s="18">
        <v>386</v>
      </c>
      <c r="O376" s="18">
        <v>268</v>
      </c>
      <c r="P376" s="18">
        <v>150</v>
      </c>
      <c r="Q376" s="18">
        <v>71</v>
      </c>
      <c r="R376" s="18">
        <v>553</v>
      </c>
      <c r="S376" s="18">
        <v>435</v>
      </c>
      <c r="T376" s="18">
        <v>312</v>
      </c>
      <c r="U376" s="18">
        <v>194</v>
      </c>
      <c r="V376" s="18">
        <v>120</v>
      </c>
      <c r="W376" s="18">
        <v>622</v>
      </c>
      <c r="X376" s="18">
        <v>479</v>
      </c>
      <c r="Y376" s="18">
        <v>356</v>
      </c>
      <c r="Z376" s="22">
        <v>238</v>
      </c>
      <c r="AA376" s="11">
        <f t="shared" si="22"/>
        <v>3263025</v>
      </c>
      <c r="AB376" s="12"/>
    </row>
    <row r="377" spans="1:28" x14ac:dyDescent="0.25">
      <c r="A377" s="2">
        <v>19</v>
      </c>
      <c r="B377" s="17">
        <v>199</v>
      </c>
      <c r="C377" s="18">
        <v>51</v>
      </c>
      <c r="D377" s="18">
        <v>558</v>
      </c>
      <c r="E377" s="18">
        <v>440</v>
      </c>
      <c r="F377" s="18">
        <v>317</v>
      </c>
      <c r="G377" s="18">
        <v>243</v>
      </c>
      <c r="H377" s="18">
        <v>125</v>
      </c>
      <c r="I377" s="18">
        <v>602</v>
      </c>
      <c r="J377" s="18">
        <v>484</v>
      </c>
      <c r="K377" s="18">
        <v>361</v>
      </c>
      <c r="L377" s="18">
        <v>162</v>
      </c>
      <c r="M377" s="18">
        <v>44</v>
      </c>
      <c r="N377" s="18">
        <v>546</v>
      </c>
      <c r="O377" s="18">
        <v>403</v>
      </c>
      <c r="P377" s="18">
        <v>285</v>
      </c>
      <c r="Q377" s="18">
        <v>206</v>
      </c>
      <c r="R377" s="18">
        <v>88</v>
      </c>
      <c r="S377" s="18">
        <v>595</v>
      </c>
      <c r="T377" s="18">
        <v>472</v>
      </c>
      <c r="U377" s="18">
        <v>329</v>
      </c>
      <c r="V377" s="18">
        <v>130</v>
      </c>
      <c r="W377" s="18">
        <v>7</v>
      </c>
      <c r="X377" s="18">
        <v>514</v>
      </c>
      <c r="Y377" s="18">
        <v>391</v>
      </c>
      <c r="Z377" s="22">
        <v>273</v>
      </c>
      <c r="AA377" s="11">
        <f t="shared" si="22"/>
        <v>3263025</v>
      </c>
      <c r="AB377" s="12"/>
    </row>
    <row r="378" spans="1:28" x14ac:dyDescent="0.25">
      <c r="A378" s="2">
        <v>20</v>
      </c>
      <c r="B378" s="17">
        <v>334</v>
      </c>
      <c r="C378" s="18">
        <v>211</v>
      </c>
      <c r="D378" s="18">
        <v>93</v>
      </c>
      <c r="E378" s="18">
        <v>600</v>
      </c>
      <c r="F378" s="18">
        <v>452</v>
      </c>
      <c r="G378" s="18">
        <v>253</v>
      </c>
      <c r="H378" s="18">
        <v>135</v>
      </c>
      <c r="I378" s="18">
        <v>12</v>
      </c>
      <c r="J378" s="18">
        <v>519</v>
      </c>
      <c r="K378" s="18">
        <v>396</v>
      </c>
      <c r="L378" s="18">
        <v>322</v>
      </c>
      <c r="M378" s="18">
        <v>179</v>
      </c>
      <c r="N378" s="18">
        <v>56</v>
      </c>
      <c r="O378" s="18">
        <v>563</v>
      </c>
      <c r="P378" s="18">
        <v>445</v>
      </c>
      <c r="Q378" s="18">
        <v>366</v>
      </c>
      <c r="R378" s="18">
        <v>248</v>
      </c>
      <c r="S378" s="18">
        <v>105</v>
      </c>
      <c r="T378" s="18">
        <v>607</v>
      </c>
      <c r="U378" s="18">
        <v>489</v>
      </c>
      <c r="V378" s="18">
        <v>290</v>
      </c>
      <c r="W378" s="18">
        <v>167</v>
      </c>
      <c r="X378" s="18">
        <v>49</v>
      </c>
      <c r="Y378" s="18">
        <v>526</v>
      </c>
      <c r="Z378" s="22">
        <v>408</v>
      </c>
      <c r="AA378" s="11">
        <f t="shared" si="22"/>
        <v>3263025</v>
      </c>
      <c r="AB378" s="12"/>
    </row>
    <row r="379" spans="1:28" x14ac:dyDescent="0.25">
      <c r="A379" s="2">
        <v>21</v>
      </c>
      <c r="B379" s="17">
        <v>567</v>
      </c>
      <c r="C379" s="18">
        <v>449</v>
      </c>
      <c r="D379" s="18">
        <v>301</v>
      </c>
      <c r="E379" s="18">
        <v>183</v>
      </c>
      <c r="F379" s="18">
        <v>65</v>
      </c>
      <c r="G379" s="18">
        <v>611</v>
      </c>
      <c r="H379" s="18">
        <v>493</v>
      </c>
      <c r="I379" s="18">
        <v>375</v>
      </c>
      <c r="J379" s="18">
        <v>227</v>
      </c>
      <c r="K379" s="18">
        <v>109</v>
      </c>
      <c r="L379" s="18">
        <v>535</v>
      </c>
      <c r="M379" s="18">
        <v>412</v>
      </c>
      <c r="N379" s="18">
        <v>294</v>
      </c>
      <c r="O379" s="18">
        <v>171</v>
      </c>
      <c r="P379" s="18">
        <v>28</v>
      </c>
      <c r="Q379" s="18">
        <v>579</v>
      </c>
      <c r="R379" s="18">
        <v>456</v>
      </c>
      <c r="S379" s="18">
        <v>338</v>
      </c>
      <c r="T379" s="18">
        <v>220</v>
      </c>
      <c r="U379" s="18">
        <v>97</v>
      </c>
      <c r="V379" s="18">
        <v>523</v>
      </c>
      <c r="W379" s="18">
        <v>380</v>
      </c>
      <c r="X379" s="18">
        <v>257</v>
      </c>
      <c r="Y379" s="18">
        <v>139</v>
      </c>
      <c r="Z379" s="22">
        <v>16</v>
      </c>
      <c r="AA379" s="11">
        <f t="shared" si="22"/>
        <v>3263025</v>
      </c>
      <c r="AB379" s="12"/>
    </row>
    <row r="380" spans="1:28" x14ac:dyDescent="0.25">
      <c r="A380" s="2">
        <v>22</v>
      </c>
      <c r="B380" s="17">
        <v>77</v>
      </c>
      <c r="C380" s="18">
        <v>584</v>
      </c>
      <c r="D380" s="18">
        <v>461</v>
      </c>
      <c r="E380" s="18">
        <v>343</v>
      </c>
      <c r="F380" s="18">
        <v>225</v>
      </c>
      <c r="G380" s="18">
        <v>21</v>
      </c>
      <c r="H380" s="18">
        <v>503</v>
      </c>
      <c r="I380" s="18">
        <v>385</v>
      </c>
      <c r="J380" s="18">
        <v>262</v>
      </c>
      <c r="K380" s="18">
        <v>144</v>
      </c>
      <c r="L380" s="18">
        <v>70</v>
      </c>
      <c r="M380" s="18">
        <v>572</v>
      </c>
      <c r="N380" s="18">
        <v>429</v>
      </c>
      <c r="O380" s="18">
        <v>306</v>
      </c>
      <c r="P380" s="18">
        <v>188</v>
      </c>
      <c r="Q380" s="18">
        <v>114</v>
      </c>
      <c r="R380" s="18">
        <v>616</v>
      </c>
      <c r="S380" s="18">
        <v>498</v>
      </c>
      <c r="T380" s="18">
        <v>355</v>
      </c>
      <c r="U380" s="18">
        <v>232</v>
      </c>
      <c r="V380" s="18">
        <v>33</v>
      </c>
      <c r="W380" s="18">
        <v>540</v>
      </c>
      <c r="X380" s="18">
        <v>417</v>
      </c>
      <c r="Y380" s="18">
        <v>299</v>
      </c>
      <c r="Z380" s="22">
        <v>151</v>
      </c>
      <c r="AA380" s="11">
        <f t="shared" si="22"/>
        <v>3263025</v>
      </c>
      <c r="AB380" s="12"/>
    </row>
    <row r="381" spans="1:28" x14ac:dyDescent="0.25">
      <c r="A381" s="2">
        <v>23</v>
      </c>
      <c r="B381" s="17">
        <v>237</v>
      </c>
      <c r="C381" s="18">
        <v>119</v>
      </c>
      <c r="D381" s="18">
        <v>621</v>
      </c>
      <c r="E381" s="18">
        <v>478</v>
      </c>
      <c r="F381" s="18">
        <v>360</v>
      </c>
      <c r="G381" s="18">
        <v>156</v>
      </c>
      <c r="H381" s="18">
        <v>38</v>
      </c>
      <c r="I381" s="18">
        <v>545</v>
      </c>
      <c r="J381" s="18">
        <v>422</v>
      </c>
      <c r="K381" s="18">
        <v>279</v>
      </c>
      <c r="L381" s="18">
        <v>205</v>
      </c>
      <c r="M381" s="18">
        <v>82</v>
      </c>
      <c r="N381" s="18">
        <v>589</v>
      </c>
      <c r="O381" s="18">
        <v>466</v>
      </c>
      <c r="P381" s="18">
        <v>348</v>
      </c>
      <c r="Q381" s="18">
        <v>149</v>
      </c>
      <c r="R381" s="18">
        <v>1</v>
      </c>
      <c r="S381" s="18">
        <v>508</v>
      </c>
      <c r="T381" s="18">
        <v>390</v>
      </c>
      <c r="U381" s="18">
        <v>267</v>
      </c>
      <c r="V381" s="18">
        <v>193</v>
      </c>
      <c r="W381" s="18">
        <v>75</v>
      </c>
      <c r="X381" s="18">
        <v>552</v>
      </c>
      <c r="Y381" s="18">
        <v>434</v>
      </c>
      <c r="Z381" s="22">
        <v>311</v>
      </c>
      <c r="AA381" s="11">
        <f t="shared" si="22"/>
        <v>3263025</v>
      </c>
      <c r="AB381" s="12"/>
    </row>
    <row r="382" spans="1:28" x14ac:dyDescent="0.25">
      <c r="A382" s="2">
        <v>24</v>
      </c>
      <c r="B382" s="17">
        <v>272</v>
      </c>
      <c r="C382" s="18">
        <v>129</v>
      </c>
      <c r="D382" s="18">
        <v>6</v>
      </c>
      <c r="E382" s="18">
        <v>513</v>
      </c>
      <c r="F382" s="18">
        <v>395</v>
      </c>
      <c r="G382" s="18">
        <v>316</v>
      </c>
      <c r="H382" s="18">
        <v>198</v>
      </c>
      <c r="I382" s="18">
        <v>55</v>
      </c>
      <c r="J382" s="18">
        <v>557</v>
      </c>
      <c r="K382" s="18">
        <v>439</v>
      </c>
      <c r="L382" s="18">
        <v>365</v>
      </c>
      <c r="M382" s="18">
        <v>242</v>
      </c>
      <c r="N382" s="18">
        <v>124</v>
      </c>
      <c r="O382" s="18">
        <v>601</v>
      </c>
      <c r="P382" s="18">
        <v>483</v>
      </c>
      <c r="Q382" s="18">
        <v>284</v>
      </c>
      <c r="R382" s="18">
        <v>161</v>
      </c>
      <c r="S382" s="18">
        <v>43</v>
      </c>
      <c r="T382" s="18">
        <v>550</v>
      </c>
      <c r="U382" s="18">
        <v>402</v>
      </c>
      <c r="V382" s="18">
        <v>328</v>
      </c>
      <c r="W382" s="18">
        <v>210</v>
      </c>
      <c r="X382" s="18">
        <v>87</v>
      </c>
      <c r="Y382" s="18">
        <v>594</v>
      </c>
      <c r="Z382" s="22">
        <v>471</v>
      </c>
      <c r="AA382" s="11">
        <f t="shared" si="22"/>
        <v>3263025</v>
      </c>
      <c r="AB382" s="12"/>
    </row>
    <row r="383" spans="1:28" x14ac:dyDescent="0.25">
      <c r="A383" s="2">
        <v>25</v>
      </c>
      <c r="B383" s="19">
        <v>407</v>
      </c>
      <c r="C383" s="20">
        <v>289</v>
      </c>
      <c r="D383" s="20">
        <v>166</v>
      </c>
      <c r="E383" s="20">
        <v>48</v>
      </c>
      <c r="F383" s="20">
        <v>530</v>
      </c>
      <c r="G383" s="20">
        <v>451</v>
      </c>
      <c r="H383" s="20">
        <v>333</v>
      </c>
      <c r="I383" s="20">
        <v>215</v>
      </c>
      <c r="J383" s="20">
        <v>92</v>
      </c>
      <c r="K383" s="20">
        <v>599</v>
      </c>
      <c r="L383" s="20">
        <v>400</v>
      </c>
      <c r="M383" s="20">
        <v>252</v>
      </c>
      <c r="N383" s="20">
        <v>134</v>
      </c>
      <c r="O383" s="20">
        <v>11</v>
      </c>
      <c r="P383" s="20">
        <v>518</v>
      </c>
      <c r="Q383" s="20">
        <v>444</v>
      </c>
      <c r="R383" s="20">
        <v>321</v>
      </c>
      <c r="S383" s="20">
        <v>178</v>
      </c>
      <c r="T383" s="20">
        <v>60</v>
      </c>
      <c r="U383" s="20">
        <v>562</v>
      </c>
      <c r="V383" s="20">
        <v>488</v>
      </c>
      <c r="W383" s="20">
        <v>370</v>
      </c>
      <c r="X383" s="20">
        <v>247</v>
      </c>
      <c r="Y383" s="20">
        <v>104</v>
      </c>
      <c r="Z383" s="23">
        <v>606</v>
      </c>
      <c r="AA383" s="11">
        <f t="shared" si="22"/>
        <v>3263025</v>
      </c>
      <c r="AB383" s="12"/>
    </row>
    <row r="384" spans="1:28" x14ac:dyDescent="0.25">
      <c r="A384" s="7" t="s">
        <v>0</v>
      </c>
      <c r="B384" s="11">
        <f t="shared" ref="B384:Z384" si="23">SUMSQ(B359:B383)</f>
        <v>3263025</v>
      </c>
      <c r="C384" s="11">
        <f t="shared" si="23"/>
        <v>3263025</v>
      </c>
      <c r="D384" s="11">
        <f t="shared" si="23"/>
        <v>3263025</v>
      </c>
      <c r="E384" s="11">
        <f t="shared" si="23"/>
        <v>3263025</v>
      </c>
      <c r="F384" s="11">
        <f t="shared" si="23"/>
        <v>3263025</v>
      </c>
      <c r="G384" s="11">
        <f t="shared" si="23"/>
        <v>3263025</v>
      </c>
      <c r="H384" s="11">
        <f t="shared" si="23"/>
        <v>3263025</v>
      </c>
      <c r="I384" s="11">
        <f t="shared" si="23"/>
        <v>3263025</v>
      </c>
      <c r="J384" s="11">
        <f t="shared" si="23"/>
        <v>3263025</v>
      </c>
      <c r="K384" s="11">
        <f t="shared" si="23"/>
        <v>3263025</v>
      </c>
      <c r="L384" s="11">
        <f t="shared" si="23"/>
        <v>3263025</v>
      </c>
      <c r="M384" s="11">
        <f t="shared" si="23"/>
        <v>3263025</v>
      </c>
      <c r="N384" s="11">
        <f t="shared" si="23"/>
        <v>3263025</v>
      </c>
      <c r="O384" s="11">
        <f t="shared" si="23"/>
        <v>3263025</v>
      </c>
      <c r="P384" s="11">
        <f t="shared" si="23"/>
        <v>3263025</v>
      </c>
      <c r="Q384" s="11">
        <f t="shared" si="23"/>
        <v>3263025</v>
      </c>
      <c r="R384" s="11">
        <f t="shared" si="23"/>
        <v>3263025</v>
      </c>
      <c r="S384" s="11">
        <f t="shared" si="23"/>
        <v>3263025</v>
      </c>
      <c r="T384" s="11">
        <f t="shared" si="23"/>
        <v>3263025</v>
      </c>
      <c r="U384" s="11">
        <f t="shared" si="23"/>
        <v>3263025</v>
      </c>
      <c r="V384" s="11">
        <f t="shared" si="23"/>
        <v>3263025</v>
      </c>
      <c r="W384" s="11">
        <f t="shared" si="23"/>
        <v>3263025</v>
      </c>
      <c r="X384" s="11">
        <f t="shared" si="23"/>
        <v>3263025</v>
      </c>
      <c r="Y384" s="11">
        <f t="shared" si="23"/>
        <v>3263025</v>
      </c>
      <c r="Z384" s="11">
        <f t="shared" si="23"/>
        <v>3263025</v>
      </c>
      <c r="AA384" s="11"/>
      <c r="AB384" s="12"/>
    </row>
    <row r="385" spans="1:28" x14ac:dyDescent="0.25">
      <c r="A385" s="7" t="s">
        <v>4</v>
      </c>
      <c r="N385" s="12">
        <f>N359^3+N360^3+N361^3+N362^3+N363^3+N364^3+N365^3+N366^3+N367^3+N368^3+N369^3+N370^3+N371^3+N372^3+N373^3+N374^3+N375^3+N376^3+N377^3+N378^3+N379^3+N380^3+N381^3+N382^3+N383^3</f>
        <v>1530765625</v>
      </c>
      <c r="O385" s="12"/>
      <c r="AA385" s="11"/>
      <c r="AB385" s="12"/>
    </row>
    <row r="386" spans="1:28" x14ac:dyDescent="0.25">
      <c r="A386" s="3"/>
      <c r="B386" s="8" t="s">
        <v>6</v>
      </c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11"/>
      <c r="AB386" s="12"/>
    </row>
    <row r="387" spans="1:28" x14ac:dyDescent="0.25">
      <c r="A387" s="7" t="s">
        <v>1</v>
      </c>
      <c r="B387" s="3">
        <f>B359</f>
        <v>20</v>
      </c>
      <c r="C387" s="3">
        <f>C360</f>
        <v>32</v>
      </c>
      <c r="D387" s="3">
        <f>D361</f>
        <v>74</v>
      </c>
      <c r="E387" s="3">
        <f>E362</f>
        <v>86</v>
      </c>
      <c r="F387" s="3">
        <f>F363</f>
        <v>103</v>
      </c>
      <c r="G387" s="3">
        <f>G364</f>
        <v>137</v>
      </c>
      <c r="H387" s="3">
        <f>H365</f>
        <v>154</v>
      </c>
      <c r="I387" s="3">
        <f>I366</f>
        <v>191</v>
      </c>
      <c r="J387" s="3">
        <f>J367</f>
        <v>208</v>
      </c>
      <c r="K387" s="3">
        <f>K368</f>
        <v>250</v>
      </c>
      <c r="L387" s="3">
        <f>L369</f>
        <v>259</v>
      </c>
      <c r="M387" s="3">
        <f>M370</f>
        <v>296</v>
      </c>
      <c r="N387" s="3">
        <f>N371</f>
        <v>313</v>
      </c>
      <c r="O387" s="3">
        <f>O372</f>
        <v>330</v>
      </c>
      <c r="P387" s="3">
        <f>P373</f>
        <v>367</v>
      </c>
      <c r="Q387" s="3">
        <f>Q374</f>
        <v>376</v>
      </c>
      <c r="R387" s="3">
        <f>R375</f>
        <v>418</v>
      </c>
      <c r="S387" s="3">
        <f>S376</f>
        <v>435</v>
      </c>
      <c r="T387" s="3">
        <f>T377</f>
        <v>472</v>
      </c>
      <c r="U387" s="3">
        <f>U378</f>
        <v>489</v>
      </c>
      <c r="V387" s="3">
        <f>V379</f>
        <v>523</v>
      </c>
      <c r="W387" s="3">
        <f>W380</f>
        <v>540</v>
      </c>
      <c r="X387" s="3">
        <f>X381</f>
        <v>552</v>
      </c>
      <c r="Y387" s="3">
        <f>Y382</f>
        <v>594</v>
      </c>
      <c r="Z387" s="9">
        <f>Z383</f>
        <v>606</v>
      </c>
      <c r="AA387" s="11">
        <f>SUMSQ(B387:Z387)</f>
        <v>3263025</v>
      </c>
      <c r="AB387" s="12">
        <f>B387^3+C387^3+D387^3+E387^3+F387^3+G387^3+H387^3+I387^3+J387^3+K387^3+L387^3+M387^3+N387^3+O387^3+P387^3+Q387^3+R387^3+S387^3+T387^3+U387^3+V387^3+W387^3+X387^3+Y387^3+Z387^3</f>
        <v>1530765625</v>
      </c>
    </row>
    <row r="388" spans="1:28" x14ac:dyDescent="0.25">
      <c r="A388" s="7" t="s">
        <v>2</v>
      </c>
      <c r="B388" s="3">
        <f>B383</f>
        <v>407</v>
      </c>
      <c r="C388" s="3">
        <f>C382</f>
        <v>129</v>
      </c>
      <c r="D388" s="3">
        <f>D381</f>
        <v>621</v>
      </c>
      <c r="E388" s="3">
        <f>E380</f>
        <v>343</v>
      </c>
      <c r="F388" s="3">
        <f>F379</f>
        <v>65</v>
      </c>
      <c r="G388" s="3">
        <f>G378</f>
        <v>253</v>
      </c>
      <c r="H388" s="3">
        <f>H377</f>
        <v>125</v>
      </c>
      <c r="I388" s="3">
        <f>I376</f>
        <v>467</v>
      </c>
      <c r="J388" s="3">
        <f>J375</f>
        <v>189</v>
      </c>
      <c r="K388" s="3">
        <f>K374</f>
        <v>531</v>
      </c>
      <c r="L388" s="3">
        <f>L373</f>
        <v>249</v>
      </c>
      <c r="M388" s="3">
        <f>M372</f>
        <v>591</v>
      </c>
      <c r="N388" s="3">
        <f>N371</f>
        <v>313</v>
      </c>
      <c r="O388" s="3">
        <f>O370</f>
        <v>35</v>
      </c>
      <c r="P388" s="3">
        <f>P369</f>
        <v>377</v>
      </c>
      <c r="Q388" s="3">
        <f>Q368</f>
        <v>95</v>
      </c>
      <c r="R388" s="3">
        <f>R367</f>
        <v>437</v>
      </c>
      <c r="S388" s="3">
        <f>S366</f>
        <v>159</v>
      </c>
      <c r="T388" s="3">
        <f>T365</f>
        <v>501</v>
      </c>
      <c r="U388" s="3">
        <f>U364</f>
        <v>373</v>
      </c>
      <c r="V388" s="3">
        <f>V363</f>
        <v>561</v>
      </c>
      <c r="W388" s="3">
        <f>W362</f>
        <v>283</v>
      </c>
      <c r="X388" s="3">
        <f>X361</f>
        <v>5</v>
      </c>
      <c r="Y388" s="3">
        <f>Y360</f>
        <v>497</v>
      </c>
      <c r="Z388" s="9">
        <f>Z359</f>
        <v>219</v>
      </c>
      <c r="AA388" s="11">
        <f>SUMSQ(B388:Z388)</f>
        <v>3263025</v>
      </c>
      <c r="AB388" s="12">
        <f>B388^3+C388^3+D388^3+E388^3+F388^3+G388^3+H388^3+I388^3+J388^3+K388^3+L388^3+M388^3+N388^3+O388^3+P388^3+Q388^3+R388^3+S388^3+T388^3+U388^3+V388^3+W388^3+X388^3+Y388^3+Z388^3</f>
        <v>1530765625</v>
      </c>
    </row>
    <row r="389" spans="1:28" x14ac:dyDescent="0.25">
      <c r="B389" s="3" t="s">
        <v>3</v>
      </c>
    </row>
    <row r="390" spans="1:28" x14ac:dyDescent="0.25">
      <c r="A390" s="2" t="s">
        <v>3</v>
      </c>
      <c r="B390" s="13" t="s">
        <v>54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6"/>
      <c r="AB390" s="2"/>
    </row>
    <row r="391" spans="1:28" x14ac:dyDescent="0.25">
      <c r="A391" s="2">
        <v>1</v>
      </c>
      <c r="B391" s="15">
        <v>10</v>
      </c>
      <c r="C391" s="16">
        <v>218</v>
      </c>
      <c r="D391" s="16">
        <v>276</v>
      </c>
      <c r="E391" s="16">
        <v>489</v>
      </c>
      <c r="F391" s="16">
        <v>572</v>
      </c>
      <c r="G391" s="16">
        <v>428</v>
      </c>
      <c r="H391" s="16">
        <v>511</v>
      </c>
      <c r="I391" s="16">
        <v>99</v>
      </c>
      <c r="J391" s="16">
        <v>157</v>
      </c>
      <c r="K391" s="16">
        <v>370</v>
      </c>
      <c r="L391" s="16">
        <v>246</v>
      </c>
      <c r="M391" s="16">
        <v>309</v>
      </c>
      <c r="N391" s="16">
        <v>392</v>
      </c>
      <c r="O391" s="16">
        <v>580</v>
      </c>
      <c r="P391" s="16">
        <v>38</v>
      </c>
      <c r="Q391" s="16">
        <v>544</v>
      </c>
      <c r="R391" s="16">
        <v>102</v>
      </c>
      <c r="S391" s="16">
        <v>190</v>
      </c>
      <c r="T391" s="16">
        <v>273</v>
      </c>
      <c r="U391" s="16">
        <v>456</v>
      </c>
      <c r="V391" s="16">
        <v>337</v>
      </c>
      <c r="W391" s="16">
        <v>425</v>
      </c>
      <c r="X391" s="16">
        <v>608</v>
      </c>
      <c r="Y391" s="16">
        <v>66</v>
      </c>
      <c r="Z391" s="21">
        <v>129</v>
      </c>
      <c r="AA391" s="11">
        <f t="shared" ref="AA391:AA415" si="24">SUMSQ(B391:Z391)</f>
        <v>3263025</v>
      </c>
    </row>
    <row r="392" spans="1:28" x14ac:dyDescent="0.25">
      <c r="A392" s="2">
        <v>2</v>
      </c>
      <c r="B392" s="17">
        <v>595</v>
      </c>
      <c r="C392" s="18">
        <v>28</v>
      </c>
      <c r="D392" s="18">
        <v>236</v>
      </c>
      <c r="E392" s="18">
        <v>324</v>
      </c>
      <c r="F392" s="18">
        <v>382</v>
      </c>
      <c r="G392" s="18">
        <v>263</v>
      </c>
      <c r="H392" s="18">
        <v>471</v>
      </c>
      <c r="I392" s="18">
        <v>534</v>
      </c>
      <c r="J392" s="18">
        <v>117</v>
      </c>
      <c r="K392" s="18">
        <v>180</v>
      </c>
      <c r="L392" s="18">
        <v>56</v>
      </c>
      <c r="M392" s="18">
        <v>144</v>
      </c>
      <c r="N392" s="18">
        <v>327</v>
      </c>
      <c r="O392" s="18">
        <v>415</v>
      </c>
      <c r="P392" s="18">
        <v>623</v>
      </c>
      <c r="Q392" s="18">
        <v>479</v>
      </c>
      <c r="R392" s="18">
        <v>562</v>
      </c>
      <c r="S392" s="18">
        <v>25</v>
      </c>
      <c r="T392" s="18">
        <v>208</v>
      </c>
      <c r="U392" s="18">
        <v>291</v>
      </c>
      <c r="V392" s="18">
        <v>172</v>
      </c>
      <c r="W392" s="18">
        <v>360</v>
      </c>
      <c r="X392" s="18">
        <v>443</v>
      </c>
      <c r="Y392" s="18">
        <v>501</v>
      </c>
      <c r="Z392" s="22">
        <v>89</v>
      </c>
      <c r="AA392" s="11">
        <f t="shared" si="24"/>
        <v>3263025</v>
      </c>
    </row>
    <row r="393" spans="1:28" x14ac:dyDescent="0.25">
      <c r="A393" s="2">
        <v>3</v>
      </c>
      <c r="B393" s="17">
        <v>405</v>
      </c>
      <c r="C393" s="18">
        <v>613</v>
      </c>
      <c r="D393" s="18">
        <v>71</v>
      </c>
      <c r="E393" s="18">
        <v>134</v>
      </c>
      <c r="F393" s="18">
        <v>342</v>
      </c>
      <c r="G393" s="18">
        <v>223</v>
      </c>
      <c r="H393" s="18">
        <v>281</v>
      </c>
      <c r="I393" s="18">
        <v>494</v>
      </c>
      <c r="J393" s="18">
        <v>552</v>
      </c>
      <c r="K393" s="18">
        <v>15</v>
      </c>
      <c r="L393" s="18">
        <v>516</v>
      </c>
      <c r="M393" s="18">
        <v>79</v>
      </c>
      <c r="N393" s="18">
        <v>162</v>
      </c>
      <c r="O393" s="18">
        <v>375</v>
      </c>
      <c r="P393" s="18">
        <v>433</v>
      </c>
      <c r="Q393" s="18">
        <v>314</v>
      </c>
      <c r="R393" s="18">
        <v>397</v>
      </c>
      <c r="S393" s="18">
        <v>585</v>
      </c>
      <c r="T393" s="18">
        <v>43</v>
      </c>
      <c r="U393" s="18">
        <v>226</v>
      </c>
      <c r="V393" s="18">
        <v>107</v>
      </c>
      <c r="W393" s="18">
        <v>195</v>
      </c>
      <c r="X393" s="18">
        <v>253</v>
      </c>
      <c r="Y393" s="18">
        <v>461</v>
      </c>
      <c r="Z393" s="22">
        <v>549</v>
      </c>
      <c r="AA393" s="11">
        <f t="shared" si="24"/>
        <v>3263025</v>
      </c>
    </row>
    <row r="394" spans="1:28" x14ac:dyDescent="0.25">
      <c r="A394" s="2">
        <v>4</v>
      </c>
      <c r="B394" s="17">
        <v>365</v>
      </c>
      <c r="C394" s="18">
        <v>448</v>
      </c>
      <c r="D394" s="18">
        <v>506</v>
      </c>
      <c r="E394" s="18">
        <v>94</v>
      </c>
      <c r="F394" s="18">
        <v>152</v>
      </c>
      <c r="G394" s="18">
        <v>33</v>
      </c>
      <c r="H394" s="18">
        <v>241</v>
      </c>
      <c r="I394" s="18">
        <v>304</v>
      </c>
      <c r="J394" s="18">
        <v>387</v>
      </c>
      <c r="K394" s="18">
        <v>600</v>
      </c>
      <c r="L394" s="18">
        <v>451</v>
      </c>
      <c r="M394" s="18">
        <v>539</v>
      </c>
      <c r="N394" s="18">
        <v>122</v>
      </c>
      <c r="O394" s="18">
        <v>185</v>
      </c>
      <c r="P394" s="18">
        <v>268</v>
      </c>
      <c r="Q394" s="18">
        <v>149</v>
      </c>
      <c r="R394" s="18">
        <v>332</v>
      </c>
      <c r="S394" s="18">
        <v>420</v>
      </c>
      <c r="T394" s="18">
        <v>603</v>
      </c>
      <c r="U394" s="18">
        <v>61</v>
      </c>
      <c r="V394" s="18">
        <v>567</v>
      </c>
      <c r="W394" s="18">
        <v>5</v>
      </c>
      <c r="X394" s="18">
        <v>213</v>
      </c>
      <c r="Y394" s="18">
        <v>296</v>
      </c>
      <c r="Z394" s="22">
        <v>484</v>
      </c>
      <c r="AA394" s="11">
        <f t="shared" si="24"/>
        <v>3263025</v>
      </c>
    </row>
    <row r="395" spans="1:28" x14ac:dyDescent="0.25">
      <c r="A395" s="2">
        <v>5</v>
      </c>
      <c r="B395" s="17">
        <v>200</v>
      </c>
      <c r="C395" s="18">
        <v>258</v>
      </c>
      <c r="D395" s="18">
        <v>466</v>
      </c>
      <c r="E395" s="18">
        <v>529</v>
      </c>
      <c r="F395" s="18">
        <v>112</v>
      </c>
      <c r="G395" s="18">
        <v>618</v>
      </c>
      <c r="H395" s="18">
        <v>51</v>
      </c>
      <c r="I395" s="18">
        <v>139</v>
      </c>
      <c r="J395" s="18">
        <v>347</v>
      </c>
      <c r="K395" s="18">
        <v>410</v>
      </c>
      <c r="L395" s="18">
        <v>286</v>
      </c>
      <c r="M395" s="18">
        <v>499</v>
      </c>
      <c r="N395" s="18">
        <v>557</v>
      </c>
      <c r="O395" s="18">
        <v>20</v>
      </c>
      <c r="P395" s="18">
        <v>203</v>
      </c>
      <c r="Q395" s="18">
        <v>84</v>
      </c>
      <c r="R395" s="18">
        <v>167</v>
      </c>
      <c r="S395" s="18">
        <v>355</v>
      </c>
      <c r="T395" s="18">
        <v>438</v>
      </c>
      <c r="U395" s="18">
        <v>521</v>
      </c>
      <c r="V395" s="18">
        <v>377</v>
      </c>
      <c r="W395" s="18">
        <v>590</v>
      </c>
      <c r="X395" s="18">
        <v>48</v>
      </c>
      <c r="Y395" s="18">
        <v>231</v>
      </c>
      <c r="Z395" s="22">
        <v>319</v>
      </c>
      <c r="AA395" s="11">
        <f t="shared" si="24"/>
        <v>3263025</v>
      </c>
    </row>
    <row r="396" spans="1:28" x14ac:dyDescent="0.25">
      <c r="A396" s="2">
        <v>6</v>
      </c>
      <c r="B396" s="17">
        <v>458</v>
      </c>
      <c r="C396" s="18">
        <v>541</v>
      </c>
      <c r="D396" s="18">
        <v>104</v>
      </c>
      <c r="E396" s="18">
        <v>187</v>
      </c>
      <c r="F396" s="18">
        <v>275</v>
      </c>
      <c r="G396" s="18">
        <v>126</v>
      </c>
      <c r="H396" s="18">
        <v>339</v>
      </c>
      <c r="I396" s="18">
        <v>422</v>
      </c>
      <c r="J396" s="18">
        <v>610</v>
      </c>
      <c r="K396" s="18">
        <v>68</v>
      </c>
      <c r="L396" s="18">
        <v>574</v>
      </c>
      <c r="M396" s="18">
        <v>7</v>
      </c>
      <c r="N396" s="18">
        <v>220</v>
      </c>
      <c r="O396" s="18">
        <v>278</v>
      </c>
      <c r="P396" s="18">
        <v>486</v>
      </c>
      <c r="Q396" s="18">
        <v>367</v>
      </c>
      <c r="R396" s="18">
        <v>430</v>
      </c>
      <c r="S396" s="18">
        <v>513</v>
      </c>
      <c r="T396" s="18">
        <v>96</v>
      </c>
      <c r="U396" s="18">
        <v>159</v>
      </c>
      <c r="V396" s="18">
        <v>40</v>
      </c>
      <c r="W396" s="18">
        <v>248</v>
      </c>
      <c r="X396" s="18">
        <v>306</v>
      </c>
      <c r="Y396" s="18">
        <v>394</v>
      </c>
      <c r="Z396" s="22">
        <v>577</v>
      </c>
      <c r="AA396" s="11">
        <f t="shared" si="24"/>
        <v>3263025</v>
      </c>
    </row>
    <row r="397" spans="1:28" x14ac:dyDescent="0.25">
      <c r="A397" s="2">
        <v>7</v>
      </c>
      <c r="B397" s="17">
        <v>293</v>
      </c>
      <c r="C397" s="18">
        <v>476</v>
      </c>
      <c r="D397" s="18">
        <v>564</v>
      </c>
      <c r="E397" s="18">
        <v>22</v>
      </c>
      <c r="F397" s="18">
        <v>210</v>
      </c>
      <c r="G397" s="18">
        <v>86</v>
      </c>
      <c r="H397" s="18">
        <v>174</v>
      </c>
      <c r="I397" s="18">
        <v>357</v>
      </c>
      <c r="J397" s="18">
        <v>445</v>
      </c>
      <c r="K397" s="18">
        <v>503</v>
      </c>
      <c r="L397" s="18">
        <v>384</v>
      </c>
      <c r="M397" s="18">
        <v>592</v>
      </c>
      <c r="N397" s="18">
        <v>30</v>
      </c>
      <c r="O397" s="18">
        <v>238</v>
      </c>
      <c r="P397" s="18">
        <v>321</v>
      </c>
      <c r="Q397" s="18">
        <v>177</v>
      </c>
      <c r="R397" s="18">
        <v>265</v>
      </c>
      <c r="S397" s="18">
        <v>473</v>
      </c>
      <c r="T397" s="18">
        <v>531</v>
      </c>
      <c r="U397" s="18">
        <v>119</v>
      </c>
      <c r="V397" s="18">
        <v>625</v>
      </c>
      <c r="W397" s="18">
        <v>58</v>
      </c>
      <c r="X397" s="18">
        <v>141</v>
      </c>
      <c r="Y397" s="18">
        <v>329</v>
      </c>
      <c r="Z397" s="22">
        <v>412</v>
      </c>
      <c r="AA397" s="11">
        <f t="shared" si="24"/>
        <v>3263025</v>
      </c>
      <c r="AB397" s="3" t="s">
        <v>3</v>
      </c>
    </row>
    <row r="398" spans="1:28" x14ac:dyDescent="0.25">
      <c r="A398" s="2">
        <v>8</v>
      </c>
      <c r="B398" s="17">
        <v>228</v>
      </c>
      <c r="C398" s="18">
        <v>311</v>
      </c>
      <c r="D398" s="18">
        <v>399</v>
      </c>
      <c r="E398" s="18">
        <v>582</v>
      </c>
      <c r="F398" s="18">
        <v>45</v>
      </c>
      <c r="G398" s="18">
        <v>546</v>
      </c>
      <c r="H398" s="18">
        <v>109</v>
      </c>
      <c r="I398" s="18">
        <v>192</v>
      </c>
      <c r="J398" s="18">
        <v>255</v>
      </c>
      <c r="K398" s="18">
        <v>463</v>
      </c>
      <c r="L398" s="18">
        <v>344</v>
      </c>
      <c r="M398" s="18">
        <v>402</v>
      </c>
      <c r="N398" s="18">
        <v>615</v>
      </c>
      <c r="O398" s="18">
        <v>73</v>
      </c>
      <c r="P398" s="18">
        <v>131</v>
      </c>
      <c r="Q398" s="18">
        <v>12</v>
      </c>
      <c r="R398" s="18">
        <v>225</v>
      </c>
      <c r="S398" s="18">
        <v>283</v>
      </c>
      <c r="T398" s="18">
        <v>491</v>
      </c>
      <c r="U398" s="18">
        <v>554</v>
      </c>
      <c r="V398" s="18">
        <v>435</v>
      </c>
      <c r="W398" s="18">
        <v>518</v>
      </c>
      <c r="X398" s="18">
        <v>76</v>
      </c>
      <c r="Y398" s="18">
        <v>164</v>
      </c>
      <c r="Z398" s="22">
        <v>372</v>
      </c>
      <c r="AA398" s="11">
        <f t="shared" si="24"/>
        <v>3263025</v>
      </c>
    </row>
    <row r="399" spans="1:28" x14ac:dyDescent="0.25">
      <c r="A399" s="2">
        <v>9</v>
      </c>
      <c r="B399" s="17">
        <v>63</v>
      </c>
      <c r="C399" s="18">
        <v>146</v>
      </c>
      <c r="D399" s="18">
        <v>334</v>
      </c>
      <c r="E399" s="18">
        <v>417</v>
      </c>
      <c r="F399" s="18">
        <v>605</v>
      </c>
      <c r="G399" s="18">
        <v>481</v>
      </c>
      <c r="H399" s="18">
        <v>569</v>
      </c>
      <c r="I399" s="18">
        <v>2</v>
      </c>
      <c r="J399" s="18">
        <v>215</v>
      </c>
      <c r="K399" s="18">
        <v>298</v>
      </c>
      <c r="L399" s="18">
        <v>154</v>
      </c>
      <c r="M399" s="18">
        <v>362</v>
      </c>
      <c r="N399" s="18">
        <v>450</v>
      </c>
      <c r="O399" s="18">
        <v>508</v>
      </c>
      <c r="P399" s="18">
        <v>91</v>
      </c>
      <c r="Q399" s="18">
        <v>597</v>
      </c>
      <c r="R399" s="18">
        <v>35</v>
      </c>
      <c r="S399" s="18">
        <v>243</v>
      </c>
      <c r="T399" s="18">
        <v>301</v>
      </c>
      <c r="U399" s="18">
        <v>389</v>
      </c>
      <c r="V399" s="18">
        <v>270</v>
      </c>
      <c r="W399" s="18">
        <v>453</v>
      </c>
      <c r="X399" s="18">
        <v>536</v>
      </c>
      <c r="Y399" s="18">
        <v>124</v>
      </c>
      <c r="Z399" s="22">
        <v>182</v>
      </c>
      <c r="AA399" s="11">
        <f t="shared" si="24"/>
        <v>3263025</v>
      </c>
    </row>
    <row r="400" spans="1:28" x14ac:dyDescent="0.25">
      <c r="A400" s="2">
        <v>10</v>
      </c>
      <c r="B400" s="17">
        <v>523</v>
      </c>
      <c r="C400" s="18">
        <v>81</v>
      </c>
      <c r="D400" s="18">
        <v>169</v>
      </c>
      <c r="E400" s="18">
        <v>352</v>
      </c>
      <c r="F400" s="18">
        <v>440</v>
      </c>
      <c r="G400" s="18">
        <v>316</v>
      </c>
      <c r="H400" s="18">
        <v>379</v>
      </c>
      <c r="I400" s="18">
        <v>587</v>
      </c>
      <c r="J400" s="18">
        <v>50</v>
      </c>
      <c r="K400" s="18">
        <v>233</v>
      </c>
      <c r="L400" s="18">
        <v>114</v>
      </c>
      <c r="M400" s="18">
        <v>197</v>
      </c>
      <c r="N400" s="18">
        <v>260</v>
      </c>
      <c r="O400" s="18">
        <v>468</v>
      </c>
      <c r="P400" s="18">
        <v>526</v>
      </c>
      <c r="Q400" s="18">
        <v>407</v>
      </c>
      <c r="R400" s="18">
        <v>620</v>
      </c>
      <c r="S400" s="18">
        <v>53</v>
      </c>
      <c r="T400" s="18">
        <v>136</v>
      </c>
      <c r="U400" s="18">
        <v>349</v>
      </c>
      <c r="V400" s="18">
        <v>205</v>
      </c>
      <c r="W400" s="18">
        <v>288</v>
      </c>
      <c r="X400" s="18">
        <v>496</v>
      </c>
      <c r="Y400" s="18">
        <v>559</v>
      </c>
      <c r="Z400" s="22">
        <v>17</v>
      </c>
      <c r="AA400" s="11">
        <f t="shared" si="24"/>
        <v>3263025</v>
      </c>
    </row>
    <row r="401" spans="1:28" x14ac:dyDescent="0.25">
      <c r="A401" s="2">
        <v>11</v>
      </c>
      <c r="B401" s="17">
        <v>156</v>
      </c>
      <c r="C401" s="18">
        <v>369</v>
      </c>
      <c r="D401" s="18">
        <v>427</v>
      </c>
      <c r="E401" s="18">
        <v>515</v>
      </c>
      <c r="F401" s="18">
        <v>98</v>
      </c>
      <c r="G401" s="18">
        <v>579</v>
      </c>
      <c r="H401" s="18">
        <v>37</v>
      </c>
      <c r="I401" s="18">
        <v>250</v>
      </c>
      <c r="J401" s="18">
        <v>308</v>
      </c>
      <c r="K401" s="18">
        <v>391</v>
      </c>
      <c r="L401" s="18">
        <v>272</v>
      </c>
      <c r="M401" s="18">
        <v>460</v>
      </c>
      <c r="N401" s="18">
        <v>543</v>
      </c>
      <c r="O401" s="18">
        <v>101</v>
      </c>
      <c r="P401" s="18">
        <v>189</v>
      </c>
      <c r="Q401" s="18">
        <v>70</v>
      </c>
      <c r="R401" s="18">
        <v>128</v>
      </c>
      <c r="S401" s="18">
        <v>336</v>
      </c>
      <c r="T401" s="18">
        <v>424</v>
      </c>
      <c r="U401" s="18">
        <v>607</v>
      </c>
      <c r="V401" s="18">
        <v>488</v>
      </c>
      <c r="W401" s="18">
        <v>571</v>
      </c>
      <c r="X401" s="18">
        <v>9</v>
      </c>
      <c r="Y401" s="18">
        <v>217</v>
      </c>
      <c r="Z401" s="22">
        <v>280</v>
      </c>
      <c r="AA401" s="11">
        <f t="shared" si="24"/>
        <v>3263025</v>
      </c>
    </row>
    <row r="402" spans="1:28" x14ac:dyDescent="0.25">
      <c r="A402" s="2">
        <v>12</v>
      </c>
      <c r="B402" s="17">
        <v>116</v>
      </c>
      <c r="C402" s="18">
        <v>179</v>
      </c>
      <c r="D402" s="18">
        <v>262</v>
      </c>
      <c r="E402" s="18">
        <v>475</v>
      </c>
      <c r="F402" s="18">
        <v>533</v>
      </c>
      <c r="G402" s="18">
        <v>414</v>
      </c>
      <c r="H402" s="18">
        <v>622</v>
      </c>
      <c r="I402" s="18">
        <v>60</v>
      </c>
      <c r="J402" s="18">
        <v>143</v>
      </c>
      <c r="K402" s="18">
        <v>326</v>
      </c>
      <c r="L402" s="18">
        <v>207</v>
      </c>
      <c r="M402" s="18">
        <v>295</v>
      </c>
      <c r="N402" s="18">
        <v>478</v>
      </c>
      <c r="O402" s="18">
        <v>561</v>
      </c>
      <c r="P402" s="18">
        <v>24</v>
      </c>
      <c r="Q402" s="18">
        <v>505</v>
      </c>
      <c r="R402" s="18">
        <v>88</v>
      </c>
      <c r="S402" s="18">
        <v>171</v>
      </c>
      <c r="T402" s="18">
        <v>359</v>
      </c>
      <c r="U402" s="18">
        <v>442</v>
      </c>
      <c r="V402" s="18">
        <v>323</v>
      </c>
      <c r="W402" s="18">
        <v>381</v>
      </c>
      <c r="X402" s="18">
        <v>594</v>
      </c>
      <c r="Y402" s="18">
        <v>27</v>
      </c>
      <c r="Z402" s="22">
        <v>240</v>
      </c>
      <c r="AA402" s="11">
        <f t="shared" si="24"/>
        <v>3263025</v>
      </c>
    </row>
    <row r="403" spans="1:28" x14ac:dyDescent="0.25">
      <c r="A403" s="2">
        <v>13</v>
      </c>
      <c r="B403" s="17">
        <v>551</v>
      </c>
      <c r="C403" s="18">
        <v>14</v>
      </c>
      <c r="D403" s="18">
        <v>222</v>
      </c>
      <c r="E403" s="18">
        <v>285</v>
      </c>
      <c r="F403" s="18">
        <v>493</v>
      </c>
      <c r="G403" s="18">
        <v>374</v>
      </c>
      <c r="H403" s="18">
        <v>432</v>
      </c>
      <c r="I403" s="18">
        <v>520</v>
      </c>
      <c r="J403" s="18">
        <v>78</v>
      </c>
      <c r="K403" s="18">
        <v>161</v>
      </c>
      <c r="L403" s="18">
        <v>42</v>
      </c>
      <c r="M403" s="18">
        <v>230</v>
      </c>
      <c r="N403" s="14">
        <v>313</v>
      </c>
      <c r="O403" s="18">
        <v>396</v>
      </c>
      <c r="P403" s="18">
        <v>584</v>
      </c>
      <c r="Q403" s="18">
        <v>465</v>
      </c>
      <c r="R403" s="18">
        <v>548</v>
      </c>
      <c r="S403" s="18">
        <v>106</v>
      </c>
      <c r="T403" s="18">
        <v>194</v>
      </c>
      <c r="U403" s="18">
        <v>252</v>
      </c>
      <c r="V403" s="18">
        <v>133</v>
      </c>
      <c r="W403" s="18">
        <v>341</v>
      </c>
      <c r="X403" s="18">
        <v>404</v>
      </c>
      <c r="Y403" s="18">
        <v>612</v>
      </c>
      <c r="Z403" s="22">
        <v>75</v>
      </c>
      <c r="AA403" s="11">
        <f t="shared" si="24"/>
        <v>3263025</v>
      </c>
      <c r="AB403" s="12">
        <f>B403^3+C403^3+D403^3+E403^3+F403^3+G403^3+H403^3+I403^3+J403^3+K403^3+L403^3+M403^3+N403^3+O403^3+P403^3+Q403^3+R403^3+S403^3+T403^3+U403^3+V403^3+W403^3+X403^3+Y403^3+Z403^3</f>
        <v>1530765625</v>
      </c>
    </row>
    <row r="404" spans="1:28" x14ac:dyDescent="0.25">
      <c r="A404" s="2">
        <v>14</v>
      </c>
      <c r="B404" s="17">
        <v>386</v>
      </c>
      <c r="C404" s="18">
        <v>599</v>
      </c>
      <c r="D404" s="18">
        <v>32</v>
      </c>
      <c r="E404" s="18">
        <v>245</v>
      </c>
      <c r="F404" s="18">
        <v>303</v>
      </c>
      <c r="G404" s="18">
        <v>184</v>
      </c>
      <c r="H404" s="18">
        <v>267</v>
      </c>
      <c r="I404" s="18">
        <v>455</v>
      </c>
      <c r="J404" s="18">
        <v>538</v>
      </c>
      <c r="K404" s="18">
        <v>121</v>
      </c>
      <c r="L404" s="18">
        <v>602</v>
      </c>
      <c r="M404" s="18">
        <v>65</v>
      </c>
      <c r="N404" s="18">
        <v>148</v>
      </c>
      <c r="O404" s="18">
        <v>331</v>
      </c>
      <c r="P404" s="18">
        <v>419</v>
      </c>
      <c r="Q404" s="18">
        <v>300</v>
      </c>
      <c r="R404" s="18">
        <v>483</v>
      </c>
      <c r="S404" s="18">
        <v>566</v>
      </c>
      <c r="T404" s="18">
        <v>4</v>
      </c>
      <c r="U404" s="18">
        <v>212</v>
      </c>
      <c r="V404" s="18">
        <v>93</v>
      </c>
      <c r="W404" s="18">
        <v>151</v>
      </c>
      <c r="X404" s="18">
        <v>364</v>
      </c>
      <c r="Y404" s="18">
        <v>447</v>
      </c>
      <c r="Z404" s="22">
        <v>510</v>
      </c>
      <c r="AA404" s="11">
        <f t="shared" si="24"/>
        <v>3263025</v>
      </c>
      <c r="AB404" s="12"/>
    </row>
    <row r="405" spans="1:28" x14ac:dyDescent="0.25">
      <c r="A405" s="2">
        <v>15</v>
      </c>
      <c r="B405" s="17">
        <v>346</v>
      </c>
      <c r="C405" s="18">
        <v>409</v>
      </c>
      <c r="D405" s="18">
        <v>617</v>
      </c>
      <c r="E405" s="18">
        <v>55</v>
      </c>
      <c r="F405" s="18">
        <v>138</v>
      </c>
      <c r="G405" s="18">
        <v>19</v>
      </c>
      <c r="H405" s="18">
        <v>202</v>
      </c>
      <c r="I405" s="18">
        <v>290</v>
      </c>
      <c r="J405" s="18">
        <v>498</v>
      </c>
      <c r="K405" s="18">
        <v>556</v>
      </c>
      <c r="L405" s="18">
        <v>437</v>
      </c>
      <c r="M405" s="18">
        <v>525</v>
      </c>
      <c r="N405" s="18">
        <v>83</v>
      </c>
      <c r="O405" s="18">
        <v>166</v>
      </c>
      <c r="P405" s="18">
        <v>354</v>
      </c>
      <c r="Q405" s="18">
        <v>235</v>
      </c>
      <c r="R405" s="18">
        <v>318</v>
      </c>
      <c r="S405" s="18">
        <v>376</v>
      </c>
      <c r="T405" s="18">
        <v>589</v>
      </c>
      <c r="U405" s="18">
        <v>47</v>
      </c>
      <c r="V405" s="18">
        <v>528</v>
      </c>
      <c r="W405" s="18">
        <v>111</v>
      </c>
      <c r="X405" s="18">
        <v>199</v>
      </c>
      <c r="Y405" s="18">
        <v>257</v>
      </c>
      <c r="Z405" s="22">
        <v>470</v>
      </c>
      <c r="AA405" s="11">
        <f t="shared" si="24"/>
        <v>3263025</v>
      </c>
      <c r="AB405" s="12"/>
    </row>
    <row r="406" spans="1:28" x14ac:dyDescent="0.25">
      <c r="A406" s="2">
        <v>16</v>
      </c>
      <c r="B406" s="17">
        <v>609</v>
      </c>
      <c r="C406" s="18">
        <v>67</v>
      </c>
      <c r="D406" s="18">
        <v>130</v>
      </c>
      <c r="E406" s="18">
        <v>338</v>
      </c>
      <c r="F406" s="18">
        <v>421</v>
      </c>
      <c r="G406" s="18">
        <v>277</v>
      </c>
      <c r="H406" s="18">
        <v>490</v>
      </c>
      <c r="I406" s="18">
        <v>573</v>
      </c>
      <c r="J406" s="18">
        <v>6</v>
      </c>
      <c r="K406" s="18">
        <v>219</v>
      </c>
      <c r="L406" s="18">
        <v>100</v>
      </c>
      <c r="M406" s="18">
        <v>158</v>
      </c>
      <c r="N406" s="18">
        <v>366</v>
      </c>
      <c r="O406" s="18">
        <v>429</v>
      </c>
      <c r="P406" s="18">
        <v>512</v>
      </c>
      <c r="Q406" s="18">
        <v>393</v>
      </c>
      <c r="R406" s="18">
        <v>576</v>
      </c>
      <c r="S406" s="18">
        <v>39</v>
      </c>
      <c r="T406" s="18">
        <v>247</v>
      </c>
      <c r="U406" s="18">
        <v>310</v>
      </c>
      <c r="V406" s="18">
        <v>186</v>
      </c>
      <c r="W406" s="18">
        <v>274</v>
      </c>
      <c r="X406" s="18">
        <v>457</v>
      </c>
      <c r="Y406" s="18">
        <v>545</v>
      </c>
      <c r="Z406" s="22">
        <v>103</v>
      </c>
      <c r="AA406" s="11">
        <f t="shared" si="24"/>
        <v>3263025</v>
      </c>
      <c r="AB406" s="12"/>
    </row>
    <row r="407" spans="1:28" x14ac:dyDescent="0.25">
      <c r="A407" s="2">
        <v>17</v>
      </c>
      <c r="B407" s="17">
        <v>444</v>
      </c>
      <c r="C407" s="18">
        <v>502</v>
      </c>
      <c r="D407" s="18">
        <v>90</v>
      </c>
      <c r="E407" s="18">
        <v>173</v>
      </c>
      <c r="F407" s="18">
        <v>356</v>
      </c>
      <c r="G407" s="18">
        <v>237</v>
      </c>
      <c r="H407" s="18">
        <v>325</v>
      </c>
      <c r="I407" s="18">
        <v>383</v>
      </c>
      <c r="J407" s="18">
        <v>591</v>
      </c>
      <c r="K407" s="18">
        <v>29</v>
      </c>
      <c r="L407" s="18">
        <v>535</v>
      </c>
      <c r="M407" s="18">
        <v>118</v>
      </c>
      <c r="N407" s="18">
        <v>176</v>
      </c>
      <c r="O407" s="18">
        <v>264</v>
      </c>
      <c r="P407" s="18">
        <v>472</v>
      </c>
      <c r="Q407" s="18">
        <v>328</v>
      </c>
      <c r="R407" s="18">
        <v>411</v>
      </c>
      <c r="S407" s="18">
        <v>624</v>
      </c>
      <c r="T407" s="18">
        <v>57</v>
      </c>
      <c r="U407" s="18">
        <v>145</v>
      </c>
      <c r="V407" s="18">
        <v>21</v>
      </c>
      <c r="W407" s="18">
        <v>209</v>
      </c>
      <c r="X407" s="18">
        <v>292</v>
      </c>
      <c r="Y407" s="18">
        <v>480</v>
      </c>
      <c r="Z407" s="22">
        <v>563</v>
      </c>
      <c r="AA407" s="11">
        <f t="shared" si="24"/>
        <v>3263025</v>
      </c>
      <c r="AB407" s="12"/>
    </row>
    <row r="408" spans="1:28" x14ac:dyDescent="0.25">
      <c r="A408" s="2">
        <v>18</v>
      </c>
      <c r="B408" s="17">
        <v>254</v>
      </c>
      <c r="C408" s="18">
        <v>462</v>
      </c>
      <c r="D408" s="18">
        <v>550</v>
      </c>
      <c r="E408" s="18">
        <v>108</v>
      </c>
      <c r="F408" s="18">
        <v>191</v>
      </c>
      <c r="G408" s="18">
        <v>72</v>
      </c>
      <c r="H408" s="18">
        <v>135</v>
      </c>
      <c r="I408" s="18">
        <v>343</v>
      </c>
      <c r="J408" s="18">
        <v>401</v>
      </c>
      <c r="K408" s="18">
        <v>614</v>
      </c>
      <c r="L408" s="18">
        <v>495</v>
      </c>
      <c r="M408" s="18">
        <v>553</v>
      </c>
      <c r="N408" s="18">
        <v>11</v>
      </c>
      <c r="O408" s="18">
        <v>224</v>
      </c>
      <c r="P408" s="18">
        <v>282</v>
      </c>
      <c r="Q408" s="18">
        <v>163</v>
      </c>
      <c r="R408" s="18">
        <v>371</v>
      </c>
      <c r="S408" s="18">
        <v>434</v>
      </c>
      <c r="T408" s="18">
        <v>517</v>
      </c>
      <c r="U408" s="18">
        <v>80</v>
      </c>
      <c r="V408" s="18">
        <v>581</v>
      </c>
      <c r="W408" s="18">
        <v>44</v>
      </c>
      <c r="X408" s="18">
        <v>227</v>
      </c>
      <c r="Y408" s="18">
        <v>315</v>
      </c>
      <c r="Z408" s="22">
        <v>398</v>
      </c>
      <c r="AA408" s="11">
        <f t="shared" si="24"/>
        <v>3263025</v>
      </c>
      <c r="AB408" s="12"/>
    </row>
    <row r="409" spans="1:28" x14ac:dyDescent="0.25">
      <c r="A409" s="2">
        <v>19</v>
      </c>
      <c r="B409" s="17">
        <v>214</v>
      </c>
      <c r="C409" s="18">
        <v>297</v>
      </c>
      <c r="D409" s="18">
        <v>485</v>
      </c>
      <c r="E409" s="18">
        <v>568</v>
      </c>
      <c r="F409" s="18">
        <v>1</v>
      </c>
      <c r="G409" s="18">
        <v>507</v>
      </c>
      <c r="H409" s="18">
        <v>95</v>
      </c>
      <c r="I409" s="18">
        <v>153</v>
      </c>
      <c r="J409" s="18">
        <v>361</v>
      </c>
      <c r="K409" s="18">
        <v>449</v>
      </c>
      <c r="L409" s="18">
        <v>305</v>
      </c>
      <c r="M409" s="18">
        <v>388</v>
      </c>
      <c r="N409" s="18">
        <v>596</v>
      </c>
      <c r="O409" s="18">
        <v>34</v>
      </c>
      <c r="P409" s="18">
        <v>242</v>
      </c>
      <c r="Q409" s="18">
        <v>123</v>
      </c>
      <c r="R409" s="18">
        <v>181</v>
      </c>
      <c r="S409" s="18">
        <v>269</v>
      </c>
      <c r="T409" s="18">
        <v>452</v>
      </c>
      <c r="U409" s="18">
        <v>540</v>
      </c>
      <c r="V409" s="18">
        <v>416</v>
      </c>
      <c r="W409" s="18">
        <v>604</v>
      </c>
      <c r="X409" s="18">
        <v>62</v>
      </c>
      <c r="Y409" s="18">
        <v>150</v>
      </c>
      <c r="Z409" s="22">
        <v>333</v>
      </c>
      <c r="AA409" s="11">
        <f t="shared" si="24"/>
        <v>3263025</v>
      </c>
      <c r="AB409" s="12"/>
    </row>
    <row r="410" spans="1:28" x14ac:dyDescent="0.25">
      <c r="A410" s="2">
        <v>20</v>
      </c>
      <c r="B410" s="17">
        <v>49</v>
      </c>
      <c r="C410" s="18">
        <v>232</v>
      </c>
      <c r="D410" s="18">
        <v>320</v>
      </c>
      <c r="E410" s="18">
        <v>378</v>
      </c>
      <c r="F410" s="18">
        <v>586</v>
      </c>
      <c r="G410" s="18">
        <v>467</v>
      </c>
      <c r="H410" s="18">
        <v>530</v>
      </c>
      <c r="I410" s="18">
        <v>113</v>
      </c>
      <c r="J410" s="18">
        <v>196</v>
      </c>
      <c r="K410" s="18">
        <v>259</v>
      </c>
      <c r="L410" s="18">
        <v>140</v>
      </c>
      <c r="M410" s="18">
        <v>348</v>
      </c>
      <c r="N410" s="18">
        <v>406</v>
      </c>
      <c r="O410" s="18">
        <v>619</v>
      </c>
      <c r="P410" s="18">
        <v>52</v>
      </c>
      <c r="Q410" s="18">
        <v>558</v>
      </c>
      <c r="R410" s="18">
        <v>16</v>
      </c>
      <c r="S410" s="18">
        <v>204</v>
      </c>
      <c r="T410" s="18">
        <v>287</v>
      </c>
      <c r="U410" s="18">
        <v>500</v>
      </c>
      <c r="V410" s="18">
        <v>351</v>
      </c>
      <c r="W410" s="18">
        <v>439</v>
      </c>
      <c r="X410" s="18">
        <v>522</v>
      </c>
      <c r="Y410" s="18">
        <v>85</v>
      </c>
      <c r="Z410" s="22">
        <v>168</v>
      </c>
      <c r="AA410" s="11">
        <f t="shared" si="24"/>
        <v>3263025</v>
      </c>
      <c r="AB410" s="12"/>
    </row>
    <row r="411" spans="1:28" x14ac:dyDescent="0.25">
      <c r="A411" s="2">
        <v>21</v>
      </c>
      <c r="B411" s="17">
        <v>307</v>
      </c>
      <c r="C411" s="18">
        <v>395</v>
      </c>
      <c r="D411" s="18">
        <v>578</v>
      </c>
      <c r="E411" s="18">
        <v>36</v>
      </c>
      <c r="F411" s="18">
        <v>249</v>
      </c>
      <c r="G411" s="18">
        <v>105</v>
      </c>
      <c r="H411" s="18">
        <v>188</v>
      </c>
      <c r="I411" s="18">
        <v>271</v>
      </c>
      <c r="J411" s="18">
        <v>459</v>
      </c>
      <c r="K411" s="18">
        <v>542</v>
      </c>
      <c r="L411" s="18">
        <v>423</v>
      </c>
      <c r="M411" s="18">
        <v>606</v>
      </c>
      <c r="N411" s="18">
        <v>69</v>
      </c>
      <c r="O411" s="18">
        <v>127</v>
      </c>
      <c r="P411" s="18">
        <v>340</v>
      </c>
      <c r="Q411" s="18">
        <v>216</v>
      </c>
      <c r="R411" s="18">
        <v>279</v>
      </c>
      <c r="S411" s="18">
        <v>487</v>
      </c>
      <c r="T411" s="18">
        <v>575</v>
      </c>
      <c r="U411" s="18">
        <v>8</v>
      </c>
      <c r="V411" s="18">
        <v>514</v>
      </c>
      <c r="W411" s="18">
        <v>97</v>
      </c>
      <c r="X411" s="18">
        <v>160</v>
      </c>
      <c r="Y411" s="18">
        <v>368</v>
      </c>
      <c r="Z411" s="22">
        <v>426</v>
      </c>
      <c r="AA411" s="11">
        <f t="shared" si="24"/>
        <v>3263025</v>
      </c>
      <c r="AB411" s="12"/>
    </row>
    <row r="412" spans="1:28" x14ac:dyDescent="0.25">
      <c r="A412" s="2">
        <v>22</v>
      </c>
      <c r="B412" s="17">
        <v>142</v>
      </c>
      <c r="C412" s="18">
        <v>330</v>
      </c>
      <c r="D412" s="18">
        <v>413</v>
      </c>
      <c r="E412" s="18">
        <v>621</v>
      </c>
      <c r="F412" s="18">
        <v>59</v>
      </c>
      <c r="G412" s="18">
        <v>565</v>
      </c>
      <c r="H412" s="18">
        <v>23</v>
      </c>
      <c r="I412" s="18">
        <v>206</v>
      </c>
      <c r="J412" s="18">
        <v>294</v>
      </c>
      <c r="K412" s="18">
        <v>477</v>
      </c>
      <c r="L412" s="18">
        <v>358</v>
      </c>
      <c r="M412" s="18">
        <v>441</v>
      </c>
      <c r="N412" s="18">
        <v>504</v>
      </c>
      <c r="O412" s="18">
        <v>87</v>
      </c>
      <c r="P412" s="18">
        <v>175</v>
      </c>
      <c r="Q412" s="18">
        <v>26</v>
      </c>
      <c r="R412" s="18">
        <v>239</v>
      </c>
      <c r="S412" s="18">
        <v>322</v>
      </c>
      <c r="T412" s="18">
        <v>385</v>
      </c>
      <c r="U412" s="18">
        <v>593</v>
      </c>
      <c r="V412" s="18">
        <v>474</v>
      </c>
      <c r="W412" s="18">
        <v>532</v>
      </c>
      <c r="X412" s="18">
        <v>120</v>
      </c>
      <c r="Y412" s="18">
        <v>178</v>
      </c>
      <c r="Z412" s="22">
        <v>261</v>
      </c>
      <c r="AA412" s="11">
        <f t="shared" si="24"/>
        <v>3263025</v>
      </c>
      <c r="AB412" s="12"/>
    </row>
    <row r="413" spans="1:28" x14ac:dyDescent="0.25">
      <c r="A413" s="2">
        <v>23</v>
      </c>
      <c r="B413" s="17">
        <v>77</v>
      </c>
      <c r="C413" s="18">
        <v>165</v>
      </c>
      <c r="D413" s="18">
        <v>373</v>
      </c>
      <c r="E413" s="18">
        <v>431</v>
      </c>
      <c r="F413" s="18">
        <v>519</v>
      </c>
      <c r="G413" s="18">
        <v>400</v>
      </c>
      <c r="H413" s="18">
        <v>583</v>
      </c>
      <c r="I413" s="18">
        <v>41</v>
      </c>
      <c r="J413" s="18">
        <v>229</v>
      </c>
      <c r="K413" s="18">
        <v>312</v>
      </c>
      <c r="L413" s="18">
        <v>193</v>
      </c>
      <c r="M413" s="18">
        <v>251</v>
      </c>
      <c r="N413" s="18">
        <v>464</v>
      </c>
      <c r="O413" s="18">
        <v>547</v>
      </c>
      <c r="P413" s="18">
        <v>110</v>
      </c>
      <c r="Q413" s="18">
        <v>611</v>
      </c>
      <c r="R413" s="18">
        <v>74</v>
      </c>
      <c r="S413" s="18">
        <v>132</v>
      </c>
      <c r="T413" s="18">
        <v>345</v>
      </c>
      <c r="U413" s="18">
        <v>403</v>
      </c>
      <c r="V413" s="18">
        <v>284</v>
      </c>
      <c r="W413" s="18">
        <v>492</v>
      </c>
      <c r="X413" s="18">
        <v>555</v>
      </c>
      <c r="Y413" s="18">
        <v>13</v>
      </c>
      <c r="Z413" s="22">
        <v>221</v>
      </c>
      <c r="AA413" s="11">
        <f t="shared" si="24"/>
        <v>3263025</v>
      </c>
      <c r="AB413" s="12"/>
    </row>
    <row r="414" spans="1:28" x14ac:dyDescent="0.25">
      <c r="A414" s="2">
        <v>24</v>
      </c>
      <c r="B414" s="17">
        <v>537</v>
      </c>
      <c r="C414" s="18">
        <v>125</v>
      </c>
      <c r="D414" s="18">
        <v>183</v>
      </c>
      <c r="E414" s="18">
        <v>266</v>
      </c>
      <c r="F414" s="18">
        <v>454</v>
      </c>
      <c r="G414" s="18">
        <v>335</v>
      </c>
      <c r="H414" s="18">
        <v>418</v>
      </c>
      <c r="I414" s="18">
        <v>601</v>
      </c>
      <c r="J414" s="18">
        <v>64</v>
      </c>
      <c r="K414" s="18">
        <v>147</v>
      </c>
      <c r="L414" s="18">
        <v>3</v>
      </c>
      <c r="M414" s="18">
        <v>211</v>
      </c>
      <c r="N414" s="18">
        <v>299</v>
      </c>
      <c r="O414" s="18">
        <v>482</v>
      </c>
      <c r="P414" s="18">
        <v>570</v>
      </c>
      <c r="Q414" s="18">
        <v>446</v>
      </c>
      <c r="R414" s="18">
        <v>509</v>
      </c>
      <c r="S414" s="18">
        <v>92</v>
      </c>
      <c r="T414" s="18">
        <v>155</v>
      </c>
      <c r="U414" s="18">
        <v>363</v>
      </c>
      <c r="V414" s="18">
        <v>244</v>
      </c>
      <c r="W414" s="18">
        <v>302</v>
      </c>
      <c r="X414" s="18">
        <v>390</v>
      </c>
      <c r="Y414" s="18">
        <v>598</v>
      </c>
      <c r="Z414" s="22">
        <v>31</v>
      </c>
      <c r="AA414" s="11">
        <f t="shared" si="24"/>
        <v>3263025</v>
      </c>
      <c r="AB414" s="12"/>
    </row>
    <row r="415" spans="1:28" x14ac:dyDescent="0.25">
      <c r="A415" s="2">
        <v>25</v>
      </c>
      <c r="B415" s="19">
        <v>497</v>
      </c>
      <c r="C415" s="20">
        <v>560</v>
      </c>
      <c r="D415" s="20">
        <v>18</v>
      </c>
      <c r="E415" s="20">
        <v>201</v>
      </c>
      <c r="F415" s="20">
        <v>289</v>
      </c>
      <c r="G415" s="20">
        <v>170</v>
      </c>
      <c r="H415" s="20">
        <v>353</v>
      </c>
      <c r="I415" s="20">
        <v>436</v>
      </c>
      <c r="J415" s="20">
        <v>524</v>
      </c>
      <c r="K415" s="20">
        <v>82</v>
      </c>
      <c r="L415" s="20">
        <v>588</v>
      </c>
      <c r="M415" s="20">
        <v>46</v>
      </c>
      <c r="N415" s="20">
        <v>234</v>
      </c>
      <c r="O415" s="20">
        <v>317</v>
      </c>
      <c r="P415" s="20">
        <v>380</v>
      </c>
      <c r="Q415" s="20">
        <v>256</v>
      </c>
      <c r="R415" s="20">
        <v>469</v>
      </c>
      <c r="S415" s="20">
        <v>527</v>
      </c>
      <c r="T415" s="20">
        <v>115</v>
      </c>
      <c r="U415" s="20">
        <v>198</v>
      </c>
      <c r="V415" s="20">
        <v>54</v>
      </c>
      <c r="W415" s="20">
        <v>137</v>
      </c>
      <c r="X415" s="20">
        <v>350</v>
      </c>
      <c r="Y415" s="20">
        <v>408</v>
      </c>
      <c r="Z415" s="23">
        <v>616</v>
      </c>
      <c r="AA415" s="11">
        <f t="shared" si="24"/>
        <v>3263025</v>
      </c>
      <c r="AB415" s="12"/>
    </row>
    <row r="416" spans="1:28" x14ac:dyDescent="0.25">
      <c r="A416" s="7" t="s">
        <v>0</v>
      </c>
      <c r="B416" s="11">
        <f t="shared" ref="B416:Z416" si="25">SUMSQ(B391:B415)</f>
        <v>3263025</v>
      </c>
      <c r="C416" s="11">
        <f t="shared" si="25"/>
        <v>3263025</v>
      </c>
      <c r="D416" s="11">
        <f t="shared" si="25"/>
        <v>3263025</v>
      </c>
      <c r="E416" s="11">
        <f t="shared" si="25"/>
        <v>3263025</v>
      </c>
      <c r="F416" s="11">
        <f t="shared" si="25"/>
        <v>3263025</v>
      </c>
      <c r="G416" s="11">
        <f t="shared" si="25"/>
        <v>3263025</v>
      </c>
      <c r="H416" s="11">
        <f t="shared" si="25"/>
        <v>3263025</v>
      </c>
      <c r="I416" s="11">
        <f t="shared" si="25"/>
        <v>3263025</v>
      </c>
      <c r="J416" s="11">
        <f t="shared" si="25"/>
        <v>3263025</v>
      </c>
      <c r="K416" s="11">
        <f t="shared" si="25"/>
        <v>3263025</v>
      </c>
      <c r="L416" s="11">
        <f t="shared" si="25"/>
        <v>3263025</v>
      </c>
      <c r="M416" s="11">
        <f t="shared" si="25"/>
        <v>3263025</v>
      </c>
      <c r="N416" s="11">
        <f t="shared" si="25"/>
        <v>3263025</v>
      </c>
      <c r="O416" s="11">
        <f t="shared" si="25"/>
        <v>3263025</v>
      </c>
      <c r="P416" s="11">
        <f t="shared" si="25"/>
        <v>3263025</v>
      </c>
      <c r="Q416" s="11">
        <f t="shared" si="25"/>
        <v>3263025</v>
      </c>
      <c r="R416" s="11">
        <f t="shared" si="25"/>
        <v>3263025</v>
      </c>
      <c r="S416" s="11">
        <f t="shared" si="25"/>
        <v>3263025</v>
      </c>
      <c r="T416" s="11">
        <f t="shared" si="25"/>
        <v>3263025</v>
      </c>
      <c r="U416" s="11">
        <f t="shared" si="25"/>
        <v>3263025</v>
      </c>
      <c r="V416" s="11">
        <f t="shared" si="25"/>
        <v>3263025</v>
      </c>
      <c r="W416" s="11">
        <f t="shared" si="25"/>
        <v>3263025</v>
      </c>
      <c r="X416" s="11">
        <f t="shared" si="25"/>
        <v>3263025</v>
      </c>
      <c r="Y416" s="11">
        <f t="shared" si="25"/>
        <v>3263025</v>
      </c>
      <c r="Z416" s="11">
        <f t="shared" si="25"/>
        <v>3263025</v>
      </c>
      <c r="AA416" s="11"/>
      <c r="AB416" s="12"/>
    </row>
    <row r="417" spans="1:28" x14ac:dyDescent="0.25">
      <c r="A417" s="7" t="s">
        <v>4</v>
      </c>
      <c r="N417" s="12">
        <f>N391^3+N392^3+N393^3+N394^3+N395^3+N396^3+N397^3+N398^3+N399^3+N400^3+N401^3+N402^3+N403^3+N404^3+N405^3+N406^3+N407^3+N408^3+N409^3+N410^3+N411^3+N412^3+N413^3+N414^3+N415^3</f>
        <v>1530765625</v>
      </c>
      <c r="O417" s="12"/>
      <c r="AA417" s="11"/>
      <c r="AB417" s="12"/>
    </row>
    <row r="418" spans="1:28" x14ac:dyDescent="0.25">
      <c r="A418" s="3"/>
      <c r="B418" s="8" t="s">
        <v>3</v>
      </c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11"/>
      <c r="AB418" s="12"/>
    </row>
    <row r="419" spans="1:28" x14ac:dyDescent="0.25">
      <c r="A419" s="7" t="s">
        <v>1</v>
      </c>
      <c r="B419" s="3">
        <f>B391</f>
        <v>10</v>
      </c>
      <c r="C419" s="3">
        <f>C392</f>
        <v>28</v>
      </c>
      <c r="D419" s="3">
        <f>D393</f>
        <v>71</v>
      </c>
      <c r="E419" s="3">
        <f>E394</f>
        <v>94</v>
      </c>
      <c r="F419" s="3">
        <f>F395</f>
        <v>112</v>
      </c>
      <c r="G419" s="3">
        <f>G396</f>
        <v>126</v>
      </c>
      <c r="H419" s="3">
        <f>H397</f>
        <v>174</v>
      </c>
      <c r="I419" s="3">
        <f>I398</f>
        <v>192</v>
      </c>
      <c r="J419" s="3">
        <f>J399</f>
        <v>215</v>
      </c>
      <c r="K419" s="3">
        <f>K400</f>
        <v>233</v>
      </c>
      <c r="L419" s="3">
        <f>L401</f>
        <v>272</v>
      </c>
      <c r="M419" s="3">
        <f>M402</f>
        <v>295</v>
      </c>
      <c r="N419" s="3">
        <f>N403</f>
        <v>313</v>
      </c>
      <c r="O419" s="3">
        <f>O404</f>
        <v>331</v>
      </c>
      <c r="P419" s="3">
        <f>P405</f>
        <v>354</v>
      </c>
      <c r="Q419" s="3">
        <f>Q406</f>
        <v>393</v>
      </c>
      <c r="R419" s="3">
        <f>R407</f>
        <v>411</v>
      </c>
      <c r="S419" s="3">
        <f>S408</f>
        <v>434</v>
      </c>
      <c r="T419" s="3">
        <f>T409</f>
        <v>452</v>
      </c>
      <c r="U419" s="3">
        <f>U410</f>
        <v>500</v>
      </c>
      <c r="V419" s="3">
        <f>V411</f>
        <v>514</v>
      </c>
      <c r="W419" s="3">
        <f>W412</f>
        <v>532</v>
      </c>
      <c r="X419" s="3">
        <f>X413</f>
        <v>555</v>
      </c>
      <c r="Y419" s="3">
        <f>Y414</f>
        <v>598</v>
      </c>
      <c r="Z419" s="9">
        <f>Z415</f>
        <v>616</v>
      </c>
      <c r="AA419" s="11">
        <f>SUMSQ(B419:Z419)</f>
        <v>3263025</v>
      </c>
      <c r="AB419" s="12">
        <f>B419^3+C419^3+D419^3+E419^3+F419^3+G419^3+H419^3+I419^3+J419^3+K419^3+L419^3+M419^3+N419^3+O419^3+P419^3+Q419^3+R419^3+S419^3+T419^3+U419^3+V419^3+W419^3+X419^3+Y419^3+Z419^3</f>
        <v>1530765625</v>
      </c>
    </row>
    <row r="420" spans="1:28" x14ac:dyDescent="0.25">
      <c r="A420" s="7" t="s">
        <v>2</v>
      </c>
      <c r="B420" s="3">
        <f>B415</f>
        <v>497</v>
      </c>
      <c r="C420" s="3">
        <f>C414</f>
        <v>125</v>
      </c>
      <c r="D420" s="3">
        <f>D413</f>
        <v>373</v>
      </c>
      <c r="E420" s="3">
        <f>E412</f>
        <v>621</v>
      </c>
      <c r="F420" s="3">
        <f>F411</f>
        <v>249</v>
      </c>
      <c r="G420" s="3">
        <f>G410</f>
        <v>467</v>
      </c>
      <c r="H420" s="3">
        <f>H409</f>
        <v>95</v>
      </c>
      <c r="I420" s="3">
        <f>I408</f>
        <v>343</v>
      </c>
      <c r="J420" s="3">
        <f>J407</f>
        <v>591</v>
      </c>
      <c r="K420" s="3">
        <f>K406</f>
        <v>219</v>
      </c>
      <c r="L420" s="3">
        <f>L405</f>
        <v>437</v>
      </c>
      <c r="M420" s="3">
        <f>M404</f>
        <v>65</v>
      </c>
      <c r="N420" s="3">
        <f>N403</f>
        <v>313</v>
      </c>
      <c r="O420" s="3">
        <f>O402</f>
        <v>561</v>
      </c>
      <c r="P420" s="3">
        <f>P401</f>
        <v>189</v>
      </c>
      <c r="Q420" s="3">
        <f>Q400</f>
        <v>407</v>
      </c>
      <c r="R420" s="3">
        <f>R399</f>
        <v>35</v>
      </c>
      <c r="S420" s="3">
        <f>S398</f>
        <v>283</v>
      </c>
      <c r="T420" s="3">
        <f>T397</f>
        <v>531</v>
      </c>
      <c r="U420" s="3">
        <f>U396</f>
        <v>159</v>
      </c>
      <c r="V420" s="3">
        <f>V395</f>
        <v>377</v>
      </c>
      <c r="W420" s="3">
        <f>W394</f>
        <v>5</v>
      </c>
      <c r="X420" s="3">
        <f>X393</f>
        <v>253</v>
      </c>
      <c r="Y420" s="3">
        <f>Y392</f>
        <v>501</v>
      </c>
      <c r="Z420" s="9">
        <f>Z391</f>
        <v>129</v>
      </c>
      <c r="AA420" s="11">
        <f>SUMSQ(B420:Z420)</f>
        <v>3263025</v>
      </c>
      <c r="AB420" s="12">
        <f>B420^3+C420^3+D420^3+E420^3+F420^3+G420^3+H420^3+I420^3+J420^3+K420^3+L420^3+M420^3+N420^3+O420^3+P420^3+Q420^3+R420^3+S420^3+T420^3+U420^3+V420^3+W420^3+X420^3+Y420^3+Z420^3</f>
        <v>1530765625</v>
      </c>
    </row>
    <row r="422" spans="1:28" x14ac:dyDescent="0.25">
      <c r="A422" s="2" t="s">
        <v>3</v>
      </c>
      <c r="B422" s="13" t="s">
        <v>55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6"/>
      <c r="AB422" s="2"/>
    </row>
    <row r="423" spans="1:28" x14ac:dyDescent="0.25">
      <c r="A423" s="2">
        <v>1</v>
      </c>
      <c r="B423" s="15">
        <v>16</v>
      </c>
      <c r="C423" s="16">
        <v>208</v>
      </c>
      <c r="D423" s="16">
        <v>300</v>
      </c>
      <c r="E423" s="16">
        <v>487</v>
      </c>
      <c r="F423" s="16">
        <v>554</v>
      </c>
      <c r="G423" s="16">
        <v>448</v>
      </c>
      <c r="H423" s="16">
        <v>515</v>
      </c>
      <c r="I423" s="16">
        <v>77</v>
      </c>
      <c r="J423" s="16">
        <v>169</v>
      </c>
      <c r="K423" s="16">
        <v>356</v>
      </c>
      <c r="L423" s="16">
        <v>230</v>
      </c>
      <c r="M423" s="16">
        <v>317</v>
      </c>
      <c r="N423" s="16">
        <v>384</v>
      </c>
      <c r="O423" s="16">
        <v>596</v>
      </c>
      <c r="P423" s="16">
        <v>38</v>
      </c>
      <c r="Q423" s="16">
        <v>532</v>
      </c>
      <c r="R423" s="16">
        <v>124</v>
      </c>
      <c r="S423" s="16">
        <v>186</v>
      </c>
      <c r="T423" s="16">
        <v>253</v>
      </c>
      <c r="U423" s="16">
        <v>470</v>
      </c>
      <c r="V423" s="16">
        <v>339</v>
      </c>
      <c r="W423" s="16">
        <v>401</v>
      </c>
      <c r="X423" s="16">
        <v>618</v>
      </c>
      <c r="Y423" s="16">
        <v>60</v>
      </c>
      <c r="Z423" s="21">
        <v>147</v>
      </c>
      <c r="AA423" s="11">
        <f t="shared" ref="AA423:AA447" si="26">SUMSQ(B423:Z423)</f>
        <v>3263025</v>
      </c>
    </row>
    <row r="424" spans="1:28" x14ac:dyDescent="0.25">
      <c r="A424" s="2">
        <v>2</v>
      </c>
      <c r="B424" s="17">
        <v>581</v>
      </c>
      <c r="C424" s="18">
        <v>48</v>
      </c>
      <c r="D424" s="18">
        <v>240</v>
      </c>
      <c r="E424" s="18">
        <v>302</v>
      </c>
      <c r="F424" s="18">
        <v>394</v>
      </c>
      <c r="G424" s="18">
        <v>263</v>
      </c>
      <c r="H424" s="18">
        <v>455</v>
      </c>
      <c r="I424" s="18">
        <v>542</v>
      </c>
      <c r="J424" s="18">
        <v>109</v>
      </c>
      <c r="K424" s="18">
        <v>196</v>
      </c>
      <c r="L424" s="18">
        <v>70</v>
      </c>
      <c r="M424" s="18">
        <v>132</v>
      </c>
      <c r="N424" s="18">
        <v>349</v>
      </c>
      <c r="O424" s="18">
        <v>411</v>
      </c>
      <c r="P424" s="18">
        <v>603</v>
      </c>
      <c r="Q424" s="18">
        <v>497</v>
      </c>
      <c r="R424" s="18">
        <v>564</v>
      </c>
      <c r="S424" s="18">
        <v>1</v>
      </c>
      <c r="T424" s="18">
        <v>218</v>
      </c>
      <c r="U424" s="18">
        <v>285</v>
      </c>
      <c r="V424" s="18">
        <v>154</v>
      </c>
      <c r="W424" s="18">
        <v>366</v>
      </c>
      <c r="X424" s="18">
        <v>433</v>
      </c>
      <c r="Y424" s="18">
        <v>525</v>
      </c>
      <c r="Z424" s="22">
        <v>87</v>
      </c>
      <c r="AA424" s="11">
        <f t="shared" si="26"/>
        <v>3263025</v>
      </c>
    </row>
    <row r="425" spans="1:28" x14ac:dyDescent="0.25">
      <c r="A425" s="2">
        <v>3</v>
      </c>
      <c r="B425" s="17">
        <v>421</v>
      </c>
      <c r="C425" s="18">
        <v>613</v>
      </c>
      <c r="D425" s="18">
        <v>55</v>
      </c>
      <c r="E425" s="18">
        <v>142</v>
      </c>
      <c r="F425" s="18">
        <v>334</v>
      </c>
      <c r="G425" s="18">
        <v>203</v>
      </c>
      <c r="H425" s="18">
        <v>295</v>
      </c>
      <c r="I425" s="18">
        <v>482</v>
      </c>
      <c r="J425" s="18">
        <v>574</v>
      </c>
      <c r="K425" s="18">
        <v>11</v>
      </c>
      <c r="L425" s="18">
        <v>510</v>
      </c>
      <c r="M425" s="18">
        <v>97</v>
      </c>
      <c r="N425" s="18">
        <v>164</v>
      </c>
      <c r="O425" s="18">
        <v>351</v>
      </c>
      <c r="P425" s="18">
        <v>443</v>
      </c>
      <c r="Q425" s="18">
        <v>312</v>
      </c>
      <c r="R425" s="18">
        <v>379</v>
      </c>
      <c r="S425" s="18">
        <v>591</v>
      </c>
      <c r="T425" s="18">
        <v>33</v>
      </c>
      <c r="U425" s="18">
        <v>250</v>
      </c>
      <c r="V425" s="18">
        <v>119</v>
      </c>
      <c r="W425" s="18">
        <v>181</v>
      </c>
      <c r="X425" s="18">
        <v>273</v>
      </c>
      <c r="Y425" s="18">
        <v>465</v>
      </c>
      <c r="Z425" s="22">
        <v>527</v>
      </c>
      <c r="AA425" s="11">
        <f t="shared" si="26"/>
        <v>3263025</v>
      </c>
    </row>
    <row r="426" spans="1:28" x14ac:dyDescent="0.25">
      <c r="A426" s="2">
        <v>4</v>
      </c>
      <c r="B426" s="17">
        <v>361</v>
      </c>
      <c r="C426" s="18">
        <v>428</v>
      </c>
      <c r="D426" s="18">
        <v>520</v>
      </c>
      <c r="E426" s="18">
        <v>82</v>
      </c>
      <c r="F426" s="18">
        <v>174</v>
      </c>
      <c r="G426" s="18">
        <v>43</v>
      </c>
      <c r="H426" s="18">
        <v>235</v>
      </c>
      <c r="I426" s="18">
        <v>322</v>
      </c>
      <c r="J426" s="18">
        <v>389</v>
      </c>
      <c r="K426" s="18">
        <v>576</v>
      </c>
      <c r="L426" s="18">
        <v>475</v>
      </c>
      <c r="M426" s="18">
        <v>537</v>
      </c>
      <c r="N426" s="18">
        <v>104</v>
      </c>
      <c r="O426" s="18">
        <v>191</v>
      </c>
      <c r="P426" s="18">
        <v>258</v>
      </c>
      <c r="Q426" s="18">
        <v>127</v>
      </c>
      <c r="R426" s="18">
        <v>344</v>
      </c>
      <c r="S426" s="18">
        <v>406</v>
      </c>
      <c r="T426" s="18">
        <v>623</v>
      </c>
      <c r="U426" s="18">
        <v>65</v>
      </c>
      <c r="V426" s="18">
        <v>559</v>
      </c>
      <c r="W426" s="18">
        <v>21</v>
      </c>
      <c r="X426" s="18">
        <v>213</v>
      </c>
      <c r="Y426" s="18">
        <v>280</v>
      </c>
      <c r="Z426" s="22">
        <v>492</v>
      </c>
      <c r="AA426" s="11">
        <f t="shared" si="26"/>
        <v>3263025</v>
      </c>
    </row>
    <row r="427" spans="1:28" x14ac:dyDescent="0.25">
      <c r="A427" s="2">
        <v>5</v>
      </c>
      <c r="B427" s="17">
        <v>176</v>
      </c>
      <c r="C427" s="18">
        <v>268</v>
      </c>
      <c r="D427" s="18">
        <v>460</v>
      </c>
      <c r="E427" s="18">
        <v>547</v>
      </c>
      <c r="F427" s="18">
        <v>114</v>
      </c>
      <c r="G427" s="18">
        <v>608</v>
      </c>
      <c r="H427" s="18">
        <v>75</v>
      </c>
      <c r="I427" s="18">
        <v>137</v>
      </c>
      <c r="J427" s="18">
        <v>329</v>
      </c>
      <c r="K427" s="18">
        <v>416</v>
      </c>
      <c r="L427" s="18">
        <v>290</v>
      </c>
      <c r="M427" s="18">
        <v>477</v>
      </c>
      <c r="N427" s="18">
        <v>569</v>
      </c>
      <c r="O427" s="18">
        <v>6</v>
      </c>
      <c r="P427" s="18">
        <v>223</v>
      </c>
      <c r="Q427" s="18">
        <v>92</v>
      </c>
      <c r="R427" s="18">
        <v>159</v>
      </c>
      <c r="S427" s="18">
        <v>371</v>
      </c>
      <c r="T427" s="18">
        <v>438</v>
      </c>
      <c r="U427" s="18">
        <v>505</v>
      </c>
      <c r="V427" s="18">
        <v>399</v>
      </c>
      <c r="W427" s="18">
        <v>586</v>
      </c>
      <c r="X427" s="18">
        <v>28</v>
      </c>
      <c r="Y427" s="18">
        <v>245</v>
      </c>
      <c r="Z427" s="22">
        <v>307</v>
      </c>
      <c r="AA427" s="11">
        <f t="shared" si="26"/>
        <v>3263025</v>
      </c>
    </row>
    <row r="428" spans="1:28" x14ac:dyDescent="0.25">
      <c r="A428" s="2">
        <v>6</v>
      </c>
      <c r="B428" s="17">
        <v>468</v>
      </c>
      <c r="C428" s="18">
        <v>535</v>
      </c>
      <c r="D428" s="18">
        <v>122</v>
      </c>
      <c r="E428" s="18">
        <v>189</v>
      </c>
      <c r="F428" s="18">
        <v>251</v>
      </c>
      <c r="G428" s="18">
        <v>150</v>
      </c>
      <c r="H428" s="18">
        <v>337</v>
      </c>
      <c r="I428" s="18">
        <v>404</v>
      </c>
      <c r="J428" s="18">
        <v>616</v>
      </c>
      <c r="K428" s="18">
        <v>58</v>
      </c>
      <c r="L428" s="18">
        <v>552</v>
      </c>
      <c r="M428" s="18">
        <v>19</v>
      </c>
      <c r="N428" s="18">
        <v>206</v>
      </c>
      <c r="O428" s="18">
        <v>298</v>
      </c>
      <c r="P428" s="18">
        <v>490</v>
      </c>
      <c r="Q428" s="18">
        <v>359</v>
      </c>
      <c r="R428" s="18">
        <v>446</v>
      </c>
      <c r="S428" s="18">
        <v>513</v>
      </c>
      <c r="T428" s="18">
        <v>80</v>
      </c>
      <c r="U428" s="18">
        <v>167</v>
      </c>
      <c r="V428" s="18">
        <v>36</v>
      </c>
      <c r="W428" s="18">
        <v>228</v>
      </c>
      <c r="X428" s="18">
        <v>320</v>
      </c>
      <c r="Y428" s="18">
        <v>382</v>
      </c>
      <c r="Z428" s="22">
        <v>599</v>
      </c>
      <c r="AA428" s="11">
        <f t="shared" si="26"/>
        <v>3263025</v>
      </c>
    </row>
    <row r="429" spans="1:28" x14ac:dyDescent="0.25">
      <c r="A429" s="2">
        <v>7</v>
      </c>
      <c r="B429" s="17">
        <v>283</v>
      </c>
      <c r="C429" s="18">
        <v>500</v>
      </c>
      <c r="D429" s="18">
        <v>562</v>
      </c>
      <c r="E429" s="18">
        <v>4</v>
      </c>
      <c r="F429" s="18">
        <v>216</v>
      </c>
      <c r="G429" s="18">
        <v>90</v>
      </c>
      <c r="H429" s="18">
        <v>152</v>
      </c>
      <c r="I429" s="18">
        <v>369</v>
      </c>
      <c r="J429" s="18">
        <v>431</v>
      </c>
      <c r="K429" s="18">
        <v>523</v>
      </c>
      <c r="L429" s="18">
        <v>392</v>
      </c>
      <c r="M429" s="18">
        <v>584</v>
      </c>
      <c r="N429" s="18">
        <v>46</v>
      </c>
      <c r="O429" s="18">
        <v>238</v>
      </c>
      <c r="P429" s="18">
        <v>305</v>
      </c>
      <c r="Q429" s="18">
        <v>199</v>
      </c>
      <c r="R429" s="18">
        <v>261</v>
      </c>
      <c r="S429" s="18">
        <v>453</v>
      </c>
      <c r="T429" s="18">
        <v>545</v>
      </c>
      <c r="U429" s="18">
        <v>107</v>
      </c>
      <c r="V429" s="18">
        <v>601</v>
      </c>
      <c r="W429" s="18">
        <v>68</v>
      </c>
      <c r="X429" s="18">
        <v>135</v>
      </c>
      <c r="Y429" s="18">
        <v>347</v>
      </c>
      <c r="Z429" s="22">
        <v>414</v>
      </c>
      <c r="AA429" s="11">
        <f t="shared" si="26"/>
        <v>3263025</v>
      </c>
      <c r="AB429" s="3" t="s">
        <v>3</v>
      </c>
    </row>
    <row r="430" spans="1:28" x14ac:dyDescent="0.25">
      <c r="A430" s="2">
        <v>8</v>
      </c>
      <c r="B430" s="17">
        <v>248</v>
      </c>
      <c r="C430" s="18">
        <v>315</v>
      </c>
      <c r="D430" s="18">
        <v>377</v>
      </c>
      <c r="E430" s="18">
        <v>594</v>
      </c>
      <c r="F430" s="18">
        <v>31</v>
      </c>
      <c r="G430" s="18">
        <v>530</v>
      </c>
      <c r="H430" s="18">
        <v>117</v>
      </c>
      <c r="I430" s="18">
        <v>184</v>
      </c>
      <c r="J430" s="18">
        <v>271</v>
      </c>
      <c r="K430" s="18">
        <v>463</v>
      </c>
      <c r="L430" s="18">
        <v>332</v>
      </c>
      <c r="M430" s="18">
        <v>424</v>
      </c>
      <c r="N430" s="18">
        <v>611</v>
      </c>
      <c r="O430" s="18">
        <v>53</v>
      </c>
      <c r="P430" s="18">
        <v>145</v>
      </c>
      <c r="Q430" s="18">
        <v>14</v>
      </c>
      <c r="R430" s="18">
        <v>201</v>
      </c>
      <c r="S430" s="18">
        <v>293</v>
      </c>
      <c r="T430" s="18">
        <v>485</v>
      </c>
      <c r="U430" s="18">
        <v>572</v>
      </c>
      <c r="V430" s="18">
        <v>441</v>
      </c>
      <c r="W430" s="18">
        <v>508</v>
      </c>
      <c r="X430" s="18">
        <v>100</v>
      </c>
      <c r="Y430" s="18">
        <v>162</v>
      </c>
      <c r="Z430" s="22">
        <v>354</v>
      </c>
      <c r="AA430" s="11">
        <f t="shared" si="26"/>
        <v>3263025</v>
      </c>
    </row>
    <row r="431" spans="1:28" x14ac:dyDescent="0.25">
      <c r="A431" s="2">
        <v>9</v>
      </c>
      <c r="B431" s="17">
        <v>63</v>
      </c>
      <c r="C431" s="18">
        <v>130</v>
      </c>
      <c r="D431" s="18">
        <v>342</v>
      </c>
      <c r="E431" s="18">
        <v>409</v>
      </c>
      <c r="F431" s="18">
        <v>621</v>
      </c>
      <c r="G431" s="18">
        <v>495</v>
      </c>
      <c r="H431" s="18">
        <v>557</v>
      </c>
      <c r="I431" s="18">
        <v>24</v>
      </c>
      <c r="J431" s="18">
        <v>211</v>
      </c>
      <c r="K431" s="18">
        <v>278</v>
      </c>
      <c r="L431" s="18">
        <v>172</v>
      </c>
      <c r="M431" s="18">
        <v>364</v>
      </c>
      <c r="N431" s="18">
        <v>426</v>
      </c>
      <c r="O431" s="18">
        <v>518</v>
      </c>
      <c r="P431" s="18">
        <v>85</v>
      </c>
      <c r="Q431" s="18">
        <v>579</v>
      </c>
      <c r="R431" s="18">
        <v>41</v>
      </c>
      <c r="S431" s="18">
        <v>233</v>
      </c>
      <c r="T431" s="18">
        <v>325</v>
      </c>
      <c r="U431" s="18">
        <v>387</v>
      </c>
      <c r="V431" s="18">
        <v>256</v>
      </c>
      <c r="W431" s="18">
        <v>473</v>
      </c>
      <c r="X431" s="18">
        <v>540</v>
      </c>
      <c r="Y431" s="18">
        <v>102</v>
      </c>
      <c r="Z431" s="22">
        <v>194</v>
      </c>
      <c r="AA431" s="11">
        <f t="shared" si="26"/>
        <v>3263025</v>
      </c>
    </row>
    <row r="432" spans="1:28" x14ac:dyDescent="0.25">
      <c r="A432" s="2">
        <v>10</v>
      </c>
      <c r="B432" s="17">
        <v>503</v>
      </c>
      <c r="C432" s="18">
        <v>95</v>
      </c>
      <c r="D432" s="18">
        <v>157</v>
      </c>
      <c r="E432" s="18">
        <v>374</v>
      </c>
      <c r="F432" s="18">
        <v>436</v>
      </c>
      <c r="G432" s="18">
        <v>310</v>
      </c>
      <c r="H432" s="18">
        <v>397</v>
      </c>
      <c r="I432" s="18">
        <v>589</v>
      </c>
      <c r="J432" s="18">
        <v>26</v>
      </c>
      <c r="K432" s="18">
        <v>243</v>
      </c>
      <c r="L432" s="18">
        <v>112</v>
      </c>
      <c r="M432" s="18">
        <v>179</v>
      </c>
      <c r="N432" s="18">
        <v>266</v>
      </c>
      <c r="O432" s="18">
        <v>458</v>
      </c>
      <c r="P432" s="18">
        <v>550</v>
      </c>
      <c r="Q432" s="18">
        <v>419</v>
      </c>
      <c r="R432" s="18">
        <v>606</v>
      </c>
      <c r="S432" s="18">
        <v>73</v>
      </c>
      <c r="T432" s="18">
        <v>140</v>
      </c>
      <c r="U432" s="18">
        <v>327</v>
      </c>
      <c r="V432" s="18">
        <v>221</v>
      </c>
      <c r="W432" s="18">
        <v>288</v>
      </c>
      <c r="X432" s="18">
        <v>480</v>
      </c>
      <c r="Y432" s="18">
        <v>567</v>
      </c>
      <c r="Z432" s="22">
        <v>9</v>
      </c>
      <c r="AA432" s="11">
        <f t="shared" si="26"/>
        <v>3263025</v>
      </c>
    </row>
    <row r="433" spans="1:28" x14ac:dyDescent="0.25">
      <c r="A433" s="2">
        <v>11</v>
      </c>
      <c r="B433" s="17">
        <v>170</v>
      </c>
      <c r="C433" s="18">
        <v>357</v>
      </c>
      <c r="D433" s="18">
        <v>449</v>
      </c>
      <c r="E433" s="18">
        <v>511</v>
      </c>
      <c r="F433" s="18">
        <v>78</v>
      </c>
      <c r="G433" s="18">
        <v>597</v>
      </c>
      <c r="H433" s="18">
        <v>39</v>
      </c>
      <c r="I433" s="18">
        <v>226</v>
      </c>
      <c r="J433" s="18">
        <v>318</v>
      </c>
      <c r="K433" s="18">
        <v>385</v>
      </c>
      <c r="L433" s="18">
        <v>254</v>
      </c>
      <c r="M433" s="18">
        <v>466</v>
      </c>
      <c r="N433" s="18">
        <v>533</v>
      </c>
      <c r="O433" s="18">
        <v>125</v>
      </c>
      <c r="P433" s="18">
        <v>187</v>
      </c>
      <c r="Q433" s="18">
        <v>56</v>
      </c>
      <c r="R433" s="18">
        <v>148</v>
      </c>
      <c r="S433" s="18">
        <v>340</v>
      </c>
      <c r="T433" s="18">
        <v>402</v>
      </c>
      <c r="U433" s="18">
        <v>619</v>
      </c>
      <c r="V433" s="18">
        <v>488</v>
      </c>
      <c r="W433" s="18">
        <v>555</v>
      </c>
      <c r="X433" s="18">
        <v>17</v>
      </c>
      <c r="Y433" s="18">
        <v>209</v>
      </c>
      <c r="Z433" s="22">
        <v>296</v>
      </c>
      <c r="AA433" s="11">
        <f t="shared" si="26"/>
        <v>3263025</v>
      </c>
    </row>
    <row r="434" spans="1:28" x14ac:dyDescent="0.25">
      <c r="A434" s="2">
        <v>12</v>
      </c>
      <c r="B434" s="17">
        <v>110</v>
      </c>
      <c r="C434" s="18">
        <v>197</v>
      </c>
      <c r="D434" s="18">
        <v>264</v>
      </c>
      <c r="E434" s="18">
        <v>451</v>
      </c>
      <c r="F434" s="18">
        <v>543</v>
      </c>
      <c r="G434" s="18">
        <v>412</v>
      </c>
      <c r="H434" s="18">
        <v>604</v>
      </c>
      <c r="I434" s="18">
        <v>66</v>
      </c>
      <c r="J434" s="18">
        <v>133</v>
      </c>
      <c r="K434" s="18">
        <v>350</v>
      </c>
      <c r="L434" s="18">
        <v>219</v>
      </c>
      <c r="M434" s="18">
        <v>281</v>
      </c>
      <c r="N434" s="18">
        <v>498</v>
      </c>
      <c r="O434" s="18">
        <v>565</v>
      </c>
      <c r="P434" s="18">
        <v>2</v>
      </c>
      <c r="Q434" s="18">
        <v>521</v>
      </c>
      <c r="R434" s="18">
        <v>88</v>
      </c>
      <c r="S434" s="18">
        <v>155</v>
      </c>
      <c r="T434" s="18">
        <v>367</v>
      </c>
      <c r="U434" s="18">
        <v>434</v>
      </c>
      <c r="V434" s="18">
        <v>303</v>
      </c>
      <c r="W434" s="18">
        <v>395</v>
      </c>
      <c r="X434" s="18">
        <v>582</v>
      </c>
      <c r="Y434" s="18">
        <v>49</v>
      </c>
      <c r="Z434" s="22">
        <v>236</v>
      </c>
      <c r="AA434" s="11">
        <f t="shared" si="26"/>
        <v>3263025</v>
      </c>
    </row>
    <row r="435" spans="1:28" x14ac:dyDescent="0.25">
      <c r="A435" s="2">
        <v>13</v>
      </c>
      <c r="B435" s="17">
        <v>575</v>
      </c>
      <c r="C435" s="18">
        <v>12</v>
      </c>
      <c r="D435" s="18">
        <v>204</v>
      </c>
      <c r="E435" s="18">
        <v>291</v>
      </c>
      <c r="F435" s="18">
        <v>483</v>
      </c>
      <c r="G435" s="18">
        <v>352</v>
      </c>
      <c r="H435" s="18">
        <v>444</v>
      </c>
      <c r="I435" s="18">
        <v>506</v>
      </c>
      <c r="J435" s="18">
        <v>98</v>
      </c>
      <c r="K435" s="18">
        <v>165</v>
      </c>
      <c r="L435" s="18">
        <v>34</v>
      </c>
      <c r="M435" s="18">
        <v>246</v>
      </c>
      <c r="N435" s="14">
        <v>313</v>
      </c>
      <c r="O435" s="18">
        <v>380</v>
      </c>
      <c r="P435" s="18">
        <v>592</v>
      </c>
      <c r="Q435" s="18">
        <v>461</v>
      </c>
      <c r="R435" s="18">
        <v>528</v>
      </c>
      <c r="S435" s="18">
        <v>120</v>
      </c>
      <c r="T435" s="18">
        <v>182</v>
      </c>
      <c r="U435" s="18">
        <v>274</v>
      </c>
      <c r="V435" s="18">
        <v>143</v>
      </c>
      <c r="W435" s="18">
        <v>335</v>
      </c>
      <c r="X435" s="18">
        <v>422</v>
      </c>
      <c r="Y435" s="18">
        <v>614</v>
      </c>
      <c r="Z435" s="22">
        <v>51</v>
      </c>
      <c r="AA435" s="11">
        <f t="shared" si="26"/>
        <v>3263025</v>
      </c>
      <c r="AB435" s="12">
        <f>B435^3+C435^3+D435^3+E435^3+F435^3+G435^3+H435^3+I435^3+J435^3+K435^3+L435^3+M435^3+N435^3+O435^3+P435^3+Q435^3+R435^3+S435^3+T435^3+U435^3+V435^3+W435^3+X435^3+Y435^3+Z435^3</f>
        <v>1530765625</v>
      </c>
    </row>
    <row r="436" spans="1:28" x14ac:dyDescent="0.25">
      <c r="A436" s="2">
        <v>14</v>
      </c>
      <c r="B436" s="17">
        <v>390</v>
      </c>
      <c r="C436" s="18">
        <v>577</v>
      </c>
      <c r="D436" s="18">
        <v>44</v>
      </c>
      <c r="E436" s="18">
        <v>231</v>
      </c>
      <c r="F436" s="18">
        <v>323</v>
      </c>
      <c r="G436" s="18">
        <v>192</v>
      </c>
      <c r="H436" s="18">
        <v>259</v>
      </c>
      <c r="I436" s="18">
        <v>471</v>
      </c>
      <c r="J436" s="18">
        <v>538</v>
      </c>
      <c r="K436" s="18">
        <v>105</v>
      </c>
      <c r="L436" s="18">
        <v>624</v>
      </c>
      <c r="M436" s="18">
        <v>61</v>
      </c>
      <c r="N436" s="18">
        <v>128</v>
      </c>
      <c r="O436" s="18">
        <v>345</v>
      </c>
      <c r="P436" s="18">
        <v>407</v>
      </c>
      <c r="Q436" s="18">
        <v>276</v>
      </c>
      <c r="R436" s="18">
        <v>493</v>
      </c>
      <c r="S436" s="18">
        <v>560</v>
      </c>
      <c r="T436" s="18">
        <v>22</v>
      </c>
      <c r="U436" s="18">
        <v>214</v>
      </c>
      <c r="V436" s="18">
        <v>83</v>
      </c>
      <c r="W436" s="18">
        <v>175</v>
      </c>
      <c r="X436" s="18">
        <v>362</v>
      </c>
      <c r="Y436" s="18">
        <v>429</v>
      </c>
      <c r="Z436" s="22">
        <v>516</v>
      </c>
      <c r="AA436" s="11">
        <f t="shared" si="26"/>
        <v>3263025</v>
      </c>
      <c r="AB436" s="12"/>
    </row>
    <row r="437" spans="1:28" x14ac:dyDescent="0.25">
      <c r="A437" s="2">
        <v>15</v>
      </c>
      <c r="B437" s="17">
        <v>330</v>
      </c>
      <c r="C437" s="18">
        <v>417</v>
      </c>
      <c r="D437" s="18">
        <v>609</v>
      </c>
      <c r="E437" s="18">
        <v>71</v>
      </c>
      <c r="F437" s="18">
        <v>138</v>
      </c>
      <c r="G437" s="18">
        <v>7</v>
      </c>
      <c r="H437" s="18">
        <v>224</v>
      </c>
      <c r="I437" s="18">
        <v>286</v>
      </c>
      <c r="J437" s="18">
        <v>478</v>
      </c>
      <c r="K437" s="18">
        <v>570</v>
      </c>
      <c r="L437" s="18">
        <v>439</v>
      </c>
      <c r="M437" s="18">
        <v>501</v>
      </c>
      <c r="N437" s="18">
        <v>93</v>
      </c>
      <c r="O437" s="18">
        <v>160</v>
      </c>
      <c r="P437" s="18">
        <v>372</v>
      </c>
      <c r="Q437" s="18">
        <v>241</v>
      </c>
      <c r="R437" s="18">
        <v>308</v>
      </c>
      <c r="S437" s="18">
        <v>400</v>
      </c>
      <c r="T437" s="18">
        <v>587</v>
      </c>
      <c r="U437" s="18">
        <v>29</v>
      </c>
      <c r="V437" s="18">
        <v>548</v>
      </c>
      <c r="W437" s="18">
        <v>115</v>
      </c>
      <c r="X437" s="18">
        <v>177</v>
      </c>
      <c r="Y437" s="18">
        <v>269</v>
      </c>
      <c r="Z437" s="22">
        <v>456</v>
      </c>
      <c r="AA437" s="11">
        <f t="shared" si="26"/>
        <v>3263025</v>
      </c>
      <c r="AB437" s="12" t="s">
        <v>3</v>
      </c>
    </row>
    <row r="438" spans="1:28" x14ac:dyDescent="0.25">
      <c r="A438" s="2">
        <v>16</v>
      </c>
      <c r="B438" s="17">
        <v>617</v>
      </c>
      <c r="C438" s="18">
        <v>59</v>
      </c>
      <c r="D438" s="18">
        <v>146</v>
      </c>
      <c r="E438" s="18">
        <v>338</v>
      </c>
      <c r="F438" s="18">
        <v>405</v>
      </c>
      <c r="G438" s="18">
        <v>299</v>
      </c>
      <c r="H438" s="18">
        <v>486</v>
      </c>
      <c r="I438" s="18">
        <v>553</v>
      </c>
      <c r="J438" s="18">
        <v>20</v>
      </c>
      <c r="K438" s="18">
        <v>207</v>
      </c>
      <c r="L438" s="18">
        <v>76</v>
      </c>
      <c r="M438" s="18">
        <v>168</v>
      </c>
      <c r="N438" s="18">
        <v>360</v>
      </c>
      <c r="O438" s="18">
        <v>447</v>
      </c>
      <c r="P438" s="18">
        <v>514</v>
      </c>
      <c r="Q438" s="18">
        <v>383</v>
      </c>
      <c r="R438" s="18">
        <v>600</v>
      </c>
      <c r="S438" s="18">
        <v>37</v>
      </c>
      <c r="T438" s="18">
        <v>229</v>
      </c>
      <c r="U438" s="18">
        <v>316</v>
      </c>
      <c r="V438" s="18">
        <v>190</v>
      </c>
      <c r="W438" s="18">
        <v>252</v>
      </c>
      <c r="X438" s="18">
        <v>469</v>
      </c>
      <c r="Y438" s="18">
        <v>531</v>
      </c>
      <c r="Z438" s="22">
        <v>123</v>
      </c>
      <c r="AA438" s="11">
        <f t="shared" si="26"/>
        <v>3263025</v>
      </c>
      <c r="AB438" s="12"/>
    </row>
    <row r="439" spans="1:28" x14ac:dyDescent="0.25">
      <c r="A439" s="2">
        <v>17</v>
      </c>
      <c r="B439" s="17">
        <v>432</v>
      </c>
      <c r="C439" s="18">
        <v>524</v>
      </c>
      <c r="D439" s="18">
        <v>86</v>
      </c>
      <c r="E439" s="18">
        <v>153</v>
      </c>
      <c r="F439" s="18">
        <v>370</v>
      </c>
      <c r="G439" s="18">
        <v>239</v>
      </c>
      <c r="H439" s="18">
        <v>301</v>
      </c>
      <c r="I439" s="18">
        <v>393</v>
      </c>
      <c r="J439" s="18">
        <v>585</v>
      </c>
      <c r="K439" s="18">
        <v>47</v>
      </c>
      <c r="L439" s="18">
        <v>541</v>
      </c>
      <c r="M439" s="18">
        <v>108</v>
      </c>
      <c r="N439" s="18">
        <v>200</v>
      </c>
      <c r="O439" s="18">
        <v>262</v>
      </c>
      <c r="P439" s="18">
        <v>454</v>
      </c>
      <c r="Q439" s="18">
        <v>348</v>
      </c>
      <c r="R439" s="18">
        <v>415</v>
      </c>
      <c r="S439" s="18">
        <v>602</v>
      </c>
      <c r="T439" s="18">
        <v>69</v>
      </c>
      <c r="U439" s="18">
        <v>131</v>
      </c>
      <c r="V439" s="18">
        <v>5</v>
      </c>
      <c r="W439" s="18">
        <v>217</v>
      </c>
      <c r="X439" s="18">
        <v>284</v>
      </c>
      <c r="Y439" s="18">
        <v>496</v>
      </c>
      <c r="Z439" s="22">
        <v>563</v>
      </c>
      <c r="AA439" s="11">
        <f t="shared" si="26"/>
        <v>3263025</v>
      </c>
      <c r="AB439" s="12"/>
    </row>
    <row r="440" spans="1:28" x14ac:dyDescent="0.25">
      <c r="A440" s="2">
        <v>18</v>
      </c>
      <c r="B440" s="17">
        <v>272</v>
      </c>
      <c r="C440" s="18">
        <v>464</v>
      </c>
      <c r="D440" s="18">
        <v>526</v>
      </c>
      <c r="E440" s="18">
        <v>118</v>
      </c>
      <c r="F440" s="18">
        <v>185</v>
      </c>
      <c r="G440" s="18">
        <v>54</v>
      </c>
      <c r="H440" s="18">
        <v>141</v>
      </c>
      <c r="I440" s="18">
        <v>333</v>
      </c>
      <c r="J440" s="18">
        <v>425</v>
      </c>
      <c r="K440" s="18">
        <v>612</v>
      </c>
      <c r="L440" s="18">
        <v>481</v>
      </c>
      <c r="M440" s="18">
        <v>573</v>
      </c>
      <c r="N440" s="18">
        <v>15</v>
      </c>
      <c r="O440" s="18">
        <v>202</v>
      </c>
      <c r="P440" s="18">
        <v>294</v>
      </c>
      <c r="Q440" s="18">
        <v>163</v>
      </c>
      <c r="R440" s="18">
        <v>355</v>
      </c>
      <c r="S440" s="18">
        <v>442</v>
      </c>
      <c r="T440" s="18">
        <v>509</v>
      </c>
      <c r="U440" s="18">
        <v>96</v>
      </c>
      <c r="V440" s="18">
        <v>595</v>
      </c>
      <c r="W440" s="18">
        <v>32</v>
      </c>
      <c r="X440" s="18">
        <v>249</v>
      </c>
      <c r="Y440" s="18">
        <v>311</v>
      </c>
      <c r="Z440" s="22">
        <v>378</v>
      </c>
      <c r="AA440" s="11">
        <f t="shared" si="26"/>
        <v>3263025</v>
      </c>
      <c r="AB440" s="12"/>
    </row>
    <row r="441" spans="1:28" x14ac:dyDescent="0.25">
      <c r="A441" s="2">
        <v>19</v>
      </c>
      <c r="B441" s="17">
        <v>212</v>
      </c>
      <c r="C441" s="18">
        <v>279</v>
      </c>
      <c r="D441" s="18">
        <v>491</v>
      </c>
      <c r="E441" s="18">
        <v>558</v>
      </c>
      <c r="F441" s="18">
        <v>25</v>
      </c>
      <c r="G441" s="18">
        <v>519</v>
      </c>
      <c r="H441" s="18">
        <v>81</v>
      </c>
      <c r="I441" s="18">
        <v>173</v>
      </c>
      <c r="J441" s="18">
        <v>365</v>
      </c>
      <c r="K441" s="18">
        <v>427</v>
      </c>
      <c r="L441" s="18">
        <v>321</v>
      </c>
      <c r="M441" s="18">
        <v>388</v>
      </c>
      <c r="N441" s="18">
        <v>580</v>
      </c>
      <c r="O441" s="18">
        <v>42</v>
      </c>
      <c r="P441" s="18">
        <v>234</v>
      </c>
      <c r="Q441" s="18">
        <v>103</v>
      </c>
      <c r="R441" s="18">
        <v>195</v>
      </c>
      <c r="S441" s="18">
        <v>257</v>
      </c>
      <c r="T441" s="18">
        <v>474</v>
      </c>
      <c r="U441" s="18">
        <v>536</v>
      </c>
      <c r="V441" s="18">
        <v>410</v>
      </c>
      <c r="W441" s="18">
        <v>622</v>
      </c>
      <c r="X441" s="18">
        <v>64</v>
      </c>
      <c r="Y441" s="18">
        <v>126</v>
      </c>
      <c r="Z441" s="22">
        <v>343</v>
      </c>
      <c r="AA441" s="11">
        <f t="shared" si="26"/>
        <v>3263025</v>
      </c>
      <c r="AB441" s="12"/>
    </row>
    <row r="442" spans="1:28" x14ac:dyDescent="0.25">
      <c r="A442" s="2">
        <v>20</v>
      </c>
      <c r="B442" s="17">
        <v>27</v>
      </c>
      <c r="C442" s="18">
        <v>244</v>
      </c>
      <c r="D442" s="18">
        <v>306</v>
      </c>
      <c r="E442" s="18">
        <v>398</v>
      </c>
      <c r="F442" s="18">
        <v>590</v>
      </c>
      <c r="G442" s="18">
        <v>459</v>
      </c>
      <c r="H442" s="18">
        <v>546</v>
      </c>
      <c r="I442" s="18">
        <v>113</v>
      </c>
      <c r="J442" s="18">
        <v>180</v>
      </c>
      <c r="K442" s="18">
        <v>267</v>
      </c>
      <c r="L442" s="18">
        <v>136</v>
      </c>
      <c r="M442" s="18">
        <v>328</v>
      </c>
      <c r="N442" s="18">
        <v>420</v>
      </c>
      <c r="O442" s="18">
        <v>607</v>
      </c>
      <c r="P442" s="18">
        <v>74</v>
      </c>
      <c r="Q442" s="18">
        <v>568</v>
      </c>
      <c r="R442" s="18">
        <v>10</v>
      </c>
      <c r="S442" s="18">
        <v>222</v>
      </c>
      <c r="T442" s="18">
        <v>289</v>
      </c>
      <c r="U442" s="18">
        <v>476</v>
      </c>
      <c r="V442" s="18">
        <v>375</v>
      </c>
      <c r="W442" s="18">
        <v>437</v>
      </c>
      <c r="X442" s="18">
        <v>504</v>
      </c>
      <c r="Y442" s="18">
        <v>91</v>
      </c>
      <c r="Z442" s="22">
        <v>158</v>
      </c>
      <c r="AA442" s="11">
        <f t="shared" si="26"/>
        <v>3263025</v>
      </c>
      <c r="AB442" s="12"/>
    </row>
    <row r="443" spans="1:28" x14ac:dyDescent="0.25">
      <c r="A443" s="2">
        <v>21</v>
      </c>
      <c r="B443" s="17">
        <v>319</v>
      </c>
      <c r="C443" s="18">
        <v>381</v>
      </c>
      <c r="D443" s="18">
        <v>598</v>
      </c>
      <c r="E443" s="18">
        <v>40</v>
      </c>
      <c r="F443" s="18">
        <v>227</v>
      </c>
      <c r="G443" s="18">
        <v>121</v>
      </c>
      <c r="H443" s="18">
        <v>188</v>
      </c>
      <c r="I443" s="18">
        <v>255</v>
      </c>
      <c r="J443" s="18">
        <v>467</v>
      </c>
      <c r="K443" s="18">
        <v>534</v>
      </c>
      <c r="L443" s="18">
        <v>403</v>
      </c>
      <c r="M443" s="18">
        <v>620</v>
      </c>
      <c r="N443" s="18">
        <v>57</v>
      </c>
      <c r="O443" s="18">
        <v>149</v>
      </c>
      <c r="P443" s="18">
        <v>336</v>
      </c>
      <c r="Q443" s="18">
        <v>210</v>
      </c>
      <c r="R443" s="18">
        <v>297</v>
      </c>
      <c r="S443" s="18">
        <v>489</v>
      </c>
      <c r="T443" s="18">
        <v>551</v>
      </c>
      <c r="U443" s="18">
        <v>18</v>
      </c>
      <c r="V443" s="18">
        <v>512</v>
      </c>
      <c r="W443" s="18">
        <v>79</v>
      </c>
      <c r="X443" s="18">
        <v>166</v>
      </c>
      <c r="Y443" s="18">
        <v>358</v>
      </c>
      <c r="Z443" s="22">
        <v>450</v>
      </c>
      <c r="AA443" s="11">
        <f t="shared" si="26"/>
        <v>3263025</v>
      </c>
      <c r="AB443" s="12"/>
    </row>
    <row r="444" spans="1:28" x14ac:dyDescent="0.25">
      <c r="A444" s="2">
        <v>22</v>
      </c>
      <c r="B444" s="17">
        <v>134</v>
      </c>
      <c r="C444" s="18">
        <v>346</v>
      </c>
      <c r="D444" s="18">
        <v>413</v>
      </c>
      <c r="E444" s="18">
        <v>605</v>
      </c>
      <c r="F444" s="18">
        <v>67</v>
      </c>
      <c r="G444" s="18">
        <v>561</v>
      </c>
      <c r="H444" s="18">
        <v>3</v>
      </c>
      <c r="I444" s="18">
        <v>220</v>
      </c>
      <c r="J444" s="18">
        <v>282</v>
      </c>
      <c r="K444" s="18">
        <v>499</v>
      </c>
      <c r="L444" s="18">
        <v>368</v>
      </c>
      <c r="M444" s="18">
        <v>435</v>
      </c>
      <c r="N444" s="18">
        <v>522</v>
      </c>
      <c r="O444" s="18">
        <v>89</v>
      </c>
      <c r="P444" s="18">
        <v>151</v>
      </c>
      <c r="Q444" s="18">
        <v>50</v>
      </c>
      <c r="R444" s="18">
        <v>237</v>
      </c>
      <c r="S444" s="18">
        <v>304</v>
      </c>
      <c r="T444" s="18">
        <v>391</v>
      </c>
      <c r="U444" s="18">
        <v>583</v>
      </c>
      <c r="V444" s="18">
        <v>452</v>
      </c>
      <c r="W444" s="18">
        <v>544</v>
      </c>
      <c r="X444" s="18">
        <v>106</v>
      </c>
      <c r="Y444" s="18">
        <v>198</v>
      </c>
      <c r="Z444" s="22">
        <v>265</v>
      </c>
      <c r="AA444" s="11">
        <f t="shared" si="26"/>
        <v>3263025</v>
      </c>
      <c r="AB444" s="12"/>
    </row>
    <row r="445" spans="1:28" x14ac:dyDescent="0.25">
      <c r="A445" s="2">
        <v>23</v>
      </c>
      <c r="B445" s="17">
        <v>99</v>
      </c>
      <c r="C445" s="18">
        <v>161</v>
      </c>
      <c r="D445" s="18">
        <v>353</v>
      </c>
      <c r="E445" s="18">
        <v>445</v>
      </c>
      <c r="F445" s="18">
        <v>507</v>
      </c>
      <c r="G445" s="18">
        <v>376</v>
      </c>
      <c r="H445" s="18">
        <v>593</v>
      </c>
      <c r="I445" s="18">
        <v>35</v>
      </c>
      <c r="J445" s="18">
        <v>247</v>
      </c>
      <c r="K445" s="18">
        <v>314</v>
      </c>
      <c r="L445" s="18">
        <v>183</v>
      </c>
      <c r="M445" s="18">
        <v>275</v>
      </c>
      <c r="N445" s="18">
        <v>462</v>
      </c>
      <c r="O445" s="18">
        <v>529</v>
      </c>
      <c r="P445" s="18">
        <v>116</v>
      </c>
      <c r="Q445" s="18">
        <v>615</v>
      </c>
      <c r="R445" s="18">
        <v>52</v>
      </c>
      <c r="S445" s="18">
        <v>144</v>
      </c>
      <c r="T445" s="18">
        <v>331</v>
      </c>
      <c r="U445" s="18">
        <v>423</v>
      </c>
      <c r="V445" s="18">
        <v>292</v>
      </c>
      <c r="W445" s="18">
        <v>484</v>
      </c>
      <c r="X445" s="18">
        <v>571</v>
      </c>
      <c r="Y445" s="18">
        <v>13</v>
      </c>
      <c r="Z445" s="22">
        <v>205</v>
      </c>
      <c r="AA445" s="11">
        <f t="shared" si="26"/>
        <v>3263025</v>
      </c>
      <c r="AB445" s="12"/>
    </row>
    <row r="446" spans="1:28" x14ac:dyDescent="0.25">
      <c r="A446" s="2">
        <v>24</v>
      </c>
      <c r="B446" s="17">
        <v>539</v>
      </c>
      <c r="C446" s="18">
        <v>101</v>
      </c>
      <c r="D446" s="18">
        <v>193</v>
      </c>
      <c r="E446" s="18">
        <v>260</v>
      </c>
      <c r="F446" s="18">
        <v>472</v>
      </c>
      <c r="G446" s="18">
        <v>341</v>
      </c>
      <c r="H446" s="18">
        <v>408</v>
      </c>
      <c r="I446" s="18">
        <v>625</v>
      </c>
      <c r="J446" s="18">
        <v>62</v>
      </c>
      <c r="K446" s="18">
        <v>129</v>
      </c>
      <c r="L446" s="18">
        <v>23</v>
      </c>
      <c r="M446" s="18">
        <v>215</v>
      </c>
      <c r="N446" s="18">
        <v>277</v>
      </c>
      <c r="O446" s="18">
        <v>494</v>
      </c>
      <c r="P446" s="18">
        <v>556</v>
      </c>
      <c r="Q446" s="18">
        <v>430</v>
      </c>
      <c r="R446" s="18">
        <v>517</v>
      </c>
      <c r="S446" s="18">
        <v>84</v>
      </c>
      <c r="T446" s="18">
        <v>171</v>
      </c>
      <c r="U446" s="18">
        <v>363</v>
      </c>
      <c r="V446" s="18">
        <v>232</v>
      </c>
      <c r="W446" s="18">
        <v>324</v>
      </c>
      <c r="X446" s="18">
        <v>386</v>
      </c>
      <c r="Y446" s="18">
        <v>578</v>
      </c>
      <c r="Z446" s="22">
        <v>45</v>
      </c>
      <c r="AA446" s="11">
        <f t="shared" si="26"/>
        <v>3263025</v>
      </c>
      <c r="AB446" s="12"/>
    </row>
    <row r="447" spans="1:28" x14ac:dyDescent="0.25">
      <c r="A447" s="2">
        <v>25</v>
      </c>
      <c r="B447" s="19">
        <v>479</v>
      </c>
      <c r="C447" s="20">
        <v>566</v>
      </c>
      <c r="D447" s="20">
        <v>8</v>
      </c>
      <c r="E447" s="20">
        <v>225</v>
      </c>
      <c r="F447" s="20">
        <v>287</v>
      </c>
      <c r="G447" s="20">
        <v>156</v>
      </c>
      <c r="H447" s="20">
        <v>373</v>
      </c>
      <c r="I447" s="20">
        <v>440</v>
      </c>
      <c r="J447" s="20">
        <v>502</v>
      </c>
      <c r="K447" s="20">
        <v>94</v>
      </c>
      <c r="L447" s="20">
        <v>588</v>
      </c>
      <c r="M447" s="20">
        <v>30</v>
      </c>
      <c r="N447" s="20">
        <v>242</v>
      </c>
      <c r="O447" s="20">
        <v>309</v>
      </c>
      <c r="P447" s="20">
        <v>396</v>
      </c>
      <c r="Q447" s="20">
        <v>270</v>
      </c>
      <c r="R447" s="20">
        <v>457</v>
      </c>
      <c r="S447" s="20">
        <v>549</v>
      </c>
      <c r="T447" s="20">
        <v>111</v>
      </c>
      <c r="U447" s="20">
        <v>178</v>
      </c>
      <c r="V447" s="20">
        <v>72</v>
      </c>
      <c r="W447" s="20">
        <v>139</v>
      </c>
      <c r="X447" s="20">
        <v>326</v>
      </c>
      <c r="Y447" s="20">
        <v>418</v>
      </c>
      <c r="Z447" s="23">
        <v>610</v>
      </c>
      <c r="AA447" s="11">
        <f t="shared" si="26"/>
        <v>3263025</v>
      </c>
      <c r="AB447" s="12"/>
    </row>
    <row r="448" spans="1:28" x14ac:dyDescent="0.25">
      <c r="A448" s="7" t="s">
        <v>0</v>
      </c>
      <c r="B448" s="11">
        <f t="shared" ref="B448:Z448" si="27">SUMSQ(B423:B447)</f>
        <v>3263025</v>
      </c>
      <c r="C448" s="11">
        <f t="shared" si="27"/>
        <v>3263025</v>
      </c>
      <c r="D448" s="11">
        <f t="shared" si="27"/>
        <v>3263025</v>
      </c>
      <c r="E448" s="11">
        <f t="shared" si="27"/>
        <v>3263025</v>
      </c>
      <c r="F448" s="11">
        <f t="shared" si="27"/>
        <v>3263025</v>
      </c>
      <c r="G448" s="11">
        <f t="shared" si="27"/>
        <v>3263025</v>
      </c>
      <c r="H448" s="11">
        <f t="shared" si="27"/>
        <v>3263025</v>
      </c>
      <c r="I448" s="11">
        <f t="shared" si="27"/>
        <v>3263025</v>
      </c>
      <c r="J448" s="11">
        <f t="shared" si="27"/>
        <v>3263025</v>
      </c>
      <c r="K448" s="11">
        <f t="shared" si="27"/>
        <v>3263025</v>
      </c>
      <c r="L448" s="11">
        <f t="shared" si="27"/>
        <v>3263025</v>
      </c>
      <c r="M448" s="11">
        <f t="shared" si="27"/>
        <v>3263025</v>
      </c>
      <c r="N448" s="11">
        <f t="shared" si="27"/>
        <v>3263025</v>
      </c>
      <c r="O448" s="11">
        <f t="shared" si="27"/>
        <v>3263025</v>
      </c>
      <c r="P448" s="11">
        <f t="shared" si="27"/>
        <v>3263025</v>
      </c>
      <c r="Q448" s="11">
        <f t="shared" si="27"/>
        <v>3263025</v>
      </c>
      <c r="R448" s="11">
        <f t="shared" si="27"/>
        <v>3263025</v>
      </c>
      <c r="S448" s="11">
        <f t="shared" si="27"/>
        <v>3263025</v>
      </c>
      <c r="T448" s="11">
        <f t="shared" si="27"/>
        <v>3263025</v>
      </c>
      <c r="U448" s="11">
        <f t="shared" si="27"/>
        <v>3263025</v>
      </c>
      <c r="V448" s="11">
        <f t="shared" si="27"/>
        <v>3263025</v>
      </c>
      <c r="W448" s="11">
        <f t="shared" si="27"/>
        <v>3263025</v>
      </c>
      <c r="X448" s="11">
        <f t="shared" si="27"/>
        <v>3263025</v>
      </c>
      <c r="Y448" s="11">
        <f t="shared" si="27"/>
        <v>3263025</v>
      </c>
      <c r="Z448" s="11">
        <f t="shared" si="27"/>
        <v>3263025</v>
      </c>
      <c r="AA448" s="11"/>
      <c r="AB448" s="12"/>
    </row>
    <row r="449" spans="1:28" x14ac:dyDescent="0.25">
      <c r="A449" s="7" t="s">
        <v>4</v>
      </c>
      <c r="N449" s="12">
        <f>N423^3+N424^3+N425^3+N426^3+N427^3+N428^3+N429^3+N430^3+N431^3+N432^3+N433^3+N434^3+N435^3+N436^3+N437^3+N438^3+N439^3+N440^3+N441^3+N442^3+N443^3+N444^3+N445^3+N446^3+N447^3</f>
        <v>1530765625</v>
      </c>
      <c r="O449" s="12"/>
      <c r="AA449" s="11"/>
      <c r="AB449" s="12"/>
    </row>
    <row r="450" spans="1:28" x14ac:dyDescent="0.25">
      <c r="A450" s="3"/>
      <c r="B450" s="8" t="s">
        <v>3</v>
      </c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11"/>
      <c r="AB450" s="12"/>
    </row>
    <row r="451" spans="1:28" x14ac:dyDescent="0.25">
      <c r="A451" s="7" t="s">
        <v>1</v>
      </c>
      <c r="B451" s="3">
        <f>B423</f>
        <v>16</v>
      </c>
      <c r="C451" s="3">
        <f>C424</f>
        <v>48</v>
      </c>
      <c r="D451" s="3">
        <f>D425</f>
        <v>55</v>
      </c>
      <c r="E451" s="3">
        <f>E426</f>
        <v>82</v>
      </c>
      <c r="F451" s="3">
        <f>F427</f>
        <v>114</v>
      </c>
      <c r="G451" s="3">
        <f>G428</f>
        <v>150</v>
      </c>
      <c r="H451" s="3">
        <f>H429</f>
        <v>152</v>
      </c>
      <c r="I451" s="3">
        <f>I430</f>
        <v>184</v>
      </c>
      <c r="J451" s="3">
        <f>J431</f>
        <v>211</v>
      </c>
      <c r="K451" s="3">
        <f>K432</f>
        <v>243</v>
      </c>
      <c r="L451" s="3">
        <f>L433</f>
        <v>254</v>
      </c>
      <c r="M451" s="3">
        <f>M434</f>
        <v>281</v>
      </c>
      <c r="N451" s="3">
        <f>N435</f>
        <v>313</v>
      </c>
      <c r="O451" s="3">
        <f>O436</f>
        <v>345</v>
      </c>
      <c r="P451" s="3">
        <f>P437</f>
        <v>372</v>
      </c>
      <c r="Q451" s="3">
        <f>Q438</f>
        <v>383</v>
      </c>
      <c r="R451" s="3">
        <f>R439</f>
        <v>415</v>
      </c>
      <c r="S451" s="3">
        <f>S440</f>
        <v>442</v>
      </c>
      <c r="T451" s="3">
        <f>T441</f>
        <v>474</v>
      </c>
      <c r="U451" s="3">
        <f>U442</f>
        <v>476</v>
      </c>
      <c r="V451" s="3">
        <f>V443</f>
        <v>512</v>
      </c>
      <c r="W451" s="3">
        <f>W444</f>
        <v>544</v>
      </c>
      <c r="X451" s="3">
        <f>X445</f>
        <v>571</v>
      </c>
      <c r="Y451" s="3">
        <f>Y446</f>
        <v>578</v>
      </c>
      <c r="Z451" s="9">
        <f>Z447</f>
        <v>610</v>
      </c>
      <c r="AA451" s="11">
        <f>SUMSQ(B451:Z451)</f>
        <v>3263025</v>
      </c>
      <c r="AB451" s="12">
        <f>B451^3+C451^3+D451^3+E451^3+F451^3+G451^3+H451^3+I451^3+J451^3+K451^3+L451^3+M451^3+N451^3+O451^3+P451^3+Q451^3+R451^3+S451^3+T451^3+U451^3+V451^3+W451^3+X451^3+Y451^3+Z451^3</f>
        <v>1530765625</v>
      </c>
    </row>
    <row r="452" spans="1:28" x14ac:dyDescent="0.25">
      <c r="A452" s="7" t="s">
        <v>2</v>
      </c>
      <c r="B452" s="3">
        <f>B447</f>
        <v>479</v>
      </c>
      <c r="C452" s="3">
        <f>C446</f>
        <v>101</v>
      </c>
      <c r="D452" s="3">
        <f>D445</f>
        <v>353</v>
      </c>
      <c r="E452" s="3">
        <f>E444</f>
        <v>605</v>
      </c>
      <c r="F452" s="3">
        <f>F443</f>
        <v>227</v>
      </c>
      <c r="G452" s="3">
        <f>G442</f>
        <v>459</v>
      </c>
      <c r="H452" s="3">
        <f>H441</f>
        <v>81</v>
      </c>
      <c r="I452" s="3">
        <f>I440</f>
        <v>333</v>
      </c>
      <c r="J452" s="3">
        <f>J439</f>
        <v>585</v>
      </c>
      <c r="K452" s="3">
        <f>K438</f>
        <v>207</v>
      </c>
      <c r="L452" s="3">
        <f>L437</f>
        <v>439</v>
      </c>
      <c r="M452" s="3">
        <f>M436</f>
        <v>61</v>
      </c>
      <c r="N452" s="3">
        <f>N435</f>
        <v>313</v>
      </c>
      <c r="O452" s="3">
        <f>O434</f>
        <v>565</v>
      </c>
      <c r="P452" s="3">
        <f>P433</f>
        <v>187</v>
      </c>
      <c r="Q452" s="3">
        <f>Q432</f>
        <v>419</v>
      </c>
      <c r="R452" s="3">
        <f>R431</f>
        <v>41</v>
      </c>
      <c r="S452" s="3">
        <f>S430</f>
        <v>293</v>
      </c>
      <c r="T452" s="3">
        <f>T429</f>
        <v>545</v>
      </c>
      <c r="U452" s="3">
        <f>U428</f>
        <v>167</v>
      </c>
      <c r="V452" s="3">
        <f>V427</f>
        <v>399</v>
      </c>
      <c r="W452" s="3">
        <f>W426</f>
        <v>21</v>
      </c>
      <c r="X452" s="3">
        <f>X425</f>
        <v>273</v>
      </c>
      <c r="Y452" s="3">
        <f>Y424</f>
        <v>525</v>
      </c>
      <c r="Z452" s="9">
        <f>Z423</f>
        <v>147</v>
      </c>
      <c r="AA452" s="11">
        <f>SUMSQ(B452:Z452)</f>
        <v>3263025</v>
      </c>
      <c r="AB452" s="12">
        <f>B452^3+C452^3+D452^3+E452^3+F452^3+G452^3+H452^3+I452^3+J452^3+K452^3+L452^3+M452^3+N452^3+O452^3+P452^3+Q452^3+R452^3+S452^3+T452^3+U452^3+V452^3+W452^3+X452^3+Y452^3+Z452^3</f>
        <v>1530765625</v>
      </c>
    </row>
    <row r="454" spans="1:28" x14ac:dyDescent="0.25">
      <c r="A454" s="2" t="s">
        <v>3</v>
      </c>
      <c r="B454" s="13" t="s">
        <v>56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6" t="s">
        <v>3</v>
      </c>
      <c r="AB454" s="2"/>
    </row>
    <row r="455" spans="1:28" x14ac:dyDescent="0.25">
      <c r="A455" s="2">
        <v>1</v>
      </c>
      <c r="B455" s="15">
        <v>6</v>
      </c>
      <c r="C455" s="16">
        <v>513</v>
      </c>
      <c r="D455" s="16">
        <v>395</v>
      </c>
      <c r="E455" s="16">
        <v>272</v>
      </c>
      <c r="F455" s="16">
        <v>129</v>
      </c>
      <c r="G455" s="16">
        <v>55</v>
      </c>
      <c r="H455" s="16">
        <v>557</v>
      </c>
      <c r="I455" s="16">
        <v>439</v>
      </c>
      <c r="J455" s="16">
        <v>316</v>
      </c>
      <c r="K455" s="16">
        <v>198</v>
      </c>
      <c r="L455" s="16">
        <v>124</v>
      </c>
      <c r="M455" s="16">
        <v>601</v>
      </c>
      <c r="N455" s="16">
        <v>483</v>
      </c>
      <c r="O455" s="16">
        <v>365</v>
      </c>
      <c r="P455" s="16">
        <v>242</v>
      </c>
      <c r="Q455" s="16">
        <v>43</v>
      </c>
      <c r="R455" s="16">
        <v>550</v>
      </c>
      <c r="S455" s="16">
        <v>402</v>
      </c>
      <c r="T455" s="16">
        <v>284</v>
      </c>
      <c r="U455" s="16">
        <v>161</v>
      </c>
      <c r="V455" s="16">
        <v>87</v>
      </c>
      <c r="W455" s="16">
        <v>594</v>
      </c>
      <c r="X455" s="16">
        <v>471</v>
      </c>
      <c r="Y455" s="16">
        <v>328</v>
      </c>
      <c r="Z455" s="21">
        <v>210</v>
      </c>
      <c r="AA455" s="11">
        <f t="shared" ref="AA455:AA479" si="28">SUMSQ(B455:Z455)</f>
        <v>3263025</v>
      </c>
    </row>
    <row r="456" spans="1:28" x14ac:dyDescent="0.25">
      <c r="A456" s="2">
        <v>2</v>
      </c>
      <c r="B456" s="17">
        <v>162</v>
      </c>
      <c r="C456" s="18">
        <v>44</v>
      </c>
      <c r="D456" s="18">
        <v>546</v>
      </c>
      <c r="E456" s="18">
        <v>403</v>
      </c>
      <c r="F456" s="18">
        <v>285</v>
      </c>
      <c r="G456" s="18">
        <v>206</v>
      </c>
      <c r="H456" s="18">
        <v>88</v>
      </c>
      <c r="I456" s="18">
        <v>595</v>
      </c>
      <c r="J456" s="18">
        <v>472</v>
      </c>
      <c r="K456" s="18">
        <v>329</v>
      </c>
      <c r="L456" s="18">
        <v>130</v>
      </c>
      <c r="M456" s="18">
        <v>7</v>
      </c>
      <c r="N456" s="18">
        <v>514</v>
      </c>
      <c r="O456" s="18">
        <v>391</v>
      </c>
      <c r="P456" s="18">
        <v>273</v>
      </c>
      <c r="Q456" s="18">
        <v>199</v>
      </c>
      <c r="R456" s="18">
        <v>51</v>
      </c>
      <c r="S456" s="18">
        <v>558</v>
      </c>
      <c r="T456" s="18">
        <v>440</v>
      </c>
      <c r="U456" s="18">
        <v>317</v>
      </c>
      <c r="V456" s="18">
        <v>243</v>
      </c>
      <c r="W456" s="18">
        <v>125</v>
      </c>
      <c r="X456" s="18">
        <v>602</v>
      </c>
      <c r="Y456" s="18">
        <v>484</v>
      </c>
      <c r="Z456" s="22">
        <v>361</v>
      </c>
      <c r="AA456" s="11">
        <f t="shared" si="28"/>
        <v>3263025</v>
      </c>
    </row>
    <row r="457" spans="1:28" x14ac:dyDescent="0.25">
      <c r="A457" s="2">
        <v>3</v>
      </c>
      <c r="B457" s="17">
        <v>318</v>
      </c>
      <c r="C457" s="18">
        <v>200</v>
      </c>
      <c r="D457" s="18">
        <v>52</v>
      </c>
      <c r="E457" s="18">
        <v>559</v>
      </c>
      <c r="F457" s="18">
        <v>436</v>
      </c>
      <c r="G457" s="18">
        <v>362</v>
      </c>
      <c r="H457" s="18">
        <v>244</v>
      </c>
      <c r="I457" s="18">
        <v>121</v>
      </c>
      <c r="J457" s="18">
        <v>603</v>
      </c>
      <c r="K457" s="18">
        <v>485</v>
      </c>
      <c r="L457" s="18">
        <v>281</v>
      </c>
      <c r="M457" s="18">
        <v>163</v>
      </c>
      <c r="N457" s="18">
        <v>45</v>
      </c>
      <c r="O457" s="18">
        <v>547</v>
      </c>
      <c r="P457" s="18">
        <v>404</v>
      </c>
      <c r="Q457" s="18">
        <v>330</v>
      </c>
      <c r="R457" s="18">
        <v>207</v>
      </c>
      <c r="S457" s="18">
        <v>89</v>
      </c>
      <c r="T457" s="18">
        <v>591</v>
      </c>
      <c r="U457" s="18">
        <v>473</v>
      </c>
      <c r="V457" s="18">
        <v>274</v>
      </c>
      <c r="W457" s="18">
        <v>126</v>
      </c>
      <c r="X457" s="18">
        <v>8</v>
      </c>
      <c r="Y457" s="18">
        <v>515</v>
      </c>
      <c r="Z457" s="22">
        <v>392</v>
      </c>
      <c r="AA457" s="11">
        <f t="shared" si="28"/>
        <v>3263025</v>
      </c>
    </row>
    <row r="458" spans="1:28" x14ac:dyDescent="0.25">
      <c r="A458" s="2">
        <v>4</v>
      </c>
      <c r="B458" s="17">
        <v>474</v>
      </c>
      <c r="C458" s="18">
        <v>326</v>
      </c>
      <c r="D458" s="18">
        <v>208</v>
      </c>
      <c r="E458" s="18">
        <v>90</v>
      </c>
      <c r="F458" s="18">
        <v>592</v>
      </c>
      <c r="G458" s="18">
        <v>393</v>
      </c>
      <c r="H458" s="18">
        <v>275</v>
      </c>
      <c r="I458" s="18">
        <v>127</v>
      </c>
      <c r="J458" s="18">
        <v>9</v>
      </c>
      <c r="K458" s="18">
        <v>511</v>
      </c>
      <c r="L458" s="18">
        <v>437</v>
      </c>
      <c r="M458" s="18">
        <v>319</v>
      </c>
      <c r="N458" s="18">
        <v>196</v>
      </c>
      <c r="O458" s="18">
        <v>53</v>
      </c>
      <c r="P458" s="18">
        <v>560</v>
      </c>
      <c r="Q458" s="18">
        <v>481</v>
      </c>
      <c r="R458" s="18">
        <v>363</v>
      </c>
      <c r="S458" s="18">
        <v>245</v>
      </c>
      <c r="T458" s="18">
        <v>122</v>
      </c>
      <c r="U458" s="18">
        <v>604</v>
      </c>
      <c r="V458" s="18">
        <v>405</v>
      </c>
      <c r="W458" s="18">
        <v>282</v>
      </c>
      <c r="X458" s="18">
        <v>164</v>
      </c>
      <c r="Y458" s="18">
        <v>41</v>
      </c>
      <c r="Z458" s="22">
        <v>548</v>
      </c>
      <c r="AA458" s="11">
        <f t="shared" si="28"/>
        <v>3263025</v>
      </c>
    </row>
    <row r="459" spans="1:28" x14ac:dyDescent="0.25">
      <c r="A459" s="2">
        <v>5</v>
      </c>
      <c r="B459" s="17">
        <v>605</v>
      </c>
      <c r="C459" s="18">
        <v>482</v>
      </c>
      <c r="D459" s="18">
        <v>364</v>
      </c>
      <c r="E459" s="18">
        <v>241</v>
      </c>
      <c r="F459" s="18">
        <v>123</v>
      </c>
      <c r="G459" s="18">
        <v>549</v>
      </c>
      <c r="H459" s="18">
        <v>401</v>
      </c>
      <c r="I459" s="18">
        <v>283</v>
      </c>
      <c r="J459" s="18">
        <v>165</v>
      </c>
      <c r="K459" s="18">
        <v>42</v>
      </c>
      <c r="L459" s="18">
        <v>593</v>
      </c>
      <c r="M459" s="18">
        <v>475</v>
      </c>
      <c r="N459" s="18">
        <v>327</v>
      </c>
      <c r="O459" s="18">
        <v>209</v>
      </c>
      <c r="P459" s="18">
        <v>86</v>
      </c>
      <c r="Q459" s="18">
        <v>512</v>
      </c>
      <c r="R459" s="18">
        <v>394</v>
      </c>
      <c r="S459" s="18">
        <v>271</v>
      </c>
      <c r="T459" s="18">
        <v>128</v>
      </c>
      <c r="U459" s="18">
        <v>10</v>
      </c>
      <c r="V459" s="18">
        <v>556</v>
      </c>
      <c r="W459" s="18">
        <v>438</v>
      </c>
      <c r="X459" s="18">
        <v>320</v>
      </c>
      <c r="Y459" s="18">
        <v>197</v>
      </c>
      <c r="Z459" s="22">
        <v>54</v>
      </c>
      <c r="AA459" s="11">
        <f t="shared" si="28"/>
        <v>3263025</v>
      </c>
    </row>
    <row r="460" spans="1:28" x14ac:dyDescent="0.25">
      <c r="A460" s="2">
        <v>6</v>
      </c>
      <c r="B460" s="17">
        <v>220</v>
      </c>
      <c r="C460" s="18">
        <v>97</v>
      </c>
      <c r="D460" s="18">
        <v>579</v>
      </c>
      <c r="E460" s="18">
        <v>456</v>
      </c>
      <c r="F460" s="18">
        <v>338</v>
      </c>
      <c r="G460" s="18">
        <v>139</v>
      </c>
      <c r="H460" s="18">
        <v>16</v>
      </c>
      <c r="I460" s="18">
        <v>523</v>
      </c>
      <c r="J460" s="18">
        <v>380</v>
      </c>
      <c r="K460" s="18">
        <v>257</v>
      </c>
      <c r="L460" s="18">
        <v>183</v>
      </c>
      <c r="M460" s="18">
        <v>65</v>
      </c>
      <c r="N460" s="18">
        <v>567</v>
      </c>
      <c r="O460" s="18">
        <v>449</v>
      </c>
      <c r="P460" s="18">
        <v>301</v>
      </c>
      <c r="Q460" s="18">
        <v>227</v>
      </c>
      <c r="R460" s="18">
        <v>109</v>
      </c>
      <c r="S460" s="18">
        <v>611</v>
      </c>
      <c r="T460" s="18">
        <v>493</v>
      </c>
      <c r="U460" s="18">
        <v>375</v>
      </c>
      <c r="V460" s="18">
        <v>171</v>
      </c>
      <c r="W460" s="18">
        <v>28</v>
      </c>
      <c r="X460" s="18">
        <v>535</v>
      </c>
      <c r="Y460" s="18">
        <v>412</v>
      </c>
      <c r="Z460" s="22">
        <v>294</v>
      </c>
      <c r="AA460" s="11">
        <f t="shared" si="28"/>
        <v>3263025</v>
      </c>
    </row>
    <row r="461" spans="1:28" x14ac:dyDescent="0.25">
      <c r="A461" s="2">
        <v>7</v>
      </c>
      <c r="B461" s="17">
        <v>371</v>
      </c>
      <c r="C461" s="18">
        <v>228</v>
      </c>
      <c r="D461" s="18">
        <v>110</v>
      </c>
      <c r="E461" s="18">
        <v>612</v>
      </c>
      <c r="F461" s="18">
        <v>494</v>
      </c>
      <c r="G461" s="18">
        <v>295</v>
      </c>
      <c r="H461" s="18">
        <v>172</v>
      </c>
      <c r="I461" s="18">
        <v>29</v>
      </c>
      <c r="J461" s="18">
        <v>531</v>
      </c>
      <c r="K461" s="18">
        <v>413</v>
      </c>
      <c r="L461" s="18">
        <v>339</v>
      </c>
      <c r="M461" s="18">
        <v>216</v>
      </c>
      <c r="N461" s="18">
        <v>98</v>
      </c>
      <c r="O461" s="18">
        <v>580</v>
      </c>
      <c r="P461" s="18">
        <v>457</v>
      </c>
      <c r="Q461" s="18">
        <v>258</v>
      </c>
      <c r="R461" s="18">
        <v>140</v>
      </c>
      <c r="S461" s="18">
        <v>17</v>
      </c>
      <c r="T461" s="18">
        <v>524</v>
      </c>
      <c r="U461" s="18">
        <v>376</v>
      </c>
      <c r="V461" s="18">
        <v>302</v>
      </c>
      <c r="W461" s="18">
        <v>184</v>
      </c>
      <c r="X461" s="18">
        <v>61</v>
      </c>
      <c r="Y461" s="18">
        <v>568</v>
      </c>
      <c r="Z461" s="22">
        <v>450</v>
      </c>
      <c r="AA461" s="11">
        <f t="shared" si="28"/>
        <v>3263025</v>
      </c>
      <c r="AB461" s="3" t="s">
        <v>3</v>
      </c>
    </row>
    <row r="462" spans="1:28" x14ac:dyDescent="0.25">
      <c r="A462" s="2">
        <v>8</v>
      </c>
      <c r="B462" s="17">
        <v>377</v>
      </c>
      <c r="C462" s="18">
        <v>259</v>
      </c>
      <c r="D462" s="18">
        <v>136</v>
      </c>
      <c r="E462" s="18">
        <v>18</v>
      </c>
      <c r="F462" s="18">
        <v>525</v>
      </c>
      <c r="G462" s="18">
        <v>446</v>
      </c>
      <c r="H462" s="18">
        <v>303</v>
      </c>
      <c r="I462" s="18">
        <v>185</v>
      </c>
      <c r="J462" s="18">
        <v>62</v>
      </c>
      <c r="K462" s="18">
        <v>569</v>
      </c>
      <c r="L462" s="18">
        <v>495</v>
      </c>
      <c r="M462" s="18">
        <v>372</v>
      </c>
      <c r="N462" s="18">
        <v>229</v>
      </c>
      <c r="O462" s="18">
        <v>106</v>
      </c>
      <c r="P462" s="18">
        <v>613</v>
      </c>
      <c r="Q462" s="18">
        <v>414</v>
      </c>
      <c r="R462" s="18">
        <v>291</v>
      </c>
      <c r="S462" s="18">
        <v>173</v>
      </c>
      <c r="T462" s="18">
        <v>30</v>
      </c>
      <c r="U462" s="18">
        <v>532</v>
      </c>
      <c r="V462" s="18">
        <v>458</v>
      </c>
      <c r="W462" s="18">
        <v>340</v>
      </c>
      <c r="X462" s="18">
        <v>217</v>
      </c>
      <c r="Y462" s="18">
        <v>99</v>
      </c>
      <c r="Z462" s="22">
        <v>576</v>
      </c>
      <c r="AA462" s="11">
        <f t="shared" si="28"/>
        <v>3263025</v>
      </c>
    </row>
    <row r="463" spans="1:28" x14ac:dyDescent="0.25">
      <c r="A463" s="2">
        <v>9</v>
      </c>
      <c r="B463" s="17">
        <v>533</v>
      </c>
      <c r="C463" s="18">
        <v>415</v>
      </c>
      <c r="D463" s="18">
        <v>292</v>
      </c>
      <c r="E463" s="18">
        <v>174</v>
      </c>
      <c r="F463" s="18">
        <v>26</v>
      </c>
      <c r="G463" s="18">
        <v>577</v>
      </c>
      <c r="H463" s="18">
        <v>459</v>
      </c>
      <c r="I463" s="18">
        <v>336</v>
      </c>
      <c r="J463" s="18">
        <v>218</v>
      </c>
      <c r="K463" s="18">
        <v>100</v>
      </c>
      <c r="L463" s="18">
        <v>521</v>
      </c>
      <c r="M463" s="18">
        <v>378</v>
      </c>
      <c r="N463" s="18">
        <v>260</v>
      </c>
      <c r="O463" s="18">
        <v>137</v>
      </c>
      <c r="P463" s="18">
        <v>19</v>
      </c>
      <c r="Q463" s="18">
        <v>570</v>
      </c>
      <c r="R463" s="18">
        <v>447</v>
      </c>
      <c r="S463" s="18">
        <v>304</v>
      </c>
      <c r="T463" s="18">
        <v>181</v>
      </c>
      <c r="U463" s="18">
        <v>63</v>
      </c>
      <c r="V463" s="18">
        <v>614</v>
      </c>
      <c r="W463" s="18">
        <v>491</v>
      </c>
      <c r="X463" s="18">
        <v>373</v>
      </c>
      <c r="Y463" s="18">
        <v>230</v>
      </c>
      <c r="Z463" s="22">
        <v>107</v>
      </c>
      <c r="AA463" s="11">
        <f t="shared" si="28"/>
        <v>3263025</v>
      </c>
    </row>
    <row r="464" spans="1:28" x14ac:dyDescent="0.25">
      <c r="A464" s="2">
        <v>10</v>
      </c>
      <c r="B464" s="17">
        <v>64</v>
      </c>
      <c r="C464" s="18">
        <v>566</v>
      </c>
      <c r="D464" s="18">
        <v>448</v>
      </c>
      <c r="E464" s="18">
        <v>305</v>
      </c>
      <c r="F464" s="18">
        <v>182</v>
      </c>
      <c r="G464" s="18">
        <v>108</v>
      </c>
      <c r="H464" s="18">
        <v>615</v>
      </c>
      <c r="I464" s="18">
        <v>492</v>
      </c>
      <c r="J464" s="18">
        <v>374</v>
      </c>
      <c r="K464" s="18">
        <v>226</v>
      </c>
      <c r="L464" s="18">
        <v>27</v>
      </c>
      <c r="M464" s="18">
        <v>534</v>
      </c>
      <c r="N464" s="18">
        <v>411</v>
      </c>
      <c r="O464" s="18">
        <v>293</v>
      </c>
      <c r="P464" s="18">
        <v>175</v>
      </c>
      <c r="Q464" s="18">
        <v>96</v>
      </c>
      <c r="R464" s="18">
        <v>578</v>
      </c>
      <c r="S464" s="18">
        <v>460</v>
      </c>
      <c r="T464" s="18">
        <v>337</v>
      </c>
      <c r="U464" s="18">
        <v>219</v>
      </c>
      <c r="V464" s="18">
        <v>20</v>
      </c>
      <c r="W464" s="18">
        <v>522</v>
      </c>
      <c r="X464" s="18">
        <v>379</v>
      </c>
      <c r="Y464" s="18">
        <v>256</v>
      </c>
      <c r="Z464" s="22">
        <v>138</v>
      </c>
      <c r="AA464" s="11">
        <f t="shared" si="28"/>
        <v>3263025</v>
      </c>
    </row>
    <row r="465" spans="1:28" x14ac:dyDescent="0.25">
      <c r="A465" s="2">
        <v>11</v>
      </c>
      <c r="B465" s="17">
        <v>279</v>
      </c>
      <c r="C465" s="18">
        <v>156</v>
      </c>
      <c r="D465" s="18">
        <v>38</v>
      </c>
      <c r="E465" s="18">
        <v>545</v>
      </c>
      <c r="F465" s="18">
        <v>422</v>
      </c>
      <c r="G465" s="18">
        <v>348</v>
      </c>
      <c r="H465" s="18">
        <v>205</v>
      </c>
      <c r="I465" s="18">
        <v>82</v>
      </c>
      <c r="J465" s="18">
        <v>589</v>
      </c>
      <c r="K465" s="18">
        <v>466</v>
      </c>
      <c r="L465" s="18">
        <v>267</v>
      </c>
      <c r="M465" s="18">
        <v>149</v>
      </c>
      <c r="N465" s="18">
        <v>1</v>
      </c>
      <c r="O465" s="18">
        <v>508</v>
      </c>
      <c r="P465" s="18">
        <v>390</v>
      </c>
      <c r="Q465" s="18">
        <v>311</v>
      </c>
      <c r="R465" s="18">
        <v>193</v>
      </c>
      <c r="S465" s="18">
        <v>75</v>
      </c>
      <c r="T465" s="18">
        <v>552</v>
      </c>
      <c r="U465" s="18">
        <v>434</v>
      </c>
      <c r="V465" s="18">
        <v>360</v>
      </c>
      <c r="W465" s="18">
        <v>237</v>
      </c>
      <c r="X465" s="18">
        <v>119</v>
      </c>
      <c r="Y465" s="18">
        <v>621</v>
      </c>
      <c r="Z465" s="22">
        <v>478</v>
      </c>
      <c r="AA465" s="11">
        <f t="shared" si="28"/>
        <v>3263025</v>
      </c>
    </row>
    <row r="466" spans="1:28" x14ac:dyDescent="0.25">
      <c r="A466" s="2">
        <v>12</v>
      </c>
      <c r="B466" s="17">
        <v>435</v>
      </c>
      <c r="C466" s="18">
        <v>312</v>
      </c>
      <c r="D466" s="18">
        <v>194</v>
      </c>
      <c r="E466" s="18">
        <v>71</v>
      </c>
      <c r="F466" s="18">
        <v>553</v>
      </c>
      <c r="G466" s="18">
        <v>479</v>
      </c>
      <c r="H466" s="18">
        <v>356</v>
      </c>
      <c r="I466" s="18">
        <v>238</v>
      </c>
      <c r="J466" s="18">
        <v>120</v>
      </c>
      <c r="K466" s="18">
        <v>622</v>
      </c>
      <c r="L466" s="18">
        <v>423</v>
      </c>
      <c r="M466" s="18">
        <v>280</v>
      </c>
      <c r="N466" s="18">
        <v>157</v>
      </c>
      <c r="O466" s="18">
        <v>39</v>
      </c>
      <c r="P466" s="18">
        <v>541</v>
      </c>
      <c r="Q466" s="18">
        <v>467</v>
      </c>
      <c r="R466" s="18">
        <v>349</v>
      </c>
      <c r="S466" s="18">
        <v>201</v>
      </c>
      <c r="T466" s="18">
        <v>83</v>
      </c>
      <c r="U466" s="18">
        <v>590</v>
      </c>
      <c r="V466" s="18">
        <v>386</v>
      </c>
      <c r="W466" s="18">
        <v>268</v>
      </c>
      <c r="X466" s="18">
        <v>150</v>
      </c>
      <c r="Y466" s="18">
        <v>2</v>
      </c>
      <c r="Z466" s="22">
        <v>509</v>
      </c>
      <c r="AA466" s="11">
        <f t="shared" si="28"/>
        <v>3263025</v>
      </c>
    </row>
    <row r="467" spans="1:28" x14ac:dyDescent="0.25">
      <c r="A467" s="2">
        <v>13</v>
      </c>
      <c r="B467" s="17">
        <v>586</v>
      </c>
      <c r="C467" s="18">
        <v>468</v>
      </c>
      <c r="D467" s="18">
        <v>350</v>
      </c>
      <c r="E467" s="18">
        <v>202</v>
      </c>
      <c r="F467" s="18">
        <v>84</v>
      </c>
      <c r="G467" s="18">
        <v>510</v>
      </c>
      <c r="H467" s="18">
        <v>387</v>
      </c>
      <c r="I467" s="18">
        <v>269</v>
      </c>
      <c r="J467" s="18">
        <v>146</v>
      </c>
      <c r="K467" s="18">
        <v>3</v>
      </c>
      <c r="L467" s="18">
        <v>554</v>
      </c>
      <c r="M467" s="18">
        <v>431</v>
      </c>
      <c r="N467" s="14">
        <v>313</v>
      </c>
      <c r="O467" s="18">
        <v>195</v>
      </c>
      <c r="P467" s="18">
        <v>72</v>
      </c>
      <c r="Q467" s="18">
        <v>623</v>
      </c>
      <c r="R467" s="18">
        <v>480</v>
      </c>
      <c r="S467" s="18">
        <v>357</v>
      </c>
      <c r="T467" s="18">
        <v>239</v>
      </c>
      <c r="U467" s="18">
        <v>116</v>
      </c>
      <c r="V467" s="18">
        <v>542</v>
      </c>
      <c r="W467" s="18">
        <v>424</v>
      </c>
      <c r="X467" s="18">
        <v>276</v>
      </c>
      <c r="Y467" s="18">
        <v>158</v>
      </c>
      <c r="Z467" s="22">
        <v>40</v>
      </c>
      <c r="AA467" s="11">
        <f t="shared" si="28"/>
        <v>3263025</v>
      </c>
      <c r="AB467" s="12">
        <f>B467^3+C467^3+D467^3+E467^3+F467^3+G467^3+H467^3+I467^3+J467^3+K467^3+L467^3+M467^3+N467^3+O467^3+P467^3+Q467^3+R467^3+S467^3+T467^3+U467^3+V467^3+W467^3+X467^3+Y467^3+Z467^3</f>
        <v>1530765625</v>
      </c>
    </row>
    <row r="468" spans="1:28" x14ac:dyDescent="0.25">
      <c r="A468" s="2">
        <v>14</v>
      </c>
      <c r="B468" s="17">
        <v>117</v>
      </c>
      <c r="C468" s="18">
        <v>624</v>
      </c>
      <c r="D468" s="18">
        <v>476</v>
      </c>
      <c r="E468" s="18">
        <v>358</v>
      </c>
      <c r="F468" s="18">
        <v>240</v>
      </c>
      <c r="G468" s="18">
        <v>36</v>
      </c>
      <c r="H468" s="18">
        <v>543</v>
      </c>
      <c r="I468" s="18">
        <v>425</v>
      </c>
      <c r="J468" s="18">
        <v>277</v>
      </c>
      <c r="K468" s="18">
        <v>159</v>
      </c>
      <c r="L468" s="18">
        <v>85</v>
      </c>
      <c r="M468" s="18">
        <v>587</v>
      </c>
      <c r="N468" s="18">
        <v>469</v>
      </c>
      <c r="O468" s="18">
        <v>346</v>
      </c>
      <c r="P468" s="18">
        <v>203</v>
      </c>
      <c r="Q468" s="18">
        <v>4</v>
      </c>
      <c r="R468" s="18">
        <v>506</v>
      </c>
      <c r="S468" s="18">
        <v>388</v>
      </c>
      <c r="T468" s="18">
        <v>270</v>
      </c>
      <c r="U468" s="18">
        <v>147</v>
      </c>
      <c r="V468" s="18">
        <v>73</v>
      </c>
      <c r="W468" s="18">
        <v>555</v>
      </c>
      <c r="X468" s="18">
        <v>432</v>
      </c>
      <c r="Y468" s="18">
        <v>314</v>
      </c>
      <c r="Z468" s="22">
        <v>191</v>
      </c>
      <c r="AA468" s="11">
        <f t="shared" si="28"/>
        <v>3263025</v>
      </c>
      <c r="AB468" s="12"/>
    </row>
    <row r="469" spans="1:28" x14ac:dyDescent="0.25">
      <c r="A469" s="2">
        <v>15</v>
      </c>
      <c r="B469" s="17">
        <v>148</v>
      </c>
      <c r="C469" s="18">
        <v>5</v>
      </c>
      <c r="D469" s="18">
        <v>507</v>
      </c>
      <c r="E469" s="18">
        <v>389</v>
      </c>
      <c r="F469" s="18">
        <v>266</v>
      </c>
      <c r="G469" s="18">
        <v>192</v>
      </c>
      <c r="H469" s="18">
        <v>74</v>
      </c>
      <c r="I469" s="18">
        <v>551</v>
      </c>
      <c r="J469" s="18">
        <v>433</v>
      </c>
      <c r="K469" s="18">
        <v>315</v>
      </c>
      <c r="L469" s="18">
        <v>236</v>
      </c>
      <c r="M469" s="18">
        <v>118</v>
      </c>
      <c r="N469" s="18">
        <v>625</v>
      </c>
      <c r="O469" s="18">
        <v>477</v>
      </c>
      <c r="P469" s="18">
        <v>359</v>
      </c>
      <c r="Q469" s="18">
        <v>160</v>
      </c>
      <c r="R469" s="18">
        <v>37</v>
      </c>
      <c r="S469" s="18">
        <v>544</v>
      </c>
      <c r="T469" s="18">
        <v>421</v>
      </c>
      <c r="U469" s="18">
        <v>278</v>
      </c>
      <c r="V469" s="18">
        <v>204</v>
      </c>
      <c r="W469" s="18">
        <v>81</v>
      </c>
      <c r="X469" s="18">
        <v>588</v>
      </c>
      <c r="Y469" s="18">
        <v>470</v>
      </c>
      <c r="Z469" s="22">
        <v>347</v>
      </c>
      <c r="AA469" s="11">
        <f t="shared" si="28"/>
        <v>3263025</v>
      </c>
      <c r="AB469" s="12"/>
    </row>
    <row r="470" spans="1:28" x14ac:dyDescent="0.25">
      <c r="A470" s="2">
        <v>16</v>
      </c>
      <c r="B470" s="17">
        <v>488</v>
      </c>
      <c r="C470" s="18">
        <v>370</v>
      </c>
      <c r="D470" s="18">
        <v>247</v>
      </c>
      <c r="E470" s="18">
        <v>104</v>
      </c>
      <c r="F470" s="18">
        <v>606</v>
      </c>
      <c r="G470" s="18">
        <v>407</v>
      </c>
      <c r="H470" s="18">
        <v>289</v>
      </c>
      <c r="I470" s="18">
        <v>166</v>
      </c>
      <c r="J470" s="18">
        <v>48</v>
      </c>
      <c r="K470" s="18">
        <v>530</v>
      </c>
      <c r="L470" s="18">
        <v>451</v>
      </c>
      <c r="M470" s="18">
        <v>333</v>
      </c>
      <c r="N470" s="18">
        <v>215</v>
      </c>
      <c r="O470" s="18">
        <v>92</v>
      </c>
      <c r="P470" s="18">
        <v>599</v>
      </c>
      <c r="Q470" s="18">
        <v>400</v>
      </c>
      <c r="R470" s="18">
        <v>252</v>
      </c>
      <c r="S470" s="18">
        <v>134</v>
      </c>
      <c r="T470" s="18">
        <v>11</v>
      </c>
      <c r="U470" s="18">
        <v>518</v>
      </c>
      <c r="V470" s="18">
        <v>444</v>
      </c>
      <c r="W470" s="18">
        <v>321</v>
      </c>
      <c r="X470" s="18">
        <v>178</v>
      </c>
      <c r="Y470" s="18">
        <v>60</v>
      </c>
      <c r="Z470" s="22">
        <v>562</v>
      </c>
      <c r="AA470" s="11">
        <f t="shared" si="28"/>
        <v>3263025</v>
      </c>
      <c r="AB470" s="12"/>
    </row>
    <row r="471" spans="1:28" x14ac:dyDescent="0.25">
      <c r="A471" s="2">
        <v>17</v>
      </c>
      <c r="B471" s="17">
        <v>519</v>
      </c>
      <c r="C471" s="18">
        <v>396</v>
      </c>
      <c r="D471" s="18">
        <v>253</v>
      </c>
      <c r="E471" s="18">
        <v>135</v>
      </c>
      <c r="F471" s="18">
        <v>12</v>
      </c>
      <c r="G471" s="18">
        <v>563</v>
      </c>
      <c r="H471" s="18">
        <v>445</v>
      </c>
      <c r="I471" s="18">
        <v>322</v>
      </c>
      <c r="J471" s="18">
        <v>179</v>
      </c>
      <c r="K471" s="18">
        <v>56</v>
      </c>
      <c r="L471" s="18">
        <v>607</v>
      </c>
      <c r="M471" s="18">
        <v>489</v>
      </c>
      <c r="N471" s="18">
        <v>366</v>
      </c>
      <c r="O471" s="18">
        <v>248</v>
      </c>
      <c r="P471" s="18">
        <v>105</v>
      </c>
      <c r="Q471" s="18">
        <v>526</v>
      </c>
      <c r="R471" s="18">
        <v>408</v>
      </c>
      <c r="S471" s="18">
        <v>290</v>
      </c>
      <c r="T471" s="18">
        <v>167</v>
      </c>
      <c r="U471" s="18">
        <v>49</v>
      </c>
      <c r="V471" s="18">
        <v>600</v>
      </c>
      <c r="W471" s="18">
        <v>452</v>
      </c>
      <c r="X471" s="18">
        <v>334</v>
      </c>
      <c r="Y471" s="18">
        <v>211</v>
      </c>
      <c r="Z471" s="22">
        <v>93</v>
      </c>
      <c r="AA471" s="11">
        <f t="shared" si="28"/>
        <v>3263025</v>
      </c>
      <c r="AB471" s="12"/>
    </row>
    <row r="472" spans="1:28" x14ac:dyDescent="0.25">
      <c r="A472" s="2">
        <v>18</v>
      </c>
      <c r="B472" s="17">
        <v>50</v>
      </c>
      <c r="C472" s="18">
        <v>527</v>
      </c>
      <c r="D472" s="18">
        <v>409</v>
      </c>
      <c r="E472" s="18">
        <v>286</v>
      </c>
      <c r="F472" s="18">
        <v>168</v>
      </c>
      <c r="G472" s="18">
        <v>94</v>
      </c>
      <c r="H472" s="18">
        <v>596</v>
      </c>
      <c r="I472" s="18">
        <v>453</v>
      </c>
      <c r="J472" s="18">
        <v>335</v>
      </c>
      <c r="K472" s="18">
        <v>212</v>
      </c>
      <c r="L472" s="18">
        <v>13</v>
      </c>
      <c r="M472" s="18">
        <v>520</v>
      </c>
      <c r="N472" s="18">
        <v>397</v>
      </c>
      <c r="O472" s="18">
        <v>254</v>
      </c>
      <c r="P472" s="18">
        <v>131</v>
      </c>
      <c r="Q472" s="18">
        <v>57</v>
      </c>
      <c r="R472" s="18">
        <v>564</v>
      </c>
      <c r="S472" s="18">
        <v>441</v>
      </c>
      <c r="T472" s="18">
        <v>323</v>
      </c>
      <c r="U472" s="18">
        <v>180</v>
      </c>
      <c r="V472" s="18">
        <v>101</v>
      </c>
      <c r="W472" s="18">
        <v>608</v>
      </c>
      <c r="X472" s="18">
        <v>490</v>
      </c>
      <c r="Y472" s="18">
        <v>367</v>
      </c>
      <c r="Z472" s="22">
        <v>249</v>
      </c>
      <c r="AA472" s="11">
        <f t="shared" si="28"/>
        <v>3263025</v>
      </c>
      <c r="AB472" s="12"/>
    </row>
    <row r="473" spans="1:28" x14ac:dyDescent="0.25">
      <c r="A473" s="2">
        <v>19</v>
      </c>
      <c r="B473" s="17">
        <v>176</v>
      </c>
      <c r="C473" s="18">
        <v>58</v>
      </c>
      <c r="D473" s="18">
        <v>565</v>
      </c>
      <c r="E473" s="18">
        <v>442</v>
      </c>
      <c r="F473" s="18">
        <v>324</v>
      </c>
      <c r="G473" s="18">
        <v>250</v>
      </c>
      <c r="H473" s="18">
        <v>102</v>
      </c>
      <c r="I473" s="18">
        <v>609</v>
      </c>
      <c r="J473" s="18">
        <v>486</v>
      </c>
      <c r="K473" s="18">
        <v>368</v>
      </c>
      <c r="L473" s="18">
        <v>169</v>
      </c>
      <c r="M473" s="18">
        <v>46</v>
      </c>
      <c r="N473" s="18">
        <v>528</v>
      </c>
      <c r="O473" s="18">
        <v>410</v>
      </c>
      <c r="P473" s="18">
        <v>287</v>
      </c>
      <c r="Q473" s="18">
        <v>213</v>
      </c>
      <c r="R473" s="18">
        <v>95</v>
      </c>
      <c r="S473" s="18">
        <v>597</v>
      </c>
      <c r="T473" s="18">
        <v>454</v>
      </c>
      <c r="U473" s="18">
        <v>331</v>
      </c>
      <c r="V473" s="18">
        <v>132</v>
      </c>
      <c r="W473" s="18">
        <v>14</v>
      </c>
      <c r="X473" s="18">
        <v>516</v>
      </c>
      <c r="Y473" s="18">
        <v>398</v>
      </c>
      <c r="Z473" s="22">
        <v>255</v>
      </c>
      <c r="AA473" s="11">
        <f t="shared" si="28"/>
        <v>3263025</v>
      </c>
      <c r="AB473" s="12"/>
    </row>
    <row r="474" spans="1:28" x14ac:dyDescent="0.25">
      <c r="A474" s="2">
        <v>20</v>
      </c>
      <c r="B474" s="17">
        <v>332</v>
      </c>
      <c r="C474" s="18">
        <v>214</v>
      </c>
      <c r="D474" s="18">
        <v>91</v>
      </c>
      <c r="E474" s="18">
        <v>598</v>
      </c>
      <c r="F474" s="18">
        <v>455</v>
      </c>
      <c r="G474" s="18">
        <v>251</v>
      </c>
      <c r="H474" s="18">
        <v>133</v>
      </c>
      <c r="I474" s="18">
        <v>15</v>
      </c>
      <c r="J474" s="18">
        <v>517</v>
      </c>
      <c r="K474" s="18">
        <v>399</v>
      </c>
      <c r="L474" s="18">
        <v>325</v>
      </c>
      <c r="M474" s="18">
        <v>177</v>
      </c>
      <c r="N474" s="18">
        <v>59</v>
      </c>
      <c r="O474" s="18">
        <v>561</v>
      </c>
      <c r="P474" s="18">
        <v>443</v>
      </c>
      <c r="Q474" s="18">
        <v>369</v>
      </c>
      <c r="R474" s="18">
        <v>246</v>
      </c>
      <c r="S474" s="18">
        <v>103</v>
      </c>
      <c r="T474" s="18">
        <v>610</v>
      </c>
      <c r="U474" s="18">
        <v>487</v>
      </c>
      <c r="V474" s="18">
        <v>288</v>
      </c>
      <c r="W474" s="18">
        <v>170</v>
      </c>
      <c r="X474" s="18">
        <v>47</v>
      </c>
      <c r="Y474" s="18">
        <v>529</v>
      </c>
      <c r="Z474" s="22">
        <v>406</v>
      </c>
      <c r="AA474" s="11">
        <f t="shared" si="28"/>
        <v>3263025</v>
      </c>
      <c r="AB474" s="12"/>
    </row>
    <row r="475" spans="1:28" x14ac:dyDescent="0.25">
      <c r="A475" s="2">
        <v>21</v>
      </c>
      <c r="B475" s="17">
        <v>572</v>
      </c>
      <c r="C475" s="18">
        <v>429</v>
      </c>
      <c r="D475" s="18">
        <v>306</v>
      </c>
      <c r="E475" s="18">
        <v>188</v>
      </c>
      <c r="F475" s="18">
        <v>70</v>
      </c>
      <c r="G475" s="18">
        <v>616</v>
      </c>
      <c r="H475" s="18">
        <v>498</v>
      </c>
      <c r="I475" s="18">
        <v>355</v>
      </c>
      <c r="J475" s="18">
        <v>232</v>
      </c>
      <c r="K475" s="18">
        <v>114</v>
      </c>
      <c r="L475" s="18">
        <v>540</v>
      </c>
      <c r="M475" s="18">
        <v>417</v>
      </c>
      <c r="N475" s="18">
        <v>299</v>
      </c>
      <c r="O475" s="18">
        <v>151</v>
      </c>
      <c r="P475" s="18">
        <v>33</v>
      </c>
      <c r="Q475" s="18">
        <v>584</v>
      </c>
      <c r="R475" s="18">
        <v>461</v>
      </c>
      <c r="S475" s="18">
        <v>343</v>
      </c>
      <c r="T475" s="18">
        <v>225</v>
      </c>
      <c r="U475" s="18">
        <v>77</v>
      </c>
      <c r="V475" s="18">
        <v>503</v>
      </c>
      <c r="W475" s="18">
        <v>385</v>
      </c>
      <c r="X475" s="18">
        <v>262</v>
      </c>
      <c r="Y475" s="18">
        <v>144</v>
      </c>
      <c r="Z475" s="22">
        <v>21</v>
      </c>
      <c r="AA475" s="11">
        <f t="shared" si="28"/>
        <v>3263025</v>
      </c>
      <c r="AB475" s="12"/>
    </row>
    <row r="476" spans="1:28" x14ac:dyDescent="0.25">
      <c r="A476" s="2">
        <v>22</v>
      </c>
      <c r="B476" s="17">
        <v>78</v>
      </c>
      <c r="C476" s="18">
        <v>585</v>
      </c>
      <c r="D476" s="18">
        <v>462</v>
      </c>
      <c r="E476" s="18">
        <v>344</v>
      </c>
      <c r="F476" s="18">
        <v>221</v>
      </c>
      <c r="G476" s="18">
        <v>22</v>
      </c>
      <c r="H476" s="18">
        <v>504</v>
      </c>
      <c r="I476" s="18">
        <v>381</v>
      </c>
      <c r="J476" s="18">
        <v>263</v>
      </c>
      <c r="K476" s="18">
        <v>145</v>
      </c>
      <c r="L476" s="18">
        <v>66</v>
      </c>
      <c r="M476" s="18">
        <v>573</v>
      </c>
      <c r="N476" s="18">
        <v>430</v>
      </c>
      <c r="O476" s="18">
        <v>307</v>
      </c>
      <c r="P476" s="18">
        <v>189</v>
      </c>
      <c r="Q476" s="18">
        <v>115</v>
      </c>
      <c r="R476" s="18">
        <v>617</v>
      </c>
      <c r="S476" s="18">
        <v>499</v>
      </c>
      <c r="T476" s="18">
        <v>351</v>
      </c>
      <c r="U476" s="18">
        <v>233</v>
      </c>
      <c r="V476" s="18">
        <v>34</v>
      </c>
      <c r="W476" s="18">
        <v>536</v>
      </c>
      <c r="X476" s="18">
        <v>418</v>
      </c>
      <c r="Y476" s="18">
        <v>300</v>
      </c>
      <c r="Z476" s="22">
        <v>152</v>
      </c>
      <c r="AA476" s="11">
        <f t="shared" si="28"/>
        <v>3263025</v>
      </c>
      <c r="AB476" s="12"/>
    </row>
    <row r="477" spans="1:28" x14ac:dyDescent="0.25">
      <c r="A477" s="2">
        <v>23</v>
      </c>
      <c r="B477" s="17">
        <v>234</v>
      </c>
      <c r="C477" s="18">
        <v>111</v>
      </c>
      <c r="D477" s="18">
        <v>618</v>
      </c>
      <c r="E477" s="18">
        <v>500</v>
      </c>
      <c r="F477" s="18">
        <v>352</v>
      </c>
      <c r="G477" s="18">
        <v>153</v>
      </c>
      <c r="H477" s="18">
        <v>35</v>
      </c>
      <c r="I477" s="18">
        <v>537</v>
      </c>
      <c r="J477" s="18">
        <v>419</v>
      </c>
      <c r="K477" s="18">
        <v>296</v>
      </c>
      <c r="L477" s="18">
        <v>222</v>
      </c>
      <c r="M477" s="18">
        <v>79</v>
      </c>
      <c r="N477" s="18">
        <v>581</v>
      </c>
      <c r="O477" s="18">
        <v>463</v>
      </c>
      <c r="P477" s="18">
        <v>345</v>
      </c>
      <c r="Q477" s="18">
        <v>141</v>
      </c>
      <c r="R477" s="18">
        <v>23</v>
      </c>
      <c r="S477" s="18">
        <v>505</v>
      </c>
      <c r="T477" s="18">
        <v>382</v>
      </c>
      <c r="U477" s="18">
        <v>264</v>
      </c>
      <c r="V477" s="18">
        <v>190</v>
      </c>
      <c r="W477" s="18">
        <v>67</v>
      </c>
      <c r="X477" s="18">
        <v>574</v>
      </c>
      <c r="Y477" s="18">
        <v>426</v>
      </c>
      <c r="Z477" s="22">
        <v>308</v>
      </c>
      <c r="AA477" s="11">
        <f t="shared" si="28"/>
        <v>3263025</v>
      </c>
      <c r="AB477" s="12"/>
    </row>
    <row r="478" spans="1:28" x14ac:dyDescent="0.25">
      <c r="A478" s="2">
        <v>24</v>
      </c>
      <c r="B478" s="17">
        <v>265</v>
      </c>
      <c r="C478" s="18">
        <v>142</v>
      </c>
      <c r="D478" s="18">
        <v>24</v>
      </c>
      <c r="E478" s="18">
        <v>501</v>
      </c>
      <c r="F478" s="18">
        <v>383</v>
      </c>
      <c r="G478" s="18">
        <v>309</v>
      </c>
      <c r="H478" s="18">
        <v>186</v>
      </c>
      <c r="I478" s="18">
        <v>68</v>
      </c>
      <c r="J478" s="18">
        <v>575</v>
      </c>
      <c r="K478" s="18">
        <v>427</v>
      </c>
      <c r="L478" s="18">
        <v>353</v>
      </c>
      <c r="M478" s="18">
        <v>235</v>
      </c>
      <c r="N478" s="18">
        <v>112</v>
      </c>
      <c r="O478" s="18">
        <v>619</v>
      </c>
      <c r="P478" s="18">
        <v>496</v>
      </c>
      <c r="Q478" s="18">
        <v>297</v>
      </c>
      <c r="R478" s="18">
        <v>154</v>
      </c>
      <c r="S478" s="18">
        <v>31</v>
      </c>
      <c r="T478" s="18">
        <v>538</v>
      </c>
      <c r="U478" s="18">
        <v>420</v>
      </c>
      <c r="V478" s="18">
        <v>341</v>
      </c>
      <c r="W478" s="18">
        <v>223</v>
      </c>
      <c r="X478" s="18">
        <v>80</v>
      </c>
      <c r="Y478" s="18">
        <v>582</v>
      </c>
      <c r="Z478" s="22">
        <v>464</v>
      </c>
      <c r="AA478" s="11">
        <f t="shared" si="28"/>
        <v>3263025</v>
      </c>
      <c r="AB478" s="12"/>
    </row>
    <row r="479" spans="1:28" x14ac:dyDescent="0.25">
      <c r="A479" s="2">
        <v>25</v>
      </c>
      <c r="B479" s="19">
        <v>416</v>
      </c>
      <c r="C479" s="20">
        <v>298</v>
      </c>
      <c r="D479" s="20">
        <v>155</v>
      </c>
      <c r="E479" s="20">
        <v>32</v>
      </c>
      <c r="F479" s="20">
        <v>539</v>
      </c>
      <c r="G479" s="20">
        <v>465</v>
      </c>
      <c r="H479" s="20">
        <v>342</v>
      </c>
      <c r="I479" s="20">
        <v>224</v>
      </c>
      <c r="J479" s="20">
        <v>76</v>
      </c>
      <c r="K479" s="20">
        <v>583</v>
      </c>
      <c r="L479" s="20">
        <v>384</v>
      </c>
      <c r="M479" s="20">
        <v>261</v>
      </c>
      <c r="N479" s="20">
        <v>143</v>
      </c>
      <c r="O479" s="20">
        <v>25</v>
      </c>
      <c r="P479" s="20">
        <v>502</v>
      </c>
      <c r="Q479" s="20">
        <v>428</v>
      </c>
      <c r="R479" s="20">
        <v>310</v>
      </c>
      <c r="S479" s="20">
        <v>187</v>
      </c>
      <c r="T479" s="20">
        <v>69</v>
      </c>
      <c r="U479" s="20">
        <v>571</v>
      </c>
      <c r="V479" s="20">
        <v>497</v>
      </c>
      <c r="W479" s="20">
        <v>354</v>
      </c>
      <c r="X479" s="20">
        <v>231</v>
      </c>
      <c r="Y479" s="20">
        <v>113</v>
      </c>
      <c r="Z479" s="23">
        <v>620</v>
      </c>
      <c r="AA479" s="11">
        <f t="shared" si="28"/>
        <v>3263025</v>
      </c>
      <c r="AB479" s="12"/>
    </row>
    <row r="480" spans="1:28" x14ac:dyDescent="0.25">
      <c r="A480" s="7" t="s">
        <v>0</v>
      </c>
      <c r="B480" s="11">
        <f t="shared" ref="B480" si="29">SUMSQ(B455:B479)</f>
        <v>3263025</v>
      </c>
      <c r="C480" s="11">
        <f t="shared" ref="C480" si="30">SUMSQ(C455:C479)</f>
        <v>3263025</v>
      </c>
      <c r="D480" s="11">
        <f t="shared" ref="D480" si="31">SUMSQ(D455:D479)</f>
        <v>3263025</v>
      </c>
      <c r="E480" s="11">
        <f t="shared" ref="E480" si="32">SUMSQ(E455:E479)</f>
        <v>3263025</v>
      </c>
      <c r="F480" s="11">
        <f t="shared" ref="F480" si="33">SUMSQ(F455:F479)</f>
        <v>3263025</v>
      </c>
      <c r="G480" s="11">
        <f t="shared" ref="G480" si="34">SUMSQ(G455:G479)</f>
        <v>3263025</v>
      </c>
      <c r="H480" s="11">
        <f t="shared" ref="H480" si="35">SUMSQ(H455:H479)</f>
        <v>3263025</v>
      </c>
      <c r="I480" s="11">
        <f t="shared" ref="I480" si="36">SUMSQ(I455:I479)</f>
        <v>3263025</v>
      </c>
      <c r="J480" s="11">
        <f t="shared" ref="J480" si="37">SUMSQ(J455:J479)</f>
        <v>3263025</v>
      </c>
      <c r="K480" s="11">
        <f t="shared" ref="K480" si="38">SUMSQ(K455:K479)</f>
        <v>3263025</v>
      </c>
      <c r="L480" s="11">
        <f t="shared" ref="L480" si="39">SUMSQ(L455:L479)</f>
        <v>3263025</v>
      </c>
      <c r="M480" s="11">
        <f t="shared" ref="M480" si="40">SUMSQ(M455:M479)</f>
        <v>3263025</v>
      </c>
      <c r="N480" s="11">
        <f t="shared" ref="N480" si="41">SUMSQ(N455:N479)</f>
        <v>3263025</v>
      </c>
      <c r="O480" s="11">
        <f t="shared" ref="O480" si="42">SUMSQ(O455:O479)</f>
        <v>3263025</v>
      </c>
      <c r="P480" s="11">
        <f t="shared" ref="P480" si="43">SUMSQ(P455:P479)</f>
        <v>3263025</v>
      </c>
      <c r="Q480" s="11">
        <f t="shared" ref="Q480" si="44">SUMSQ(Q455:Q479)</f>
        <v>3263025</v>
      </c>
      <c r="R480" s="11">
        <f t="shared" ref="R480" si="45">SUMSQ(R455:R479)</f>
        <v>3263025</v>
      </c>
      <c r="S480" s="11">
        <f t="shared" ref="S480" si="46">SUMSQ(S455:S479)</f>
        <v>3263025</v>
      </c>
      <c r="T480" s="11">
        <f t="shared" ref="T480" si="47">SUMSQ(T455:T479)</f>
        <v>3263025</v>
      </c>
      <c r="U480" s="11">
        <f t="shared" ref="U480" si="48">SUMSQ(U455:U479)</f>
        <v>3263025</v>
      </c>
      <c r="V480" s="11">
        <f t="shared" ref="V480" si="49">SUMSQ(V455:V479)</f>
        <v>3263025</v>
      </c>
      <c r="W480" s="11">
        <f t="shared" ref="W480" si="50">SUMSQ(W455:W479)</f>
        <v>3263025</v>
      </c>
      <c r="X480" s="11">
        <f t="shared" ref="X480" si="51">SUMSQ(X455:X479)</f>
        <v>3263025</v>
      </c>
      <c r="Y480" s="11">
        <f t="shared" ref="Y480" si="52">SUMSQ(Y455:Y479)</f>
        <v>3263025</v>
      </c>
      <c r="Z480" s="11">
        <f t="shared" ref="Z480" si="53">SUMSQ(Z455:Z479)</f>
        <v>3263025</v>
      </c>
      <c r="AA480" s="11"/>
      <c r="AB480" s="12"/>
    </row>
    <row r="481" spans="1:28" x14ac:dyDescent="0.25">
      <c r="A481" s="7" t="s">
        <v>4</v>
      </c>
      <c r="N481" s="12">
        <f>N455^3+N456^3+N457^3+N458^3+N459^3+N460^3+N461^3+N462^3+N463^3+N464^3+N465^3+N466^3+N467^3+N468^3+N469^3+N470^3+N471^3+N472^3+N473^3+N474^3+N475^3+N476^3+N477^3+N478^3+N479^3</f>
        <v>1530765625</v>
      </c>
      <c r="O481" s="12"/>
      <c r="AA481" s="11"/>
      <c r="AB481" s="12"/>
    </row>
    <row r="482" spans="1:28" x14ac:dyDescent="0.25">
      <c r="A482" s="3"/>
      <c r="B482" s="8" t="s">
        <v>6</v>
      </c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11"/>
      <c r="AB482" s="12"/>
    </row>
    <row r="483" spans="1:28" x14ac:dyDescent="0.25">
      <c r="A483" s="7" t="s">
        <v>1</v>
      </c>
      <c r="B483" s="3">
        <f>B455</f>
        <v>6</v>
      </c>
      <c r="C483" s="3">
        <f>C456</f>
        <v>44</v>
      </c>
      <c r="D483" s="3">
        <f>D457</f>
        <v>52</v>
      </c>
      <c r="E483" s="3">
        <f>E458</f>
        <v>90</v>
      </c>
      <c r="F483" s="3">
        <f>F459</f>
        <v>123</v>
      </c>
      <c r="G483" s="3">
        <f>G460</f>
        <v>139</v>
      </c>
      <c r="H483" s="3">
        <f>H461</f>
        <v>172</v>
      </c>
      <c r="I483" s="3">
        <f>I462</f>
        <v>185</v>
      </c>
      <c r="J483" s="3">
        <f>J463</f>
        <v>218</v>
      </c>
      <c r="K483" s="3">
        <f>K464</f>
        <v>226</v>
      </c>
      <c r="L483" s="3">
        <f>L465</f>
        <v>267</v>
      </c>
      <c r="M483" s="3">
        <f>M466</f>
        <v>280</v>
      </c>
      <c r="N483" s="3">
        <f>N467</f>
        <v>313</v>
      </c>
      <c r="O483" s="3">
        <f>O468</f>
        <v>346</v>
      </c>
      <c r="P483" s="3">
        <f>P469</f>
        <v>359</v>
      </c>
      <c r="Q483" s="3">
        <f>Q470</f>
        <v>400</v>
      </c>
      <c r="R483" s="3">
        <f>R471</f>
        <v>408</v>
      </c>
      <c r="S483" s="3">
        <f>S472</f>
        <v>441</v>
      </c>
      <c r="T483" s="3">
        <f>T473</f>
        <v>454</v>
      </c>
      <c r="U483" s="3">
        <f>U474</f>
        <v>487</v>
      </c>
      <c r="V483" s="3">
        <f>V475</f>
        <v>503</v>
      </c>
      <c r="W483" s="3">
        <f>W476</f>
        <v>536</v>
      </c>
      <c r="X483" s="3">
        <f>X477</f>
        <v>574</v>
      </c>
      <c r="Y483" s="3">
        <f>Y478</f>
        <v>582</v>
      </c>
      <c r="Z483" s="9">
        <f>Z479</f>
        <v>620</v>
      </c>
      <c r="AA483" s="11">
        <f>SUMSQ(B483:Z483)</f>
        <v>3263025</v>
      </c>
      <c r="AB483" s="12">
        <f>B483^3+C483^3+D483^3+E483^3+F483^3+G483^3+H483^3+I483^3+J483^3+K483^3+L483^3+M483^3+N483^3+O483^3+P483^3+Q483^3+R483^3+S483^3+T483^3+U483^3+V483^3+W483^3+X483^3+Y483^3+Z483^3</f>
        <v>1530765625</v>
      </c>
    </row>
    <row r="484" spans="1:28" x14ac:dyDescent="0.25">
      <c r="A484" s="7" t="s">
        <v>2</v>
      </c>
      <c r="B484" s="3">
        <f>B479</f>
        <v>416</v>
      </c>
      <c r="C484" s="3">
        <f>C478</f>
        <v>142</v>
      </c>
      <c r="D484" s="3">
        <f>D477</f>
        <v>618</v>
      </c>
      <c r="E484" s="3">
        <f>E476</f>
        <v>344</v>
      </c>
      <c r="F484" s="3">
        <f>F475</f>
        <v>70</v>
      </c>
      <c r="G484" s="3">
        <f>G474</f>
        <v>251</v>
      </c>
      <c r="H484" s="3">
        <f>H473</f>
        <v>102</v>
      </c>
      <c r="I484" s="3">
        <f>I472</f>
        <v>453</v>
      </c>
      <c r="J484" s="3">
        <f>J471</f>
        <v>179</v>
      </c>
      <c r="K484" s="3">
        <f>K470</f>
        <v>530</v>
      </c>
      <c r="L484" s="3">
        <f>L469</f>
        <v>236</v>
      </c>
      <c r="M484" s="3">
        <f>M468</f>
        <v>587</v>
      </c>
      <c r="N484" s="3">
        <f>N467</f>
        <v>313</v>
      </c>
      <c r="O484" s="3">
        <f>O466</f>
        <v>39</v>
      </c>
      <c r="P484" s="3">
        <f>P465</f>
        <v>390</v>
      </c>
      <c r="Q484" s="3">
        <f>Q464</f>
        <v>96</v>
      </c>
      <c r="R484" s="3">
        <f>R463</f>
        <v>447</v>
      </c>
      <c r="S484" s="3">
        <f>S462</f>
        <v>173</v>
      </c>
      <c r="T484" s="3">
        <f>T461</f>
        <v>524</v>
      </c>
      <c r="U484" s="3">
        <f>U460</f>
        <v>375</v>
      </c>
      <c r="V484" s="3">
        <f>V459</f>
        <v>556</v>
      </c>
      <c r="W484" s="3">
        <f>W458</f>
        <v>282</v>
      </c>
      <c r="X484" s="3">
        <f>X457</f>
        <v>8</v>
      </c>
      <c r="Y484" s="3">
        <f>Y456</f>
        <v>484</v>
      </c>
      <c r="Z484" s="9">
        <f>Z455</f>
        <v>210</v>
      </c>
      <c r="AA484" s="11">
        <f>SUMSQ(B484:Z484)</f>
        <v>3263025</v>
      </c>
      <c r="AB484" s="12">
        <f>B484^3+C484^3+D484^3+E484^3+F484^3+G484^3+H484^3+I484^3+J484^3+K484^3+L484^3+M484^3+N484^3+O484^3+P484^3+Q484^3+R484^3+S484^3+T484^3+U484^3+V484^3+W484^3+X484^3+Y484^3+Z484^3</f>
        <v>1530765625</v>
      </c>
    </row>
    <row r="486" spans="1:28" x14ac:dyDescent="0.25">
      <c r="A486" s="2" t="s">
        <v>3</v>
      </c>
      <c r="B486" s="13" t="s">
        <v>57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6"/>
      <c r="AB486" s="2"/>
    </row>
    <row r="487" spans="1:28" x14ac:dyDescent="0.25">
      <c r="A487" s="2">
        <v>1</v>
      </c>
      <c r="B487" s="15">
        <v>20</v>
      </c>
      <c r="C487" s="16">
        <v>513</v>
      </c>
      <c r="D487" s="16">
        <v>381</v>
      </c>
      <c r="E487" s="16">
        <v>254</v>
      </c>
      <c r="F487" s="16">
        <v>147</v>
      </c>
      <c r="G487" s="16">
        <v>71</v>
      </c>
      <c r="H487" s="16">
        <v>569</v>
      </c>
      <c r="I487" s="16">
        <v>437</v>
      </c>
      <c r="J487" s="16">
        <v>310</v>
      </c>
      <c r="K487" s="16">
        <v>178</v>
      </c>
      <c r="L487" s="16">
        <v>102</v>
      </c>
      <c r="M487" s="16">
        <v>625</v>
      </c>
      <c r="N487" s="16">
        <v>493</v>
      </c>
      <c r="O487" s="16">
        <v>361</v>
      </c>
      <c r="P487" s="16">
        <v>234</v>
      </c>
      <c r="Q487" s="16">
        <v>33</v>
      </c>
      <c r="R487" s="16">
        <v>526</v>
      </c>
      <c r="S487" s="16">
        <v>424</v>
      </c>
      <c r="T487" s="16">
        <v>292</v>
      </c>
      <c r="U487" s="16">
        <v>165</v>
      </c>
      <c r="V487" s="16">
        <v>89</v>
      </c>
      <c r="W487" s="16">
        <v>582</v>
      </c>
      <c r="X487" s="16">
        <v>455</v>
      </c>
      <c r="Y487" s="16">
        <v>348</v>
      </c>
      <c r="Z487" s="21">
        <v>216</v>
      </c>
      <c r="AA487" s="11">
        <f t="shared" ref="AA487:AA511" si="54">SUMSQ(B487:Z487)</f>
        <v>3263025</v>
      </c>
    </row>
    <row r="488" spans="1:28" x14ac:dyDescent="0.25">
      <c r="A488" s="2">
        <v>2</v>
      </c>
      <c r="B488" s="17">
        <v>164</v>
      </c>
      <c r="C488" s="18">
        <v>32</v>
      </c>
      <c r="D488" s="18">
        <v>530</v>
      </c>
      <c r="E488" s="18">
        <v>423</v>
      </c>
      <c r="F488" s="18">
        <v>291</v>
      </c>
      <c r="G488" s="18">
        <v>220</v>
      </c>
      <c r="H488" s="18">
        <v>88</v>
      </c>
      <c r="I488" s="18">
        <v>581</v>
      </c>
      <c r="J488" s="18">
        <v>454</v>
      </c>
      <c r="K488" s="18">
        <v>347</v>
      </c>
      <c r="L488" s="18">
        <v>146</v>
      </c>
      <c r="M488" s="18">
        <v>19</v>
      </c>
      <c r="N488" s="18">
        <v>512</v>
      </c>
      <c r="O488" s="18">
        <v>385</v>
      </c>
      <c r="P488" s="18">
        <v>253</v>
      </c>
      <c r="Q488" s="18">
        <v>177</v>
      </c>
      <c r="R488" s="18">
        <v>75</v>
      </c>
      <c r="S488" s="18">
        <v>568</v>
      </c>
      <c r="T488" s="18">
        <v>436</v>
      </c>
      <c r="U488" s="18">
        <v>309</v>
      </c>
      <c r="V488" s="18">
        <v>233</v>
      </c>
      <c r="W488" s="18">
        <v>101</v>
      </c>
      <c r="X488" s="18">
        <v>624</v>
      </c>
      <c r="Y488" s="18">
        <v>492</v>
      </c>
      <c r="Z488" s="22">
        <v>365</v>
      </c>
      <c r="AA488" s="11">
        <f t="shared" si="54"/>
        <v>3263025</v>
      </c>
    </row>
    <row r="489" spans="1:28" x14ac:dyDescent="0.25">
      <c r="A489" s="2">
        <v>3</v>
      </c>
      <c r="B489" s="17">
        <v>308</v>
      </c>
      <c r="C489" s="18">
        <v>176</v>
      </c>
      <c r="D489" s="18">
        <v>74</v>
      </c>
      <c r="E489" s="18">
        <v>567</v>
      </c>
      <c r="F489" s="18">
        <v>440</v>
      </c>
      <c r="G489" s="18">
        <v>364</v>
      </c>
      <c r="H489" s="18">
        <v>232</v>
      </c>
      <c r="I489" s="18">
        <v>105</v>
      </c>
      <c r="J489" s="18">
        <v>623</v>
      </c>
      <c r="K489" s="18">
        <v>491</v>
      </c>
      <c r="L489" s="18">
        <v>295</v>
      </c>
      <c r="M489" s="18">
        <v>163</v>
      </c>
      <c r="N489" s="18">
        <v>31</v>
      </c>
      <c r="O489" s="18">
        <v>529</v>
      </c>
      <c r="P489" s="18">
        <v>422</v>
      </c>
      <c r="Q489" s="18">
        <v>346</v>
      </c>
      <c r="R489" s="18">
        <v>219</v>
      </c>
      <c r="S489" s="18">
        <v>87</v>
      </c>
      <c r="T489" s="18">
        <v>585</v>
      </c>
      <c r="U489" s="18">
        <v>453</v>
      </c>
      <c r="V489" s="18">
        <v>252</v>
      </c>
      <c r="W489" s="18">
        <v>150</v>
      </c>
      <c r="X489" s="18">
        <v>18</v>
      </c>
      <c r="Y489" s="18">
        <v>511</v>
      </c>
      <c r="Z489" s="22">
        <v>384</v>
      </c>
      <c r="AA489" s="11">
        <f t="shared" si="54"/>
        <v>3263025</v>
      </c>
    </row>
    <row r="490" spans="1:28" x14ac:dyDescent="0.25">
      <c r="A490" s="2">
        <v>4</v>
      </c>
      <c r="B490" s="17">
        <v>452</v>
      </c>
      <c r="C490" s="18">
        <v>350</v>
      </c>
      <c r="D490" s="18">
        <v>218</v>
      </c>
      <c r="E490" s="18">
        <v>86</v>
      </c>
      <c r="F490" s="18">
        <v>584</v>
      </c>
      <c r="G490" s="18">
        <v>383</v>
      </c>
      <c r="H490" s="18">
        <v>251</v>
      </c>
      <c r="I490" s="18">
        <v>149</v>
      </c>
      <c r="J490" s="18">
        <v>17</v>
      </c>
      <c r="K490" s="18">
        <v>515</v>
      </c>
      <c r="L490" s="18">
        <v>439</v>
      </c>
      <c r="M490" s="18">
        <v>307</v>
      </c>
      <c r="N490" s="18">
        <v>180</v>
      </c>
      <c r="O490" s="18">
        <v>73</v>
      </c>
      <c r="P490" s="18">
        <v>566</v>
      </c>
      <c r="Q490" s="18">
        <v>495</v>
      </c>
      <c r="R490" s="18">
        <v>363</v>
      </c>
      <c r="S490" s="18">
        <v>231</v>
      </c>
      <c r="T490" s="18">
        <v>104</v>
      </c>
      <c r="U490" s="18">
        <v>622</v>
      </c>
      <c r="V490" s="18">
        <v>421</v>
      </c>
      <c r="W490" s="18">
        <v>294</v>
      </c>
      <c r="X490" s="18">
        <v>162</v>
      </c>
      <c r="Y490" s="18">
        <v>35</v>
      </c>
      <c r="Z490" s="22">
        <v>528</v>
      </c>
      <c r="AA490" s="11">
        <f t="shared" si="54"/>
        <v>3263025</v>
      </c>
    </row>
    <row r="491" spans="1:28" x14ac:dyDescent="0.25">
      <c r="A491" s="2">
        <v>5</v>
      </c>
      <c r="B491" s="17">
        <v>621</v>
      </c>
      <c r="C491" s="18">
        <v>494</v>
      </c>
      <c r="D491" s="18">
        <v>362</v>
      </c>
      <c r="E491" s="18">
        <v>235</v>
      </c>
      <c r="F491" s="18">
        <v>103</v>
      </c>
      <c r="G491" s="18">
        <v>527</v>
      </c>
      <c r="H491" s="18">
        <v>425</v>
      </c>
      <c r="I491" s="18">
        <v>293</v>
      </c>
      <c r="J491" s="18">
        <v>161</v>
      </c>
      <c r="K491" s="18">
        <v>34</v>
      </c>
      <c r="L491" s="18">
        <v>583</v>
      </c>
      <c r="M491" s="18">
        <v>451</v>
      </c>
      <c r="N491" s="18">
        <v>349</v>
      </c>
      <c r="O491" s="18">
        <v>217</v>
      </c>
      <c r="P491" s="18">
        <v>90</v>
      </c>
      <c r="Q491" s="18">
        <v>514</v>
      </c>
      <c r="R491" s="18">
        <v>382</v>
      </c>
      <c r="S491" s="18">
        <v>255</v>
      </c>
      <c r="T491" s="18">
        <v>148</v>
      </c>
      <c r="U491" s="18">
        <v>16</v>
      </c>
      <c r="V491" s="18">
        <v>570</v>
      </c>
      <c r="W491" s="18">
        <v>438</v>
      </c>
      <c r="X491" s="18">
        <v>306</v>
      </c>
      <c r="Y491" s="18">
        <v>179</v>
      </c>
      <c r="Z491" s="22">
        <v>72</v>
      </c>
      <c r="AA491" s="11">
        <f t="shared" si="54"/>
        <v>3263025</v>
      </c>
    </row>
    <row r="492" spans="1:28" x14ac:dyDescent="0.25">
      <c r="A492" s="2">
        <v>6</v>
      </c>
      <c r="B492" s="17">
        <v>206</v>
      </c>
      <c r="C492" s="18">
        <v>79</v>
      </c>
      <c r="D492" s="18">
        <v>597</v>
      </c>
      <c r="E492" s="18">
        <v>470</v>
      </c>
      <c r="F492" s="18">
        <v>338</v>
      </c>
      <c r="G492" s="18">
        <v>137</v>
      </c>
      <c r="H492" s="18">
        <v>10</v>
      </c>
      <c r="I492" s="18">
        <v>503</v>
      </c>
      <c r="J492" s="18">
        <v>396</v>
      </c>
      <c r="K492" s="18">
        <v>269</v>
      </c>
      <c r="L492" s="18">
        <v>193</v>
      </c>
      <c r="M492" s="18">
        <v>61</v>
      </c>
      <c r="N492" s="18">
        <v>559</v>
      </c>
      <c r="O492" s="18">
        <v>427</v>
      </c>
      <c r="P492" s="18">
        <v>325</v>
      </c>
      <c r="Q492" s="18">
        <v>249</v>
      </c>
      <c r="R492" s="18">
        <v>117</v>
      </c>
      <c r="S492" s="18">
        <v>615</v>
      </c>
      <c r="T492" s="18">
        <v>483</v>
      </c>
      <c r="U492" s="18">
        <v>351</v>
      </c>
      <c r="V492" s="18">
        <v>155</v>
      </c>
      <c r="W492" s="18">
        <v>48</v>
      </c>
      <c r="X492" s="18">
        <v>541</v>
      </c>
      <c r="Y492" s="18">
        <v>414</v>
      </c>
      <c r="Z492" s="22">
        <v>282</v>
      </c>
      <c r="AA492" s="11">
        <f t="shared" si="54"/>
        <v>3263025</v>
      </c>
    </row>
    <row r="493" spans="1:28" x14ac:dyDescent="0.25">
      <c r="A493" s="2">
        <v>7</v>
      </c>
      <c r="B493" s="17">
        <v>355</v>
      </c>
      <c r="C493" s="18">
        <v>248</v>
      </c>
      <c r="D493" s="18">
        <v>116</v>
      </c>
      <c r="E493" s="18">
        <v>614</v>
      </c>
      <c r="F493" s="18">
        <v>482</v>
      </c>
      <c r="G493" s="18">
        <v>281</v>
      </c>
      <c r="H493" s="18">
        <v>154</v>
      </c>
      <c r="I493" s="18">
        <v>47</v>
      </c>
      <c r="J493" s="18">
        <v>545</v>
      </c>
      <c r="K493" s="18">
        <v>413</v>
      </c>
      <c r="L493" s="18">
        <v>337</v>
      </c>
      <c r="M493" s="18">
        <v>210</v>
      </c>
      <c r="N493" s="18">
        <v>78</v>
      </c>
      <c r="O493" s="18">
        <v>596</v>
      </c>
      <c r="P493" s="18">
        <v>469</v>
      </c>
      <c r="Q493" s="18">
        <v>268</v>
      </c>
      <c r="R493" s="18">
        <v>136</v>
      </c>
      <c r="S493" s="18">
        <v>9</v>
      </c>
      <c r="T493" s="18">
        <v>502</v>
      </c>
      <c r="U493" s="18">
        <v>400</v>
      </c>
      <c r="V493" s="18">
        <v>324</v>
      </c>
      <c r="W493" s="18">
        <v>192</v>
      </c>
      <c r="X493" s="18">
        <v>65</v>
      </c>
      <c r="Y493" s="18">
        <v>558</v>
      </c>
      <c r="Z493" s="22">
        <v>426</v>
      </c>
      <c r="AA493" s="11">
        <f t="shared" si="54"/>
        <v>3263025</v>
      </c>
      <c r="AB493" s="3" t="s">
        <v>3</v>
      </c>
    </row>
    <row r="494" spans="1:28" x14ac:dyDescent="0.25">
      <c r="A494" s="2">
        <v>8</v>
      </c>
      <c r="B494" s="17">
        <v>399</v>
      </c>
      <c r="C494" s="18">
        <v>267</v>
      </c>
      <c r="D494" s="18">
        <v>140</v>
      </c>
      <c r="E494" s="18">
        <v>8</v>
      </c>
      <c r="F494" s="18">
        <v>501</v>
      </c>
      <c r="G494" s="18">
        <v>430</v>
      </c>
      <c r="H494" s="18">
        <v>323</v>
      </c>
      <c r="I494" s="18">
        <v>191</v>
      </c>
      <c r="J494" s="18">
        <v>64</v>
      </c>
      <c r="K494" s="18">
        <v>557</v>
      </c>
      <c r="L494" s="18">
        <v>481</v>
      </c>
      <c r="M494" s="18">
        <v>354</v>
      </c>
      <c r="N494" s="18">
        <v>247</v>
      </c>
      <c r="O494" s="18">
        <v>120</v>
      </c>
      <c r="P494" s="18">
        <v>613</v>
      </c>
      <c r="Q494" s="18">
        <v>412</v>
      </c>
      <c r="R494" s="18">
        <v>285</v>
      </c>
      <c r="S494" s="18">
        <v>153</v>
      </c>
      <c r="T494" s="18">
        <v>46</v>
      </c>
      <c r="U494" s="18">
        <v>544</v>
      </c>
      <c r="V494" s="18">
        <v>468</v>
      </c>
      <c r="W494" s="18">
        <v>336</v>
      </c>
      <c r="X494" s="18">
        <v>209</v>
      </c>
      <c r="Y494" s="18">
        <v>77</v>
      </c>
      <c r="Z494" s="22">
        <v>600</v>
      </c>
      <c r="AA494" s="11">
        <f t="shared" si="54"/>
        <v>3263025</v>
      </c>
    </row>
    <row r="495" spans="1:28" x14ac:dyDescent="0.25">
      <c r="A495" s="2">
        <v>9</v>
      </c>
      <c r="B495" s="17">
        <v>543</v>
      </c>
      <c r="C495" s="18">
        <v>411</v>
      </c>
      <c r="D495" s="18">
        <v>284</v>
      </c>
      <c r="E495" s="18">
        <v>152</v>
      </c>
      <c r="F495" s="18">
        <v>50</v>
      </c>
      <c r="G495" s="18">
        <v>599</v>
      </c>
      <c r="H495" s="18">
        <v>467</v>
      </c>
      <c r="I495" s="18">
        <v>340</v>
      </c>
      <c r="J495" s="18">
        <v>208</v>
      </c>
      <c r="K495" s="18">
        <v>76</v>
      </c>
      <c r="L495" s="18">
        <v>505</v>
      </c>
      <c r="M495" s="18">
        <v>398</v>
      </c>
      <c r="N495" s="18">
        <v>266</v>
      </c>
      <c r="O495" s="18">
        <v>139</v>
      </c>
      <c r="P495" s="18">
        <v>7</v>
      </c>
      <c r="Q495" s="18">
        <v>556</v>
      </c>
      <c r="R495" s="18">
        <v>429</v>
      </c>
      <c r="S495" s="18">
        <v>322</v>
      </c>
      <c r="T495" s="18">
        <v>195</v>
      </c>
      <c r="U495" s="18">
        <v>63</v>
      </c>
      <c r="V495" s="18">
        <v>612</v>
      </c>
      <c r="W495" s="18">
        <v>485</v>
      </c>
      <c r="X495" s="18">
        <v>353</v>
      </c>
      <c r="Y495" s="18">
        <v>246</v>
      </c>
      <c r="Z495" s="22">
        <v>119</v>
      </c>
      <c r="AA495" s="11">
        <f t="shared" si="54"/>
        <v>3263025</v>
      </c>
    </row>
    <row r="496" spans="1:28" x14ac:dyDescent="0.25">
      <c r="A496" s="2">
        <v>10</v>
      </c>
      <c r="B496" s="17">
        <v>62</v>
      </c>
      <c r="C496" s="18">
        <v>560</v>
      </c>
      <c r="D496" s="18">
        <v>428</v>
      </c>
      <c r="E496" s="18">
        <v>321</v>
      </c>
      <c r="F496" s="18">
        <v>194</v>
      </c>
      <c r="G496" s="18">
        <v>118</v>
      </c>
      <c r="H496" s="18">
        <v>611</v>
      </c>
      <c r="I496" s="18">
        <v>484</v>
      </c>
      <c r="J496" s="18">
        <v>352</v>
      </c>
      <c r="K496" s="18">
        <v>250</v>
      </c>
      <c r="L496" s="18">
        <v>49</v>
      </c>
      <c r="M496" s="18">
        <v>542</v>
      </c>
      <c r="N496" s="18">
        <v>415</v>
      </c>
      <c r="O496" s="18">
        <v>283</v>
      </c>
      <c r="P496" s="18">
        <v>151</v>
      </c>
      <c r="Q496" s="18">
        <v>80</v>
      </c>
      <c r="R496" s="18">
        <v>598</v>
      </c>
      <c r="S496" s="18">
        <v>466</v>
      </c>
      <c r="T496" s="18">
        <v>339</v>
      </c>
      <c r="U496" s="18">
        <v>207</v>
      </c>
      <c r="V496" s="18">
        <v>6</v>
      </c>
      <c r="W496" s="18">
        <v>504</v>
      </c>
      <c r="X496" s="18">
        <v>397</v>
      </c>
      <c r="Y496" s="18">
        <v>270</v>
      </c>
      <c r="Z496" s="22">
        <v>138</v>
      </c>
      <c r="AA496" s="11">
        <f t="shared" si="54"/>
        <v>3263025</v>
      </c>
    </row>
    <row r="497" spans="1:28" x14ac:dyDescent="0.25">
      <c r="A497" s="2">
        <v>11</v>
      </c>
      <c r="B497" s="17">
        <v>297</v>
      </c>
      <c r="C497" s="18">
        <v>170</v>
      </c>
      <c r="D497" s="18">
        <v>38</v>
      </c>
      <c r="E497" s="18">
        <v>531</v>
      </c>
      <c r="F497" s="18">
        <v>404</v>
      </c>
      <c r="G497" s="18">
        <v>328</v>
      </c>
      <c r="H497" s="18">
        <v>221</v>
      </c>
      <c r="I497" s="18">
        <v>94</v>
      </c>
      <c r="J497" s="18">
        <v>587</v>
      </c>
      <c r="K497" s="18">
        <v>460</v>
      </c>
      <c r="L497" s="18">
        <v>259</v>
      </c>
      <c r="M497" s="18">
        <v>127</v>
      </c>
      <c r="N497" s="18">
        <v>25</v>
      </c>
      <c r="O497" s="18">
        <v>518</v>
      </c>
      <c r="P497" s="18">
        <v>386</v>
      </c>
      <c r="Q497" s="18">
        <v>315</v>
      </c>
      <c r="R497" s="18">
        <v>183</v>
      </c>
      <c r="S497" s="18">
        <v>51</v>
      </c>
      <c r="T497" s="18">
        <v>574</v>
      </c>
      <c r="U497" s="18">
        <v>442</v>
      </c>
      <c r="V497" s="18">
        <v>366</v>
      </c>
      <c r="W497" s="18">
        <v>239</v>
      </c>
      <c r="X497" s="18">
        <v>107</v>
      </c>
      <c r="Y497" s="18">
        <v>605</v>
      </c>
      <c r="Z497" s="22">
        <v>498</v>
      </c>
      <c r="AA497" s="11">
        <f t="shared" si="54"/>
        <v>3263025</v>
      </c>
    </row>
    <row r="498" spans="1:28" x14ac:dyDescent="0.25">
      <c r="A498" s="2">
        <v>12</v>
      </c>
      <c r="B498" s="17">
        <v>441</v>
      </c>
      <c r="C498" s="18">
        <v>314</v>
      </c>
      <c r="D498" s="18">
        <v>182</v>
      </c>
      <c r="E498" s="18">
        <v>55</v>
      </c>
      <c r="F498" s="18">
        <v>573</v>
      </c>
      <c r="G498" s="18">
        <v>497</v>
      </c>
      <c r="H498" s="18">
        <v>370</v>
      </c>
      <c r="I498" s="18">
        <v>238</v>
      </c>
      <c r="J498" s="18">
        <v>106</v>
      </c>
      <c r="K498" s="18">
        <v>604</v>
      </c>
      <c r="L498" s="18">
        <v>403</v>
      </c>
      <c r="M498" s="18">
        <v>296</v>
      </c>
      <c r="N498" s="18">
        <v>169</v>
      </c>
      <c r="O498" s="18">
        <v>37</v>
      </c>
      <c r="P498" s="18">
        <v>535</v>
      </c>
      <c r="Q498" s="18">
        <v>459</v>
      </c>
      <c r="R498" s="18">
        <v>327</v>
      </c>
      <c r="S498" s="18">
        <v>225</v>
      </c>
      <c r="T498" s="18">
        <v>93</v>
      </c>
      <c r="U498" s="18">
        <v>586</v>
      </c>
      <c r="V498" s="18">
        <v>390</v>
      </c>
      <c r="W498" s="18">
        <v>258</v>
      </c>
      <c r="X498" s="18">
        <v>126</v>
      </c>
      <c r="Y498" s="18">
        <v>24</v>
      </c>
      <c r="Z498" s="22">
        <v>517</v>
      </c>
      <c r="AA498" s="11">
        <f t="shared" si="54"/>
        <v>3263025</v>
      </c>
    </row>
    <row r="499" spans="1:28" x14ac:dyDescent="0.25">
      <c r="A499" s="2">
        <v>13</v>
      </c>
      <c r="B499" s="17">
        <v>590</v>
      </c>
      <c r="C499" s="18">
        <v>458</v>
      </c>
      <c r="D499" s="18">
        <v>326</v>
      </c>
      <c r="E499" s="18">
        <v>224</v>
      </c>
      <c r="F499" s="18">
        <v>92</v>
      </c>
      <c r="G499" s="18">
        <v>516</v>
      </c>
      <c r="H499" s="18">
        <v>389</v>
      </c>
      <c r="I499" s="18">
        <v>257</v>
      </c>
      <c r="J499" s="18">
        <v>130</v>
      </c>
      <c r="K499" s="18">
        <v>23</v>
      </c>
      <c r="L499" s="18">
        <v>572</v>
      </c>
      <c r="M499" s="18">
        <v>445</v>
      </c>
      <c r="N499" s="14">
        <v>313</v>
      </c>
      <c r="O499" s="18">
        <v>181</v>
      </c>
      <c r="P499" s="18">
        <v>54</v>
      </c>
      <c r="Q499" s="18">
        <v>603</v>
      </c>
      <c r="R499" s="18">
        <v>496</v>
      </c>
      <c r="S499" s="18">
        <v>369</v>
      </c>
      <c r="T499" s="18">
        <v>237</v>
      </c>
      <c r="U499" s="18">
        <v>110</v>
      </c>
      <c r="V499" s="18">
        <v>534</v>
      </c>
      <c r="W499" s="18">
        <v>402</v>
      </c>
      <c r="X499" s="18">
        <v>300</v>
      </c>
      <c r="Y499" s="18">
        <v>168</v>
      </c>
      <c r="Z499" s="22">
        <v>36</v>
      </c>
      <c r="AA499" s="11">
        <f t="shared" si="54"/>
        <v>3263025</v>
      </c>
      <c r="AB499" s="12">
        <f>B499^3+C499^3+D499^3+E499^3+F499^3+G499^3+H499^3+I499^3+J499^3+K499^3+L499^3+M499^3+N499^3+O499^3+P499^3+Q499^3+R499^3+S499^3+T499^3+U499^3+V499^3+W499^3+X499^3+Y499^3+Z499^3</f>
        <v>1530765625</v>
      </c>
    </row>
    <row r="500" spans="1:28" x14ac:dyDescent="0.25">
      <c r="A500" s="2">
        <v>14</v>
      </c>
      <c r="B500" s="17">
        <v>109</v>
      </c>
      <c r="C500" s="18">
        <v>602</v>
      </c>
      <c r="D500" s="18">
        <v>500</v>
      </c>
      <c r="E500" s="18">
        <v>368</v>
      </c>
      <c r="F500" s="18">
        <v>236</v>
      </c>
      <c r="G500" s="18">
        <v>40</v>
      </c>
      <c r="H500" s="18">
        <v>533</v>
      </c>
      <c r="I500" s="18">
        <v>401</v>
      </c>
      <c r="J500" s="18">
        <v>299</v>
      </c>
      <c r="K500" s="18">
        <v>167</v>
      </c>
      <c r="L500" s="18">
        <v>91</v>
      </c>
      <c r="M500" s="18">
        <v>589</v>
      </c>
      <c r="N500" s="18">
        <v>457</v>
      </c>
      <c r="O500" s="18">
        <v>330</v>
      </c>
      <c r="P500" s="18">
        <v>223</v>
      </c>
      <c r="Q500" s="18">
        <v>22</v>
      </c>
      <c r="R500" s="18">
        <v>520</v>
      </c>
      <c r="S500" s="18">
        <v>388</v>
      </c>
      <c r="T500" s="18">
        <v>256</v>
      </c>
      <c r="U500" s="18">
        <v>129</v>
      </c>
      <c r="V500" s="18">
        <v>53</v>
      </c>
      <c r="W500" s="18">
        <v>571</v>
      </c>
      <c r="X500" s="18">
        <v>444</v>
      </c>
      <c r="Y500" s="18">
        <v>312</v>
      </c>
      <c r="Z500" s="22">
        <v>185</v>
      </c>
      <c r="AA500" s="11">
        <f t="shared" si="54"/>
        <v>3263025</v>
      </c>
      <c r="AB500" s="12"/>
    </row>
    <row r="501" spans="1:28" x14ac:dyDescent="0.25">
      <c r="A501" s="2">
        <v>15</v>
      </c>
      <c r="B501" s="17">
        <v>128</v>
      </c>
      <c r="C501" s="18">
        <v>21</v>
      </c>
      <c r="D501" s="18">
        <v>519</v>
      </c>
      <c r="E501" s="18">
        <v>387</v>
      </c>
      <c r="F501" s="18">
        <v>260</v>
      </c>
      <c r="G501" s="18">
        <v>184</v>
      </c>
      <c r="H501" s="18">
        <v>52</v>
      </c>
      <c r="I501" s="18">
        <v>575</v>
      </c>
      <c r="J501" s="18">
        <v>443</v>
      </c>
      <c r="K501" s="18">
        <v>311</v>
      </c>
      <c r="L501" s="18">
        <v>240</v>
      </c>
      <c r="M501" s="18">
        <v>108</v>
      </c>
      <c r="N501" s="18">
        <v>601</v>
      </c>
      <c r="O501" s="18">
        <v>499</v>
      </c>
      <c r="P501" s="18">
        <v>367</v>
      </c>
      <c r="Q501" s="18">
        <v>166</v>
      </c>
      <c r="R501" s="18">
        <v>39</v>
      </c>
      <c r="S501" s="18">
        <v>532</v>
      </c>
      <c r="T501" s="18">
        <v>405</v>
      </c>
      <c r="U501" s="18">
        <v>298</v>
      </c>
      <c r="V501" s="18">
        <v>222</v>
      </c>
      <c r="W501" s="18">
        <v>95</v>
      </c>
      <c r="X501" s="18">
        <v>588</v>
      </c>
      <c r="Y501" s="18">
        <v>456</v>
      </c>
      <c r="Z501" s="22">
        <v>329</v>
      </c>
      <c r="AA501" s="11">
        <f t="shared" si="54"/>
        <v>3263025</v>
      </c>
      <c r="AB501" s="12"/>
    </row>
    <row r="502" spans="1:28" x14ac:dyDescent="0.25">
      <c r="A502" s="2">
        <v>16</v>
      </c>
      <c r="B502" s="17">
        <v>488</v>
      </c>
      <c r="C502" s="18">
        <v>356</v>
      </c>
      <c r="D502" s="18">
        <v>229</v>
      </c>
      <c r="E502" s="18">
        <v>122</v>
      </c>
      <c r="F502" s="18">
        <v>620</v>
      </c>
      <c r="G502" s="18">
        <v>419</v>
      </c>
      <c r="H502" s="18">
        <v>287</v>
      </c>
      <c r="I502" s="18">
        <v>160</v>
      </c>
      <c r="J502" s="18">
        <v>28</v>
      </c>
      <c r="K502" s="18">
        <v>546</v>
      </c>
      <c r="L502" s="18">
        <v>475</v>
      </c>
      <c r="M502" s="18">
        <v>343</v>
      </c>
      <c r="N502" s="18">
        <v>211</v>
      </c>
      <c r="O502" s="18">
        <v>84</v>
      </c>
      <c r="P502" s="18">
        <v>577</v>
      </c>
      <c r="Q502" s="18">
        <v>376</v>
      </c>
      <c r="R502" s="18">
        <v>274</v>
      </c>
      <c r="S502" s="18">
        <v>142</v>
      </c>
      <c r="T502" s="18">
        <v>15</v>
      </c>
      <c r="U502" s="18">
        <v>508</v>
      </c>
      <c r="V502" s="18">
        <v>432</v>
      </c>
      <c r="W502" s="18">
        <v>305</v>
      </c>
      <c r="X502" s="18">
        <v>198</v>
      </c>
      <c r="Y502" s="18">
        <v>66</v>
      </c>
      <c r="Z502" s="22">
        <v>564</v>
      </c>
      <c r="AA502" s="11">
        <f t="shared" si="54"/>
        <v>3263025</v>
      </c>
      <c r="AB502" s="12"/>
    </row>
    <row r="503" spans="1:28" x14ac:dyDescent="0.25">
      <c r="A503" s="2">
        <v>17</v>
      </c>
      <c r="B503" s="17">
        <v>507</v>
      </c>
      <c r="C503" s="18">
        <v>380</v>
      </c>
      <c r="D503" s="18">
        <v>273</v>
      </c>
      <c r="E503" s="18">
        <v>141</v>
      </c>
      <c r="F503" s="18">
        <v>14</v>
      </c>
      <c r="G503" s="18">
        <v>563</v>
      </c>
      <c r="H503" s="18">
        <v>431</v>
      </c>
      <c r="I503" s="18">
        <v>304</v>
      </c>
      <c r="J503" s="18">
        <v>197</v>
      </c>
      <c r="K503" s="18">
        <v>70</v>
      </c>
      <c r="L503" s="18">
        <v>619</v>
      </c>
      <c r="M503" s="18">
        <v>487</v>
      </c>
      <c r="N503" s="18">
        <v>360</v>
      </c>
      <c r="O503" s="18">
        <v>228</v>
      </c>
      <c r="P503" s="18">
        <v>121</v>
      </c>
      <c r="Q503" s="18">
        <v>550</v>
      </c>
      <c r="R503" s="18">
        <v>418</v>
      </c>
      <c r="S503" s="18">
        <v>286</v>
      </c>
      <c r="T503" s="18">
        <v>159</v>
      </c>
      <c r="U503" s="18">
        <v>27</v>
      </c>
      <c r="V503" s="18">
        <v>576</v>
      </c>
      <c r="W503" s="18">
        <v>474</v>
      </c>
      <c r="X503" s="18">
        <v>342</v>
      </c>
      <c r="Y503" s="18">
        <v>215</v>
      </c>
      <c r="Z503" s="22">
        <v>83</v>
      </c>
      <c r="AA503" s="11">
        <f t="shared" si="54"/>
        <v>3263025</v>
      </c>
      <c r="AB503" s="12"/>
    </row>
    <row r="504" spans="1:28" x14ac:dyDescent="0.25">
      <c r="A504" s="2">
        <v>18</v>
      </c>
      <c r="B504" s="17">
        <v>26</v>
      </c>
      <c r="C504" s="18">
        <v>549</v>
      </c>
      <c r="D504" s="18">
        <v>417</v>
      </c>
      <c r="E504" s="18">
        <v>290</v>
      </c>
      <c r="F504" s="18">
        <v>158</v>
      </c>
      <c r="G504" s="18">
        <v>82</v>
      </c>
      <c r="H504" s="18">
        <v>580</v>
      </c>
      <c r="I504" s="18">
        <v>473</v>
      </c>
      <c r="J504" s="18">
        <v>341</v>
      </c>
      <c r="K504" s="18">
        <v>214</v>
      </c>
      <c r="L504" s="18">
        <v>13</v>
      </c>
      <c r="M504" s="18">
        <v>506</v>
      </c>
      <c r="N504" s="18">
        <v>379</v>
      </c>
      <c r="O504" s="18">
        <v>272</v>
      </c>
      <c r="P504" s="18">
        <v>145</v>
      </c>
      <c r="Q504" s="18">
        <v>69</v>
      </c>
      <c r="R504" s="18">
        <v>562</v>
      </c>
      <c r="S504" s="18">
        <v>435</v>
      </c>
      <c r="T504" s="18">
        <v>303</v>
      </c>
      <c r="U504" s="18">
        <v>196</v>
      </c>
      <c r="V504" s="18">
        <v>125</v>
      </c>
      <c r="W504" s="18">
        <v>618</v>
      </c>
      <c r="X504" s="18">
        <v>486</v>
      </c>
      <c r="Y504" s="18">
        <v>359</v>
      </c>
      <c r="Z504" s="22">
        <v>227</v>
      </c>
      <c r="AA504" s="11">
        <f t="shared" si="54"/>
        <v>3263025</v>
      </c>
      <c r="AB504" s="12"/>
    </row>
    <row r="505" spans="1:28" x14ac:dyDescent="0.25">
      <c r="A505" s="2">
        <v>19</v>
      </c>
      <c r="B505" s="17">
        <v>200</v>
      </c>
      <c r="C505" s="18">
        <v>68</v>
      </c>
      <c r="D505" s="18">
        <v>561</v>
      </c>
      <c r="E505" s="18">
        <v>434</v>
      </c>
      <c r="F505" s="18">
        <v>302</v>
      </c>
      <c r="G505" s="18">
        <v>226</v>
      </c>
      <c r="H505" s="18">
        <v>124</v>
      </c>
      <c r="I505" s="18">
        <v>617</v>
      </c>
      <c r="J505" s="18">
        <v>490</v>
      </c>
      <c r="K505" s="18">
        <v>358</v>
      </c>
      <c r="L505" s="18">
        <v>157</v>
      </c>
      <c r="M505" s="18">
        <v>30</v>
      </c>
      <c r="N505" s="18">
        <v>548</v>
      </c>
      <c r="O505" s="18">
        <v>416</v>
      </c>
      <c r="P505" s="18">
        <v>289</v>
      </c>
      <c r="Q505" s="18">
        <v>213</v>
      </c>
      <c r="R505" s="18">
        <v>81</v>
      </c>
      <c r="S505" s="18">
        <v>579</v>
      </c>
      <c r="T505" s="18">
        <v>472</v>
      </c>
      <c r="U505" s="18">
        <v>345</v>
      </c>
      <c r="V505" s="18">
        <v>144</v>
      </c>
      <c r="W505" s="18">
        <v>12</v>
      </c>
      <c r="X505" s="18">
        <v>510</v>
      </c>
      <c r="Y505" s="18">
        <v>378</v>
      </c>
      <c r="Z505" s="22">
        <v>271</v>
      </c>
      <c r="AA505" s="11">
        <f t="shared" si="54"/>
        <v>3263025</v>
      </c>
      <c r="AB505" s="12"/>
    </row>
    <row r="506" spans="1:28" x14ac:dyDescent="0.25">
      <c r="A506" s="2">
        <v>20</v>
      </c>
      <c r="B506" s="17">
        <v>344</v>
      </c>
      <c r="C506" s="18">
        <v>212</v>
      </c>
      <c r="D506" s="18">
        <v>85</v>
      </c>
      <c r="E506" s="18">
        <v>578</v>
      </c>
      <c r="F506" s="18">
        <v>471</v>
      </c>
      <c r="G506" s="18">
        <v>275</v>
      </c>
      <c r="H506" s="18">
        <v>143</v>
      </c>
      <c r="I506" s="18">
        <v>11</v>
      </c>
      <c r="J506" s="18">
        <v>509</v>
      </c>
      <c r="K506" s="18">
        <v>377</v>
      </c>
      <c r="L506" s="18">
        <v>301</v>
      </c>
      <c r="M506" s="18">
        <v>199</v>
      </c>
      <c r="N506" s="18">
        <v>67</v>
      </c>
      <c r="O506" s="18">
        <v>565</v>
      </c>
      <c r="P506" s="18">
        <v>433</v>
      </c>
      <c r="Q506" s="18">
        <v>357</v>
      </c>
      <c r="R506" s="18">
        <v>230</v>
      </c>
      <c r="S506" s="18">
        <v>123</v>
      </c>
      <c r="T506" s="18">
        <v>616</v>
      </c>
      <c r="U506" s="18">
        <v>489</v>
      </c>
      <c r="V506" s="18">
        <v>288</v>
      </c>
      <c r="W506" s="18">
        <v>156</v>
      </c>
      <c r="X506" s="18">
        <v>29</v>
      </c>
      <c r="Y506" s="18">
        <v>547</v>
      </c>
      <c r="Z506" s="22">
        <v>420</v>
      </c>
      <c r="AA506" s="11">
        <f t="shared" si="54"/>
        <v>3263025</v>
      </c>
      <c r="AB506" s="12"/>
    </row>
    <row r="507" spans="1:28" x14ac:dyDescent="0.25">
      <c r="A507" s="2">
        <v>21</v>
      </c>
      <c r="B507" s="17">
        <v>554</v>
      </c>
      <c r="C507" s="18">
        <v>447</v>
      </c>
      <c r="D507" s="18">
        <v>320</v>
      </c>
      <c r="E507" s="18">
        <v>188</v>
      </c>
      <c r="F507" s="18">
        <v>56</v>
      </c>
      <c r="G507" s="18">
        <v>610</v>
      </c>
      <c r="H507" s="18">
        <v>478</v>
      </c>
      <c r="I507" s="18">
        <v>371</v>
      </c>
      <c r="J507" s="18">
        <v>244</v>
      </c>
      <c r="K507" s="18">
        <v>112</v>
      </c>
      <c r="L507" s="18">
        <v>536</v>
      </c>
      <c r="M507" s="18">
        <v>409</v>
      </c>
      <c r="N507" s="18">
        <v>277</v>
      </c>
      <c r="O507" s="18">
        <v>175</v>
      </c>
      <c r="P507" s="18">
        <v>43</v>
      </c>
      <c r="Q507" s="18">
        <v>592</v>
      </c>
      <c r="R507" s="18">
        <v>465</v>
      </c>
      <c r="S507" s="18">
        <v>333</v>
      </c>
      <c r="T507" s="18">
        <v>201</v>
      </c>
      <c r="U507" s="18">
        <v>99</v>
      </c>
      <c r="V507" s="18">
        <v>523</v>
      </c>
      <c r="W507" s="18">
        <v>391</v>
      </c>
      <c r="X507" s="18">
        <v>264</v>
      </c>
      <c r="Y507" s="18">
        <v>132</v>
      </c>
      <c r="Z507" s="22">
        <v>5</v>
      </c>
      <c r="AA507" s="11">
        <f t="shared" si="54"/>
        <v>3263025</v>
      </c>
      <c r="AB507" s="12"/>
    </row>
    <row r="508" spans="1:28" x14ac:dyDescent="0.25">
      <c r="A508" s="2">
        <v>22</v>
      </c>
      <c r="B508" s="17">
        <v>98</v>
      </c>
      <c r="C508" s="18">
        <v>591</v>
      </c>
      <c r="D508" s="18">
        <v>464</v>
      </c>
      <c r="E508" s="18">
        <v>332</v>
      </c>
      <c r="F508" s="18">
        <v>205</v>
      </c>
      <c r="G508" s="18">
        <v>4</v>
      </c>
      <c r="H508" s="18">
        <v>522</v>
      </c>
      <c r="I508" s="18">
        <v>395</v>
      </c>
      <c r="J508" s="18">
        <v>263</v>
      </c>
      <c r="K508" s="18">
        <v>131</v>
      </c>
      <c r="L508" s="18">
        <v>60</v>
      </c>
      <c r="M508" s="18">
        <v>553</v>
      </c>
      <c r="N508" s="18">
        <v>446</v>
      </c>
      <c r="O508" s="18">
        <v>319</v>
      </c>
      <c r="P508" s="18">
        <v>187</v>
      </c>
      <c r="Q508" s="18">
        <v>111</v>
      </c>
      <c r="R508" s="18">
        <v>609</v>
      </c>
      <c r="S508" s="18">
        <v>477</v>
      </c>
      <c r="T508" s="18">
        <v>375</v>
      </c>
      <c r="U508" s="18">
        <v>243</v>
      </c>
      <c r="V508" s="18">
        <v>42</v>
      </c>
      <c r="W508" s="18">
        <v>540</v>
      </c>
      <c r="X508" s="18">
        <v>408</v>
      </c>
      <c r="Y508" s="18">
        <v>276</v>
      </c>
      <c r="Z508" s="22">
        <v>174</v>
      </c>
      <c r="AA508" s="11">
        <f t="shared" si="54"/>
        <v>3263025</v>
      </c>
      <c r="AB508" s="12"/>
    </row>
    <row r="509" spans="1:28" x14ac:dyDescent="0.25">
      <c r="A509" s="2">
        <v>23</v>
      </c>
      <c r="B509" s="17">
        <v>242</v>
      </c>
      <c r="C509" s="18">
        <v>115</v>
      </c>
      <c r="D509" s="18">
        <v>608</v>
      </c>
      <c r="E509" s="18">
        <v>476</v>
      </c>
      <c r="F509" s="18">
        <v>374</v>
      </c>
      <c r="G509" s="18">
        <v>173</v>
      </c>
      <c r="H509" s="18">
        <v>41</v>
      </c>
      <c r="I509" s="18">
        <v>539</v>
      </c>
      <c r="J509" s="18">
        <v>407</v>
      </c>
      <c r="K509" s="18">
        <v>280</v>
      </c>
      <c r="L509" s="18">
        <v>204</v>
      </c>
      <c r="M509" s="18">
        <v>97</v>
      </c>
      <c r="N509" s="18">
        <v>595</v>
      </c>
      <c r="O509" s="18">
        <v>463</v>
      </c>
      <c r="P509" s="18">
        <v>331</v>
      </c>
      <c r="Q509" s="18">
        <v>135</v>
      </c>
      <c r="R509" s="18">
        <v>3</v>
      </c>
      <c r="S509" s="18">
        <v>521</v>
      </c>
      <c r="T509" s="18">
        <v>394</v>
      </c>
      <c r="U509" s="18">
        <v>262</v>
      </c>
      <c r="V509" s="18">
        <v>186</v>
      </c>
      <c r="W509" s="18">
        <v>59</v>
      </c>
      <c r="X509" s="18">
        <v>552</v>
      </c>
      <c r="Y509" s="18">
        <v>450</v>
      </c>
      <c r="Z509" s="22">
        <v>318</v>
      </c>
      <c r="AA509" s="11">
        <f t="shared" si="54"/>
        <v>3263025</v>
      </c>
      <c r="AB509" s="12"/>
    </row>
    <row r="510" spans="1:28" x14ac:dyDescent="0.25">
      <c r="A510" s="2">
        <v>24</v>
      </c>
      <c r="B510" s="17">
        <v>261</v>
      </c>
      <c r="C510" s="18">
        <v>134</v>
      </c>
      <c r="D510" s="18">
        <v>2</v>
      </c>
      <c r="E510" s="18">
        <v>525</v>
      </c>
      <c r="F510" s="18">
        <v>393</v>
      </c>
      <c r="G510" s="18">
        <v>317</v>
      </c>
      <c r="H510" s="18">
        <v>190</v>
      </c>
      <c r="I510" s="18">
        <v>58</v>
      </c>
      <c r="J510" s="18">
        <v>551</v>
      </c>
      <c r="K510" s="18">
        <v>449</v>
      </c>
      <c r="L510" s="18">
        <v>373</v>
      </c>
      <c r="M510" s="18">
        <v>241</v>
      </c>
      <c r="N510" s="18">
        <v>114</v>
      </c>
      <c r="O510" s="18">
        <v>607</v>
      </c>
      <c r="P510" s="18">
        <v>480</v>
      </c>
      <c r="Q510" s="18">
        <v>279</v>
      </c>
      <c r="R510" s="18">
        <v>172</v>
      </c>
      <c r="S510" s="18">
        <v>45</v>
      </c>
      <c r="T510" s="18">
        <v>538</v>
      </c>
      <c r="U510" s="18">
        <v>406</v>
      </c>
      <c r="V510" s="18">
        <v>335</v>
      </c>
      <c r="W510" s="18">
        <v>203</v>
      </c>
      <c r="X510" s="18">
        <v>96</v>
      </c>
      <c r="Y510" s="18">
        <v>594</v>
      </c>
      <c r="Z510" s="22">
        <v>462</v>
      </c>
      <c r="AA510" s="11">
        <f t="shared" si="54"/>
        <v>3263025</v>
      </c>
      <c r="AB510" s="12"/>
    </row>
    <row r="511" spans="1:28" x14ac:dyDescent="0.25">
      <c r="A511" s="2">
        <v>25</v>
      </c>
      <c r="B511" s="19">
        <v>410</v>
      </c>
      <c r="C511" s="20">
        <v>278</v>
      </c>
      <c r="D511" s="20">
        <v>171</v>
      </c>
      <c r="E511" s="20">
        <v>44</v>
      </c>
      <c r="F511" s="20">
        <v>537</v>
      </c>
      <c r="G511" s="20">
        <v>461</v>
      </c>
      <c r="H511" s="20">
        <v>334</v>
      </c>
      <c r="I511" s="20">
        <v>202</v>
      </c>
      <c r="J511" s="20">
        <v>100</v>
      </c>
      <c r="K511" s="20">
        <v>593</v>
      </c>
      <c r="L511" s="20">
        <v>392</v>
      </c>
      <c r="M511" s="20">
        <v>265</v>
      </c>
      <c r="N511" s="20">
        <v>133</v>
      </c>
      <c r="O511" s="20">
        <v>1</v>
      </c>
      <c r="P511" s="20">
        <v>524</v>
      </c>
      <c r="Q511" s="20">
        <v>448</v>
      </c>
      <c r="R511" s="20">
        <v>316</v>
      </c>
      <c r="S511" s="20">
        <v>189</v>
      </c>
      <c r="T511" s="20">
        <v>57</v>
      </c>
      <c r="U511" s="20">
        <v>555</v>
      </c>
      <c r="V511" s="20">
        <v>479</v>
      </c>
      <c r="W511" s="20">
        <v>372</v>
      </c>
      <c r="X511" s="20">
        <v>245</v>
      </c>
      <c r="Y511" s="20">
        <v>113</v>
      </c>
      <c r="Z511" s="23">
        <v>606</v>
      </c>
      <c r="AA511" s="11">
        <f t="shared" si="54"/>
        <v>3263025</v>
      </c>
      <c r="AB511" s="12"/>
    </row>
    <row r="512" spans="1:28" x14ac:dyDescent="0.25">
      <c r="A512" s="7" t="s">
        <v>0</v>
      </c>
      <c r="B512" s="11">
        <f t="shared" ref="B512" si="55">SUMSQ(B487:B511)</f>
        <v>3263025</v>
      </c>
      <c r="C512" s="11">
        <f t="shared" ref="C512" si="56">SUMSQ(C487:C511)</f>
        <v>3263025</v>
      </c>
      <c r="D512" s="11">
        <f t="shared" ref="D512" si="57">SUMSQ(D487:D511)</f>
        <v>3263025</v>
      </c>
      <c r="E512" s="11">
        <f t="shared" ref="E512" si="58">SUMSQ(E487:E511)</f>
        <v>3263025</v>
      </c>
      <c r="F512" s="11">
        <f t="shared" ref="F512" si="59">SUMSQ(F487:F511)</f>
        <v>3263025</v>
      </c>
      <c r="G512" s="11">
        <f t="shared" ref="G512" si="60">SUMSQ(G487:G511)</f>
        <v>3263025</v>
      </c>
      <c r="H512" s="11">
        <f t="shared" ref="H512" si="61">SUMSQ(H487:H511)</f>
        <v>3263025</v>
      </c>
      <c r="I512" s="11">
        <f t="shared" ref="I512" si="62">SUMSQ(I487:I511)</f>
        <v>3263025</v>
      </c>
      <c r="J512" s="11">
        <f t="shared" ref="J512" si="63">SUMSQ(J487:J511)</f>
        <v>3263025</v>
      </c>
      <c r="K512" s="11">
        <f t="shared" ref="K512" si="64">SUMSQ(K487:K511)</f>
        <v>3263025</v>
      </c>
      <c r="L512" s="11">
        <f t="shared" ref="L512" si="65">SUMSQ(L487:L511)</f>
        <v>3263025</v>
      </c>
      <c r="M512" s="11">
        <f t="shared" ref="M512" si="66">SUMSQ(M487:M511)</f>
        <v>3263025</v>
      </c>
      <c r="N512" s="11">
        <f t="shared" ref="N512" si="67">SUMSQ(N487:N511)</f>
        <v>3263025</v>
      </c>
      <c r="O512" s="11">
        <f t="shared" ref="O512" si="68">SUMSQ(O487:O511)</f>
        <v>3263025</v>
      </c>
      <c r="P512" s="11">
        <f t="shared" ref="P512" si="69">SUMSQ(P487:P511)</f>
        <v>3263025</v>
      </c>
      <c r="Q512" s="11">
        <f t="shared" ref="Q512" si="70">SUMSQ(Q487:Q511)</f>
        <v>3263025</v>
      </c>
      <c r="R512" s="11">
        <f t="shared" ref="R512" si="71">SUMSQ(R487:R511)</f>
        <v>3263025</v>
      </c>
      <c r="S512" s="11">
        <f t="shared" ref="S512" si="72">SUMSQ(S487:S511)</f>
        <v>3263025</v>
      </c>
      <c r="T512" s="11">
        <f t="shared" ref="T512" si="73">SUMSQ(T487:T511)</f>
        <v>3263025</v>
      </c>
      <c r="U512" s="11">
        <f t="shared" ref="U512" si="74">SUMSQ(U487:U511)</f>
        <v>3263025</v>
      </c>
      <c r="V512" s="11">
        <f t="shared" ref="V512" si="75">SUMSQ(V487:V511)</f>
        <v>3263025</v>
      </c>
      <c r="W512" s="11">
        <f t="shared" ref="W512" si="76">SUMSQ(W487:W511)</f>
        <v>3263025</v>
      </c>
      <c r="X512" s="11">
        <f t="shared" ref="X512" si="77">SUMSQ(X487:X511)</f>
        <v>3263025</v>
      </c>
      <c r="Y512" s="11">
        <f t="shared" ref="Y512" si="78">SUMSQ(Y487:Y511)</f>
        <v>3263025</v>
      </c>
      <c r="Z512" s="11">
        <f t="shared" ref="Z512" si="79">SUMSQ(Z487:Z511)</f>
        <v>3263025</v>
      </c>
      <c r="AA512" s="11"/>
      <c r="AB512" s="12"/>
    </row>
    <row r="513" spans="1:28" x14ac:dyDescent="0.25">
      <c r="A513" s="7" t="s">
        <v>4</v>
      </c>
      <c r="N513" s="12">
        <f>N487^3+N488^3+N489^3+N490^3+N491^3+N492^3+N493^3+N494^3+N495^3+N496^3+N497^3+N498^3+N499^3+N500^3+N501^3+N502^3+N503^3+N504^3+N505^3+N506^3+N507^3+N508^3+N509^3+N510^3+N511^3</f>
        <v>1530765625</v>
      </c>
      <c r="O513" s="12"/>
      <c r="AA513" s="11"/>
      <c r="AB513" s="12"/>
    </row>
    <row r="514" spans="1:28" x14ac:dyDescent="0.25">
      <c r="A514" s="3"/>
      <c r="B514" s="8" t="s">
        <v>6</v>
      </c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11"/>
      <c r="AB514" s="12"/>
    </row>
    <row r="515" spans="1:28" x14ac:dyDescent="0.25">
      <c r="A515" s="7" t="s">
        <v>1</v>
      </c>
      <c r="B515" s="3">
        <f>B487</f>
        <v>20</v>
      </c>
      <c r="C515" s="3">
        <f>C488</f>
        <v>32</v>
      </c>
      <c r="D515" s="3">
        <f>D489</f>
        <v>74</v>
      </c>
      <c r="E515" s="3">
        <f>E490</f>
        <v>86</v>
      </c>
      <c r="F515" s="3">
        <f>F491</f>
        <v>103</v>
      </c>
      <c r="G515" s="3">
        <f>G492</f>
        <v>137</v>
      </c>
      <c r="H515" s="3">
        <f>H493</f>
        <v>154</v>
      </c>
      <c r="I515" s="3">
        <f>I494</f>
        <v>191</v>
      </c>
      <c r="J515" s="3">
        <f>J495</f>
        <v>208</v>
      </c>
      <c r="K515" s="3">
        <f>K496</f>
        <v>250</v>
      </c>
      <c r="L515" s="3">
        <f>L497</f>
        <v>259</v>
      </c>
      <c r="M515" s="3">
        <f>M498</f>
        <v>296</v>
      </c>
      <c r="N515" s="3">
        <f>N499</f>
        <v>313</v>
      </c>
      <c r="O515" s="3">
        <f>O500</f>
        <v>330</v>
      </c>
      <c r="P515" s="3">
        <f>P501</f>
        <v>367</v>
      </c>
      <c r="Q515" s="3">
        <f>Q502</f>
        <v>376</v>
      </c>
      <c r="R515" s="3">
        <f>R503</f>
        <v>418</v>
      </c>
      <c r="S515" s="3">
        <f>S504</f>
        <v>435</v>
      </c>
      <c r="T515" s="3">
        <f>T505</f>
        <v>472</v>
      </c>
      <c r="U515" s="3">
        <f>U506</f>
        <v>489</v>
      </c>
      <c r="V515" s="3">
        <f>V507</f>
        <v>523</v>
      </c>
      <c r="W515" s="3">
        <f>W508</f>
        <v>540</v>
      </c>
      <c r="X515" s="3">
        <f>X509</f>
        <v>552</v>
      </c>
      <c r="Y515" s="3">
        <f>Y510</f>
        <v>594</v>
      </c>
      <c r="Z515" s="9">
        <f>Z511</f>
        <v>606</v>
      </c>
      <c r="AA515" s="11">
        <f>SUMSQ(B515:Z515)</f>
        <v>3263025</v>
      </c>
      <c r="AB515" s="12">
        <f>B515^3+C515^3+D515^3+E515^3+F515^3+G515^3+H515^3+I515^3+J515^3+K515^3+L515^3+M515^3+N515^3+O515^3+P515^3+Q515^3+R515^3+S515^3+T515^3+U515^3+V515^3+W515^3+X515^3+Y515^3+Z515^3</f>
        <v>1530765625</v>
      </c>
    </row>
    <row r="516" spans="1:28" x14ac:dyDescent="0.25">
      <c r="A516" s="7" t="s">
        <v>2</v>
      </c>
      <c r="B516" s="3">
        <f>B511</f>
        <v>410</v>
      </c>
      <c r="C516" s="3">
        <f>C510</f>
        <v>134</v>
      </c>
      <c r="D516" s="3">
        <f>D509</f>
        <v>608</v>
      </c>
      <c r="E516" s="3">
        <f>E508</f>
        <v>332</v>
      </c>
      <c r="F516" s="3">
        <f>F507</f>
        <v>56</v>
      </c>
      <c r="G516" s="3">
        <f>G506</f>
        <v>275</v>
      </c>
      <c r="H516" s="3">
        <f>H505</f>
        <v>124</v>
      </c>
      <c r="I516" s="3">
        <f>I504</f>
        <v>473</v>
      </c>
      <c r="J516" s="3">
        <f>J503</f>
        <v>197</v>
      </c>
      <c r="K516" s="3">
        <f>K502</f>
        <v>546</v>
      </c>
      <c r="L516" s="3">
        <f>L501</f>
        <v>240</v>
      </c>
      <c r="M516" s="3">
        <f>M500</f>
        <v>589</v>
      </c>
      <c r="N516" s="3">
        <f>N499</f>
        <v>313</v>
      </c>
      <c r="O516" s="3">
        <f>O498</f>
        <v>37</v>
      </c>
      <c r="P516" s="3">
        <f>P497</f>
        <v>386</v>
      </c>
      <c r="Q516" s="3">
        <f>Q496</f>
        <v>80</v>
      </c>
      <c r="R516" s="3">
        <f>R495</f>
        <v>429</v>
      </c>
      <c r="S516" s="3">
        <f>S494</f>
        <v>153</v>
      </c>
      <c r="T516" s="3">
        <f>T493</f>
        <v>502</v>
      </c>
      <c r="U516" s="3">
        <f>U492</f>
        <v>351</v>
      </c>
      <c r="V516" s="3">
        <f>V491</f>
        <v>570</v>
      </c>
      <c r="W516" s="3">
        <f>W490</f>
        <v>294</v>
      </c>
      <c r="X516" s="3">
        <f>X489</f>
        <v>18</v>
      </c>
      <c r="Y516" s="3">
        <f>Y488</f>
        <v>492</v>
      </c>
      <c r="Z516" s="9">
        <f>Z487</f>
        <v>216</v>
      </c>
      <c r="AA516" s="11">
        <f>SUMSQ(B516:Z516)</f>
        <v>3263025</v>
      </c>
      <c r="AB516" s="12">
        <f>B516^3+C516^3+D516^3+E516^3+F516^3+G516^3+H516^3+I516^3+J516^3+K516^3+L516^3+M516^3+N516^3+O516^3+P516^3+Q516^3+R516^3+S516^3+T516^3+U516^3+V516^3+W516^3+X516^3+Y516^3+Z516^3</f>
        <v>1530765625</v>
      </c>
    </row>
    <row r="518" spans="1:28" x14ac:dyDescent="0.25">
      <c r="A518" s="2" t="s">
        <v>3</v>
      </c>
      <c r="B518" s="13" t="s">
        <v>58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6"/>
      <c r="AB518" s="2"/>
    </row>
    <row r="519" spans="1:28" x14ac:dyDescent="0.25">
      <c r="A519" s="2">
        <v>1</v>
      </c>
      <c r="B519" s="15">
        <v>10</v>
      </c>
      <c r="C519" s="16">
        <v>568</v>
      </c>
      <c r="D519" s="16">
        <v>476</v>
      </c>
      <c r="E519" s="16">
        <v>289</v>
      </c>
      <c r="F519" s="16">
        <v>222</v>
      </c>
      <c r="G519" s="16">
        <v>328</v>
      </c>
      <c r="H519" s="16">
        <v>136</v>
      </c>
      <c r="I519" s="16">
        <v>74</v>
      </c>
      <c r="J519" s="16">
        <v>607</v>
      </c>
      <c r="K519" s="16">
        <v>420</v>
      </c>
      <c r="L519" s="16">
        <v>546</v>
      </c>
      <c r="M519" s="16">
        <v>459</v>
      </c>
      <c r="N519" s="16">
        <v>267</v>
      </c>
      <c r="O519" s="16">
        <v>180</v>
      </c>
      <c r="P519" s="16">
        <v>113</v>
      </c>
      <c r="Q519" s="16">
        <v>244</v>
      </c>
      <c r="R519" s="16">
        <v>27</v>
      </c>
      <c r="S519" s="16">
        <v>590</v>
      </c>
      <c r="T519" s="16">
        <v>398</v>
      </c>
      <c r="U519" s="16">
        <v>306</v>
      </c>
      <c r="V519" s="16">
        <v>437</v>
      </c>
      <c r="W519" s="16">
        <v>375</v>
      </c>
      <c r="X519" s="16">
        <v>158</v>
      </c>
      <c r="Y519" s="16">
        <v>91</v>
      </c>
      <c r="Z519" s="21">
        <v>504</v>
      </c>
      <c r="AA519" s="11">
        <f t="shared" ref="AA519:AA543" si="80">SUMSQ(B519:Z519)</f>
        <v>3263025</v>
      </c>
    </row>
    <row r="520" spans="1:28" x14ac:dyDescent="0.25">
      <c r="A520" s="2">
        <v>2</v>
      </c>
      <c r="B520" s="17">
        <v>245</v>
      </c>
      <c r="C520" s="18">
        <v>28</v>
      </c>
      <c r="D520" s="18">
        <v>586</v>
      </c>
      <c r="E520" s="18">
        <v>399</v>
      </c>
      <c r="F520" s="18">
        <v>307</v>
      </c>
      <c r="G520" s="18">
        <v>438</v>
      </c>
      <c r="H520" s="18">
        <v>371</v>
      </c>
      <c r="I520" s="18">
        <v>159</v>
      </c>
      <c r="J520" s="18">
        <v>92</v>
      </c>
      <c r="K520" s="18">
        <v>505</v>
      </c>
      <c r="L520" s="18">
        <v>6</v>
      </c>
      <c r="M520" s="18">
        <v>569</v>
      </c>
      <c r="N520" s="18">
        <v>477</v>
      </c>
      <c r="O520" s="18">
        <v>290</v>
      </c>
      <c r="P520" s="18">
        <v>223</v>
      </c>
      <c r="Q520" s="18">
        <v>329</v>
      </c>
      <c r="R520" s="18">
        <v>137</v>
      </c>
      <c r="S520" s="18">
        <v>75</v>
      </c>
      <c r="T520" s="18">
        <v>608</v>
      </c>
      <c r="U520" s="18">
        <v>416</v>
      </c>
      <c r="V520" s="18">
        <v>547</v>
      </c>
      <c r="W520" s="18">
        <v>460</v>
      </c>
      <c r="X520" s="18">
        <v>268</v>
      </c>
      <c r="Y520" s="18">
        <v>176</v>
      </c>
      <c r="Z520" s="22">
        <v>114</v>
      </c>
      <c r="AA520" s="11">
        <f t="shared" si="80"/>
        <v>3263025</v>
      </c>
    </row>
    <row r="521" spans="1:28" x14ac:dyDescent="0.25">
      <c r="A521" s="2">
        <v>3</v>
      </c>
      <c r="B521" s="17">
        <v>330</v>
      </c>
      <c r="C521" s="18">
        <v>138</v>
      </c>
      <c r="D521" s="18">
        <v>71</v>
      </c>
      <c r="E521" s="18">
        <v>609</v>
      </c>
      <c r="F521" s="18">
        <v>417</v>
      </c>
      <c r="G521" s="18">
        <v>548</v>
      </c>
      <c r="H521" s="18">
        <v>456</v>
      </c>
      <c r="I521" s="18">
        <v>269</v>
      </c>
      <c r="J521" s="18">
        <v>177</v>
      </c>
      <c r="K521" s="18">
        <v>115</v>
      </c>
      <c r="L521" s="18">
        <v>241</v>
      </c>
      <c r="M521" s="18">
        <v>29</v>
      </c>
      <c r="N521" s="18">
        <v>587</v>
      </c>
      <c r="O521" s="18">
        <v>400</v>
      </c>
      <c r="P521" s="18">
        <v>308</v>
      </c>
      <c r="Q521" s="18">
        <v>439</v>
      </c>
      <c r="R521" s="18">
        <v>372</v>
      </c>
      <c r="S521" s="18">
        <v>160</v>
      </c>
      <c r="T521" s="18">
        <v>93</v>
      </c>
      <c r="U521" s="18">
        <v>501</v>
      </c>
      <c r="V521" s="18">
        <v>7</v>
      </c>
      <c r="W521" s="18">
        <v>570</v>
      </c>
      <c r="X521" s="18">
        <v>478</v>
      </c>
      <c r="Y521" s="18">
        <v>286</v>
      </c>
      <c r="Z521" s="22">
        <v>224</v>
      </c>
      <c r="AA521" s="11">
        <f t="shared" si="80"/>
        <v>3263025</v>
      </c>
    </row>
    <row r="522" spans="1:28" x14ac:dyDescent="0.25">
      <c r="A522" s="2">
        <v>4</v>
      </c>
      <c r="B522" s="17">
        <v>440</v>
      </c>
      <c r="C522" s="18">
        <v>373</v>
      </c>
      <c r="D522" s="18">
        <v>156</v>
      </c>
      <c r="E522" s="18">
        <v>94</v>
      </c>
      <c r="F522" s="18">
        <v>502</v>
      </c>
      <c r="G522" s="18">
        <v>8</v>
      </c>
      <c r="H522" s="18">
        <v>566</v>
      </c>
      <c r="I522" s="18">
        <v>479</v>
      </c>
      <c r="J522" s="18">
        <v>287</v>
      </c>
      <c r="K522" s="18">
        <v>225</v>
      </c>
      <c r="L522" s="18">
        <v>326</v>
      </c>
      <c r="M522" s="18">
        <v>139</v>
      </c>
      <c r="N522" s="18">
        <v>72</v>
      </c>
      <c r="O522" s="18">
        <v>610</v>
      </c>
      <c r="P522" s="18">
        <v>418</v>
      </c>
      <c r="Q522" s="18">
        <v>549</v>
      </c>
      <c r="R522" s="18">
        <v>457</v>
      </c>
      <c r="S522" s="18">
        <v>270</v>
      </c>
      <c r="T522" s="18">
        <v>178</v>
      </c>
      <c r="U522" s="18">
        <v>111</v>
      </c>
      <c r="V522" s="18">
        <v>242</v>
      </c>
      <c r="W522" s="18">
        <v>30</v>
      </c>
      <c r="X522" s="18">
        <v>588</v>
      </c>
      <c r="Y522" s="18">
        <v>396</v>
      </c>
      <c r="Z522" s="22">
        <v>309</v>
      </c>
      <c r="AA522" s="11">
        <f t="shared" si="80"/>
        <v>3263025</v>
      </c>
    </row>
    <row r="523" spans="1:28" x14ac:dyDescent="0.25">
      <c r="A523" s="2">
        <v>5</v>
      </c>
      <c r="B523" s="17">
        <v>550</v>
      </c>
      <c r="C523" s="18">
        <v>458</v>
      </c>
      <c r="D523" s="18">
        <v>266</v>
      </c>
      <c r="E523" s="18">
        <v>179</v>
      </c>
      <c r="F523" s="18">
        <v>112</v>
      </c>
      <c r="G523" s="18">
        <v>243</v>
      </c>
      <c r="H523" s="18">
        <v>26</v>
      </c>
      <c r="I523" s="18">
        <v>589</v>
      </c>
      <c r="J523" s="18">
        <v>397</v>
      </c>
      <c r="K523" s="18">
        <v>310</v>
      </c>
      <c r="L523" s="18">
        <v>436</v>
      </c>
      <c r="M523" s="18">
        <v>374</v>
      </c>
      <c r="N523" s="18">
        <v>157</v>
      </c>
      <c r="O523" s="18">
        <v>95</v>
      </c>
      <c r="P523" s="18">
        <v>503</v>
      </c>
      <c r="Q523" s="18">
        <v>9</v>
      </c>
      <c r="R523" s="18">
        <v>567</v>
      </c>
      <c r="S523" s="18">
        <v>480</v>
      </c>
      <c r="T523" s="18">
        <v>288</v>
      </c>
      <c r="U523" s="18">
        <v>221</v>
      </c>
      <c r="V523" s="18">
        <v>327</v>
      </c>
      <c r="W523" s="18">
        <v>140</v>
      </c>
      <c r="X523" s="18">
        <v>73</v>
      </c>
      <c r="Y523" s="18">
        <v>606</v>
      </c>
      <c r="Z523" s="22">
        <v>419</v>
      </c>
      <c r="AA523" s="11">
        <f t="shared" si="80"/>
        <v>3263025</v>
      </c>
    </row>
    <row r="524" spans="1:28" x14ac:dyDescent="0.25">
      <c r="A524" s="2">
        <v>6</v>
      </c>
      <c r="B524" s="17">
        <v>558</v>
      </c>
      <c r="C524" s="18">
        <v>491</v>
      </c>
      <c r="D524" s="18">
        <v>279</v>
      </c>
      <c r="E524" s="18">
        <v>212</v>
      </c>
      <c r="F524" s="18">
        <v>25</v>
      </c>
      <c r="G524" s="18">
        <v>126</v>
      </c>
      <c r="H524" s="18">
        <v>64</v>
      </c>
      <c r="I524" s="18">
        <v>622</v>
      </c>
      <c r="J524" s="18">
        <v>410</v>
      </c>
      <c r="K524" s="18">
        <v>343</v>
      </c>
      <c r="L524" s="18">
        <v>474</v>
      </c>
      <c r="M524" s="18">
        <v>257</v>
      </c>
      <c r="N524" s="18">
        <v>195</v>
      </c>
      <c r="O524" s="18">
        <v>103</v>
      </c>
      <c r="P524" s="18">
        <v>536</v>
      </c>
      <c r="Q524" s="18">
        <v>42</v>
      </c>
      <c r="R524" s="18">
        <v>580</v>
      </c>
      <c r="S524" s="18">
        <v>388</v>
      </c>
      <c r="T524" s="18">
        <v>321</v>
      </c>
      <c r="U524" s="18">
        <v>234</v>
      </c>
      <c r="V524" s="18">
        <v>365</v>
      </c>
      <c r="W524" s="18">
        <v>173</v>
      </c>
      <c r="X524" s="18">
        <v>81</v>
      </c>
      <c r="Y524" s="18">
        <v>519</v>
      </c>
      <c r="Z524" s="22">
        <v>427</v>
      </c>
      <c r="AA524" s="11">
        <f t="shared" si="80"/>
        <v>3263025</v>
      </c>
    </row>
    <row r="525" spans="1:28" x14ac:dyDescent="0.25">
      <c r="A525" s="2">
        <v>7</v>
      </c>
      <c r="B525" s="17">
        <v>43</v>
      </c>
      <c r="C525" s="18">
        <v>576</v>
      </c>
      <c r="D525" s="18">
        <v>389</v>
      </c>
      <c r="E525" s="18">
        <v>322</v>
      </c>
      <c r="F525" s="18">
        <v>235</v>
      </c>
      <c r="G525" s="18">
        <v>361</v>
      </c>
      <c r="H525" s="18">
        <v>174</v>
      </c>
      <c r="I525" s="18">
        <v>82</v>
      </c>
      <c r="J525" s="18">
        <v>520</v>
      </c>
      <c r="K525" s="18">
        <v>428</v>
      </c>
      <c r="L525" s="18">
        <v>559</v>
      </c>
      <c r="M525" s="18">
        <v>492</v>
      </c>
      <c r="N525" s="18">
        <v>280</v>
      </c>
      <c r="O525" s="18">
        <v>213</v>
      </c>
      <c r="P525" s="18">
        <v>21</v>
      </c>
      <c r="Q525" s="18">
        <v>127</v>
      </c>
      <c r="R525" s="18">
        <v>65</v>
      </c>
      <c r="S525" s="18">
        <v>623</v>
      </c>
      <c r="T525" s="18">
        <v>406</v>
      </c>
      <c r="U525" s="18">
        <v>344</v>
      </c>
      <c r="V525" s="18">
        <v>475</v>
      </c>
      <c r="W525" s="18">
        <v>258</v>
      </c>
      <c r="X525" s="18">
        <v>191</v>
      </c>
      <c r="Y525" s="18">
        <v>104</v>
      </c>
      <c r="Z525" s="22">
        <v>537</v>
      </c>
      <c r="AA525" s="11">
        <f t="shared" si="80"/>
        <v>3263025</v>
      </c>
      <c r="AB525" s="3" t="s">
        <v>3</v>
      </c>
    </row>
    <row r="526" spans="1:28" x14ac:dyDescent="0.25">
      <c r="A526" s="2">
        <v>8</v>
      </c>
      <c r="B526" s="17">
        <v>128</v>
      </c>
      <c r="C526" s="18">
        <v>61</v>
      </c>
      <c r="D526" s="18">
        <v>624</v>
      </c>
      <c r="E526" s="18">
        <v>407</v>
      </c>
      <c r="F526" s="18">
        <v>345</v>
      </c>
      <c r="G526" s="18">
        <v>471</v>
      </c>
      <c r="H526" s="18">
        <v>259</v>
      </c>
      <c r="I526" s="18">
        <v>192</v>
      </c>
      <c r="J526" s="18">
        <v>105</v>
      </c>
      <c r="K526" s="18">
        <v>538</v>
      </c>
      <c r="L526" s="18">
        <v>44</v>
      </c>
      <c r="M526" s="18">
        <v>577</v>
      </c>
      <c r="N526" s="18">
        <v>390</v>
      </c>
      <c r="O526" s="18">
        <v>323</v>
      </c>
      <c r="P526" s="18">
        <v>231</v>
      </c>
      <c r="Q526" s="18">
        <v>362</v>
      </c>
      <c r="R526" s="18">
        <v>175</v>
      </c>
      <c r="S526" s="18">
        <v>83</v>
      </c>
      <c r="T526" s="18">
        <v>516</v>
      </c>
      <c r="U526" s="18">
        <v>429</v>
      </c>
      <c r="V526" s="18">
        <v>560</v>
      </c>
      <c r="W526" s="18">
        <v>493</v>
      </c>
      <c r="X526" s="18">
        <v>276</v>
      </c>
      <c r="Y526" s="18">
        <v>214</v>
      </c>
      <c r="Z526" s="22">
        <v>22</v>
      </c>
      <c r="AA526" s="11">
        <f t="shared" si="80"/>
        <v>3263025</v>
      </c>
    </row>
    <row r="527" spans="1:28" x14ac:dyDescent="0.25">
      <c r="A527" s="2">
        <v>9</v>
      </c>
      <c r="B527" s="17">
        <v>363</v>
      </c>
      <c r="C527" s="18">
        <v>171</v>
      </c>
      <c r="D527" s="18">
        <v>84</v>
      </c>
      <c r="E527" s="18">
        <v>517</v>
      </c>
      <c r="F527" s="18">
        <v>430</v>
      </c>
      <c r="G527" s="18">
        <v>556</v>
      </c>
      <c r="H527" s="18">
        <v>494</v>
      </c>
      <c r="I527" s="18">
        <v>277</v>
      </c>
      <c r="J527" s="18">
        <v>215</v>
      </c>
      <c r="K527" s="18">
        <v>23</v>
      </c>
      <c r="L527" s="18">
        <v>129</v>
      </c>
      <c r="M527" s="18">
        <v>62</v>
      </c>
      <c r="N527" s="18">
        <v>625</v>
      </c>
      <c r="O527" s="18">
        <v>408</v>
      </c>
      <c r="P527" s="18">
        <v>341</v>
      </c>
      <c r="Q527" s="18">
        <v>472</v>
      </c>
      <c r="R527" s="18">
        <v>260</v>
      </c>
      <c r="S527" s="18">
        <v>193</v>
      </c>
      <c r="T527" s="18">
        <v>101</v>
      </c>
      <c r="U527" s="18">
        <v>539</v>
      </c>
      <c r="V527" s="18">
        <v>45</v>
      </c>
      <c r="W527" s="18">
        <v>578</v>
      </c>
      <c r="X527" s="18">
        <v>386</v>
      </c>
      <c r="Y527" s="18">
        <v>324</v>
      </c>
      <c r="Z527" s="22">
        <v>232</v>
      </c>
      <c r="AA527" s="11">
        <f t="shared" si="80"/>
        <v>3263025</v>
      </c>
    </row>
    <row r="528" spans="1:28" x14ac:dyDescent="0.25">
      <c r="A528" s="2">
        <v>10</v>
      </c>
      <c r="B528" s="17">
        <v>473</v>
      </c>
      <c r="C528" s="18">
        <v>256</v>
      </c>
      <c r="D528" s="18">
        <v>194</v>
      </c>
      <c r="E528" s="18">
        <v>102</v>
      </c>
      <c r="F528" s="18">
        <v>540</v>
      </c>
      <c r="G528" s="18">
        <v>41</v>
      </c>
      <c r="H528" s="18">
        <v>579</v>
      </c>
      <c r="I528" s="18">
        <v>387</v>
      </c>
      <c r="J528" s="18">
        <v>325</v>
      </c>
      <c r="K528" s="18">
        <v>233</v>
      </c>
      <c r="L528" s="18">
        <v>364</v>
      </c>
      <c r="M528" s="18">
        <v>172</v>
      </c>
      <c r="N528" s="18">
        <v>85</v>
      </c>
      <c r="O528" s="18">
        <v>518</v>
      </c>
      <c r="P528" s="18">
        <v>426</v>
      </c>
      <c r="Q528" s="18">
        <v>557</v>
      </c>
      <c r="R528" s="18">
        <v>495</v>
      </c>
      <c r="S528" s="18">
        <v>278</v>
      </c>
      <c r="T528" s="18">
        <v>211</v>
      </c>
      <c r="U528" s="18">
        <v>24</v>
      </c>
      <c r="V528" s="18">
        <v>130</v>
      </c>
      <c r="W528" s="18">
        <v>63</v>
      </c>
      <c r="X528" s="18">
        <v>621</v>
      </c>
      <c r="Y528" s="18">
        <v>409</v>
      </c>
      <c r="Z528" s="22">
        <v>342</v>
      </c>
      <c r="AA528" s="11">
        <f t="shared" si="80"/>
        <v>3263025</v>
      </c>
    </row>
    <row r="529" spans="1:28" x14ac:dyDescent="0.25">
      <c r="A529" s="2">
        <v>11</v>
      </c>
      <c r="B529" s="17">
        <v>481</v>
      </c>
      <c r="C529" s="18">
        <v>294</v>
      </c>
      <c r="D529" s="18">
        <v>202</v>
      </c>
      <c r="E529" s="18">
        <v>15</v>
      </c>
      <c r="F529" s="18">
        <v>573</v>
      </c>
      <c r="G529" s="18">
        <v>54</v>
      </c>
      <c r="H529" s="18">
        <v>612</v>
      </c>
      <c r="I529" s="18">
        <v>425</v>
      </c>
      <c r="J529" s="18">
        <v>333</v>
      </c>
      <c r="K529" s="18">
        <v>141</v>
      </c>
      <c r="L529" s="18">
        <v>272</v>
      </c>
      <c r="M529" s="18">
        <v>185</v>
      </c>
      <c r="N529" s="18">
        <v>118</v>
      </c>
      <c r="O529" s="18">
        <v>526</v>
      </c>
      <c r="P529" s="18">
        <v>464</v>
      </c>
      <c r="Q529" s="18">
        <v>595</v>
      </c>
      <c r="R529" s="18">
        <v>378</v>
      </c>
      <c r="S529" s="18">
        <v>311</v>
      </c>
      <c r="T529" s="18">
        <v>249</v>
      </c>
      <c r="U529" s="18">
        <v>32</v>
      </c>
      <c r="V529" s="18">
        <v>163</v>
      </c>
      <c r="W529" s="18">
        <v>96</v>
      </c>
      <c r="X529" s="18">
        <v>509</v>
      </c>
      <c r="Y529" s="18">
        <v>442</v>
      </c>
      <c r="Z529" s="22">
        <v>355</v>
      </c>
      <c r="AA529" s="11">
        <f t="shared" si="80"/>
        <v>3263025</v>
      </c>
    </row>
    <row r="530" spans="1:28" x14ac:dyDescent="0.25">
      <c r="A530" s="2">
        <v>12</v>
      </c>
      <c r="B530" s="17">
        <v>591</v>
      </c>
      <c r="C530" s="18">
        <v>379</v>
      </c>
      <c r="D530" s="18">
        <v>312</v>
      </c>
      <c r="E530" s="18">
        <v>250</v>
      </c>
      <c r="F530" s="18">
        <v>33</v>
      </c>
      <c r="G530" s="18">
        <v>164</v>
      </c>
      <c r="H530" s="18">
        <v>97</v>
      </c>
      <c r="I530" s="18">
        <v>510</v>
      </c>
      <c r="J530" s="18">
        <v>443</v>
      </c>
      <c r="K530" s="18">
        <v>351</v>
      </c>
      <c r="L530" s="18">
        <v>482</v>
      </c>
      <c r="M530" s="18">
        <v>295</v>
      </c>
      <c r="N530" s="18">
        <v>203</v>
      </c>
      <c r="O530" s="18">
        <v>11</v>
      </c>
      <c r="P530" s="18">
        <v>574</v>
      </c>
      <c r="Q530" s="18">
        <v>55</v>
      </c>
      <c r="R530" s="18">
        <v>613</v>
      </c>
      <c r="S530" s="18">
        <v>421</v>
      </c>
      <c r="T530" s="18">
        <v>334</v>
      </c>
      <c r="U530" s="18">
        <v>142</v>
      </c>
      <c r="V530" s="18">
        <v>273</v>
      </c>
      <c r="W530" s="18">
        <v>181</v>
      </c>
      <c r="X530" s="18">
        <v>119</v>
      </c>
      <c r="Y530" s="18">
        <v>527</v>
      </c>
      <c r="Z530" s="22">
        <v>465</v>
      </c>
      <c r="AA530" s="11">
        <f t="shared" si="80"/>
        <v>3263025</v>
      </c>
    </row>
    <row r="531" spans="1:28" x14ac:dyDescent="0.25">
      <c r="A531" s="2">
        <v>13</v>
      </c>
      <c r="B531" s="17">
        <v>51</v>
      </c>
      <c r="C531" s="18">
        <v>614</v>
      </c>
      <c r="D531" s="18">
        <v>422</v>
      </c>
      <c r="E531" s="18">
        <v>335</v>
      </c>
      <c r="F531" s="18">
        <v>143</v>
      </c>
      <c r="G531" s="18">
        <v>274</v>
      </c>
      <c r="H531" s="18">
        <v>182</v>
      </c>
      <c r="I531" s="18">
        <v>120</v>
      </c>
      <c r="J531" s="18">
        <v>528</v>
      </c>
      <c r="K531" s="18">
        <v>461</v>
      </c>
      <c r="L531" s="18">
        <v>592</v>
      </c>
      <c r="M531" s="18">
        <v>380</v>
      </c>
      <c r="N531" s="14">
        <v>313</v>
      </c>
      <c r="O531" s="18">
        <v>246</v>
      </c>
      <c r="P531" s="18">
        <v>34</v>
      </c>
      <c r="Q531" s="18">
        <v>165</v>
      </c>
      <c r="R531" s="18">
        <v>98</v>
      </c>
      <c r="S531" s="18">
        <v>506</v>
      </c>
      <c r="T531" s="18">
        <v>444</v>
      </c>
      <c r="U531" s="18">
        <v>352</v>
      </c>
      <c r="V531" s="18">
        <v>483</v>
      </c>
      <c r="W531" s="18">
        <v>291</v>
      </c>
      <c r="X531" s="18">
        <v>204</v>
      </c>
      <c r="Y531" s="18">
        <v>12</v>
      </c>
      <c r="Z531" s="22">
        <v>575</v>
      </c>
      <c r="AA531" s="11">
        <f t="shared" si="80"/>
        <v>3263025</v>
      </c>
      <c r="AB531" s="12">
        <f>B531^3+C531^3+D531^3+E531^3+F531^3+G531^3+H531^3+I531^3+J531^3+K531^3+L531^3+M531^3+N531^3+O531^3+P531^3+Q531^3+R531^3+S531^3+T531^3+U531^3+V531^3+W531^3+X531^3+Y531^3+Z531^3</f>
        <v>1530765625</v>
      </c>
    </row>
    <row r="532" spans="1:28" x14ac:dyDescent="0.25">
      <c r="A532" s="2">
        <v>14</v>
      </c>
      <c r="B532" s="17">
        <v>161</v>
      </c>
      <c r="C532" s="18">
        <v>99</v>
      </c>
      <c r="D532" s="18">
        <v>507</v>
      </c>
      <c r="E532" s="18">
        <v>445</v>
      </c>
      <c r="F532" s="18">
        <v>353</v>
      </c>
      <c r="G532" s="18">
        <v>484</v>
      </c>
      <c r="H532" s="18">
        <v>292</v>
      </c>
      <c r="I532" s="18">
        <v>205</v>
      </c>
      <c r="J532" s="18">
        <v>13</v>
      </c>
      <c r="K532" s="18">
        <v>571</v>
      </c>
      <c r="L532" s="18">
        <v>52</v>
      </c>
      <c r="M532" s="18">
        <v>615</v>
      </c>
      <c r="N532" s="18">
        <v>423</v>
      </c>
      <c r="O532" s="18">
        <v>331</v>
      </c>
      <c r="P532" s="18">
        <v>144</v>
      </c>
      <c r="Q532" s="18">
        <v>275</v>
      </c>
      <c r="R532" s="18">
        <v>183</v>
      </c>
      <c r="S532" s="18">
        <v>116</v>
      </c>
      <c r="T532" s="18">
        <v>529</v>
      </c>
      <c r="U532" s="18">
        <v>462</v>
      </c>
      <c r="V532" s="18">
        <v>593</v>
      </c>
      <c r="W532" s="18">
        <v>376</v>
      </c>
      <c r="X532" s="18">
        <v>314</v>
      </c>
      <c r="Y532" s="18">
        <v>247</v>
      </c>
      <c r="Z532" s="22">
        <v>35</v>
      </c>
      <c r="AA532" s="11">
        <f t="shared" si="80"/>
        <v>3263025</v>
      </c>
      <c r="AB532" s="12"/>
    </row>
    <row r="533" spans="1:28" x14ac:dyDescent="0.25">
      <c r="A533" s="2">
        <v>15</v>
      </c>
      <c r="B533" s="17">
        <v>271</v>
      </c>
      <c r="C533" s="18">
        <v>184</v>
      </c>
      <c r="D533" s="18">
        <v>117</v>
      </c>
      <c r="E533" s="18">
        <v>530</v>
      </c>
      <c r="F533" s="18">
        <v>463</v>
      </c>
      <c r="G533" s="18">
        <v>594</v>
      </c>
      <c r="H533" s="18">
        <v>377</v>
      </c>
      <c r="I533" s="18">
        <v>315</v>
      </c>
      <c r="J533" s="18">
        <v>248</v>
      </c>
      <c r="K533" s="18">
        <v>31</v>
      </c>
      <c r="L533" s="18">
        <v>162</v>
      </c>
      <c r="M533" s="18">
        <v>100</v>
      </c>
      <c r="N533" s="18">
        <v>508</v>
      </c>
      <c r="O533" s="18">
        <v>441</v>
      </c>
      <c r="P533" s="18">
        <v>354</v>
      </c>
      <c r="Q533" s="18">
        <v>485</v>
      </c>
      <c r="R533" s="18">
        <v>293</v>
      </c>
      <c r="S533" s="18">
        <v>201</v>
      </c>
      <c r="T533" s="18">
        <v>14</v>
      </c>
      <c r="U533" s="18">
        <v>572</v>
      </c>
      <c r="V533" s="18">
        <v>53</v>
      </c>
      <c r="W533" s="18">
        <v>611</v>
      </c>
      <c r="X533" s="18">
        <v>424</v>
      </c>
      <c r="Y533" s="18">
        <v>332</v>
      </c>
      <c r="Z533" s="22">
        <v>145</v>
      </c>
      <c r="AA533" s="11">
        <f t="shared" si="80"/>
        <v>3263025</v>
      </c>
      <c r="AB533" s="12"/>
    </row>
    <row r="534" spans="1:28" x14ac:dyDescent="0.25">
      <c r="A534" s="2">
        <v>16</v>
      </c>
      <c r="B534" s="17">
        <v>284</v>
      </c>
      <c r="C534" s="18">
        <v>217</v>
      </c>
      <c r="D534" s="18">
        <v>5</v>
      </c>
      <c r="E534" s="18">
        <v>563</v>
      </c>
      <c r="F534" s="18">
        <v>496</v>
      </c>
      <c r="G534" s="18">
        <v>602</v>
      </c>
      <c r="H534" s="18">
        <v>415</v>
      </c>
      <c r="I534" s="18">
        <v>348</v>
      </c>
      <c r="J534" s="18">
        <v>131</v>
      </c>
      <c r="K534" s="18">
        <v>69</v>
      </c>
      <c r="L534" s="18">
        <v>200</v>
      </c>
      <c r="M534" s="18">
        <v>108</v>
      </c>
      <c r="N534" s="18">
        <v>541</v>
      </c>
      <c r="O534" s="18">
        <v>454</v>
      </c>
      <c r="P534" s="18">
        <v>262</v>
      </c>
      <c r="Q534" s="18">
        <v>393</v>
      </c>
      <c r="R534" s="18">
        <v>301</v>
      </c>
      <c r="S534" s="18">
        <v>239</v>
      </c>
      <c r="T534" s="18">
        <v>47</v>
      </c>
      <c r="U534" s="18">
        <v>585</v>
      </c>
      <c r="V534" s="18">
        <v>86</v>
      </c>
      <c r="W534" s="18">
        <v>524</v>
      </c>
      <c r="X534" s="18">
        <v>432</v>
      </c>
      <c r="Y534" s="18">
        <v>370</v>
      </c>
      <c r="Z534" s="22">
        <v>153</v>
      </c>
      <c r="AA534" s="11">
        <f t="shared" si="80"/>
        <v>3263025</v>
      </c>
      <c r="AB534" s="12"/>
    </row>
    <row r="535" spans="1:28" x14ac:dyDescent="0.25">
      <c r="A535" s="2">
        <v>17</v>
      </c>
      <c r="B535" s="17">
        <v>394</v>
      </c>
      <c r="C535" s="18">
        <v>302</v>
      </c>
      <c r="D535" s="18">
        <v>240</v>
      </c>
      <c r="E535" s="18">
        <v>48</v>
      </c>
      <c r="F535" s="18">
        <v>581</v>
      </c>
      <c r="G535" s="18">
        <v>87</v>
      </c>
      <c r="H535" s="18">
        <v>525</v>
      </c>
      <c r="I535" s="18">
        <v>433</v>
      </c>
      <c r="J535" s="18">
        <v>366</v>
      </c>
      <c r="K535" s="18">
        <v>154</v>
      </c>
      <c r="L535" s="18">
        <v>285</v>
      </c>
      <c r="M535" s="18">
        <v>218</v>
      </c>
      <c r="N535" s="18">
        <v>1</v>
      </c>
      <c r="O535" s="18">
        <v>564</v>
      </c>
      <c r="P535" s="18">
        <v>497</v>
      </c>
      <c r="Q535" s="18">
        <v>603</v>
      </c>
      <c r="R535" s="18">
        <v>411</v>
      </c>
      <c r="S535" s="18">
        <v>349</v>
      </c>
      <c r="T535" s="18">
        <v>132</v>
      </c>
      <c r="U535" s="18">
        <v>70</v>
      </c>
      <c r="V535" s="18">
        <v>196</v>
      </c>
      <c r="W535" s="18">
        <v>109</v>
      </c>
      <c r="X535" s="18">
        <v>542</v>
      </c>
      <c r="Y535" s="18">
        <v>455</v>
      </c>
      <c r="Z535" s="22">
        <v>263</v>
      </c>
      <c r="AA535" s="11">
        <f t="shared" si="80"/>
        <v>3263025</v>
      </c>
      <c r="AB535" s="12"/>
    </row>
    <row r="536" spans="1:28" x14ac:dyDescent="0.25">
      <c r="A536" s="2">
        <v>18</v>
      </c>
      <c r="B536" s="17">
        <v>604</v>
      </c>
      <c r="C536" s="18">
        <v>412</v>
      </c>
      <c r="D536" s="18">
        <v>350</v>
      </c>
      <c r="E536" s="18">
        <v>133</v>
      </c>
      <c r="F536" s="18">
        <v>66</v>
      </c>
      <c r="G536" s="18">
        <v>197</v>
      </c>
      <c r="H536" s="18">
        <v>110</v>
      </c>
      <c r="I536" s="18">
        <v>543</v>
      </c>
      <c r="J536" s="18">
        <v>451</v>
      </c>
      <c r="K536" s="18">
        <v>264</v>
      </c>
      <c r="L536" s="18">
        <v>395</v>
      </c>
      <c r="M536" s="18">
        <v>303</v>
      </c>
      <c r="N536" s="18">
        <v>236</v>
      </c>
      <c r="O536" s="18">
        <v>49</v>
      </c>
      <c r="P536" s="18">
        <v>582</v>
      </c>
      <c r="Q536" s="18">
        <v>88</v>
      </c>
      <c r="R536" s="18">
        <v>521</v>
      </c>
      <c r="S536" s="18">
        <v>434</v>
      </c>
      <c r="T536" s="18">
        <v>367</v>
      </c>
      <c r="U536" s="18">
        <v>155</v>
      </c>
      <c r="V536" s="18">
        <v>281</v>
      </c>
      <c r="W536" s="18">
        <v>219</v>
      </c>
      <c r="X536" s="18">
        <v>2</v>
      </c>
      <c r="Y536" s="18">
        <v>565</v>
      </c>
      <c r="Z536" s="22">
        <v>498</v>
      </c>
      <c r="AA536" s="11">
        <f t="shared" si="80"/>
        <v>3263025</v>
      </c>
      <c r="AB536" s="12"/>
    </row>
    <row r="537" spans="1:28" x14ac:dyDescent="0.25">
      <c r="A537" s="2">
        <v>19</v>
      </c>
      <c r="B537" s="17">
        <v>89</v>
      </c>
      <c r="C537" s="18">
        <v>522</v>
      </c>
      <c r="D537" s="18">
        <v>435</v>
      </c>
      <c r="E537" s="18">
        <v>368</v>
      </c>
      <c r="F537" s="18">
        <v>151</v>
      </c>
      <c r="G537" s="18">
        <v>282</v>
      </c>
      <c r="H537" s="18">
        <v>220</v>
      </c>
      <c r="I537" s="18">
        <v>3</v>
      </c>
      <c r="J537" s="18">
        <v>561</v>
      </c>
      <c r="K537" s="18">
        <v>499</v>
      </c>
      <c r="L537" s="18">
        <v>605</v>
      </c>
      <c r="M537" s="18">
        <v>413</v>
      </c>
      <c r="N537" s="18">
        <v>346</v>
      </c>
      <c r="O537" s="18">
        <v>134</v>
      </c>
      <c r="P537" s="18">
        <v>67</v>
      </c>
      <c r="Q537" s="18">
        <v>198</v>
      </c>
      <c r="R537" s="18">
        <v>106</v>
      </c>
      <c r="S537" s="18">
        <v>544</v>
      </c>
      <c r="T537" s="18">
        <v>452</v>
      </c>
      <c r="U537" s="18">
        <v>265</v>
      </c>
      <c r="V537" s="18">
        <v>391</v>
      </c>
      <c r="W537" s="18">
        <v>304</v>
      </c>
      <c r="X537" s="18">
        <v>237</v>
      </c>
      <c r="Y537" s="18">
        <v>50</v>
      </c>
      <c r="Z537" s="22">
        <v>583</v>
      </c>
      <c r="AA537" s="11">
        <f t="shared" si="80"/>
        <v>3263025</v>
      </c>
      <c r="AB537" s="12"/>
    </row>
    <row r="538" spans="1:28" x14ac:dyDescent="0.25">
      <c r="A538" s="2">
        <v>20</v>
      </c>
      <c r="B538" s="17">
        <v>199</v>
      </c>
      <c r="C538" s="18">
        <v>107</v>
      </c>
      <c r="D538" s="18">
        <v>545</v>
      </c>
      <c r="E538" s="18">
        <v>453</v>
      </c>
      <c r="F538" s="18">
        <v>261</v>
      </c>
      <c r="G538" s="18">
        <v>392</v>
      </c>
      <c r="H538" s="18">
        <v>305</v>
      </c>
      <c r="I538" s="18">
        <v>238</v>
      </c>
      <c r="J538" s="18">
        <v>46</v>
      </c>
      <c r="K538" s="18">
        <v>584</v>
      </c>
      <c r="L538" s="18">
        <v>90</v>
      </c>
      <c r="M538" s="18">
        <v>523</v>
      </c>
      <c r="N538" s="18">
        <v>431</v>
      </c>
      <c r="O538" s="18">
        <v>369</v>
      </c>
      <c r="P538" s="18">
        <v>152</v>
      </c>
      <c r="Q538" s="18">
        <v>283</v>
      </c>
      <c r="R538" s="18">
        <v>216</v>
      </c>
      <c r="S538" s="18">
        <v>4</v>
      </c>
      <c r="T538" s="18">
        <v>562</v>
      </c>
      <c r="U538" s="18">
        <v>500</v>
      </c>
      <c r="V538" s="18">
        <v>601</v>
      </c>
      <c r="W538" s="18">
        <v>414</v>
      </c>
      <c r="X538" s="18">
        <v>347</v>
      </c>
      <c r="Y538" s="18">
        <v>135</v>
      </c>
      <c r="Z538" s="22">
        <v>68</v>
      </c>
      <c r="AA538" s="11">
        <f t="shared" si="80"/>
        <v>3263025</v>
      </c>
      <c r="AB538" s="12"/>
    </row>
    <row r="539" spans="1:28" x14ac:dyDescent="0.25">
      <c r="A539" s="2">
        <v>21</v>
      </c>
      <c r="B539" s="17">
        <v>207</v>
      </c>
      <c r="C539" s="18">
        <v>20</v>
      </c>
      <c r="D539" s="18">
        <v>553</v>
      </c>
      <c r="E539" s="18">
        <v>486</v>
      </c>
      <c r="F539" s="18">
        <v>299</v>
      </c>
      <c r="G539" s="18">
        <v>405</v>
      </c>
      <c r="H539" s="18">
        <v>338</v>
      </c>
      <c r="I539" s="18">
        <v>146</v>
      </c>
      <c r="J539" s="18">
        <v>59</v>
      </c>
      <c r="K539" s="18">
        <v>617</v>
      </c>
      <c r="L539" s="18">
        <v>123</v>
      </c>
      <c r="M539" s="18">
        <v>531</v>
      </c>
      <c r="N539" s="18">
        <v>469</v>
      </c>
      <c r="O539" s="18">
        <v>252</v>
      </c>
      <c r="P539" s="18">
        <v>190</v>
      </c>
      <c r="Q539" s="18">
        <v>316</v>
      </c>
      <c r="R539" s="18">
        <v>229</v>
      </c>
      <c r="S539" s="18">
        <v>37</v>
      </c>
      <c r="T539" s="18">
        <v>600</v>
      </c>
      <c r="U539" s="18">
        <v>383</v>
      </c>
      <c r="V539" s="18">
        <v>514</v>
      </c>
      <c r="W539" s="18">
        <v>447</v>
      </c>
      <c r="X539" s="18">
        <v>360</v>
      </c>
      <c r="Y539" s="18">
        <v>168</v>
      </c>
      <c r="Z539" s="22">
        <v>76</v>
      </c>
      <c r="AA539" s="11">
        <f t="shared" si="80"/>
        <v>3263025</v>
      </c>
      <c r="AB539" s="12"/>
    </row>
    <row r="540" spans="1:28" x14ac:dyDescent="0.25">
      <c r="A540" s="2">
        <v>22</v>
      </c>
      <c r="B540" s="17">
        <v>317</v>
      </c>
      <c r="C540" s="18">
        <v>230</v>
      </c>
      <c r="D540" s="18">
        <v>38</v>
      </c>
      <c r="E540" s="18">
        <v>596</v>
      </c>
      <c r="F540" s="18">
        <v>384</v>
      </c>
      <c r="G540" s="18">
        <v>515</v>
      </c>
      <c r="H540" s="18">
        <v>448</v>
      </c>
      <c r="I540" s="18">
        <v>356</v>
      </c>
      <c r="J540" s="18">
        <v>169</v>
      </c>
      <c r="K540" s="18">
        <v>77</v>
      </c>
      <c r="L540" s="18">
        <v>208</v>
      </c>
      <c r="M540" s="18">
        <v>16</v>
      </c>
      <c r="N540" s="18">
        <v>554</v>
      </c>
      <c r="O540" s="18">
        <v>487</v>
      </c>
      <c r="P540" s="18">
        <v>300</v>
      </c>
      <c r="Q540" s="18">
        <v>401</v>
      </c>
      <c r="R540" s="18">
        <v>339</v>
      </c>
      <c r="S540" s="18">
        <v>147</v>
      </c>
      <c r="T540" s="18">
        <v>60</v>
      </c>
      <c r="U540" s="18">
        <v>618</v>
      </c>
      <c r="V540" s="18">
        <v>124</v>
      </c>
      <c r="W540" s="18">
        <v>532</v>
      </c>
      <c r="X540" s="18">
        <v>470</v>
      </c>
      <c r="Y540" s="18">
        <v>253</v>
      </c>
      <c r="Z540" s="22">
        <v>186</v>
      </c>
      <c r="AA540" s="11">
        <f t="shared" si="80"/>
        <v>3263025</v>
      </c>
      <c r="AB540" s="12"/>
    </row>
    <row r="541" spans="1:28" x14ac:dyDescent="0.25">
      <c r="A541" s="2">
        <v>23</v>
      </c>
      <c r="B541" s="17">
        <v>402</v>
      </c>
      <c r="C541" s="18">
        <v>340</v>
      </c>
      <c r="D541" s="18">
        <v>148</v>
      </c>
      <c r="E541" s="18">
        <v>56</v>
      </c>
      <c r="F541" s="18">
        <v>619</v>
      </c>
      <c r="G541" s="18">
        <v>125</v>
      </c>
      <c r="H541" s="18">
        <v>533</v>
      </c>
      <c r="I541" s="18">
        <v>466</v>
      </c>
      <c r="J541" s="18">
        <v>254</v>
      </c>
      <c r="K541" s="18">
        <v>187</v>
      </c>
      <c r="L541" s="18">
        <v>318</v>
      </c>
      <c r="M541" s="18">
        <v>226</v>
      </c>
      <c r="N541" s="18">
        <v>39</v>
      </c>
      <c r="O541" s="18">
        <v>597</v>
      </c>
      <c r="P541" s="18">
        <v>385</v>
      </c>
      <c r="Q541" s="18">
        <v>511</v>
      </c>
      <c r="R541" s="18">
        <v>449</v>
      </c>
      <c r="S541" s="18">
        <v>357</v>
      </c>
      <c r="T541" s="18">
        <v>170</v>
      </c>
      <c r="U541" s="18">
        <v>78</v>
      </c>
      <c r="V541" s="18">
        <v>209</v>
      </c>
      <c r="W541" s="18">
        <v>17</v>
      </c>
      <c r="X541" s="18">
        <v>555</v>
      </c>
      <c r="Y541" s="18">
        <v>488</v>
      </c>
      <c r="Z541" s="22">
        <v>296</v>
      </c>
      <c r="AA541" s="11">
        <f t="shared" si="80"/>
        <v>3263025</v>
      </c>
      <c r="AB541" s="12"/>
    </row>
    <row r="542" spans="1:28" x14ac:dyDescent="0.25">
      <c r="A542" s="2">
        <v>24</v>
      </c>
      <c r="B542" s="17">
        <v>512</v>
      </c>
      <c r="C542" s="18">
        <v>450</v>
      </c>
      <c r="D542" s="18">
        <v>358</v>
      </c>
      <c r="E542" s="18">
        <v>166</v>
      </c>
      <c r="F542" s="18">
        <v>79</v>
      </c>
      <c r="G542" s="18">
        <v>210</v>
      </c>
      <c r="H542" s="18">
        <v>18</v>
      </c>
      <c r="I542" s="18">
        <v>551</v>
      </c>
      <c r="J542" s="18">
        <v>489</v>
      </c>
      <c r="K542" s="18">
        <v>297</v>
      </c>
      <c r="L542" s="18">
        <v>403</v>
      </c>
      <c r="M542" s="18">
        <v>336</v>
      </c>
      <c r="N542" s="18">
        <v>149</v>
      </c>
      <c r="O542" s="18">
        <v>57</v>
      </c>
      <c r="P542" s="18">
        <v>620</v>
      </c>
      <c r="Q542" s="18">
        <v>121</v>
      </c>
      <c r="R542" s="18">
        <v>534</v>
      </c>
      <c r="S542" s="18">
        <v>467</v>
      </c>
      <c r="T542" s="18">
        <v>255</v>
      </c>
      <c r="U542" s="18">
        <v>188</v>
      </c>
      <c r="V542" s="18">
        <v>319</v>
      </c>
      <c r="W542" s="18">
        <v>227</v>
      </c>
      <c r="X542" s="18">
        <v>40</v>
      </c>
      <c r="Y542" s="18">
        <v>598</v>
      </c>
      <c r="Z542" s="22">
        <v>381</v>
      </c>
      <c r="AA542" s="11">
        <f t="shared" si="80"/>
        <v>3263025</v>
      </c>
      <c r="AB542" s="12"/>
    </row>
    <row r="543" spans="1:28" x14ac:dyDescent="0.25">
      <c r="A543" s="2">
        <v>25</v>
      </c>
      <c r="B543" s="19">
        <v>122</v>
      </c>
      <c r="C543" s="20">
        <v>535</v>
      </c>
      <c r="D543" s="20">
        <v>468</v>
      </c>
      <c r="E543" s="20">
        <v>251</v>
      </c>
      <c r="F543" s="20">
        <v>189</v>
      </c>
      <c r="G543" s="20">
        <v>320</v>
      </c>
      <c r="H543" s="20">
        <v>228</v>
      </c>
      <c r="I543" s="20">
        <v>36</v>
      </c>
      <c r="J543" s="20">
        <v>599</v>
      </c>
      <c r="K543" s="20">
        <v>382</v>
      </c>
      <c r="L543" s="20">
        <v>513</v>
      </c>
      <c r="M543" s="20">
        <v>446</v>
      </c>
      <c r="N543" s="20">
        <v>359</v>
      </c>
      <c r="O543" s="20">
        <v>167</v>
      </c>
      <c r="P543" s="20">
        <v>80</v>
      </c>
      <c r="Q543" s="20">
        <v>206</v>
      </c>
      <c r="R543" s="20">
        <v>19</v>
      </c>
      <c r="S543" s="20">
        <v>552</v>
      </c>
      <c r="T543" s="20">
        <v>490</v>
      </c>
      <c r="U543" s="20">
        <v>298</v>
      </c>
      <c r="V543" s="20">
        <v>404</v>
      </c>
      <c r="W543" s="20">
        <v>337</v>
      </c>
      <c r="X543" s="20">
        <v>150</v>
      </c>
      <c r="Y543" s="20">
        <v>58</v>
      </c>
      <c r="Z543" s="23">
        <v>616</v>
      </c>
      <c r="AA543" s="11">
        <f t="shared" si="80"/>
        <v>3263025</v>
      </c>
      <c r="AB543" s="12"/>
    </row>
    <row r="544" spans="1:28" x14ac:dyDescent="0.25">
      <c r="A544" s="7" t="s">
        <v>0</v>
      </c>
      <c r="B544" s="11">
        <f t="shared" ref="B544" si="81">SUMSQ(B519:B543)</f>
        <v>3263025</v>
      </c>
      <c r="C544" s="11">
        <f t="shared" ref="C544" si="82">SUMSQ(C519:C543)</f>
        <v>3263025</v>
      </c>
      <c r="D544" s="11">
        <f t="shared" ref="D544" si="83">SUMSQ(D519:D543)</f>
        <v>3263025</v>
      </c>
      <c r="E544" s="11">
        <f t="shared" ref="E544" si="84">SUMSQ(E519:E543)</f>
        <v>3263025</v>
      </c>
      <c r="F544" s="11">
        <f t="shared" ref="F544" si="85">SUMSQ(F519:F543)</f>
        <v>3263025</v>
      </c>
      <c r="G544" s="11">
        <f t="shared" ref="G544" si="86">SUMSQ(G519:G543)</f>
        <v>3263025</v>
      </c>
      <c r="H544" s="11">
        <f t="shared" ref="H544" si="87">SUMSQ(H519:H543)</f>
        <v>3263025</v>
      </c>
      <c r="I544" s="11">
        <f t="shared" ref="I544" si="88">SUMSQ(I519:I543)</f>
        <v>3263025</v>
      </c>
      <c r="J544" s="11">
        <f t="shared" ref="J544" si="89">SUMSQ(J519:J543)</f>
        <v>3263025</v>
      </c>
      <c r="K544" s="11">
        <f t="shared" ref="K544" si="90">SUMSQ(K519:K543)</f>
        <v>3263025</v>
      </c>
      <c r="L544" s="11">
        <f t="shared" ref="L544" si="91">SUMSQ(L519:L543)</f>
        <v>3263025</v>
      </c>
      <c r="M544" s="11">
        <f t="shared" ref="M544" si="92">SUMSQ(M519:M543)</f>
        <v>3263025</v>
      </c>
      <c r="N544" s="11">
        <f t="shared" ref="N544" si="93">SUMSQ(N519:N543)</f>
        <v>3263025</v>
      </c>
      <c r="O544" s="11">
        <f t="shared" ref="O544" si="94">SUMSQ(O519:O543)</f>
        <v>3263025</v>
      </c>
      <c r="P544" s="11">
        <f t="shared" ref="P544" si="95">SUMSQ(P519:P543)</f>
        <v>3263025</v>
      </c>
      <c r="Q544" s="11">
        <f t="shared" ref="Q544" si="96">SUMSQ(Q519:Q543)</f>
        <v>3263025</v>
      </c>
      <c r="R544" s="11">
        <f t="shared" ref="R544" si="97">SUMSQ(R519:R543)</f>
        <v>3263025</v>
      </c>
      <c r="S544" s="11">
        <f t="shared" ref="S544" si="98">SUMSQ(S519:S543)</f>
        <v>3263025</v>
      </c>
      <c r="T544" s="11">
        <f t="shared" ref="T544" si="99">SUMSQ(T519:T543)</f>
        <v>3263025</v>
      </c>
      <c r="U544" s="11">
        <f t="shared" ref="U544" si="100">SUMSQ(U519:U543)</f>
        <v>3263025</v>
      </c>
      <c r="V544" s="11">
        <f t="shared" ref="V544" si="101">SUMSQ(V519:V543)</f>
        <v>3263025</v>
      </c>
      <c r="W544" s="11">
        <f t="shared" ref="W544" si="102">SUMSQ(W519:W543)</f>
        <v>3263025</v>
      </c>
      <c r="X544" s="11">
        <f t="shared" ref="X544" si="103">SUMSQ(X519:X543)</f>
        <v>3263025</v>
      </c>
      <c r="Y544" s="11">
        <f t="shared" ref="Y544" si="104">SUMSQ(Y519:Y543)</f>
        <v>3263025</v>
      </c>
      <c r="Z544" s="11">
        <f t="shared" ref="Z544" si="105">SUMSQ(Z519:Z543)</f>
        <v>3263025</v>
      </c>
      <c r="AA544" s="11"/>
      <c r="AB544" s="12"/>
    </row>
    <row r="545" spans="1:28" x14ac:dyDescent="0.25">
      <c r="A545" s="7" t="s">
        <v>4</v>
      </c>
      <c r="N545" s="12">
        <f>N519^3+N520^3+N521^3+N522^3+N523^3+N524^3+N525^3+N526^3+N527^3+N528^3+N529^3+N530^3+N531^3+N532^3+N533^3+N534^3+N535^3+N536^3+N537^3+N538^3+N539^3+N540^3+N541^3+N542^3+N543^3</f>
        <v>1530765625</v>
      </c>
      <c r="O545" s="12"/>
      <c r="AA545" s="11"/>
      <c r="AB545" s="12"/>
    </row>
    <row r="546" spans="1:28" x14ac:dyDescent="0.25">
      <c r="A546" s="3"/>
      <c r="B546" s="8" t="s">
        <v>6</v>
      </c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11"/>
      <c r="AB546" s="12"/>
    </row>
    <row r="547" spans="1:28" x14ac:dyDescent="0.25">
      <c r="A547" s="7" t="s">
        <v>1</v>
      </c>
      <c r="B547" s="3">
        <f>B519</f>
        <v>10</v>
      </c>
      <c r="C547" s="3">
        <f>C520</f>
        <v>28</v>
      </c>
      <c r="D547" s="3">
        <f>D521</f>
        <v>71</v>
      </c>
      <c r="E547" s="3">
        <f>E522</f>
        <v>94</v>
      </c>
      <c r="F547" s="3">
        <f>F523</f>
        <v>112</v>
      </c>
      <c r="G547" s="3">
        <f>G524</f>
        <v>126</v>
      </c>
      <c r="H547" s="3">
        <f>H525</f>
        <v>174</v>
      </c>
      <c r="I547" s="3">
        <f>I526</f>
        <v>192</v>
      </c>
      <c r="J547" s="3">
        <f>J527</f>
        <v>215</v>
      </c>
      <c r="K547" s="3">
        <f>K528</f>
        <v>233</v>
      </c>
      <c r="L547" s="3">
        <f>L529</f>
        <v>272</v>
      </c>
      <c r="M547" s="3">
        <f>M530</f>
        <v>295</v>
      </c>
      <c r="N547" s="3">
        <f>N531</f>
        <v>313</v>
      </c>
      <c r="O547" s="3">
        <f>O532</f>
        <v>331</v>
      </c>
      <c r="P547" s="3">
        <f>P533</f>
        <v>354</v>
      </c>
      <c r="Q547" s="3">
        <f>Q534</f>
        <v>393</v>
      </c>
      <c r="R547" s="3">
        <f>R535</f>
        <v>411</v>
      </c>
      <c r="S547" s="3">
        <f>S536</f>
        <v>434</v>
      </c>
      <c r="T547" s="3">
        <f>T537</f>
        <v>452</v>
      </c>
      <c r="U547" s="3">
        <f>U538</f>
        <v>500</v>
      </c>
      <c r="V547" s="3">
        <f>V539</f>
        <v>514</v>
      </c>
      <c r="W547" s="3">
        <f>W540</f>
        <v>532</v>
      </c>
      <c r="X547" s="3">
        <f>X541</f>
        <v>555</v>
      </c>
      <c r="Y547" s="3">
        <f>Y542</f>
        <v>598</v>
      </c>
      <c r="Z547" s="9">
        <f>Z543</f>
        <v>616</v>
      </c>
      <c r="AA547" s="11">
        <f>SUMSQ(B547:Z547)</f>
        <v>3263025</v>
      </c>
      <c r="AB547" s="12">
        <f>B547^3+C547^3+D547^3+E547^3+F547^3+G547^3+H547^3+I547^3+J547^3+K547^3+L547^3+M547^3+N547^3+O547^3+P547^3+Q547^3+R547^3+S547^3+T547^3+U547^3+V547^3+W547^3+X547^3+Y547^3+Z547^3</f>
        <v>1530765625</v>
      </c>
    </row>
    <row r="548" spans="1:28" x14ac:dyDescent="0.25">
      <c r="A548" s="7" t="s">
        <v>2</v>
      </c>
      <c r="B548" s="3">
        <f>B543</f>
        <v>122</v>
      </c>
      <c r="C548" s="3">
        <f>C542</f>
        <v>450</v>
      </c>
      <c r="D548" s="3">
        <f>D541</f>
        <v>148</v>
      </c>
      <c r="E548" s="3">
        <f>E540</f>
        <v>596</v>
      </c>
      <c r="F548" s="3">
        <f>F539</f>
        <v>299</v>
      </c>
      <c r="G548" s="3">
        <f>G538</f>
        <v>392</v>
      </c>
      <c r="H548" s="3">
        <f>H537</f>
        <v>220</v>
      </c>
      <c r="I548" s="3">
        <f>I536</f>
        <v>543</v>
      </c>
      <c r="J548" s="3">
        <f>J535</f>
        <v>366</v>
      </c>
      <c r="K548" s="3">
        <f>K534</f>
        <v>69</v>
      </c>
      <c r="L548" s="3">
        <f>L533</f>
        <v>162</v>
      </c>
      <c r="M548" s="3">
        <f>M532</f>
        <v>615</v>
      </c>
      <c r="N548" s="3">
        <f>N531</f>
        <v>313</v>
      </c>
      <c r="O548" s="3">
        <f>O530</f>
        <v>11</v>
      </c>
      <c r="P548" s="3">
        <f>P529</f>
        <v>464</v>
      </c>
      <c r="Q548" s="3">
        <f>Q528</f>
        <v>557</v>
      </c>
      <c r="R548" s="3">
        <f>R527</f>
        <v>260</v>
      </c>
      <c r="S548" s="3">
        <f>S526</f>
        <v>83</v>
      </c>
      <c r="T548" s="3">
        <f>T525</f>
        <v>406</v>
      </c>
      <c r="U548" s="3">
        <f>U524</f>
        <v>234</v>
      </c>
      <c r="V548" s="3">
        <f>V523</f>
        <v>327</v>
      </c>
      <c r="W548" s="3">
        <f>W522</f>
        <v>30</v>
      </c>
      <c r="X548" s="3">
        <f>X521</f>
        <v>478</v>
      </c>
      <c r="Y548" s="3">
        <f>Y520</f>
        <v>176</v>
      </c>
      <c r="Z548" s="9">
        <f>Z519</f>
        <v>504</v>
      </c>
      <c r="AA548" s="11">
        <f>SUMSQ(B548:Z548)</f>
        <v>3263025</v>
      </c>
      <c r="AB548" s="12">
        <f>B548^3+C548^3+D548^3+E548^3+F548^3+G548^3+H548^3+I548^3+J548^3+K548^3+L548^3+M548^3+N548^3+O548^3+P548^3+Q548^3+R548^3+S548^3+T548^3+U548^3+V548^3+W548^3+X548^3+Y548^3+Z548^3</f>
        <v>1530765625</v>
      </c>
    </row>
    <row r="550" spans="1:28" x14ac:dyDescent="0.25">
      <c r="A550" s="2" t="s">
        <v>3</v>
      </c>
      <c r="B550" s="13" t="s">
        <v>59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6"/>
      <c r="AB550" s="2"/>
    </row>
    <row r="551" spans="1:28" x14ac:dyDescent="0.25">
      <c r="A551" s="2">
        <v>1</v>
      </c>
      <c r="B551" s="15">
        <v>16</v>
      </c>
      <c r="C551" s="16">
        <v>558</v>
      </c>
      <c r="D551" s="16">
        <v>500</v>
      </c>
      <c r="E551" s="16">
        <v>287</v>
      </c>
      <c r="F551" s="16">
        <v>204</v>
      </c>
      <c r="G551" s="16">
        <v>348</v>
      </c>
      <c r="H551" s="16">
        <v>140</v>
      </c>
      <c r="I551" s="16">
        <v>52</v>
      </c>
      <c r="J551" s="16">
        <v>619</v>
      </c>
      <c r="K551" s="16">
        <v>406</v>
      </c>
      <c r="L551" s="16">
        <v>530</v>
      </c>
      <c r="M551" s="16">
        <v>467</v>
      </c>
      <c r="N551" s="16">
        <v>259</v>
      </c>
      <c r="O551" s="16">
        <v>196</v>
      </c>
      <c r="P551" s="16">
        <v>113</v>
      </c>
      <c r="Q551" s="16">
        <v>232</v>
      </c>
      <c r="R551" s="16">
        <v>49</v>
      </c>
      <c r="S551" s="16">
        <v>586</v>
      </c>
      <c r="T551" s="16">
        <v>378</v>
      </c>
      <c r="U551" s="16">
        <v>320</v>
      </c>
      <c r="V551" s="16">
        <v>439</v>
      </c>
      <c r="W551" s="16">
        <v>351</v>
      </c>
      <c r="X551" s="16">
        <v>168</v>
      </c>
      <c r="Y551" s="16">
        <v>85</v>
      </c>
      <c r="Z551" s="21">
        <v>522</v>
      </c>
      <c r="AA551" s="11">
        <f t="shared" ref="AA551:AA575" si="106">SUMSQ(B551:Z551)</f>
        <v>3263025</v>
      </c>
    </row>
    <row r="552" spans="1:28" x14ac:dyDescent="0.25">
      <c r="A552" s="2">
        <v>2</v>
      </c>
      <c r="B552" s="17">
        <v>231</v>
      </c>
      <c r="C552" s="18">
        <v>48</v>
      </c>
      <c r="D552" s="18">
        <v>590</v>
      </c>
      <c r="E552" s="18">
        <v>377</v>
      </c>
      <c r="F552" s="18">
        <v>319</v>
      </c>
      <c r="G552" s="18">
        <v>438</v>
      </c>
      <c r="H552" s="18">
        <v>355</v>
      </c>
      <c r="I552" s="18">
        <v>167</v>
      </c>
      <c r="J552" s="18">
        <v>84</v>
      </c>
      <c r="K552" s="18">
        <v>521</v>
      </c>
      <c r="L552" s="18">
        <v>20</v>
      </c>
      <c r="M552" s="18">
        <v>557</v>
      </c>
      <c r="N552" s="18">
        <v>499</v>
      </c>
      <c r="O552" s="18">
        <v>286</v>
      </c>
      <c r="P552" s="18">
        <v>203</v>
      </c>
      <c r="Q552" s="18">
        <v>347</v>
      </c>
      <c r="R552" s="18">
        <v>139</v>
      </c>
      <c r="S552" s="18">
        <v>51</v>
      </c>
      <c r="T552" s="18">
        <v>618</v>
      </c>
      <c r="U552" s="18">
        <v>410</v>
      </c>
      <c r="V552" s="18">
        <v>529</v>
      </c>
      <c r="W552" s="18">
        <v>466</v>
      </c>
      <c r="X552" s="18">
        <v>258</v>
      </c>
      <c r="Y552" s="18">
        <v>200</v>
      </c>
      <c r="Z552" s="22">
        <v>112</v>
      </c>
      <c r="AA552" s="11">
        <f t="shared" si="106"/>
        <v>3263025</v>
      </c>
    </row>
    <row r="553" spans="1:28" x14ac:dyDescent="0.25">
      <c r="A553" s="2">
        <v>3</v>
      </c>
      <c r="B553" s="17">
        <v>346</v>
      </c>
      <c r="C553" s="18">
        <v>138</v>
      </c>
      <c r="D553" s="18">
        <v>55</v>
      </c>
      <c r="E553" s="18">
        <v>617</v>
      </c>
      <c r="F553" s="18">
        <v>409</v>
      </c>
      <c r="G553" s="18">
        <v>528</v>
      </c>
      <c r="H553" s="18">
        <v>470</v>
      </c>
      <c r="I553" s="18">
        <v>257</v>
      </c>
      <c r="J553" s="18">
        <v>199</v>
      </c>
      <c r="K553" s="18">
        <v>111</v>
      </c>
      <c r="L553" s="18">
        <v>235</v>
      </c>
      <c r="M553" s="18">
        <v>47</v>
      </c>
      <c r="N553" s="18">
        <v>589</v>
      </c>
      <c r="O553" s="18">
        <v>376</v>
      </c>
      <c r="P553" s="18">
        <v>318</v>
      </c>
      <c r="Q553" s="18">
        <v>437</v>
      </c>
      <c r="R553" s="18">
        <v>354</v>
      </c>
      <c r="S553" s="18">
        <v>166</v>
      </c>
      <c r="T553" s="18">
        <v>83</v>
      </c>
      <c r="U553" s="18">
        <v>525</v>
      </c>
      <c r="V553" s="18">
        <v>19</v>
      </c>
      <c r="W553" s="18">
        <v>556</v>
      </c>
      <c r="X553" s="18">
        <v>498</v>
      </c>
      <c r="Y553" s="18">
        <v>290</v>
      </c>
      <c r="Z553" s="22">
        <v>202</v>
      </c>
      <c r="AA553" s="11">
        <f t="shared" si="106"/>
        <v>3263025</v>
      </c>
    </row>
    <row r="554" spans="1:28" x14ac:dyDescent="0.25">
      <c r="A554" s="2">
        <v>4</v>
      </c>
      <c r="B554" s="17">
        <v>436</v>
      </c>
      <c r="C554" s="18">
        <v>353</v>
      </c>
      <c r="D554" s="18">
        <v>170</v>
      </c>
      <c r="E554" s="18">
        <v>82</v>
      </c>
      <c r="F554" s="18">
        <v>524</v>
      </c>
      <c r="G554" s="18">
        <v>18</v>
      </c>
      <c r="H554" s="18">
        <v>560</v>
      </c>
      <c r="I554" s="18">
        <v>497</v>
      </c>
      <c r="J554" s="18">
        <v>289</v>
      </c>
      <c r="K554" s="18">
        <v>201</v>
      </c>
      <c r="L554" s="18">
        <v>350</v>
      </c>
      <c r="M554" s="18">
        <v>137</v>
      </c>
      <c r="N554" s="18">
        <v>54</v>
      </c>
      <c r="O554" s="18">
        <v>616</v>
      </c>
      <c r="P554" s="18">
        <v>408</v>
      </c>
      <c r="Q554" s="18">
        <v>527</v>
      </c>
      <c r="R554" s="18">
        <v>469</v>
      </c>
      <c r="S554" s="18">
        <v>256</v>
      </c>
      <c r="T554" s="18">
        <v>198</v>
      </c>
      <c r="U554" s="18">
        <v>115</v>
      </c>
      <c r="V554" s="18">
        <v>234</v>
      </c>
      <c r="W554" s="18">
        <v>46</v>
      </c>
      <c r="X554" s="18">
        <v>588</v>
      </c>
      <c r="Y554" s="18">
        <v>380</v>
      </c>
      <c r="Z554" s="22">
        <v>317</v>
      </c>
      <c r="AA554" s="11">
        <f t="shared" si="106"/>
        <v>3263025</v>
      </c>
    </row>
    <row r="555" spans="1:28" x14ac:dyDescent="0.25">
      <c r="A555" s="2">
        <v>5</v>
      </c>
      <c r="B555" s="17">
        <v>526</v>
      </c>
      <c r="C555" s="18">
        <v>468</v>
      </c>
      <c r="D555" s="18">
        <v>260</v>
      </c>
      <c r="E555" s="18">
        <v>197</v>
      </c>
      <c r="F555" s="18">
        <v>114</v>
      </c>
      <c r="G555" s="18">
        <v>233</v>
      </c>
      <c r="H555" s="18">
        <v>50</v>
      </c>
      <c r="I555" s="18">
        <v>587</v>
      </c>
      <c r="J555" s="18">
        <v>379</v>
      </c>
      <c r="K555" s="18">
        <v>316</v>
      </c>
      <c r="L555" s="18">
        <v>440</v>
      </c>
      <c r="M555" s="18">
        <v>352</v>
      </c>
      <c r="N555" s="18">
        <v>169</v>
      </c>
      <c r="O555" s="18">
        <v>81</v>
      </c>
      <c r="P555" s="18">
        <v>523</v>
      </c>
      <c r="Q555" s="18">
        <v>17</v>
      </c>
      <c r="R555" s="18">
        <v>559</v>
      </c>
      <c r="S555" s="18">
        <v>496</v>
      </c>
      <c r="T555" s="18">
        <v>288</v>
      </c>
      <c r="U555" s="18">
        <v>205</v>
      </c>
      <c r="V555" s="18">
        <v>349</v>
      </c>
      <c r="W555" s="18">
        <v>136</v>
      </c>
      <c r="X555" s="18">
        <v>53</v>
      </c>
      <c r="Y555" s="18">
        <v>620</v>
      </c>
      <c r="Z555" s="22">
        <v>407</v>
      </c>
      <c r="AA555" s="11">
        <f t="shared" si="106"/>
        <v>3263025</v>
      </c>
    </row>
    <row r="556" spans="1:28" x14ac:dyDescent="0.25">
      <c r="A556" s="2">
        <v>6</v>
      </c>
      <c r="B556" s="17">
        <v>568</v>
      </c>
      <c r="C556" s="18">
        <v>485</v>
      </c>
      <c r="D556" s="18">
        <v>297</v>
      </c>
      <c r="E556" s="18">
        <v>214</v>
      </c>
      <c r="F556" s="18">
        <v>1</v>
      </c>
      <c r="G556" s="18">
        <v>150</v>
      </c>
      <c r="H556" s="18">
        <v>62</v>
      </c>
      <c r="I556" s="18">
        <v>604</v>
      </c>
      <c r="J556" s="18">
        <v>416</v>
      </c>
      <c r="K556" s="18">
        <v>333</v>
      </c>
      <c r="L556" s="18">
        <v>452</v>
      </c>
      <c r="M556" s="18">
        <v>269</v>
      </c>
      <c r="N556" s="18">
        <v>181</v>
      </c>
      <c r="O556" s="18">
        <v>123</v>
      </c>
      <c r="P556" s="18">
        <v>540</v>
      </c>
      <c r="Q556" s="18">
        <v>34</v>
      </c>
      <c r="R556" s="18">
        <v>596</v>
      </c>
      <c r="S556" s="18">
        <v>388</v>
      </c>
      <c r="T556" s="18">
        <v>305</v>
      </c>
      <c r="U556" s="18">
        <v>242</v>
      </c>
      <c r="V556" s="18">
        <v>361</v>
      </c>
      <c r="W556" s="18">
        <v>153</v>
      </c>
      <c r="X556" s="18">
        <v>95</v>
      </c>
      <c r="Y556" s="18">
        <v>507</v>
      </c>
      <c r="Z556" s="22">
        <v>449</v>
      </c>
      <c r="AA556" s="11">
        <f t="shared" si="106"/>
        <v>3263025</v>
      </c>
    </row>
    <row r="557" spans="1:28" x14ac:dyDescent="0.25">
      <c r="A557" s="2">
        <v>7</v>
      </c>
      <c r="B557" s="17">
        <v>33</v>
      </c>
      <c r="C557" s="18">
        <v>600</v>
      </c>
      <c r="D557" s="18">
        <v>387</v>
      </c>
      <c r="E557" s="18">
        <v>304</v>
      </c>
      <c r="F557" s="18">
        <v>241</v>
      </c>
      <c r="G557" s="18">
        <v>365</v>
      </c>
      <c r="H557" s="18">
        <v>152</v>
      </c>
      <c r="I557" s="18">
        <v>94</v>
      </c>
      <c r="J557" s="18">
        <v>506</v>
      </c>
      <c r="K557" s="18">
        <v>448</v>
      </c>
      <c r="L557" s="18">
        <v>567</v>
      </c>
      <c r="M557" s="18">
        <v>484</v>
      </c>
      <c r="N557" s="18">
        <v>296</v>
      </c>
      <c r="O557" s="18">
        <v>213</v>
      </c>
      <c r="P557" s="18">
        <v>5</v>
      </c>
      <c r="Q557" s="18">
        <v>149</v>
      </c>
      <c r="R557" s="18">
        <v>61</v>
      </c>
      <c r="S557" s="18">
        <v>603</v>
      </c>
      <c r="T557" s="18">
        <v>420</v>
      </c>
      <c r="U557" s="18">
        <v>332</v>
      </c>
      <c r="V557" s="18">
        <v>451</v>
      </c>
      <c r="W557" s="18">
        <v>268</v>
      </c>
      <c r="X557" s="18">
        <v>185</v>
      </c>
      <c r="Y557" s="18">
        <v>122</v>
      </c>
      <c r="Z557" s="22">
        <v>539</v>
      </c>
      <c r="AA557" s="11">
        <f t="shared" si="106"/>
        <v>3263025</v>
      </c>
      <c r="AB557" s="3" t="s">
        <v>3</v>
      </c>
    </row>
    <row r="558" spans="1:28" x14ac:dyDescent="0.25">
      <c r="A558" s="2">
        <v>8</v>
      </c>
      <c r="B558" s="17">
        <v>148</v>
      </c>
      <c r="C558" s="18">
        <v>65</v>
      </c>
      <c r="D558" s="18">
        <v>602</v>
      </c>
      <c r="E558" s="18">
        <v>419</v>
      </c>
      <c r="F558" s="18">
        <v>331</v>
      </c>
      <c r="G558" s="18">
        <v>455</v>
      </c>
      <c r="H558" s="18">
        <v>267</v>
      </c>
      <c r="I558" s="18">
        <v>184</v>
      </c>
      <c r="J558" s="18">
        <v>121</v>
      </c>
      <c r="K558" s="18">
        <v>538</v>
      </c>
      <c r="L558" s="18">
        <v>32</v>
      </c>
      <c r="M558" s="18">
        <v>599</v>
      </c>
      <c r="N558" s="18">
        <v>386</v>
      </c>
      <c r="O558" s="18">
        <v>303</v>
      </c>
      <c r="P558" s="18">
        <v>245</v>
      </c>
      <c r="Q558" s="18">
        <v>364</v>
      </c>
      <c r="R558" s="18">
        <v>151</v>
      </c>
      <c r="S558" s="18">
        <v>93</v>
      </c>
      <c r="T558" s="18">
        <v>510</v>
      </c>
      <c r="U558" s="18">
        <v>447</v>
      </c>
      <c r="V558" s="18">
        <v>566</v>
      </c>
      <c r="W558" s="18">
        <v>483</v>
      </c>
      <c r="X558" s="18">
        <v>300</v>
      </c>
      <c r="Y558" s="18">
        <v>212</v>
      </c>
      <c r="Z558" s="22">
        <v>4</v>
      </c>
      <c r="AA558" s="11">
        <f t="shared" si="106"/>
        <v>3263025</v>
      </c>
    </row>
    <row r="559" spans="1:28" x14ac:dyDescent="0.25">
      <c r="A559" s="2">
        <v>9</v>
      </c>
      <c r="B559" s="17">
        <v>363</v>
      </c>
      <c r="C559" s="18">
        <v>155</v>
      </c>
      <c r="D559" s="18">
        <v>92</v>
      </c>
      <c r="E559" s="18">
        <v>509</v>
      </c>
      <c r="F559" s="18">
        <v>446</v>
      </c>
      <c r="G559" s="18">
        <v>570</v>
      </c>
      <c r="H559" s="18">
        <v>482</v>
      </c>
      <c r="I559" s="18">
        <v>299</v>
      </c>
      <c r="J559" s="18">
        <v>211</v>
      </c>
      <c r="K559" s="18">
        <v>3</v>
      </c>
      <c r="L559" s="18">
        <v>147</v>
      </c>
      <c r="M559" s="18">
        <v>64</v>
      </c>
      <c r="N559" s="18">
        <v>601</v>
      </c>
      <c r="O559" s="18">
        <v>418</v>
      </c>
      <c r="P559" s="18">
        <v>335</v>
      </c>
      <c r="Q559" s="18">
        <v>454</v>
      </c>
      <c r="R559" s="18">
        <v>266</v>
      </c>
      <c r="S559" s="18">
        <v>183</v>
      </c>
      <c r="T559" s="18">
        <v>125</v>
      </c>
      <c r="U559" s="18">
        <v>537</v>
      </c>
      <c r="V559" s="18">
        <v>31</v>
      </c>
      <c r="W559" s="18">
        <v>598</v>
      </c>
      <c r="X559" s="18">
        <v>390</v>
      </c>
      <c r="Y559" s="18">
        <v>302</v>
      </c>
      <c r="Z559" s="22">
        <v>244</v>
      </c>
      <c r="AA559" s="11">
        <f t="shared" si="106"/>
        <v>3263025</v>
      </c>
    </row>
    <row r="560" spans="1:28" x14ac:dyDescent="0.25">
      <c r="A560" s="2">
        <v>10</v>
      </c>
      <c r="B560" s="17">
        <v>453</v>
      </c>
      <c r="C560" s="18">
        <v>270</v>
      </c>
      <c r="D560" s="18">
        <v>182</v>
      </c>
      <c r="E560" s="18">
        <v>124</v>
      </c>
      <c r="F560" s="18">
        <v>536</v>
      </c>
      <c r="G560" s="18">
        <v>35</v>
      </c>
      <c r="H560" s="18">
        <v>597</v>
      </c>
      <c r="I560" s="18">
        <v>389</v>
      </c>
      <c r="J560" s="18">
        <v>301</v>
      </c>
      <c r="K560" s="18">
        <v>243</v>
      </c>
      <c r="L560" s="18">
        <v>362</v>
      </c>
      <c r="M560" s="18">
        <v>154</v>
      </c>
      <c r="N560" s="18">
        <v>91</v>
      </c>
      <c r="O560" s="18">
        <v>508</v>
      </c>
      <c r="P560" s="18">
        <v>450</v>
      </c>
      <c r="Q560" s="18">
        <v>569</v>
      </c>
      <c r="R560" s="18">
        <v>481</v>
      </c>
      <c r="S560" s="18">
        <v>298</v>
      </c>
      <c r="T560" s="18">
        <v>215</v>
      </c>
      <c r="U560" s="18">
        <v>2</v>
      </c>
      <c r="V560" s="18">
        <v>146</v>
      </c>
      <c r="W560" s="18">
        <v>63</v>
      </c>
      <c r="X560" s="18">
        <v>605</v>
      </c>
      <c r="Y560" s="18">
        <v>417</v>
      </c>
      <c r="Z560" s="22">
        <v>334</v>
      </c>
      <c r="AA560" s="11">
        <f t="shared" si="106"/>
        <v>3263025</v>
      </c>
    </row>
    <row r="561" spans="1:28" x14ac:dyDescent="0.25">
      <c r="A561" s="2">
        <v>11</v>
      </c>
      <c r="B561" s="17">
        <v>495</v>
      </c>
      <c r="C561" s="18">
        <v>282</v>
      </c>
      <c r="D561" s="18">
        <v>224</v>
      </c>
      <c r="E561" s="18">
        <v>11</v>
      </c>
      <c r="F561" s="18">
        <v>553</v>
      </c>
      <c r="G561" s="18">
        <v>72</v>
      </c>
      <c r="H561" s="18">
        <v>614</v>
      </c>
      <c r="I561" s="18">
        <v>401</v>
      </c>
      <c r="J561" s="18">
        <v>343</v>
      </c>
      <c r="K561" s="18">
        <v>135</v>
      </c>
      <c r="L561" s="18">
        <v>254</v>
      </c>
      <c r="M561" s="18">
        <v>191</v>
      </c>
      <c r="N561" s="18">
        <v>108</v>
      </c>
      <c r="O561" s="18">
        <v>550</v>
      </c>
      <c r="P561" s="18">
        <v>462</v>
      </c>
      <c r="Q561" s="18">
        <v>581</v>
      </c>
      <c r="R561" s="18">
        <v>398</v>
      </c>
      <c r="S561" s="18">
        <v>315</v>
      </c>
      <c r="T561" s="18">
        <v>227</v>
      </c>
      <c r="U561" s="18">
        <v>44</v>
      </c>
      <c r="V561" s="18">
        <v>163</v>
      </c>
      <c r="W561" s="18">
        <v>80</v>
      </c>
      <c r="X561" s="18">
        <v>517</v>
      </c>
      <c r="Y561" s="18">
        <v>434</v>
      </c>
      <c r="Z561" s="22">
        <v>371</v>
      </c>
      <c r="AA561" s="11">
        <f t="shared" si="106"/>
        <v>3263025</v>
      </c>
    </row>
    <row r="562" spans="1:28" x14ac:dyDescent="0.25">
      <c r="A562" s="2">
        <v>12</v>
      </c>
      <c r="B562" s="17">
        <v>585</v>
      </c>
      <c r="C562" s="18">
        <v>397</v>
      </c>
      <c r="D562" s="18">
        <v>314</v>
      </c>
      <c r="E562" s="18">
        <v>226</v>
      </c>
      <c r="F562" s="18">
        <v>43</v>
      </c>
      <c r="G562" s="18">
        <v>162</v>
      </c>
      <c r="H562" s="18">
        <v>79</v>
      </c>
      <c r="I562" s="18">
        <v>516</v>
      </c>
      <c r="J562" s="18">
        <v>433</v>
      </c>
      <c r="K562" s="18">
        <v>375</v>
      </c>
      <c r="L562" s="18">
        <v>494</v>
      </c>
      <c r="M562" s="18">
        <v>281</v>
      </c>
      <c r="N562" s="18">
        <v>223</v>
      </c>
      <c r="O562" s="18">
        <v>15</v>
      </c>
      <c r="P562" s="18">
        <v>552</v>
      </c>
      <c r="Q562" s="18">
        <v>71</v>
      </c>
      <c r="R562" s="18">
        <v>613</v>
      </c>
      <c r="S562" s="18">
        <v>405</v>
      </c>
      <c r="T562" s="18">
        <v>342</v>
      </c>
      <c r="U562" s="18">
        <v>134</v>
      </c>
      <c r="V562" s="18">
        <v>253</v>
      </c>
      <c r="W562" s="18">
        <v>195</v>
      </c>
      <c r="X562" s="18">
        <v>107</v>
      </c>
      <c r="Y562" s="18">
        <v>549</v>
      </c>
      <c r="Z562" s="22">
        <v>461</v>
      </c>
      <c r="AA562" s="11">
        <f t="shared" si="106"/>
        <v>3263025</v>
      </c>
    </row>
    <row r="563" spans="1:28" x14ac:dyDescent="0.25">
      <c r="A563" s="2">
        <v>13</v>
      </c>
      <c r="B563" s="17">
        <v>75</v>
      </c>
      <c r="C563" s="18">
        <v>612</v>
      </c>
      <c r="D563" s="18">
        <v>404</v>
      </c>
      <c r="E563" s="18">
        <v>341</v>
      </c>
      <c r="F563" s="18">
        <v>133</v>
      </c>
      <c r="G563" s="18">
        <v>252</v>
      </c>
      <c r="H563" s="18">
        <v>194</v>
      </c>
      <c r="I563" s="18">
        <v>106</v>
      </c>
      <c r="J563" s="18">
        <v>548</v>
      </c>
      <c r="K563" s="18">
        <v>465</v>
      </c>
      <c r="L563" s="18">
        <v>584</v>
      </c>
      <c r="M563" s="18">
        <v>396</v>
      </c>
      <c r="N563" s="14">
        <v>313</v>
      </c>
      <c r="O563" s="18">
        <v>230</v>
      </c>
      <c r="P563" s="18">
        <v>42</v>
      </c>
      <c r="Q563" s="18">
        <v>161</v>
      </c>
      <c r="R563" s="18">
        <v>78</v>
      </c>
      <c r="S563" s="18">
        <v>520</v>
      </c>
      <c r="T563" s="18">
        <v>432</v>
      </c>
      <c r="U563" s="18">
        <v>374</v>
      </c>
      <c r="V563" s="18">
        <v>493</v>
      </c>
      <c r="W563" s="18">
        <v>285</v>
      </c>
      <c r="X563" s="18">
        <v>222</v>
      </c>
      <c r="Y563" s="18">
        <v>14</v>
      </c>
      <c r="Z563" s="22">
        <v>551</v>
      </c>
      <c r="AA563" s="11">
        <f t="shared" si="106"/>
        <v>3263025</v>
      </c>
      <c r="AB563" s="12">
        <f>B563^3+C563^3+D563^3+E563^3+F563^3+G563^3+H563^3+I563^3+J563^3+K563^3+L563^3+M563^3+N563^3+O563^3+P563^3+Q563^3+R563^3+S563^3+T563^3+U563^3+V563^3+W563^3+X563^3+Y563^3+Z563^3</f>
        <v>1530765625</v>
      </c>
    </row>
    <row r="564" spans="1:28" x14ac:dyDescent="0.25">
      <c r="A564" s="2">
        <v>14</v>
      </c>
      <c r="B564" s="17">
        <v>165</v>
      </c>
      <c r="C564" s="18">
        <v>77</v>
      </c>
      <c r="D564" s="18">
        <v>519</v>
      </c>
      <c r="E564" s="18">
        <v>431</v>
      </c>
      <c r="F564" s="18">
        <v>373</v>
      </c>
      <c r="G564" s="18">
        <v>492</v>
      </c>
      <c r="H564" s="18">
        <v>284</v>
      </c>
      <c r="I564" s="18">
        <v>221</v>
      </c>
      <c r="J564" s="18">
        <v>13</v>
      </c>
      <c r="K564" s="18">
        <v>555</v>
      </c>
      <c r="L564" s="18">
        <v>74</v>
      </c>
      <c r="M564" s="18">
        <v>611</v>
      </c>
      <c r="N564" s="18">
        <v>403</v>
      </c>
      <c r="O564" s="18">
        <v>345</v>
      </c>
      <c r="P564" s="18">
        <v>132</v>
      </c>
      <c r="Q564" s="18">
        <v>251</v>
      </c>
      <c r="R564" s="18">
        <v>193</v>
      </c>
      <c r="S564" s="18">
        <v>110</v>
      </c>
      <c r="T564" s="18">
        <v>547</v>
      </c>
      <c r="U564" s="18">
        <v>464</v>
      </c>
      <c r="V564" s="18">
        <v>583</v>
      </c>
      <c r="W564" s="18">
        <v>400</v>
      </c>
      <c r="X564" s="18">
        <v>312</v>
      </c>
      <c r="Y564" s="18">
        <v>229</v>
      </c>
      <c r="Z564" s="22">
        <v>41</v>
      </c>
      <c r="AA564" s="11">
        <f t="shared" si="106"/>
        <v>3263025</v>
      </c>
      <c r="AB564" s="12"/>
    </row>
    <row r="565" spans="1:28" x14ac:dyDescent="0.25">
      <c r="A565" s="2">
        <v>15</v>
      </c>
      <c r="B565" s="17">
        <v>255</v>
      </c>
      <c r="C565" s="18">
        <v>192</v>
      </c>
      <c r="D565" s="18">
        <v>109</v>
      </c>
      <c r="E565" s="18">
        <v>546</v>
      </c>
      <c r="F565" s="18">
        <v>463</v>
      </c>
      <c r="G565" s="18">
        <v>582</v>
      </c>
      <c r="H565" s="18">
        <v>399</v>
      </c>
      <c r="I565" s="18">
        <v>311</v>
      </c>
      <c r="J565" s="18">
        <v>228</v>
      </c>
      <c r="K565" s="18">
        <v>45</v>
      </c>
      <c r="L565" s="18">
        <v>164</v>
      </c>
      <c r="M565" s="18">
        <v>76</v>
      </c>
      <c r="N565" s="18">
        <v>518</v>
      </c>
      <c r="O565" s="18">
        <v>435</v>
      </c>
      <c r="P565" s="18">
        <v>372</v>
      </c>
      <c r="Q565" s="18">
        <v>491</v>
      </c>
      <c r="R565" s="18">
        <v>283</v>
      </c>
      <c r="S565" s="18">
        <v>225</v>
      </c>
      <c r="T565" s="18">
        <v>12</v>
      </c>
      <c r="U565" s="18">
        <v>554</v>
      </c>
      <c r="V565" s="18">
        <v>73</v>
      </c>
      <c r="W565" s="18">
        <v>615</v>
      </c>
      <c r="X565" s="18">
        <v>402</v>
      </c>
      <c r="Y565" s="18">
        <v>344</v>
      </c>
      <c r="Z565" s="22">
        <v>131</v>
      </c>
      <c r="AA565" s="11">
        <f t="shared" si="106"/>
        <v>3263025</v>
      </c>
      <c r="AB565" s="12"/>
    </row>
    <row r="566" spans="1:28" x14ac:dyDescent="0.25">
      <c r="A566" s="2">
        <v>16</v>
      </c>
      <c r="B566" s="17">
        <v>292</v>
      </c>
      <c r="C566" s="18">
        <v>209</v>
      </c>
      <c r="D566" s="18">
        <v>21</v>
      </c>
      <c r="E566" s="18">
        <v>563</v>
      </c>
      <c r="F566" s="18">
        <v>480</v>
      </c>
      <c r="G566" s="18">
        <v>624</v>
      </c>
      <c r="H566" s="18">
        <v>411</v>
      </c>
      <c r="I566" s="18">
        <v>328</v>
      </c>
      <c r="J566" s="18">
        <v>145</v>
      </c>
      <c r="K566" s="18">
        <v>57</v>
      </c>
      <c r="L566" s="18">
        <v>176</v>
      </c>
      <c r="M566" s="18">
        <v>118</v>
      </c>
      <c r="N566" s="18">
        <v>535</v>
      </c>
      <c r="O566" s="18">
        <v>472</v>
      </c>
      <c r="P566" s="18">
        <v>264</v>
      </c>
      <c r="Q566" s="18">
        <v>383</v>
      </c>
      <c r="R566" s="18">
        <v>325</v>
      </c>
      <c r="S566" s="18">
        <v>237</v>
      </c>
      <c r="T566" s="18">
        <v>29</v>
      </c>
      <c r="U566" s="18">
        <v>591</v>
      </c>
      <c r="V566" s="18">
        <v>90</v>
      </c>
      <c r="W566" s="18">
        <v>502</v>
      </c>
      <c r="X566" s="18">
        <v>444</v>
      </c>
      <c r="Y566" s="18">
        <v>356</v>
      </c>
      <c r="Z566" s="22">
        <v>173</v>
      </c>
      <c r="AA566" s="11">
        <f t="shared" si="106"/>
        <v>3263025</v>
      </c>
      <c r="AB566" s="12"/>
    </row>
    <row r="567" spans="1:28" x14ac:dyDescent="0.25">
      <c r="A567" s="2">
        <v>17</v>
      </c>
      <c r="B567" s="17">
        <v>382</v>
      </c>
      <c r="C567" s="18">
        <v>324</v>
      </c>
      <c r="D567" s="18">
        <v>236</v>
      </c>
      <c r="E567" s="18">
        <v>28</v>
      </c>
      <c r="F567" s="18">
        <v>595</v>
      </c>
      <c r="G567" s="18">
        <v>89</v>
      </c>
      <c r="H567" s="18">
        <v>501</v>
      </c>
      <c r="I567" s="18">
        <v>443</v>
      </c>
      <c r="J567" s="18">
        <v>360</v>
      </c>
      <c r="K567" s="18">
        <v>172</v>
      </c>
      <c r="L567" s="18">
        <v>291</v>
      </c>
      <c r="M567" s="18">
        <v>208</v>
      </c>
      <c r="N567" s="18">
        <v>25</v>
      </c>
      <c r="O567" s="18">
        <v>562</v>
      </c>
      <c r="P567" s="18">
        <v>479</v>
      </c>
      <c r="Q567" s="18">
        <v>623</v>
      </c>
      <c r="R567" s="18">
        <v>415</v>
      </c>
      <c r="S567" s="18">
        <v>327</v>
      </c>
      <c r="T567" s="18">
        <v>144</v>
      </c>
      <c r="U567" s="18">
        <v>56</v>
      </c>
      <c r="V567" s="18">
        <v>180</v>
      </c>
      <c r="W567" s="18">
        <v>117</v>
      </c>
      <c r="X567" s="18">
        <v>534</v>
      </c>
      <c r="Y567" s="18">
        <v>471</v>
      </c>
      <c r="Z567" s="22">
        <v>263</v>
      </c>
      <c r="AA567" s="11">
        <f t="shared" si="106"/>
        <v>3263025</v>
      </c>
      <c r="AB567" s="12"/>
    </row>
    <row r="568" spans="1:28" x14ac:dyDescent="0.25">
      <c r="A568" s="2">
        <v>18</v>
      </c>
      <c r="B568" s="17">
        <v>622</v>
      </c>
      <c r="C568" s="18">
        <v>414</v>
      </c>
      <c r="D568" s="18">
        <v>326</v>
      </c>
      <c r="E568" s="18">
        <v>143</v>
      </c>
      <c r="F568" s="18">
        <v>60</v>
      </c>
      <c r="G568" s="18">
        <v>179</v>
      </c>
      <c r="H568" s="18">
        <v>116</v>
      </c>
      <c r="I568" s="18">
        <v>533</v>
      </c>
      <c r="J568" s="18">
        <v>475</v>
      </c>
      <c r="K568" s="18">
        <v>262</v>
      </c>
      <c r="L568" s="18">
        <v>381</v>
      </c>
      <c r="M568" s="18">
        <v>323</v>
      </c>
      <c r="N568" s="18">
        <v>240</v>
      </c>
      <c r="O568" s="18">
        <v>27</v>
      </c>
      <c r="P568" s="18">
        <v>594</v>
      </c>
      <c r="Q568" s="18">
        <v>88</v>
      </c>
      <c r="R568" s="18">
        <v>505</v>
      </c>
      <c r="S568" s="18">
        <v>442</v>
      </c>
      <c r="T568" s="18">
        <v>359</v>
      </c>
      <c r="U568" s="18">
        <v>171</v>
      </c>
      <c r="V568" s="18">
        <v>295</v>
      </c>
      <c r="W568" s="18">
        <v>207</v>
      </c>
      <c r="X568" s="18">
        <v>24</v>
      </c>
      <c r="Y568" s="18">
        <v>561</v>
      </c>
      <c r="Z568" s="22">
        <v>478</v>
      </c>
      <c r="AA568" s="11">
        <f t="shared" si="106"/>
        <v>3263025</v>
      </c>
      <c r="AB568" s="12"/>
    </row>
    <row r="569" spans="1:28" x14ac:dyDescent="0.25">
      <c r="A569" s="2">
        <v>19</v>
      </c>
      <c r="B569" s="17">
        <v>87</v>
      </c>
      <c r="C569" s="18">
        <v>504</v>
      </c>
      <c r="D569" s="18">
        <v>441</v>
      </c>
      <c r="E569" s="18">
        <v>358</v>
      </c>
      <c r="F569" s="18">
        <v>175</v>
      </c>
      <c r="G569" s="18">
        <v>294</v>
      </c>
      <c r="H569" s="18">
        <v>206</v>
      </c>
      <c r="I569" s="18">
        <v>23</v>
      </c>
      <c r="J569" s="18">
        <v>565</v>
      </c>
      <c r="K569" s="18">
        <v>477</v>
      </c>
      <c r="L569" s="18">
        <v>621</v>
      </c>
      <c r="M569" s="18">
        <v>413</v>
      </c>
      <c r="N569" s="18">
        <v>330</v>
      </c>
      <c r="O569" s="18">
        <v>142</v>
      </c>
      <c r="P569" s="18">
        <v>59</v>
      </c>
      <c r="Q569" s="18">
        <v>178</v>
      </c>
      <c r="R569" s="18">
        <v>120</v>
      </c>
      <c r="S569" s="18">
        <v>532</v>
      </c>
      <c r="T569" s="18">
        <v>474</v>
      </c>
      <c r="U569" s="18">
        <v>261</v>
      </c>
      <c r="V569" s="18">
        <v>385</v>
      </c>
      <c r="W569" s="18">
        <v>322</v>
      </c>
      <c r="X569" s="18">
        <v>239</v>
      </c>
      <c r="Y569" s="18">
        <v>26</v>
      </c>
      <c r="Z569" s="22">
        <v>593</v>
      </c>
      <c r="AA569" s="11">
        <f t="shared" si="106"/>
        <v>3263025</v>
      </c>
      <c r="AB569" s="12"/>
    </row>
    <row r="570" spans="1:28" x14ac:dyDescent="0.25">
      <c r="A570" s="2">
        <v>20</v>
      </c>
      <c r="B570" s="17">
        <v>177</v>
      </c>
      <c r="C570" s="18">
        <v>119</v>
      </c>
      <c r="D570" s="18">
        <v>531</v>
      </c>
      <c r="E570" s="18">
        <v>473</v>
      </c>
      <c r="F570" s="18">
        <v>265</v>
      </c>
      <c r="G570" s="18">
        <v>384</v>
      </c>
      <c r="H570" s="18">
        <v>321</v>
      </c>
      <c r="I570" s="18">
        <v>238</v>
      </c>
      <c r="J570" s="18">
        <v>30</v>
      </c>
      <c r="K570" s="18">
        <v>592</v>
      </c>
      <c r="L570" s="18">
        <v>86</v>
      </c>
      <c r="M570" s="18">
        <v>503</v>
      </c>
      <c r="N570" s="18">
        <v>445</v>
      </c>
      <c r="O570" s="18">
        <v>357</v>
      </c>
      <c r="P570" s="18">
        <v>174</v>
      </c>
      <c r="Q570" s="18">
        <v>293</v>
      </c>
      <c r="R570" s="18">
        <v>210</v>
      </c>
      <c r="S570" s="18">
        <v>22</v>
      </c>
      <c r="T570" s="18">
        <v>564</v>
      </c>
      <c r="U570" s="18">
        <v>476</v>
      </c>
      <c r="V570" s="18">
        <v>625</v>
      </c>
      <c r="W570" s="18">
        <v>412</v>
      </c>
      <c r="X570" s="18">
        <v>329</v>
      </c>
      <c r="Y570" s="18">
        <v>141</v>
      </c>
      <c r="Z570" s="22">
        <v>58</v>
      </c>
      <c r="AA570" s="11">
        <f t="shared" si="106"/>
        <v>3263025</v>
      </c>
      <c r="AB570" s="12"/>
    </row>
    <row r="571" spans="1:28" x14ac:dyDescent="0.25">
      <c r="A571" s="2">
        <v>21</v>
      </c>
      <c r="B571" s="17">
        <v>219</v>
      </c>
      <c r="C571" s="18">
        <v>6</v>
      </c>
      <c r="D571" s="18">
        <v>573</v>
      </c>
      <c r="E571" s="18">
        <v>490</v>
      </c>
      <c r="F571" s="18">
        <v>277</v>
      </c>
      <c r="G571" s="18">
        <v>421</v>
      </c>
      <c r="H571" s="18">
        <v>338</v>
      </c>
      <c r="I571" s="18">
        <v>130</v>
      </c>
      <c r="J571" s="18">
        <v>67</v>
      </c>
      <c r="K571" s="18">
        <v>609</v>
      </c>
      <c r="L571" s="18">
        <v>103</v>
      </c>
      <c r="M571" s="18">
        <v>545</v>
      </c>
      <c r="N571" s="18">
        <v>457</v>
      </c>
      <c r="O571" s="18">
        <v>274</v>
      </c>
      <c r="P571" s="18">
        <v>186</v>
      </c>
      <c r="Q571" s="18">
        <v>310</v>
      </c>
      <c r="R571" s="18">
        <v>247</v>
      </c>
      <c r="S571" s="18">
        <v>39</v>
      </c>
      <c r="T571" s="18">
        <v>576</v>
      </c>
      <c r="U571" s="18">
        <v>393</v>
      </c>
      <c r="V571" s="18">
        <v>512</v>
      </c>
      <c r="W571" s="18">
        <v>429</v>
      </c>
      <c r="X571" s="18">
        <v>366</v>
      </c>
      <c r="Y571" s="18">
        <v>158</v>
      </c>
      <c r="Z571" s="22">
        <v>100</v>
      </c>
      <c r="AA571" s="11">
        <f t="shared" si="106"/>
        <v>3263025</v>
      </c>
      <c r="AB571" s="12"/>
    </row>
    <row r="572" spans="1:28" x14ac:dyDescent="0.25">
      <c r="A572" s="2">
        <v>22</v>
      </c>
      <c r="B572" s="17">
        <v>309</v>
      </c>
      <c r="C572" s="18">
        <v>246</v>
      </c>
      <c r="D572" s="18">
        <v>38</v>
      </c>
      <c r="E572" s="18">
        <v>580</v>
      </c>
      <c r="F572" s="18">
        <v>392</v>
      </c>
      <c r="G572" s="18">
        <v>511</v>
      </c>
      <c r="H572" s="18">
        <v>428</v>
      </c>
      <c r="I572" s="18">
        <v>370</v>
      </c>
      <c r="J572" s="18">
        <v>157</v>
      </c>
      <c r="K572" s="18">
        <v>99</v>
      </c>
      <c r="L572" s="18">
        <v>218</v>
      </c>
      <c r="M572" s="18">
        <v>10</v>
      </c>
      <c r="N572" s="18">
        <v>572</v>
      </c>
      <c r="O572" s="18">
        <v>489</v>
      </c>
      <c r="P572" s="18">
        <v>276</v>
      </c>
      <c r="Q572" s="18">
        <v>425</v>
      </c>
      <c r="R572" s="18">
        <v>337</v>
      </c>
      <c r="S572" s="18">
        <v>129</v>
      </c>
      <c r="T572" s="18">
        <v>66</v>
      </c>
      <c r="U572" s="18">
        <v>608</v>
      </c>
      <c r="V572" s="18">
        <v>102</v>
      </c>
      <c r="W572" s="18">
        <v>544</v>
      </c>
      <c r="X572" s="18">
        <v>456</v>
      </c>
      <c r="Y572" s="18">
        <v>273</v>
      </c>
      <c r="Z572" s="22">
        <v>190</v>
      </c>
      <c r="AA572" s="11">
        <f t="shared" si="106"/>
        <v>3263025</v>
      </c>
      <c r="AB572" s="12"/>
    </row>
    <row r="573" spans="1:28" x14ac:dyDescent="0.25">
      <c r="A573" s="2">
        <v>23</v>
      </c>
      <c r="B573" s="17">
        <v>424</v>
      </c>
      <c r="C573" s="18">
        <v>336</v>
      </c>
      <c r="D573" s="18">
        <v>128</v>
      </c>
      <c r="E573" s="18">
        <v>70</v>
      </c>
      <c r="F573" s="18">
        <v>607</v>
      </c>
      <c r="G573" s="18">
        <v>101</v>
      </c>
      <c r="H573" s="18">
        <v>543</v>
      </c>
      <c r="I573" s="18">
        <v>460</v>
      </c>
      <c r="J573" s="18">
        <v>272</v>
      </c>
      <c r="K573" s="18">
        <v>189</v>
      </c>
      <c r="L573" s="18">
        <v>308</v>
      </c>
      <c r="M573" s="18">
        <v>250</v>
      </c>
      <c r="N573" s="18">
        <v>37</v>
      </c>
      <c r="O573" s="18">
        <v>579</v>
      </c>
      <c r="P573" s="18">
        <v>391</v>
      </c>
      <c r="Q573" s="18">
        <v>515</v>
      </c>
      <c r="R573" s="18">
        <v>427</v>
      </c>
      <c r="S573" s="18">
        <v>369</v>
      </c>
      <c r="T573" s="18">
        <v>156</v>
      </c>
      <c r="U573" s="18">
        <v>98</v>
      </c>
      <c r="V573" s="18">
        <v>217</v>
      </c>
      <c r="W573" s="18">
        <v>9</v>
      </c>
      <c r="X573" s="18">
        <v>571</v>
      </c>
      <c r="Y573" s="18">
        <v>488</v>
      </c>
      <c r="Z573" s="22">
        <v>280</v>
      </c>
      <c r="AA573" s="11">
        <f t="shared" si="106"/>
        <v>3263025</v>
      </c>
      <c r="AB573" s="12"/>
    </row>
    <row r="574" spans="1:28" x14ac:dyDescent="0.25">
      <c r="A574" s="2">
        <v>24</v>
      </c>
      <c r="B574" s="17">
        <v>514</v>
      </c>
      <c r="C574" s="18">
        <v>426</v>
      </c>
      <c r="D574" s="18">
        <v>368</v>
      </c>
      <c r="E574" s="18">
        <v>160</v>
      </c>
      <c r="F574" s="18">
        <v>97</v>
      </c>
      <c r="G574" s="18">
        <v>216</v>
      </c>
      <c r="H574" s="18">
        <v>8</v>
      </c>
      <c r="I574" s="18">
        <v>575</v>
      </c>
      <c r="J574" s="18">
        <v>487</v>
      </c>
      <c r="K574" s="18">
        <v>279</v>
      </c>
      <c r="L574" s="18">
        <v>423</v>
      </c>
      <c r="M574" s="18">
        <v>340</v>
      </c>
      <c r="N574" s="18">
        <v>127</v>
      </c>
      <c r="O574" s="18">
        <v>69</v>
      </c>
      <c r="P574" s="18">
        <v>606</v>
      </c>
      <c r="Q574" s="18">
        <v>105</v>
      </c>
      <c r="R574" s="18">
        <v>542</v>
      </c>
      <c r="S574" s="18">
        <v>459</v>
      </c>
      <c r="T574" s="18">
        <v>271</v>
      </c>
      <c r="U574" s="18">
        <v>188</v>
      </c>
      <c r="V574" s="18">
        <v>307</v>
      </c>
      <c r="W574" s="18">
        <v>249</v>
      </c>
      <c r="X574" s="18">
        <v>36</v>
      </c>
      <c r="Y574" s="18">
        <v>578</v>
      </c>
      <c r="Z574" s="22">
        <v>395</v>
      </c>
      <c r="AA574" s="11">
        <f t="shared" si="106"/>
        <v>3263025</v>
      </c>
      <c r="AB574" s="12"/>
    </row>
    <row r="575" spans="1:28" x14ac:dyDescent="0.25">
      <c r="A575" s="2">
        <v>25</v>
      </c>
      <c r="B575" s="19">
        <v>104</v>
      </c>
      <c r="C575" s="20">
        <v>541</v>
      </c>
      <c r="D575" s="20">
        <v>458</v>
      </c>
      <c r="E575" s="20">
        <v>275</v>
      </c>
      <c r="F575" s="20">
        <v>187</v>
      </c>
      <c r="G575" s="20">
        <v>306</v>
      </c>
      <c r="H575" s="20">
        <v>248</v>
      </c>
      <c r="I575" s="20">
        <v>40</v>
      </c>
      <c r="J575" s="20">
        <v>577</v>
      </c>
      <c r="K575" s="20">
        <v>394</v>
      </c>
      <c r="L575" s="20">
        <v>513</v>
      </c>
      <c r="M575" s="20">
        <v>430</v>
      </c>
      <c r="N575" s="20">
        <v>367</v>
      </c>
      <c r="O575" s="20">
        <v>159</v>
      </c>
      <c r="P575" s="20">
        <v>96</v>
      </c>
      <c r="Q575" s="20">
        <v>220</v>
      </c>
      <c r="R575" s="20">
        <v>7</v>
      </c>
      <c r="S575" s="20">
        <v>574</v>
      </c>
      <c r="T575" s="20">
        <v>486</v>
      </c>
      <c r="U575" s="20">
        <v>278</v>
      </c>
      <c r="V575" s="20">
        <v>422</v>
      </c>
      <c r="W575" s="20">
        <v>339</v>
      </c>
      <c r="X575" s="20">
        <v>126</v>
      </c>
      <c r="Y575" s="20">
        <v>68</v>
      </c>
      <c r="Z575" s="23">
        <v>610</v>
      </c>
      <c r="AA575" s="11">
        <f t="shared" si="106"/>
        <v>3263025</v>
      </c>
      <c r="AB575" s="12"/>
    </row>
    <row r="576" spans="1:28" x14ac:dyDescent="0.25">
      <c r="A576" s="7" t="s">
        <v>0</v>
      </c>
      <c r="B576" s="11">
        <f t="shared" ref="B576" si="107">SUMSQ(B551:B575)</f>
        <v>3263025</v>
      </c>
      <c r="C576" s="11">
        <f t="shared" ref="C576" si="108">SUMSQ(C551:C575)</f>
        <v>3263025</v>
      </c>
      <c r="D576" s="11">
        <f t="shared" ref="D576" si="109">SUMSQ(D551:D575)</f>
        <v>3263025</v>
      </c>
      <c r="E576" s="11">
        <f t="shared" ref="E576" si="110">SUMSQ(E551:E575)</f>
        <v>3263025</v>
      </c>
      <c r="F576" s="11">
        <f t="shared" ref="F576" si="111">SUMSQ(F551:F575)</f>
        <v>3263025</v>
      </c>
      <c r="G576" s="11">
        <f t="shared" ref="G576" si="112">SUMSQ(G551:G575)</f>
        <v>3263025</v>
      </c>
      <c r="H576" s="11">
        <f t="shared" ref="H576" si="113">SUMSQ(H551:H575)</f>
        <v>3263025</v>
      </c>
      <c r="I576" s="11">
        <f t="shared" ref="I576" si="114">SUMSQ(I551:I575)</f>
        <v>3263025</v>
      </c>
      <c r="J576" s="11">
        <f t="shared" ref="J576" si="115">SUMSQ(J551:J575)</f>
        <v>3263025</v>
      </c>
      <c r="K576" s="11">
        <f t="shared" ref="K576" si="116">SUMSQ(K551:K575)</f>
        <v>3263025</v>
      </c>
      <c r="L576" s="11">
        <f t="shared" ref="L576" si="117">SUMSQ(L551:L575)</f>
        <v>3263025</v>
      </c>
      <c r="M576" s="11">
        <f t="shared" ref="M576" si="118">SUMSQ(M551:M575)</f>
        <v>3263025</v>
      </c>
      <c r="N576" s="11">
        <f t="shared" ref="N576" si="119">SUMSQ(N551:N575)</f>
        <v>3263025</v>
      </c>
      <c r="O576" s="11">
        <f t="shared" ref="O576" si="120">SUMSQ(O551:O575)</f>
        <v>3263025</v>
      </c>
      <c r="P576" s="11">
        <f t="shared" ref="P576" si="121">SUMSQ(P551:P575)</f>
        <v>3263025</v>
      </c>
      <c r="Q576" s="11">
        <f t="shared" ref="Q576" si="122">SUMSQ(Q551:Q575)</f>
        <v>3263025</v>
      </c>
      <c r="R576" s="11">
        <f t="shared" ref="R576" si="123">SUMSQ(R551:R575)</f>
        <v>3263025</v>
      </c>
      <c r="S576" s="11">
        <f t="shared" ref="S576" si="124">SUMSQ(S551:S575)</f>
        <v>3263025</v>
      </c>
      <c r="T576" s="11">
        <f t="shared" ref="T576" si="125">SUMSQ(T551:T575)</f>
        <v>3263025</v>
      </c>
      <c r="U576" s="11">
        <f t="shared" ref="U576" si="126">SUMSQ(U551:U575)</f>
        <v>3263025</v>
      </c>
      <c r="V576" s="11">
        <f t="shared" ref="V576" si="127">SUMSQ(V551:V575)</f>
        <v>3263025</v>
      </c>
      <c r="W576" s="11">
        <f t="shared" ref="W576" si="128">SUMSQ(W551:W575)</f>
        <v>3263025</v>
      </c>
      <c r="X576" s="11">
        <f t="shared" ref="X576" si="129">SUMSQ(X551:X575)</f>
        <v>3263025</v>
      </c>
      <c r="Y576" s="11">
        <f t="shared" ref="Y576" si="130">SUMSQ(Y551:Y575)</f>
        <v>3263025</v>
      </c>
      <c r="Z576" s="11">
        <f t="shared" ref="Z576" si="131">SUMSQ(Z551:Z575)</f>
        <v>3263025</v>
      </c>
      <c r="AA576" s="11"/>
      <c r="AB576" s="12"/>
    </row>
    <row r="577" spans="1:28" x14ac:dyDescent="0.25">
      <c r="A577" s="7" t="s">
        <v>4</v>
      </c>
      <c r="N577" s="12">
        <f>N551^3+N552^3+N553^3+N554^3+N555^3+N556^3+N557^3+N558^3+N559^3+N560^3+N561^3+N562^3+N563^3+N564^3+N565^3+N566^3+N567^3+N568^3+N569^3+N570^3+N571^3+N572^3+N573^3+N574^3+N575^3</f>
        <v>1530765625</v>
      </c>
      <c r="O577" s="12"/>
      <c r="AA577" s="11"/>
      <c r="AB577" s="12"/>
    </row>
    <row r="578" spans="1:28" x14ac:dyDescent="0.25">
      <c r="A578" s="3"/>
      <c r="B578" s="8" t="s">
        <v>3</v>
      </c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11"/>
      <c r="AB578" s="12"/>
    </row>
    <row r="579" spans="1:28" x14ac:dyDescent="0.25">
      <c r="A579" s="7" t="s">
        <v>1</v>
      </c>
      <c r="B579" s="3">
        <f>B551</f>
        <v>16</v>
      </c>
      <c r="C579" s="3">
        <f>C552</f>
        <v>48</v>
      </c>
      <c r="D579" s="3">
        <f>D553</f>
        <v>55</v>
      </c>
      <c r="E579" s="3">
        <f>E554</f>
        <v>82</v>
      </c>
      <c r="F579" s="3">
        <f>F555</f>
        <v>114</v>
      </c>
      <c r="G579" s="3">
        <f>G556</f>
        <v>150</v>
      </c>
      <c r="H579" s="3">
        <f>H557</f>
        <v>152</v>
      </c>
      <c r="I579" s="3">
        <f>I558</f>
        <v>184</v>
      </c>
      <c r="J579" s="3">
        <f>J559</f>
        <v>211</v>
      </c>
      <c r="K579" s="3">
        <f>K560</f>
        <v>243</v>
      </c>
      <c r="L579" s="3">
        <f>L561</f>
        <v>254</v>
      </c>
      <c r="M579" s="3">
        <f>M562</f>
        <v>281</v>
      </c>
      <c r="N579" s="3">
        <f>N563</f>
        <v>313</v>
      </c>
      <c r="O579" s="3">
        <f>O564</f>
        <v>345</v>
      </c>
      <c r="P579" s="3">
        <f>P565</f>
        <v>372</v>
      </c>
      <c r="Q579" s="3">
        <f>Q566</f>
        <v>383</v>
      </c>
      <c r="R579" s="3">
        <f>R567</f>
        <v>415</v>
      </c>
      <c r="S579" s="3">
        <f>S568</f>
        <v>442</v>
      </c>
      <c r="T579" s="3">
        <f>T569</f>
        <v>474</v>
      </c>
      <c r="U579" s="3">
        <f>U570</f>
        <v>476</v>
      </c>
      <c r="V579" s="3">
        <f>V571</f>
        <v>512</v>
      </c>
      <c r="W579" s="3">
        <f>W572</f>
        <v>544</v>
      </c>
      <c r="X579" s="3">
        <f>X573</f>
        <v>571</v>
      </c>
      <c r="Y579" s="3">
        <f>Y574</f>
        <v>578</v>
      </c>
      <c r="Z579" s="9">
        <f>Z575</f>
        <v>610</v>
      </c>
      <c r="AA579" s="11">
        <f>SUMSQ(B579:Z579)</f>
        <v>3263025</v>
      </c>
      <c r="AB579" s="12">
        <f>B579^3+C579^3+D579^3+E579^3+F579^3+G579^3+H579^3+I579^3+J579^3+K579^3+L579^3+M579^3+N579^3+O579^3+P579^3+Q579^3+R579^3+S579^3+T579^3+U579^3+V579^3+W579^3+X579^3+Y579^3+Z579^3</f>
        <v>1530765625</v>
      </c>
    </row>
    <row r="580" spans="1:28" x14ac:dyDescent="0.25">
      <c r="A580" s="7" t="s">
        <v>2</v>
      </c>
      <c r="B580" s="3">
        <f>B575</f>
        <v>104</v>
      </c>
      <c r="C580" s="3">
        <f>C574</f>
        <v>426</v>
      </c>
      <c r="D580" s="3">
        <f>D573</f>
        <v>128</v>
      </c>
      <c r="E580" s="3">
        <f>E572</f>
        <v>580</v>
      </c>
      <c r="F580" s="3">
        <f>F571</f>
        <v>277</v>
      </c>
      <c r="G580" s="3">
        <f>G570</f>
        <v>384</v>
      </c>
      <c r="H580" s="3">
        <f>H569</f>
        <v>206</v>
      </c>
      <c r="I580" s="3">
        <f>I568</f>
        <v>533</v>
      </c>
      <c r="J580" s="3">
        <f>J567</f>
        <v>360</v>
      </c>
      <c r="K580" s="3">
        <f>K566</f>
        <v>57</v>
      </c>
      <c r="L580" s="3">
        <f>L565</f>
        <v>164</v>
      </c>
      <c r="M580" s="3">
        <f>M564</f>
        <v>611</v>
      </c>
      <c r="N580" s="3">
        <f>N563</f>
        <v>313</v>
      </c>
      <c r="O580" s="3">
        <f>O562</f>
        <v>15</v>
      </c>
      <c r="P580" s="3">
        <f>P561</f>
        <v>462</v>
      </c>
      <c r="Q580" s="3">
        <f>Q560</f>
        <v>569</v>
      </c>
      <c r="R580" s="3">
        <f>R559</f>
        <v>266</v>
      </c>
      <c r="S580" s="3">
        <f>S558</f>
        <v>93</v>
      </c>
      <c r="T580" s="3">
        <f>T557</f>
        <v>420</v>
      </c>
      <c r="U580" s="3">
        <f>U556</f>
        <v>242</v>
      </c>
      <c r="V580" s="3">
        <f>V555</f>
        <v>349</v>
      </c>
      <c r="W580" s="3">
        <f>W554</f>
        <v>46</v>
      </c>
      <c r="X580" s="3">
        <f>X553</f>
        <v>498</v>
      </c>
      <c r="Y580" s="3">
        <f>Y552</f>
        <v>200</v>
      </c>
      <c r="Z580" s="9">
        <f>Z551</f>
        <v>522</v>
      </c>
      <c r="AA580" s="11">
        <f>SUMSQ(B580:Z580)</f>
        <v>3263025</v>
      </c>
      <c r="AB580" s="12">
        <f>B580^3+C580^3+D580^3+E580^3+F580^3+G580^3+H580^3+I580^3+J580^3+K580^3+L580^3+M580^3+N580^3+O580^3+P580^3+Q580^3+R580^3+S580^3+T580^3+U580^3+V580^3+W580^3+X580^3+Y580^3+Z580^3</f>
        <v>1530765625</v>
      </c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AA7:AA452 AA455:AA580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F1821-1097-4468-95B0-CBF583D29BFA}">
  <sheetPr>
    <tabColor rgb="FFFFFFCC"/>
  </sheetPr>
  <dimension ref="A1:BO691"/>
  <sheetViews>
    <sheetView workbookViewId="0"/>
  </sheetViews>
  <sheetFormatPr defaultRowHeight="12.75" x14ac:dyDescent="0.2"/>
  <cols>
    <col min="1" max="1" width="7" style="211" customWidth="1"/>
    <col min="2" max="2" width="6.7109375" style="211" customWidth="1"/>
    <col min="3" max="3" width="4.42578125" style="211" customWidth="1"/>
    <col min="4" max="4" width="5.140625" style="211" customWidth="1"/>
    <col min="5" max="5" width="5" style="211" customWidth="1"/>
    <col min="6" max="6" width="6.85546875" style="211" customWidth="1"/>
    <col min="7" max="7" width="3.5703125" style="211" customWidth="1"/>
    <col min="8" max="10" width="3.7109375" style="211" customWidth="1"/>
    <col min="11" max="32" width="8" style="211" customWidth="1"/>
    <col min="33" max="33" width="8.28515625" style="211" customWidth="1"/>
    <col min="34" max="36" width="8" style="211" customWidth="1"/>
    <col min="37" max="37" width="8.42578125" style="211" customWidth="1"/>
    <col min="38" max="64" width="4.5703125" style="211" customWidth="1"/>
    <col min="65" max="67" width="3.7109375" style="211" customWidth="1"/>
    <col min="68" max="16384" width="9.140625" style="211"/>
  </cols>
  <sheetData>
    <row r="1" spans="1:67" ht="13.5" thickBot="1" x14ac:dyDescent="0.25">
      <c r="A1" s="275" t="s">
        <v>3</v>
      </c>
      <c r="B1" s="41"/>
      <c r="C1" s="41"/>
      <c r="D1" s="41"/>
      <c r="E1" s="41"/>
      <c r="F1" s="41"/>
      <c r="G1" s="41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</row>
    <row r="2" spans="1:67" ht="15.75" thickBot="1" x14ac:dyDescent="0.3">
      <c r="A2" s="41"/>
      <c r="B2" s="38" t="s">
        <v>797</v>
      </c>
      <c r="C2" s="38"/>
      <c r="D2" s="39"/>
      <c r="E2" s="39"/>
      <c r="F2" s="40"/>
      <c r="G2" s="41"/>
      <c r="H2" s="42"/>
      <c r="I2" s="276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8"/>
      <c r="BN2" s="279"/>
      <c r="BO2" s="42"/>
    </row>
    <row r="3" spans="1:67" ht="13.5" thickBot="1" x14ac:dyDescent="0.25">
      <c r="A3" s="41"/>
      <c r="B3" s="41"/>
      <c r="C3" s="41"/>
      <c r="D3" s="41"/>
      <c r="E3" s="41"/>
      <c r="F3" s="41"/>
      <c r="G3" s="44"/>
      <c r="H3" s="45"/>
      <c r="I3" s="280"/>
      <c r="J3" s="281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3" t="s">
        <v>798</v>
      </c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3" t="s">
        <v>799</v>
      </c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4"/>
      <c r="BN3" s="285"/>
      <c r="BO3" s="45"/>
    </row>
    <row r="4" spans="1:67" x14ac:dyDescent="0.2">
      <c r="A4" s="53" t="s">
        <v>67</v>
      </c>
      <c r="B4" s="54">
        <v>1</v>
      </c>
      <c r="C4" s="41"/>
      <c r="D4" s="55" t="s">
        <v>68</v>
      </c>
      <c r="E4" s="41"/>
      <c r="F4" s="56" t="s">
        <v>69</v>
      </c>
      <c r="G4" s="41"/>
      <c r="H4" s="42"/>
      <c r="I4" s="280"/>
      <c r="J4" s="286"/>
      <c r="K4" s="287">
        <f>F366</f>
        <v>353</v>
      </c>
      <c r="L4" s="288">
        <f>F391</f>
        <v>378</v>
      </c>
      <c r="M4" s="288">
        <f>F322</f>
        <v>309</v>
      </c>
      <c r="N4" s="288">
        <f>F380</f>
        <v>367</v>
      </c>
      <c r="O4" s="288">
        <f>F346</f>
        <v>333</v>
      </c>
      <c r="P4" s="288">
        <f>F70</f>
        <v>57</v>
      </c>
      <c r="Q4" s="288">
        <f>F344</f>
        <v>331</v>
      </c>
      <c r="R4" s="288">
        <f>F384</f>
        <v>371</v>
      </c>
      <c r="S4" s="288">
        <f>F316</f>
        <v>303</v>
      </c>
      <c r="T4" s="288">
        <f>F109</f>
        <v>96</v>
      </c>
      <c r="U4" s="288">
        <f>F629</f>
        <v>616</v>
      </c>
      <c r="V4" s="288">
        <f>F388</f>
        <v>375</v>
      </c>
      <c r="W4" s="288">
        <f>F351</f>
        <v>338</v>
      </c>
      <c r="X4" s="288">
        <f>F91</f>
        <v>78</v>
      </c>
      <c r="Y4" s="288">
        <f>F626</f>
        <v>613</v>
      </c>
      <c r="Z4" s="288">
        <f>F379</f>
        <v>366</v>
      </c>
      <c r="AA4" s="288">
        <f>F603</f>
        <v>590</v>
      </c>
      <c r="AB4" s="288">
        <f>F82</f>
        <v>69</v>
      </c>
      <c r="AC4" s="288">
        <f>F614</f>
        <v>601</v>
      </c>
      <c r="AD4" s="288">
        <f>F21</f>
        <v>8</v>
      </c>
      <c r="AE4" s="288">
        <f>F609</f>
        <v>596</v>
      </c>
      <c r="AF4" s="288">
        <f>F476</f>
        <v>463</v>
      </c>
      <c r="AG4" s="288">
        <f>F683</f>
        <v>670</v>
      </c>
      <c r="AH4" s="288">
        <f>F88</f>
        <v>75</v>
      </c>
      <c r="AI4" s="288">
        <f>F131</f>
        <v>118</v>
      </c>
      <c r="AJ4" s="289">
        <f>F340</f>
        <v>327</v>
      </c>
      <c r="AK4" s="290">
        <f t="shared" ref="AK4:AK29" si="0">SUMSQ(K4:AJ4)</f>
        <v>3969251</v>
      </c>
      <c r="AL4" s="291"/>
      <c r="AM4" s="292" t="s">
        <v>283</v>
      </c>
      <c r="AN4" s="293" t="s">
        <v>425</v>
      </c>
      <c r="AO4" s="293" t="s">
        <v>439</v>
      </c>
      <c r="AP4" s="293" t="s">
        <v>416</v>
      </c>
      <c r="AQ4" s="293" t="s">
        <v>223</v>
      </c>
      <c r="AR4" s="293" t="s">
        <v>471</v>
      </c>
      <c r="AS4" s="293" t="s">
        <v>438</v>
      </c>
      <c r="AT4" s="293" t="s">
        <v>282</v>
      </c>
      <c r="AU4" s="293" t="s">
        <v>502</v>
      </c>
      <c r="AV4" s="293" t="s">
        <v>166</v>
      </c>
      <c r="AW4" s="293" t="s">
        <v>448</v>
      </c>
      <c r="AX4" s="293" t="s">
        <v>691</v>
      </c>
      <c r="AY4" s="293" t="s">
        <v>800</v>
      </c>
      <c r="AZ4" s="293" t="s">
        <v>801</v>
      </c>
      <c r="BA4" s="293" t="s">
        <v>196</v>
      </c>
      <c r="BB4" s="293" t="s">
        <v>546</v>
      </c>
      <c r="BC4" s="293" t="s">
        <v>407</v>
      </c>
      <c r="BD4" s="293" t="s">
        <v>554</v>
      </c>
      <c r="BE4" s="293" t="s">
        <v>300</v>
      </c>
      <c r="BF4" s="293" t="s">
        <v>117</v>
      </c>
      <c r="BG4" s="293" t="s">
        <v>78</v>
      </c>
      <c r="BH4" s="293" t="s">
        <v>168</v>
      </c>
      <c r="BI4" s="293" t="s">
        <v>802</v>
      </c>
      <c r="BJ4" s="293" t="s">
        <v>332</v>
      </c>
      <c r="BK4" s="293" t="s">
        <v>96</v>
      </c>
      <c r="BL4" s="294" t="s">
        <v>342</v>
      </c>
      <c r="BM4" s="295"/>
      <c r="BN4" s="296"/>
      <c r="BO4" s="42"/>
    </row>
    <row r="5" spans="1:67" x14ac:dyDescent="0.2">
      <c r="A5" s="41"/>
      <c r="B5" s="41"/>
      <c r="C5" s="41"/>
      <c r="D5" s="41"/>
      <c r="E5" s="41"/>
      <c r="F5" s="41"/>
      <c r="G5" s="41"/>
      <c r="H5" s="42"/>
      <c r="I5" s="280"/>
      <c r="J5" s="286"/>
      <c r="K5" s="297">
        <f>F338</f>
        <v>325</v>
      </c>
      <c r="L5" s="298">
        <f>F337</f>
        <v>324</v>
      </c>
      <c r="M5" s="298">
        <f>F624</f>
        <v>611</v>
      </c>
      <c r="N5" s="298">
        <f>F354</f>
        <v>341</v>
      </c>
      <c r="O5" s="298">
        <f>F633</f>
        <v>620</v>
      </c>
      <c r="P5" s="298">
        <f>F356</f>
        <v>343</v>
      </c>
      <c r="Q5" s="298">
        <f>F634</f>
        <v>621</v>
      </c>
      <c r="R5" s="298">
        <f>F72</f>
        <v>59</v>
      </c>
      <c r="S5" s="298">
        <f>F613</f>
        <v>600</v>
      </c>
      <c r="T5" s="298">
        <f>F386</f>
        <v>373</v>
      </c>
      <c r="U5" s="298">
        <f>F327</f>
        <v>314</v>
      </c>
      <c r="V5" s="298">
        <f>F107</f>
        <v>94</v>
      </c>
      <c r="W5" s="298">
        <f>F648</f>
        <v>635</v>
      </c>
      <c r="X5" s="298">
        <f>F273</f>
        <v>260</v>
      </c>
      <c r="Y5" s="298">
        <f>F55</f>
        <v>42</v>
      </c>
      <c r="Z5" s="298">
        <f>F220</f>
        <v>207</v>
      </c>
      <c r="AA5" s="298">
        <f>F517</f>
        <v>504</v>
      </c>
      <c r="AB5" s="298">
        <f>F186</f>
        <v>173</v>
      </c>
      <c r="AC5" s="298">
        <f>F332</f>
        <v>319</v>
      </c>
      <c r="AD5" s="298">
        <f>F84</f>
        <v>71</v>
      </c>
      <c r="AE5" s="298">
        <f>F642</f>
        <v>629</v>
      </c>
      <c r="AF5" s="298">
        <f>F19</f>
        <v>6</v>
      </c>
      <c r="AG5" s="298">
        <f>F375</f>
        <v>362</v>
      </c>
      <c r="AH5" s="298">
        <f>F433</f>
        <v>420</v>
      </c>
      <c r="AI5" s="298">
        <f>F364</f>
        <v>351</v>
      </c>
      <c r="AJ5" s="299">
        <f>F210</f>
        <v>197</v>
      </c>
      <c r="AK5" s="300">
        <f t="shared" si="0"/>
        <v>3969251</v>
      </c>
      <c r="AL5" s="210"/>
      <c r="AM5" s="301" t="s">
        <v>617</v>
      </c>
      <c r="AN5" s="302" t="s">
        <v>177</v>
      </c>
      <c r="AO5" s="302" t="s">
        <v>148</v>
      </c>
      <c r="AP5" s="302" t="s">
        <v>531</v>
      </c>
      <c r="AQ5" s="302" t="s">
        <v>370</v>
      </c>
      <c r="AR5" s="302" t="s">
        <v>120</v>
      </c>
      <c r="AS5" s="302" t="s">
        <v>510</v>
      </c>
      <c r="AT5" s="302" t="s">
        <v>573</v>
      </c>
      <c r="AU5" s="302" t="s">
        <v>275</v>
      </c>
      <c r="AV5" s="302" t="s">
        <v>563</v>
      </c>
      <c r="AW5" s="302" t="s">
        <v>398</v>
      </c>
      <c r="AX5" s="302" t="s">
        <v>590</v>
      </c>
      <c r="AY5" s="302" t="s">
        <v>357</v>
      </c>
      <c r="AZ5" s="302" t="s">
        <v>803</v>
      </c>
      <c r="BA5" s="302" t="s">
        <v>611</v>
      </c>
      <c r="BB5" s="302" t="s">
        <v>122</v>
      </c>
      <c r="BC5" s="302" t="s">
        <v>136</v>
      </c>
      <c r="BD5" s="302" t="s">
        <v>498</v>
      </c>
      <c r="BE5" s="302" t="s">
        <v>88</v>
      </c>
      <c r="BF5" s="302" t="s">
        <v>540</v>
      </c>
      <c r="BG5" s="302" t="s">
        <v>566</v>
      </c>
      <c r="BH5" s="302" t="s">
        <v>529</v>
      </c>
      <c r="BI5" s="302" t="s">
        <v>199</v>
      </c>
      <c r="BJ5" s="302" t="s">
        <v>131</v>
      </c>
      <c r="BK5" s="302" t="s">
        <v>578</v>
      </c>
      <c r="BL5" s="303" t="s">
        <v>362</v>
      </c>
      <c r="BM5" s="295"/>
      <c r="BN5" s="296"/>
      <c r="BO5" s="42"/>
    </row>
    <row r="6" spans="1:67" x14ac:dyDescent="0.2">
      <c r="A6" s="53" t="s">
        <v>206</v>
      </c>
      <c r="B6" s="54">
        <v>1</v>
      </c>
      <c r="C6" s="41"/>
      <c r="D6" s="55" t="s">
        <v>207</v>
      </c>
      <c r="E6" s="41"/>
      <c r="F6" s="55" t="s">
        <v>208</v>
      </c>
      <c r="G6" s="41"/>
      <c r="H6" s="42"/>
      <c r="I6" s="280"/>
      <c r="J6" s="286"/>
      <c r="K6" s="297">
        <f>F600</f>
        <v>587</v>
      </c>
      <c r="L6" s="298">
        <f>F104</f>
        <v>91</v>
      </c>
      <c r="M6" s="298">
        <f>F355</f>
        <v>342</v>
      </c>
      <c r="N6" s="298">
        <f>F115</f>
        <v>102</v>
      </c>
      <c r="O6" s="298">
        <f>F611</f>
        <v>598</v>
      </c>
      <c r="P6" s="298">
        <f>F113</f>
        <v>100</v>
      </c>
      <c r="Q6" s="298">
        <f>F595</f>
        <v>582</v>
      </c>
      <c r="R6" s="298">
        <f>F111</f>
        <v>98</v>
      </c>
      <c r="S6" s="298">
        <f>F592</f>
        <v>579</v>
      </c>
      <c r="T6" s="298">
        <f>F74</f>
        <v>61</v>
      </c>
      <c r="U6" s="298">
        <f>F301</f>
        <v>288</v>
      </c>
      <c r="V6" s="298">
        <f>F362</f>
        <v>349</v>
      </c>
      <c r="W6" s="298">
        <f>F325</f>
        <v>312</v>
      </c>
      <c r="X6" s="298">
        <f>F169</f>
        <v>156</v>
      </c>
      <c r="Y6" s="298">
        <f>F310</f>
        <v>297</v>
      </c>
      <c r="Z6" s="298">
        <f>F116</f>
        <v>103</v>
      </c>
      <c r="AA6" s="298">
        <f>F483</f>
        <v>470</v>
      </c>
      <c r="AB6" s="298">
        <f>F127</f>
        <v>114</v>
      </c>
      <c r="AC6" s="298">
        <f>F475</f>
        <v>462</v>
      </c>
      <c r="AD6" s="298">
        <f>F396</f>
        <v>383</v>
      </c>
      <c r="AE6" s="298">
        <f>F330</f>
        <v>317</v>
      </c>
      <c r="AF6" s="298">
        <f>F502</f>
        <v>489</v>
      </c>
      <c r="AG6" s="298">
        <f>F605</f>
        <v>592</v>
      </c>
      <c r="AH6" s="298">
        <f>F598</f>
        <v>585</v>
      </c>
      <c r="AI6" s="298">
        <f>F615</f>
        <v>602</v>
      </c>
      <c r="AJ6" s="299">
        <f>F155</f>
        <v>142</v>
      </c>
      <c r="AK6" s="300">
        <f t="shared" si="0"/>
        <v>3969251</v>
      </c>
      <c r="AL6" s="210"/>
      <c r="AM6" s="301" t="s">
        <v>381</v>
      </c>
      <c r="AN6" s="302" t="s">
        <v>409</v>
      </c>
      <c r="AO6" s="302" t="s">
        <v>87</v>
      </c>
      <c r="AP6" s="302" t="s">
        <v>460</v>
      </c>
      <c r="AQ6" s="302" t="s">
        <v>804</v>
      </c>
      <c r="AR6" s="302" t="s">
        <v>95</v>
      </c>
      <c r="AS6" s="302" t="s">
        <v>276</v>
      </c>
      <c r="AT6" s="302" t="s">
        <v>331</v>
      </c>
      <c r="AU6" s="302" t="s">
        <v>301</v>
      </c>
      <c r="AV6" s="302" t="s">
        <v>210</v>
      </c>
      <c r="AW6" s="302" t="s">
        <v>477</v>
      </c>
      <c r="AX6" s="302" t="s">
        <v>677</v>
      </c>
      <c r="AY6" s="302" t="s">
        <v>805</v>
      </c>
      <c r="AZ6" s="302" t="s">
        <v>806</v>
      </c>
      <c r="BA6" s="302" t="s">
        <v>684</v>
      </c>
      <c r="BB6" s="302" t="s">
        <v>662</v>
      </c>
      <c r="BC6" s="302" t="s">
        <v>0</v>
      </c>
      <c r="BD6" s="302" t="s">
        <v>231</v>
      </c>
      <c r="BE6" s="302" t="s">
        <v>492</v>
      </c>
      <c r="BF6" s="302" t="s">
        <v>478</v>
      </c>
      <c r="BG6" s="302" t="s">
        <v>323</v>
      </c>
      <c r="BH6" s="302" t="s">
        <v>296</v>
      </c>
      <c r="BI6" s="302" t="s">
        <v>239</v>
      </c>
      <c r="BJ6" s="302" t="s">
        <v>215</v>
      </c>
      <c r="BK6" s="302" t="s">
        <v>661</v>
      </c>
      <c r="BL6" s="303" t="s">
        <v>654</v>
      </c>
      <c r="BM6" s="295"/>
      <c r="BN6" s="296"/>
      <c r="BO6" s="42"/>
    </row>
    <row r="7" spans="1:67" x14ac:dyDescent="0.2">
      <c r="A7" s="41"/>
      <c r="B7" s="41"/>
      <c r="C7" s="41"/>
      <c r="D7" s="41"/>
      <c r="E7" s="41"/>
      <c r="F7" s="41"/>
      <c r="G7" s="41"/>
      <c r="H7" s="42"/>
      <c r="I7" s="280"/>
      <c r="J7" s="286"/>
      <c r="K7" s="297">
        <f>F637</f>
        <v>624</v>
      </c>
      <c r="L7" s="298">
        <f>F79</f>
        <v>66</v>
      </c>
      <c r="M7" s="298">
        <f>F348</f>
        <v>335</v>
      </c>
      <c r="N7" s="298">
        <f>F349</f>
        <v>336</v>
      </c>
      <c r="O7" s="298">
        <f>F320</f>
        <v>307</v>
      </c>
      <c r="P7" s="298">
        <f>F382</f>
        <v>369</v>
      </c>
      <c r="Q7" s="298">
        <f>F318</f>
        <v>305</v>
      </c>
      <c r="R7" s="298">
        <f>F358</f>
        <v>345</v>
      </c>
      <c r="S7" s="298">
        <f>F342</f>
        <v>329</v>
      </c>
      <c r="T7" s="298">
        <f>F360</f>
        <v>347</v>
      </c>
      <c r="U7" s="298">
        <f>F596</f>
        <v>583</v>
      </c>
      <c r="V7" s="298">
        <f>F76</f>
        <v>63</v>
      </c>
      <c r="W7" s="298">
        <f>F612</f>
        <v>599</v>
      </c>
      <c r="X7" s="298">
        <f>F403</f>
        <v>390</v>
      </c>
      <c r="Y7" s="298">
        <f>F533</f>
        <v>520</v>
      </c>
      <c r="Z7" s="298">
        <f>F353</f>
        <v>340</v>
      </c>
      <c r="AA7" s="298">
        <f>F675</f>
        <v>662</v>
      </c>
      <c r="AB7" s="298">
        <f>F394</f>
        <v>381</v>
      </c>
      <c r="AC7" s="298">
        <f>F20</f>
        <v>7</v>
      </c>
      <c r="AD7" s="298">
        <f>F188</f>
        <v>175</v>
      </c>
      <c r="AE7" s="298">
        <f>F617</f>
        <v>604</v>
      </c>
      <c r="AF7" s="298">
        <f>F97</f>
        <v>84</v>
      </c>
      <c r="AG7" s="298">
        <f>F94</f>
        <v>81</v>
      </c>
      <c r="AH7" s="298">
        <f>F166</f>
        <v>153</v>
      </c>
      <c r="AI7" s="298">
        <f>F641</f>
        <v>628</v>
      </c>
      <c r="AJ7" s="299">
        <f>F181</f>
        <v>168</v>
      </c>
      <c r="AK7" s="300">
        <f t="shared" si="0"/>
        <v>3969251</v>
      </c>
      <c r="AL7" s="210"/>
      <c r="AM7" s="301" t="s">
        <v>807</v>
      </c>
      <c r="AN7" s="302" t="s">
        <v>293</v>
      </c>
      <c r="AO7" s="302" t="s">
        <v>515</v>
      </c>
      <c r="AP7" s="302" t="s">
        <v>366</v>
      </c>
      <c r="AQ7" s="302" t="s">
        <v>281</v>
      </c>
      <c r="AR7" s="302" t="s">
        <v>264</v>
      </c>
      <c r="AS7" s="302" t="s">
        <v>399</v>
      </c>
      <c r="AT7" s="302" t="s">
        <v>341</v>
      </c>
      <c r="AU7" s="302" t="s">
        <v>466</v>
      </c>
      <c r="AV7" s="302" t="s">
        <v>490</v>
      </c>
      <c r="AW7" s="302" t="s">
        <v>107</v>
      </c>
      <c r="AX7" s="302" t="s">
        <v>389</v>
      </c>
      <c r="AY7" s="302" t="s">
        <v>456</v>
      </c>
      <c r="AZ7" s="302" t="s">
        <v>808</v>
      </c>
      <c r="BA7" s="302" t="s">
        <v>809</v>
      </c>
      <c r="BB7" s="302" t="s">
        <v>440</v>
      </c>
      <c r="BC7" s="302" t="s">
        <v>738</v>
      </c>
      <c r="BD7" s="302" t="s">
        <v>383</v>
      </c>
      <c r="BE7" s="302" t="s">
        <v>620</v>
      </c>
      <c r="BF7" s="302" t="s">
        <v>94</v>
      </c>
      <c r="BG7" s="302" t="s">
        <v>577</v>
      </c>
      <c r="BH7" s="302" t="s">
        <v>561</v>
      </c>
      <c r="BI7" s="302" t="s">
        <v>639</v>
      </c>
      <c r="BJ7" s="302" t="s">
        <v>247</v>
      </c>
      <c r="BK7" s="302" t="s">
        <v>610</v>
      </c>
      <c r="BL7" s="303" t="s">
        <v>576</v>
      </c>
      <c r="BM7" s="295"/>
      <c r="BN7" s="296"/>
      <c r="BO7" s="42"/>
    </row>
    <row r="8" spans="1:67" x14ac:dyDescent="0.2">
      <c r="A8" s="53" t="s">
        <v>810</v>
      </c>
      <c r="B8" s="97">
        <f>SUM(F14:F689)/C12</f>
        <v>8801</v>
      </c>
      <c r="C8" s="41"/>
      <c r="D8" s="41" t="s">
        <v>811</v>
      </c>
      <c r="E8" s="41"/>
      <c r="F8" s="41"/>
      <c r="G8" s="41"/>
      <c r="H8" s="42"/>
      <c r="I8" s="280"/>
      <c r="J8" s="286"/>
      <c r="K8" s="297">
        <f>F546</f>
        <v>533</v>
      </c>
      <c r="L8" s="298">
        <f>F157</f>
        <v>144</v>
      </c>
      <c r="M8" s="298">
        <f>F534</f>
        <v>521</v>
      </c>
      <c r="N8" s="298">
        <f>F146</f>
        <v>133</v>
      </c>
      <c r="O8" s="298">
        <f>F357</f>
        <v>344</v>
      </c>
      <c r="P8" s="298">
        <f>F148</f>
        <v>135</v>
      </c>
      <c r="Q8" s="298">
        <f>F554</f>
        <v>541</v>
      </c>
      <c r="R8" s="298">
        <f>F150</f>
        <v>137</v>
      </c>
      <c r="S8" s="298">
        <f>F553</f>
        <v>540</v>
      </c>
      <c r="T8" s="298">
        <f>F152</f>
        <v>139</v>
      </c>
      <c r="U8" s="298">
        <f>F550</f>
        <v>537</v>
      </c>
      <c r="V8" s="298">
        <f>F154</f>
        <v>141</v>
      </c>
      <c r="W8" s="298">
        <f>F274</f>
        <v>261</v>
      </c>
      <c r="X8" s="298">
        <f>F92</f>
        <v>79</v>
      </c>
      <c r="Y8" s="298">
        <f>F585</f>
        <v>572</v>
      </c>
      <c r="Z8" s="298">
        <f>F275</f>
        <v>262</v>
      </c>
      <c r="AA8" s="298">
        <f>F578</f>
        <v>565</v>
      </c>
      <c r="AB8" s="298">
        <f>F56</f>
        <v>43</v>
      </c>
      <c r="AC8" s="298">
        <f>F306</f>
        <v>293</v>
      </c>
      <c r="AD8" s="298">
        <f>F370</f>
        <v>357</v>
      </c>
      <c r="AE8" s="298">
        <f>F304</f>
        <v>291</v>
      </c>
      <c r="AF8" s="298">
        <f>F621</f>
        <v>608</v>
      </c>
      <c r="AG8" s="298">
        <f>F63</f>
        <v>50</v>
      </c>
      <c r="AH8" s="298">
        <f>F652</f>
        <v>639</v>
      </c>
      <c r="AI8" s="298">
        <f>F468</f>
        <v>455</v>
      </c>
      <c r="AJ8" s="299">
        <f>F494</f>
        <v>481</v>
      </c>
      <c r="AK8" s="300">
        <f t="shared" si="0"/>
        <v>3969251</v>
      </c>
      <c r="AL8" s="210"/>
      <c r="AM8" s="301" t="s">
        <v>337</v>
      </c>
      <c r="AN8" s="302" t="s">
        <v>571</v>
      </c>
      <c r="AO8" s="302" t="s">
        <v>391</v>
      </c>
      <c r="AP8" s="302" t="s">
        <v>548</v>
      </c>
      <c r="AQ8" s="302" t="s">
        <v>374</v>
      </c>
      <c r="AR8" s="302" t="s">
        <v>346</v>
      </c>
      <c r="AS8" s="302" t="s">
        <v>686</v>
      </c>
      <c r="AT8" s="302" t="s">
        <v>379</v>
      </c>
      <c r="AU8" s="302" t="s">
        <v>176</v>
      </c>
      <c r="AV8" s="302" t="s">
        <v>699</v>
      </c>
      <c r="AW8" s="302" t="s">
        <v>585</v>
      </c>
      <c r="AX8" s="302" t="s">
        <v>229</v>
      </c>
      <c r="AY8" s="302" t="s">
        <v>586</v>
      </c>
      <c r="AZ8" s="302" t="s">
        <v>1</v>
      </c>
      <c r="BA8" s="302" t="s">
        <v>812</v>
      </c>
      <c r="BB8" s="302" t="s">
        <v>513</v>
      </c>
      <c r="BC8" s="302" t="s">
        <v>558</v>
      </c>
      <c r="BD8" s="302" t="s">
        <v>523</v>
      </c>
      <c r="BE8" s="302" t="s">
        <v>155</v>
      </c>
      <c r="BF8" s="302" t="s">
        <v>514</v>
      </c>
      <c r="BG8" s="302" t="s">
        <v>205</v>
      </c>
      <c r="BH8" s="302" t="s">
        <v>214</v>
      </c>
      <c r="BI8" s="302" t="s">
        <v>494</v>
      </c>
      <c r="BJ8" s="302" t="s">
        <v>315</v>
      </c>
      <c r="BK8" s="302" t="s">
        <v>236</v>
      </c>
      <c r="BL8" s="303" t="s">
        <v>100</v>
      </c>
      <c r="BM8" s="295"/>
      <c r="BN8" s="296"/>
      <c r="BO8" s="42"/>
    </row>
    <row r="9" spans="1:67" x14ac:dyDescent="0.2">
      <c r="A9" s="41"/>
      <c r="B9" s="41"/>
      <c r="C9" s="41"/>
      <c r="D9" s="41"/>
      <c r="E9" s="41"/>
      <c r="F9" s="41"/>
      <c r="G9" s="41"/>
      <c r="H9" s="42"/>
      <c r="I9" s="280"/>
      <c r="J9" s="286"/>
      <c r="K9" s="297">
        <f>F572</f>
        <v>559</v>
      </c>
      <c r="L9" s="298">
        <f>F130</f>
        <v>117</v>
      </c>
      <c r="M9" s="298">
        <f>F574</f>
        <v>561</v>
      </c>
      <c r="N9" s="298">
        <f>F141</f>
        <v>128</v>
      </c>
      <c r="O9" s="298">
        <f>F565</f>
        <v>552</v>
      </c>
      <c r="P9" s="298">
        <f>F347</f>
        <v>334</v>
      </c>
      <c r="Q9" s="298">
        <f>F563</f>
        <v>550</v>
      </c>
      <c r="R9" s="298">
        <f>F137</f>
        <v>124</v>
      </c>
      <c r="S9" s="298">
        <f>F570</f>
        <v>557</v>
      </c>
      <c r="T9" s="298">
        <f>F135</f>
        <v>122</v>
      </c>
      <c r="U9" s="298">
        <f>F560</f>
        <v>547</v>
      </c>
      <c r="V9" s="298">
        <f>F133</f>
        <v>120</v>
      </c>
      <c r="W9" s="298">
        <f>F569</f>
        <v>556</v>
      </c>
      <c r="X9" s="298">
        <f>F377</f>
        <v>364</v>
      </c>
      <c r="Y9" s="298">
        <f>F336</f>
        <v>323</v>
      </c>
      <c r="Z9" s="298">
        <f>F67</f>
        <v>54</v>
      </c>
      <c r="AA9" s="298">
        <f>F625</f>
        <v>612</v>
      </c>
      <c r="AB9" s="298">
        <f>F205</f>
        <v>192</v>
      </c>
      <c r="AC9" s="298">
        <f>F604</f>
        <v>591</v>
      </c>
      <c r="AD9" s="298">
        <f>F99</f>
        <v>86</v>
      </c>
      <c r="AE9" s="298">
        <f>F373</f>
        <v>360</v>
      </c>
      <c r="AF9" s="298">
        <f>F123</f>
        <v>110</v>
      </c>
      <c r="AG9" s="298">
        <f>F537</f>
        <v>524</v>
      </c>
      <c r="AH9" s="298">
        <f>F225</f>
        <v>212</v>
      </c>
      <c r="AI9" s="298">
        <f>F209</f>
        <v>196</v>
      </c>
      <c r="AJ9" s="299">
        <f>F363</f>
        <v>350</v>
      </c>
      <c r="AK9" s="300">
        <f t="shared" si="0"/>
        <v>3969251</v>
      </c>
      <c r="AL9" s="210"/>
      <c r="AM9" s="301" t="s">
        <v>273</v>
      </c>
      <c r="AN9" s="302" t="s">
        <v>522</v>
      </c>
      <c r="AO9" s="302" t="s">
        <v>256</v>
      </c>
      <c r="AP9" s="302" t="s">
        <v>525</v>
      </c>
      <c r="AQ9" s="302" t="s">
        <v>655</v>
      </c>
      <c r="AR9" s="302" t="s">
        <v>497</v>
      </c>
      <c r="AS9" s="302" t="s">
        <v>588</v>
      </c>
      <c r="AT9" s="302" t="s">
        <v>190</v>
      </c>
      <c r="AU9" s="302" t="s">
        <v>238</v>
      </c>
      <c r="AV9" s="302" t="s">
        <v>350</v>
      </c>
      <c r="AW9" s="302" t="s">
        <v>491</v>
      </c>
      <c r="AX9" s="302" t="s">
        <v>628</v>
      </c>
      <c r="AY9" s="302" t="s">
        <v>336</v>
      </c>
      <c r="AZ9" s="302" t="s">
        <v>813</v>
      </c>
      <c r="BA9" s="302" t="s">
        <v>670</v>
      </c>
      <c r="BB9" s="302" t="s">
        <v>139</v>
      </c>
      <c r="BC9" s="302" t="s">
        <v>552</v>
      </c>
      <c r="BD9" s="302" t="s">
        <v>459</v>
      </c>
      <c r="BE9" s="302" t="s">
        <v>461</v>
      </c>
      <c r="BF9" s="302" t="s">
        <v>202</v>
      </c>
      <c r="BG9" s="302" t="s">
        <v>559</v>
      </c>
      <c r="BH9" s="302" t="s">
        <v>453</v>
      </c>
      <c r="BI9" s="302" t="s">
        <v>642</v>
      </c>
      <c r="BJ9" s="302" t="s">
        <v>387</v>
      </c>
      <c r="BK9" s="302" t="s">
        <v>635</v>
      </c>
      <c r="BL9" s="303" t="s">
        <v>305</v>
      </c>
      <c r="BM9" s="295"/>
      <c r="BN9" s="296"/>
      <c r="BO9" s="42"/>
    </row>
    <row r="10" spans="1:67" x14ac:dyDescent="0.2">
      <c r="A10" s="53" t="s">
        <v>814</v>
      </c>
      <c r="B10" s="97">
        <f>0.5*C12*(2*B4+B6*(C12^2-1))</f>
        <v>8801</v>
      </c>
      <c r="C10" s="41"/>
      <c r="D10" s="98" t="s">
        <v>423</v>
      </c>
      <c r="E10" s="55"/>
      <c r="F10" s="41"/>
      <c r="G10" s="41"/>
      <c r="H10" s="42"/>
      <c r="I10" s="280"/>
      <c r="J10" s="286"/>
      <c r="K10" s="297">
        <f>F484</f>
        <v>471</v>
      </c>
      <c r="L10" s="298">
        <f>F207</f>
        <v>194</v>
      </c>
      <c r="M10" s="298">
        <f>F495</f>
        <v>482</v>
      </c>
      <c r="N10" s="298">
        <f>F219</f>
        <v>206</v>
      </c>
      <c r="O10" s="298">
        <f>F485</f>
        <v>472</v>
      </c>
      <c r="P10" s="298">
        <f>F217</f>
        <v>204</v>
      </c>
      <c r="Q10" s="298">
        <f>F359</f>
        <v>346</v>
      </c>
      <c r="R10" s="298">
        <f>F215</f>
        <v>202</v>
      </c>
      <c r="S10" s="298">
        <f>F49</f>
        <v>36</v>
      </c>
      <c r="T10" s="298">
        <f>F651</f>
        <v>638</v>
      </c>
      <c r="U10" s="298">
        <f>F490</f>
        <v>477</v>
      </c>
      <c r="V10" s="298">
        <f>F655</f>
        <v>642</v>
      </c>
      <c r="W10" s="298">
        <f>F607</f>
        <v>594</v>
      </c>
      <c r="X10" s="298">
        <f>F118</f>
        <v>105</v>
      </c>
      <c r="Y10" s="298">
        <f>F457</f>
        <v>444</v>
      </c>
      <c r="Z10" s="298">
        <f>F142</f>
        <v>129</v>
      </c>
      <c r="AA10" s="298">
        <f>F57</f>
        <v>44</v>
      </c>
      <c r="AB10" s="298">
        <f>F368</f>
        <v>355</v>
      </c>
      <c r="AC10" s="298">
        <f>F576</f>
        <v>563</v>
      </c>
      <c r="AD10" s="298">
        <f>F620</f>
        <v>607</v>
      </c>
      <c r="AE10" s="298">
        <f>F539</f>
        <v>526</v>
      </c>
      <c r="AF10" s="298">
        <f>F372</f>
        <v>359</v>
      </c>
      <c r="AG10" s="298">
        <f>F302</f>
        <v>289</v>
      </c>
      <c r="AH10" s="298">
        <f>F192</f>
        <v>179</v>
      </c>
      <c r="AI10" s="298">
        <f>F27</f>
        <v>14</v>
      </c>
      <c r="AJ10" s="299">
        <f>F236</f>
        <v>223</v>
      </c>
      <c r="AK10" s="300">
        <f t="shared" si="0"/>
        <v>3969251</v>
      </c>
      <c r="AL10" s="210"/>
      <c r="AM10" s="301" t="s">
        <v>4</v>
      </c>
      <c r="AN10" s="302" t="s">
        <v>598</v>
      </c>
      <c r="AO10" s="302" t="s">
        <v>217</v>
      </c>
      <c r="AP10" s="302" t="s">
        <v>547</v>
      </c>
      <c r="AQ10" s="302" t="s">
        <v>378</v>
      </c>
      <c r="AR10" s="302" t="s">
        <v>288</v>
      </c>
      <c r="AS10" s="302" t="s">
        <v>244</v>
      </c>
      <c r="AT10" s="302" t="s">
        <v>481</v>
      </c>
      <c r="AU10" s="302" t="s">
        <v>98</v>
      </c>
      <c r="AV10" s="302" t="s">
        <v>406</v>
      </c>
      <c r="AW10" s="302" t="s">
        <v>170</v>
      </c>
      <c r="AX10" s="302" t="s">
        <v>553</v>
      </c>
      <c r="AY10" s="302" t="s">
        <v>262</v>
      </c>
      <c r="AZ10" s="302" t="s">
        <v>142</v>
      </c>
      <c r="BA10" s="302" t="s">
        <v>420</v>
      </c>
      <c r="BB10" s="302" t="s">
        <v>689</v>
      </c>
      <c r="BC10" s="302" t="s">
        <v>230</v>
      </c>
      <c r="BD10" s="302" t="s">
        <v>426</v>
      </c>
      <c r="BE10" s="302" t="s">
        <v>629</v>
      </c>
      <c r="BF10" s="302" t="s">
        <v>251</v>
      </c>
      <c r="BG10" s="302" t="s">
        <v>600</v>
      </c>
      <c r="BH10" s="302" t="s">
        <v>158</v>
      </c>
      <c r="BI10" s="302" t="s">
        <v>424</v>
      </c>
      <c r="BJ10" s="302" t="s">
        <v>183</v>
      </c>
      <c r="BK10" s="302" t="s">
        <v>233</v>
      </c>
      <c r="BL10" s="303" t="s">
        <v>248</v>
      </c>
      <c r="BM10" s="295"/>
      <c r="BN10" s="296"/>
      <c r="BO10" s="42"/>
    </row>
    <row r="11" spans="1:67" x14ac:dyDescent="0.2">
      <c r="A11" s="41"/>
      <c r="B11" s="41"/>
      <c r="C11" s="41"/>
      <c r="D11" s="99" t="s">
        <v>464</v>
      </c>
      <c r="E11" s="41"/>
      <c r="F11" s="41"/>
      <c r="G11" s="41"/>
      <c r="H11" s="42"/>
      <c r="I11" s="280"/>
      <c r="J11" s="286"/>
      <c r="K11" s="297">
        <f>F529</f>
        <v>516</v>
      </c>
      <c r="L11" s="298">
        <f>F183</f>
        <v>170</v>
      </c>
      <c r="M11" s="298">
        <f>F520</f>
        <v>507</v>
      </c>
      <c r="N11" s="298">
        <f>F172</f>
        <v>159</v>
      </c>
      <c r="O11" s="298">
        <f>F519</f>
        <v>506</v>
      </c>
      <c r="P11" s="298">
        <f>F174</f>
        <v>161</v>
      </c>
      <c r="Q11" s="298">
        <f>F518</f>
        <v>505</v>
      </c>
      <c r="R11" s="298">
        <f>F345</f>
        <v>332</v>
      </c>
      <c r="S11" s="298">
        <f>F525</f>
        <v>512</v>
      </c>
      <c r="T11" s="298">
        <f>F178</f>
        <v>165</v>
      </c>
      <c r="U11" s="298">
        <f>F526</f>
        <v>513</v>
      </c>
      <c r="V11" s="298">
        <f>F180</f>
        <v>167</v>
      </c>
      <c r="W11" s="298">
        <f>F491</f>
        <v>478</v>
      </c>
      <c r="X11" s="298">
        <f>F195</f>
        <v>182</v>
      </c>
      <c r="Y11" s="298">
        <f>F587</f>
        <v>574</v>
      </c>
      <c r="Z11" s="298">
        <f>F509</f>
        <v>496</v>
      </c>
      <c r="AA11" s="298">
        <f>F559</f>
        <v>546</v>
      </c>
      <c r="AB11" s="298">
        <f>F638</f>
        <v>625</v>
      </c>
      <c r="AC11" s="298">
        <f>F98</f>
        <v>85</v>
      </c>
      <c r="AD11" s="298">
        <f>F162</f>
        <v>149</v>
      </c>
      <c r="AE11" s="298">
        <f>F87</f>
        <v>74</v>
      </c>
      <c r="AF11" s="298">
        <f>F86</f>
        <v>73</v>
      </c>
      <c r="AG11" s="298">
        <f>F571</f>
        <v>558</v>
      </c>
      <c r="AH11" s="298">
        <f>F199</f>
        <v>186</v>
      </c>
      <c r="AI11" s="298">
        <f>F511</f>
        <v>498</v>
      </c>
      <c r="AJ11" s="299">
        <f>F77</f>
        <v>64</v>
      </c>
      <c r="AK11" s="300">
        <f t="shared" si="0"/>
        <v>3969251</v>
      </c>
      <c r="AL11" s="210"/>
      <c r="AM11" s="301" t="s">
        <v>640</v>
      </c>
      <c r="AN11" s="302" t="s">
        <v>605</v>
      </c>
      <c r="AO11" s="302" t="s">
        <v>294</v>
      </c>
      <c r="AP11" s="302" t="s">
        <v>402</v>
      </c>
      <c r="AQ11" s="302" t="s">
        <v>483</v>
      </c>
      <c r="AR11" s="302" t="s">
        <v>284</v>
      </c>
      <c r="AS11" s="302" t="s">
        <v>371</v>
      </c>
      <c r="AT11" s="302" t="s">
        <v>665</v>
      </c>
      <c r="AU11" s="302" t="s">
        <v>657</v>
      </c>
      <c r="AV11" s="302" t="s">
        <v>701</v>
      </c>
      <c r="AW11" s="302" t="s">
        <v>683</v>
      </c>
      <c r="AX11" s="302" t="s">
        <v>160</v>
      </c>
      <c r="AY11" s="302" t="s">
        <v>316</v>
      </c>
      <c r="AZ11" s="302" t="s">
        <v>815</v>
      </c>
      <c r="BA11" s="302" t="s">
        <v>335</v>
      </c>
      <c r="BB11" s="302" t="s">
        <v>475</v>
      </c>
      <c r="BC11" s="302" t="s">
        <v>816</v>
      </c>
      <c r="BD11" s="302" t="s">
        <v>434</v>
      </c>
      <c r="BE11" s="302" t="s">
        <v>650</v>
      </c>
      <c r="BF11" s="302" t="s">
        <v>161</v>
      </c>
      <c r="BG11" s="302" t="s">
        <v>232</v>
      </c>
      <c r="BH11" s="302" t="s">
        <v>195</v>
      </c>
      <c r="BI11" s="302" t="s">
        <v>474</v>
      </c>
      <c r="BJ11" s="302" t="s">
        <v>427</v>
      </c>
      <c r="BK11" s="302" t="s">
        <v>193</v>
      </c>
      <c r="BL11" s="303" t="s">
        <v>140</v>
      </c>
      <c r="BM11" s="295"/>
      <c r="BN11" s="296"/>
      <c r="BO11" s="42"/>
    </row>
    <row r="12" spans="1:67" x14ac:dyDescent="0.2">
      <c r="A12" s="100"/>
      <c r="B12" s="304" t="s">
        <v>501</v>
      </c>
      <c r="C12" s="305">
        <v>26</v>
      </c>
      <c r="D12" s="41"/>
      <c r="E12" s="41"/>
      <c r="F12" s="41"/>
      <c r="G12" s="41"/>
      <c r="H12" s="42"/>
      <c r="I12" s="280"/>
      <c r="J12" s="286"/>
      <c r="K12" s="297">
        <f>F441</f>
        <v>428</v>
      </c>
      <c r="L12" s="298">
        <f>F261</f>
        <v>248</v>
      </c>
      <c r="M12" s="298">
        <f>F453</f>
        <v>440</v>
      </c>
      <c r="N12" s="298">
        <f>F250</f>
        <v>237</v>
      </c>
      <c r="O12" s="298">
        <f>F450</f>
        <v>437</v>
      </c>
      <c r="P12" s="298">
        <f>F252</f>
        <v>239</v>
      </c>
      <c r="Q12" s="298">
        <f>F32</f>
        <v>19</v>
      </c>
      <c r="R12" s="298">
        <f>F661</f>
        <v>648</v>
      </c>
      <c r="S12" s="298">
        <f>F75</f>
        <v>62</v>
      </c>
      <c r="T12" s="298">
        <f>F670</f>
        <v>657</v>
      </c>
      <c r="U12" s="298">
        <f>F445</f>
        <v>432</v>
      </c>
      <c r="V12" s="298">
        <f>F671</f>
        <v>658</v>
      </c>
      <c r="W12" s="298">
        <f>F481</f>
        <v>468</v>
      </c>
      <c r="X12" s="298">
        <f>F222</f>
        <v>209</v>
      </c>
      <c r="Y12" s="298">
        <f>F543</f>
        <v>530</v>
      </c>
      <c r="Z12" s="298">
        <f>F145</f>
        <v>132</v>
      </c>
      <c r="AA12" s="298">
        <f>F308</f>
        <v>295</v>
      </c>
      <c r="AB12" s="298">
        <f>F309</f>
        <v>296</v>
      </c>
      <c r="AC12" s="298">
        <f>F59</f>
        <v>46</v>
      </c>
      <c r="AD12" s="298">
        <f>F125</f>
        <v>112</v>
      </c>
      <c r="AE12" s="298">
        <f>F503</f>
        <v>490</v>
      </c>
      <c r="AF12" s="298">
        <f>F190</f>
        <v>177</v>
      </c>
      <c r="AG12" s="298">
        <f>F479</f>
        <v>466</v>
      </c>
      <c r="AH12" s="298">
        <f>F400</f>
        <v>387</v>
      </c>
      <c r="AI12" s="298">
        <f>F608</f>
        <v>595</v>
      </c>
      <c r="AJ12" s="299">
        <f>F106</f>
        <v>93</v>
      </c>
      <c r="AK12" s="300">
        <f t="shared" si="0"/>
        <v>3969251</v>
      </c>
      <c r="AL12" s="210"/>
      <c r="AM12" s="301" t="s">
        <v>405</v>
      </c>
      <c r="AN12" s="302" t="s">
        <v>595</v>
      </c>
      <c r="AO12" s="302" t="s">
        <v>436</v>
      </c>
      <c r="AP12" s="302" t="s">
        <v>480</v>
      </c>
      <c r="AQ12" s="302" t="s">
        <v>103</v>
      </c>
      <c r="AR12" s="302" t="s">
        <v>91</v>
      </c>
      <c r="AS12" s="302" t="s">
        <v>431</v>
      </c>
      <c r="AT12" s="302" t="s">
        <v>175</v>
      </c>
      <c r="AU12" s="302" t="s">
        <v>164</v>
      </c>
      <c r="AV12" s="302" t="s">
        <v>817</v>
      </c>
      <c r="AW12" s="302" t="s">
        <v>445</v>
      </c>
      <c r="AX12" s="302" t="s">
        <v>818</v>
      </c>
      <c r="AY12" s="302" t="s">
        <v>819</v>
      </c>
      <c r="AZ12" s="302" t="s">
        <v>189</v>
      </c>
      <c r="BA12" s="302" t="s">
        <v>75</v>
      </c>
      <c r="BB12" s="302" t="s">
        <v>308</v>
      </c>
      <c r="BC12" s="302" t="s">
        <v>532</v>
      </c>
      <c r="BD12" s="302" t="s">
        <v>649</v>
      </c>
      <c r="BE12" s="302" t="s">
        <v>128</v>
      </c>
      <c r="BF12" s="302" t="s">
        <v>320</v>
      </c>
      <c r="BG12" s="302" t="s">
        <v>581</v>
      </c>
      <c r="BH12" s="302" t="s">
        <v>504</v>
      </c>
      <c r="BI12" s="302" t="s">
        <v>395</v>
      </c>
      <c r="BJ12" s="302" t="s">
        <v>397</v>
      </c>
      <c r="BK12" s="302" t="s">
        <v>541</v>
      </c>
      <c r="BL12" s="303" t="s">
        <v>609</v>
      </c>
      <c r="BM12" s="295"/>
      <c r="BN12" s="296"/>
      <c r="BO12" s="42"/>
    </row>
    <row r="13" spans="1:67" ht="13.5" thickBot="1" x14ac:dyDescent="0.25">
      <c r="A13" s="41" t="s">
        <v>3</v>
      </c>
      <c r="B13" s="304"/>
      <c r="C13" s="305"/>
      <c r="D13" s="105"/>
      <c r="E13" s="44" t="s">
        <v>820</v>
      </c>
      <c r="F13" s="105"/>
      <c r="G13" s="41"/>
      <c r="H13" s="42"/>
      <c r="I13" s="280"/>
      <c r="J13" s="286"/>
      <c r="K13" s="297">
        <f>F458</f>
        <v>445</v>
      </c>
      <c r="L13" s="298">
        <f>F233</f>
        <v>220</v>
      </c>
      <c r="M13" s="298">
        <f>F469</f>
        <v>456</v>
      </c>
      <c r="N13" s="298">
        <f>F245</f>
        <v>232</v>
      </c>
      <c r="O13" s="298">
        <f>F461</f>
        <v>448</v>
      </c>
      <c r="P13" s="298">
        <f>F243</f>
        <v>230</v>
      </c>
      <c r="Q13" s="298">
        <f>F47</f>
        <v>34</v>
      </c>
      <c r="R13" s="298">
        <f>F667</f>
        <v>654</v>
      </c>
      <c r="S13" s="298">
        <f>F679</f>
        <v>666</v>
      </c>
      <c r="T13" s="298">
        <f>F343</f>
        <v>330</v>
      </c>
      <c r="U13" s="298">
        <f>F471</f>
        <v>458</v>
      </c>
      <c r="V13" s="298">
        <f>F29</f>
        <v>16</v>
      </c>
      <c r="W13" s="298">
        <f>F535</f>
        <v>522</v>
      </c>
      <c r="X13" s="298">
        <f>F196</f>
        <v>183</v>
      </c>
      <c r="Y13" s="298">
        <f>F24</f>
        <v>11</v>
      </c>
      <c r="Z13" s="298">
        <f>F249</f>
        <v>236</v>
      </c>
      <c r="AA13" s="298">
        <f>F230</f>
        <v>217</v>
      </c>
      <c r="AB13" s="298">
        <f>F542</f>
        <v>529</v>
      </c>
      <c r="AC13" s="298">
        <f>F686</f>
        <v>673</v>
      </c>
      <c r="AD13" s="298">
        <f>F58</f>
        <v>45</v>
      </c>
      <c r="AE13" s="298">
        <f>F513</f>
        <v>500</v>
      </c>
      <c r="AF13" s="298">
        <f>F398</f>
        <v>385</v>
      </c>
      <c r="AG13" s="298">
        <f>F522</f>
        <v>509</v>
      </c>
      <c r="AH13" s="298">
        <f>F296</f>
        <v>283</v>
      </c>
      <c r="AI13" s="298">
        <f>F286</f>
        <v>273</v>
      </c>
      <c r="AJ13" s="299">
        <f>F259</f>
        <v>246</v>
      </c>
      <c r="AK13" s="300">
        <f t="shared" si="0"/>
        <v>3969251</v>
      </c>
      <c r="AL13" s="210"/>
      <c r="AM13" s="301" t="s">
        <v>83</v>
      </c>
      <c r="AN13" s="302" t="s">
        <v>636</v>
      </c>
      <c r="AO13" s="302" t="s">
        <v>280</v>
      </c>
      <c r="AP13" s="302" t="s">
        <v>482</v>
      </c>
      <c r="AQ13" s="302" t="s">
        <v>338</v>
      </c>
      <c r="AR13" s="302" t="s">
        <v>226</v>
      </c>
      <c r="AS13" s="302" t="s">
        <v>261</v>
      </c>
      <c r="AT13" s="302" t="s">
        <v>821</v>
      </c>
      <c r="AU13" s="302" t="s">
        <v>822</v>
      </c>
      <c r="AV13" s="302" t="s">
        <v>132</v>
      </c>
      <c r="AW13" s="302" t="s">
        <v>435</v>
      </c>
      <c r="AX13" s="302" t="s">
        <v>290</v>
      </c>
      <c r="AY13" s="302" t="s">
        <v>146</v>
      </c>
      <c r="AZ13" s="302" t="s">
        <v>375</v>
      </c>
      <c r="BA13" s="302" t="s">
        <v>472</v>
      </c>
      <c r="BB13" s="302" t="s">
        <v>364</v>
      </c>
      <c r="BC13" s="302" t="s">
        <v>698</v>
      </c>
      <c r="BD13" s="302" t="s">
        <v>191</v>
      </c>
      <c r="BE13" s="302" t="s">
        <v>823</v>
      </c>
      <c r="BF13" s="302" t="s">
        <v>390</v>
      </c>
      <c r="BG13" s="302" t="s">
        <v>216</v>
      </c>
      <c r="BH13" s="302" t="s">
        <v>86</v>
      </c>
      <c r="BI13" s="302" t="s">
        <v>676</v>
      </c>
      <c r="BJ13" s="302" t="s">
        <v>479</v>
      </c>
      <c r="BK13" s="302" t="s">
        <v>382</v>
      </c>
      <c r="BL13" s="303" t="s">
        <v>621</v>
      </c>
      <c r="BM13" s="295"/>
      <c r="BN13" s="296"/>
      <c r="BO13" s="42"/>
    </row>
    <row r="14" spans="1:67" x14ac:dyDescent="0.2">
      <c r="A14" s="41"/>
      <c r="B14" s="41"/>
      <c r="C14" s="41"/>
      <c r="D14" s="106" t="s">
        <v>70</v>
      </c>
      <c r="E14" s="107" t="s">
        <v>565</v>
      </c>
      <c r="F14" s="108">
        <f>B4+(0*B6)</f>
        <v>1</v>
      </c>
      <c r="G14" s="41"/>
      <c r="H14" s="42"/>
      <c r="I14" s="280"/>
      <c r="J14" s="286"/>
      <c r="K14" s="297">
        <f>F54</f>
        <v>41</v>
      </c>
      <c r="L14" s="298">
        <f>F639</f>
        <v>626</v>
      </c>
      <c r="M14" s="298">
        <f>F43</f>
        <v>30</v>
      </c>
      <c r="N14" s="298">
        <f>F657</f>
        <v>644</v>
      </c>
      <c r="O14" s="298">
        <f>F45</f>
        <v>32</v>
      </c>
      <c r="P14" s="298">
        <f>F658</f>
        <v>645</v>
      </c>
      <c r="Q14" s="298">
        <f>F660</f>
        <v>647</v>
      </c>
      <c r="R14" s="298">
        <f>F241</f>
        <v>228</v>
      </c>
      <c r="S14" s="298">
        <f>F489</f>
        <v>476</v>
      </c>
      <c r="T14" s="298">
        <f>F282</f>
        <v>269</v>
      </c>
      <c r="U14" s="298">
        <f>F402</f>
        <v>389</v>
      </c>
      <c r="V14" s="298">
        <f>F237</f>
        <v>224</v>
      </c>
      <c r="W14" s="298">
        <f>F455</f>
        <v>442</v>
      </c>
      <c r="X14" s="298">
        <f>F299</f>
        <v>286</v>
      </c>
      <c r="Y14" s="298">
        <f>F128</f>
        <v>115</v>
      </c>
      <c r="Z14" s="298">
        <f>F324</f>
        <v>311</v>
      </c>
      <c r="AA14" s="298">
        <f>F334</f>
        <v>321</v>
      </c>
      <c r="AB14" s="298">
        <f>F101</f>
        <v>88</v>
      </c>
      <c r="AC14" s="298">
        <f>F646</f>
        <v>633</v>
      </c>
      <c r="AD14" s="298">
        <f>F307</f>
        <v>294</v>
      </c>
      <c r="AE14" s="298">
        <f>F226</f>
        <v>213</v>
      </c>
      <c r="AF14" s="298">
        <f>F435</f>
        <v>422</v>
      </c>
      <c r="AG14" s="298">
        <f>F505</f>
        <v>492</v>
      </c>
      <c r="AH14" s="298">
        <f>F270</f>
        <v>257</v>
      </c>
      <c r="AI14" s="298">
        <f>F235</f>
        <v>222</v>
      </c>
      <c r="AJ14" s="299">
        <f>F467</f>
        <v>454</v>
      </c>
      <c r="AK14" s="300">
        <f t="shared" si="0"/>
        <v>3969251</v>
      </c>
      <c r="AL14" s="210"/>
      <c r="AM14" s="301" t="s">
        <v>574</v>
      </c>
      <c r="AN14" s="302" t="s">
        <v>213</v>
      </c>
      <c r="AO14" s="302" t="s">
        <v>619</v>
      </c>
      <c r="AP14" s="302" t="s">
        <v>298</v>
      </c>
      <c r="AQ14" s="302" t="s">
        <v>414</v>
      </c>
      <c r="AR14" s="302" t="s">
        <v>663</v>
      </c>
      <c r="AS14" s="302" t="s">
        <v>473</v>
      </c>
      <c r="AT14" s="302" t="s">
        <v>401</v>
      </c>
      <c r="AU14" s="302" t="s">
        <v>462</v>
      </c>
      <c r="AV14" s="302" t="s">
        <v>455</v>
      </c>
      <c r="AW14" s="302" t="s">
        <v>360</v>
      </c>
      <c r="AX14" s="302" t="s">
        <v>653</v>
      </c>
      <c r="AY14" s="302" t="s">
        <v>824</v>
      </c>
      <c r="AZ14" s="302" t="s">
        <v>825</v>
      </c>
      <c r="BA14" s="302" t="s">
        <v>507</v>
      </c>
      <c r="BB14" s="302" t="s">
        <v>242</v>
      </c>
      <c r="BC14" s="302" t="s">
        <v>417</v>
      </c>
      <c r="BD14" s="302" t="s">
        <v>292</v>
      </c>
      <c r="BE14" s="302" t="s">
        <v>376</v>
      </c>
      <c r="BF14" s="302" t="s">
        <v>304</v>
      </c>
      <c r="BG14" s="302" t="s">
        <v>163</v>
      </c>
      <c r="BH14" s="302" t="s">
        <v>84</v>
      </c>
      <c r="BI14" s="302" t="s">
        <v>543</v>
      </c>
      <c r="BJ14" s="302" t="s">
        <v>115</v>
      </c>
      <c r="BK14" s="302" t="s">
        <v>583</v>
      </c>
      <c r="BL14" s="303" t="s">
        <v>444</v>
      </c>
      <c r="BM14" s="295"/>
      <c r="BN14" s="296"/>
      <c r="BO14" s="42"/>
    </row>
    <row r="15" spans="1:67" x14ac:dyDescent="0.2">
      <c r="A15" s="41"/>
      <c r="B15" s="41"/>
      <c r="C15" s="41"/>
      <c r="D15" s="109" t="s">
        <v>201</v>
      </c>
      <c r="E15" s="110" t="s">
        <v>565</v>
      </c>
      <c r="F15" s="111">
        <f>B4+(1*B6)</f>
        <v>2</v>
      </c>
      <c r="G15" s="41"/>
      <c r="H15" s="42"/>
      <c r="I15" s="280"/>
      <c r="J15" s="286"/>
      <c r="K15" s="297">
        <f>F416</f>
        <v>403</v>
      </c>
      <c r="L15" s="298">
        <f>F287</f>
        <v>274</v>
      </c>
      <c r="M15" s="298">
        <f>F426</f>
        <v>413</v>
      </c>
      <c r="N15" s="298">
        <f>F276</f>
        <v>263</v>
      </c>
      <c r="O15" s="298">
        <f>F424</f>
        <v>411</v>
      </c>
      <c r="P15" s="298">
        <f>F278</f>
        <v>265</v>
      </c>
      <c r="Q15" s="298">
        <f>F668</f>
        <v>655</v>
      </c>
      <c r="R15" s="298">
        <f>F33</f>
        <v>20</v>
      </c>
      <c r="S15" s="298">
        <f>F663</f>
        <v>650</v>
      </c>
      <c r="T15" s="298">
        <f>F31</f>
        <v>18</v>
      </c>
      <c r="U15" s="298">
        <f>F223</f>
        <v>210</v>
      </c>
      <c r="V15" s="298">
        <f>F630</f>
        <v>617</v>
      </c>
      <c r="W15" s="298">
        <f>F508</f>
        <v>495</v>
      </c>
      <c r="X15" s="298">
        <f>F654</f>
        <v>641</v>
      </c>
      <c r="Y15" s="298">
        <f>F102</f>
        <v>89</v>
      </c>
      <c r="Z15" s="298">
        <f>F171</f>
        <v>158</v>
      </c>
      <c r="AA15" s="298">
        <f>F291</f>
        <v>278</v>
      </c>
      <c r="AB15" s="298">
        <f>F231</f>
        <v>218</v>
      </c>
      <c r="AC15" s="298">
        <f>F536</f>
        <v>523</v>
      </c>
      <c r="AD15" s="298">
        <f>F266</f>
        <v>253</v>
      </c>
      <c r="AE15" s="298">
        <f>F408</f>
        <v>395</v>
      </c>
      <c r="AF15" s="298">
        <f>F227</f>
        <v>214</v>
      </c>
      <c r="AG15" s="298">
        <f>F643</f>
        <v>630</v>
      </c>
      <c r="AH15" s="298">
        <f>F121</f>
        <v>108</v>
      </c>
      <c r="AI15" s="298">
        <f>F182</f>
        <v>169</v>
      </c>
      <c r="AJ15" s="299">
        <f>F444</f>
        <v>431</v>
      </c>
      <c r="AK15" s="300">
        <f t="shared" si="0"/>
        <v>3969251</v>
      </c>
      <c r="AL15" s="210"/>
      <c r="AM15" s="301" t="s">
        <v>171</v>
      </c>
      <c r="AN15" s="302" t="s">
        <v>382</v>
      </c>
      <c r="AO15" s="302" t="s">
        <v>377</v>
      </c>
      <c r="AP15" s="302" t="s">
        <v>467</v>
      </c>
      <c r="AQ15" s="302" t="s">
        <v>352</v>
      </c>
      <c r="AR15" s="302" t="s">
        <v>372</v>
      </c>
      <c r="AS15" s="302" t="s">
        <v>826</v>
      </c>
      <c r="AT15" s="302" t="s">
        <v>212</v>
      </c>
      <c r="AU15" s="302" t="s">
        <v>827</v>
      </c>
      <c r="AV15" s="302" t="s">
        <v>290</v>
      </c>
      <c r="AW15" s="302" t="s">
        <v>184</v>
      </c>
      <c r="AX15" s="302" t="s">
        <v>526</v>
      </c>
      <c r="AY15" s="302" t="s">
        <v>593</v>
      </c>
      <c r="AZ15" s="302" t="s">
        <v>645</v>
      </c>
      <c r="BA15" s="302" t="s">
        <v>539</v>
      </c>
      <c r="BB15" s="302" t="s">
        <v>245</v>
      </c>
      <c r="BC15" s="302" t="s">
        <v>85</v>
      </c>
      <c r="BD15" s="302" t="s">
        <v>524</v>
      </c>
      <c r="BE15" s="302" t="s">
        <v>266</v>
      </c>
      <c r="BF15" s="302" t="s">
        <v>121</v>
      </c>
      <c r="BG15" s="302" t="s">
        <v>237</v>
      </c>
      <c r="BH15" s="302" t="s">
        <v>114</v>
      </c>
      <c r="BI15" s="302" t="s">
        <v>638</v>
      </c>
      <c r="BJ15" s="302" t="s">
        <v>652</v>
      </c>
      <c r="BK15" s="302" t="s">
        <v>138</v>
      </c>
      <c r="BL15" s="303" t="s">
        <v>685</v>
      </c>
      <c r="BM15" s="295"/>
      <c r="BN15" s="296"/>
      <c r="BO15" s="42"/>
    </row>
    <row r="16" spans="1:67" x14ac:dyDescent="0.2">
      <c r="A16" s="41"/>
      <c r="B16" s="41"/>
      <c r="C16" s="41"/>
      <c r="D16" s="109" t="s">
        <v>612</v>
      </c>
      <c r="E16" s="110" t="s">
        <v>565</v>
      </c>
      <c r="F16" s="111">
        <f>B4+(2*B6)</f>
        <v>3</v>
      </c>
      <c r="G16" s="41"/>
      <c r="H16" s="42"/>
      <c r="I16" s="280"/>
      <c r="J16" s="286"/>
      <c r="K16" s="297">
        <f>F664</f>
        <v>651</v>
      </c>
      <c r="L16" s="298">
        <f>F26</f>
        <v>13</v>
      </c>
      <c r="M16" s="298">
        <f>F688</f>
        <v>675</v>
      </c>
      <c r="N16" s="298">
        <f>F37</f>
        <v>24</v>
      </c>
      <c r="O16" s="298">
        <f>F666</f>
        <v>653</v>
      </c>
      <c r="P16" s="298">
        <f>F35</f>
        <v>22</v>
      </c>
      <c r="Q16" s="298">
        <f>F448</f>
        <v>435</v>
      </c>
      <c r="R16" s="298">
        <f>F280</f>
        <v>267</v>
      </c>
      <c r="S16" s="298">
        <f>F420</f>
        <v>407</v>
      </c>
      <c r="T16" s="298">
        <f>F256</f>
        <v>243</v>
      </c>
      <c r="U16" s="298">
        <f>F272</f>
        <v>259</v>
      </c>
      <c r="V16" s="298">
        <f>F258</f>
        <v>245</v>
      </c>
      <c r="W16" s="298">
        <f>F66</f>
        <v>53</v>
      </c>
      <c r="X16" s="298">
        <f>F673</f>
        <v>660</v>
      </c>
      <c r="Y16" s="298">
        <f>F497</f>
        <v>484</v>
      </c>
      <c r="Z16" s="298">
        <f>F456</f>
        <v>443</v>
      </c>
      <c r="AA16" s="298">
        <f>F438</f>
        <v>425</v>
      </c>
      <c r="AB16" s="298">
        <f>F413</f>
        <v>400</v>
      </c>
      <c r="AC16" s="298">
        <f>F293</f>
        <v>280</v>
      </c>
      <c r="AD16" s="298">
        <f>F229</f>
        <v>216</v>
      </c>
      <c r="AE16" s="298">
        <f>F477</f>
        <v>464</v>
      </c>
      <c r="AF16" s="298">
        <f>F268</f>
        <v>255</v>
      </c>
      <c r="AG16" s="298">
        <f>F297</f>
        <v>284</v>
      </c>
      <c r="AH16" s="298">
        <f>F407</f>
        <v>394</v>
      </c>
      <c r="AI16" s="298">
        <f>F443</f>
        <v>430</v>
      </c>
      <c r="AJ16" s="299">
        <f>F132</f>
        <v>119</v>
      </c>
      <c r="AK16" s="300">
        <f t="shared" si="0"/>
        <v>3969251</v>
      </c>
      <c r="AL16" s="210"/>
      <c r="AM16" s="301" t="s">
        <v>828</v>
      </c>
      <c r="AN16" s="302" t="s">
        <v>451</v>
      </c>
      <c r="AO16" s="302" t="s">
        <v>829</v>
      </c>
      <c r="AP16" s="302" t="s">
        <v>422</v>
      </c>
      <c r="AQ16" s="302" t="s">
        <v>830</v>
      </c>
      <c r="AR16" s="302" t="s">
        <v>167</v>
      </c>
      <c r="AS16" s="302" t="s">
        <v>664</v>
      </c>
      <c r="AT16" s="302" t="s">
        <v>225</v>
      </c>
      <c r="AU16" s="302" t="s">
        <v>99</v>
      </c>
      <c r="AV16" s="302" t="s">
        <v>693</v>
      </c>
      <c r="AW16" s="302" t="s">
        <v>373</v>
      </c>
      <c r="AX16" s="302" t="s">
        <v>286</v>
      </c>
      <c r="AY16" s="302" t="s">
        <v>272</v>
      </c>
      <c r="AZ16" s="302" t="s">
        <v>831</v>
      </c>
      <c r="BA16" s="302" t="s">
        <v>394</v>
      </c>
      <c r="BB16" s="302" t="s">
        <v>633</v>
      </c>
      <c r="BC16" s="302" t="s">
        <v>234</v>
      </c>
      <c r="BD16" s="302" t="s">
        <v>258</v>
      </c>
      <c r="BE16" s="302" t="s">
        <v>678</v>
      </c>
      <c r="BF16" s="302" t="s">
        <v>92</v>
      </c>
      <c r="BG16" s="302" t="s">
        <v>625</v>
      </c>
      <c r="BH16" s="302" t="s">
        <v>386</v>
      </c>
      <c r="BI16" s="302" t="s">
        <v>137</v>
      </c>
      <c r="BJ16" s="302" t="s">
        <v>311</v>
      </c>
      <c r="BK16" s="302" t="s">
        <v>339</v>
      </c>
      <c r="BL16" s="303" t="s">
        <v>618</v>
      </c>
      <c r="BM16" s="295"/>
      <c r="BN16" s="296"/>
      <c r="BO16" s="42"/>
    </row>
    <row r="17" spans="1:67" x14ac:dyDescent="0.2">
      <c r="A17" s="41"/>
      <c r="B17" s="41"/>
      <c r="C17" s="41"/>
      <c r="D17" s="109" t="s">
        <v>630</v>
      </c>
      <c r="E17" s="110" t="s">
        <v>565</v>
      </c>
      <c r="F17" s="122">
        <f>B4+(3*B6)</f>
        <v>4</v>
      </c>
      <c r="G17" s="41"/>
      <c r="H17" s="42"/>
      <c r="I17" s="280"/>
      <c r="J17" s="286"/>
      <c r="K17" s="297">
        <f>F25</f>
        <v>12</v>
      </c>
      <c r="L17" s="298">
        <f>F677</f>
        <v>664</v>
      </c>
      <c r="M17" s="298">
        <f>F36</f>
        <v>23</v>
      </c>
      <c r="N17" s="298">
        <f>F678</f>
        <v>665</v>
      </c>
      <c r="O17" s="298">
        <f>F34</f>
        <v>21</v>
      </c>
      <c r="P17" s="298">
        <f>F669</f>
        <v>656</v>
      </c>
      <c r="Q17" s="298">
        <f>F463</f>
        <v>450</v>
      </c>
      <c r="R17" s="298">
        <f>F254</f>
        <v>241</v>
      </c>
      <c r="S17" s="298">
        <f>F465</f>
        <v>452</v>
      </c>
      <c r="T17" s="298">
        <f>F213</f>
        <v>200</v>
      </c>
      <c r="U17" s="298">
        <f>F405</f>
        <v>392</v>
      </c>
      <c r="V17" s="298">
        <f>F211</f>
        <v>198</v>
      </c>
      <c r="W17" s="298">
        <f>F689</f>
        <v>676</v>
      </c>
      <c r="X17" s="298">
        <f>F594</f>
        <v>581</v>
      </c>
      <c r="Y17" s="298">
        <f>F440</f>
        <v>427</v>
      </c>
      <c r="Z17" s="298">
        <f>F246</f>
        <v>233</v>
      </c>
      <c r="AA17" s="298">
        <f>F265</f>
        <v>252</v>
      </c>
      <c r="AB17" s="298">
        <f>F160</f>
        <v>147</v>
      </c>
      <c r="AC17" s="298">
        <f>F501</f>
        <v>488</v>
      </c>
      <c r="AD17" s="298">
        <f>F292</f>
        <v>279</v>
      </c>
      <c r="AE17" s="298">
        <f>F295</f>
        <v>282</v>
      </c>
      <c r="AF17" s="298">
        <f>F201</f>
        <v>188</v>
      </c>
      <c r="AG17" s="298">
        <f>F328</f>
        <v>315</v>
      </c>
      <c r="AH17" s="298">
        <f>F374</f>
        <v>361</v>
      </c>
      <c r="AI17" s="298">
        <f>F339</f>
        <v>326</v>
      </c>
      <c r="AJ17" s="299">
        <f>F285</f>
        <v>272</v>
      </c>
      <c r="AK17" s="300">
        <f t="shared" si="0"/>
        <v>3969251</v>
      </c>
      <c r="AL17" s="210"/>
      <c r="AM17" s="301" t="s">
        <v>270</v>
      </c>
      <c r="AN17" s="302" t="s">
        <v>832</v>
      </c>
      <c r="AO17" s="302" t="s">
        <v>141</v>
      </c>
      <c r="AP17" s="302" t="s">
        <v>833</v>
      </c>
      <c r="AQ17" s="302" t="s">
        <v>255</v>
      </c>
      <c r="AR17" s="302" t="s">
        <v>834</v>
      </c>
      <c r="AS17" s="302" t="s">
        <v>550</v>
      </c>
      <c r="AT17" s="302" t="s">
        <v>254</v>
      </c>
      <c r="AU17" s="302" t="s">
        <v>198</v>
      </c>
      <c r="AV17" s="302" t="s">
        <v>506</v>
      </c>
      <c r="AW17" s="302" t="s">
        <v>437</v>
      </c>
      <c r="AX17" s="302" t="s">
        <v>637</v>
      </c>
      <c r="AY17" s="302" t="s">
        <v>835</v>
      </c>
      <c r="AZ17" s="302" t="s">
        <v>129</v>
      </c>
      <c r="BA17" s="302" t="s">
        <v>322</v>
      </c>
      <c r="BB17" s="302" t="s">
        <v>265</v>
      </c>
      <c r="BC17" s="302" t="s">
        <v>428</v>
      </c>
      <c r="BD17" s="302" t="s">
        <v>413</v>
      </c>
      <c r="BE17" s="302" t="s">
        <v>564</v>
      </c>
      <c r="BF17" s="302" t="s">
        <v>545</v>
      </c>
      <c r="BG17" s="302" t="s">
        <v>527</v>
      </c>
      <c r="BH17" s="302" t="s">
        <v>246</v>
      </c>
      <c r="BI17" s="302" t="s">
        <v>384</v>
      </c>
      <c r="BJ17" s="302" t="s">
        <v>544</v>
      </c>
      <c r="BK17" s="302" t="s">
        <v>503</v>
      </c>
      <c r="BL17" s="303" t="s">
        <v>249</v>
      </c>
      <c r="BM17" s="295"/>
      <c r="BN17" s="296"/>
      <c r="BO17" s="42"/>
    </row>
    <row r="18" spans="1:67" x14ac:dyDescent="0.2">
      <c r="A18" s="41"/>
      <c r="B18" s="41"/>
      <c r="C18" s="41"/>
      <c r="D18" s="109" t="s">
        <v>488</v>
      </c>
      <c r="E18" s="110" t="s">
        <v>565</v>
      </c>
      <c r="F18" s="122">
        <f>B4+(4*B6)</f>
        <v>5</v>
      </c>
      <c r="G18" s="41"/>
      <c r="H18" s="42"/>
      <c r="I18" s="280"/>
      <c r="J18" s="286"/>
      <c r="K18" s="297">
        <f>F288</f>
        <v>275</v>
      </c>
      <c r="L18" s="298">
        <f>F415</f>
        <v>402</v>
      </c>
      <c r="M18" s="298">
        <f>F277</f>
        <v>264</v>
      </c>
      <c r="N18" s="298">
        <f>F427</f>
        <v>414</v>
      </c>
      <c r="O18" s="298">
        <f>F279</f>
        <v>266</v>
      </c>
      <c r="P18" s="298">
        <f>F425</f>
        <v>412</v>
      </c>
      <c r="Q18" s="298">
        <f>F281</f>
        <v>268</v>
      </c>
      <c r="R18" s="298">
        <f>F423</f>
        <v>410</v>
      </c>
      <c r="S18" s="298">
        <f>F30</f>
        <v>17</v>
      </c>
      <c r="T18" s="298">
        <f>F421</f>
        <v>408</v>
      </c>
      <c r="U18" s="298">
        <f>F197</f>
        <v>184</v>
      </c>
      <c r="V18" s="298">
        <f>F315</f>
        <v>302</v>
      </c>
      <c r="W18" s="298">
        <f>F40</f>
        <v>27</v>
      </c>
      <c r="X18" s="298">
        <f>F300</f>
        <v>287</v>
      </c>
      <c r="Y18" s="298">
        <f>F81</f>
        <v>68</v>
      </c>
      <c r="Z18" s="298">
        <f>F674</f>
        <v>661</v>
      </c>
      <c r="AA18" s="298">
        <f>F22</f>
        <v>9</v>
      </c>
      <c r="AB18" s="298">
        <f>F680</f>
        <v>667</v>
      </c>
      <c r="AC18" s="298">
        <f>F410</f>
        <v>397</v>
      </c>
      <c r="AD18" s="298">
        <f>F474</f>
        <v>461</v>
      </c>
      <c r="AE18" s="298">
        <f>F434</f>
        <v>421</v>
      </c>
      <c r="AF18" s="298">
        <f>F647</f>
        <v>634</v>
      </c>
      <c r="AG18" s="298">
        <f>F271</f>
        <v>258</v>
      </c>
      <c r="AH18" s="298">
        <f>F676</f>
        <v>663</v>
      </c>
      <c r="AI18" s="298">
        <f>F105</f>
        <v>92</v>
      </c>
      <c r="AJ18" s="299">
        <f>F547</f>
        <v>534</v>
      </c>
      <c r="AK18" s="300">
        <f t="shared" si="0"/>
        <v>3969251</v>
      </c>
      <c r="AL18" s="210"/>
      <c r="AM18" s="301" t="s">
        <v>156</v>
      </c>
      <c r="AN18" s="302" t="s">
        <v>551</v>
      </c>
      <c r="AO18" s="302" t="s">
        <v>181</v>
      </c>
      <c r="AP18" s="302" t="s">
        <v>476</v>
      </c>
      <c r="AQ18" s="302" t="s">
        <v>325</v>
      </c>
      <c r="AR18" s="302" t="s">
        <v>604</v>
      </c>
      <c r="AS18" s="302" t="s">
        <v>109</v>
      </c>
      <c r="AT18" s="302" t="s">
        <v>533</v>
      </c>
      <c r="AU18" s="302" t="s">
        <v>408</v>
      </c>
      <c r="AV18" s="302" t="s">
        <v>608</v>
      </c>
      <c r="AW18" s="302" t="s">
        <v>116</v>
      </c>
      <c r="AX18" s="302" t="s">
        <v>178</v>
      </c>
      <c r="AY18" s="302" t="s">
        <v>291</v>
      </c>
      <c r="AZ18" s="302" t="s">
        <v>626</v>
      </c>
      <c r="BA18" s="302" t="s">
        <v>644</v>
      </c>
      <c r="BB18" s="302" t="s">
        <v>836</v>
      </c>
      <c r="BC18" s="302" t="s">
        <v>333</v>
      </c>
      <c r="BD18" s="302" t="s">
        <v>837</v>
      </c>
      <c r="BE18" s="302" t="s">
        <v>700</v>
      </c>
      <c r="BF18" s="302" t="s">
        <v>675</v>
      </c>
      <c r="BG18" s="302" t="s">
        <v>169</v>
      </c>
      <c r="BH18" s="302" t="s">
        <v>147</v>
      </c>
      <c r="BI18" s="302" t="s">
        <v>442</v>
      </c>
      <c r="BJ18" s="302" t="s">
        <v>838</v>
      </c>
      <c r="BK18" s="302" t="s">
        <v>123</v>
      </c>
      <c r="BL18" s="303" t="s">
        <v>486</v>
      </c>
      <c r="BM18" s="295"/>
      <c r="BN18" s="296"/>
      <c r="BO18" s="42"/>
    </row>
    <row r="19" spans="1:67" x14ac:dyDescent="0.2">
      <c r="A19" s="41"/>
      <c r="B19" s="41"/>
      <c r="C19" s="41"/>
      <c r="D19" s="109" t="s">
        <v>529</v>
      </c>
      <c r="E19" s="110" t="s">
        <v>565</v>
      </c>
      <c r="F19" s="111">
        <f>B4+(5*B6)</f>
        <v>6</v>
      </c>
      <c r="G19" s="41"/>
      <c r="H19" s="42"/>
      <c r="I19" s="280"/>
      <c r="J19" s="286"/>
      <c r="K19" s="297">
        <f>F659</f>
        <v>646</v>
      </c>
      <c r="L19" s="298">
        <f>F53</f>
        <v>40</v>
      </c>
      <c r="M19" s="298">
        <f>F650</f>
        <v>637</v>
      </c>
      <c r="N19" s="298">
        <f>F42</f>
        <v>29</v>
      </c>
      <c r="O19" s="298">
        <f>F649</f>
        <v>636</v>
      </c>
      <c r="P19" s="298">
        <f>F44</f>
        <v>31</v>
      </c>
      <c r="Q19" s="298">
        <f>F422</f>
        <v>409</v>
      </c>
      <c r="R19" s="298">
        <f>F46</f>
        <v>33</v>
      </c>
      <c r="S19" s="298">
        <f>F283</f>
        <v>270</v>
      </c>
      <c r="T19" s="298">
        <f>F48</f>
        <v>35</v>
      </c>
      <c r="U19" s="298">
        <f>F93</f>
        <v>80</v>
      </c>
      <c r="V19" s="298">
        <f>F431</f>
        <v>418</v>
      </c>
      <c r="W19" s="298">
        <f>F429</f>
        <v>416</v>
      </c>
      <c r="X19" s="298">
        <f>F430</f>
        <v>417</v>
      </c>
      <c r="Y19" s="298">
        <f>F393</f>
        <v>380</v>
      </c>
      <c r="Z19" s="298">
        <f>F586</f>
        <v>573</v>
      </c>
      <c r="AA19" s="298">
        <f>F412</f>
        <v>399</v>
      </c>
      <c r="AB19" s="298">
        <f>F290</f>
        <v>277</v>
      </c>
      <c r="AC19" s="298">
        <f>F436</f>
        <v>423</v>
      </c>
      <c r="AD19" s="298">
        <f>F411</f>
        <v>398</v>
      </c>
      <c r="AE19" s="298">
        <f>F191</f>
        <v>178</v>
      </c>
      <c r="AF19" s="298">
        <f>F294</f>
        <v>281</v>
      </c>
      <c r="AG19" s="298">
        <f>F432</f>
        <v>419</v>
      </c>
      <c r="AH19" s="298">
        <f>F504</f>
        <v>491</v>
      </c>
      <c r="AI19" s="298">
        <f>F493</f>
        <v>480</v>
      </c>
      <c r="AJ19" s="299">
        <f>F418</f>
        <v>405</v>
      </c>
      <c r="AK19" s="300">
        <f t="shared" si="0"/>
        <v>3969251</v>
      </c>
      <c r="AL19" s="210"/>
      <c r="AM19" s="301" t="s">
        <v>203</v>
      </c>
      <c r="AN19" s="302" t="s">
        <v>165</v>
      </c>
      <c r="AO19" s="302" t="s">
        <v>76</v>
      </c>
      <c r="AP19" s="302" t="s">
        <v>580</v>
      </c>
      <c r="AQ19" s="302" t="s">
        <v>542</v>
      </c>
      <c r="AR19" s="302" t="s">
        <v>449</v>
      </c>
      <c r="AS19" s="302" t="s">
        <v>672</v>
      </c>
      <c r="AT19" s="302" t="s">
        <v>597</v>
      </c>
      <c r="AU19" s="302" t="s">
        <v>569</v>
      </c>
      <c r="AV19" s="302" t="s">
        <v>269</v>
      </c>
      <c r="AW19" s="302" t="s">
        <v>2</v>
      </c>
      <c r="AX19" s="302" t="s">
        <v>396</v>
      </c>
      <c r="AY19" s="302" t="s">
        <v>839</v>
      </c>
      <c r="AZ19" s="302" t="s">
        <v>641</v>
      </c>
      <c r="BA19" s="302" t="s">
        <v>110</v>
      </c>
      <c r="BB19" s="302" t="s">
        <v>511</v>
      </c>
      <c r="BC19" s="302" t="s">
        <v>295</v>
      </c>
      <c r="BD19" s="302" t="s">
        <v>536</v>
      </c>
      <c r="BE19" s="302" t="s">
        <v>697</v>
      </c>
      <c r="BF19" s="302" t="s">
        <v>403</v>
      </c>
      <c r="BG19" s="302" t="s">
        <v>345</v>
      </c>
      <c r="BH19" s="302" t="s">
        <v>343</v>
      </c>
      <c r="BI19" s="302" t="s">
        <v>150</v>
      </c>
      <c r="BJ19" s="302" t="s">
        <v>130</v>
      </c>
      <c r="BK19" s="302" t="s">
        <v>519</v>
      </c>
      <c r="BL19" s="303" t="s">
        <v>668</v>
      </c>
      <c r="BM19" s="295"/>
      <c r="BN19" s="296"/>
      <c r="BO19" s="42"/>
    </row>
    <row r="20" spans="1:67" x14ac:dyDescent="0.2">
      <c r="A20" s="41"/>
      <c r="B20" s="41"/>
      <c r="C20" s="41"/>
      <c r="D20" s="109" t="s">
        <v>620</v>
      </c>
      <c r="E20" s="110" t="s">
        <v>565</v>
      </c>
      <c r="F20" s="111">
        <f>B4+(6*B6)</f>
        <v>7</v>
      </c>
      <c r="G20" s="41"/>
      <c r="H20" s="42"/>
      <c r="I20" s="280"/>
      <c r="J20" s="286"/>
      <c r="K20" s="297">
        <f>F234</f>
        <v>221</v>
      </c>
      <c r="L20" s="298">
        <f>F459</f>
        <v>446</v>
      </c>
      <c r="M20" s="298">
        <f>F244</f>
        <v>231</v>
      </c>
      <c r="N20" s="298">
        <f>F470</f>
        <v>457</v>
      </c>
      <c r="O20" s="298">
        <f>F242</f>
        <v>229</v>
      </c>
      <c r="P20" s="298">
        <f>F460</f>
        <v>447</v>
      </c>
      <c r="Q20" s="298">
        <f>F240</f>
        <v>227</v>
      </c>
      <c r="R20" s="298">
        <f>F462</f>
        <v>449</v>
      </c>
      <c r="S20" s="298">
        <f>F238</f>
        <v>225</v>
      </c>
      <c r="T20" s="298">
        <f>F239</f>
        <v>226</v>
      </c>
      <c r="U20" s="298">
        <f>F672</f>
        <v>659</v>
      </c>
      <c r="V20" s="298">
        <f>F466</f>
        <v>453</v>
      </c>
      <c r="W20" s="298">
        <f>F144</f>
        <v>131</v>
      </c>
      <c r="X20" s="298">
        <f>F506</f>
        <v>493</v>
      </c>
      <c r="Y20" s="298">
        <f>F665</f>
        <v>652</v>
      </c>
      <c r="Z20" s="298">
        <f>F428</f>
        <v>415</v>
      </c>
      <c r="AA20" s="298">
        <f>F83</f>
        <v>70</v>
      </c>
      <c r="AB20" s="298">
        <f>F23</f>
        <v>10</v>
      </c>
      <c r="AC20" s="298">
        <f>F267</f>
        <v>254</v>
      </c>
      <c r="AD20" s="298">
        <f>F684</f>
        <v>671</v>
      </c>
      <c r="AE20" s="298">
        <f>F269</f>
        <v>256</v>
      </c>
      <c r="AF20" s="298">
        <f>F409</f>
        <v>396</v>
      </c>
      <c r="AG20" s="298">
        <f>F401</f>
        <v>388</v>
      </c>
      <c r="AH20" s="298">
        <f>F95</f>
        <v>82</v>
      </c>
      <c r="AI20" s="298">
        <f>F52</f>
        <v>39</v>
      </c>
      <c r="AJ20" s="299">
        <f>F687</f>
        <v>674</v>
      </c>
      <c r="AK20" s="300">
        <f t="shared" si="0"/>
        <v>3969251</v>
      </c>
      <c r="AL20" s="210"/>
      <c r="AM20" s="301" t="s">
        <v>367</v>
      </c>
      <c r="AN20" s="302" t="s">
        <v>253</v>
      </c>
      <c r="AO20" s="302" t="s">
        <v>361</v>
      </c>
      <c r="AP20" s="302" t="s">
        <v>690</v>
      </c>
      <c r="AQ20" s="302" t="s">
        <v>429</v>
      </c>
      <c r="AR20" s="302" t="s">
        <v>297</v>
      </c>
      <c r="AS20" s="302" t="s">
        <v>287</v>
      </c>
      <c r="AT20" s="302" t="s">
        <v>692</v>
      </c>
      <c r="AU20" s="302" t="s">
        <v>452</v>
      </c>
      <c r="AV20" s="302" t="s">
        <v>657</v>
      </c>
      <c r="AW20" s="302" t="s">
        <v>840</v>
      </c>
      <c r="AX20" s="302" t="s">
        <v>119</v>
      </c>
      <c r="AY20" s="302" t="s">
        <v>127</v>
      </c>
      <c r="AZ20" s="302" t="s">
        <v>82</v>
      </c>
      <c r="BA20" s="302" t="s">
        <v>841</v>
      </c>
      <c r="BB20" s="302" t="s">
        <v>277</v>
      </c>
      <c r="BC20" s="302" t="s">
        <v>97</v>
      </c>
      <c r="BD20" s="302" t="s">
        <v>348</v>
      </c>
      <c r="BE20" s="302" t="s">
        <v>516</v>
      </c>
      <c r="BF20" s="302" t="s">
        <v>842</v>
      </c>
      <c r="BG20" s="302" t="s">
        <v>162</v>
      </c>
      <c r="BH20" s="302" t="s">
        <v>151</v>
      </c>
      <c r="BI20" s="302" t="s">
        <v>317</v>
      </c>
      <c r="BJ20" s="302" t="s">
        <v>572</v>
      </c>
      <c r="BK20" s="302" t="s">
        <v>555</v>
      </c>
      <c r="BL20" s="303" t="s">
        <v>843</v>
      </c>
      <c r="BM20" s="295"/>
      <c r="BN20" s="296"/>
      <c r="BO20" s="42"/>
    </row>
    <row r="21" spans="1:67" x14ac:dyDescent="0.2">
      <c r="A21" s="41"/>
      <c r="B21" s="41"/>
      <c r="C21" s="41"/>
      <c r="D21" s="109" t="s">
        <v>117</v>
      </c>
      <c r="E21" s="110" t="s">
        <v>565</v>
      </c>
      <c r="F21" s="122">
        <f>B4+(7*B6)</f>
        <v>8</v>
      </c>
      <c r="G21" s="41"/>
      <c r="H21" s="42"/>
      <c r="I21" s="280"/>
      <c r="J21" s="286"/>
      <c r="K21" s="297">
        <f>F262</f>
        <v>249</v>
      </c>
      <c r="L21" s="298">
        <f>F452</f>
        <v>439</v>
      </c>
      <c r="M21" s="298">
        <f>F251</f>
        <v>238</v>
      </c>
      <c r="N21" s="298">
        <f>F442</f>
        <v>429</v>
      </c>
      <c r="O21" s="298">
        <f>F253</f>
        <v>240</v>
      </c>
      <c r="P21" s="298">
        <f>F451</f>
        <v>438</v>
      </c>
      <c r="Q21" s="298">
        <f>F255</f>
        <v>242</v>
      </c>
      <c r="R21" s="298">
        <f>F449</f>
        <v>436</v>
      </c>
      <c r="S21" s="298">
        <f>F361</f>
        <v>348</v>
      </c>
      <c r="T21" s="298">
        <f>F447</f>
        <v>434</v>
      </c>
      <c r="U21" s="298">
        <f>F15</f>
        <v>2</v>
      </c>
      <c r="V21" s="298">
        <f>F50</f>
        <v>37</v>
      </c>
      <c r="W21" s="298">
        <f>F248</f>
        <v>235</v>
      </c>
      <c r="X21" s="298">
        <f>F404</f>
        <v>391</v>
      </c>
      <c r="Y21" s="298">
        <f>F232</f>
        <v>219</v>
      </c>
      <c r="Z21" s="298">
        <f>F38</f>
        <v>25</v>
      </c>
      <c r="AA21" s="298">
        <f>F126</f>
        <v>113</v>
      </c>
      <c r="AB21" s="298">
        <f>F636</f>
        <v>623</v>
      </c>
      <c r="AC21" s="298">
        <f>F228</f>
        <v>215</v>
      </c>
      <c r="AD21" s="298">
        <f>F645</f>
        <v>632</v>
      </c>
      <c r="AE21" s="298">
        <f>F681</f>
        <v>668</v>
      </c>
      <c r="AF21" s="298">
        <f>F682</f>
        <v>669</v>
      </c>
      <c r="AG21" s="298">
        <f>F406</f>
        <v>393</v>
      </c>
      <c r="AH21" s="298">
        <f>F329</f>
        <v>316</v>
      </c>
      <c r="AI21" s="298">
        <f>F156</f>
        <v>143</v>
      </c>
      <c r="AJ21" s="299">
        <f>F640</f>
        <v>627</v>
      </c>
      <c r="AK21" s="300">
        <f t="shared" si="0"/>
        <v>3969251</v>
      </c>
      <c r="AL21" s="210"/>
      <c r="AM21" s="301" t="s">
        <v>185</v>
      </c>
      <c r="AN21" s="302" t="s">
        <v>192</v>
      </c>
      <c r="AO21" s="302" t="s">
        <v>458</v>
      </c>
      <c r="AP21" s="302" t="s">
        <v>353</v>
      </c>
      <c r="AQ21" s="302" t="s">
        <v>307</v>
      </c>
      <c r="AR21" s="302" t="s">
        <v>656</v>
      </c>
      <c r="AS21" s="302" t="s">
        <v>347</v>
      </c>
      <c r="AT21" s="302" t="s">
        <v>418</v>
      </c>
      <c r="AU21" s="302" t="s">
        <v>616</v>
      </c>
      <c r="AV21" s="302" t="s">
        <v>624</v>
      </c>
      <c r="AW21" s="302" t="s">
        <v>201</v>
      </c>
      <c r="AX21" s="302" t="s">
        <v>430</v>
      </c>
      <c r="AY21" s="302" t="s">
        <v>326</v>
      </c>
      <c r="AZ21" s="302" t="s">
        <v>568</v>
      </c>
      <c r="BA21" s="302" t="s">
        <v>344</v>
      </c>
      <c r="BB21" s="302" t="s">
        <v>679</v>
      </c>
      <c r="BC21" s="302" t="s">
        <v>71</v>
      </c>
      <c r="BD21" s="302" t="s">
        <v>500</v>
      </c>
      <c r="BE21" s="302" t="s">
        <v>133</v>
      </c>
      <c r="BF21" s="302" t="s">
        <v>648</v>
      </c>
      <c r="BG21" s="302" t="s">
        <v>844</v>
      </c>
      <c r="BH21" s="302" t="s">
        <v>845</v>
      </c>
      <c r="BI21" s="302" t="s">
        <v>220</v>
      </c>
      <c r="BJ21" s="302" t="s">
        <v>154</v>
      </c>
      <c r="BK21" s="302" t="s">
        <v>318</v>
      </c>
      <c r="BL21" s="303" t="s">
        <v>124</v>
      </c>
      <c r="BM21" s="295"/>
      <c r="BN21" s="296"/>
      <c r="BO21" s="42"/>
    </row>
    <row r="22" spans="1:67" x14ac:dyDescent="0.2">
      <c r="A22" s="41"/>
      <c r="B22" s="41"/>
      <c r="C22" s="41"/>
      <c r="D22" s="109" t="s">
        <v>333</v>
      </c>
      <c r="E22" s="110" t="s">
        <v>565</v>
      </c>
      <c r="F22" s="122">
        <f>B4+(8*B6)</f>
        <v>9</v>
      </c>
      <c r="G22" s="41"/>
      <c r="H22" s="42"/>
      <c r="I22" s="280"/>
      <c r="J22" s="286"/>
      <c r="K22" s="297">
        <f>F184</f>
        <v>171</v>
      </c>
      <c r="L22" s="298">
        <f>F530</f>
        <v>517</v>
      </c>
      <c r="M22" s="298">
        <f>F173</f>
        <v>160</v>
      </c>
      <c r="N22" s="298">
        <f>F528</f>
        <v>515</v>
      </c>
      <c r="O22" s="298">
        <f>F175</f>
        <v>162</v>
      </c>
      <c r="P22" s="298">
        <f>F531</f>
        <v>518</v>
      </c>
      <c r="Q22" s="298">
        <f>F177</f>
        <v>164</v>
      </c>
      <c r="R22" s="298">
        <f>F176</f>
        <v>163</v>
      </c>
      <c r="S22" s="298">
        <f>F179</f>
        <v>166</v>
      </c>
      <c r="T22" s="298">
        <f>F524</f>
        <v>511</v>
      </c>
      <c r="U22" s="298">
        <f>F298</f>
        <v>285</v>
      </c>
      <c r="V22" s="298">
        <f>F523</f>
        <v>510</v>
      </c>
      <c r="W22" s="298">
        <f>F117</f>
        <v>104</v>
      </c>
      <c r="X22" s="298">
        <f>F480</f>
        <v>467</v>
      </c>
      <c r="Y22" s="298">
        <f>F289</f>
        <v>276</v>
      </c>
      <c r="Z22" s="298">
        <f>F653</f>
        <v>640</v>
      </c>
      <c r="AA22" s="298">
        <f>F473</f>
        <v>460</v>
      </c>
      <c r="AB22" s="298">
        <f>F439</f>
        <v>426</v>
      </c>
      <c r="AC22" s="298">
        <f>F85</f>
        <v>72</v>
      </c>
      <c r="AD22" s="298">
        <f>F516</f>
        <v>503</v>
      </c>
      <c r="AE22" s="298">
        <f>F61</f>
        <v>48</v>
      </c>
      <c r="AF22" s="298">
        <f>F60</f>
        <v>47</v>
      </c>
      <c r="AG22" s="298">
        <f>F198</f>
        <v>185</v>
      </c>
      <c r="AH22" s="298">
        <f>F581</f>
        <v>568</v>
      </c>
      <c r="AI22" s="298">
        <f>F583</f>
        <v>570</v>
      </c>
      <c r="AJ22" s="299">
        <f>F606</f>
        <v>593</v>
      </c>
      <c r="AK22" s="300">
        <f t="shared" si="0"/>
        <v>3969251</v>
      </c>
      <c r="AL22" s="210"/>
      <c r="AM22" s="301" t="s">
        <v>309</v>
      </c>
      <c r="AN22" s="302" t="s">
        <v>252</v>
      </c>
      <c r="AO22" s="302" t="s">
        <v>419</v>
      </c>
      <c r="AP22" s="302" t="s">
        <v>235</v>
      </c>
      <c r="AQ22" s="302" t="s">
        <v>363</v>
      </c>
      <c r="AR22" s="302" t="s">
        <v>512</v>
      </c>
      <c r="AS22" s="302" t="s">
        <v>228</v>
      </c>
      <c r="AT22" s="302" t="s">
        <v>194</v>
      </c>
      <c r="AU22" s="302" t="s">
        <v>556</v>
      </c>
      <c r="AV22" s="302" t="s">
        <v>81</v>
      </c>
      <c r="AW22" s="302" t="s">
        <v>303</v>
      </c>
      <c r="AX22" s="302" t="s">
        <v>404</v>
      </c>
      <c r="AY22" s="302" t="s">
        <v>846</v>
      </c>
      <c r="AZ22" s="302" t="s">
        <v>149</v>
      </c>
      <c r="BA22" s="302" t="s">
        <v>243</v>
      </c>
      <c r="BB22" s="302" t="s">
        <v>257</v>
      </c>
      <c r="BC22" s="302" t="s">
        <v>582</v>
      </c>
      <c r="BD22" s="302" t="s">
        <v>365</v>
      </c>
      <c r="BE22" s="302" t="s">
        <v>73</v>
      </c>
      <c r="BF22" s="302" t="s">
        <v>354</v>
      </c>
      <c r="BG22" s="302" t="s">
        <v>349</v>
      </c>
      <c r="BH22" s="302" t="s">
        <v>380</v>
      </c>
      <c r="BI22" s="302" t="s">
        <v>441</v>
      </c>
      <c r="BJ22" s="302" t="s">
        <v>118</v>
      </c>
      <c r="BK22" s="302" t="s">
        <v>145</v>
      </c>
      <c r="BL22" s="303" t="s">
        <v>674</v>
      </c>
      <c r="BM22" s="295"/>
      <c r="BN22" s="296"/>
      <c r="BO22" s="42"/>
    </row>
    <row r="23" spans="1:67" x14ac:dyDescent="0.2">
      <c r="A23" s="41"/>
      <c r="B23" s="41"/>
      <c r="C23" s="41"/>
      <c r="D23" s="109" t="s">
        <v>348</v>
      </c>
      <c r="E23" s="110" t="s">
        <v>565</v>
      </c>
      <c r="F23" s="111">
        <f>B4+(9*B6)</f>
        <v>10</v>
      </c>
      <c r="G23" s="41"/>
      <c r="H23" s="42"/>
      <c r="I23" s="280"/>
      <c r="J23" s="286"/>
      <c r="K23" s="297">
        <f>F208</f>
        <v>195</v>
      </c>
      <c r="L23" s="298">
        <f>F488</f>
        <v>475</v>
      </c>
      <c r="M23" s="298">
        <f>F218</f>
        <v>205</v>
      </c>
      <c r="N23" s="298">
        <f>F496</f>
        <v>483</v>
      </c>
      <c r="O23" s="298">
        <f>F216</f>
        <v>203</v>
      </c>
      <c r="P23" s="298">
        <f>F486</f>
        <v>473</v>
      </c>
      <c r="Q23" s="298">
        <f>F492</f>
        <v>479</v>
      </c>
      <c r="R23" s="298">
        <f>F487</f>
        <v>474</v>
      </c>
      <c r="S23" s="298">
        <f>F212</f>
        <v>199</v>
      </c>
      <c r="T23" s="298">
        <f>F482</f>
        <v>469</v>
      </c>
      <c r="U23" s="298">
        <f>F194</f>
        <v>181</v>
      </c>
      <c r="V23" s="298">
        <f>F507</f>
        <v>494</v>
      </c>
      <c r="W23" s="298">
        <f>F247</f>
        <v>234</v>
      </c>
      <c r="X23" s="298">
        <f>F65</f>
        <v>52</v>
      </c>
      <c r="Y23" s="298">
        <f>F662</f>
        <v>649</v>
      </c>
      <c r="Z23" s="298">
        <f>F454</f>
        <v>441</v>
      </c>
      <c r="AA23" s="298">
        <f>F644</f>
        <v>631</v>
      </c>
      <c r="AB23" s="298">
        <f>F335</f>
        <v>322</v>
      </c>
      <c r="AC23" s="298">
        <f>F124</f>
        <v>111</v>
      </c>
      <c r="AD23" s="298">
        <f>F602</f>
        <v>589</v>
      </c>
      <c r="AE23" s="298">
        <f>F18</f>
        <v>5</v>
      </c>
      <c r="AF23" s="298">
        <f>F541</f>
        <v>528</v>
      </c>
      <c r="AG23" s="298">
        <f>F16</f>
        <v>3</v>
      </c>
      <c r="AH23" s="298">
        <f>F478</f>
        <v>465</v>
      </c>
      <c r="AI23" s="298">
        <f>F78</f>
        <v>65</v>
      </c>
      <c r="AJ23" s="299">
        <f>F389</f>
        <v>376</v>
      </c>
      <c r="AK23" s="300">
        <f t="shared" si="0"/>
        <v>3969251</v>
      </c>
      <c r="AL23" s="210"/>
      <c r="AM23" s="301" t="s">
        <v>260</v>
      </c>
      <c r="AN23" s="302" t="s">
        <v>696</v>
      </c>
      <c r="AO23" s="302" t="s">
        <v>310</v>
      </c>
      <c r="AP23" s="302" t="s">
        <v>680</v>
      </c>
      <c r="AQ23" s="302" t="s">
        <v>469</v>
      </c>
      <c r="AR23" s="302" t="s">
        <v>351</v>
      </c>
      <c r="AS23" s="302" t="s">
        <v>263</v>
      </c>
      <c r="AT23" s="302" t="s">
        <v>279</v>
      </c>
      <c r="AU23" s="302" t="s">
        <v>560</v>
      </c>
      <c r="AV23" s="302" t="s">
        <v>615</v>
      </c>
      <c r="AW23" s="302" t="s">
        <v>324</v>
      </c>
      <c r="AX23" s="302" t="s">
        <v>847</v>
      </c>
      <c r="AY23" s="302" t="s">
        <v>848</v>
      </c>
      <c r="AZ23" s="302" t="s">
        <v>849</v>
      </c>
      <c r="BA23" s="302" t="s">
        <v>562</v>
      </c>
      <c r="BB23" s="302" t="s">
        <v>219</v>
      </c>
      <c r="BC23" s="302" t="s">
        <v>106</v>
      </c>
      <c r="BD23" s="302" t="s">
        <v>634</v>
      </c>
      <c r="BE23" s="302" t="s">
        <v>579</v>
      </c>
      <c r="BF23" s="302" t="s">
        <v>659</v>
      </c>
      <c r="BG23" s="302" t="s">
        <v>488</v>
      </c>
      <c r="BH23" s="302" t="s">
        <v>632</v>
      </c>
      <c r="BI23" s="302" t="s">
        <v>612</v>
      </c>
      <c r="BJ23" s="302" t="s">
        <v>328</v>
      </c>
      <c r="BK23" s="302" t="s">
        <v>487</v>
      </c>
      <c r="BL23" s="303" t="s">
        <v>126</v>
      </c>
      <c r="BM23" s="295"/>
      <c r="BN23" s="296"/>
      <c r="BO23" s="42"/>
    </row>
    <row r="24" spans="1:67" x14ac:dyDescent="0.2">
      <c r="A24" s="41"/>
      <c r="B24" s="41"/>
      <c r="C24" s="41"/>
      <c r="D24" s="109" t="s">
        <v>472</v>
      </c>
      <c r="E24" s="110" t="s">
        <v>565</v>
      </c>
      <c r="F24" s="111">
        <f>B4+(10*B6)</f>
        <v>11</v>
      </c>
      <c r="G24" s="41"/>
      <c r="H24" s="42"/>
      <c r="I24" s="280"/>
      <c r="J24" s="286"/>
      <c r="K24" s="297">
        <f>F129</f>
        <v>116</v>
      </c>
      <c r="L24" s="298">
        <f>F567</f>
        <v>554</v>
      </c>
      <c r="M24" s="298">
        <f>F140</f>
        <v>127</v>
      </c>
      <c r="N24" s="298">
        <f>F562</f>
        <v>549</v>
      </c>
      <c r="O24" s="298">
        <f>F138</f>
        <v>125</v>
      </c>
      <c r="P24" s="298">
        <f>F139</f>
        <v>126</v>
      </c>
      <c r="Q24" s="298">
        <f>F136</f>
        <v>123</v>
      </c>
      <c r="R24" s="298">
        <f>F566</f>
        <v>553</v>
      </c>
      <c r="S24" s="298">
        <f>F134</f>
        <v>121</v>
      </c>
      <c r="T24" s="298">
        <f>F564</f>
        <v>551</v>
      </c>
      <c r="U24" s="298">
        <f>F376</f>
        <v>363</v>
      </c>
      <c r="V24" s="298">
        <f>F568</f>
        <v>555</v>
      </c>
      <c r="W24" s="298">
        <f>F352</f>
        <v>339</v>
      </c>
      <c r="X24" s="298">
        <f>F561</f>
        <v>548</v>
      </c>
      <c r="Y24" s="298">
        <f>F185</f>
        <v>172</v>
      </c>
      <c r="Z24" s="298">
        <f>F584</f>
        <v>571</v>
      </c>
      <c r="AA24" s="298">
        <f>F369</f>
        <v>356</v>
      </c>
      <c r="AB24" s="298">
        <f>F472</f>
        <v>459</v>
      </c>
      <c r="AC24" s="298">
        <f>F163</f>
        <v>150</v>
      </c>
      <c r="AD24" s="298">
        <f>F575</f>
        <v>562</v>
      </c>
      <c r="AE24" s="298">
        <f>F96</f>
        <v>83</v>
      </c>
      <c r="AF24" s="298">
        <f>F579</f>
        <v>566</v>
      </c>
      <c r="AG24" s="298">
        <f>F193</f>
        <v>180</v>
      </c>
      <c r="AH24" s="298">
        <f>F62</f>
        <v>49</v>
      </c>
      <c r="AI24" s="298">
        <f>F417</f>
        <v>404</v>
      </c>
      <c r="AJ24" s="299">
        <f>F512</f>
        <v>499</v>
      </c>
      <c r="AK24" s="300">
        <f t="shared" si="0"/>
        <v>3969251</v>
      </c>
      <c r="AL24" s="210"/>
      <c r="AM24" s="301" t="s">
        <v>334</v>
      </c>
      <c r="AN24" s="302" t="s">
        <v>614</v>
      </c>
      <c r="AO24" s="302" t="s">
        <v>209</v>
      </c>
      <c r="AP24" s="302" t="s">
        <v>108</v>
      </c>
      <c r="AQ24" s="302" t="s">
        <v>134</v>
      </c>
      <c r="AR24" s="302" t="s">
        <v>289</v>
      </c>
      <c r="AS24" s="302" t="s">
        <v>470</v>
      </c>
      <c r="AT24" s="302" t="s">
        <v>173</v>
      </c>
      <c r="AU24" s="302" t="s">
        <v>450</v>
      </c>
      <c r="AV24" s="302" t="s">
        <v>631</v>
      </c>
      <c r="AW24" s="302" t="s">
        <v>179</v>
      </c>
      <c r="AX24" s="302" t="s">
        <v>327</v>
      </c>
      <c r="AY24" s="302" t="s">
        <v>607</v>
      </c>
      <c r="AZ24" s="302" t="s">
        <v>79</v>
      </c>
      <c r="BA24" s="302" t="s">
        <v>599</v>
      </c>
      <c r="BB24" s="302" t="s">
        <v>530</v>
      </c>
      <c r="BC24" s="302" t="s">
        <v>222</v>
      </c>
      <c r="BD24" s="302" t="s">
        <v>218</v>
      </c>
      <c r="BE24" s="302" t="s">
        <v>443</v>
      </c>
      <c r="BF24" s="302" t="s">
        <v>197</v>
      </c>
      <c r="BG24" s="302" t="s">
        <v>410</v>
      </c>
      <c r="BH24" s="302" t="s">
        <v>356</v>
      </c>
      <c r="BI24" s="302" t="s">
        <v>517</v>
      </c>
      <c r="BJ24" s="302" t="s">
        <v>74</v>
      </c>
      <c r="BK24" s="302" t="s">
        <v>80</v>
      </c>
      <c r="BL24" s="303" t="s">
        <v>101</v>
      </c>
      <c r="BM24" s="295"/>
      <c r="BN24" s="296"/>
      <c r="BO24" s="42"/>
    </row>
    <row r="25" spans="1:67" x14ac:dyDescent="0.2">
      <c r="A25" s="41"/>
      <c r="B25" s="41"/>
      <c r="C25" s="41"/>
      <c r="D25" s="109" t="s">
        <v>270</v>
      </c>
      <c r="E25" s="110" t="s">
        <v>565</v>
      </c>
      <c r="F25" s="122">
        <f>B4+(11*B6)</f>
        <v>12</v>
      </c>
      <c r="G25" s="41"/>
      <c r="H25" s="42"/>
      <c r="I25" s="280"/>
      <c r="J25" s="286"/>
      <c r="K25" s="297">
        <f>F158</f>
        <v>145</v>
      </c>
      <c r="L25" s="298">
        <f>F557</f>
        <v>544</v>
      </c>
      <c r="M25" s="298">
        <f>F147</f>
        <v>134</v>
      </c>
      <c r="N25" s="298">
        <f>F549</f>
        <v>536</v>
      </c>
      <c r="O25" s="298">
        <f>F556</f>
        <v>543</v>
      </c>
      <c r="P25" s="298">
        <f>F545</f>
        <v>532</v>
      </c>
      <c r="Q25" s="298">
        <f>F151</f>
        <v>138</v>
      </c>
      <c r="R25" s="298">
        <f>F552</f>
        <v>539</v>
      </c>
      <c r="S25" s="298">
        <f>F153</f>
        <v>140</v>
      </c>
      <c r="T25" s="298">
        <f>F555</f>
        <v>542</v>
      </c>
      <c r="U25" s="298">
        <f>F168</f>
        <v>155</v>
      </c>
      <c r="V25" s="298">
        <f>F551</f>
        <v>538</v>
      </c>
      <c r="W25" s="298">
        <f>F170</f>
        <v>157</v>
      </c>
      <c r="X25" s="298">
        <f>F627</f>
        <v>614</v>
      </c>
      <c r="Y25" s="298">
        <f>F263</f>
        <v>250</v>
      </c>
      <c r="Z25" s="298">
        <f>F558</f>
        <v>545</v>
      </c>
      <c r="AA25" s="298">
        <f>F187</f>
        <v>174</v>
      </c>
      <c r="AB25" s="298">
        <f>F510</f>
        <v>497</v>
      </c>
      <c r="AC25" s="298">
        <f>F397</f>
        <v>384</v>
      </c>
      <c r="AD25" s="298">
        <f>F437</f>
        <v>424</v>
      </c>
      <c r="AE25" s="298">
        <f>F200</f>
        <v>187</v>
      </c>
      <c r="AF25" s="298">
        <f>F331</f>
        <v>318</v>
      </c>
      <c r="AG25" s="298">
        <f>F224</f>
        <v>211</v>
      </c>
      <c r="AH25" s="298">
        <f>F17</f>
        <v>4</v>
      </c>
      <c r="AI25" s="298">
        <f>F548</f>
        <v>535</v>
      </c>
      <c r="AJ25" s="299">
        <f>F28</f>
        <v>15</v>
      </c>
      <c r="AK25" s="300">
        <f t="shared" si="0"/>
        <v>3969251</v>
      </c>
      <c r="AL25" s="210"/>
      <c r="AM25" s="301" t="s">
        <v>113</v>
      </c>
      <c r="AN25" s="302" t="s">
        <v>104</v>
      </c>
      <c r="AO25" s="302" t="s">
        <v>505</v>
      </c>
      <c r="AP25" s="302" t="s">
        <v>274</v>
      </c>
      <c r="AQ25" s="302" t="s">
        <v>433</v>
      </c>
      <c r="AR25" s="302" t="s">
        <v>509</v>
      </c>
      <c r="AS25" s="302" t="s">
        <v>285</v>
      </c>
      <c r="AT25" s="302" t="s">
        <v>495</v>
      </c>
      <c r="AU25" s="302" t="s">
        <v>493</v>
      </c>
      <c r="AV25" s="302" t="s">
        <v>321</v>
      </c>
      <c r="AW25" s="302" t="s">
        <v>187</v>
      </c>
      <c r="AX25" s="302" t="s">
        <v>520</v>
      </c>
      <c r="AY25" s="302" t="s">
        <v>250</v>
      </c>
      <c r="AZ25" s="302" t="s">
        <v>77</v>
      </c>
      <c r="BA25" s="302" t="s">
        <v>575</v>
      </c>
      <c r="BB25" s="302" t="s">
        <v>454</v>
      </c>
      <c r="BC25" s="302" t="s">
        <v>537</v>
      </c>
      <c r="BD25" s="302" t="s">
        <v>278</v>
      </c>
      <c r="BE25" s="302" t="s">
        <v>688</v>
      </c>
      <c r="BF25" s="302" t="s">
        <v>496</v>
      </c>
      <c r="BG25" s="302" t="s">
        <v>227</v>
      </c>
      <c r="BH25" s="302" t="s">
        <v>268</v>
      </c>
      <c r="BI25" s="302" t="s">
        <v>518</v>
      </c>
      <c r="BJ25" s="302" t="s">
        <v>630</v>
      </c>
      <c r="BK25" s="302" t="s">
        <v>135</v>
      </c>
      <c r="BL25" s="303" t="s">
        <v>587</v>
      </c>
      <c r="BM25" s="295"/>
      <c r="BN25" s="296"/>
      <c r="BO25" s="42"/>
    </row>
    <row r="26" spans="1:67" x14ac:dyDescent="0.2">
      <c r="A26" s="41"/>
      <c r="B26" s="41"/>
      <c r="C26" s="41"/>
      <c r="D26" s="109" t="s">
        <v>451</v>
      </c>
      <c r="E26" s="110" t="s">
        <v>565</v>
      </c>
      <c r="F26" s="122">
        <f>B4+(12*B6)</f>
        <v>13</v>
      </c>
      <c r="G26" s="41"/>
      <c r="H26" s="42"/>
      <c r="I26" s="280"/>
      <c r="J26" s="286"/>
      <c r="K26" s="297">
        <f>F80</f>
        <v>67</v>
      </c>
      <c r="L26" s="298">
        <f>F632</f>
        <v>619</v>
      </c>
      <c r="M26" s="298">
        <f>F69</f>
        <v>56</v>
      </c>
      <c r="N26" s="298">
        <f>F68</f>
        <v>55</v>
      </c>
      <c r="O26" s="298">
        <f>F71</f>
        <v>58</v>
      </c>
      <c r="P26" s="298">
        <f>F631</f>
        <v>618</v>
      </c>
      <c r="Q26" s="298">
        <f>F73</f>
        <v>60</v>
      </c>
      <c r="R26" s="298">
        <f>F635</f>
        <v>622</v>
      </c>
      <c r="S26" s="298">
        <f>F446</f>
        <v>433</v>
      </c>
      <c r="T26" s="298">
        <f>F317</f>
        <v>304</v>
      </c>
      <c r="U26" s="298">
        <f>F90</f>
        <v>77</v>
      </c>
      <c r="V26" s="298">
        <f>F341</f>
        <v>328</v>
      </c>
      <c r="W26" s="298">
        <f>F378</f>
        <v>365</v>
      </c>
      <c r="X26" s="298">
        <f>F532</f>
        <v>519</v>
      </c>
      <c r="Y26" s="298">
        <f>F367</f>
        <v>354</v>
      </c>
      <c r="Z26" s="298">
        <f>F350</f>
        <v>337</v>
      </c>
      <c r="AA26" s="298">
        <f>F395</f>
        <v>382</v>
      </c>
      <c r="AB26" s="298">
        <f>F601</f>
        <v>588</v>
      </c>
      <c r="AC26" s="298">
        <f>F371</f>
        <v>358</v>
      </c>
      <c r="AD26" s="298">
        <f>F333</f>
        <v>320</v>
      </c>
      <c r="AE26" s="298">
        <f>F399</f>
        <v>386</v>
      </c>
      <c r="AF26" s="298">
        <f>F515</f>
        <v>502</v>
      </c>
      <c r="AG26" s="298">
        <f>F89</f>
        <v>76</v>
      </c>
      <c r="AH26" s="298">
        <f>F514</f>
        <v>501</v>
      </c>
      <c r="AI26" s="298">
        <f>F260</f>
        <v>247</v>
      </c>
      <c r="AJ26" s="299">
        <f>F582</f>
        <v>569</v>
      </c>
      <c r="AK26" s="300">
        <f t="shared" si="0"/>
        <v>3969251</v>
      </c>
      <c r="AL26" s="210"/>
      <c r="AM26" s="301" t="s">
        <v>651</v>
      </c>
      <c r="AN26" s="302" t="s">
        <v>671</v>
      </c>
      <c r="AO26" s="302" t="s">
        <v>596</v>
      </c>
      <c r="AP26" s="302" t="s">
        <v>602</v>
      </c>
      <c r="AQ26" s="302" t="s">
        <v>499</v>
      </c>
      <c r="AR26" s="302" t="s">
        <v>105</v>
      </c>
      <c r="AS26" s="302" t="s">
        <v>369</v>
      </c>
      <c r="AT26" s="302" t="s">
        <v>241</v>
      </c>
      <c r="AU26" s="302" t="s">
        <v>267</v>
      </c>
      <c r="AV26" s="302" t="s">
        <v>312</v>
      </c>
      <c r="AW26" s="302" t="s">
        <v>667</v>
      </c>
      <c r="AX26" s="302" t="s">
        <v>306</v>
      </c>
      <c r="AY26" s="302" t="s">
        <v>646</v>
      </c>
      <c r="AZ26" s="302" t="s">
        <v>340</v>
      </c>
      <c r="BA26" s="302" t="s">
        <v>358</v>
      </c>
      <c r="BB26" s="302" t="s">
        <v>111</v>
      </c>
      <c r="BC26" s="302" t="s">
        <v>157</v>
      </c>
      <c r="BD26" s="302" t="s">
        <v>144</v>
      </c>
      <c r="BE26" s="302" t="s">
        <v>669</v>
      </c>
      <c r="BF26" s="302" t="s">
        <v>359</v>
      </c>
      <c r="BG26" s="302" t="s">
        <v>463</v>
      </c>
      <c r="BH26" s="302" t="s">
        <v>446</v>
      </c>
      <c r="BI26" s="302" t="s">
        <v>557</v>
      </c>
      <c r="BJ26" s="302" t="s">
        <v>694</v>
      </c>
      <c r="BK26" s="302" t="s">
        <v>200</v>
      </c>
      <c r="BL26" s="303" t="s">
        <v>393</v>
      </c>
      <c r="BM26" s="295"/>
      <c r="BN26" s="296"/>
      <c r="BO26" s="42"/>
    </row>
    <row r="27" spans="1:67" x14ac:dyDescent="0.2">
      <c r="A27" s="41"/>
      <c r="B27" s="41"/>
      <c r="C27" s="41"/>
      <c r="D27" s="109" t="s">
        <v>233</v>
      </c>
      <c r="E27" s="110" t="s">
        <v>565</v>
      </c>
      <c r="F27" s="111">
        <f>B4+(13*B6)</f>
        <v>14</v>
      </c>
      <c r="G27" s="41"/>
      <c r="H27" s="42"/>
      <c r="I27" s="280"/>
      <c r="J27" s="286"/>
      <c r="K27" s="297">
        <f>F103</f>
        <v>90</v>
      </c>
      <c r="L27" s="298">
        <f>F599</f>
        <v>586</v>
      </c>
      <c r="M27" s="298">
        <f>F588</f>
        <v>575</v>
      </c>
      <c r="N27" s="298">
        <f>F590</f>
        <v>577</v>
      </c>
      <c r="O27" s="298">
        <f>F112</f>
        <v>99</v>
      </c>
      <c r="P27" s="298">
        <f>F591</f>
        <v>578</v>
      </c>
      <c r="Q27" s="298">
        <f>F110</f>
        <v>97</v>
      </c>
      <c r="R27" s="298">
        <f>F589</f>
        <v>576</v>
      </c>
      <c r="S27" s="298">
        <f>F387</f>
        <v>374</v>
      </c>
      <c r="T27" s="298">
        <f>F610</f>
        <v>597</v>
      </c>
      <c r="U27" s="298">
        <f>F119</f>
        <v>106</v>
      </c>
      <c r="V27" s="298">
        <f>F419</f>
        <v>406</v>
      </c>
      <c r="W27" s="298">
        <f>F221</f>
        <v>208</v>
      </c>
      <c r="X27" s="298">
        <f>F326</f>
        <v>313</v>
      </c>
      <c r="Y27" s="298">
        <f>F206</f>
        <v>193</v>
      </c>
      <c r="Z27" s="298">
        <f>F499</f>
        <v>486</v>
      </c>
      <c r="AA27" s="298">
        <f>F204</f>
        <v>191</v>
      </c>
      <c r="AB27" s="298">
        <f>F500</f>
        <v>487</v>
      </c>
      <c r="AC27" s="298">
        <f>F202</f>
        <v>189</v>
      </c>
      <c r="AD27" s="298">
        <f>F544</f>
        <v>531</v>
      </c>
      <c r="AE27" s="298">
        <f>F165</f>
        <v>152</v>
      </c>
      <c r="AF27" s="298">
        <f>F305</f>
        <v>292</v>
      </c>
      <c r="AG27" s="298">
        <f>F167</f>
        <v>154</v>
      </c>
      <c r="AH27" s="298">
        <f>F619</f>
        <v>606</v>
      </c>
      <c r="AI27" s="298">
        <f>F313</f>
        <v>300</v>
      </c>
      <c r="AJ27" s="299">
        <f>F51</f>
        <v>38</v>
      </c>
      <c r="AK27" s="300">
        <f t="shared" si="0"/>
        <v>3969251</v>
      </c>
      <c r="AL27" s="210"/>
      <c r="AM27" s="301" t="s">
        <v>72</v>
      </c>
      <c r="AN27" s="302" t="s">
        <v>521</v>
      </c>
      <c r="AO27" s="302" t="s">
        <v>172</v>
      </c>
      <c r="AP27" s="302" t="s">
        <v>613</v>
      </c>
      <c r="AQ27" s="302" t="s">
        <v>314</v>
      </c>
      <c r="AR27" s="302" t="s">
        <v>623</v>
      </c>
      <c r="AS27" s="302" t="s">
        <v>508</v>
      </c>
      <c r="AT27" s="302" t="s">
        <v>627</v>
      </c>
      <c r="AU27" s="302" t="s">
        <v>594</v>
      </c>
      <c r="AV27" s="302" t="s">
        <v>415</v>
      </c>
      <c r="AW27" s="302" t="s">
        <v>368</v>
      </c>
      <c r="AX27" s="302" t="s">
        <v>484</v>
      </c>
      <c r="AY27" s="302" t="s">
        <v>850</v>
      </c>
      <c r="AZ27" s="302" t="s">
        <v>660</v>
      </c>
      <c r="BA27" s="302" t="s">
        <v>93</v>
      </c>
      <c r="BB27" s="302" t="s">
        <v>603</v>
      </c>
      <c r="BC27" s="302" t="s">
        <v>695</v>
      </c>
      <c r="BD27" s="302" t="s">
        <v>687</v>
      </c>
      <c r="BE27" s="302" t="s">
        <v>313</v>
      </c>
      <c r="BF27" s="302" t="s">
        <v>299</v>
      </c>
      <c r="BG27" s="302" t="s">
        <v>90</v>
      </c>
      <c r="BH27" s="302" t="s">
        <v>125</v>
      </c>
      <c r="BI27" s="302" t="s">
        <v>400</v>
      </c>
      <c r="BJ27" s="302" t="s">
        <v>567</v>
      </c>
      <c r="BK27" s="302" t="s">
        <v>535</v>
      </c>
      <c r="BL27" s="303" t="s">
        <v>211</v>
      </c>
      <c r="BM27" s="295"/>
      <c r="BN27" s="296"/>
      <c r="BO27" s="42"/>
    </row>
    <row r="28" spans="1:67" x14ac:dyDescent="0.2">
      <c r="A28" s="41"/>
      <c r="B28" s="41"/>
      <c r="C28" s="41"/>
      <c r="D28" s="109" t="s">
        <v>587</v>
      </c>
      <c r="E28" s="110" t="s">
        <v>565</v>
      </c>
      <c r="F28" s="111">
        <f>B4+(14*B6)</f>
        <v>15</v>
      </c>
      <c r="G28" s="41"/>
      <c r="H28" s="42"/>
      <c r="I28" s="280"/>
      <c r="J28" s="286"/>
      <c r="K28" s="297">
        <f>F392</f>
        <v>379</v>
      </c>
      <c r="L28" s="298">
        <f>F365</f>
        <v>352</v>
      </c>
      <c r="M28" s="298">
        <f>F114</f>
        <v>101</v>
      </c>
      <c r="N28" s="298">
        <f>F623</f>
        <v>610</v>
      </c>
      <c r="O28" s="298">
        <f>F149</f>
        <v>136</v>
      </c>
      <c r="P28" s="298">
        <f>F573</f>
        <v>560</v>
      </c>
      <c r="Q28" s="298">
        <f>F214</f>
        <v>201</v>
      </c>
      <c r="R28" s="298">
        <f>F527</f>
        <v>514</v>
      </c>
      <c r="S28" s="298">
        <f>F257</f>
        <v>244</v>
      </c>
      <c r="T28" s="298">
        <f>F464</f>
        <v>451</v>
      </c>
      <c r="U28" s="298">
        <f>F656</f>
        <v>643</v>
      </c>
      <c r="V28" s="298">
        <f>F284</f>
        <v>271</v>
      </c>
      <c r="W28" s="298">
        <f>F39</f>
        <v>26</v>
      </c>
      <c r="X28" s="298">
        <f>F14</f>
        <v>1</v>
      </c>
      <c r="Y28" s="298">
        <f>F414</f>
        <v>401</v>
      </c>
      <c r="Z28" s="298">
        <f>F622</f>
        <v>609</v>
      </c>
      <c r="AA28" s="298">
        <f>F100</f>
        <v>87</v>
      </c>
      <c r="AB28" s="298">
        <f>F264</f>
        <v>251</v>
      </c>
      <c r="AC28" s="298">
        <f>F521</f>
        <v>508</v>
      </c>
      <c r="AD28" s="298">
        <f>F203</f>
        <v>190</v>
      </c>
      <c r="AE28" s="298">
        <f>F122</f>
        <v>109</v>
      </c>
      <c r="AF28" s="298">
        <f>F597</f>
        <v>584</v>
      </c>
      <c r="AG28" s="298">
        <f>F618</f>
        <v>605</v>
      </c>
      <c r="AH28" s="298">
        <f>F303</f>
        <v>290</v>
      </c>
      <c r="AI28" s="298">
        <f>F390</f>
        <v>377</v>
      </c>
      <c r="AJ28" s="299">
        <f>F314</f>
        <v>301</v>
      </c>
      <c r="AK28" s="300">
        <f t="shared" si="0"/>
        <v>3969251</v>
      </c>
      <c r="AL28" s="210"/>
      <c r="AM28" s="301" t="s">
        <v>221</v>
      </c>
      <c r="AN28" s="302" t="s">
        <v>465</v>
      </c>
      <c r="AO28" s="302" t="s">
        <v>271</v>
      </c>
      <c r="AP28" s="302" t="s">
        <v>392</v>
      </c>
      <c r="AQ28" s="302" t="s">
        <v>186</v>
      </c>
      <c r="AR28" s="302" t="s">
        <v>447</v>
      </c>
      <c r="AS28" s="302" t="s">
        <v>182</v>
      </c>
      <c r="AT28" s="302" t="s">
        <v>457</v>
      </c>
      <c r="AU28" s="302" t="s">
        <v>421</v>
      </c>
      <c r="AV28" s="302" t="s">
        <v>102</v>
      </c>
      <c r="AW28" s="302" t="s">
        <v>411</v>
      </c>
      <c r="AX28" s="302" t="s">
        <v>681</v>
      </c>
      <c r="AY28" s="302" t="s">
        <v>851</v>
      </c>
      <c r="AZ28" s="302" t="s">
        <v>70</v>
      </c>
      <c r="BA28" s="302" t="s">
        <v>204</v>
      </c>
      <c r="BB28" s="302" t="s">
        <v>174</v>
      </c>
      <c r="BC28" s="302" t="s">
        <v>143</v>
      </c>
      <c r="BD28" s="302" t="s">
        <v>528</v>
      </c>
      <c r="BE28" s="302" t="s">
        <v>152</v>
      </c>
      <c r="BF28" s="302" t="s">
        <v>159</v>
      </c>
      <c r="BG28" s="302" t="s">
        <v>388</v>
      </c>
      <c r="BH28" s="302" t="s">
        <v>432</v>
      </c>
      <c r="BI28" s="302" t="s">
        <v>355</v>
      </c>
      <c r="BJ28" s="302" t="s">
        <v>224</v>
      </c>
      <c r="BK28" s="302" t="s">
        <v>570</v>
      </c>
      <c r="BL28" s="303" t="s">
        <v>89</v>
      </c>
      <c r="BM28" s="295"/>
      <c r="BN28" s="296"/>
      <c r="BO28" s="42"/>
    </row>
    <row r="29" spans="1:67" ht="13.5" thickBot="1" x14ac:dyDescent="0.25">
      <c r="A29" s="41"/>
      <c r="B29" s="41"/>
      <c r="C29" s="41"/>
      <c r="D29" s="109" t="s">
        <v>658</v>
      </c>
      <c r="E29" s="110" t="s">
        <v>565</v>
      </c>
      <c r="F29" s="111">
        <f>B4+(15*B6)</f>
        <v>16</v>
      </c>
      <c r="G29" s="41"/>
      <c r="H29" s="42"/>
      <c r="I29" s="280"/>
      <c r="J29" s="286"/>
      <c r="K29" s="306">
        <f>F312</f>
        <v>299</v>
      </c>
      <c r="L29" s="307">
        <f>F311</f>
        <v>298</v>
      </c>
      <c r="M29" s="307">
        <f>F381</f>
        <v>368</v>
      </c>
      <c r="N29" s="307">
        <f>F323</f>
        <v>310</v>
      </c>
      <c r="O29" s="307">
        <f>F383</f>
        <v>370</v>
      </c>
      <c r="P29" s="307">
        <f>F321</f>
        <v>308</v>
      </c>
      <c r="Q29" s="307">
        <f>F385</f>
        <v>372</v>
      </c>
      <c r="R29" s="307">
        <f>F319</f>
        <v>306</v>
      </c>
      <c r="S29" s="307">
        <f>F108</f>
        <v>95</v>
      </c>
      <c r="T29" s="307">
        <f>F628</f>
        <v>615</v>
      </c>
      <c r="U29" s="307">
        <f>F64</f>
        <v>51</v>
      </c>
      <c r="V29" s="307">
        <f>F593</f>
        <v>580</v>
      </c>
      <c r="W29" s="307">
        <f>F143</f>
        <v>130</v>
      </c>
      <c r="X29" s="307">
        <f>F538</f>
        <v>525</v>
      </c>
      <c r="Y29" s="307">
        <f>F159</f>
        <v>146</v>
      </c>
      <c r="Z29" s="307">
        <f>F41</f>
        <v>28</v>
      </c>
      <c r="AA29" s="307">
        <f>F161</f>
        <v>148</v>
      </c>
      <c r="AB29" s="307">
        <f>F577</f>
        <v>564</v>
      </c>
      <c r="AC29" s="307">
        <f>F189</f>
        <v>176</v>
      </c>
      <c r="AD29" s="307">
        <f>F498</f>
        <v>485</v>
      </c>
      <c r="AE29" s="307">
        <f>F580</f>
        <v>567</v>
      </c>
      <c r="AF29" s="307">
        <f>F164</f>
        <v>151</v>
      </c>
      <c r="AG29" s="307">
        <f>F120</f>
        <v>107</v>
      </c>
      <c r="AH29" s="307">
        <f>F540</f>
        <v>527</v>
      </c>
      <c r="AI29" s="307">
        <f>F685</f>
        <v>672</v>
      </c>
      <c r="AJ29" s="308">
        <f>F616</f>
        <v>603</v>
      </c>
      <c r="AK29" s="300">
        <f t="shared" si="0"/>
        <v>3969251</v>
      </c>
      <c r="AL29" s="210"/>
      <c r="AM29" s="309" t="s">
        <v>589</v>
      </c>
      <c r="AN29" s="310" t="s">
        <v>112</v>
      </c>
      <c r="AO29" s="310" t="s">
        <v>302</v>
      </c>
      <c r="AP29" s="310" t="s">
        <v>259</v>
      </c>
      <c r="AQ29" s="310" t="s">
        <v>188</v>
      </c>
      <c r="AR29" s="310" t="s">
        <v>412</v>
      </c>
      <c r="AS29" s="310" t="s">
        <v>180</v>
      </c>
      <c r="AT29" s="310" t="s">
        <v>673</v>
      </c>
      <c r="AU29" s="310" t="s">
        <v>489</v>
      </c>
      <c r="AV29" s="310" t="s">
        <v>606</v>
      </c>
      <c r="AW29" s="310" t="s">
        <v>682</v>
      </c>
      <c r="AX29" s="310" t="s">
        <v>591</v>
      </c>
      <c r="AY29" s="310" t="s">
        <v>852</v>
      </c>
      <c r="AZ29" s="310" t="s">
        <v>647</v>
      </c>
      <c r="BA29" s="310" t="s">
        <v>622</v>
      </c>
      <c r="BB29" s="310" t="s">
        <v>319</v>
      </c>
      <c r="BC29" s="310" t="s">
        <v>385</v>
      </c>
      <c r="BD29" s="310" t="s">
        <v>485</v>
      </c>
      <c r="BE29" s="310" t="s">
        <v>549</v>
      </c>
      <c r="BF29" s="310" t="s">
        <v>153</v>
      </c>
      <c r="BG29" s="310" t="s">
        <v>666</v>
      </c>
      <c r="BH29" s="310" t="s">
        <v>538</v>
      </c>
      <c r="BI29" s="310" t="s">
        <v>584</v>
      </c>
      <c r="BJ29" s="310" t="s">
        <v>240</v>
      </c>
      <c r="BK29" s="310" t="s">
        <v>853</v>
      </c>
      <c r="BL29" s="311" t="s">
        <v>592</v>
      </c>
      <c r="BM29" s="295"/>
      <c r="BN29" s="296"/>
      <c r="BO29" s="42"/>
    </row>
    <row r="30" spans="1:67" x14ac:dyDescent="0.2">
      <c r="A30" s="41"/>
      <c r="B30" s="41"/>
      <c r="C30" s="41"/>
      <c r="D30" s="109" t="s">
        <v>408</v>
      </c>
      <c r="E30" s="110" t="s">
        <v>565</v>
      </c>
      <c r="F30" s="111">
        <f>B4+(16*B6)</f>
        <v>17</v>
      </c>
      <c r="G30" s="41"/>
      <c r="H30" s="42"/>
      <c r="I30" s="280"/>
      <c r="J30" s="286"/>
      <c r="K30" s="312">
        <f t="shared" ref="K30:AJ30" si="1">SUM(K4:K29)</f>
        <v>8801</v>
      </c>
      <c r="L30" s="313">
        <f t="shared" si="1"/>
        <v>8801</v>
      </c>
      <c r="M30" s="313">
        <f t="shared" si="1"/>
        <v>8801</v>
      </c>
      <c r="N30" s="313">
        <f t="shared" si="1"/>
        <v>8801</v>
      </c>
      <c r="O30" s="313">
        <f t="shared" si="1"/>
        <v>8801</v>
      </c>
      <c r="P30" s="313">
        <f t="shared" si="1"/>
        <v>8801</v>
      </c>
      <c r="Q30" s="313">
        <f t="shared" si="1"/>
        <v>8801</v>
      </c>
      <c r="R30" s="313">
        <f t="shared" si="1"/>
        <v>8801</v>
      </c>
      <c r="S30" s="313">
        <f t="shared" si="1"/>
        <v>8801</v>
      </c>
      <c r="T30" s="313">
        <f t="shared" si="1"/>
        <v>8801</v>
      </c>
      <c r="U30" s="313">
        <f t="shared" si="1"/>
        <v>8801</v>
      </c>
      <c r="V30" s="313">
        <f t="shared" si="1"/>
        <v>8801</v>
      </c>
      <c r="W30" s="313">
        <f t="shared" si="1"/>
        <v>8801</v>
      </c>
      <c r="X30" s="313">
        <f t="shared" si="1"/>
        <v>8801</v>
      </c>
      <c r="Y30" s="313">
        <f t="shared" si="1"/>
        <v>8801</v>
      </c>
      <c r="Z30" s="313">
        <f t="shared" si="1"/>
        <v>8801</v>
      </c>
      <c r="AA30" s="313">
        <f t="shared" si="1"/>
        <v>8801</v>
      </c>
      <c r="AB30" s="313">
        <f t="shared" si="1"/>
        <v>8801</v>
      </c>
      <c r="AC30" s="313">
        <f t="shared" si="1"/>
        <v>8801</v>
      </c>
      <c r="AD30" s="313">
        <f t="shared" si="1"/>
        <v>8801</v>
      </c>
      <c r="AE30" s="313">
        <f t="shared" si="1"/>
        <v>8801</v>
      </c>
      <c r="AF30" s="313">
        <f t="shared" si="1"/>
        <v>8801</v>
      </c>
      <c r="AG30" s="313">
        <f t="shared" si="1"/>
        <v>8801</v>
      </c>
      <c r="AH30" s="313">
        <f t="shared" si="1"/>
        <v>8801</v>
      </c>
      <c r="AI30" s="313">
        <f t="shared" si="1"/>
        <v>8801</v>
      </c>
      <c r="AJ30" s="313">
        <f t="shared" si="1"/>
        <v>8801</v>
      </c>
      <c r="AK30" s="314">
        <f>SUMSQ(K4,L5,M6,N7,O8,P9,Q10,R11,S12,T13,U14,V15,W16,X17,Y18,Z19,AA20,AB21,AC22,AD23,AE24,AF25,AG26,AH27,AI28,AJ29)</f>
        <v>3969251</v>
      </c>
      <c r="AL30" s="210"/>
      <c r="AM30" s="210"/>
      <c r="AN30" s="282"/>
      <c r="AO30" s="282"/>
      <c r="AP30" s="282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295"/>
      <c r="BN30" s="296"/>
      <c r="BO30" s="42"/>
    </row>
    <row r="31" spans="1:67" ht="13.5" thickBot="1" x14ac:dyDescent="0.25">
      <c r="A31" s="41"/>
      <c r="B31" s="41"/>
      <c r="C31" s="41"/>
      <c r="D31" s="109" t="s">
        <v>290</v>
      </c>
      <c r="E31" s="110" t="s">
        <v>565</v>
      </c>
      <c r="F31" s="111">
        <f>B4+(17*B6)</f>
        <v>18</v>
      </c>
      <c r="G31" s="41"/>
      <c r="H31" s="42"/>
      <c r="I31" s="280"/>
      <c r="J31" s="286"/>
      <c r="K31" s="315">
        <f t="shared" ref="K31:AJ31" si="2">SUMSQ(K4:K29)</f>
        <v>3969251</v>
      </c>
      <c r="L31" s="316">
        <f t="shared" si="2"/>
        <v>3969251</v>
      </c>
      <c r="M31" s="316">
        <f t="shared" si="2"/>
        <v>3969251</v>
      </c>
      <c r="N31" s="316">
        <f t="shared" si="2"/>
        <v>3969251</v>
      </c>
      <c r="O31" s="316">
        <f t="shared" si="2"/>
        <v>3969251</v>
      </c>
      <c r="P31" s="316">
        <f t="shared" si="2"/>
        <v>3969251</v>
      </c>
      <c r="Q31" s="316">
        <f t="shared" si="2"/>
        <v>3969251</v>
      </c>
      <c r="R31" s="316">
        <f t="shared" si="2"/>
        <v>3969251</v>
      </c>
      <c r="S31" s="316">
        <f t="shared" si="2"/>
        <v>3969251</v>
      </c>
      <c r="T31" s="316">
        <f t="shared" si="2"/>
        <v>3969251</v>
      </c>
      <c r="U31" s="316">
        <f t="shared" si="2"/>
        <v>3969251</v>
      </c>
      <c r="V31" s="316">
        <f t="shared" si="2"/>
        <v>3969251</v>
      </c>
      <c r="W31" s="316">
        <f t="shared" si="2"/>
        <v>3969251</v>
      </c>
      <c r="X31" s="316">
        <f t="shared" si="2"/>
        <v>3969251</v>
      </c>
      <c r="Y31" s="316">
        <f t="shared" si="2"/>
        <v>3969251</v>
      </c>
      <c r="Z31" s="316">
        <f t="shared" si="2"/>
        <v>3969251</v>
      </c>
      <c r="AA31" s="316">
        <f t="shared" si="2"/>
        <v>3969251</v>
      </c>
      <c r="AB31" s="316">
        <f t="shared" si="2"/>
        <v>3969251</v>
      </c>
      <c r="AC31" s="316">
        <f t="shared" si="2"/>
        <v>3969251</v>
      </c>
      <c r="AD31" s="316">
        <f t="shared" si="2"/>
        <v>3969251</v>
      </c>
      <c r="AE31" s="316">
        <f t="shared" si="2"/>
        <v>3969251</v>
      </c>
      <c r="AF31" s="316">
        <f t="shared" si="2"/>
        <v>3969251</v>
      </c>
      <c r="AG31" s="316">
        <f t="shared" si="2"/>
        <v>3969251</v>
      </c>
      <c r="AH31" s="316">
        <f t="shared" si="2"/>
        <v>3969251</v>
      </c>
      <c r="AI31" s="316">
        <f t="shared" si="2"/>
        <v>3969251</v>
      </c>
      <c r="AJ31" s="316">
        <f t="shared" si="2"/>
        <v>3969251</v>
      </c>
      <c r="AK31" s="317">
        <f>SUMSQ(K29,L28,M27,N26,O25,P24,Q23,R22,S21,T20,U19,V18,W17,X16,Y15,Z14,AA13,AB12,AC11,AD10,AE9,AF8,AG7,AH6,AI5,AJ4)</f>
        <v>3969251</v>
      </c>
      <c r="AL31" s="210"/>
      <c r="AM31" s="302" t="s">
        <v>283</v>
      </c>
      <c r="AN31" s="302" t="s">
        <v>177</v>
      </c>
      <c r="AO31" s="302" t="s">
        <v>87</v>
      </c>
      <c r="AP31" s="302" t="s">
        <v>366</v>
      </c>
      <c r="AQ31" s="302" t="s">
        <v>374</v>
      </c>
      <c r="AR31" s="302" t="s">
        <v>497</v>
      </c>
      <c r="AS31" s="302" t="s">
        <v>244</v>
      </c>
      <c r="AT31" s="302" t="s">
        <v>665</v>
      </c>
      <c r="AU31" s="302" t="s">
        <v>164</v>
      </c>
      <c r="AV31" s="302" t="s">
        <v>132</v>
      </c>
      <c r="AW31" s="302" t="s">
        <v>360</v>
      </c>
      <c r="AX31" s="302" t="s">
        <v>526</v>
      </c>
      <c r="AY31" s="302" t="s">
        <v>272</v>
      </c>
      <c r="AZ31" s="302" t="s">
        <v>129</v>
      </c>
      <c r="BA31" s="302" t="s">
        <v>644</v>
      </c>
      <c r="BB31" s="302" t="s">
        <v>511</v>
      </c>
      <c r="BC31" s="302" t="s">
        <v>97</v>
      </c>
      <c r="BD31" s="302" t="s">
        <v>500</v>
      </c>
      <c r="BE31" s="302" t="s">
        <v>73</v>
      </c>
      <c r="BF31" s="302" t="s">
        <v>659</v>
      </c>
      <c r="BG31" s="302" t="s">
        <v>410</v>
      </c>
      <c r="BH31" s="302" t="s">
        <v>268</v>
      </c>
      <c r="BI31" s="302" t="s">
        <v>557</v>
      </c>
      <c r="BJ31" s="302" t="s">
        <v>567</v>
      </c>
      <c r="BK31" s="302" t="s">
        <v>570</v>
      </c>
      <c r="BL31" s="302" t="s">
        <v>592</v>
      </c>
      <c r="BM31" s="295"/>
      <c r="BN31" s="296"/>
      <c r="BO31" s="42"/>
    </row>
    <row r="32" spans="1:67" x14ac:dyDescent="0.2">
      <c r="A32" s="41"/>
      <c r="B32" s="41"/>
      <c r="C32" s="41"/>
      <c r="D32" s="109" t="s">
        <v>431</v>
      </c>
      <c r="E32" s="110" t="s">
        <v>565</v>
      </c>
      <c r="F32" s="111">
        <f>B4+(18*B6)</f>
        <v>19</v>
      </c>
      <c r="G32" s="41"/>
      <c r="H32" s="42"/>
      <c r="I32" s="280"/>
      <c r="J32" s="286"/>
      <c r="K32" s="282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318" t="s">
        <v>589</v>
      </c>
      <c r="AN32" s="318" t="s">
        <v>465</v>
      </c>
      <c r="AO32" s="318" t="s">
        <v>172</v>
      </c>
      <c r="AP32" s="318" t="s">
        <v>602</v>
      </c>
      <c r="AQ32" s="318" t="s">
        <v>433</v>
      </c>
      <c r="AR32" s="318" t="s">
        <v>289</v>
      </c>
      <c r="AS32" s="318" t="s">
        <v>263</v>
      </c>
      <c r="AT32" s="318" t="s">
        <v>194</v>
      </c>
      <c r="AU32" s="318" t="s">
        <v>616</v>
      </c>
      <c r="AV32" s="318" t="s">
        <v>468</v>
      </c>
      <c r="AW32" s="318" t="s">
        <v>2</v>
      </c>
      <c r="AX32" s="318" t="s">
        <v>178</v>
      </c>
      <c r="AY32" s="318" t="s">
        <v>835</v>
      </c>
      <c r="AZ32" s="318" t="s">
        <v>831</v>
      </c>
      <c r="BA32" s="318" t="s">
        <v>539</v>
      </c>
      <c r="BB32" s="318" t="s">
        <v>242</v>
      </c>
      <c r="BC32" s="318" t="s">
        <v>698</v>
      </c>
      <c r="BD32" s="318" t="s">
        <v>649</v>
      </c>
      <c r="BE32" s="318" t="s">
        <v>650</v>
      </c>
      <c r="BF32" s="318" t="s">
        <v>251</v>
      </c>
      <c r="BG32" s="318" t="s">
        <v>559</v>
      </c>
      <c r="BH32" s="318" t="s">
        <v>214</v>
      </c>
      <c r="BI32" s="318" t="s">
        <v>639</v>
      </c>
      <c r="BJ32" s="318" t="s">
        <v>215</v>
      </c>
      <c r="BK32" s="318" t="s">
        <v>578</v>
      </c>
      <c r="BL32" s="318" t="s">
        <v>342</v>
      </c>
      <c r="BM32" s="295"/>
      <c r="BN32" s="296"/>
      <c r="BO32" s="42"/>
    </row>
    <row r="33" spans="1:67" ht="13.5" thickBot="1" x14ac:dyDescent="0.25">
      <c r="A33" s="41"/>
      <c r="B33" s="41"/>
      <c r="C33" s="41"/>
      <c r="D33" s="109" t="s">
        <v>212</v>
      </c>
      <c r="E33" s="110" t="s">
        <v>565</v>
      </c>
      <c r="F33" s="111">
        <f>B4+(19*B6)</f>
        <v>20</v>
      </c>
      <c r="G33" s="41"/>
      <c r="H33" s="42"/>
      <c r="I33" s="319"/>
      <c r="J33" s="320"/>
      <c r="K33" s="321"/>
      <c r="L33" s="321"/>
      <c r="M33" s="321"/>
      <c r="N33" s="321"/>
      <c r="O33" s="321"/>
      <c r="P33" s="321"/>
      <c r="Q33" s="321"/>
      <c r="R33" s="321"/>
      <c r="S33" s="321"/>
      <c r="T33" s="321"/>
      <c r="U33" s="321"/>
      <c r="V33" s="321"/>
      <c r="W33" s="321"/>
      <c r="X33" s="321"/>
      <c r="Y33" s="321"/>
      <c r="Z33" s="321"/>
      <c r="AA33" s="321"/>
      <c r="AB33" s="321"/>
      <c r="AC33" s="321"/>
      <c r="AD33" s="321"/>
      <c r="AE33" s="321"/>
      <c r="AF33" s="321"/>
      <c r="AG33" s="321"/>
      <c r="AH33" s="321"/>
      <c r="AI33" s="321"/>
      <c r="AJ33" s="321"/>
      <c r="AK33" s="321"/>
      <c r="AL33" s="321"/>
      <c r="AM33" s="322"/>
      <c r="AN33" s="322"/>
      <c r="AO33" s="322"/>
      <c r="AP33" s="322"/>
      <c r="AQ33" s="322"/>
      <c r="AR33" s="322"/>
      <c r="AS33" s="322"/>
      <c r="AT33" s="322"/>
      <c r="AU33" s="322"/>
      <c r="AV33" s="322"/>
      <c r="AW33" s="322"/>
      <c r="AX33" s="322"/>
      <c r="AY33" s="322"/>
      <c r="AZ33" s="322"/>
      <c r="BA33" s="322"/>
      <c r="BB33" s="322"/>
      <c r="BC33" s="322"/>
      <c r="BD33" s="322"/>
      <c r="BE33" s="322"/>
      <c r="BF33" s="322"/>
      <c r="BG33" s="322"/>
      <c r="BH33" s="322"/>
      <c r="BI33" s="322"/>
      <c r="BJ33" s="322"/>
      <c r="BK33" s="322"/>
      <c r="BL33" s="322"/>
      <c r="BM33" s="323"/>
      <c r="BN33" s="296"/>
      <c r="BO33" s="42"/>
    </row>
    <row r="34" spans="1:67" ht="13.5" thickBot="1" x14ac:dyDescent="0.25">
      <c r="A34" s="41"/>
      <c r="B34" s="41"/>
      <c r="C34" s="41"/>
      <c r="D34" s="109" t="s">
        <v>255</v>
      </c>
      <c r="E34" s="110" t="s">
        <v>565</v>
      </c>
      <c r="F34" s="111">
        <f>B4+(20*B6)</f>
        <v>21</v>
      </c>
      <c r="G34" s="41"/>
      <c r="H34" s="42"/>
      <c r="I34" s="324"/>
      <c r="J34" s="325"/>
      <c r="K34" s="325"/>
      <c r="L34" s="325"/>
      <c r="M34" s="325"/>
      <c r="N34" s="325"/>
      <c r="O34" s="325"/>
      <c r="P34" s="325"/>
      <c r="Q34" s="325"/>
      <c r="R34" s="325"/>
      <c r="S34" s="325"/>
      <c r="T34" s="325"/>
      <c r="U34" s="325"/>
      <c r="V34" s="325"/>
      <c r="W34" s="325"/>
      <c r="X34" s="325"/>
      <c r="Y34" s="325"/>
      <c r="Z34" s="325"/>
      <c r="AA34" s="325"/>
      <c r="AB34" s="325"/>
      <c r="AC34" s="325"/>
      <c r="AD34" s="325"/>
      <c r="AE34" s="325"/>
      <c r="AF34" s="325"/>
      <c r="AG34" s="325"/>
      <c r="AH34" s="325"/>
      <c r="AI34" s="325"/>
      <c r="AJ34" s="325"/>
      <c r="AK34" s="325"/>
      <c r="AL34" s="325"/>
      <c r="AM34" s="325"/>
      <c r="AN34" s="325"/>
      <c r="AO34" s="325"/>
      <c r="AP34" s="325"/>
      <c r="AQ34" s="325"/>
      <c r="AR34" s="325"/>
      <c r="AS34" s="325"/>
      <c r="AT34" s="325"/>
      <c r="AU34" s="325"/>
      <c r="AV34" s="325"/>
      <c r="AW34" s="325"/>
      <c r="AX34" s="325"/>
      <c r="AY34" s="325"/>
      <c r="AZ34" s="325"/>
      <c r="BA34" s="325"/>
      <c r="BB34" s="325"/>
      <c r="BC34" s="325"/>
      <c r="BD34" s="325"/>
      <c r="BE34" s="325"/>
      <c r="BF34" s="325"/>
      <c r="BG34" s="325"/>
      <c r="BH34" s="325"/>
      <c r="BI34" s="325"/>
      <c r="BJ34" s="325"/>
      <c r="BK34" s="325"/>
      <c r="BL34" s="325"/>
      <c r="BM34" s="325"/>
      <c r="BN34" s="326"/>
      <c r="BO34" s="42"/>
    </row>
    <row r="35" spans="1:67" ht="13.5" thickBot="1" x14ac:dyDescent="0.25">
      <c r="A35" s="41"/>
      <c r="B35" s="41"/>
      <c r="C35" s="41"/>
      <c r="D35" s="109" t="s">
        <v>167</v>
      </c>
      <c r="E35" s="110" t="s">
        <v>565</v>
      </c>
      <c r="F35" s="111">
        <f>B4+(21*B6)</f>
        <v>22</v>
      </c>
      <c r="G35" s="41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</row>
    <row r="36" spans="1:67" ht="13.5" thickBot="1" x14ac:dyDescent="0.25">
      <c r="A36" s="41"/>
      <c r="B36" s="41"/>
      <c r="C36" s="41"/>
      <c r="D36" s="109" t="s">
        <v>141</v>
      </c>
      <c r="E36" s="110" t="s">
        <v>565</v>
      </c>
      <c r="F36" s="111">
        <f>B4+(22*B6)</f>
        <v>23</v>
      </c>
      <c r="G36" s="41"/>
      <c r="H36" s="42"/>
      <c r="I36" s="276"/>
      <c r="J36" s="277"/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77"/>
      <c r="Y36" s="277"/>
      <c r="Z36" s="277"/>
      <c r="AA36" s="277"/>
      <c r="AB36" s="277"/>
      <c r="AC36" s="277"/>
      <c r="AD36" s="277"/>
      <c r="AE36" s="277"/>
      <c r="AF36" s="277"/>
      <c r="AG36" s="277"/>
      <c r="AH36" s="277"/>
      <c r="AI36" s="277"/>
      <c r="AJ36" s="277"/>
      <c r="AK36" s="277"/>
      <c r="AL36" s="277"/>
      <c r="AM36" s="277"/>
      <c r="AN36" s="277"/>
      <c r="AO36" s="277"/>
      <c r="AP36" s="277"/>
      <c r="AQ36" s="277"/>
      <c r="AR36" s="277"/>
      <c r="AS36" s="277"/>
      <c r="AT36" s="277"/>
      <c r="AU36" s="277"/>
      <c r="AV36" s="277"/>
      <c r="AW36" s="277"/>
      <c r="AX36" s="277"/>
      <c r="AY36" s="277"/>
      <c r="AZ36" s="277"/>
      <c r="BA36" s="277"/>
      <c r="BB36" s="277"/>
      <c r="BC36" s="277"/>
      <c r="BD36" s="277"/>
      <c r="BE36" s="277"/>
      <c r="BF36" s="277"/>
      <c r="BG36" s="277"/>
      <c r="BH36" s="277"/>
      <c r="BI36" s="277"/>
      <c r="BJ36" s="277"/>
      <c r="BK36" s="277"/>
      <c r="BL36" s="277"/>
      <c r="BM36" s="278"/>
      <c r="BN36" s="279"/>
      <c r="BO36" s="42"/>
    </row>
    <row r="37" spans="1:67" ht="13.5" thickBot="1" x14ac:dyDescent="0.25">
      <c r="A37" s="41"/>
      <c r="B37" s="41"/>
      <c r="C37" s="41"/>
      <c r="D37" s="109" t="s">
        <v>422</v>
      </c>
      <c r="E37" s="110" t="s">
        <v>565</v>
      </c>
      <c r="F37" s="111">
        <f>B4+(23*B6)</f>
        <v>24</v>
      </c>
      <c r="G37" s="41"/>
      <c r="H37" s="42"/>
      <c r="I37" s="280"/>
      <c r="J37" s="281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3" t="s">
        <v>854</v>
      </c>
      <c r="Y37" s="282"/>
      <c r="Z37" s="282"/>
      <c r="AA37" s="282"/>
      <c r="AB37" s="282"/>
      <c r="AC37" s="282"/>
      <c r="AD37" s="282"/>
      <c r="AE37" s="282"/>
      <c r="AF37" s="282"/>
      <c r="AG37" s="282"/>
      <c r="AH37" s="282"/>
      <c r="AI37" s="282"/>
      <c r="AJ37" s="282"/>
      <c r="AK37" s="282"/>
      <c r="AL37" s="282"/>
      <c r="AM37" s="282"/>
      <c r="AN37" s="282"/>
      <c r="AO37" s="282"/>
      <c r="AP37" s="282"/>
      <c r="AQ37" s="282"/>
      <c r="AR37" s="282"/>
      <c r="AS37" s="282"/>
      <c r="AT37" s="282"/>
      <c r="AU37" s="282"/>
      <c r="AV37" s="282"/>
      <c r="AW37" s="282"/>
      <c r="AX37" s="282"/>
      <c r="AY37" s="282"/>
      <c r="AZ37" s="283" t="s">
        <v>855</v>
      </c>
      <c r="BA37" s="282"/>
      <c r="BB37" s="282"/>
      <c r="BC37" s="282"/>
      <c r="BD37" s="282"/>
      <c r="BE37" s="282"/>
      <c r="BF37" s="282"/>
      <c r="BG37" s="282"/>
      <c r="BH37" s="282"/>
      <c r="BI37" s="282"/>
      <c r="BJ37" s="282"/>
      <c r="BK37" s="282"/>
      <c r="BL37" s="282"/>
      <c r="BM37" s="284"/>
      <c r="BN37" s="285"/>
      <c r="BO37" s="42"/>
    </row>
    <row r="38" spans="1:67" x14ac:dyDescent="0.2">
      <c r="A38" s="41"/>
      <c r="B38" s="41"/>
      <c r="C38" s="41"/>
      <c r="D38" s="109" t="s">
        <v>679</v>
      </c>
      <c r="E38" s="110" t="s">
        <v>565</v>
      </c>
      <c r="F38" s="111">
        <f>B4+(24*B6)</f>
        <v>25</v>
      </c>
      <c r="G38" s="41"/>
      <c r="H38" s="42"/>
      <c r="I38" s="280"/>
      <c r="J38" s="286"/>
      <c r="K38" s="287">
        <f>F366</f>
        <v>353</v>
      </c>
      <c r="L38" s="288">
        <f>F365</f>
        <v>352</v>
      </c>
      <c r="M38" s="288">
        <f>F349</f>
        <v>336</v>
      </c>
      <c r="N38" s="288">
        <f>F79</f>
        <v>66</v>
      </c>
      <c r="O38" s="288">
        <f>F347</f>
        <v>334</v>
      </c>
      <c r="P38" s="288">
        <f>F70</f>
        <v>57</v>
      </c>
      <c r="Q38" s="288">
        <f>F631</f>
        <v>618</v>
      </c>
      <c r="R38" s="288">
        <f>F69</f>
        <v>56</v>
      </c>
      <c r="S38" s="288">
        <f>F317</f>
        <v>304</v>
      </c>
      <c r="T38" s="288">
        <f>F90</f>
        <v>77</v>
      </c>
      <c r="U38" s="288">
        <f>F596</f>
        <v>583</v>
      </c>
      <c r="V38" s="288">
        <f>F376</f>
        <v>363</v>
      </c>
      <c r="W38" s="288">
        <f>F430</f>
        <v>417</v>
      </c>
      <c r="X38" s="288">
        <f>F55</f>
        <v>42</v>
      </c>
      <c r="Y38" s="288">
        <f>F483</f>
        <v>470</v>
      </c>
      <c r="Z38" s="288">
        <f>F648</f>
        <v>635</v>
      </c>
      <c r="AA38" s="288">
        <f>F517</f>
        <v>504</v>
      </c>
      <c r="AB38" s="288">
        <f>F186</f>
        <v>173</v>
      </c>
      <c r="AC38" s="288">
        <f>F619</f>
        <v>606</v>
      </c>
      <c r="AD38" s="288">
        <f>F371</f>
        <v>358</v>
      </c>
      <c r="AE38" s="288">
        <f>F684</f>
        <v>671</v>
      </c>
      <c r="AF38" s="288">
        <f>F61</f>
        <v>48</v>
      </c>
      <c r="AG38" s="288">
        <f>F270</f>
        <v>257</v>
      </c>
      <c r="AH38" s="288">
        <f>F328</f>
        <v>315</v>
      </c>
      <c r="AI38" s="288">
        <f>F493</f>
        <v>480</v>
      </c>
      <c r="AJ38" s="289">
        <f>F339</f>
        <v>326</v>
      </c>
      <c r="AK38" s="290">
        <f t="shared" ref="AK38:AK63" si="3">SUMSQ(K38:AJ38)</f>
        <v>3969251</v>
      </c>
      <c r="AL38" s="291"/>
      <c r="AM38" s="292" t="s">
        <v>283</v>
      </c>
      <c r="AN38" s="293" t="s">
        <v>465</v>
      </c>
      <c r="AO38" s="293" t="s">
        <v>366</v>
      </c>
      <c r="AP38" s="293" t="s">
        <v>293</v>
      </c>
      <c r="AQ38" s="293" t="s">
        <v>497</v>
      </c>
      <c r="AR38" s="293" t="s">
        <v>471</v>
      </c>
      <c r="AS38" s="293" t="s">
        <v>105</v>
      </c>
      <c r="AT38" s="293" t="s">
        <v>596</v>
      </c>
      <c r="AU38" s="293" t="s">
        <v>312</v>
      </c>
      <c r="AV38" s="293" t="s">
        <v>667</v>
      </c>
      <c r="AW38" s="293" t="s">
        <v>107</v>
      </c>
      <c r="AX38" s="293" t="s">
        <v>179</v>
      </c>
      <c r="AY38" s="293" t="s">
        <v>641</v>
      </c>
      <c r="AZ38" s="293" t="s">
        <v>611</v>
      </c>
      <c r="BA38" s="293" t="s">
        <v>0</v>
      </c>
      <c r="BB38" s="293" t="s">
        <v>357</v>
      </c>
      <c r="BC38" s="293" t="s">
        <v>136</v>
      </c>
      <c r="BD38" s="293" t="s">
        <v>498</v>
      </c>
      <c r="BE38" s="293" t="s">
        <v>567</v>
      </c>
      <c r="BF38" s="293" t="s">
        <v>669</v>
      </c>
      <c r="BG38" s="293" t="s">
        <v>842</v>
      </c>
      <c r="BH38" s="293" t="s">
        <v>349</v>
      </c>
      <c r="BI38" s="293" t="s">
        <v>115</v>
      </c>
      <c r="BJ38" s="293" t="s">
        <v>384</v>
      </c>
      <c r="BK38" s="293" t="s">
        <v>519</v>
      </c>
      <c r="BL38" s="294" t="s">
        <v>503</v>
      </c>
      <c r="BM38" s="295"/>
      <c r="BN38" s="296"/>
      <c r="BO38" s="42"/>
    </row>
    <row r="39" spans="1:67" x14ac:dyDescent="0.2">
      <c r="A39" s="41"/>
      <c r="B39" s="41"/>
      <c r="C39" s="41"/>
      <c r="D39" s="109" t="s">
        <v>851</v>
      </c>
      <c r="E39" s="110" t="s">
        <v>565</v>
      </c>
      <c r="F39" s="111">
        <f>B4+(25*B6)</f>
        <v>26</v>
      </c>
      <c r="G39" s="41"/>
      <c r="H39" s="42"/>
      <c r="I39" s="280"/>
      <c r="J39" s="286"/>
      <c r="K39" s="297">
        <f>F312</f>
        <v>299</v>
      </c>
      <c r="L39" s="298">
        <f>F337</f>
        <v>324</v>
      </c>
      <c r="M39" s="298">
        <f>F323</f>
        <v>310</v>
      </c>
      <c r="N39" s="298">
        <f>F381</f>
        <v>368</v>
      </c>
      <c r="O39" s="298">
        <f>F633</f>
        <v>620</v>
      </c>
      <c r="P39" s="298">
        <f>F357</f>
        <v>344</v>
      </c>
      <c r="Q39" s="298">
        <f>F319</f>
        <v>306</v>
      </c>
      <c r="R39" s="298">
        <f>F359</f>
        <v>346</v>
      </c>
      <c r="S39" s="298">
        <f>F594</f>
        <v>581</v>
      </c>
      <c r="T39" s="298">
        <f>F387</f>
        <v>374</v>
      </c>
      <c r="U39" s="298">
        <f>F315</f>
        <v>302</v>
      </c>
      <c r="V39" s="298">
        <f>F74</f>
        <v>61</v>
      </c>
      <c r="W39" s="298">
        <f>F612</f>
        <v>599</v>
      </c>
      <c r="X39" s="298">
        <f>F352</f>
        <v>339</v>
      </c>
      <c r="Y39" s="298">
        <f>F324</f>
        <v>311</v>
      </c>
      <c r="Z39" s="298">
        <f>F77</f>
        <v>64</v>
      </c>
      <c r="AA39" s="298">
        <f>F621</f>
        <v>608</v>
      </c>
      <c r="AB39" s="298">
        <f>F100</f>
        <v>87</v>
      </c>
      <c r="AC39" s="298">
        <f>F682</f>
        <v>669</v>
      </c>
      <c r="AD39" s="298">
        <f>F89</f>
        <v>76</v>
      </c>
      <c r="AE39" s="298">
        <f>F227</f>
        <v>214</v>
      </c>
      <c r="AF39" s="298">
        <f>F94</f>
        <v>81</v>
      </c>
      <c r="AG39" s="298">
        <f>F615</f>
        <v>602</v>
      </c>
      <c r="AH39" s="298">
        <f>F20</f>
        <v>7</v>
      </c>
      <c r="AI39" s="298">
        <f>F363</f>
        <v>350</v>
      </c>
      <c r="AJ39" s="299">
        <f>F572</f>
        <v>559</v>
      </c>
      <c r="AK39" s="300">
        <f t="shared" si="3"/>
        <v>3969251</v>
      </c>
      <c r="AL39" s="210"/>
      <c r="AM39" s="301" t="s">
        <v>589</v>
      </c>
      <c r="AN39" s="302" t="s">
        <v>177</v>
      </c>
      <c r="AO39" s="302" t="s">
        <v>259</v>
      </c>
      <c r="AP39" s="302" t="s">
        <v>302</v>
      </c>
      <c r="AQ39" s="302" t="s">
        <v>370</v>
      </c>
      <c r="AR39" s="302" t="s">
        <v>374</v>
      </c>
      <c r="AS39" s="302" t="s">
        <v>673</v>
      </c>
      <c r="AT39" s="302" t="s">
        <v>244</v>
      </c>
      <c r="AU39" s="302" t="s">
        <v>129</v>
      </c>
      <c r="AV39" s="302" t="s">
        <v>594</v>
      </c>
      <c r="AW39" s="302" t="s">
        <v>178</v>
      </c>
      <c r="AX39" s="302" t="s">
        <v>210</v>
      </c>
      <c r="AY39" s="302" t="s">
        <v>456</v>
      </c>
      <c r="AZ39" s="302" t="s">
        <v>607</v>
      </c>
      <c r="BA39" s="302" t="s">
        <v>242</v>
      </c>
      <c r="BB39" s="302" t="s">
        <v>140</v>
      </c>
      <c r="BC39" s="302" t="s">
        <v>214</v>
      </c>
      <c r="BD39" s="302" t="s">
        <v>143</v>
      </c>
      <c r="BE39" s="302" t="s">
        <v>845</v>
      </c>
      <c r="BF39" s="302" t="s">
        <v>557</v>
      </c>
      <c r="BG39" s="302" t="s">
        <v>114</v>
      </c>
      <c r="BH39" s="302" t="s">
        <v>639</v>
      </c>
      <c r="BI39" s="302" t="s">
        <v>661</v>
      </c>
      <c r="BJ39" s="302" t="s">
        <v>620</v>
      </c>
      <c r="BK39" s="302" t="s">
        <v>305</v>
      </c>
      <c r="BL39" s="303" t="s">
        <v>273</v>
      </c>
      <c r="BM39" s="295"/>
      <c r="BN39" s="296"/>
      <c r="BO39" s="42"/>
    </row>
    <row r="40" spans="1:67" x14ac:dyDescent="0.2">
      <c r="A40" s="41"/>
      <c r="B40" s="41"/>
      <c r="C40" s="41"/>
      <c r="D40" s="109" t="s">
        <v>291</v>
      </c>
      <c r="E40" s="110" t="s">
        <v>565</v>
      </c>
      <c r="F40" s="111">
        <f>B4+(26*B6)</f>
        <v>27</v>
      </c>
      <c r="G40" s="41"/>
      <c r="H40" s="42"/>
      <c r="I40" s="280"/>
      <c r="J40" s="286"/>
      <c r="K40" s="297">
        <f>F624</f>
        <v>611</v>
      </c>
      <c r="L40" s="298">
        <f>F66</f>
        <v>53</v>
      </c>
      <c r="M40" s="298">
        <f>F354</f>
        <v>341</v>
      </c>
      <c r="N40" s="298">
        <f>F355</f>
        <v>342</v>
      </c>
      <c r="O40" s="298">
        <f>F321</f>
        <v>308</v>
      </c>
      <c r="P40" s="298">
        <f>F383</f>
        <v>370</v>
      </c>
      <c r="Q40" s="298">
        <f>F345</f>
        <v>332</v>
      </c>
      <c r="R40" s="298">
        <f>F385</f>
        <v>372</v>
      </c>
      <c r="S40" s="298">
        <f>F343</f>
        <v>330</v>
      </c>
      <c r="T40" s="298">
        <f>F361</f>
        <v>348</v>
      </c>
      <c r="U40" s="298">
        <f>F627</f>
        <v>614</v>
      </c>
      <c r="V40" s="298">
        <f>F107</f>
        <v>94</v>
      </c>
      <c r="W40" s="298">
        <f>F300</f>
        <v>287</v>
      </c>
      <c r="X40" s="298">
        <f>F91</f>
        <v>78</v>
      </c>
      <c r="Y40" s="298">
        <f>F350</f>
        <v>337</v>
      </c>
      <c r="Z40" s="298">
        <f>F170</f>
        <v>157</v>
      </c>
      <c r="AA40" s="298">
        <f>F309</f>
        <v>296</v>
      </c>
      <c r="AB40" s="298">
        <f>F28</f>
        <v>15</v>
      </c>
      <c r="AC40" s="298">
        <f>F515</f>
        <v>502</v>
      </c>
      <c r="AD40" s="298">
        <f>F683</f>
        <v>670</v>
      </c>
      <c r="AE40" s="298">
        <f>F606</f>
        <v>593</v>
      </c>
      <c r="AF40" s="298">
        <f>F86</f>
        <v>73</v>
      </c>
      <c r="AG40" s="298">
        <f>F537</f>
        <v>524</v>
      </c>
      <c r="AH40" s="298">
        <f>F609</f>
        <v>596</v>
      </c>
      <c r="AI40" s="298">
        <f>F522</f>
        <v>509</v>
      </c>
      <c r="AJ40" s="299">
        <f>F62</f>
        <v>49</v>
      </c>
      <c r="AK40" s="300">
        <f t="shared" si="3"/>
        <v>3969251</v>
      </c>
      <c r="AL40" s="210"/>
      <c r="AM40" s="301" t="s">
        <v>148</v>
      </c>
      <c r="AN40" s="302" t="s">
        <v>272</v>
      </c>
      <c r="AO40" s="302" t="s">
        <v>531</v>
      </c>
      <c r="AP40" s="302" t="s">
        <v>87</v>
      </c>
      <c r="AQ40" s="302" t="s">
        <v>412</v>
      </c>
      <c r="AR40" s="302" t="s">
        <v>188</v>
      </c>
      <c r="AS40" s="302" t="s">
        <v>665</v>
      </c>
      <c r="AT40" s="302" t="s">
        <v>180</v>
      </c>
      <c r="AU40" s="302" t="s">
        <v>132</v>
      </c>
      <c r="AV40" s="302" t="s">
        <v>616</v>
      </c>
      <c r="AW40" s="302" t="s">
        <v>77</v>
      </c>
      <c r="AX40" s="302" t="s">
        <v>590</v>
      </c>
      <c r="AY40" s="302" t="s">
        <v>626</v>
      </c>
      <c r="AZ40" s="302" t="s">
        <v>801</v>
      </c>
      <c r="BA40" s="302" t="s">
        <v>111</v>
      </c>
      <c r="BB40" s="302" t="s">
        <v>250</v>
      </c>
      <c r="BC40" s="302" t="s">
        <v>649</v>
      </c>
      <c r="BD40" s="302" t="s">
        <v>587</v>
      </c>
      <c r="BE40" s="302" t="s">
        <v>446</v>
      </c>
      <c r="BF40" s="302" t="s">
        <v>802</v>
      </c>
      <c r="BG40" s="302" t="s">
        <v>674</v>
      </c>
      <c r="BH40" s="302" t="s">
        <v>195</v>
      </c>
      <c r="BI40" s="302" t="s">
        <v>642</v>
      </c>
      <c r="BJ40" s="302" t="s">
        <v>78</v>
      </c>
      <c r="BK40" s="302" t="s">
        <v>676</v>
      </c>
      <c r="BL40" s="303" t="s">
        <v>74</v>
      </c>
      <c r="BM40" s="295"/>
      <c r="BN40" s="296"/>
      <c r="BO40" s="42"/>
    </row>
    <row r="41" spans="1:67" x14ac:dyDescent="0.2">
      <c r="A41" s="41"/>
      <c r="B41" s="41"/>
      <c r="C41" s="41"/>
      <c r="D41" s="109" t="s">
        <v>319</v>
      </c>
      <c r="E41" s="110" t="s">
        <v>565</v>
      </c>
      <c r="F41" s="111">
        <f>B4+(27*B6)</f>
        <v>28</v>
      </c>
      <c r="G41" s="41"/>
      <c r="H41" s="42"/>
      <c r="I41" s="280"/>
      <c r="J41" s="286"/>
      <c r="K41" s="297">
        <f>F599</f>
        <v>586</v>
      </c>
      <c r="L41" s="298">
        <f>F103</f>
        <v>90</v>
      </c>
      <c r="M41" s="298">
        <f>F588</f>
        <v>575</v>
      </c>
      <c r="N41" s="298">
        <f>F348</f>
        <v>335</v>
      </c>
      <c r="O41" s="298">
        <f>F590</f>
        <v>577</v>
      </c>
      <c r="P41" s="298">
        <f>F92</f>
        <v>79</v>
      </c>
      <c r="Q41" s="298">
        <f>F592</f>
        <v>579</v>
      </c>
      <c r="R41" s="298">
        <f>F108</f>
        <v>95</v>
      </c>
      <c r="S41" s="298">
        <f>F629</f>
        <v>616</v>
      </c>
      <c r="T41" s="298">
        <f>F111</f>
        <v>98</v>
      </c>
      <c r="U41" s="298">
        <f>F341</f>
        <v>328</v>
      </c>
      <c r="V41" s="298">
        <f>F402</f>
        <v>389</v>
      </c>
      <c r="W41" s="298">
        <f>F534</f>
        <v>521</v>
      </c>
      <c r="X41" s="298">
        <f>F378</f>
        <v>365</v>
      </c>
      <c r="Y41" s="298">
        <f>F587</f>
        <v>574</v>
      </c>
      <c r="Z41" s="298">
        <f>F393</f>
        <v>380</v>
      </c>
      <c r="AA41" s="298">
        <f>F576</f>
        <v>563</v>
      </c>
      <c r="AB41" s="298">
        <f>F220</f>
        <v>207</v>
      </c>
      <c r="AC41" s="298">
        <f>F307</f>
        <v>294</v>
      </c>
      <c r="AD41" s="298">
        <f>F228</f>
        <v>215</v>
      </c>
      <c r="AE41" s="298">
        <f>F201</f>
        <v>188</v>
      </c>
      <c r="AF41" s="298">
        <f>F373</f>
        <v>360</v>
      </c>
      <c r="AG41" s="298">
        <f>F105</f>
        <v>92</v>
      </c>
      <c r="AH41" s="298">
        <f>F98</f>
        <v>85</v>
      </c>
      <c r="AI41" s="298">
        <f>F548</f>
        <v>535</v>
      </c>
      <c r="AJ41" s="299">
        <f>F88</f>
        <v>75</v>
      </c>
      <c r="AK41" s="300">
        <f t="shared" si="3"/>
        <v>3969251</v>
      </c>
      <c r="AL41" s="210"/>
      <c r="AM41" s="301" t="s">
        <v>521</v>
      </c>
      <c r="AN41" s="302" t="s">
        <v>72</v>
      </c>
      <c r="AO41" s="302" t="s">
        <v>172</v>
      </c>
      <c r="AP41" s="302" t="s">
        <v>515</v>
      </c>
      <c r="AQ41" s="302" t="s">
        <v>613</v>
      </c>
      <c r="AR41" s="302" t="s">
        <v>1</v>
      </c>
      <c r="AS41" s="302" t="s">
        <v>301</v>
      </c>
      <c r="AT41" s="302" t="s">
        <v>489</v>
      </c>
      <c r="AU41" s="302" t="s">
        <v>448</v>
      </c>
      <c r="AV41" s="302" t="s">
        <v>331</v>
      </c>
      <c r="AW41" s="302" t="s">
        <v>306</v>
      </c>
      <c r="AX41" s="302" t="s">
        <v>360</v>
      </c>
      <c r="AY41" s="302" t="s">
        <v>391</v>
      </c>
      <c r="AZ41" s="302" t="s">
        <v>646</v>
      </c>
      <c r="BA41" s="302" t="s">
        <v>335</v>
      </c>
      <c r="BB41" s="302" t="s">
        <v>110</v>
      </c>
      <c r="BC41" s="302" t="s">
        <v>629</v>
      </c>
      <c r="BD41" s="302" t="s">
        <v>122</v>
      </c>
      <c r="BE41" s="302" t="s">
        <v>304</v>
      </c>
      <c r="BF41" s="302" t="s">
        <v>133</v>
      </c>
      <c r="BG41" s="302" t="s">
        <v>246</v>
      </c>
      <c r="BH41" s="302" t="s">
        <v>559</v>
      </c>
      <c r="BI41" s="302" t="s">
        <v>123</v>
      </c>
      <c r="BJ41" s="302" t="s">
        <v>650</v>
      </c>
      <c r="BK41" s="302" t="s">
        <v>135</v>
      </c>
      <c r="BL41" s="303" t="s">
        <v>332</v>
      </c>
      <c r="BM41" s="295"/>
      <c r="BN41" s="296"/>
      <c r="BO41" s="42"/>
    </row>
    <row r="42" spans="1:67" x14ac:dyDescent="0.2">
      <c r="A42" s="41"/>
      <c r="B42" s="41"/>
      <c r="C42" s="41"/>
      <c r="D42" s="109" t="s">
        <v>580</v>
      </c>
      <c r="E42" s="110" t="s">
        <v>565</v>
      </c>
      <c r="F42" s="111">
        <f>B4+(28*B6)</f>
        <v>29</v>
      </c>
      <c r="G42" s="41"/>
      <c r="H42" s="42"/>
      <c r="I42" s="280"/>
      <c r="J42" s="286"/>
      <c r="K42" s="297">
        <f>F573</f>
        <v>560</v>
      </c>
      <c r="L42" s="298">
        <f>F131</f>
        <v>118</v>
      </c>
      <c r="M42" s="298">
        <f>F562</f>
        <v>549</v>
      </c>
      <c r="N42" s="298">
        <f>F129</f>
        <v>116</v>
      </c>
      <c r="O42" s="298">
        <f>F356</f>
        <v>343</v>
      </c>
      <c r="P42" s="298">
        <f>F138</f>
        <v>125</v>
      </c>
      <c r="Q42" s="298">
        <f>F566</f>
        <v>553</v>
      </c>
      <c r="R42" s="298">
        <f>F140</f>
        <v>127</v>
      </c>
      <c r="S42" s="298">
        <f>F568</f>
        <v>555</v>
      </c>
      <c r="T42" s="298">
        <f>F133</f>
        <v>120</v>
      </c>
      <c r="U42" s="298">
        <f>F570</f>
        <v>557</v>
      </c>
      <c r="V42" s="298">
        <f>F143</f>
        <v>130</v>
      </c>
      <c r="W42" s="298">
        <f>F326</f>
        <v>313</v>
      </c>
      <c r="X42" s="298">
        <f>F134</f>
        <v>121</v>
      </c>
      <c r="Y42" s="298">
        <f>F636</f>
        <v>623</v>
      </c>
      <c r="Z42" s="298">
        <f>F367</f>
        <v>354</v>
      </c>
      <c r="AA42" s="298">
        <f>F498</f>
        <v>485</v>
      </c>
      <c r="AB42" s="298">
        <f>F78</f>
        <v>65</v>
      </c>
      <c r="AC42" s="298">
        <f>F604</f>
        <v>591</v>
      </c>
      <c r="AD42" s="298">
        <f>F99</f>
        <v>86</v>
      </c>
      <c r="AE42" s="298">
        <f>F580</f>
        <v>567</v>
      </c>
      <c r="AF42" s="298">
        <f>F330</f>
        <v>317</v>
      </c>
      <c r="AG42" s="298">
        <f>F478</f>
        <v>465</v>
      </c>
      <c r="AH42" s="298">
        <f>F166</f>
        <v>153</v>
      </c>
      <c r="AI42" s="298">
        <f>F340</f>
        <v>327</v>
      </c>
      <c r="AJ42" s="299">
        <f>F494</f>
        <v>481</v>
      </c>
      <c r="AK42" s="300">
        <f t="shared" si="3"/>
        <v>3969251</v>
      </c>
      <c r="AL42" s="210"/>
      <c r="AM42" s="301" t="s">
        <v>447</v>
      </c>
      <c r="AN42" s="302" t="s">
        <v>96</v>
      </c>
      <c r="AO42" s="302" t="s">
        <v>108</v>
      </c>
      <c r="AP42" s="302" t="s">
        <v>334</v>
      </c>
      <c r="AQ42" s="302" t="s">
        <v>120</v>
      </c>
      <c r="AR42" s="302" t="s">
        <v>134</v>
      </c>
      <c r="AS42" s="302" t="s">
        <v>173</v>
      </c>
      <c r="AT42" s="302" t="s">
        <v>209</v>
      </c>
      <c r="AU42" s="302" t="s">
        <v>327</v>
      </c>
      <c r="AV42" s="302" t="s">
        <v>628</v>
      </c>
      <c r="AW42" s="302" t="s">
        <v>238</v>
      </c>
      <c r="AX42" s="302" t="s">
        <v>852</v>
      </c>
      <c r="AY42" s="302" t="s">
        <v>660</v>
      </c>
      <c r="AZ42" s="302" t="s">
        <v>450</v>
      </c>
      <c r="BA42" s="302" t="s">
        <v>500</v>
      </c>
      <c r="BB42" s="302" t="s">
        <v>358</v>
      </c>
      <c r="BC42" s="302" t="s">
        <v>153</v>
      </c>
      <c r="BD42" s="302" t="s">
        <v>487</v>
      </c>
      <c r="BE42" s="302" t="s">
        <v>461</v>
      </c>
      <c r="BF42" s="302" t="s">
        <v>202</v>
      </c>
      <c r="BG42" s="302" t="s">
        <v>666</v>
      </c>
      <c r="BH42" s="302" t="s">
        <v>323</v>
      </c>
      <c r="BI42" s="302" t="s">
        <v>328</v>
      </c>
      <c r="BJ42" s="302" t="s">
        <v>247</v>
      </c>
      <c r="BK42" s="302" t="s">
        <v>342</v>
      </c>
      <c r="BL42" s="303" t="s">
        <v>100</v>
      </c>
      <c r="BM42" s="295"/>
      <c r="BN42" s="296"/>
      <c r="BO42" s="42"/>
    </row>
    <row r="43" spans="1:67" x14ac:dyDescent="0.2">
      <c r="A43" s="41"/>
      <c r="B43" s="41"/>
      <c r="C43" s="41"/>
      <c r="D43" s="109" t="s">
        <v>619</v>
      </c>
      <c r="E43" s="110" t="s">
        <v>565</v>
      </c>
      <c r="F43" s="111">
        <f>B4+(29*B6)</f>
        <v>30</v>
      </c>
      <c r="G43" s="41"/>
      <c r="H43" s="42"/>
      <c r="I43" s="280"/>
      <c r="J43" s="286"/>
      <c r="K43" s="297">
        <f>F546</f>
        <v>533</v>
      </c>
      <c r="L43" s="298">
        <f>F157</f>
        <v>144</v>
      </c>
      <c r="M43" s="298">
        <f>F557</f>
        <v>544</v>
      </c>
      <c r="N43" s="298">
        <f>F169</f>
        <v>156</v>
      </c>
      <c r="O43" s="298">
        <f>F555</f>
        <v>542</v>
      </c>
      <c r="P43" s="298">
        <f>F346</f>
        <v>333</v>
      </c>
      <c r="Q43" s="298">
        <f>F553</f>
        <v>540</v>
      </c>
      <c r="R43" s="298">
        <f>F149</f>
        <v>136</v>
      </c>
      <c r="S43" s="298">
        <f>F551</f>
        <v>538</v>
      </c>
      <c r="T43" s="298">
        <f>F150</f>
        <v>137</v>
      </c>
      <c r="U43" s="298">
        <f>F549</f>
        <v>536</v>
      </c>
      <c r="V43" s="298">
        <f>F153</f>
        <v>140</v>
      </c>
      <c r="W43" s="298">
        <f>F611</f>
        <v>598</v>
      </c>
      <c r="X43" s="298">
        <f>F429</f>
        <v>416</v>
      </c>
      <c r="Y43" s="298">
        <f>F428</f>
        <v>415</v>
      </c>
      <c r="Z43" s="298">
        <f>F118</f>
        <v>105</v>
      </c>
      <c r="AA43" s="298">
        <f>F647</f>
        <v>634</v>
      </c>
      <c r="AB43" s="298">
        <f>F125</f>
        <v>112</v>
      </c>
      <c r="AC43" s="298">
        <f>F333</f>
        <v>320</v>
      </c>
      <c r="AD43" s="298">
        <f>F397</f>
        <v>384</v>
      </c>
      <c r="AE43" s="298">
        <f>F82</f>
        <v>69</v>
      </c>
      <c r="AF43" s="298">
        <f>F399</f>
        <v>386</v>
      </c>
      <c r="AG43" s="298">
        <f>F51</f>
        <v>38</v>
      </c>
      <c r="AH43" s="298">
        <f>F640</f>
        <v>627</v>
      </c>
      <c r="AI43" s="298">
        <f>F209</f>
        <v>196</v>
      </c>
      <c r="AJ43" s="299">
        <f>F235</f>
        <v>222</v>
      </c>
      <c r="AK43" s="300">
        <f t="shared" si="3"/>
        <v>3969251</v>
      </c>
      <c r="AL43" s="210"/>
      <c r="AM43" s="301" t="s">
        <v>337</v>
      </c>
      <c r="AN43" s="302" t="s">
        <v>571</v>
      </c>
      <c r="AO43" s="302" t="s">
        <v>104</v>
      </c>
      <c r="AP43" s="302" t="s">
        <v>806</v>
      </c>
      <c r="AQ43" s="302" t="s">
        <v>321</v>
      </c>
      <c r="AR43" s="302" t="s">
        <v>223</v>
      </c>
      <c r="AS43" s="302" t="s">
        <v>176</v>
      </c>
      <c r="AT43" s="302" t="s">
        <v>186</v>
      </c>
      <c r="AU43" s="302" t="s">
        <v>520</v>
      </c>
      <c r="AV43" s="302" t="s">
        <v>379</v>
      </c>
      <c r="AW43" s="302" t="s">
        <v>274</v>
      </c>
      <c r="AX43" s="302" t="s">
        <v>493</v>
      </c>
      <c r="AY43" s="302" t="s">
        <v>804</v>
      </c>
      <c r="AZ43" s="302" t="s">
        <v>839</v>
      </c>
      <c r="BA43" s="302" t="s">
        <v>277</v>
      </c>
      <c r="BB43" s="302" t="s">
        <v>142</v>
      </c>
      <c r="BC43" s="302" t="s">
        <v>147</v>
      </c>
      <c r="BD43" s="302" t="s">
        <v>320</v>
      </c>
      <c r="BE43" s="302" t="s">
        <v>359</v>
      </c>
      <c r="BF43" s="302" t="s">
        <v>688</v>
      </c>
      <c r="BG43" s="302" t="s">
        <v>554</v>
      </c>
      <c r="BH43" s="302" t="s">
        <v>463</v>
      </c>
      <c r="BI43" s="302" t="s">
        <v>211</v>
      </c>
      <c r="BJ43" s="302" t="s">
        <v>124</v>
      </c>
      <c r="BK43" s="302" t="s">
        <v>635</v>
      </c>
      <c r="BL43" s="303" t="s">
        <v>583</v>
      </c>
      <c r="BM43" s="295"/>
      <c r="BN43" s="296"/>
      <c r="BO43" s="42"/>
    </row>
    <row r="44" spans="1:67" x14ac:dyDescent="0.2">
      <c r="A44" s="41"/>
      <c r="B44" s="41"/>
      <c r="C44" s="41"/>
      <c r="D44" s="109" t="s">
        <v>449</v>
      </c>
      <c r="E44" s="110" t="s">
        <v>565</v>
      </c>
      <c r="F44" s="111">
        <f>B4+(30*B6)</f>
        <v>31</v>
      </c>
      <c r="G44" s="41"/>
      <c r="H44" s="42"/>
      <c r="I44" s="280"/>
      <c r="J44" s="286"/>
      <c r="K44" s="297">
        <f>F520</f>
        <v>507</v>
      </c>
      <c r="L44" s="298">
        <f>F174</f>
        <v>161</v>
      </c>
      <c r="M44" s="298">
        <f>F531</f>
        <v>518</v>
      </c>
      <c r="N44" s="298">
        <f>F183</f>
        <v>170</v>
      </c>
      <c r="O44" s="298">
        <f>F529</f>
        <v>516</v>
      </c>
      <c r="P44" s="298">
        <f>F184</f>
        <v>171</v>
      </c>
      <c r="Q44" s="298">
        <f>F358</f>
        <v>345</v>
      </c>
      <c r="R44" s="298">
        <f>F185</f>
        <v>172</v>
      </c>
      <c r="S44" s="298">
        <f>F525</f>
        <v>512</v>
      </c>
      <c r="T44" s="298">
        <f>F178</f>
        <v>165</v>
      </c>
      <c r="U44" s="298">
        <f>F523</f>
        <v>510</v>
      </c>
      <c r="V44" s="298">
        <f>F177</f>
        <v>164</v>
      </c>
      <c r="W44" s="298">
        <f>F508</f>
        <v>495</v>
      </c>
      <c r="X44" s="298">
        <f>F212</f>
        <v>199</v>
      </c>
      <c r="Y44" s="298">
        <f>F194</f>
        <v>181</v>
      </c>
      <c r="Z44" s="298">
        <f>F116</f>
        <v>103</v>
      </c>
      <c r="AA44" s="298">
        <f>F65</f>
        <v>52</v>
      </c>
      <c r="AB44" s="298">
        <f>F144</f>
        <v>131</v>
      </c>
      <c r="AC44" s="298">
        <f>F541</f>
        <v>528</v>
      </c>
      <c r="AD44" s="298">
        <f>F605</f>
        <v>592</v>
      </c>
      <c r="AE44" s="298">
        <f>F617</f>
        <v>604</v>
      </c>
      <c r="AF44" s="298">
        <f>F616</f>
        <v>603</v>
      </c>
      <c r="AG44" s="298">
        <f>F504</f>
        <v>491</v>
      </c>
      <c r="AH44" s="298">
        <f>F132</f>
        <v>119</v>
      </c>
      <c r="AI44" s="298">
        <f>F626</f>
        <v>613</v>
      </c>
      <c r="AJ44" s="299">
        <f>F192</f>
        <v>179</v>
      </c>
      <c r="AK44" s="300">
        <f t="shared" si="3"/>
        <v>3969251</v>
      </c>
      <c r="AL44" s="210"/>
      <c r="AM44" s="301" t="s">
        <v>294</v>
      </c>
      <c r="AN44" s="302" t="s">
        <v>284</v>
      </c>
      <c r="AO44" s="302" t="s">
        <v>512</v>
      </c>
      <c r="AP44" s="302" t="s">
        <v>605</v>
      </c>
      <c r="AQ44" s="302" t="s">
        <v>640</v>
      </c>
      <c r="AR44" s="302" t="s">
        <v>309</v>
      </c>
      <c r="AS44" s="302" t="s">
        <v>341</v>
      </c>
      <c r="AT44" s="302" t="s">
        <v>599</v>
      </c>
      <c r="AU44" s="302" t="s">
        <v>657</v>
      </c>
      <c r="AV44" s="302" t="s">
        <v>701</v>
      </c>
      <c r="AW44" s="302" t="s">
        <v>404</v>
      </c>
      <c r="AX44" s="302" t="s">
        <v>228</v>
      </c>
      <c r="AY44" s="302" t="s">
        <v>593</v>
      </c>
      <c r="AZ44" s="302" t="s">
        <v>560</v>
      </c>
      <c r="BA44" s="302" t="s">
        <v>324</v>
      </c>
      <c r="BB44" s="302" t="s">
        <v>662</v>
      </c>
      <c r="BC44" s="302" t="s">
        <v>849</v>
      </c>
      <c r="BD44" s="302" t="s">
        <v>127</v>
      </c>
      <c r="BE44" s="302" t="s">
        <v>632</v>
      </c>
      <c r="BF44" s="302" t="s">
        <v>239</v>
      </c>
      <c r="BG44" s="302" t="s">
        <v>577</v>
      </c>
      <c r="BH44" s="302" t="s">
        <v>592</v>
      </c>
      <c r="BI44" s="302" t="s">
        <v>130</v>
      </c>
      <c r="BJ44" s="302" t="s">
        <v>618</v>
      </c>
      <c r="BK44" s="302" t="s">
        <v>196</v>
      </c>
      <c r="BL44" s="303" t="s">
        <v>183</v>
      </c>
      <c r="BM44" s="295"/>
      <c r="BN44" s="296"/>
      <c r="BO44" s="42"/>
    </row>
    <row r="45" spans="1:67" x14ac:dyDescent="0.2">
      <c r="A45" s="41"/>
      <c r="B45" s="41"/>
      <c r="C45" s="41"/>
      <c r="D45" s="109" t="s">
        <v>414</v>
      </c>
      <c r="E45" s="110" t="s">
        <v>565</v>
      </c>
      <c r="F45" s="111">
        <f>B4+(31*B6)</f>
        <v>32</v>
      </c>
      <c r="G45" s="41"/>
      <c r="H45" s="42"/>
      <c r="I45" s="280"/>
      <c r="J45" s="286"/>
      <c r="K45" s="297">
        <f>F496</f>
        <v>483</v>
      </c>
      <c r="L45" s="298">
        <f>F219</f>
        <v>206</v>
      </c>
      <c r="M45" s="298">
        <f>F484</f>
        <v>471</v>
      </c>
      <c r="N45" s="298">
        <f>F208</f>
        <v>195</v>
      </c>
      <c r="O45" s="298">
        <f>F486</f>
        <v>473</v>
      </c>
      <c r="P45" s="298">
        <f>F218</f>
        <v>205</v>
      </c>
      <c r="Q45" s="298">
        <f>F488</f>
        <v>475</v>
      </c>
      <c r="R45" s="298">
        <f>F344</f>
        <v>331</v>
      </c>
      <c r="S45" s="298">
        <f>F52</f>
        <v>39</v>
      </c>
      <c r="T45" s="298">
        <f>F654</f>
        <v>641</v>
      </c>
      <c r="U45" s="298">
        <f>F48</f>
        <v>35</v>
      </c>
      <c r="V45" s="298">
        <f>F213</f>
        <v>200</v>
      </c>
      <c r="W45" s="298">
        <f>F585</f>
        <v>572</v>
      </c>
      <c r="X45" s="298">
        <f>F96</f>
        <v>83</v>
      </c>
      <c r="Y45" s="298">
        <f>F561</f>
        <v>548</v>
      </c>
      <c r="Z45" s="298">
        <f>F246</f>
        <v>233</v>
      </c>
      <c r="AA45" s="298">
        <f>F335</f>
        <v>322</v>
      </c>
      <c r="AB45" s="298">
        <f>F646</f>
        <v>633</v>
      </c>
      <c r="AC45" s="298">
        <f>F83</f>
        <v>70</v>
      </c>
      <c r="AD45" s="298">
        <f>F127</f>
        <v>114</v>
      </c>
      <c r="AE45" s="298">
        <f>F331</f>
        <v>318</v>
      </c>
      <c r="AF45" s="298">
        <f>F164</f>
        <v>151</v>
      </c>
      <c r="AG45" s="298">
        <f>F511</f>
        <v>498</v>
      </c>
      <c r="AH45" s="298">
        <f>F401</f>
        <v>388</v>
      </c>
      <c r="AI45" s="298">
        <f>F467</f>
        <v>454</v>
      </c>
      <c r="AJ45" s="299">
        <f>F676</f>
        <v>663</v>
      </c>
      <c r="AK45" s="300">
        <f t="shared" si="3"/>
        <v>3969251</v>
      </c>
      <c r="AL45" s="210"/>
      <c r="AM45" s="301" t="s">
        <v>680</v>
      </c>
      <c r="AN45" s="302" t="s">
        <v>547</v>
      </c>
      <c r="AO45" s="302" t="s">
        <v>4</v>
      </c>
      <c r="AP45" s="302" t="s">
        <v>260</v>
      </c>
      <c r="AQ45" s="302" t="s">
        <v>351</v>
      </c>
      <c r="AR45" s="302" t="s">
        <v>310</v>
      </c>
      <c r="AS45" s="302" t="s">
        <v>696</v>
      </c>
      <c r="AT45" s="302" t="s">
        <v>438</v>
      </c>
      <c r="AU45" s="302" t="s">
        <v>555</v>
      </c>
      <c r="AV45" s="302" t="s">
        <v>645</v>
      </c>
      <c r="AW45" s="302" t="s">
        <v>269</v>
      </c>
      <c r="AX45" s="302" t="s">
        <v>506</v>
      </c>
      <c r="AY45" s="302" t="s">
        <v>812</v>
      </c>
      <c r="AZ45" s="302" t="s">
        <v>410</v>
      </c>
      <c r="BA45" s="302" t="s">
        <v>79</v>
      </c>
      <c r="BB45" s="302" t="s">
        <v>265</v>
      </c>
      <c r="BC45" s="302" t="s">
        <v>634</v>
      </c>
      <c r="BD45" s="302" t="s">
        <v>376</v>
      </c>
      <c r="BE45" s="302" t="s">
        <v>97</v>
      </c>
      <c r="BF45" s="302" t="s">
        <v>231</v>
      </c>
      <c r="BG45" s="302" t="s">
        <v>268</v>
      </c>
      <c r="BH45" s="302" t="s">
        <v>538</v>
      </c>
      <c r="BI45" s="302" t="s">
        <v>193</v>
      </c>
      <c r="BJ45" s="302" t="s">
        <v>317</v>
      </c>
      <c r="BK45" s="302" t="s">
        <v>444</v>
      </c>
      <c r="BL45" s="303" t="s">
        <v>838</v>
      </c>
      <c r="BM45" s="295"/>
      <c r="BN45" s="296"/>
      <c r="BO45" s="42"/>
    </row>
    <row r="46" spans="1:67" x14ac:dyDescent="0.2">
      <c r="A46" s="41"/>
      <c r="B46" s="41"/>
      <c r="C46" s="41"/>
      <c r="D46" s="109" t="s">
        <v>597</v>
      </c>
      <c r="E46" s="110" t="s">
        <v>565</v>
      </c>
      <c r="F46" s="111">
        <f>B4+(32*B6)</f>
        <v>33</v>
      </c>
      <c r="G46" s="41"/>
      <c r="H46" s="42"/>
      <c r="I46" s="280"/>
      <c r="J46" s="286"/>
      <c r="K46" s="297">
        <f>F470</f>
        <v>457</v>
      </c>
      <c r="L46" s="298">
        <f>F245</f>
        <v>232</v>
      </c>
      <c r="M46" s="298">
        <f>F458</f>
        <v>445</v>
      </c>
      <c r="N46" s="298">
        <f>F234</f>
        <v>221</v>
      </c>
      <c r="O46" s="298">
        <f>F460</f>
        <v>447</v>
      </c>
      <c r="P46" s="298">
        <f>F242</f>
        <v>229</v>
      </c>
      <c r="Q46" s="298">
        <f>F36</f>
        <v>23</v>
      </c>
      <c r="R46" s="298">
        <f>F656</f>
        <v>643</v>
      </c>
      <c r="S46" s="298">
        <f>F360</f>
        <v>347</v>
      </c>
      <c r="T46" s="298">
        <f>F24</f>
        <v>11</v>
      </c>
      <c r="U46" s="298">
        <f>F674</f>
        <v>661</v>
      </c>
      <c r="V46" s="298">
        <f>F232</f>
        <v>219</v>
      </c>
      <c r="W46" s="298">
        <f>F507</f>
        <v>494</v>
      </c>
      <c r="X46" s="298">
        <f>F168</f>
        <v>155</v>
      </c>
      <c r="Y46" s="298">
        <f>F454</f>
        <v>441</v>
      </c>
      <c r="Z46" s="298">
        <f>F679</f>
        <v>666</v>
      </c>
      <c r="AA46" s="298">
        <f>F161</f>
        <v>148</v>
      </c>
      <c r="AB46" s="298">
        <f>F473</f>
        <v>460</v>
      </c>
      <c r="AC46" s="298">
        <f>F645</f>
        <v>632</v>
      </c>
      <c r="AD46" s="298">
        <f>F17</f>
        <v>4</v>
      </c>
      <c r="AE46" s="298">
        <f>F305</f>
        <v>292</v>
      </c>
      <c r="AF46" s="298">
        <f>F190</f>
        <v>177</v>
      </c>
      <c r="AG46" s="298">
        <f>F407</f>
        <v>394</v>
      </c>
      <c r="AH46" s="298">
        <f>F181</f>
        <v>168</v>
      </c>
      <c r="AI46" s="298">
        <f>F444</f>
        <v>431</v>
      </c>
      <c r="AJ46" s="299">
        <f>F417</f>
        <v>404</v>
      </c>
      <c r="AK46" s="300">
        <f t="shared" si="3"/>
        <v>3969251</v>
      </c>
      <c r="AL46" s="210"/>
      <c r="AM46" s="301" t="s">
        <v>690</v>
      </c>
      <c r="AN46" s="302" t="s">
        <v>482</v>
      </c>
      <c r="AO46" s="302" t="s">
        <v>83</v>
      </c>
      <c r="AP46" s="302" t="s">
        <v>367</v>
      </c>
      <c r="AQ46" s="302" t="s">
        <v>297</v>
      </c>
      <c r="AR46" s="302" t="s">
        <v>429</v>
      </c>
      <c r="AS46" s="302" t="s">
        <v>141</v>
      </c>
      <c r="AT46" s="302" t="s">
        <v>411</v>
      </c>
      <c r="AU46" s="302" t="s">
        <v>490</v>
      </c>
      <c r="AV46" s="302" t="s">
        <v>472</v>
      </c>
      <c r="AW46" s="302" t="s">
        <v>836</v>
      </c>
      <c r="AX46" s="302" t="s">
        <v>344</v>
      </c>
      <c r="AY46" s="302" t="s">
        <v>847</v>
      </c>
      <c r="AZ46" s="302" t="s">
        <v>187</v>
      </c>
      <c r="BA46" s="302" t="s">
        <v>219</v>
      </c>
      <c r="BB46" s="302" t="s">
        <v>822</v>
      </c>
      <c r="BC46" s="302" t="s">
        <v>385</v>
      </c>
      <c r="BD46" s="302" t="s">
        <v>582</v>
      </c>
      <c r="BE46" s="302" t="s">
        <v>648</v>
      </c>
      <c r="BF46" s="302" t="s">
        <v>630</v>
      </c>
      <c r="BG46" s="302" t="s">
        <v>125</v>
      </c>
      <c r="BH46" s="302" t="s">
        <v>504</v>
      </c>
      <c r="BI46" s="302" t="s">
        <v>311</v>
      </c>
      <c r="BJ46" s="302" t="s">
        <v>576</v>
      </c>
      <c r="BK46" s="302" t="s">
        <v>685</v>
      </c>
      <c r="BL46" s="303" t="s">
        <v>80</v>
      </c>
      <c r="BM46" s="295"/>
      <c r="BN46" s="296"/>
      <c r="BO46" s="42"/>
    </row>
    <row r="47" spans="1:67" x14ac:dyDescent="0.2">
      <c r="A47" s="41"/>
      <c r="B47" s="41"/>
      <c r="C47" s="41"/>
      <c r="D47" s="109" t="s">
        <v>261</v>
      </c>
      <c r="E47" s="110" t="s">
        <v>565</v>
      </c>
      <c r="F47" s="111">
        <f>B4+(33*B6)</f>
        <v>34</v>
      </c>
      <c r="G47" s="41"/>
      <c r="H47" s="42"/>
      <c r="I47" s="280"/>
      <c r="J47" s="286"/>
      <c r="K47" s="297">
        <f>F442</f>
        <v>429</v>
      </c>
      <c r="L47" s="298">
        <f>F262</f>
        <v>249</v>
      </c>
      <c r="M47" s="298">
        <f>F453</f>
        <v>440</v>
      </c>
      <c r="N47" s="298">
        <f>F250</f>
        <v>237</v>
      </c>
      <c r="O47" s="298">
        <f>F451</f>
        <v>438</v>
      </c>
      <c r="P47" s="298">
        <f>F253</f>
        <v>240</v>
      </c>
      <c r="Q47" s="298">
        <f>F42</f>
        <v>29</v>
      </c>
      <c r="R47" s="298">
        <f>F671</f>
        <v>658</v>
      </c>
      <c r="S47" s="298">
        <f>F33</f>
        <v>20</v>
      </c>
      <c r="T47" s="298">
        <f>F628</f>
        <v>615</v>
      </c>
      <c r="U47" s="298">
        <f>F32</f>
        <v>19</v>
      </c>
      <c r="V47" s="298">
        <f>F258</f>
        <v>245</v>
      </c>
      <c r="W47" s="298">
        <f>F481</f>
        <v>468</v>
      </c>
      <c r="X47" s="298">
        <f>F222</f>
        <v>209</v>
      </c>
      <c r="Y47" s="298">
        <f>F558</f>
        <v>545</v>
      </c>
      <c r="Z47" s="298">
        <f>F160</f>
        <v>147</v>
      </c>
      <c r="AA47" s="298">
        <f>F394</f>
        <v>381</v>
      </c>
      <c r="AB47" s="298">
        <f>F395</f>
        <v>382</v>
      </c>
      <c r="AC47" s="298">
        <f>F578</f>
        <v>565</v>
      </c>
      <c r="AD47" s="298">
        <f>F644</f>
        <v>631</v>
      </c>
      <c r="AE47" s="298">
        <f>F513</f>
        <v>500</v>
      </c>
      <c r="AF47" s="298">
        <f>F200</f>
        <v>187</v>
      </c>
      <c r="AG47" s="298">
        <f>F303</f>
        <v>290</v>
      </c>
      <c r="AH47" s="298">
        <f>F224</f>
        <v>211</v>
      </c>
      <c r="AI47" s="298">
        <f>F597</f>
        <v>584</v>
      </c>
      <c r="AJ47" s="299">
        <f>F95</f>
        <v>82</v>
      </c>
      <c r="AK47" s="300">
        <f t="shared" si="3"/>
        <v>3969251</v>
      </c>
      <c r="AL47" s="210"/>
      <c r="AM47" s="301" t="s">
        <v>353</v>
      </c>
      <c r="AN47" s="302" t="s">
        <v>185</v>
      </c>
      <c r="AO47" s="302" t="s">
        <v>436</v>
      </c>
      <c r="AP47" s="302" t="s">
        <v>480</v>
      </c>
      <c r="AQ47" s="302" t="s">
        <v>656</v>
      </c>
      <c r="AR47" s="302" t="s">
        <v>307</v>
      </c>
      <c r="AS47" s="302" t="s">
        <v>580</v>
      </c>
      <c r="AT47" s="302" t="s">
        <v>818</v>
      </c>
      <c r="AU47" s="302" t="s">
        <v>212</v>
      </c>
      <c r="AV47" s="302" t="s">
        <v>606</v>
      </c>
      <c r="AW47" s="302" t="s">
        <v>431</v>
      </c>
      <c r="AX47" s="302" t="s">
        <v>286</v>
      </c>
      <c r="AY47" s="302" t="s">
        <v>819</v>
      </c>
      <c r="AZ47" s="302" t="s">
        <v>189</v>
      </c>
      <c r="BA47" s="302" t="s">
        <v>454</v>
      </c>
      <c r="BB47" s="302" t="s">
        <v>413</v>
      </c>
      <c r="BC47" s="302" t="s">
        <v>383</v>
      </c>
      <c r="BD47" s="302" t="s">
        <v>157</v>
      </c>
      <c r="BE47" s="302" t="s">
        <v>558</v>
      </c>
      <c r="BF47" s="302" t="s">
        <v>106</v>
      </c>
      <c r="BG47" s="302" t="s">
        <v>216</v>
      </c>
      <c r="BH47" s="302" t="s">
        <v>227</v>
      </c>
      <c r="BI47" s="302" t="s">
        <v>224</v>
      </c>
      <c r="BJ47" s="302" t="s">
        <v>518</v>
      </c>
      <c r="BK47" s="302" t="s">
        <v>432</v>
      </c>
      <c r="BL47" s="303" t="s">
        <v>572</v>
      </c>
      <c r="BM47" s="295"/>
      <c r="BN47" s="296"/>
      <c r="BO47" s="42"/>
    </row>
    <row r="48" spans="1:67" x14ac:dyDescent="0.2">
      <c r="A48" s="41"/>
      <c r="B48" s="41"/>
      <c r="C48" s="41"/>
      <c r="D48" s="109" t="s">
        <v>269</v>
      </c>
      <c r="E48" s="110" t="s">
        <v>565</v>
      </c>
      <c r="F48" s="111">
        <f>B4+(34*B6)</f>
        <v>35</v>
      </c>
      <c r="G48" s="41"/>
      <c r="H48" s="42"/>
      <c r="I48" s="280"/>
      <c r="J48" s="286"/>
      <c r="K48" s="297">
        <f>F416</f>
        <v>403</v>
      </c>
      <c r="L48" s="298">
        <f>F287</f>
        <v>274</v>
      </c>
      <c r="M48" s="298">
        <f>F427</f>
        <v>414</v>
      </c>
      <c r="N48" s="298">
        <f>F277</f>
        <v>264</v>
      </c>
      <c r="O48" s="298">
        <f>F425</f>
        <v>412</v>
      </c>
      <c r="P48" s="298">
        <f>F279</f>
        <v>266</v>
      </c>
      <c r="Q48" s="298">
        <f>F670</f>
        <v>657</v>
      </c>
      <c r="R48" s="298">
        <f>F35</f>
        <v>22</v>
      </c>
      <c r="S48" s="298">
        <f>F672</f>
        <v>659</v>
      </c>
      <c r="T48" s="298">
        <f>F40</f>
        <v>27</v>
      </c>
      <c r="U48" s="298">
        <f>F73</f>
        <v>60</v>
      </c>
      <c r="V48" s="298">
        <f>F480</f>
        <v>467</v>
      </c>
      <c r="W48" s="298">
        <f>F49</f>
        <v>36</v>
      </c>
      <c r="X48" s="298">
        <f>F195</f>
        <v>182</v>
      </c>
      <c r="Y48" s="298">
        <f>F532</f>
        <v>519</v>
      </c>
      <c r="Z48" s="298">
        <f>F601</f>
        <v>588</v>
      </c>
      <c r="AA48" s="298">
        <f>F472</f>
        <v>459</v>
      </c>
      <c r="AB48" s="298">
        <f>F412</f>
        <v>399</v>
      </c>
      <c r="AC48" s="298">
        <f>F437</f>
        <v>424</v>
      </c>
      <c r="AD48" s="298">
        <f>F167</f>
        <v>154</v>
      </c>
      <c r="AE48" s="298">
        <f>F476</f>
        <v>463</v>
      </c>
      <c r="AF48" s="298">
        <f>F295</f>
        <v>282</v>
      </c>
      <c r="AG48" s="298">
        <f>F582</f>
        <v>569</v>
      </c>
      <c r="AH48" s="298">
        <f>F60</f>
        <v>47</v>
      </c>
      <c r="AI48" s="298">
        <f>F259</f>
        <v>246</v>
      </c>
      <c r="AJ48" s="299">
        <f>F521</f>
        <v>508</v>
      </c>
      <c r="AK48" s="300">
        <f t="shared" si="3"/>
        <v>3969251</v>
      </c>
      <c r="AL48" s="210"/>
      <c r="AM48" s="301" t="s">
        <v>171</v>
      </c>
      <c r="AN48" s="302" t="s">
        <v>382</v>
      </c>
      <c r="AO48" s="302" t="s">
        <v>476</v>
      </c>
      <c r="AP48" s="302" t="s">
        <v>181</v>
      </c>
      <c r="AQ48" s="302" t="s">
        <v>604</v>
      </c>
      <c r="AR48" s="302" t="s">
        <v>325</v>
      </c>
      <c r="AS48" s="302" t="s">
        <v>817</v>
      </c>
      <c r="AT48" s="302" t="s">
        <v>167</v>
      </c>
      <c r="AU48" s="302" t="s">
        <v>840</v>
      </c>
      <c r="AV48" s="302" t="s">
        <v>291</v>
      </c>
      <c r="AW48" s="302" t="s">
        <v>369</v>
      </c>
      <c r="AX48" s="302" t="s">
        <v>149</v>
      </c>
      <c r="AY48" s="302" t="s">
        <v>98</v>
      </c>
      <c r="AZ48" s="302" t="s">
        <v>815</v>
      </c>
      <c r="BA48" s="302" t="s">
        <v>340</v>
      </c>
      <c r="BB48" s="302" t="s">
        <v>144</v>
      </c>
      <c r="BC48" s="302" t="s">
        <v>218</v>
      </c>
      <c r="BD48" s="302" t="s">
        <v>295</v>
      </c>
      <c r="BE48" s="302" t="s">
        <v>496</v>
      </c>
      <c r="BF48" s="302" t="s">
        <v>400</v>
      </c>
      <c r="BG48" s="302" t="s">
        <v>168</v>
      </c>
      <c r="BH48" s="302" t="s">
        <v>527</v>
      </c>
      <c r="BI48" s="302" t="s">
        <v>393</v>
      </c>
      <c r="BJ48" s="302" t="s">
        <v>380</v>
      </c>
      <c r="BK48" s="302" t="s">
        <v>621</v>
      </c>
      <c r="BL48" s="303" t="s">
        <v>152</v>
      </c>
      <c r="BM48" s="295"/>
      <c r="BN48" s="296"/>
      <c r="BO48" s="42"/>
    </row>
    <row r="49" spans="1:67" x14ac:dyDescent="0.2">
      <c r="A49" s="41"/>
      <c r="B49" s="41"/>
      <c r="C49" s="41"/>
      <c r="D49" s="109" t="s">
        <v>98</v>
      </c>
      <c r="E49" s="110" t="s">
        <v>565</v>
      </c>
      <c r="F49" s="111">
        <f>B4+(35*B6)</f>
        <v>36</v>
      </c>
      <c r="G49" s="41"/>
      <c r="H49" s="42"/>
      <c r="I49" s="280"/>
      <c r="J49" s="286"/>
      <c r="K49" s="297">
        <f>F64</f>
        <v>51</v>
      </c>
      <c r="L49" s="298">
        <f>F649</f>
        <v>636</v>
      </c>
      <c r="M49" s="298">
        <f>F46</f>
        <v>33</v>
      </c>
      <c r="N49" s="298">
        <f>F660</f>
        <v>647</v>
      </c>
      <c r="O49" s="298">
        <f>F45</f>
        <v>32</v>
      </c>
      <c r="P49" s="298">
        <f>F658</f>
        <v>645</v>
      </c>
      <c r="Q49" s="298">
        <f>F462</f>
        <v>449</v>
      </c>
      <c r="R49" s="298">
        <f>F43</f>
        <v>30</v>
      </c>
      <c r="S49" s="298">
        <f>F421</f>
        <v>408</v>
      </c>
      <c r="T49" s="298">
        <f>F214</f>
        <v>201</v>
      </c>
      <c r="U49" s="298">
        <f>F466</f>
        <v>453</v>
      </c>
      <c r="V49" s="298">
        <f>F301</f>
        <v>288</v>
      </c>
      <c r="W49" s="298">
        <f>F404</f>
        <v>391</v>
      </c>
      <c r="X49" s="298">
        <f>F248</f>
        <v>235</v>
      </c>
      <c r="Y49" s="298">
        <f>F379</f>
        <v>366</v>
      </c>
      <c r="Z49" s="298">
        <f>F575</f>
        <v>562</v>
      </c>
      <c r="AA49" s="298">
        <f>F602</f>
        <v>589</v>
      </c>
      <c r="AB49" s="298">
        <f>F369</f>
        <v>356</v>
      </c>
      <c r="AC49" s="298">
        <f>F396</f>
        <v>383</v>
      </c>
      <c r="AD49" s="298">
        <f>F57</f>
        <v>44</v>
      </c>
      <c r="AE49" s="298">
        <f>F268</f>
        <v>255</v>
      </c>
      <c r="AF49" s="298">
        <f>F477</f>
        <v>464</v>
      </c>
      <c r="AG49" s="298">
        <f>F433</f>
        <v>420</v>
      </c>
      <c r="AH49" s="298">
        <f>F198</f>
        <v>185</v>
      </c>
      <c r="AI49" s="298">
        <f>F236</f>
        <v>223</v>
      </c>
      <c r="AJ49" s="299">
        <f>F468</f>
        <v>455</v>
      </c>
      <c r="AK49" s="300">
        <f t="shared" si="3"/>
        <v>3969251</v>
      </c>
      <c r="AL49" s="210"/>
      <c r="AM49" s="301" t="s">
        <v>682</v>
      </c>
      <c r="AN49" s="302" t="s">
        <v>542</v>
      </c>
      <c r="AO49" s="302" t="s">
        <v>597</v>
      </c>
      <c r="AP49" s="302" t="s">
        <v>473</v>
      </c>
      <c r="AQ49" s="302" t="s">
        <v>414</v>
      </c>
      <c r="AR49" s="302" t="s">
        <v>663</v>
      </c>
      <c r="AS49" s="302" t="s">
        <v>692</v>
      </c>
      <c r="AT49" s="302" t="s">
        <v>619</v>
      </c>
      <c r="AU49" s="302" t="s">
        <v>608</v>
      </c>
      <c r="AV49" s="302" t="s">
        <v>182</v>
      </c>
      <c r="AW49" s="302" t="s">
        <v>119</v>
      </c>
      <c r="AX49" s="302" t="s">
        <v>477</v>
      </c>
      <c r="AY49" s="302" t="s">
        <v>568</v>
      </c>
      <c r="AZ49" s="302" t="s">
        <v>326</v>
      </c>
      <c r="BA49" s="302" t="s">
        <v>546</v>
      </c>
      <c r="BB49" s="302" t="s">
        <v>197</v>
      </c>
      <c r="BC49" s="302" t="s">
        <v>659</v>
      </c>
      <c r="BD49" s="302" t="s">
        <v>222</v>
      </c>
      <c r="BE49" s="302" t="s">
        <v>478</v>
      </c>
      <c r="BF49" s="302" t="s">
        <v>230</v>
      </c>
      <c r="BG49" s="302" t="s">
        <v>386</v>
      </c>
      <c r="BH49" s="302" t="s">
        <v>625</v>
      </c>
      <c r="BI49" s="302" t="s">
        <v>131</v>
      </c>
      <c r="BJ49" s="302" t="s">
        <v>441</v>
      </c>
      <c r="BK49" s="302" t="s">
        <v>248</v>
      </c>
      <c r="BL49" s="303" t="s">
        <v>236</v>
      </c>
      <c r="BM49" s="295"/>
      <c r="BN49" s="296"/>
      <c r="BO49" s="42"/>
    </row>
    <row r="50" spans="1:67" x14ac:dyDescent="0.2">
      <c r="A50" s="41"/>
      <c r="B50" s="41"/>
      <c r="C50" s="41"/>
      <c r="D50" s="109" t="s">
        <v>430</v>
      </c>
      <c r="E50" s="110" t="s">
        <v>565</v>
      </c>
      <c r="F50" s="111">
        <f>B4+(36*B6)</f>
        <v>37</v>
      </c>
      <c r="G50" s="41"/>
      <c r="H50" s="42"/>
      <c r="I50" s="280"/>
      <c r="J50" s="286"/>
      <c r="K50" s="297">
        <f>F26</f>
        <v>13</v>
      </c>
      <c r="L50" s="298">
        <f>F678</f>
        <v>665</v>
      </c>
      <c r="M50" s="298">
        <f>F25</f>
        <v>12</v>
      </c>
      <c r="N50" s="298">
        <f>F667</f>
        <v>654</v>
      </c>
      <c r="O50" s="298">
        <f>F34</f>
        <v>21</v>
      </c>
      <c r="P50" s="298">
        <f>F669</f>
        <v>656</v>
      </c>
      <c r="Q50" s="298">
        <f>F449</f>
        <v>436</v>
      </c>
      <c r="R50" s="298">
        <f>F240</f>
        <v>227</v>
      </c>
      <c r="S50" s="298">
        <f>F490</f>
        <v>477</v>
      </c>
      <c r="T50" s="298">
        <f>F238</f>
        <v>225</v>
      </c>
      <c r="U50" s="298">
        <f>F492</f>
        <v>479</v>
      </c>
      <c r="V50" s="298">
        <f>F298</f>
        <v>285</v>
      </c>
      <c r="W50" s="298">
        <f>F109</f>
        <v>96</v>
      </c>
      <c r="X50" s="298">
        <f>F14</f>
        <v>1</v>
      </c>
      <c r="Y50" s="298">
        <f>F457</f>
        <v>444</v>
      </c>
      <c r="Z50" s="298">
        <f>F263</f>
        <v>250</v>
      </c>
      <c r="AA50" s="298">
        <f>F543</f>
        <v>530</v>
      </c>
      <c r="AB50" s="298">
        <f>F438</f>
        <v>425</v>
      </c>
      <c r="AC50" s="298">
        <f>F411</f>
        <v>398</v>
      </c>
      <c r="AD50" s="298">
        <f>F202</f>
        <v>189</v>
      </c>
      <c r="AE50" s="298">
        <f>F502</f>
        <v>489</v>
      </c>
      <c r="AF50" s="298">
        <f>F408</f>
        <v>395</v>
      </c>
      <c r="AG50" s="298">
        <f>F329</f>
        <v>316</v>
      </c>
      <c r="AH50" s="298">
        <f>F375</f>
        <v>362</v>
      </c>
      <c r="AI50" s="298">
        <f>F418</f>
        <v>405</v>
      </c>
      <c r="AJ50" s="299">
        <f>F364</f>
        <v>351</v>
      </c>
      <c r="AK50" s="300">
        <f t="shared" si="3"/>
        <v>3969251</v>
      </c>
      <c r="AL50" s="210"/>
      <c r="AM50" s="301" t="s">
        <v>451</v>
      </c>
      <c r="AN50" s="302" t="s">
        <v>833</v>
      </c>
      <c r="AO50" s="302" t="s">
        <v>270</v>
      </c>
      <c r="AP50" s="302" t="s">
        <v>821</v>
      </c>
      <c r="AQ50" s="302" t="s">
        <v>255</v>
      </c>
      <c r="AR50" s="302" t="s">
        <v>834</v>
      </c>
      <c r="AS50" s="302" t="s">
        <v>418</v>
      </c>
      <c r="AT50" s="302" t="s">
        <v>287</v>
      </c>
      <c r="AU50" s="302" t="s">
        <v>170</v>
      </c>
      <c r="AV50" s="302" t="s">
        <v>452</v>
      </c>
      <c r="AW50" s="302" t="s">
        <v>263</v>
      </c>
      <c r="AX50" s="302" t="s">
        <v>303</v>
      </c>
      <c r="AY50" s="302" t="s">
        <v>166</v>
      </c>
      <c r="AZ50" s="302" t="s">
        <v>70</v>
      </c>
      <c r="BA50" s="302" t="s">
        <v>420</v>
      </c>
      <c r="BB50" s="302" t="s">
        <v>575</v>
      </c>
      <c r="BC50" s="302" t="s">
        <v>75</v>
      </c>
      <c r="BD50" s="302" t="s">
        <v>234</v>
      </c>
      <c r="BE50" s="302" t="s">
        <v>403</v>
      </c>
      <c r="BF50" s="302" t="s">
        <v>313</v>
      </c>
      <c r="BG50" s="302" t="s">
        <v>296</v>
      </c>
      <c r="BH50" s="302" t="s">
        <v>237</v>
      </c>
      <c r="BI50" s="302" t="s">
        <v>154</v>
      </c>
      <c r="BJ50" s="302" t="s">
        <v>199</v>
      </c>
      <c r="BK50" s="302" t="s">
        <v>668</v>
      </c>
      <c r="BL50" s="303" t="s">
        <v>578</v>
      </c>
      <c r="BM50" s="295"/>
      <c r="BN50" s="296"/>
      <c r="BO50" s="42"/>
    </row>
    <row r="51" spans="1:67" x14ac:dyDescent="0.2">
      <c r="A51" s="41"/>
      <c r="B51" s="41"/>
      <c r="C51" s="41"/>
      <c r="D51" s="109" t="s">
        <v>211</v>
      </c>
      <c r="E51" s="110" t="s">
        <v>565</v>
      </c>
      <c r="F51" s="111">
        <f>B4+(37*B6)</f>
        <v>38</v>
      </c>
      <c r="G51" s="41"/>
      <c r="H51" s="42"/>
      <c r="I51" s="280"/>
      <c r="J51" s="286"/>
      <c r="K51" s="297">
        <f>F677</f>
        <v>664</v>
      </c>
      <c r="L51" s="298">
        <f>F39</f>
        <v>26</v>
      </c>
      <c r="M51" s="298">
        <f>F666</f>
        <v>653</v>
      </c>
      <c r="N51" s="298">
        <f>F15</f>
        <v>2</v>
      </c>
      <c r="O51" s="298">
        <f>F668</f>
        <v>655</v>
      </c>
      <c r="P51" s="298">
        <f>F37</f>
        <v>24</v>
      </c>
      <c r="Q51" s="298">
        <f>F423</f>
        <v>410</v>
      </c>
      <c r="R51" s="298">
        <f>F255</f>
        <v>242</v>
      </c>
      <c r="S51" s="298">
        <f>F447</f>
        <v>434</v>
      </c>
      <c r="T51" s="298">
        <f>F283</f>
        <v>270</v>
      </c>
      <c r="U51" s="298">
        <f>F445</f>
        <v>432</v>
      </c>
      <c r="V51" s="298">
        <f>F431</f>
        <v>418</v>
      </c>
      <c r="W51" s="298">
        <f>F30</f>
        <v>17</v>
      </c>
      <c r="X51" s="298">
        <f>F637</f>
        <v>624</v>
      </c>
      <c r="Y51" s="298">
        <f>F247</f>
        <v>234</v>
      </c>
      <c r="Z51" s="298">
        <f>F206</f>
        <v>193</v>
      </c>
      <c r="AA51" s="298">
        <f>F290</f>
        <v>277</v>
      </c>
      <c r="AB51" s="298">
        <f>F265</f>
        <v>252</v>
      </c>
      <c r="AC51" s="298">
        <f>F474</f>
        <v>461</v>
      </c>
      <c r="AD51" s="298">
        <f>F410</f>
        <v>397</v>
      </c>
      <c r="AE51" s="298">
        <f>F435</f>
        <v>422</v>
      </c>
      <c r="AF51" s="298">
        <f>F226</f>
        <v>213</v>
      </c>
      <c r="AG51" s="298">
        <f>F296</f>
        <v>283</v>
      </c>
      <c r="AH51" s="298">
        <f>F406</f>
        <v>393</v>
      </c>
      <c r="AI51" s="298">
        <f>F571</f>
        <v>558</v>
      </c>
      <c r="AJ51" s="299">
        <f>F260</f>
        <v>247</v>
      </c>
      <c r="AK51" s="300">
        <f t="shared" si="3"/>
        <v>3969251</v>
      </c>
      <c r="AL51" s="210"/>
      <c r="AM51" s="301" t="s">
        <v>832</v>
      </c>
      <c r="AN51" s="302" t="s">
        <v>851</v>
      </c>
      <c r="AO51" s="302" t="s">
        <v>830</v>
      </c>
      <c r="AP51" s="302" t="s">
        <v>201</v>
      </c>
      <c r="AQ51" s="302" t="s">
        <v>826</v>
      </c>
      <c r="AR51" s="302" t="s">
        <v>422</v>
      </c>
      <c r="AS51" s="302" t="s">
        <v>533</v>
      </c>
      <c r="AT51" s="302" t="s">
        <v>347</v>
      </c>
      <c r="AU51" s="302" t="s">
        <v>624</v>
      </c>
      <c r="AV51" s="302" t="s">
        <v>569</v>
      </c>
      <c r="AW51" s="302" t="s">
        <v>445</v>
      </c>
      <c r="AX51" s="302" t="s">
        <v>396</v>
      </c>
      <c r="AY51" s="302" t="s">
        <v>408</v>
      </c>
      <c r="AZ51" s="302" t="s">
        <v>807</v>
      </c>
      <c r="BA51" s="302" t="s">
        <v>848</v>
      </c>
      <c r="BB51" s="302" t="s">
        <v>93</v>
      </c>
      <c r="BC51" s="302" t="s">
        <v>536</v>
      </c>
      <c r="BD51" s="302" t="s">
        <v>428</v>
      </c>
      <c r="BE51" s="302" t="s">
        <v>675</v>
      </c>
      <c r="BF51" s="302" t="s">
        <v>700</v>
      </c>
      <c r="BG51" s="302" t="s">
        <v>84</v>
      </c>
      <c r="BH51" s="302" t="s">
        <v>163</v>
      </c>
      <c r="BI51" s="302" t="s">
        <v>479</v>
      </c>
      <c r="BJ51" s="302" t="s">
        <v>220</v>
      </c>
      <c r="BK51" s="302" t="s">
        <v>474</v>
      </c>
      <c r="BL51" s="303" t="s">
        <v>200</v>
      </c>
      <c r="BM51" s="295"/>
      <c r="BN51" s="296"/>
      <c r="BO51" s="42"/>
    </row>
    <row r="52" spans="1:67" x14ac:dyDescent="0.2">
      <c r="A52" s="41"/>
      <c r="B52" s="41"/>
      <c r="C52" s="41"/>
      <c r="D52" s="109" t="s">
        <v>555</v>
      </c>
      <c r="E52" s="110" t="s">
        <v>565</v>
      </c>
      <c r="F52" s="111">
        <f>B4+(38*B6)</f>
        <v>39</v>
      </c>
      <c r="G52" s="41"/>
      <c r="H52" s="42"/>
      <c r="I52" s="280"/>
      <c r="J52" s="286"/>
      <c r="K52" s="297">
        <f>F650</f>
        <v>637</v>
      </c>
      <c r="L52" s="298">
        <f>F44</f>
        <v>31</v>
      </c>
      <c r="M52" s="298">
        <f>F661</f>
        <v>648</v>
      </c>
      <c r="N52" s="298">
        <f>F53</f>
        <v>40</v>
      </c>
      <c r="O52" s="298">
        <f>F659</f>
        <v>646</v>
      </c>
      <c r="P52" s="298">
        <f>F54</f>
        <v>41</v>
      </c>
      <c r="Q52" s="298">
        <f>F657</f>
        <v>644</v>
      </c>
      <c r="R52" s="298">
        <f>F281</f>
        <v>268</v>
      </c>
      <c r="S52" s="298">
        <f>F655</f>
        <v>642</v>
      </c>
      <c r="T52" s="298">
        <f>F420</f>
        <v>407</v>
      </c>
      <c r="U52" s="298">
        <f>F272</f>
        <v>259</v>
      </c>
      <c r="V52" s="298">
        <f>F610</f>
        <v>597</v>
      </c>
      <c r="W52" s="298">
        <f>F273</f>
        <v>260</v>
      </c>
      <c r="X52" s="298">
        <f>F274</f>
        <v>261</v>
      </c>
      <c r="Y52" s="298">
        <f>F117</f>
        <v>104</v>
      </c>
      <c r="Z52" s="298">
        <f>F310</f>
        <v>297</v>
      </c>
      <c r="AA52" s="298">
        <f>F413</f>
        <v>400</v>
      </c>
      <c r="AB52" s="298">
        <f>F291</f>
        <v>278</v>
      </c>
      <c r="AC52" s="298">
        <f>F292</f>
        <v>279</v>
      </c>
      <c r="AD52" s="298">
        <f>F267</f>
        <v>254</v>
      </c>
      <c r="AE52" s="298">
        <f>F409</f>
        <v>396</v>
      </c>
      <c r="AF52" s="298">
        <f>F512</f>
        <v>499</v>
      </c>
      <c r="AG52" s="298">
        <f>F199</f>
        <v>186</v>
      </c>
      <c r="AH52" s="298">
        <f>F271</f>
        <v>258</v>
      </c>
      <c r="AI52" s="298">
        <f>F285</f>
        <v>272</v>
      </c>
      <c r="AJ52" s="299">
        <f>F210</f>
        <v>197</v>
      </c>
      <c r="AK52" s="300">
        <f t="shared" si="3"/>
        <v>3969251</v>
      </c>
      <c r="AL52" s="210"/>
      <c r="AM52" s="301" t="s">
        <v>76</v>
      </c>
      <c r="AN52" s="302" t="s">
        <v>449</v>
      </c>
      <c r="AO52" s="302" t="s">
        <v>175</v>
      </c>
      <c r="AP52" s="302" t="s">
        <v>165</v>
      </c>
      <c r="AQ52" s="302" t="s">
        <v>203</v>
      </c>
      <c r="AR52" s="302" t="s">
        <v>574</v>
      </c>
      <c r="AS52" s="302" t="s">
        <v>298</v>
      </c>
      <c r="AT52" s="302" t="s">
        <v>109</v>
      </c>
      <c r="AU52" s="302" t="s">
        <v>553</v>
      </c>
      <c r="AV52" s="302" t="s">
        <v>99</v>
      </c>
      <c r="AW52" s="302" t="s">
        <v>373</v>
      </c>
      <c r="AX52" s="302" t="s">
        <v>415</v>
      </c>
      <c r="AY52" s="302" t="s">
        <v>803</v>
      </c>
      <c r="AZ52" s="302" t="s">
        <v>586</v>
      </c>
      <c r="BA52" s="302" t="s">
        <v>846</v>
      </c>
      <c r="BB52" s="302" t="s">
        <v>684</v>
      </c>
      <c r="BC52" s="302" t="s">
        <v>258</v>
      </c>
      <c r="BD52" s="302" t="s">
        <v>85</v>
      </c>
      <c r="BE52" s="302" t="s">
        <v>545</v>
      </c>
      <c r="BF52" s="302" t="s">
        <v>516</v>
      </c>
      <c r="BG52" s="302" t="s">
        <v>151</v>
      </c>
      <c r="BH52" s="302" t="s">
        <v>101</v>
      </c>
      <c r="BI52" s="302" t="s">
        <v>427</v>
      </c>
      <c r="BJ52" s="302" t="s">
        <v>442</v>
      </c>
      <c r="BK52" s="302" t="s">
        <v>249</v>
      </c>
      <c r="BL52" s="303" t="s">
        <v>362</v>
      </c>
      <c r="BM52" s="295"/>
      <c r="BN52" s="296"/>
      <c r="BO52" s="42"/>
    </row>
    <row r="53" spans="1:67" x14ac:dyDescent="0.2">
      <c r="A53" s="41"/>
      <c r="B53" s="41"/>
      <c r="C53" s="41"/>
      <c r="D53" s="109" t="s">
        <v>165</v>
      </c>
      <c r="E53" s="110" t="s">
        <v>565</v>
      </c>
      <c r="F53" s="111">
        <f>B4+(39*B6)</f>
        <v>40</v>
      </c>
      <c r="G53" s="41"/>
      <c r="H53" s="42"/>
      <c r="I53" s="280"/>
      <c r="J53" s="286"/>
      <c r="K53" s="297">
        <f>F288</f>
        <v>275</v>
      </c>
      <c r="L53" s="298">
        <f>F415</f>
        <v>402</v>
      </c>
      <c r="M53" s="298">
        <f>F276</f>
        <v>263</v>
      </c>
      <c r="N53" s="298">
        <f>F426</f>
        <v>413</v>
      </c>
      <c r="O53" s="298">
        <f>F278</f>
        <v>265</v>
      </c>
      <c r="P53" s="298">
        <f>F424</f>
        <v>411</v>
      </c>
      <c r="Q53" s="298">
        <f>F280</f>
        <v>267</v>
      </c>
      <c r="R53" s="298">
        <f>F422</f>
        <v>409</v>
      </c>
      <c r="S53" s="298">
        <f>F282</f>
        <v>269</v>
      </c>
      <c r="T53" s="298">
        <f>F673</f>
        <v>660</v>
      </c>
      <c r="U53" s="298">
        <f>F388</f>
        <v>375</v>
      </c>
      <c r="V53" s="298">
        <f>F506</f>
        <v>493</v>
      </c>
      <c r="W53" s="298">
        <f>F403</f>
        <v>390</v>
      </c>
      <c r="X53" s="298">
        <f>F663</f>
        <v>650</v>
      </c>
      <c r="Y53" s="298">
        <f>F29</f>
        <v>16</v>
      </c>
      <c r="Z53" s="298">
        <f>F622</f>
        <v>609</v>
      </c>
      <c r="AA53" s="298">
        <f>F23</f>
        <v>10</v>
      </c>
      <c r="AB53" s="298">
        <f>F681</f>
        <v>668</v>
      </c>
      <c r="AC53" s="298">
        <f>F229</f>
        <v>216</v>
      </c>
      <c r="AD53" s="298">
        <f>F293</f>
        <v>280</v>
      </c>
      <c r="AE53" s="298">
        <f>F56</f>
        <v>43</v>
      </c>
      <c r="AF53" s="298">
        <f>F269</f>
        <v>256</v>
      </c>
      <c r="AG53" s="298">
        <f>F27</f>
        <v>14</v>
      </c>
      <c r="AH53" s="298">
        <f>F432</f>
        <v>419</v>
      </c>
      <c r="AI53" s="298">
        <f>F156</f>
        <v>143</v>
      </c>
      <c r="AJ53" s="299">
        <f>F598</f>
        <v>585</v>
      </c>
      <c r="AK53" s="300">
        <f t="shared" si="3"/>
        <v>3969251</v>
      </c>
      <c r="AL53" s="210"/>
      <c r="AM53" s="301" t="s">
        <v>156</v>
      </c>
      <c r="AN53" s="302" t="s">
        <v>551</v>
      </c>
      <c r="AO53" s="302" t="s">
        <v>467</v>
      </c>
      <c r="AP53" s="302" t="s">
        <v>377</v>
      </c>
      <c r="AQ53" s="302" t="s">
        <v>372</v>
      </c>
      <c r="AR53" s="302" t="s">
        <v>352</v>
      </c>
      <c r="AS53" s="302" t="s">
        <v>225</v>
      </c>
      <c r="AT53" s="302" t="s">
        <v>672</v>
      </c>
      <c r="AU53" s="302" t="s">
        <v>455</v>
      </c>
      <c r="AV53" s="302" t="s">
        <v>831</v>
      </c>
      <c r="AW53" s="302" t="s">
        <v>691</v>
      </c>
      <c r="AX53" s="302" t="s">
        <v>82</v>
      </c>
      <c r="AY53" s="302" t="s">
        <v>808</v>
      </c>
      <c r="AZ53" s="302" t="s">
        <v>827</v>
      </c>
      <c r="BA53" s="302" t="s">
        <v>658</v>
      </c>
      <c r="BB53" s="302" t="s">
        <v>174</v>
      </c>
      <c r="BC53" s="302" t="s">
        <v>348</v>
      </c>
      <c r="BD53" s="302" t="s">
        <v>844</v>
      </c>
      <c r="BE53" s="302" t="s">
        <v>92</v>
      </c>
      <c r="BF53" s="302" t="s">
        <v>678</v>
      </c>
      <c r="BG53" s="302" t="s">
        <v>523</v>
      </c>
      <c r="BH53" s="302" t="s">
        <v>162</v>
      </c>
      <c r="BI53" s="302" t="s">
        <v>233</v>
      </c>
      <c r="BJ53" s="302" t="s">
        <v>150</v>
      </c>
      <c r="BK53" s="302" t="s">
        <v>318</v>
      </c>
      <c r="BL53" s="303" t="s">
        <v>215</v>
      </c>
      <c r="BM53" s="295"/>
      <c r="BN53" s="296"/>
      <c r="BO53" s="42"/>
    </row>
    <row r="54" spans="1:67" x14ac:dyDescent="0.2">
      <c r="A54" s="41"/>
      <c r="B54" s="41"/>
      <c r="C54" s="41"/>
      <c r="D54" s="109" t="s">
        <v>574</v>
      </c>
      <c r="E54" s="110" t="s">
        <v>565</v>
      </c>
      <c r="F54" s="122">
        <f>B4+(40*B6)</f>
        <v>41</v>
      </c>
      <c r="G54" s="41"/>
      <c r="H54" s="42"/>
      <c r="I54" s="280"/>
      <c r="J54" s="286"/>
      <c r="K54" s="297">
        <f>F251</f>
        <v>238</v>
      </c>
      <c r="L54" s="298">
        <f>F441</f>
        <v>428</v>
      </c>
      <c r="M54" s="298">
        <f>F261</f>
        <v>248</v>
      </c>
      <c r="N54" s="298">
        <f>F452</f>
        <v>439</v>
      </c>
      <c r="O54" s="298">
        <f>F252</f>
        <v>239</v>
      </c>
      <c r="P54" s="298">
        <f>F450</f>
        <v>437</v>
      </c>
      <c r="Q54" s="298">
        <f>F254</f>
        <v>241</v>
      </c>
      <c r="R54" s="298">
        <f>F448</f>
        <v>435</v>
      </c>
      <c r="S54" s="298">
        <f>F256</f>
        <v>243</v>
      </c>
      <c r="T54" s="298">
        <f>F342</f>
        <v>329</v>
      </c>
      <c r="U54" s="298">
        <f>F653</f>
        <v>640</v>
      </c>
      <c r="V54" s="298">
        <f>F688</f>
        <v>675</v>
      </c>
      <c r="W54" s="298">
        <f>F299</f>
        <v>286</v>
      </c>
      <c r="X54" s="298">
        <f>F455</f>
        <v>442</v>
      </c>
      <c r="Y54" s="298">
        <f>F665</f>
        <v>652</v>
      </c>
      <c r="Z54" s="298">
        <f>F471</f>
        <v>458</v>
      </c>
      <c r="AA54" s="298">
        <f>F67</f>
        <v>54</v>
      </c>
      <c r="AB54" s="298">
        <f>F577</f>
        <v>564</v>
      </c>
      <c r="AC54" s="298">
        <f>F58</f>
        <v>45</v>
      </c>
      <c r="AD54" s="298">
        <f>F475</f>
        <v>462</v>
      </c>
      <c r="AE54" s="298">
        <f>F21</f>
        <v>8</v>
      </c>
      <c r="AF54" s="298">
        <f>F22</f>
        <v>9</v>
      </c>
      <c r="AG54" s="298">
        <f>F374</f>
        <v>361</v>
      </c>
      <c r="AH54" s="298">
        <f>F297</f>
        <v>284</v>
      </c>
      <c r="AI54" s="298">
        <f>F63</f>
        <v>50</v>
      </c>
      <c r="AJ54" s="299">
        <f>F547</f>
        <v>534</v>
      </c>
      <c r="AK54" s="300">
        <f t="shared" si="3"/>
        <v>3969251</v>
      </c>
      <c r="AL54" s="210"/>
      <c r="AM54" s="301" t="s">
        <v>458</v>
      </c>
      <c r="AN54" s="302" t="s">
        <v>405</v>
      </c>
      <c r="AO54" s="302" t="s">
        <v>595</v>
      </c>
      <c r="AP54" s="302" t="s">
        <v>192</v>
      </c>
      <c r="AQ54" s="302" t="s">
        <v>91</v>
      </c>
      <c r="AR54" s="302" t="s">
        <v>103</v>
      </c>
      <c r="AS54" s="302" t="s">
        <v>254</v>
      </c>
      <c r="AT54" s="302" t="s">
        <v>664</v>
      </c>
      <c r="AU54" s="302" t="s">
        <v>693</v>
      </c>
      <c r="AV54" s="302" t="s">
        <v>466</v>
      </c>
      <c r="AW54" s="302" t="s">
        <v>257</v>
      </c>
      <c r="AX54" s="302" t="s">
        <v>829</v>
      </c>
      <c r="AY54" s="302" t="s">
        <v>825</v>
      </c>
      <c r="AZ54" s="302" t="s">
        <v>824</v>
      </c>
      <c r="BA54" s="302" t="s">
        <v>841</v>
      </c>
      <c r="BB54" s="302" t="s">
        <v>435</v>
      </c>
      <c r="BC54" s="302" t="s">
        <v>139</v>
      </c>
      <c r="BD54" s="302" t="s">
        <v>485</v>
      </c>
      <c r="BE54" s="302" t="s">
        <v>390</v>
      </c>
      <c r="BF54" s="302" t="s">
        <v>492</v>
      </c>
      <c r="BG54" s="302" t="s">
        <v>117</v>
      </c>
      <c r="BH54" s="302" t="s">
        <v>333</v>
      </c>
      <c r="BI54" s="302" t="s">
        <v>544</v>
      </c>
      <c r="BJ54" s="302" t="s">
        <v>137</v>
      </c>
      <c r="BK54" s="302" t="s">
        <v>494</v>
      </c>
      <c r="BL54" s="303" t="s">
        <v>486</v>
      </c>
      <c r="BM54" s="295"/>
      <c r="BN54" s="296"/>
      <c r="BO54" s="42"/>
    </row>
    <row r="55" spans="1:67" x14ac:dyDescent="0.2">
      <c r="A55" s="41"/>
      <c r="B55" s="41"/>
      <c r="C55" s="41"/>
      <c r="D55" s="109" t="s">
        <v>611</v>
      </c>
      <c r="E55" s="110" t="s">
        <v>565</v>
      </c>
      <c r="F55" s="111">
        <f>B4+(41*B6)</f>
        <v>42</v>
      </c>
      <c r="G55" s="41"/>
      <c r="H55" s="42"/>
      <c r="I55" s="280"/>
      <c r="J55" s="286"/>
      <c r="K55" s="297">
        <f>F244</f>
        <v>231</v>
      </c>
      <c r="L55" s="298">
        <f>F469</f>
        <v>456</v>
      </c>
      <c r="M55" s="298">
        <f>F233</f>
        <v>220</v>
      </c>
      <c r="N55" s="298">
        <f>F459</f>
        <v>446</v>
      </c>
      <c r="O55" s="298">
        <f>F243</f>
        <v>230</v>
      </c>
      <c r="P55" s="298">
        <f>F461</f>
        <v>448</v>
      </c>
      <c r="Q55" s="298">
        <f>F241</f>
        <v>228</v>
      </c>
      <c r="R55" s="298">
        <f>F463</f>
        <v>450</v>
      </c>
      <c r="S55" s="298">
        <f>F464</f>
        <v>451</v>
      </c>
      <c r="T55" s="298">
        <f>F465</f>
        <v>452</v>
      </c>
      <c r="U55" s="298">
        <f>F237</f>
        <v>224</v>
      </c>
      <c r="V55" s="298">
        <f>F31</f>
        <v>18</v>
      </c>
      <c r="W55" s="298">
        <f>F197</f>
        <v>184</v>
      </c>
      <c r="X55" s="298">
        <f>F559</f>
        <v>546</v>
      </c>
      <c r="Y55" s="298">
        <f>F275</f>
        <v>262</v>
      </c>
      <c r="Z55" s="298">
        <f>F38</f>
        <v>25</v>
      </c>
      <c r="AA55" s="298">
        <f>F680</f>
        <v>667</v>
      </c>
      <c r="AB55" s="298">
        <f>F620</f>
        <v>607</v>
      </c>
      <c r="AC55" s="298">
        <f>F19</f>
        <v>6</v>
      </c>
      <c r="AD55" s="298">
        <f>F436</f>
        <v>423</v>
      </c>
      <c r="AE55" s="298">
        <f>F294</f>
        <v>281</v>
      </c>
      <c r="AF55" s="298">
        <f>F434</f>
        <v>421</v>
      </c>
      <c r="AG55" s="298">
        <f>F608</f>
        <v>595</v>
      </c>
      <c r="AH55" s="298">
        <f>F302</f>
        <v>289</v>
      </c>
      <c r="AI55" s="298">
        <f>F16</f>
        <v>3</v>
      </c>
      <c r="AJ55" s="299">
        <f>F651</f>
        <v>638</v>
      </c>
      <c r="AK55" s="300">
        <f t="shared" si="3"/>
        <v>3969251</v>
      </c>
      <c r="AL55" s="210"/>
      <c r="AM55" s="301" t="s">
        <v>361</v>
      </c>
      <c r="AN55" s="302" t="s">
        <v>280</v>
      </c>
      <c r="AO55" s="302" t="s">
        <v>636</v>
      </c>
      <c r="AP55" s="302" t="s">
        <v>253</v>
      </c>
      <c r="AQ55" s="302" t="s">
        <v>226</v>
      </c>
      <c r="AR55" s="302" t="s">
        <v>338</v>
      </c>
      <c r="AS55" s="302" t="s">
        <v>401</v>
      </c>
      <c r="AT55" s="302" t="s">
        <v>550</v>
      </c>
      <c r="AU55" s="302" t="s">
        <v>102</v>
      </c>
      <c r="AV55" s="302" t="s">
        <v>198</v>
      </c>
      <c r="AW55" s="302" t="s">
        <v>653</v>
      </c>
      <c r="AX55" s="302" t="s">
        <v>290</v>
      </c>
      <c r="AY55" s="302" t="s">
        <v>116</v>
      </c>
      <c r="AZ55" s="302" t="s">
        <v>816</v>
      </c>
      <c r="BA55" s="302" t="s">
        <v>513</v>
      </c>
      <c r="BB55" s="302" t="s">
        <v>679</v>
      </c>
      <c r="BC55" s="302" t="s">
        <v>837</v>
      </c>
      <c r="BD55" s="302" t="s">
        <v>251</v>
      </c>
      <c r="BE55" s="302" t="s">
        <v>529</v>
      </c>
      <c r="BF55" s="302" t="s">
        <v>697</v>
      </c>
      <c r="BG55" s="302" t="s">
        <v>343</v>
      </c>
      <c r="BH55" s="302" t="s">
        <v>169</v>
      </c>
      <c r="BI55" s="302" t="s">
        <v>541</v>
      </c>
      <c r="BJ55" s="302" t="s">
        <v>424</v>
      </c>
      <c r="BK55" s="302" t="s">
        <v>612</v>
      </c>
      <c r="BL55" s="303" t="s">
        <v>406</v>
      </c>
      <c r="BM55" s="295"/>
      <c r="BN55" s="296"/>
      <c r="BO55" s="42"/>
    </row>
    <row r="56" spans="1:67" x14ac:dyDescent="0.2">
      <c r="A56" s="41"/>
      <c r="B56" s="41"/>
      <c r="C56" s="41"/>
      <c r="D56" s="109" t="s">
        <v>523</v>
      </c>
      <c r="E56" s="110" t="s">
        <v>565</v>
      </c>
      <c r="F56" s="111">
        <f>B4+(42*B6)</f>
        <v>43</v>
      </c>
      <c r="G56" s="41"/>
      <c r="H56" s="42"/>
      <c r="I56" s="280"/>
      <c r="J56" s="286"/>
      <c r="K56" s="297">
        <f>F215</f>
        <v>202</v>
      </c>
      <c r="L56" s="298">
        <f>F495</f>
        <v>482</v>
      </c>
      <c r="M56" s="298">
        <f>F207</f>
        <v>194</v>
      </c>
      <c r="N56" s="298">
        <f>F485</f>
        <v>472</v>
      </c>
      <c r="O56" s="298">
        <f>F217</f>
        <v>204</v>
      </c>
      <c r="P56" s="298">
        <f>F487</f>
        <v>474</v>
      </c>
      <c r="Q56" s="298">
        <f>F216</f>
        <v>203</v>
      </c>
      <c r="R56" s="298">
        <f>F211</f>
        <v>198</v>
      </c>
      <c r="S56" s="298">
        <f>F221</f>
        <v>208</v>
      </c>
      <c r="T56" s="298">
        <f>F491</f>
        <v>478</v>
      </c>
      <c r="U56" s="298">
        <f>F196</f>
        <v>183</v>
      </c>
      <c r="V56" s="298">
        <f>F509</f>
        <v>496</v>
      </c>
      <c r="W56" s="298">
        <f>F638</f>
        <v>625</v>
      </c>
      <c r="X56" s="298">
        <f>F456</f>
        <v>443</v>
      </c>
      <c r="Y56" s="298">
        <f>F249</f>
        <v>236</v>
      </c>
      <c r="Z56" s="298">
        <f>F41</f>
        <v>28</v>
      </c>
      <c r="AA56" s="298">
        <f>F368</f>
        <v>355</v>
      </c>
      <c r="AB56" s="298">
        <f>F59</f>
        <v>46</v>
      </c>
      <c r="AC56" s="298">
        <f>F101</f>
        <v>88</v>
      </c>
      <c r="AD56" s="298">
        <f>F579</f>
        <v>566</v>
      </c>
      <c r="AE56" s="298">
        <f>F162</f>
        <v>149</v>
      </c>
      <c r="AF56" s="298">
        <f>F685</f>
        <v>672</v>
      </c>
      <c r="AG56" s="298">
        <f>F225</f>
        <v>212</v>
      </c>
      <c r="AH56" s="298">
        <f>F687</f>
        <v>674</v>
      </c>
      <c r="AI56" s="298">
        <f>F314</f>
        <v>301</v>
      </c>
      <c r="AJ56" s="299">
        <f>F625</f>
        <v>612</v>
      </c>
      <c r="AK56" s="300">
        <f t="shared" si="3"/>
        <v>3969251</v>
      </c>
      <c r="AL56" s="210"/>
      <c r="AM56" s="301" t="s">
        <v>481</v>
      </c>
      <c r="AN56" s="302" t="s">
        <v>217</v>
      </c>
      <c r="AO56" s="302" t="s">
        <v>598</v>
      </c>
      <c r="AP56" s="302" t="s">
        <v>378</v>
      </c>
      <c r="AQ56" s="302" t="s">
        <v>288</v>
      </c>
      <c r="AR56" s="302" t="s">
        <v>279</v>
      </c>
      <c r="AS56" s="302" t="s">
        <v>469</v>
      </c>
      <c r="AT56" s="302" t="s">
        <v>637</v>
      </c>
      <c r="AU56" s="302" t="s">
        <v>850</v>
      </c>
      <c r="AV56" s="302" t="s">
        <v>316</v>
      </c>
      <c r="AW56" s="302" t="s">
        <v>375</v>
      </c>
      <c r="AX56" s="302" t="s">
        <v>475</v>
      </c>
      <c r="AY56" s="302" t="s">
        <v>434</v>
      </c>
      <c r="AZ56" s="302" t="s">
        <v>633</v>
      </c>
      <c r="BA56" s="302" t="s">
        <v>364</v>
      </c>
      <c r="BB56" s="302" t="s">
        <v>319</v>
      </c>
      <c r="BC56" s="302" t="s">
        <v>426</v>
      </c>
      <c r="BD56" s="302" t="s">
        <v>128</v>
      </c>
      <c r="BE56" s="302" t="s">
        <v>292</v>
      </c>
      <c r="BF56" s="302" t="s">
        <v>356</v>
      </c>
      <c r="BG56" s="302" t="s">
        <v>161</v>
      </c>
      <c r="BH56" s="302" t="s">
        <v>853</v>
      </c>
      <c r="BI56" s="302" t="s">
        <v>387</v>
      </c>
      <c r="BJ56" s="302" t="s">
        <v>843</v>
      </c>
      <c r="BK56" s="302" t="s">
        <v>89</v>
      </c>
      <c r="BL56" s="303" t="s">
        <v>552</v>
      </c>
      <c r="BM56" s="295"/>
      <c r="BN56" s="296"/>
      <c r="BO56" s="42"/>
    </row>
    <row r="57" spans="1:67" x14ac:dyDescent="0.2">
      <c r="A57" s="41"/>
      <c r="B57" s="41"/>
      <c r="C57" s="41"/>
      <c r="D57" s="109" t="s">
        <v>230</v>
      </c>
      <c r="E57" s="110" t="s">
        <v>565</v>
      </c>
      <c r="F57" s="111">
        <f>B4+(43*B6)</f>
        <v>44</v>
      </c>
      <c r="G57" s="41"/>
      <c r="H57" s="42"/>
      <c r="I57" s="280"/>
      <c r="J57" s="286"/>
      <c r="K57" s="297">
        <f>F173</f>
        <v>160</v>
      </c>
      <c r="L57" s="298">
        <f>F519</f>
        <v>506</v>
      </c>
      <c r="M57" s="298">
        <f>F175</f>
        <v>162</v>
      </c>
      <c r="N57" s="298">
        <f>F530</f>
        <v>517</v>
      </c>
      <c r="O57" s="298">
        <f>F172</f>
        <v>159</v>
      </c>
      <c r="P57" s="298">
        <f>F528</f>
        <v>515</v>
      </c>
      <c r="Q57" s="298">
        <f>F527</f>
        <v>514</v>
      </c>
      <c r="R57" s="298">
        <f>F526</f>
        <v>513</v>
      </c>
      <c r="S57" s="298">
        <f>F179</f>
        <v>166</v>
      </c>
      <c r="T57" s="298">
        <f>F524</f>
        <v>511</v>
      </c>
      <c r="U57" s="298">
        <f>F180</f>
        <v>167</v>
      </c>
      <c r="V57" s="298">
        <f>F405</f>
        <v>392</v>
      </c>
      <c r="W57" s="298">
        <f>F223</f>
        <v>210</v>
      </c>
      <c r="X57" s="298">
        <f>F586</f>
        <v>573</v>
      </c>
      <c r="Y57" s="298">
        <f>F50</f>
        <v>37</v>
      </c>
      <c r="Z57" s="298">
        <f>F414</f>
        <v>401</v>
      </c>
      <c r="AA57" s="298">
        <f>F264</f>
        <v>251</v>
      </c>
      <c r="AB57" s="298">
        <f>F230</f>
        <v>217</v>
      </c>
      <c r="AC57" s="298">
        <f>F187</f>
        <v>174</v>
      </c>
      <c r="AD57" s="298">
        <f>F618</f>
        <v>605</v>
      </c>
      <c r="AE57" s="298">
        <f>F643</f>
        <v>630</v>
      </c>
      <c r="AF57" s="298">
        <f>F642</f>
        <v>629</v>
      </c>
      <c r="AG57" s="298">
        <f>F122</f>
        <v>109</v>
      </c>
      <c r="AH57" s="298">
        <f>F505</f>
        <v>492</v>
      </c>
      <c r="AI57" s="298">
        <f>F97</f>
        <v>84</v>
      </c>
      <c r="AJ57" s="299">
        <f>F120</f>
        <v>107</v>
      </c>
      <c r="AK57" s="300">
        <f t="shared" si="3"/>
        <v>3969251</v>
      </c>
      <c r="AL57" s="210"/>
      <c r="AM57" s="301" t="s">
        <v>419</v>
      </c>
      <c r="AN57" s="302" t="s">
        <v>483</v>
      </c>
      <c r="AO57" s="302" t="s">
        <v>363</v>
      </c>
      <c r="AP57" s="302" t="s">
        <v>252</v>
      </c>
      <c r="AQ57" s="302" t="s">
        <v>402</v>
      </c>
      <c r="AR57" s="302" t="s">
        <v>235</v>
      </c>
      <c r="AS57" s="302" t="s">
        <v>457</v>
      </c>
      <c r="AT57" s="302" t="s">
        <v>683</v>
      </c>
      <c r="AU57" s="302" t="s">
        <v>556</v>
      </c>
      <c r="AV57" s="302" t="s">
        <v>81</v>
      </c>
      <c r="AW57" s="302" t="s">
        <v>160</v>
      </c>
      <c r="AX57" s="302" t="s">
        <v>437</v>
      </c>
      <c r="AY57" s="302" t="s">
        <v>184</v>
      </c>
      <c r="AZ57" s="302" t="s">
        <v>511</v>
      </c>
      <c r="BA57" s="302" t="s">
        <v>430</v>
      </c>
      <c r="BB57" s="302" t="s">
        <v>204</v>
      </c>
      <c r="BC57" s="302" t="s">
        <v>528</v>
      </c>
      <c r="BD57" s="302" t="s">
        <v>698</v>
      </c>
      <c r="BE57" s="302" t="s">
        <v>537</v>
      </c>
      <c r="BF57" s="302" t="s">
        <v>355</v>
      </c>
      <c r="BG57" s="302" t="s">
        <v>638</v>
      </c>
      <c r="BH57" s="302" t="s">
        <v>566</v>
      </c>
      <c r="BI57" s="302" t="s">
        <v>388</v>
      </c>
      <c r="BJ57" s="302" t="s">
        <v>543</v>
      </c>
      <c r="BK57" s="302" t="s">
        <v>561</v>
      </c>
      <c r="BL57" s="303" t="s">
        <v>584</v>
      </c>
      <c r="BM57" s="295"/>
      <c r="BN57" s="296"/>
      <c r="BO57" s="42"/>
    </row>
    <row r="58" spans="1:67" x14ac:dyDescent="0.2">
      <c r="A58" s="41"/>
      <c r="B58" s="41"/>
      <c r="C58" s="41"/>
      <c r="D58" s="109" t="s">
        <v>390</v>
      </c>
      <c r="E58" s="110" t="s">
        <v>565</v>
      </c>
      <c r="F58" s="111">
        <f>B4+(44*B6)</f>
        <v>45</v>
      </c>
      <c r="G58" s="41"/>
      <c r="H58" s="42"/>
      <c r="I58" s="280"/>
      <c r="J58" s="286"/>
      <c r="K58" s="297">
        <f>F146</f>
        <v>133</v>
      </c>
      <c r="L58" s="298">
        <f>F545</f>
        <v>532</v>
      </c>
      <c r="M58" s="298">
        <f>F154</f>
        <v>141</v>
      </c>
      <c r="N58" s="298">
        <f>F556</f>
        <v>543</v>
      </c>
      <c r="O58" s="298">
        <f>F158</f>
        <v>145</v>
      </c>
      <c r="P58" s="298">
        <f>F147</f>
        <v>134</v>
      </c>
      <c r="Q58" s="298">
        <f>F151</f>
        <v>138</v>
      </c>
      <c r="R58" s="298">
        <f>F552</f>
        <v>539</v>
      </c>
      <c r="S58" s="298">
        <f>F148</f>
        <v>135</v>
      </c>
      <c r="T58" s="298">
        <f>F550</f>
        <v>537</v>
      </c>
      <c r="U58" s="298">
        <f>F152</f>
        <v>139</v>
      </c>
      <c r="V58" s="298">
        <f>F535</f>
        <v>522</v>
      </c>
      <c r="W58" s="298">
        <f>F76</f>
        <v>63</v>
      </c>
      <c r="X58" s="298">
        <f>F533</f>
        <v>520</v>
      </c>
      <c r="Y58" s="298">
        <f>F145</f>
        <v>132</v>
      </c>
      <c r="Z58" s="298">
        <f>F440</f>
        <v>427</v>
      </c>
      <c r="AA58" s="298">
        <f>F193</f>
        <v>180</v>
      </c>
      <c r="AB58" s="298">
        <f>F516</f>
        <v>503</v>
      </c>
      <c r="AC58" s="298">
        <f>F266</f>
        <v>253</v>
      </c>
      <c r="AD58" s="298">
        <f>F306</f>
        <v>293</v>
      </c>
      <c r="AE58" s="298">
        <f>F372</f>
        <v>359</v>
      </c>
      <c r="AF58" s="298">
        <f>F503</f>
        <v>490</v>
      </c>
      <c r="AG58" s="298">
        <f>F686</f>
        <v>673</v>
      </c>
      <c r="AH58" s="298">
        <f>F479</f>
        <v>466</v>
      </c>
      <c r="AI58" s="298">
        <f>F675</f>
        <v>662</v>
      </c>
      <c r="AJ58" s="299">
        <f>F155</f>
        <v>142</v>
      </c>
      <c r="AK58" s="300">
        <f t="shared" si="3"/>
        <v>3969251</v>
      </c>
      <c r="AL58" s="210"/>
      <c r="AM58" s="301" t="s">
        <v>548</v>
      </c>
      <c r="AN58" s="302" t="s">
        <v>509</v>
      </c>
      <c r="AO58" s="302" t="s">
        <v>229</v>
      </c>
      <c r="AP58" s="302" t="s">
        <v>433</v>
      </c>
      <c r="AQ58" s="302" t="s">
        <v>113</v>
      </c>
      <c r="AR58" s="302" t="s">
        <v>505</v>
      </c>
      <c r="AS58" s="302" t="s">
        <v>285</v>
      </c>
      <c r="AT58" s="302" t="s">
        <v>495</v>
      </c>
      <c r="AU58" s="302" t="s">
        <v>346</v>
      </c>
      <c r="AV58" s="302" t="s">
        <v>585</v>
      </c>
      <c r="AW58" s="302" t="s">
        <v>699</v>
      </c>
      <c r="AX58" s="302" t="s">
        <v>146</v>
      </c>
      <c r="AY58" s="302" t="s">
        <v>389</v>
      </c>
      <c r="AZ58" s="302" t="s">
        <v>809</v>
      </c>
      <c r="BA58" s="302" t="s">
        <v>308</v>
      </c>
      <c r="BB58" s="302" t="s">
        <v>322</v>
      </c>
      <c r="BC58" s="302" t="s">
        <v>517</v>
      </c>
      <c r="BD58" s="302" t="s">
        <v>354</v>
      </c>
      <c r="BE58" s="302" t="s">
        <v>121</v>
      </c>
      <c r="BF58" s="302" t="s">
        <v>155</v>
      </c>
      <c r="BG58" s="302" t="s">
        <v>158</v>
      </c>
      <c r="BH58" s="302" t="s">
        <v>581</v>
      </c>
      <c r="BI58" s="302" t="s">
        <v>823</v>
      </c>
      <c r="BJ58" s="302" t="s">
        <v>395</v>
      </c>
      <c r="BK58" s="302" t="s">
        <v>738</v>
      </c>
      <c r="BL58" s="303" t="s">
        <v>654</v>
      </c>
      <c r="BM58" s="295"/>
      <c r="BN58" s="296"/>
      <c r="BO58" s="42"/>
    </row>
    <row r="59" spans="1:67" x14ac:dyDescent="0.2">
      <c r="A59" s="41"/>
      <c r="B59" s="41"/>
      <c r="C59" s="41"/>
      <c r="D59" s="109" t="s">
        <v>128</v>
      </c>
      <c r="E59" s="110" t="s">
        <v>565</v>
      </c>
      <c r="F59" s="122">
        <f>B4+(45*B6)</f>
        <v>46</v>
      </c>
      <c r="G59" s="41"/>
      <c r="H59" s="42"/>
      <c r="I59" s="280"/>
      <c r="J59" s="286"/>
      <c r="K59" s="297">
        <f>F136</f>
        <v>123</v>
      </c>
      <c r="L59" s="298">
        <f>F574</f>
        <v>561</v>
      </c>
      <c r="M59" s="298">
        <f>F141</f>
        <v>128</v>
      </c>
      <c r="N59" s="298">
        <f>F563</f>
        <v>550</v>
      </c>
      <c r="O59" s="298">
        <f>F564</f>
        <v>551</v>
      </c>
      <c r="P59" s="298">
        <f>F565</f>
        <v>552</v>
      </c>
      <c r="Q59" s="298">
        <f>F137</f>
        <v>124</v>
      </c>
      <c r="R59" s="298">
        <f>F567</f>
        <v>554</v>
      </c>
      <c r="S59" s="298">
        <f>F139</f>
        <v>126</v>
      </c>
      <c r="T59" s="298">
        <f>F569</f>
        <v>556</v>
      </c>
      <c r="U59" s="298">
        <f>F135</f>
        <v>122</v>
      </c>
      <c r="V59" s="298">
        <f>F327</f>
        <v>314</v>
      </c>
      <c r="W59" s="298">
        <f>F142</f>
        <v>129</v>
      </c>
      <c r="X59" s="298">
        <f>F351</f>
        <v>338</v>
      </c>
      <c r="Y59" s="298">
        <f>F119</f>
        <v>106</v>
      </c>
      <c r="Z59" s="298">
        <f>F518</f>
        <v>505</v>
      </c>
      <c r="AA59" s="298">
        <f>F231</f>
        <v>218</v>
      </c>
      <c r="AB59" s="298">
        <f>F334</f>
        <v>321</v>
      </c>
      <c r="AC59" s="298">
        <f>F128</f>
        <v>115</v>
      </c>
      <c r="AD59" s="298">
        <f>F540</f>
        <v>527</v>
      </c>
      <c r="AE59" s="298">
        <f>F124</f>
        <v>111</v>
      </c>
      <c r="AF59" s="298">
        <f>F607</f>
        <v>594</v>
      </c>
      <c r="AG59" s="298">
        <f>F641</f>
        <v>628</v>
      </c>
      <c r="AH59" s="298">
        <f>F510</f>
        <v>497</v>
      </c>
      <c r="AI59" s="298">
        <f>F191</f>
        <v>178</v>
      </c>
      <c r="AJ59" s="299">
        <f>F286</f>
        <v>273</v>
      </c>
      <c r="AK59" s="300">
        <f t="shared" si="3"/>
        <v>3969251</v>
      </c>
      <c r="AL59" s="210"/>
      <c r="AM59" s="301" t="s">
        <v>470</v>
      </c>
      <c r="AN59" s="302" t="s">
        <v>256</v>
      </c>
      <c r="AO59" s="302" t="s">
        <v>525</v>
      </c>
      <c r="AP59" s="302" t="s">
        <v>588</v>
      </c>
      <c r="AQ59" s="302" t="s">
        <v>631</v>
      </c>
      <c r="AR59" s="302" t="s">
        <v>655</v>
      </c>
      <c r="AS59" s="302" t="s">
        <v>190</v>
      </c>
      <c r="AT59" s="302" t="s">
        <v>614</v>
      </c>
      <c r="AU59" s="302" t="s">
        <v>289</v>
      </c>
      <c r="AV59" s="302" t="s">
        <v>336</v>
      </c>
      <c r="AW59" s="302" t="s">
        <v>350</v>
      </c>
      <c r="AX59" s="302" t="s">
        <v>398</v>
      </c>
      <c r="AY59" s="302" t="s">
        <v>689</v>
      </c>
      <c r="AZ59" s="302" t="s">
        <v>800</v>
      </c>
      <c r="BA59" s="302" t="s">
        <v>368</v>
      </c>
      <c r="BB59" s="302" t="s">
        <v>371</v>
      </c>
      <c r="BC59" s="302" t="s">
        <v>524</v>
      </c>
      <c r="BD59" s="302" t="s">
        <v>417</v>
      </c>
      <c r="BE59" s="302" t="s">
        <v>507</v>
      </c>
      <c r="BF59" s="302" t="s">
        <v>240</v>
      </c>
      <c r="BG59" s="302" t="s">
        <v>579</v>
      </c>
      <c r="BH59" s="302" t="s">
        <v>262</v>
      </c>
      <c r="BI59" s="302" t="s">
        <v>610</v>
      </c>
      <c r="BJ59" s="302" t="s">
        <v>278</v>
      </c>
      <c r="BK59" s="302" t="s">
        <v>345</v>
      </c>
      <c r="BL59" s="303" t="s">
        <v>643</v>
      </c>
      <c r="BM59" s="295"/>
      <c r="BN59" s="296"/>
      <c r="BO59" s="42"/>
    </row>
    <row r="60" spans="1:67" x14ac:dyDescent="0.2">
      <c r="A60" s="41"/>
      <c r="B60" s="41"/>
      <c r="C60" s="41"/>
      <c r="D60" s="109" t="s">
        <v>380</v>
      </c>
      <c r="E60" s="110" t="s">
        <v>565</v>
      </c>
      <c r="F60" s="122">
        <f>B4+(46*B6)</f>
        <v>47</v>
      </c>
      <c r="G60" s="41"/>
      <c r="H60" s="42"/>
      <c r="I60" s="280"/>
      <c r="J60" s="286"/>
      <c r="K60" s="297">
        <f>F104</f>
        <v>91</v>
      </c>
      <c r="L60" s="298">
        <f>F600</f>
        <v>587</v>
      </c>
      <c r="M60" s="298">
        <f>F113</f>
        <v>100</v>
      </c>
      <c r="N60" s="298">
        <f>F115</f>
        <v>102</v>
      </c>
      <c r="O60" s="298">
        <f>F112</f>
        <v>99</v>
      </c>
      <c r="P60" s="298">
        <f>F591</f>
        <v>578</v>
      </c>
      <c r="Q60" s="298">
        <f>F114</f>
        <v>101</v>
      </c>
      <c r="R60" s="298">
        <f>F593</f>
        <v>580</v>
      </c>
      <c r="S60" s="298">
        <f>F93</f>
        <v>80</v>
      </c>
      <c r="T60" s="298">
        <f>F316</f>
        <v>303</v>
      </c>
      <c r="U60" s="298">
        <f>F284</f>
        <v>271</v>
      </c>
      <c r="V60" s="298">
        <f>F584</f>
        <v>571</v>
      </c>
      <c r="W60" s="298">
        <f>F377</f>
        <v>364</v>
      </c>
      <c r="X60" s="298">
        <f>F482</f>
        <v>469</v>
      </c>
      <c r="Y60" s="298">
        <f>F204</f>
        <v>191</v>
      </c>
      <c r="Z60" s="298">
        <f>F497</f>
        <v>484</v>
      </c>
      <c r="AA60" s="298">
        <f>F203</f>
        <v>190</v>
      </c>
      <c r="AB60" s="298">
        <f>F499</f>
        <v>486</v>
      </c>
      <c r="AC60" s="298">
        <f>F159</f>
        <v>146</v>
      </c>
      <c r="AD60" s="298">
        <f>F501</f>
        <v>488</v>
      </c>
      <c r="AE60" s="298">
        <f>F398</f>
        <v>385</v>
      </c>
      <c r="AF60" s="298">
        <f>F538</f>
        <v>525</v>
      </c>
      <c r="AG60" s="298">
        <f>F84</f>
        <v>71</v>
      </c>
      <c r="AH60" s="298">
        <f>F536</f>
        <v>523</v>
      </c>
      <c r="AI60" s="298">
        <f>F652</f>
        <v>639</v>
      </c>
      <c r="AJ60" s="299">
        <f>F390</f>
        <v>377</v>
      </c>
      <c r="AK60" s="300">
        <f t="shared" si="3"/>
        <v>3969251</v>
      </c>
      <c r="AL60" s="210"/>
      <c r="AM60" s="301" t="s">
        <v>409</v>
      </c>
      <c r="AN60" s="302" t="s">
        <v>381</v>
      </c>
      <c r="AO60" s="302" t="s">
        <v>95</v>
      </c>
      <c r="AP60" s="302" t="s">
        <v>460</v>
      </c>
      <c r="AQ60" s="302" t="s">
        <v>314</v>
      </c>
      <c r="AR60" s="302" t="s">
        <v>623</v>
      </c>
      <c r="AS60" s="302" t="s">
        <v>271</v>
      </c>
      <c r="AT60" s="302" t="s">
        <v>591</v>
      </c>
      <c r="AU60" s="302" t="s">
        <v>2</v>
      </c>
      <c r="AV60" s="302" t="s">
        <v>502</v>
      </c>
      <c r="AW60" s="302" t="s">
        <v>681</v>
      </c>
      <c r="AX60" s="302" t="s">
        <v>530</v>
      </c>
      <c r="AY60" s="302" t="s">
        <v>813</v>
      </c>
      <c r="AZ60" s="302" t="s">
        <v>615</v>
      </c>
      <c r="BA60" s="302" t="s">
        <v>695</v>
      </c>
      <c r="BB60" s="302" t="s">
        <v>394</v>
      </c>
      <c r="BC60" s="302" t="s">
        <v>159</v>
      </c>
      <c r="BD60" s="302" t="s">
        <v>603</v>
      </c>
      <c r="BE60" s="302" t="s">
        <v>622</v>
      </c>
      <c r="BF60" s="302" t="s">
        <v>564</v>
      </c>
      <c r="BG60" s="302" t="s">
        <v>86</v>
      </c>
      <c r="BH60" s="302" t="s">
        <v>647</v>
      </c>
      <c r="BI60" s="302" t="s">
        <v>540</v>
      </c>
      <c r="BJ60" s="302" t="s">
        <v>266</v>
      </c>
      <c r="BK60" s="302" t="s">
        <v>315</v>
      </c>
      <c r="BL60" s="303" t="s">
        <v>570</v>
      </c>
      <c r="BM60" s="295"/>
      <c r="BN60" s="296"/>
      <c r="BO60" s="42"/>
    </row>
    <row r="61" spans="1:67" x14ac:dyDescent="0.2">
      <c r="A61" s="41"/>
      <c r="B61" s="41"/>
      <c r="C61" s="41"/>
      <c r="D61" s="109" t="s">
        <v>349</v>
      </c>
      <c r="E61" s="110" t="s">
        <v>565</v>
      </c>
      <c r="F61" s="111">
        <f>B4+(47*B6)</f>
        <v>48</v>
      </c>
      <c r="G61" s="41"/>
      <c r="H61" s="42"/>
      <c r="I61" s="280"/>
      <c r="J61" s="286"/>
      <c r="K61" s="297">
        <f>F71</f>
        <v>58</v>
      </c>
      <c r="L61" s="298">
        <f>F623</f>
        <v>610</v>
      </c>
      <c r="M61" s="298">
        <f>F635</f>
        <v>622</v>
      </c>
      <c r="N61" s="298">
        <f>F634</f>
        <v>621</v>
      </c>
      <c r="O61" s="298">
        <f>F72</f>
        <v>59</v>
      </c>
      <c r="P61" s="298">
        <f>F632</f>
        <v>619</v>
      </c>
      <c r="Q61" s="298">
        <f>F68</f>
        <v>55</v>
      </c>
      <c r="R61" s="298">
        <f>F630</f>
        <v>617</v>
      </c>
      <c r="S61" s="298">
        <f>F386</f>
        <v>373</v>
      </c>
      <c r="T61" s="298">
        <f>F257</f>
        <v>244</v>
      </c>
      <c r="U61" s="298">
        <f>F362</f>
        <v>349</v>
      </c>
      <c r="V61" s="298">
        <f>F613</f>
        <v>600</v>
      </c>
      <c r="W61" s="298">
        <f>F171</f>
        <v>158</v>
      </c>
      <c r="X61" s="298">
        <f>F325</f>
        <v>312</v>
      </c>
      <c r="Y61" s="298">
        <f>F353</f>
        <v>340</v>
      </c>
      <c r="Z61" s="298">
        <f>F336</f>
        <v>323</v>
      </c>
      <c r="AA61" s="298">
        <f>F102</f>
        <v>89</v>
      </c>
      <c r="AB61" s="298">
        <f>F308</f>
        <v>295</v>
      </c>
      <c r="AC61" s="298">
        <f>F370</f>
        <v>357</v>
      </c>
      <c r="AD61" s="298">
        <f>F332</f>
        <v>319</v>
      </c>
      <c r="AE61" s="298">
        <f>F188</f>
        <v>175</v>
      </c>
      <c r="AF61" s="298">
        <f>F304</f>
        <v>291</v>
      </c>
      <c r="AG61" s="298">
        <f>F189</f>
        <v>176</v>
      </c>
      <c r="AH61" s="298">
        <f>F614</f>
        <v>601</v>
      </c>
      <c r="AI61" s="298">
        <f>F121</f>
        <v>108</v>
      </c>
      <c r="AJ61" s="299">
        <f>F443</f>
        <v>430</v>
      </c>
      <c r="AK61" s="300">
        <f t="shared" si="3"/>
        <v>3969251</v>
      </c>
      <c r="AL61" s="210"/>
      <c r="AM61" s="301" t="s">
        <v>499</v>
      </c>
      <c r="AN61" s="302" t="s">
        <v>392</v>
      </c>
      <c r="AO61" s="302" t="s">
        <v>241</v>
      </c>
      <c r="AP61" s="302" t="s">
        <v>510</v>
      </c>
      <c r="AQ61" s="302" t="s">
        <v>573</v>
      </c>
      <c r="AR61" s="302" t="s">
        <v>671</v>
      </c>
      <c r="AS61" s="302" t="s">
        <v>602</v>
      </c>
      <c r="AT61" s="302" t="s">
        <v>526</v>
      </c>
      <c r="AU61" s="302" t="s">
        <v>563</v>
      </c>
      <c r="AV61" s="302" t="s">
        <v>421</v>
      </c>
      <c r="AW61" s="302" t="s">
        <v>677</v>
      </c>
      <c r="AX61" s="302" t="s">
        <v>275</v>
      </c>
      <c r="AY61" s="302" t="s">
        <v>245</v>
      </c>
      <c r="AZ61" s="302" t="s">
        <v>805</v>
      </c>
      <c r="BA61" s="302" t="s">
        <v>440</v>
      </c>
      <c r="BB61" s="302" t="s">
        <v>670</v>
      </c>
      <c r="BC61" s="302" t="s">
        <v>539</v>
      </c>
      <c r="BD61" s="302" t="s">
        <v>532</v>
      </c>
      <c r="BE61" s="302" t="s">
        <v>514</v>
      </c>
      <c r="BF61" s="302" t="s">
        <v>88</v>
      </c>
      <c r="BG61" s="302" t="s">
        <v>94</v>
      </c>
      <c r="BH61" s="302" t="s">
        <v>205</v>
      </c>
      <c r="BI61" s="302" t="s">
        <v>549</v>
      </c>
      <c r="BJ61" s="302" t="s">
        <v>300</v>
      </c>
      <c r="BK61" s="302" t="s">
        <v>652</v>
      </c>
      <c r="BL61" s="303" t="s">
        <v>339</v>
      </c>
      <c r="BM61" s="295"/>
      <c r="BN61" s="296"/>
      <c r="BO61" s="42"/>
    </row>
    <row r="62" spans="1:67" x14ac:dyDescent="0.2">
      <c r="A62" s="41"/>
      <c r="B62" s="41"/>
      <c r="C62" s="41"/>
      <c r="D62" s="109" t="s">
        <v>74</v>
      </c>
      <c r="E62" s="110" t="s">
        <v>565</v>
      </c>
      <c r="F62" s="111">
        <f>B4+(48*B6)</f>
        <v>49</v>
      </c>
      <c r="G62" s="41"/>
      <c r="H62" s="42"/>
      <c r="I62" s="280"/>
      <c r="J62" s="286"/>
      <c r="K62" s="297">
        <f>F392</f>
        <v>379</v>
      </c>
      <c r="L62" s="298">
        <f>F391</f>
        <v>378</v>
      </c>
      <c r="M62" s="298">
        <f>F380</f>
        <v>367</v>
      </c>
      <c r="N62" s="298">
        <f>F322</f>
        <v>309</v>
      </c>
      <c r="O62" s="298">
        <f>F382</f>
        <v>369</v>
      </c>
      <c r="P62" s="298">
        <f>F320</f>
        <v>307</v>
      </c>
      <c r="Q62" s="298">
        <f>F384</f>
        <v>371</v>
      </c>
      <c r="R62" s="298">
        <f>F318</f>
        <v>305</v>
      </c>
      <c r="S62" s="298">
        <f>F75</f>
        <v>62</v>
      </c>
      <c r="T62" s="298">
        <f>F595</f>
        <v>582</v>
      </c>
      <c r="U62" s="298">
        <f>F110</f>
        <v>97</v>
      </c>
      <c r="V62" s="298">
        <f>F639</f>
        <v>626</v>
      </c>
      <c r="W62" s="298">
        <f>F165</f>
        <v>152</v>
      </c>
      <c r="X62" s="298">
        <f>F560</f>
        <v>547</v>
      </c>
      <c r="Y62" s="298">
        <f>F662</f>
        <v>649</v>
      </c>
      <c r="Z62" s="298">
        <f>F544</f>
        <v>531</v>
      </c>
      <c r="AA62" s="298">
        <f>F126</f>
        <v>113</v>
      </c>
      <c r="AB62" s="298">
        <f>F542</f>
        <v>529</v>
      </c>
      <c r="AC62" s="298">
        <f>F205</f>
        <v>192</v>
      </c>
      <c r="AD62" s="298">
        <f>F514</f>
        <v>501</v>
      </c>
      <c r="AE62" s="298">
        <f>F539</f>
        <v>526</v>
      </c>
      <c r="AF62" s="298">
        <f>F123</f>
        <v>110</v>
      </c>
      <c r="AG62" s="298">
        <f>F163</f>
        <v>150</v>
      </c>
      <c r="AH62" s="298">
        <f>F583</f>
        <v>570</v>
      </c>
      <c r="AI62" s="298">
        <f>F87</f>
        <v>74</v>
      </c>
      <c r="AJ62" s="299">
        <f>F18</f>
        <v>5</v>
      </c>
      <c r="AK62" s="300">
        <f t="shared" si="3"/>
        <v>3969251</v>
      </c>
      <c r="AL62" s="210"/>
      <c r="AM62" s="301" t="s">
        <v>221</v>
      </c>
      <c r="AN62" s="302" t="s">
        <v>425</v>
      </c>
      <c r="AO62" s="302" t="s">
        <v>416</v>
      </c>
      <c r="AP62" s="302" t="s">
        <v>439</v>
      </c>
      <c r="AQ62" s="302" t="s">
        <v>264</v>
      </c>
      <c r="AR62" s="302" t="s">
        <v>281</v>
      </c>
      <c r="AS62" s="302" t="s">
        <v>282</v>
      </c>
      <c r="AT62" s="302" t="s">
        <v>399</v>
      </c>
      <c r="AU62" s="302" t="s">
        <v>164</v>
      </c>
      <c r="AV62" s="302" t="s">
        <v>276</v>
      </c>
      <c r="AW62" s="302" t="s">
        <v>508</v>
      </c>
      <c r="AX62" s="302" t="s">
        <v>213</v>
      </c>
      <c r="AY62" s="302" t="s">
        <v>90</v>
      </c>
      <c r="AZ62" s="302" t="s">
        <v>491</v>
      </c>
      <c r="BA62" s="302" t="s">
        <v>562</v>
      </c>
      <c r="BB62" s="302" t="s">
        <v>299</v>
      </c>
      <c r="BC62" s="302" t="s">
        <v>71</v>
      </c>
      <c r="BD62" s="302" t="s">
        <v>191</v>
      </c>
      <c r="BE62" s="302" t="s">
        <v>459</v>
      </c>
      <c r="BF62" s="302" t="s">
        <v>694</v>
      </c>
      <c r="BG62" s="302" t="s">
        <v>600</v>
      </c>
      <c r="BH62" s="302" t="s">
        <v>453</v>
      </c>
      <c r="BI62" s="302" t="s">
        <v>443</v>
      </c>
      <c r="BJ62" s="302" t="s">
        <v>145</v>
      </c>
      <c r="BK62" s="302" t="s">
        <v>232</v>
      </c>
      <c r="BL62" s="303" t="s">
        <v>488</v>
      </c>
      <c r="BM62" s="295"/>
      <c r="BN62" s="296"/>
      <c r="BO62" s="42"/>
    </row>
    <row r="63" spans="1:67" ht="13.5" thickBot="1" x14ac:dyDescent="0.25">
      <c r="A63" s="41"/>
      <c r="B63" s="41"/>
      <c r="C63" s="41"/>
      <c r="D63" s="109" t="s">
        <v>494</v>
      </c>
      <c r="E63" s="110" t="s">
        <v>565</v>
      </c>
      <c r="F63" s="122">
        <f>B4+(49*B6)</f>
        <v>50</v>
      </c>
      <c r="G63" s="41"/>
      <c r="H63" s="42"/>
      <c r="I63" s="280"/>
      <c r="J63" s="286"/>
      <c r="K63" s="306">
        <f>F338</f>
        <v>325</v>
      </c>
      <c r="L63" s="307">
        <f>F311</f>
        <v>298</v>
      </c>
      <c r="M63" s="307">
        <f>F80</f>
        <v>67</v>
      </c>
      <c r="N63" s="307">
        <f>F589</f>
        <v>576</v>
      </c>
      <c r="O63" s="307">
        <f>F130</f>
        <v>117</v>
      </c>
      <c r="P63" s="307">
        <f>F554</f>
        <v>541</v>
      </c>
      <c r="Q63" s="307">
        <f>F176</f>
        <v>163</v>
      </c>
      <c r="R63" s="307">
        <f>F489</f>
        <v>476</v>
      </c>
      <c r="S63" s="307">
        <f>F239</f>
        <v>226</v>
      </c>
      <c r="T63" s="307">
        <f>F446</f>
        <v>433</v>
      </c>
      <c r="U63" s="307">
        <f>F419</f>
        <v>406</v>
      </c>
      <c r="V63" s="307">
        <f>F47</f>
        <v>34</v>
      </c>
      <c r="W63" s="307">
        <f>F689</f>
        <v>676</v>
      </c>
      <c r="X63" s="307">
        <f>F664</f>
        <v>651</v>
      </c>
      <c r="Y63" s="307">
        <f>F81</f>
        <v>68</v>
      </c>
      <c r="Z63" s="307">
        <f>F289</f>
        <v>276</v>
      </c>
      <c r="AA63" s="307">
        <f>F439</f>
        <v>426</v>
      </c>
      <c r="AB63" s="307">
        <f>F603</f>
        <v>590</v>
      </c>
      <c r="AC63" s="307">
        <f>F500</f>
        <v>487</v>
      </c>
      <c r="AD63" s="307">
        <f>F182</f>
        <v>169</v>
      </c>
      <c r="AE63" s="307">
        <f>F106</f>
        <v>93</v>
      </c>
      <c r="AF63" s="307">
        <f>F581</f>
        <v>568</v>
      </c>
      <c r="AG63" s="307">
        <f>F400</f>
        <v>387</v>
      </c>
      <c r="AH63" s="307">
        <f>F85</f>
        <v>72</v>
      </c>
      <c r="AI63" s="307">
        <f>F389</f>
        <v>376</v>
      </c>
      <c r="AJ63" s="308">
        <f>F313</f>
        <v>300</v>
      </c>
      <c r="AK63" s="300">
        <f t="shared" si="3"/>
        <v>3969251</v>
      </c>
      <c r="AL63" s="210"/>
      <c r="AM63" s="309" t="s">
        <v>617</v>
      </c>
      <c r="AN63" s="310" t="s">
        <v>112</v>
      </c>
      <c r="AO63" s="310" t="s">
        <v>651</v>
      </c>
      <c r="AP63" s="310" t="s">
        <v>627</v>
      </c>
      <c r="AQ63" s="310" t="s">
        <v>522</v>
      </c>
      <c r="AR63" s="310" t="s">
        <v>686</v>
      </c>
      <c r="AS63" s="310" t="s">
        <v>194</v>
      </c>
      <c r="AT63" s="310" t="s">
        <v>462</v>
      </c>
      <c r="AU63" s="310" t="s">
        <v>468</v>
      </c>
      <c r="AV63" s="310" t="s">
        <v>267</v>
      </c>
      <c r="AW63" s="310" t="s">
        <v>484</v>
      </c>
      <c r="AX63" s="310" t="s">
        <v>261</v>
      </c>
      <c r="AY63" s="310" t="s">
        <v>835</v>
      </c>
      <c r="AZ63" s="310" t="s">
        <v>828</v>
      </c>
      <c r="BA63" s="310" t="s">
        <v>644</v>
      </c>
      <c r="BB63" s="310" t="s">
        <v>243</v>
      </c>
      <c r="BC63" s="310" t="s">
        <v>365</v>
      </c>
      <c r="BD63" s="310" t="s">
        <v>407</v>
      </c>
      <c r="BE63" s="310" t="s">
        <v>687</v>
      </c>
      <c r="BF63" s="310" t="s">
        <v>138</v>
      </c>
      <c r="BG63" s="310" t="s">
        <v>609</v>
      </c>
      <c r="BH63" s="310" t="s">
        <v>118</v>
      </c>
      <c r="BI63" s="310" t="s">
        <v>397</v>
      </c>
      <c r="BJ63" s="310" t="s">
        <v>73</v>
      </c>
      <c r="BK63" s="310" t="s">
        <v>126</v>
      </c>
      <c r="BL63" s="311" t="s">
        <v>535</v>
      </c>
      <c r="BM63" s="295"/>
      <c r="BN63" s="296"/>
      <c r="BO63" s="42"/>
    </row>
    <row r="64" spans="1:67" x14ac:dyDescent="0.2">
      <c r="A64" s="41"/>
      <c r="B64" s="41"/>
      <c r="C64" s="41"/>
      <c r="D64" s="109" t="s">
        <v>682</v>
      </c>
      <c r="E64" s="110" t="s">
        <v>565</v>
      </c>
      <c r="F64" s="122">
        <f>B4+(50*B6)</f>
        <v>51</v>
      </c>
      <c r="G64" s="41"/>
      <c r="H64" s="42"/>
      <c r="I64" s="280"/>
      <c r="J64" s="286"/>
      <c r="K64" s="312">
        <f t="shared" ref="K64:AJ64" si="4">SUM(K38:K63)</f>
        <v>8801</v>
      </c>
      <c r="L64" s="313">
        <f t="shared" si="4"/>
        <v>8801</v>
      </c>
      <c r="M64" s="313">
        <f t="shared" si="4"/>
        <v>8801</v>
      </c>
      <c r="N64" s="313">
        <f t="shared" si="4"/>
        <v>8801</v>
      </c>
      <c r="O64" s="313">
        <f t="shared" si="4"/>
        <v>8801</v>
      </c>
      <c r="P64" s="313">
        <f t="shared" si="4"/>
        <v>8801</v>
      </c>
      <c r="Q64" s="313">
        <f t="shared" si="4"/>
        <v>8801</v>
      </c>
      <c r="R64" s="313">
        <f t="shared" si="4"/>
        <v>8801</v>
      </c>
      <c r="S64" s="313">
        <f t="shared" si="4"/>
        <v>8801</v>
      </c>
      <c r="T64" s="313">
        <f t="shared" si="4"/>
        <v>8801</v>
      </c>
      <c r="U64" s="313">
        <f t="shared" si="4"/>
        <v>8801</v>
      </c>
      <c r="V64" s="313">
        <f t="shared" si="4"/>
        <v>8801</v>
      </c>
      <c r="W64" s="313">
        <f t="shared" si="4"/>
        <v>8801</v>
      </c>
      <c r="X64" s="313">
        <f t="shared" si="4"/>
        <v>8801</v>
      </c>
      <c r="Y64" s="313">
        <f t="shared" si="4"/>
        <v>8801</v>
      </c>
      <c r="Z64" s="313">
        <f t="shared" si="4"/>
        <v>8801</v>
      </c>
      <c r="AA64" s="313">
        <f t="shared" si="4"/>
        <v>8801</v>
      </c>
      <c r="AB64" s="313">
        <f t="shared" si="4"/>
        <v>8801</v>
      </c>
      <c r="AC64" s="313">
        <f t="shared" si="4"/>
        <v>8801</v>
      </c>
      <c r="AD64" s="313">
        <f t="shared" si="4"/>
        <v>8801</v>
      </c>
      <c r="AE64" s="313">
        <f t="shared" si="4"/>
        <v>8801</v>
      </c>
      <c r="AF64" s="313">
        <f t="shared" si="4"/>
        <v>8801</v>
      </c>
      <c r="AG64" s="313">
        <f t="shared" si="4"/>
        <v>8801</v>
      </c>
      <c r="AH64" s="313">
        <f t="shared" si="4"/>
        <v>8801</v>
      </c>
      <c r="AI64" s="313">
        <f t="shared" si="4"/>
        <v>8801</v>
      </c>
      <c r="AJ64" s="313">
        <f t="shared" si="4"/>
        <v>8801</v>
      </c>
      <c r="AK64" s="314">
        <f>SUMSQ(K38,L39,M40,N41,O42,P43,Q44,R45,S46,T47,U48,V49,W50,X51,Y52,Z53,AA54,AB55,AC56,AD57,AE58,AF59,AG60,AH61,AI62,AJ63)</f>
        <v>3969251</v>
      </c>
      <c r="AL64" s="210"/>
      <c r="AM64" s="210"/>
      <c r="AN64" s="282"/>
      <c r="AO64" s="282"/>
      <c r="AP64" s="282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  <c r="BI64" s="210"/>
      <c r="BJ64" s="210"/>
      <c r="BK64" s="210"/>
      <c r="BL64" s="210"/>
      <c r="BM64" s="295"/>
      <c r="BN64" s="296"/>
      <c r="BO64" s="42"/>
    </row>
    <row r="65" spans="1:67" ht="13.5" thickBot="1" x14ac:dyDescent="0.25">
      <c r="A65" s="41"/>
      <c r="B65" s="41"/>
      <c r="C65" s="41"/>
      <c r="D65" s="109" t="s">
        <v>849</v>
      </c>
      <c r="E65" s="110" t="s">
        <v>565</v>
      </c>
      <c r="F65" s="111">
        <f>B4+(51*B6)</f>
        <v>52</v>
      </c>
      <c r="G65" s="41"/>
      <c r="H65" s="42"/>
      <c r="I65" s="280"/>
      <c r="J65" s="286"/>
      <c r="K65" s="315">
        <f t="shared" ref="K65:AJ65" si="5">SUMSQ(K38:K63)</f>
        <v>3969251</v>
      </c>
      <c r="L65" s="316">
        <f t="shared" si="5"/>
        <v>3969251</v>
      </c>
      <c r="M65" s="316">
        <f t="shared" si="5"/>
        <v>3969251</v>
      </c>
      <c r="N65" s="316">
        <f t="shared" si="5"/>
        <v>3969251</v>
      </c>
      <c r="O65" s="316">
        <f t="shared" si="5"/>
        <v>3969251</v>
      </c>
      <c r="P65" s="316">
        <f t="shared" si="5"/>
        <v>3969251</v>
      </c>
      <c r="Q65" s="316">
        <f t="shared" si="5"/>
        <v>3969251</v>
      </c>
      <c r="R65" s="316">
        <f t="shared" si="5"/>
        <v>3969251</v>
      </c>
      <c r="S65" s="316">
        <f t="shared" si="5"/>
        <v>3969251</v>
      </c>
      <c r="T65" s="316">
        <f t="shared" si="5"/>
        <v>3969251</v>
      </c>
      <c r="U65" s="316">
        <f t="shared" si="5"/>
        <v>3969251</v>
      </c>
      <c r="V65" s="316">
        <f t="shared" si="5"/>
        <v>3969251</v>
      </c>
      <c r="W65" s="316">
        <f t="shared" si="5"/>
        <v>3969251</v>
      </c>
      <c r="X65" s="316">
        <f t="shared" si="5"/>
        <v>3969251</v>
      </c>
      <c r="Y65" s="316">
        <f t="shared" si="5"/>
        <v>3969251</v>
      </c>
      <c r="Z65" s="316">
        <f t="shared" si="5"/>
        <v>3969251</v>
      </c>
      <c r="AA65" s="316">
        <f t="shared" si="5"/>
        <v>3969251</v>
      </c>
      <c r="AB65" s="316">
        <f t="shared" si="5"/>
        <v>3969251</v>
      </c>
      <c r="AC65" s="316">
        <f t="shared" si="5"/>
        <v>3969251</v>
      </c>
      <c r="AD65" s="316">
        <f t="shared" si="5"/>
        <v>3969251</v>
      </c>
      <c r="AE65" s="316">
        <f t="shared" si="5"/>
        <v>3969251</v>
      </c>
      <c r="AF65" s="316">
        <f t="shared" si="5"/>
        <v>3969251</v>
      </c>
      <c r="AG65" s="316">
        <f t="shared" si="5"/>
        <v>3969251</v>
      </c>
      <c r="AH65" s="316">
        <f t="shared" si="5"/>
        <v>3969251</v>
      </c>
      <c r="AI65" s="316">
        <f t="shared" si="5"/>
        <v>3969251</v>
      </c>
      <c r="AJ65" s="316">
        <f t="shared" si="5"/>
        <v>3969251</v>
      </c>
      <c r="AK65" s="317">
        <f>SUMSQ(K63,L62,M61,N60,O59,P58,Q57,R56,S55,T54,U53,V52,W51,X50,Y49,Z48,AA47,AB46,AC45,AD44,AE43,AF42,AG41,AH40,AI39,AJ38)</f>
        <v>3969251</v>
      </c>
      <c r="AL65" s="210"/>
      <c r="AM65" s="302" t="s">
        <v>283</v>
      </c>
      <c r="AN65" s="302" t="s">
        <v>177</v>
      </c>
      <c r="AO65" s="302" t="s">
        <v>531</v>
      </c>
      <c r="AP65" s="302" t="s">
        <v>515</v>
      </c>
      <c r="AQ65" s="302" t="s">
        <v>120</v>
      </c>
      <c r="AR65" s="302" t="s">
        <v>223</v>
      </c>
      <c r="AS65" s="302" t="s">
        <v>341</v>
      </c>
      <c r="AT65" s="302" t="s">
        <v>438</v>
      </c>
      <c r="AU65" s="302" t="s">
        <v>490</v>
      </c>
      <c r="AV65" s="302" t="s">
        <v>606</v>
      </c>
      <c r="AW65" s="302" t="s">
        <v>369</v>
      </c>
      <c r="AX65" s="302" t="s">
        <v>477</v>
      </c>
      <c r="AY65" s="302" t="s">
        <v>166</v>
      </c>
      <c r="AZ65" s="302" t="s">
        <v>807</v>
      </c>
      <c r="BA65" s="302" t="s">
        <v>846</v>
      </c>
      <c r="BB65" s="302" t="s">
        <v>174</v>
      </c>
      <c r="BC65" s="302" t="s">
        <v>139</v>
      </c>
      <c r="BD65" s="302" t="s">
        <v>251</v>
      </c>
      <c r="BE65" s="302" t="s">
        <v>292</v>
      </c>
      <c r="BF65" s="302" t="s">
        <v>355</v>
      </c>
      <c r="BG65" s="302" t="s">
        <v>158</v>
      </c>
      <c r="BH65" s="302" t="s">
        <v>262</v>
      </c>
      <c r="BI65" s="302" t="s">
        <v>540</v>
      </c>
      <c r="BJ65" s="302" t="s">
        <v>300</v>
      </c>
      <c r="BK65" s="302" t="s">
        <v>232</v>
      </c>
      <c r="BL65" s="302" t="s">
        <v>535</v>
      </c>
      <c r="BM65" s="295"/>
      <c r="BN65" s="296"/>
      <c r="BO65" s="42"/>
    </row>
    <row r="66" spans="1:67" x14ac:dyDescent="0.2">
      <c r="A66" s="41"/>
      <c r="B66" s="41"/>
      <c r="C66" s="41"/>
      <c r="D66" s="109" t="s">
        <v>272</v>
      </c>
      <c r="E66" s="110" t="s">
        <v>565</v>
      </c>
      <c r="F66" s="111">
        <f>B4+(52*B6)</f>
        <v>53</v>
      </c>
      <c r="G66" s="41"/>
      <c r="H66" s="42"/>
      <c r="I66" s="280"/>
      <c r="J66" s="286"/>
      <c r="K66" s="282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318" t="s">
        <v>617</v>
      </c>
      <c r="AN66" s="318" t="s">
        <v>425</v>
      </c>
      <c r="AO66" s="318" t="s">
        <v>241</v>
      </c>
      <c r="AP66" s="318" t="s">
        <v>460</v>
      </c>
      <c r="AQ66" s="318" t="s">
        <v>631</v>
      </c>
      <c r="AR66" s="318" t="s">
        <v>505</v>
      </c>
      <c r="AS66" s="318" t="s">
        <v>457</v>
      </c>
      <c r="AT66" s="318" t="s">
        <v>637</v>
      </c>
      <c r="AU66" s="318" t="s">
        <v>102</v>
      </c>
      <c r="AV66" s="318" t="s">
        <v>466</v>
      </c>
      <c r="AW66" s="318" t="s">
        <v>691</v>
      </c>
      <c r="AX66" s="318" t="s">
        <v>415</v>
      </c>
      <c r="AY66" s="318" t="s">
        <v>408</v>
      </c>
      <c r="AZ66" s="318" t="s">
        <v>70</v>
      </c>
      <c r="BA66" s="318" t="s">
        <v>546</v>
      </c>
      <c r="BB66" s="318" t="s">
        <v>144</v>
      </c>
      <c r="BC66" s="318" t="s">
        <v>383</v>
      </c>
      <c r="BD66" s="318" t="s">
        <v>582</v>
      </c>
      <c r="BE66" s="318" t="s">
        <v>97</v>
      </c>
      <c r="BF66" s="318" t="s">
        <v>239</v>
      </c>
      <c r="BG66" s="318" t="s">
        <v>554</v>
      </c>
      <c r="BH66" s="318" t="s">
        <v>323</v>
      </c>
      <c r="BI66" s="318" t="s">
        <v>123</v>
      </c>
      <c r="BJ66" s="318" t="s">
        <v>78</v>
      </c>
      <c r="BK66" s="318" t="s">
        <v>305</v>
      </c>
      <c r="BL66" s="318" t="s">
        <v>503</v>
      </c>
      <c r="BM66" s="295"/>
      <c r="BN66" s="296"/>
      <c r="BO66" s="42"/>
    </row>
    <row r="67" spans="1:67" ht="13.5" thickBot="1" x14ac:dyDescent="0.25">
      <c r="A67" s="41"/>
      <c r="B67" s="41"/>
      <c r="C67" s="41"/>
      <c r="D67" s="109" t="s">
        <v>139</v>
      </c>
      <c r="E67" s="110" t="s">
        <v>565</v>
      </c>
      <c r="F67" s="122">
        <f>B4+(53*B6)</f>
        <v>54</v>
      </c>
      <c r="G67" s="41"/>
      <c r="H67" s="42"/>
      <c r="I67" s="319"/>
      <c r="J67" s="320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2"/>
      <c r="AN67" s="322"/>
      <c r="AO67" s="322"/>
      <c r="AP67" s="322"/>
      <c r="AQ67" s="322"/>
      <c r="AR67" s="322"/>
      <c r="AS67" s="322"/>
      <c r="AT67" s="322"/>
      <c r="AU67" s="322"/>
      <c r="AV67" s="322"/>
      <c r="AW67" s="322"/>
      <c r="AX67" s="322"/>
      <c r="AY67" s="322"/>
      <c r="AZ67" s="322"/>
      <c r="BA67" s="322"/>
      <c r="BB67" s="322"/>
      <c r="BC67" s="322"/>
      <c r="BD67" s="322"/>
      <c r="BE67" s="322"/>
      <c r="BF67" s="322"/>
      <c r="BG67" s="322"/>
      <c r="BH67" s="322"/>
      <c r="BI67" s="322"/>
      <c r="BJ67" s="322"/>
      <c r="BK67" s="322"/>
      <c r="BL67" s="322"/>
      <c r="BM67" s="323"/>
      <c r="BN67" s="296"/>
      <c r="BO67" s="42"/>
    </row>
    <row r="68" spans="1:67" ht="13.5" thickBot="1" x14ac:dyDescent="0.25">
      <c r="A68" s="41"/>
      <c r="B68" s="41"/>
      <c r="C68" s="41"/>
      <c r="D68" s="109" t="s">
        <v>602</v>
      </c>
      <c r="E68" s="110" t="s">
        <v>565</v>
      </c>
      <c r="F68" s="122">
        <f>B4+(54*B6)</f>
        <v>55</v>
      </c>
      <c r="G68" s="41"/>
      <c r="H68" s="42"/>
      <c r="I68" s="324"/>
      <c r="J68" s="325"/>
      <c r="K68" s="325"/>
      <c r="L68" s="325"/>
      <c r="M68" s="325"/>
      <c r="N68" s="325"/>
      <c r="O68" s="325"/>
      <c r="P68" s="325"/>
      <c r="Q68" s="325"/>
      <c r="R68" s="325"/>
      <c r="S68" s="325"/>
      <c r="T68" s="325"/>
      <c r="U68" s="325"/>
      <c r="V68" s="325"/>
      <c r="W68" s="325"/>
      <c r="X68" s="325"/>
      <c r="Y68" s="325"/>
      <c r="Z68" s="325"/>
      <c r="AA68" s="325"/>
      <c r="AB68" s="325"/>
      <c r="AC68" s="325"/>
      <c r="AD68" s="325"/>
      <c r="AE68" s="325"/>
      <c r="AF68" s="325"/>
      <c r="AG68" s="325"/>
      <c r="AH68" s="325"/>
      <c r="AI68" s="325"/>
      <c r="AJ68" s="325"/>
      <c r="AK68" s="325"/>
      <c r="AL68" s="325"/>
      <c r="AM68" s="325"/>
      <c r="AN68" s="325"/>
      <c r="AO68" s="325"/>
      <c r="AP68" s="325"/>
      <c r="AQ68" s="325"/>
      <c r="AR68" s="325"/>
      <c r="AS68" s="325"/>
      <c r="AT68" s="325"/>
      <c r="AU68" s="325"/>
      <c r="AV68" s="325"/>
      <c r="AW68" s="325"/>
      <c r="AX68" s="325"/>
      <c r="AY68" s="325"/>
      <c r="AZ68" s="325"/>
      <c r="BA68" s="325"/>
      <c r="BB68" s="325"/>
      <c r="BC68" s="325"/>
      <c r="BD68" s="325"/>
      <c r="BE68" s="325"/>
      <c r="BF68" s="325"/>
      <c r="BG68" s="325"/>
      <c r="BH68" s="325"/>
      <c r="BI68" s="325"/>
      <c r="BJ68" s="325"/>
      <c r="BK68" s="325"/>
      <c r="BL68" s="325"/>
      <c r="BM68" s="325"/>
      <c r="BN68" s="326"/>
      <c r="BO68" s="42"/>
    </row>
    <row r="69" spans="1:67" x14ac:dyDescent="0.2">
      <c r="A69" s="41"/>
      <c r="B69" s="41"/>
      <c r="C69" s="41"/>
      <c r="D69" s="109" t="s">
        <v>596</v>
      </c>
      <c r="E69" s="110" t="s">
        <v>565</v>
      </c>
      <c r="F69" s="111">
        <f>B4+(55*B6)</f>
        <v>56</v>
      </c>
      <c r="G69" s="41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</row>
    <row r="70" spans="1:67" x14ac:dyDescent="0.2">
      <c r="A70" s="41"/>
      <c r="B70" s="41"/>
      <c r="C70" s="41"/>
      <c r="D70" s="109" t="s">
        <v>471</v>
      </c>
      <c r="E70" s="110" t="s">
        <v>565</v>
      </c>
      <c r="F70" s="111">
        <f>B4+(56*B6)</f>
        <v>57</v>
      </c>
      <c r="G70" s="41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</row>
    <row r="71" spans="1:67" x14ac:dyDescent="0.2">
      <c r="A71" s="41"/>
      <c r="B71" s="41"/>
      <c r="C71" s="41"/>
      <c r="D71" s="109" t="s">
        <v>499</v>
      </c>
      <c r="E71" s="110" t="s">
        <v>565</v>
      </c>
      <c r="F71" s="111">
        <f>B4+(57*B6)</f>
        <v>58</v>
      </c>
      <c r="G71" s="41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</row>
    <row r="72" spans="1:67" x14ac:dyDescent="0.2">
      <c r="A72" s="41"/>
      <c r="B72" s="41"/>
      <c r="C72" s="41"/>
      <c r="D72" s="109" t="s">
        <v>573</v>
      </c>
      <c r="E72" s="110" t="s">
        <v>565</v>
      </c>
      <c r="F72" s="111">
        <f>B4+(58*B6)</f>
        <v>59</v>
      </c>
      <c r="G72" s="41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</row>
    <row r="73" spans="1:67" x14ac:dyDescent="0.2">
      <c r="A73" s="41"/>
      <c r="B73" s="41"/>
      <c r="C73" s="41"/>
      <c r="D73" s="109" t="s">
        <v>369</v>
      </c>
      <c r="E73" s="110" t="s">
        <v>565</v>
      </c>
      <c r="F73" s="122">
        <f>B4+(59*B6)</f>
        <v>60</v>
      </c>
      <c r="G73" s="41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</row>
    <row r="74" spans="1:67" x14ac:dyDescent="0.2">
      <c r="A74" s="41"/>
      <c r="B74" s="41"/>
      <c r="C74" s="41"/>
      <c r="D74" s="109" t="s">
        <v>210</v>
      </c>
      <c r="E74" s="110" t="s">
        <v>565</v>
      </c>
      <c r="F74" s="122">
        <f>B4+(60*B6)</f>
        <v>61</v>
      </c>
      <c r="G74" s="41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</row>
    <row r="75" spans="1:67" x14ac:dyDescent="0.2">
      <c r="A75" s="41"/>
      <c r="B75" s="41"/>
      <c r="C75" s="41"/>
      <c r="D75" s="109" t="s">
        <v>164</v>
      </c>
      <c r="E75" s="110" t="s">
        <v>565</v>
      </c>
      <c r="F75" s="111">
        <f>B4+(61*B6)</f>
        <v>62</v>
      </c>
      <c r="G75" s="41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</row>
    <row r="76" spans="1:67" x14ac:dyDescent="0.2">
      <c r="A76" s="41"/>
      <c r="B76" s="41"/>
      <c r="C76" s="41"/>
      <c r="D76" s="109" t="s">
        <v>389</v>
      </c>
      <c r="E76" s="110" t="s">
        <v>565</v>
      </c>
      <c r="F76" s="111">
        <f>B4+(62*B6)</f>
        <v>63</v>
      </c>
      <c r="G76" s="41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</row>
    <row r="77" spans="1:67" x14ac:dyDescent="0.2">
      <c r="A77" s="41"/>
      <c r="B77" s="41"/>
      <c r="C77" s="41"/>
      <c r="D77" s="109" t="s">
        <v>140</v>
      </c>
      <c r="E77" s="110" t="s">
        <v>565</v>
      </c>
      <c r="F77" s="122">
        <f>B4+(63*B6)</f>
        <v>64</v>
      </c>
      <c r="G77" s="41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</row>
    <row r="78" spans="1:67" x14ac:dyDescent="0.2">
      <c r="A78" s="41"/>
      <c r="B78" s="41"/>
      <c r="C78" s="41"/>
      <c r="D78" s="109" t="s">
        <v>487</v>
      </c>
      <c r="E78" s="110" t="s">
        <v>565</v>
      </c>
      <c r="F78" s="122">
        <f>B4+(64*B6)</f>
        <v>65</v>
      </c>
      <c r="G78" s="41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</row>
    <row r="79" spans="1:67" x14ac:dyDescent="0.2">
      <c r="A79" s="41"/>
      <c r="B79" s="41"/>
      <c r="C79" s="41"/>
      <c r="D79" s="109" t="s">
        <v>293</v>
      </c>
      <c r="E79" s="110" t="s">
        <v>565</v>
      </c>
      <c r="F79" s="111">
        <f>B4+(65*B6)</f>
        <v>66</v>
      </c>
      <c r="G79" s="41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</row>
    <row r="80" spans="1:67" x14ac:dyDescent="0.2">
      <c r="A80" s="41"/>
      <c r="B80" s="41"/>
      <c r="C80" s="41"/>
      <c r="D80" s="109" t="s">
        <v>651</v>
      </c>
      <c r="E80" s="110" t="s">
        <v>565</v>
      </c>
      <c r="F80" s="111">
        <f>B4+(66*B6)</f>
        <v>67</v>
      </c>
      <c r="G80" s="41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</row>
    <row r="81" spans="1:67" x14ac:dyDescent="0.2">
      <c r="A81" s="41"/>
      <c r="B81" s="41"/>
      <c r="C81" s="41"/>
      <c r="D81" s="109" t="s">
        <v>644</v>
      </c>
      <c r="E81" s="110" t="s">
        <v>565</v>
      </c>
      <c r="F81" s="122">
        <f>B4+(67*B6)</f>
        <v>68</v>
      </c>
      <c r="G81" s="41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</row>
    <row r="82" spans="1:67" x14ac:dyDescent="0.2">
      <c r="A82" s="41"/>
      <c r="B82" s="41"/>
      <c r="C82" s="41"/>
      <c r="D82" s="109" t="s">
        <v>554</v>
      </c>
      <c r="E82" s="110" t="s">
        <v>565</v>
      </c>
      <c r="F82" s="122">
        <f>B4+(68*B6)</f>
        <v>69</v>
      </c>
      <c r="G82" s="41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</row>
    <row r="83" spans="1:67" x14ac:dyDescent="0.2">
      <c r="A83" s="41"/>
      <c r="B83" s="41"/>
      <c r="C83" s="41"/>
      <c r="D83" s="109" t="s">
        <v>97</v>
      </c>
      <c r="E83" s="110" t="s">
        <v>565</v>
      </c>
      <c r="F83" s="111">
        <f>B4+(69*B6)</f>
        <v>70</v>
      </c>
      <c r="G83" s="41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</row>
    <row r="84" spans="1:67" x14ac:dyDescent="0.2">
      <c r="A84" s="41"/>
      <c r="B84" s="41"/>
      <c r="C84" s="41"/>
      <c r="D84" s="109" t="s">
        <v>540</v>
      </c>
      <c r="E84" s="110" t="s">
        <v>565</v>
      </c>
      <c r="F84" s="111">
        <f>B4+(70*B6)</f>
        <v>71</v>
      </c>
      <c r="G84" s="41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</row>
    <row r="85" spans="1:67" x14ac:dyDescent="0.2">
      <c r="A85" s="41"/>
      <c r="B85" s="41"/>
      <c r="C85" s="41"/>
      <c r="D85" s="109" t="s">
        <v>73</v>
      </c>
      <c r="E85" s="110" t="s">
        <v>565</v>
      </c>
      <c r="F85" s="111">
        <f>B4+(71*B6)</f>
        <v>72</v>
      </c>
      <c r="G85" s="41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</row>
    <row r="86" spans="1:67" x14ac:dyDescent="0.2">
      <c r="A86" s="41"/>
      <c r="B86" s="41"/>
      <c r="C86" s="41"/>
      <c r="D86" s="109" t="s">
        <v>195</v>
      </c>
      <c r="E86" s="110" t="s">
        <v>565</v>
      </c>
      <c r="F86" s="111">
        <f>B4+(72*B6)</f>
        <v>73</v>
      </c>
      <c r="G86" s="41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</row>
    <row r="87" spans="1:67" x14ac:dyDescent="0.2">
      <c r="A87" s="41"/>
      <c r="B87" s="41"/>
      <c r="C87" s="41"/>
      <c r="D87" s="109" t="s">
        <v>232</v>
      </c>
      <c r="E87" s="110" t="s">
        <v>565</v>
      </c>
      <c r="F87" s="122">
        <f>B4+(73*B6)</f>
        <v>74</v>
      </c>
      <c r="G87" s="41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</row>
    <row r="88" spans="1:67" x14ac:dyDescent="0.2">
      <c r="A88" s="41"/>
      <c r="B88" s="41"/>
      <c r="C88" s="41"/>
      <c r="D88" s="109" t="s">
        <v>332</v>
      </c>
      <c r="E88" s="110" t="s">
        <v>565</v>
      </c>
      <c r="F88" s="122">
        <f>B4+(74*B6)</f>
        <v>75</v>
      </c>
      <c r="G88" s="41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</row>
    <row r="89" spans="1:67" x14ac:dyDescent="0.2">
      <c r="A89" s="41"/>
      <c r="B89" s="41"/>
      <c r="C89" s="41"/>
      <c r="D89" s="109" t="s">
        <v>557</v>
      </c>
      <c r="E89" s="110" t="s">
        <v>565</v>
      </c>
      <c r="F89" s="111">
        <f>B4+(75*B6)</f>
        <v>76</v>
      </c>
      <c r="G89" s="41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</row>
    <row r="90" spans="1:67" x14ac:dyDescent="0.2">
      <c r="A90" s="41"/>
      <c r="B90" s="41"/>
      <c r="C90" s="41"/>
      <c r="D90" s="109" t="s">
        <v>667</v>
      </c>
      <c r="E90" s="110" t="s">
        <v>565</v>
      </c>
      <c r="F90" s="111">
        <f>B4+(76*B6)</f>
        <v>77</v>
      </c>
      <c r="G90" s="41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</row>
    <row r="91" spans="1:67" x14ac:dyDescent="0.2">
      <c r="A91" s="41"/>
      <c r="B91" s="41"/>
      <c r="C91" s="41"/>
      <c r="D91" s="109" t="s">
        <v>801</v>
      </c>
      <c r="E91" s="110" t="s">
        <v>565</v>
      </c>
      <c r="F91" s="122">
        <f>B4+(77*B6)</f>
        <v>78</v>
      </c>
      <c r="G91" s="41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</row>
    <row r="92" spans="1:67" x14ac:dyDescent="0.2">
      <c r="A92" s="41"/>
      <c r="B92" s="41"/>
      <c r="C92" s="41"/>
      <c r="D92" s="109" t="s">
        <v>1</v>
      </c>
      <c r="E92" s="110" t="s">
        <v>565</v>
      </c>
      <c r="F92" s="122">
        <f>B4+(78*B6)</f>
        <v>79</v>
      </c>
      <c r="G92" s="41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</row>
    <row r="93" spans="1:67" x14ac:dyDescent="0.2">
      <c r="A93" s="41"/>
      <c r="B93" s="41"/>
      <c r="C93" s="41"/>
      <c r="D93" s="109" t="s">
        <v>2</v>
      </c>
      <c r="E93" s="110" t="s">
        <v>565</v>
      </c>
      <c r="F93" s="111">
        <f>B4+(79*B6)</f>
        <v>80</v>
      </c>
      <c r="G93" s="41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</row>
    <row r="94" spans="1:67" x14ac:dyDescent="0.2">
      <c r="A94" s="41"/>
      <c r="B94" s="41"/>
      <c r="C94" s="41"/>
      <c r="D94" s="109" t="s">
        <v>639</v>
      </c>
      <c r="E94" s="110" t="s">
        <v>565</v>
      </c>
      <c r="F94" s="111">
        <f>B4+(80*B6)</f>
        <v>81</v>
      </c>
      <c r="G94" s="41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</row>
    <row r="95" spans="1:67" x14ac:dyDescent="0.2">
      <c r="A95" s="41"/>
      <c r="B95" s="41"/>
      <c r="C95" s="41"/>
      <c r="D95" s="109" t="s">
        <v>572</v>
      </c>
      <c r="E95" s="110" t="s">
        <v>565</v>
      </c>
      <c r="F95" s="122">
        <f>B4+(81*B6)</f>
        <v>82</v>
      </c>
      <c r="G95" s="41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</row>
    <row r="96" spans="1:67" x14ac:dyDescent="0.2">
      <c r="A96" s="41"/>
      <c r="B96" s="41"/>
      <c r="C96" s="41"/>
      <c r="D96" s="109" t="s">
        <v>410</v>
      </c>
      <c r="E96" s="110" t="s">
        <v>565</v>
      </c>
      <c r="F96" s="122">
        <f>B4+(82*B6)</f>
        <v>83</v>
      </c>
      <c r="G96" s="41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</row>
    <row r="97" spans="1:67" x14ac:dyDescent="0.2">
      <c r="A97" s="41"/>
      <c r="B97" s="41"/>
      <c r="C97" s="41"/>
      <c r="D97" s="109" t="s">
        <v>561</v>
      </c>
      <c r="E97" s="110" t="s">
        <v>565</v>
      </c>
      <c r="F97" s="111">
        <f>B4+(83*B6)</f>
        <v>84</v>
      </c>
      <c r="G97" s="41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</row>
    <row r="98" spans="1:67" x14ac:dyDescent="0.2">
      <c r="A98" s="41"/>
      <c r="B98" s="41"/>
      <c r="C98" s="41"/>
      <c r="D98" s="109" t="s">
        <v>650</v>
      </c>
      <c r="E98" s="110" t="s">
        <v>565</v>
      </c>
      <c r="F98" s="111">
        <f>B4+(84*B6)</f>
        <v>85</v>
      </c>
      <c r="G98" s="41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</row>
    <row r="99" spans="1:67" x14ac:dyDescent="0.2">
      <c r="A99" s="41"/>
      <c r="B99" s="41"/>
      <c r="C99" s="41"/>
      <c r="D99" s="109" t="s">
        <v>202</v>
      </c>
      <c r="E99" s="110" t="s">
        <v>565</v>
      </c>
      <c r="F99" s="111">
        <f>B4+(85*B6)</f>
        <v>86</v>
      </c>
      <c r="G99" s="41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</row>
    <row r="100" spans="1:67" x14ac:dyDescent="0.2">
      <c r="A100" s="41"/>
      <c r="B100" s="41"/>
      <c r="C100" s="41"/>
      <c r="D100" s="109" t="s">
        <v>143</v>
      </c>
      <c r="E100" s="110" t="s">
        <v>565</v>
      </c>
      <c r="F100" s="111">
        <f>B4+(86*B6)</f>
        <v>87</v>
      </c>
      <c r="G100" s="41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</row>
    <row r="101" spans="1:67" x14ac:dyDescent="0.2">
      <c r="A101" s="41"/>
      <c r="B101" s="41"/>
      <c r="C101" s="41"/>
      <c r="D101" s="109" t="s">
        <v>292</v>
      </c>
      <c r="E101" s="110" t="s">
        <v>565</v>
      </c>
      <c r="F101" s="122">
        <f>B4+(87*B6)</f>
        <v>88</v>
      </c>
      <c r="G101" s="41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</row>
    <row r="102" spans="1:67" x14ac:dyDescent="0.2">
      <c r="A102" s="41"/>
      <c r="B102" s="41"/>
      <c r="C102" s="41"/>
      <c r="D102" s="109" t="s">
        <v>539</v>
      </c>
      <c r="E102" s="110" t="s">
        <v>565</v>
      </c>
      <c r="F102" s="122">
        <f>B4+(88*B6)</f>
        <v>89</v>
      </c>
      <c r="G102" s="41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</row>
    <row r="103" spans="1:67" x14ac:dyDescent="0.2">
      <c r="A103" s="41"/>
      <c r="B103" s="41"/>
      <c r="C103" s="41"/>
      <c r="D103" s="109" t="s">
        <v>72</v>
      </c>
      <c r="E103" s="110" t="s">
        <v>565</v>
      </c>
      <c r="F103" s="111">
        <f>B4+(89*B6)</f>
        <v>90</v>
      </c>
      <c r="G103" s="41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</row>
    <row r="104" spans="1:67" x14ac:dyDescent="0.2">
      <c r="A104" s="41"/>
      <c r="B104" s="41"/>
      <c r="C104" s="41"/>
      <c r="D104" s="109" t="s">
        <v>409</v>
      </c>
      <c r="E104" s="110" t="s">
        <v>565</v>
      </c>
      <c r="F104" s="111">
        <f>B4+(90*B6)</f>
        <v>91</v>
      </c>
      <c r="G104" s="41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</row>
    <row r="105" spans="1:67" x14ac:dyDescent="0.2">
      <c r="A105" s="41"/>
      <c r="B105" s="41"/>
      <c r="C105" s="41"/>
      <c r="D105" s="109" t="s">
        <v>123</v>
      </c>
      <c r="E105" s="110" t="s">
        <v>565</v>
      </c>
      <c r="F105" s="122">
        <f>B4+(91*B6)</f>
        <v>92</v>
      </c>
      <c r="G105" s="41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</row>
    <row r="106" spans="1:67" x14ac:dyDescent="0.2">
      <c r="A106" s="41"/>
      <c r="B106" s="41"/>
      <c r="C106" s="41"/>
      <c r="D106" s="109" t="s">
        <v>609</v>
      </c>
      <c r="E106" s="110" t="s">
        <v>565</v>
      </c>
      <c r="F106" s="122">
        <f>B4+(92*B6)</f>
        <v>93</v>
      </c>
      <c r="G106" s="41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</row>
    <row r="107" spans="1:67" x14ac:dyDescent="0.2">
      <c r="A107" s="41"/>
      <c r="B107" s="41"/>
      <c r="C107" s="41"/>
      <c r="D107" s="109" t="s">
        <v>590</v>
      </c>
      <c r="E107" s="110" t="s">
        <v>565</v>
      </c>
      <c r="F107" s="111">
        <f>B4+(93*B6)</f>
        <v>94</v>
      </c>
      <c r="G107" s="41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</row>
    <row r="108" spans="1:67" x14ac:dyDescent="0.2">
      <c r="A108" s="41"/>
      <c r="B108" s="41"/>
      <c r="C108" s="41"/>
      <c r="D108" s="109" t="s">
        <v>489</v>
      </c>
      <c r="E108" s="110" t="s">
        <v>565</v>
      </c>
      <c r="F108" s="111">
        <f>B4+(94*B6)</f>
        <v>95</v>
      </c>
      <c r="G108" s="41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</row>
    <row r="109" spans="1:67" x14ac:dyDescent="0.2">
      <c r="A109" s="41"/>
      <c r="B109" s="41"/>
      <c r="C109" s="41"/>
      <c r="D109" s="109" t="s">
        <v>166</v>
      </c>
      <c r="E109" s="110" t="s">
        <v>565</v>
      </c>
      <c r="F109" s="122">
        <f>B4+(95*B6)</f>
        <v>96</v>
      </c>
      <c r="G109" s="41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</row>
    <row r="110" spans="1:67" x14ac:dyDescent="0.2">
      <c r="A110" s="41"/>
      <c r="B110" s="41"/>
      <c r="C110" s="41"/>
      <c r="D110" s="109" t="s">
        <v>508</v>
      </c>
      <c r="E110" s="110" t="s">
        <v>565</v>
      </c>
      <c r="F110" s="122">
        <f>B4+(96*B6)</f>
        <v>97</v>
      </c>
      <c r="G110" s="41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</row>
    <row r="111" spans="1:67" x14ac:dyDescent="0.2">
      <c r="A111" s="41"/>
      <c r="B111" s="41"/>
      <c r="C111" s="41"/>
      <c r="D111" s="109" t="s">
        <v>331</v>
      </c>
      <c r="E111" s="110" t="s">
        <v>565</v>
      </c>
      <c r="F111" s="111">
        <f>B4+(97*B6)</f>
        <v>98</v>
      </c>
      <c r="G111" s="41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</row>
    <row r="112" spans="1:67" x14ac:dyDescent="0.2">
      <c r="A112" s="41"/>
      <c r="B112" s="41"/>
      <c r="C112" s="41"/>
      <c r="D112" s="109" t="s">
        <v>314</v>
      </c>
      <c r="E112" s="110" t="s">
        <v>565</v>
      </c>
      <c r="F112" s="111">
        <f>B4+(98*B6)</f>
        <v>99</v>
      </c>
      <c r="G112" s="41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</row>
    <row r="113" spans="1:67" x14ac:dyDescent="0.2">
      <c r="A113" s="41"/>
      <c r="B113" s="41"/>
      <c r="C113" s="41"/>
      <c r="D113" s="109" t="s">
        <v>95</v>
      </c>
      <c r="E113" s="110" t="s">
        <v>565</v>
      </c>
      <c r="F113" s="111">
        <f>B4+(99*B6)</f>
        <v>100</v>
      </c>
      <c r="G113" s="41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</row>
    <row r="114" spans="1:67" x14ac:dyDescent="0.2">
      <c r="A114" s="41"/>
      <c r="B114" s="41"/>
      <c r="C114" s="41"/>
      <c r="D114" s="109" t="s">
        <v>271</v>
      </c>
      <c r="E114" s="110" t="s">
        <v>565</v>
      </c>
      <c r="F114" s="111">
        <f>B4+(100*B6)</f>
        <v>101</v>
      </c>
      <c r="G114" s="41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</row>
    <row r="115" spans="1:67" x14ac:dyDescent="0.2">
      <c r="A115" s="41"/>
      <c r="B115" s="41"/>
      <c r="C115" s="41"/>
      <c r="D115" s="109" t="s">
        <v>460</v>
      </c>
      <c r="E115" s="110" t="s">
        <v>565</v>
      </c>
      <c r="F115" s="122">
        <f>B4+(101*B6)</f>
        <v>102</v>
      </c>
      <c r="G115" s="41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</row>
    <row r="116" spans="1:67" x14ac:dyDescent="0.2">
      <c r="A116" s="41"/>
      <c r="B116" s="41"/>
      <c r="C116" s="41"/>
      <c r="D116" s="109" t="s">
        <v>662</v>
      </c>
      <c r="E116" s="110" t="s">
        <v>565</v>
      </c>
      <c r="F116" s="122">
        <f>B4+(102*B6)</f>
        <v>103</v>
      </c>
      <c r="G116" s="41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</row>
    <row r="117" spans="1:67" x14ac:dyDescent="0.2">
      <c r="A117" s="41"/>
      <c r="B117" s="41"/>
      <c r="C117" s="41"/>
      <c r="D117" s="109" t="s">
        <v>846</v>
      </c>
      <c r="E117" s="110" t="s">
        <v>565</v>
      </c>
      <c r="F117" s="111">
        <f>B4+(103*B6)</f>
        <v>104</v>
      </c>
      <c r="G117" s="41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</row>
    <row r="118" spans="1:67" x14ac:dyDescent="0.2">
      <c r="A118" s="41"/>
      <c r="B118" s="41"/>
      <c r="C118" s="41"/>
      <c r="D118" s="109" t="s">
        <v>142</v>
      </c>
      <c r="E118" s="110" t="s">
        <v>565</v>
      </c>
      <c r="F118" s="111">
        <f>B4+(104*B6)</f>
        <v>105</v>
      </c>
      <c r="G118" s="41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</row>
    <row r="119" spans="1:67" x14ac:dyDescent="0.2">
      <c r="A119" s="41"/>
      <c r="B119" s="41"/>
      <c r="C119" s="41"/>
      <c r="D119" s="109" t="s">
        <v>368</v>
      </c>
      <c r="E119" s="110" t="s">
        <v>565</v>
      </c>
      <c r="F119" s="122">
        <f>B4+(105*B6)</f>
        <v>106</v>
      </c>
      <c r="G119" s="41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</row>
    <row r="120" spans="1:67" x14ac:dyDescent="0.2">
      <c r="A120" s="41"/>
      <c r="B120" s="41"/>
      <c r="C120" s="41"/>
      <c r="D120" s="109" t="s">
        <v>584</v>
      </c>
      <c r="E120" s="110" t="s">
        <v>565</v>
      </c>
      <c r="F120" s="122">
        <f>B4+(106*B6)</f>
        <v>107</v>
      </c>
      <c r="G120" s="41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</row>
    <row r="121" spans="1:67" x14ac:dyDescent="0.2">
      <c r="A121" s="41"/>
      <c r="B121" s="41"/>
      <c r="C121" s="41"/>
      <c r="D121" s="109" t="s">
        <v>652</v>
      </c>
      <c r="E121" s="110" t="s">
        <v>565</v>
      </c>
      <c r="F121" s="111">
        <f>B4+(107*B6)</f>
        <v>108</v>
      </c>
      <c r="G121" s="41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</row>
    <row r="122" spans="1:67" x14ac:dyDescent="0.2">
      <c r="A122" s="41"/>
      <c r="B122" s="41"/>
      <c r="C122" s="41"/>
      <c r="D122" s="109" t="s">
        <v>388</v>
      </c>
      <c r="E122" s="110" t="s">
        <v>565</v>
      </c>
      <c r="F122" s="111">
        <f>B4+(108*B6)</f>
        <v>109</v>
      </c>
      <c r="G122" s="41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</row>
    <row r="123" spans="1:67" x14ac:dyDescent="0.2">
      <c r="A123" s="41"/>
      <c r="B123" s="41"/>
      <c r="C123" s="41"/>
      <c r="D123" s="109" t="s">
        <v>453</v>
      </c>
      <c r="E123" s="110" t="s">
        <v>565</v>
      </c>
      <c r="F123" s="122">
        <f>B4+(109*B6)</f>
        <v>110</v>
      </c>
      <c r="G123" s="41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</row>
    <row r="124" spans="1:67" x14ac:dyDescent="0.2">
      <c r="A124" s="41"/>
      <c r="B124" s="41"/>
      <c r="C124" s="41"/>
      <c r="D124" s="109" t="s">
        <v>579</v>
      </c>
      <c r="E124" s="110" t="s">
        <v>565</v>
      </c>
      <c r="F124" s="122">
        <f>B4+(110*B6)</f>
        <v>111</v>
      </c>
      <c r="G124" s="41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</row>
    <row r="125" spans="1:67" x14ac:dyDescent="0.2">
      <c r="A125" s="41"/>
      <c r="B125" s="41"/>
      <c r="C125" s="41"/>
      <c r="D125" s="109" t="s">
        <v>320</v>
      </c>
      <c r="E125" s="110" t="s">
        <v>565</v>
      </c>
      <c r="F125" s="111">
        <f>B4+(111*B6)</f>
        <v>112</v>
      </c>
      <c r="G125" s="41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</row>
    <row r="126" spans="1:67" x14ac:dyDescent="0.2">
      <c r="A126" s="41"/>
      <c r="B126" s="41"/>
      <c r="C126" s="41"/>
      <c r="D126" s="109" t="s">
        <v>71</v>
      </c>
      <c r="E126" s="110" t="s">
        <v>565</v>
      </c>
      <c r="F126" s="111">
        <f>B4+(112*B6)</f>
        <v>113</v>
      </c>
      <c r="G126" s="41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</row>
    <row r="127" spans="1:67" x14ac:dyDescent="0.2">
      <c r="A127" s="41"/>
      <c r="B127" s="41"/>
      <c r="C127" s="41"/>
      <c r="D127" s="109" t="s">
        <v>231</v>
      </c>
      <c r="E127" s="110" t="s">
        <v>565</v>
      </c>
      <c r="F127" s="111">
        <f>B4+(113*B6)</f>
        <v>114</v>
      </c>
      <c r="G127" s="41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</row>
    <row r="128" spans="1:67" x14ac:dyDescent="0.2">
      <c r="A128" s="41"/>
      <c r="B128" s="41"/>
      <c r="C128" s="41"/>
      <c r="D128" s="109" t="s">
        <v>507</v>
      </c>
      <c r="E128" s="110" t="s">
        <v>565</v>
      </c>
      <c r="F128" s="111">
        <f>B4+(114*B6)</f>
        <v>115</v>
      </c>
      <c r="G128" s="41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</row>
    <row r="129" spans="1:67" x14ac:dyDescent="0.2">
      <c r="A129" s="41"/>
      <c r="B129" s="41"/>
      <c r="C129" s="41"/>
      <c r="D129" s="109" t="s">
        <v>334</v>
      </c>
      <c r="E129" s="110" t="s">
        <v>565</v>
      </c>
      <c r="F129" s="122">
        <f>B4+(115*B6)</f>
        <v>116</v>
      </c>
      <c r="G129" s="41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</row>
    <row r="130" spans="1:67" x14ac:dyDescent="0.2">
      <c r="A130" s="41"/>
      <c r="B130" s="41"/>
      <c r="C130" s="41"/>
      <c r="D130" s="109" t="s">
        <v>522</v>
      </c>
      <c r="E130" s="110" t="s">
        <v>565</v>
      </c>
      <c r="F130" s="122">
        <f>B4+(116*B6)</f>
        <v>117</v>
      </c>
      <c r="G130" s="41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</row>
    <row r="131" spans="1:67" x14ac:dyDescent="0.2">
      <c r="A131" s="41"/>
      <c r="B131" s="41"/>
      <c r="C131" s="41"/>
      <c r="D131" s="109" t="s">
        <v>96</v>
      </c>
      <c r="E131" s="110" t="s">
        <v>565</v>
      </c>
      <c r="F131" s="111">
        <f>B4+(117*B6)</f>
        <v>118</v>
      </c>
      <c r="G131" s="41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</row>
    <row r="132" spans="1:67" x14ac:dyDescent="0.2">
      <c r="A132" s="41"/>
      <c r="B132" s="41"/>
      <c r="C132" s="41"/>
      <c r="D132" s="109" t="s">
        <v>618</v>
      </c>
      <c r="E132" s="110" t="s">
        <v>565</v>
      </c>
      <c r="F132" s="111">
        <f>B4+(118*B6)</f>
        <v>119</v>
      </c>
      <c r="G132" s="41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</row>
    <row r="133" spans="1:67" x14ac:dyDescent="0.2">
      <c r="A133" s="41"/>
      <c r="B133" s="41"/>
      <c r="C133" s="41"/>
      <c r="D133" s="109" t="s">
        <v>628</v>
      </c>
      <c r="E133" s="110" t="s">
        <v>565</v>
      </c>
      <c r="F133" s="122">
        <f>B4+(119*B6)</f>
        <v>120</v>
      </c>
      <c r="G133" s="41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</row>
    <row r="134" spans="1:67" x14ac:dyDescent="0.2">
      <c r="A134" s="41"/>
      <c r="B134" s="41"/>
      <c r="C134" s="41"/>
      <c r="D134" s="109" t="s">
        <v>450</v>
      </c>
      <c r="E134" s="110" t="s">
        <v>565</v>
      </c>
      <c r="F134" s="122">
        <f>B4+(120*B6)</f>
        <v>121</v>
      </c>
      <c r="G134" s="41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</row>
    <row r="135" spans="1:67" x14ac:dyDescent="0.2">
      <c r="A135" s="41"/>
      <c r="B135" s="41"/>
      <c r="C135" s="41"/>
      <c r="D135" s="109" t="s">
        <v>350</v>
      </c>
      <c r="E135" s="110" t="s">
        <v>565</v>
      </c>
      <c r="F135" s="111">
        <f>B4+(121*B6)</f>
        <v>122</v>
      </c>
      <c r="G135" s="41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</row>
    <row r="136" spans="1:67" x14ac:dyDescent="0.2">
      <c r="A136" s="41"/>
      <c r="B136" s="41"/>
      <c r="C136" s="41"/>
      <c r="D136" s="109" t="s">
        <v>470</v>
      </c>
      <c r="E136" s="110" t="s">
        <v>565</v>
      </c>
      <c r="F136" s="111">
        <f>B4+(122*B6)</f>
        <v>123</v>
      </c>
      <c r="G136" s="41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2"/>
      <c r="BO136" s="42"/>
    </row>
    <row r="137" spans="1:67" x14ac:dyDescent="0.2">
      <c r="A137" s="41"/>
      <c r="B137" s="41"/>
      <c r="C137" s="41"/>
      <c r="D137" s="109" t="s">
        <v>190</v>
      </c>
      <c r="E137" s="110" t="s">
        <v>565</v>
      </c>
      <c r="F137" s="122">
        <f>B4+(123*B6)</f>
        <v>124</v>
      </c>
      <c r="G137" s="41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</row>
    <row r="138" spans="1:67" x14ac:dyDescent="0.2">
      <c r="A138" s="41"/>
      <c r="B138" s="41"/>
      <c r="C138" s="41"/>
      <c r="D138" s="109" t="s">
        <v>134</v>
      </c>
      <c r="E138" s="110" t="s">
        <v>565</v>
      </c>
      <c r="F138" s="122">
        <f>B4+(124*B6)</f>
        <v>125</v>
      </c>
      <c r="G138" s="41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</row>
    <row r="139" spans="1:67" x14ac:dyDescent="0.2">
      <c r="A139" s="41"/>
      <c r="B139" s="41"/>
      <c r="C139" s="41"/>
      <c r="D139" s="109" t="s">
        <v>289</v>
      </c>
      <c r="E139" s="110" t="s">
        <v>565</v>
      </c>
      <c r="F139" s="111">
        <f>B4+(125*B6)</f>
        <v>126</v>
      </c>
      <c r="G139" s="41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42"/>
      <c r="BN139" s="42"/>
      <c r="BO139" s="42"/>
    </row>
    <row r="140" spans="1:67" x14ac:dyDescent="0.2">
      <c r="A140" s="41"/>
      <c r="B140" s="41"/>
      <c r="C140" s="41"/>
      <c r="D140" s="109" t="s">
        <v>209</v>
      </c>
      <c r="E140" s="110" t="s">
        <v>565</v>
      </c>
      <c r="F140" s="111">
        <f>B4+(126*B6)</f>
        <v>127</v>
      </c>
      <c r="G140" s="41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</row>
    <row r="141" spans="1:67" x14ac:dyDescent="0.2">
      <c r="A141" s="41"/>
      <c r="B141" s="41"/>
      <c r="C141" s="41"/>
      <c r="D141" s="109" t="s">
        <v>525</v>
      </c>
      <c r="E141" s="110" t="s">
        <v>565</v>
      </c>
      <c r="F141" s="111">
        <f>B4+(127*B6)</f>
        <v>128</v>
      </c>
      <c r="G141" s="41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</row>
    <row r="142" spans="1:67" x14ac:dyDescent="0.2">
      <c r="A142" s="41"/>
      <c r="B142" s="41"/>
      <c r="C142" s="41"/>
      <c r="D142" s="109" t="s">
        <v>689</v>
      </c>
      <c r="E142" s="110" t="s">
        <v>565</v>
      </c>
      <c r="F142" s="111">
        <f>B4+(128*B6)</f>
        <v>129</v>
      </c>
      <c r="G142" s="41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</row>
    <row r="143" spans="1:67" x14ac:dyDescent="0.2">
      <c r="A143" s="41"/>
      <c r="B143" s="41"/>
      <c r="C143" s="41"/>
      <c r="D143" s="109" t="s">
        <v>852</v>
      </c>
      <c r="E143" s="110" t="s">
        <v>565</v>
      </c>
      <c r="F143" s="122">
        <f>B4+(129*B6)</f>
        <v>130</v>
      </c>
      <c r="G143" s="41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</row>
    <row r="144" spans="1:67" x14ac:dyDescent="0.2">
      <c r="A144" s="41"/>
      <c r="B144" s="41"/>
      <c r="C144" s="41"/>
      <c r="D144" s="109" t="s">
        <v>127</v>
      </c>
      <c r="E144" s="110" t="s">
        <v>565</v>
      </c>
      <c r="F144" s="122">
        <f>B4+(130*B6)</f>
        <v>131</v>
      </c>
      <c r="G144" s="41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BM144" s="42"/>
      <c r="BN144" s="42"/>
      <c r="BO144" s="42"/>
    </row>
    <row r="145" spans="1:67" x14ac:dyDescent="0.2">
      <c r="A145" s="41"/>
      <c r="B145" s="41"/>
      <c r="C145" s="41"/>
      <c r="D145" s="109" t="s">
        <v>308</v>
      </c>
      <c r="E145" s="110" t="s">
        <v>565</v>
      </c>
      <c r="F145" s="111">
        <f>B4+(131*B6)</f>
        <v>132</v>
      </c>
      <c r="G145" s="41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</row>
    <row r="146" spans="1:67" x14ac:dyDescent="0.2">
      <c r="A146" s="41"/>
      <c r="B146" s="41"/>
      <c r="C146" s="41"/>
      <c r="D146" s="109" t="s">
        <v>548</v>
      </c>
      <c r="E146" s="110" t="s">
        <v>565</v>
      </c>
      <c r="F146" s="111">
        <f>B4+(132*B6)</f>
        <v>133</v>
      </c>
      <c r="G146" s="41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</row>
    <row r="147" spans="1:67" x14ac:dyDescent="0.2">
      <c r="A147" s="41"/>
      <c r="B147" s="41"/>
      <c r="C147" s="41"/>
      <c r="D147" s="109" t="s">
        <v>505</v>
      </c>
      <c r="E147" s="110" t="s">
        <v>565</v>
      </c>
      <c r="F147" s="122">
        <f>B4+(133*B6)</f>
        <v>134</v>
      </c>
      <c r="G147" s="41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42"/>
      <c r="BN147" s="42"/>
      <c r="BO147" s="42"/>
    </row>
    <row r="148" spans="1:67" x14ac:dyDescent="0.2">
      <c r="A148" s="41"/>
      <c r="B148" s="41"/>
      <c r="C148" s="41"/>
      <c r="D148" s="109" t="s">
        <v>346</v>
      </c>
      <c r="E148" s="110" t="s">
        <v>565</v>
      </c>
      <c r="F148" s="122">
        <f>B4+(134*B6)</f>
        <v>135</v>
      </c>
      <c r="G148" s="41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</row>
    <row r="149" spans="1:67" x14ac:dyDescent="0.2">
      <c r="A149" s="41"/>
      <c r="B149" s="41"/>
      <c r="C149" s="41"/>
      <c r="D149" s="109" t="s">
        <v>186</v>
      </c>
      <c r="E149" s="110" t="s">
        <v>565</v>
      </c>
      <c r="F149" s="111">
        <f>B4+(135*B6)</f>
        <v>136</v>
      </c>
      <c r="G149" s="41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</row>
    <row r="150" spans="1:67" x14ac:dyDescent="0.2">
      <c r="A150" s="41"/>
      <c r="B150" s="41"/>
      <c r="C150" s="41"/>
      <c r="D150" s="109" t="s">
        <v>379</v>
      </c>
      <c r="E150" s="110" t="s">
        <v>565</v>
      </c>
      <c r="F150" s="111">
        <f>B4+(136*B6)</f>
        <v>137</v>
      </c>
      <c r="G150" s="41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</row>
    <row r="151" spans="1:67" x14ac:dyDescent="0.2">
      <c r="A151" s="41"/>
      <c r="B151" s="41"/>
      <c r="C151" s="41"/>
      <c r="D151" s="109" t="s">
        <v>285</v>
      </c>
      <c r="E151" s="110" t="s">
        <v>565</v>
      </c>
      <c r="F151" s="122">
        <f>B4+(137*B6)</f>
        <v>138</v>
      </c>
      <c r="G151" s="41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</row>
    <row r="152" spans="1:67" x14ac:dyDescent="0.2">
      <c r="A152" s="41"/>
      <c r="B152" s="41"/>
      <c r="C152" s="41"/>
      <c r="D152" s="109" t="s">
        <v>699</v>
      </c>
      <c r="E152" s="110" t="s">
        <v>565</v>
      </c>
      <c r="F152" s="122">
        <f>B4+(138*B6)</f>
        <v>139</v>
      </c>
      <c r="G152" s="41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</row>
    <row r="153" spans="1:67" x14ac:dyDescent="0.2">
      <c r="A153" s="41"/>
      <c r="B153" s="41"/>
      <c r="C153" s="41"/>
      <c r="D153" s="109" t="s">
        <v>493</v>
      </c>
      <c r="E153" s="110" t="s">
        <v>565</v>
      </c>
      <c r="F153" s="111">
        <f>B4+(139*B6)</f>
        <v>140</v>
      </c>
      <c r="G153" s="41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</row>
    <row r="154" spans="1:67" x14ac:dyDescent="0.2">
      <c r="A154" s="41"/>
      <c r="B154" s="41"/>
      <c r="C154" s="41"/>
      <c r="D154" s="109" t="s">
        <v>229</v>
      </c>
      <c r="E154" s="110" t="s">
        <v>565</v>
      </c>
      <c r="F154" s="111">
        <f>B4+(140*B6)</f>
        <v>141</v>
      </c>
      <c r="G154" s="41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</row>
    <row r="155" spans="1:67" x14ac:dyDescent="0.2">
      <c r="A155" s="41"/>
      <c r="B155" s="41"/>
      <c r="C155" s="41"/>
      <c r="D155" s="109" t="s">
        <v>654</v>
      </c>
      <c r="E155" s="110" t="s">
        <v>565</v>
      </c>
      <c r="F155" s="111">
        <f>B4+(141*B6)</f>
        <v>142</v>
      </c>
      <c r="G155" s="41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</row>
    <row r="156" spans="1:67" x14ac:dyDescent="0.2">
      <c r="A156" s="41"/>
      <c r="B156" s="41"/>
      <c r="C156" s="41"/>
      <c r="D156" s="109" t="s">
        <v>318</v>
      </c>
      <c r="E156" s="110" t="s">
        <v>565</v>
      </c>
      <c r="F156" s="111">
        <f>B4+(142*B6)</f>
        <v>143</v>
      </c>
      <c r="G156" s="41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</row>
    <row r="157" spans="1:67" x14ac:dyDescent="0.2">
      <c r="A157" s="41"/>
      <c r="B157" s="41"/>
      <c r="C157" s="41"/>
      <c r="D157" s="109" t="s">
        <v>571</v>
      </c>
      <c r="E157" s="110" t="s">
        <v>565</v>
      </c>
      <c r="F157" s="122">
        <f>B4+(143*B6)</f>
        <v>144</v>
      </c>
      <c r="G157" s="41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</row>
    <row r="158" spans="1:67" x14ac:dyDescent="0.2">
      <c r="A158" s="41"/>
      <c r="B158" s="41"/>
      <c r="C158" s="41"/>
      <c r="D158" s="109" t="s">
        <v>113</v>
      </c>
      <c r="E158" s="110" t="s">
        <v>565</v>
      </c>
      <c r="F158" s="122">
        <f>B4+(144*B6)</f>
        <v>145</v>
      </c>
      <c r="G158" s="41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</row>
    <row r="159" spans="1:67" x14ac:dyDescent="0.2">
      <c r="A159" s="41"/>
      <c r="B159" s="41"/>
      <c r="C159" s="41"/>
      <c r="D159" s="109" t="s">
        <v>622</v>
      </c>
      <c r="E159" s="110" t="s">
        <v>565</v>
      </c>
      <c r="F159" s="111">
        <f>B4+(145*B6)</f>
        <v>146</v>
      </c>
      <c r="G159" s="41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</row>
    <row r="160" spans="1:67" x14ac:dyDescent="0.2">
      <c r="A160" s="41"/>
      <c r="B160" s="41"/>
      <c r="C160" s="41"/>
      <c r="D160" s="109" t="s">
        <v>413</v>
      </c>
      <c r="E160" s="110" t="s">
        <v>565</v>
      </c>
      <c r="F160" s="111">
        <f>B4+(146*B6)</f>
        <v>147</v>
      </c>
      <c r="G160" s="41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</row>
    <row r="161" spans="1:67" x14ac:dyDescent="0.2">
      <c r="A161" s="41"/>
      <c r="B161" s="41"/>
      <c r="C161" s="41"/>
      <c r="D161" s="109" t="s">
        <v>385</v>
      </c>
      <c r="E161" s="110" t="s">
        <v>565</v>
      </c>
      <c r="F161" s="122">
        <f>B4+(147*B6)</f>
        <v>148</v>
      </c>
      <c r="G161" s="41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</row>
    <row r="162" spans="1:67" x14ac:dyDescent="0.2">
      <c r="A162" s="41"/>
      <c r="B162" s="41"/>
      <c r="C162" s="41"/>
      <c r="D162" s="109" t="s">
        <v>161</v>
      </c>
      <c r="E162" s="110" t="s">
        <v>565</v>
      </c>
      <c r="F162" s="122">
        <f>B4+(148*B6)</f>
        <v>149</v>
      </c>
      <c r="G162" s="41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</row>
    <row r="163" spans="1:67" x14ac:dyDescent="0.2">
      <c r="A163" s="41"/>
      <c r="B163" s="41"/>
      <c r="C163" s="41"/>
      <c r="D163" s="109" t="s">
        <v>443</v>
      </c>
      <c r="E163" s="110" t="s">
        <v>565</v>
      </c>
      <c r="F163" s="111">
        <f>B4+(149*B6)</f>
        <v>150</v>
      </c>
      <c r="G163" s="41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</row>
    <row r="164" spans="1:67" x14ac:dyDescent="0.2">
      <c r="A164" s="41"/>
      <c r="B164" s="41"/>
      <c r="C164" s="41"/>
      <c r="D164" s="109" t="s">
        <v>538</v>
      </c>
      <c r="E164" s="110" t="s">
        <v>565</v>
      </c>
      <c r="F164" s="111">
        <f>B4+(150*B6)</f>
        <v>151</v>
      </c>
      <c r="G164" s="41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</row>
    <row r="165" spans="1:67" x14ac:dyDescent="0.2">
      <c r="A165" s="41"/>
      <c r="B165" s="41"/>
      <c r="C165" s="41"/>
      <c r="D165" s="109" t="s">
        <v>90</v>
      </c>
      <c r="E165" s="110" t="s">
        <v>565</v>
      </c>
      <c r="F165" s="122">
        <f>B4+(151*B6)</f>
        <v>152</v>
      </c>
      <c r="G165" s="41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</row>
    <row r="166" spans="1:67" x14ac:dyDescent="0.2">
      <c r="A166" s="41"/>
      <c r="B166" s="41"/>
      <c r="C166" s="41"/>
      <c r="D166" s="109" t="s">
        <v>247</v>
      </c>
      <c r="E166" s="110" t="s">
        <v>565</v>
      </c>
      <c r="F166" s="122">
        <f>B4+(152*B6)</f>
        <v>153</v>
      </c>
      <c r="G166" s="41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</row>
    <row r="167" spans="1:67" x14ac:dyDescent="0.2">
      <c r="A167" s="41"/>
      <c r="B167" s="41"/>
      <c r="C167" s="41"/>
      <c r="D167" s="109" t="s">
        <v>400</v>
      </c>
      <c r="E167" s="110" t="s">
        <v>565</v>
      </c>
      <c r="F167" s="111">
        <f>B4+(153*B6)</f>
        <v>154</v>
      </c>
      <c r="G167" s="41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</row>
    <row r="168" spans="1:67" x14ac:dyDescent="0.2">
      <c r="A168" s="41"/>
      <c r="B168" s="41"/>
      <c r="C168" s="41"/>
      <c r="D168" s="109" t="s">
        <v>187</v>
      </c>
      <c r="E168" s="110" t="s">
        <v>565</v>
      </c>
      <c r="F168" s="111">
        <f>B4+(154*B6)</f>
        <v>155</v>
      </c>
      <c r="G168" s="41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</row>
    <row r="169" spans="1:67" x14ac:dyDescent="0.2">
      <c r="A169" s="41"/>
      <c r="B169" s="41"/>
      <c r="C169" s="41"/>
      <c r="D169" s="109" t="s">
        <v>806</v>
      </c>
      <c r="E169" s="110" t="s">
        <v>565</v>
      </c>
      <c r="F169" s="111">
        <f>B4+(155*B6)</f>
        <v>156</v>
      </c>
      <c r="G169" s="41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</row>
    <row r="170" spans="1:67" x14ac:dyDescent="0.2">
      <c r="A170" s="41"/>
      <c r="B170" s="41"/>
      <c r="C170" s="41"/>
      <c r="D170" s="109" t="s">
        <v>250</v>
      </c>
      <c r="E170" s="110" t="s">
        <v>565</v>
      </c>
      <c r="F170" s="111">
        <f>B4+(156*B6)</f>
        <v>157</v>
      </c>
      <c r="G170" s="41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</row>
    <row r="171" spans="1:67" x14ac:dyDescent="0.2">
      <c r="A171" s="41"/>
      <c r="B171" s="41"/>
      <c r="C171" s="41"/>
      <c r="D171" s="109" t="s">
        <v>245</v>
      </c>
      <c r="E171" s="110" t="s">
        <v>565</v>
      </c>
      <c r="F171" s="122">
        <f>B4+(157*B6)</f>
        <v>158</v>
      </c>
      <c r="G171" s="41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</row>
    <row r="172" spans="1:67" x14ac:dyDescent="0.2">
      <c r="A172" s="41"/>
      <c r="B172" s="41"/>
      <c r="C172" s="41"/>
      <c r="D172" s="109" t="s">
        <v>402</v>
      </c>
      <c r="E172" s="110" t="s">
        <v>565</v>
      </c>
      <c r="F172" s="122">
        <f>B4+(158*B6)</f>
        <v>159</v>
      </c>
      <c r="G172" s="41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</row>
    <row r="173" spans="1:67" x14ac:dyDescent="0.2">
      <c r="A173" s="41"/>
      <c r="B173" s="41"/>
      <c r="C173" s="41"/>
      <c r="D173" s="109" t="s">
        <v>419</v>
      </c>
      <c r="E173" s="110" t="s">
        <v>565</v>
      </c>
      <c r="F173" s="111">
        <f>B4+(159*B6)</f>
        <v>160</v>
      </c>
      <c r="G173" s="41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</row>
    <row r="174" spans="1:67" x14ac:dyDescent="0.2">
      <c r="A174" s="41"/>
      <c r="B174" s="41"/>
      <c r="C174" s="41"/>
      <c r="D174" s="109" t="s">
        <v>284</v>
      </c>
      <c r="E174" s="110" t="s">
        <v>565</v>
      </c>
      <c r="F174" s="111">
        <f>B4+(160*B6)</f>
        <v>161</v>
      </c>
      <c r="G174" s="41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</row>
    <row r="175" spans="1:67" x14ac:dyDescent="0.2">
      <c r="A175" s="41"/>
      <c r="B175" s="41"/>
      <c r="C175" s="41"/>
      <c r="D175" s="109" t="s">
        <v>363</v>
      </c>
      <c r="E175" s="110" t="s">
        <v>565</v>
      </c>
      <c r="F175" s="122">
        <f>B4+(161*B6)</f>
        <v>162</v>
      </c>
      <c r="G175" s="41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</row>
    <row r="176" spans="1:67" x14ac:dyDescent="0.2">
      <c r="A176" s="41"/>
      <c r="B176" s="41"/>
      <c r="C176" s="41"/>
      <c r="D176" s="207" t="s">
        <v>194</v>
      </c>
      <c r="E176" s="110" t="s">
        <v>565</v>
      </c>
      <c r="F176" s="122">
        <f>B4+(162*B6)</f>
        <v>163</v>
      </c>
      <c r="G176" s="41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</row>
    <row r="177" spans="1:67" x14ac:dyDescent="0.2">
      <c r="A177" s="41"/>
      <c r="B177" s="41"/>
      <c r="C177" s="41"/>
      <c r="D177" s="109" t="s">
        <v>228</v>
      </c>
      <c r="E177" s="110" t="s">
        <v>565</v>
      </c>
      <c r="F177" s="111">
        <f>B4+(163*B6)</f>
        <v>164</v>
      </c>
      <c r="G177" s="41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</row>
    <row r="178" spans="1:67" x14ac:dyDescent="0.2">
      <c r="A178" s="41"/>
      <c r="B178" s="41"/>
      <c r="C178" s="41"/>
      <c r="D178" s="109" t="s">
        <v>701</v>
      </c>
      <c r="E178" s="110" t="s">
        <v>565</v>
      </c>
      <c r="F178" s="111">
        <f>B4+(164*B6)</f>
        <v>165</v>
      </c>
      <c r="G178" s="41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</row>
    <row r="179" spans="1:67" x14ac:dyDescent="0.2">
      <c r="A179" s="41"/>
      <c r="B179" s="41"/>
      <c r="C179" s="41"/>
      <c r="D179" s="109" t="s">
        <v>556</v>
      </c>
      <c r="E179" s="110" t="s">
        <v>565</v>
      </c>
      <c r="F179" s="122">
        <f>B4+(165*B6)</f>
        <v>166</v>
      </c>
      <c r="G179" s="41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</row>
    <row r="180" spans="1:67" x14ac:dyDescent="0.2">
      <c r="A180" s="41"/>
      <c r="B180" s="41"/>
      <c r="C180" s="41"/>
      <c r="D180" s="109" t="s">
        <v>160</v>
      </c>
      <c r="E180" s="110" t="s">
        <v>565</v>
      </c>
      <c r="F180" s="122">
        <f>B4+(166*B6)</f>
        <v>167</v>
      </c>
      <c r="G180" s="41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</row>
    <row r="181" spans="1:67" x14ac:dyDescent="0.2">
      <c r="A181" s="41"/>
      <c r="B181" s="41"/>
      <c r="C181" s="41"/>
      <c r="D181" s="109" t="s">
        <v>576</v>
      </c>
      <c r="E181" s="110" t="s">
        <v>565</v>
      </c>
      <c r="F181" s="111">
        <f>B4+(167*B6)</f>
        <v>168</v>
      </c>
      <c r="G181" s="41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</row>
    <row r="182" spans="1:67" x14ac:dyDescent="0.2">
      <c r="A182" s="41"/>
      <c r="B182" s="41"/>
      <c r="C182" s="41"/>
      <c r="D182" s="109" t="s">
        <v>138</v>
      </c>
      <c r="E182" s="208" t="s">
        <v>565</v>
      </c>
      <c r="F182" s="209">
        <f>B4+(168*B6)</f>
        <v>169</v>
      </c>
      <c r="G182" s="41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</row>
    <row r="183" spans="1:67" x14ac:dyDescent="0.2">
      <c r="A183" s="41"/>
      <c r="B183" s="41"/>
      <c r="C183" s="41"/>
      <c r="D183" s="109" t="s">
        <v>605</v>
      </c>
      <c r="E183" s="110" t="s">
        <v>565</v>
      </c>
      <c r="F183" s="111">
        <f>B4+(169*B6)</f>
        <v>170</v>
      </c>
      <c r="G183" s="41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</row>
    <row r="184" spans="1:67" x14ac:dyDescent="0.2">
      <c r="A184" s="41"/>
      <c r="B184" s="41"/>
      <c r="C184" s="41"/>
      <c r="D184" s="109" t="s">
        <v>309</v>
      </c>
      <c r="E184" s="110" t="s">
        <v>565</v>
      </c>
      <c r="F184" s="111">
        <f>B4+(170*B6)</f>
        <v>171</v>
      </c>
      <c r="G184" s="41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</row>
    <row r="185" spans="1:67" x14ac:dyDescent="0.2">
      <c r="A185" s="41"/>
      <c r="B185" s="41"/>
      <c r="C185" s="41"/>
      <c r="D185" s="109" t="s">
        <v>599</v>
      </c>
      <c r="E185" s="110" t="s">
        <v>565</v>
      </c>
      <c r="F185" s="111">
        <f>B4+(171*B6)</f>
        <v>172</v>
      </c>
      <c r="G185" s="41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</row>
    <row r="186" spans="1:67" x14ac:dyDescent="0.2">
      <c r="A186" s="41"/>
      <c r="B186" s="41"/>
      <c r="C186" s="41"/>
      <c r="D186" s="109" t="s">
        <v>498</v>
      </c>
      <c r="E186" s="110" t="s">
        <v>565</v>
      </c>
      <c r="F186" s="111">
        <f>B4+(172*B6)</f>
        <v>173</v>
      </c>
      <c r="G186" s="41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</row>
    <row r="187" spans="1:67" x14ac:dyDescent="0.2">
      <c r="A187" s="41"/>
      <c r="B187" s="41"/>
      <c r="C187" s="41"/>
      <c r="D187" s="109" t="s">
        <v>537</v>
      </c>
      <c r="E187" s="110" t="s">
        <v>565</v>
      </c>
      <c r="F187" s="122">
        <f>B4+(173*B6)</f>
        <v>174</v>
      </c>
      <c r="G187" s="41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</row>
    <row r="188" spans="1:67" x14ac:dyDescent="0.2">
      <c r="A188" s="41"/>
      <c r="B188" s="41"/>
      <c r="C188" s="41"/>
      <c r="D188" s="109" t="s">
        <v>94</v>
      </c>
      <c r="E188" s="110" t="s">
        <v>565</v>
      </c>
      <c r="F188" s="122">
        <f>B4+(174*B6)</f>
        <v>175</v>
      </c>
      <c r="G188" s="41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</row>
    <row r="189" spans="1:67" x14ac:dyDescent="0.2">
      <c r="A189" s="41"/>
      <c r="B189" s="41"/>
      <c r="C189" s="41"/>
      <c r="D189" s="109" t="s">
        <v>549</v>
      </c>
      <c r="E189" s="110" t="s">
        <v>565</v>
      </c>
      <c r="F189" s="111">
        <f>B4+(175*B6)</f>
        <v>176</v>
      </c>
      <c r="G189" s="41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</row>
    <row r="190" spans="1:67" x14ac:dyDescent="0.2">
      <c r="A190" s="41"/>
      <c r="B190" s="41"/>
      <c r="C190" s="41"/>
      <c r="D190" s="109" t="s">
        <v>504</v>
      </c>
      <c r="E190" s="110" t="s">
        <v>565</v>
      </c>
      <c r="F190" s="111">
        <f>B4+(176*B6)</f>
        <v>177</v>
      </c>
      <c r="G190" s="41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</row>
    <row r="191" spans="1:67" x14ac:dyDescent="0.2">
      <c r="A191" s="41"/>
      <c r="B191" s="41"/>
      <c r="C191" s="41"/>
      <c r="D191" s="109" t="s">
        <v>345</v>
      </c>
      <c r="E191" s="110" t="s">
        <v>565</v>
      </c>
      <c r="F191" s="122">
        <f>B4+(177*B6)</f>
        <v>178</v>
      </c>
      <c r="G191" s="41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</row>
    <row r="192" spans="1:67" x14ac:dyDescent="0.2">
      <c r="A192" s="41"/>
      <c r="B192" s="41"/>
      <c r="C192" s="41"/>
      <c r="D192" s="109" t="s">
        <v>183</v>
      </c>
      <c r="E192" s="110" t="s">
        <v>565</v>
      </c>
      <c r="F192" s="122">
        <f>B4+(178*B6)</f>
        <v>179</v>
      </c>
      <c r="G192" s="41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</row>
    <row r="193" spans="1:67" x14ac:dyDescent="0.2">
      <c r="A193" s="41"/>
      <c r="B193" s="41"/>
      <c r="C193" s="41"/>
      <c r="D193" s="109" t="s">
        <v>517</v>
      </c>
      <c r="E193" s="110" t="s">
        <v>565</v>
      </c>
      <c r="F193" s="111">
        <f>B4+(179*B6)</f>
        <v>180</v>
      </c>
      <c r="G193" s="41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</row>
    <row r="194" spans="1:67" x14ac:dyDescent="0.2">
      <c r="A194" s="41"/>
      <c r="B194" s="41"/>
      <c r="C194" s="41"/>
      <c r="D194" s="109" t="s">
        <v>324</v>
      </c>
      <c r="E194" s="110" t="s">
        <v>565</v>
      </c>
      <c r="F194" s="111">
        <f>B4+(180*B6)</f>
        <v>181</v>
      </c>
      <c r="G194" s="41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</row>
    <row r="195" spans="1:67" x14ac:dyDescent="0.2">
      <c r="A195" s="41"/>
      <c r="B195" s="41"/>
      <c r="C195" s="41"/>
      <c r="D195" s="109" t="s">
        <v>815</v>
      </c>
      <c r="E195" s="110" t="s">
        <v>565</v>
      </c>
      <c r="F195" s="122">
        <f>B4+(181*B6)</f>
        <v>182</v>
      </c>
      <c r="G195" s="41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</row>
    <row r="196" spans="1:67" x14ac:dyDescent="0.2">
      <c r="A196" s="41"/>
      <c r="B196" s="41"/>
      <c r="C196" s="41"/>
      <c r="D196" s="109" t="s">
        <v>375</v>
      </c>
      <c r="E196" s="110" t="s">
        <v>565</v>
      </c>
      <c r="F196" s="122">
        <f>B4+(182*B6)</f>
        <v>183</v>
      </c>
      <c r="G196" s="41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</row>
    <row r="197" spans="1:67" x14ac:dyDescent="0.2">
      <c r="A197" s="41"/>
      <c r="B197" s="41"/>
      <c r="C197" s="41"/>
      <c r="D197" s="109" t="s">
        <v>116</v>
      </c>
      <c r="E197" s="110" t="s">
        <v>565</v>
      </c>
      <c r="F197" s="111">
        <f>B4+(183*B6)</f>
        <v>184</v>
      </c>
      <c r="G197" s="41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</row>
    <row r="198" spans="1:67" x14ac:dyDescent="0.2">
      <c r="A198" s="41"/>
      <c r="B198" s="41"/>
      <c r="C198" s="41"/>
      <c r="D198" s="109" t="s">
        <v>441</v>
      </c>
      <c r="E198" s="110" t="s">
        <v>565</v>
      </c>
      <c r="F198" s="111">
        <f>B4+(184*B6)</f>
        <v>185</v>
      </c>
      <c r="G198" s="41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</row>
    <row r="199" spans="1:67" x14ac:dyDescent="0.2">
      <c r="A199" s="41"/>
      <c r="B199" s="41"/>
      <c r="C199" s="41"/>
      <c r="D199" s="109" t="s">
        <v>427</v>
      </c>
      <c r="E199" s="110" t="s">
        <v>565</v>
      </c>
      <c r="F199" s="111">
        <f>B4+(185*B6)</f>
        <v>186</v>
      </c>
      <c r="G199" s="41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</row>
    <row r="200" spans="1:67" x14ac:dyDescent="0.2">
      <c r="A200" s="41"/>
      <c r="B200" s="41"/>
      <c r="C200" s="41"/>
      <c r="D200" s="109" t="s">
        <v>227</v>
      </c>
      <c r="E200" s="110" t="s">
        <v>565</v>
      </c>
      <c r="F200" s="111">
        <f>B4+(186*B6)</f>
        <v>187</v>
      </c>
      <c r="G200" s="210"/>
    </row>
    <row r="201" spans="1:67" x14ac:dyDescent="0.2">
      <c r="A201" s="41"/>
      <c r="B201" s="41"/>
      <c r="C201" s="41"/>
      <c r="D201" s="109" t="s">
        <v>246</v>
      </c>
      <c r="E201" s="110" t="s">
        <v>565</v>
      </c>
      <c r="F201" s="122">
        <f>B4+(187*B6)</f>
        <v>188</v>
      </c>
      <c r="G201" s="210"/>
    </row>
    <row r="202" spans="1:67" x14ac:dyDescent="0.2">
      <c r="A202" s="41"/>
      <c r="B202" s="41"/>
      <c r="C202" s="41"/>
      <c r="D202" s="109" t="s">
        <v>313</v>
      </c>
      <c r="E202" s="110" t="s">
        <v>565</v>
      </c>
      <c r="F202" s="122">
        <f>B4+(188*B6)</f>
        <v>189</v>
      </c>
      <c r="G202" s="210"/>
    </row>
    <row r="203" spans="1:67" x14ac:dyDescent="0.2">
      <c r="A203" s="41"/>
      <c r="B203" s="41"/>
      <c r="C203" s="41"/>
      <c r="D203" s="109" t="s">
        <v>159</v>
      </c>
      <c r="E203" s="110" t="s">
        <v>565</v>
      </c>
      <c r="F203" s="111">
        <f>B4+(189*B6)</f>
        <v>190</v>
      </c>
      <c r="G203" s="210"/>
    </row>
    <row r="204" spans="1:67" x14ac:dyDescent="0.2">
      <c r="A204" s="41"/>
      <c r="B204" s="41"/>
      <c r="C204" s="41"/>
      <c r="D204" s="109" t="s">
        <v>695</v>
      </c>
      <c r="E204" s="110" t="s">
        <v>565</v>
      </c>
      <c r="F204" s="111">
        <f>B4+(190*B6)</f>
        <v>191</v>
      </c>
      <c r="G204" s="210"/>
    </row>
    <row r="205" spans="1:67" x14ac:dyDescent="0.2">
      <c r="A205" s="41"/>
      <c r="B205" s="41"/>
      <c r="C205" s="41"/>
      <c r="D205" s="109" t="s">
        <v>459</v>
      </c>
      <c r="E205" s="110" t="s">
        <v>565</v>
      </c>
      <c r="F205" s="122">
        <f>B4+(191*B6)</f>
        <v>192</v>
      </c>
      <c r="G205" s="210"/>
    </row>
    <row r="206" spans="1:67" x14ac:dyDescent="0.2">
      <c r="A206" s="41"/>
      <c r="B206" s="41"/>
      <c r="C206" s="41"/>
      <c r="D206" s="109" t="s">
        <v>93</v>
      </c>
      <c r="E206" s="110" t="s">
        <v>565</v>
      </c>
      <c r="F206" s="122">
        <f>B4+(192*B6)</f>
        <v>193</v>
      </c>
      <c r="G206" s="210"/>
    </row>
    <row r="207" spans="1:67" x14ac:dyDescent="0.2">
      <c r="A207" s="41"/>
      <c r="B207" s="41"/>
      <c r="C207" s="41"/>
      <c r="D207" s="109" t="s">
        <v>598</v>
      </c>
      <c r="E207" s="110" t="s">
        <v>565</v>
      </c>
      <c r="F207" s="111">
        <f>B4+(193*B6)</f>
        <v>194</v>
      </c>
      <c r="G207" s="210"/>
    </row>
    <row r="208" spans="1:67" x14ac:dyDescent="0.2">
      <c r="A208" s="41"/>
      <c r="B208" s="41"/>
      <c r="C208" s="41"/>
      <c r="D208" s="109" t="s">
        <v>260</v>
      </c>
      <c r="E208" s="110" t="s">
        <v>565</v>
      </c>
      <c r="F208" s="111">
        <f>B4+(194*B6)</f>
        <v>195</v>
      </c>
      <c r="G208" s="210"/>
    </row>
    <row r="209" spans="1:7" x14ac:dyDescent="0.2">
      <c r="A209" s="41"/>
      <c r="B209" s="41"/>
      <c r="C209" s="41"/>
      <c r="D209" s="109" t="s">
        <v>635</v>
      </c>
      <c r="E209" s="110" t="s">
        <v>565</v>
      </c>
      <c r="F209" s="122">
        <f>B4+(195*B6)</f>
        <v>196</v>
      </c>
      <c r="G209" s="210"/>
    </row>
    <row r="210" spans="1:7" x14ac:dyDescent="0.2">
      <c r="A210" s="41"/>
      <c r="B210" s="41"/>
      <c r="C210" s="41"/>
      <c r="D210" s="109" t="s">
        <v>362</v>
      </c>
      <c r="E210" s="110" t="s">
        <v>565</v>
      </c>
      <c r="F210" s="122">
        <f>B4+(196*B6)</f>
        <v>197</v>
      </c>
      <c r="G210" s="210"/>
    </row>
    <row r="211" spans="1:7" x14ac:dyDescent="0.2">
      <c r="A211" s="41"/>
      <c r="B211" s="41"/>
      <c r="C211" s="41"/>
      <c r="D211" s="109" t="s">
        <v>637</v>
      </c>
      <c r="E211" s="110" t="s">
        <v>565</v>
      </c>
      <c r="F211" s="111">
        <f>B4+(197*B6)</f>
        <v>198</v>
      </c>
      <c r="G211" s="210"/>
    </row>
    <row r="212" spans="1:7" x14ac:dyDescent="0.2">
      <c r="A212" s="41"/>
      <c r="B212" s="41"/>
      <c r="C212" s="41"/>
      <c r="D212" s="109" t="s">
        <v>560</v>
      </c>
      <c r="E212" s="110" t="s">
        <v>565</v>
      </c>
      <c r="F212" s="111">
        <f>B4+(198*B6)</f>
        <v>199</v>
      </c>
      <c r="G212" s="210"/>
    </row>
    <row r="213" spans="1:7" x14ac:dyDescent="0.2">
      <c r="A213" s="41"/>
      <c r="B213" s="41"/>
      <c r="C213" s="41"/>
      <c r="D213" s="109" t="s">
        <v>506</v>
      </c>
      <c r="E213" s="110" t="s">
        <v>565</v>
      </c>
      <c r="F213" s="111">
        <f>B4+(199*B6)</f>
        <v>200</v>
      </c>
      <c r="G213" s="210"/>
    </row>
    <row r="214" spans="1:7" x14ac:dyDescent="0.2">
      <c r="A214" s="41"/>
      <c r="B214" s="41"/>
      <c r="C214" s="41"/>
      <c r="D214" s="109" t="s">
        <v>182</v>
      </c>
      <c r="E214" s="110" t="s">
        <v>565</v>
      </c>
      <c r="F214" s="111">
        <f>B4+(200*B6)</f>
        <v>201</v>
      </c>
      <c r="G214" s="210"/>
    </row>
    <row r="215" spans="1:7" x14ac:dyDescent="0.2">
      <c r="A215" s="41"/>
      <c r="B215" s="41"/>
      <c r="C215" s="41"/>
      <c r="D215" s="109" t="s">
        <v>481</v>
      </c>
      <c r="E215" s="110" t="s">
        <v>565</v>
      </c>
      <c r="F215" s="122">
        <f>B4+(201*B6)</f>
        <v>202</v>
      </c>
      <c r="G215" s="210"/>
    </row>
    <row r="216" spans="1:7" x14ac:dyDescent="0.2">
      <c r="A216" s="41"/>
      <c r="B216" s="41"/>
      <c r="C216" s="41"/>
      <c r="D216" s="109" t="s">
        <v>469</v>
      </c>
      <c r="E216" s="110" t="s">
        <v>565</v>
      </c>
      <c r="F216" s="122">
        <f>B4+(202*B6)</f>
        <v>203</v>
      </c>
      <c r="G216" s="210"/>
    </row>
    <row r="217" spans="1:7" x14ac:dyDescent="0.2">
      <c r="A217" s="41"/>
      <c r="B217" s="41"/>
      <c r="C217" s="41"/>
      <c r="D217" s="109" t="s">
        <v>288</v>
      </c>
      <c r="E217" s="110" t="s">
        <v>565</v>
      </c>
      <c r="F217" s="111">
        <f>B4+(203*B6)</f>
        <v>204</v>
      </c>
      <c r="G217" s="210"/>
    </row>
    <row r="218" spans="1:7" x14ac:dyDescent="0.2">
      <c r="A218" s="41"/>
      <c r="B218" s="41"/>
      <c r="C218" s="41"/>
      <c r="D218" s="109" t="s">
        <v>310</v>
      </c>
      <c r="E218" s="110" t="s">
        <v>565</v>
      </c>
      <c r="F218" s="111">
        <f>B4+(204*B6)</f>
        <v>205</v>
      </c>
      <c r="G218" s="210"/>
    </row>
    <row r="219" spans="1:7" x14ac:dyDescent="0.2">
      <c r="A219" s="41"/>
      <c r="B219" s="41"/>
      <c r="C219" s="41"/>
      <c r="D219" s="109" t="s">
        <v>547</v>
      </c>
      <c r="E219" s="110" t="s">
        <v>565</v>
      </c>
      <c r="F219" s="122">
        <f>B4+(205*B6)</f>
        <v>206</v>
      </c>
      <c r="G219" s="210"/>
    </row>
    <row r="220" spans="1:7" x14ac:dyDescent="0.2">
      <c r="A220" s="41"/>
      <c r="B220" s="41"/>
      <c r="C220" s="41"/>
      <c r="D220" s="109" t="s">
        <v>122</v>
      </c>
      <c r="E220" s="110" t="s">
        <v>565</v>
      </c>
      <c r="F220" s="122">
        <f>B4+(206*B6)</f>
        <v>207</v>
      </c>
      <c r="G220" s="210"/>
    </row>
    <row r="221" spans="1:7" x14ac:dyDescent="0.2">
      <c r="A221" s="41"/>
      <c r="B221" s="41"/>
      <c r="C221" s="41"/>
      <c r="D221" s="109" t="s">
        <v>850</v>
      </c>
      <c r="E221" s="110" t="s">
        <v>565</v>
      </c>
      <c r="F221" s="111">
        <f>B4+(207*B6)</f>
        <v>208</v>
      </c>
      <c r="G221" s="210"/>
    </row>
    <row r="222" spans="1:7" x14ac:dyDescent="0.2">
      <c r="A222" s="41"/>
      <c r="B222" s="41"/>
      <c r="C222" s="41"/>
      <c r="D222" s="109" t="s">
        <v>189</v>
      </c>
      <c r="E222" s="110" t="s">
        <v>565</v>
      </c>
      <c r="F222" s="111">
        <f>B4+(208*B6)</f>
        <v>209</v>
      </c>
      <c r="G222" s="210"/>
    </row>
    <row r="223" spans="1:7" x14ac:dyDescent="0.2">
      <c r="A223" s="41"/>
      <c r="B223" s="41"/>
      <c r="C223" s="41"/>
      <c r="D223" s="109" t="s">
        <v>184</v>
      </c>
      <c r="E223" s="110" t="s">
        <v>565</v>
      </c>
      <c r="F223" s="122">
        <f>B4+(209*B6)</f>
        <v>210</v>
      </c>
      <c r="G223" s="210"/>
    </row>
    <row r="224" spans="1:7" x14ac:dyDescent="0.2">
      <c r="A224" s="41"/>
      <c r="B224" s="41"/>
      <c r="C224" s="41"/>
      <c r="D224" s="109" t="s">
        <v>518</v>
      </c>
      <c r="E224" s="110" t="s">
        <v>565</v>
      </c>
      <c r="F224" s="122">
        <f>B4+(210*B6)</f>
        <v>211</v>
      </c>
      <c r="G224" s="210"/>
    </row>
    <row r="225" spans="1:7" x14ac:dyDescent="0.2">
      <c r="A225" s="41"/>
      <c r="B225" s="41"/>
      <c r="C225" s="41"/>
      <c r="D225" s="109" t="s">
        <v>387</v>
      </c>
      <c r="E225" s="110" t="s">
        <v>565</v>
      </c>
      <c r="F225" s="111">
        <f>B4+(211*B6)</f>
        <v>212</v>
      </c>
      <c r="G225" s="210"/>
    </row>
    <row r="226" spans="1:7" x14ac:dyDescent="0.2">
      <c r="A226" s="41"/>
      <c r="B226" s="41"/>
      <c r="C226" s="41"/>
      <c r="D226" s="109" t="s">
        <v>163</v>
      </c>
      <c r="E226" s="110" t="s">
        <v>565</v>
      </c>
      <c r="F226" s="111">
        <f>B4+(212*B6)</f>
        <v>213</v>
      </c>
      <c r="G226" s="210"/>
    </row>
    <row r="227" spans="1:7" x14ac:dyDescent="0.2">
      <c r="A227" s="41"/>
      <c r="B227" s="41"/>
      <c r="C227" s="41"/>
      <c r="D227" s="109" t="s">
        <v>114</v>
      </c>
      <c r="E227" s="110" t="s">
        <v>565</v>
      </c>
      <c r="F227" s="111">
        <f>B4+(213*B6)</f>
        <v>214</v>
      </c>
      <c r="G227" s="210"/>
    </row>
    <row r="228" spans="1:7" x14ac:dyDescent="0.2">
      <c r="A228" s="41"/>
      <c r="B228" s="41"/>
      <c r="C228" s="41"/>
      <c r="D228" s="109" t="s">
        <v>133</v>
      </c>
      <c r="E228" s="110" t="s">
        <v>565</v>
      </c>
      <c r="F228" s="111">
        <f>B4+(214*B6)</f>
        <v>215</v>
      </c>
      <c r="G228" s="210"/>
    </row>
    <row r="229" spans="1:7" x14ac:dyDescent="0.2">
      <c r="A229" s="41"/>
      <c r="B229" s="41"/>
      <c r="C229" s="41"/>
      <c r="D229" s="109" t="s">
        <v>92</v>
      </c>
      <c r="E229" s="110" t="s">
        <v>565</v>
      </c>
      <c r="F229" s="122">
        <f>B4+(215*B6)</f>
        <v>216</v>
      </c>
      <c r="G229" s="210"/>
    </row>
    <row r="230" spans="1:7" x14ac:dyDescent="0.2">
      <c r="A230" s="41"/>
      <c r="B230" s="41"/>
      <c r="C230" s="41"/>
      <c r="D230" s="109" t="s">
        <v>698</v>
      </c>
      <c r="E230" s="110" t="s">
        <v>565</v>
      </c>
      <c r="F230" s="122">
        <f>B4+(216*B6)</f>
        <v>217</v>
      </c>
      <c r="G230" s="210"/>
    </row>
    <row r="231" spans="1:7" x14ac:dyDescent="0.2">
      <c r="A231" s="41"/>
      <c r="B231" s="41"/>
      <c r="C231" s="41"/>
      <c r="D231" s="109" t="s">
        <v>524</v>
      </c>
      <c r="E231" s="110" t="s">
        <v>565</v>
      </c>
      <c r="F231" s="111">
        <f>B4+(217*B6)</f>
        <v>218</v>
      </c>
      <c r="G231" s="210"/>
    </row>
    <row r="232" spans="1:7" x14ac:dyDescent="0.2">
      <c r="A232" s="41"/>
      <c r="B232" s="41"/>
      <c r="C232" s="41"/>
      <c r="D232" s="109" t="s">
        <v>344</v>
      </c>
      <c r="E232" s="110" t="s">
        <v>565</v>
      </c>
      <c r="F232" s="111">
        <f>B4+(218*B6)</f>
        <v>219</v>
      </c>
      <c r="G232" s="210"/>
    </row>
    <row r="233" spans="1:7" x14ac:dyDescent="0.2">
      <c r="A233" s="41"/>
      <c r="B233" s="41"/>
      <c r="C233" s="41"/>
      <c r="D233" s="109" t="s">
        <v>636</v>
      </c>
      <c r="E233" s="110" t="s">
        <v>565</v>
      </c>
      <c r="F233" s="122">
        <f>B4+(219*B6)</f>
        <v>220</v>
      </c>
      <c r="G233" s="210"/>
    </row>
    <row r="234" spans="1:7" x14ac:dyDescent="0.2">
      <c r="A234" s="41"/>
      <c r="B234" s="41"/>
      <c r="C234" s="41"/>
      <c r="D234" s="109" t="s">
        <v>367</v>
      </c>
      <c r="E234" s="110" t="s">
        <v>565</v>
      </c>
      <c r="F234" s="122">
        <f>B4+(220*B6)</f>
        <v>221</v>
      </c>
      <c r="G234" s="210"/>
    </row>
    <row r="235" spans="1:7" x14ac:dyDescent="0.2">
      <c r="A235" s="41"/>
      <c r="B235" s="41"/>
      <c r="C235" s="41"/>
      <c r="D235" s="109" t="s">
        <v>583</v>
      </c>
      <c r="E235" s="110" t="s">
        <v>565</v>
      </c>
      <c r="F235" s="111">
        <f>B4+(221*B6)</f>
        <v>222</v>
      </c>
      <c r="G235" s="210"/>
    </row>
    <row r="236" spans="1:7" x14ac:dyDescent="0.2">
      <c r="A236" s="41"/>
      <c r="B236" s="41"/>
      <c r="C236" s="41"/>
      <c r="D236" s="109" t="s">
        <v>248</v>
      </c>
      <c r="E236" s="110" t="s">
        <v>565</v>
      </c>
      <c r="F236" s="111">
        <f>B4+(222*B6)</f>
        <v>223</v>
      </c>
      <c r="G236" s="210"/>
    </row>
    <row r="237" spans="1:7" x14ac:dyDescent="0.2">
      <c r="A237" s="41"/>
      <c r="B237" s="41"/>
      <c r="C237" s="41"/>
      <c r="D237" s="109" t="s">
        <v>653</v>
      </c>
      <c r="E237" s="110" t="s">
        <v>565</v>
      </c>
      <c r="F237" s="111">
        <f>B4+(223*B6)</f>
        <v>224</v>
      </c>
      <c r="G237" s="210"/>
    </row>
    <row r="238" spans="1:7" x14ac:dyDescent="0.2">
      <c r="A238" s="41"/>
      <c r="B238" s="41"/>
      <c r="C238" s="41"/>
      <c r="D238" s="109" t="s">
        <v>452</v>
      </c>
      <c r="E238" s="110" t="s">
        <v>565</v>
      </c>
      <c r="F238" s="111">
        <f>B4+(224*B6)</f>
        <v>225</v>
      </c>
      <c r="G238" s="210"/>
    </row>
    <row r="239" spans="1:7" x14ac:dyDescent="0.2">
      <c r="A239" s="41"/>
      <c r="B239" s="41"/>
      <c r="C239" s="41"/>
      <c r="D239" s="109" t="s">
        <v>468</v>
      </c>
      <c r="E239" s="110" t="s">
        <v>565</v>
      </c>
      <c r="F239" s="122">
        <f>B4+(225*B6)</f>
        <v>226</v>
      </c>
      <c r="G239" s="210"/>
    </row>
    <row r="240" spans="1:7" x14ac:dyDescent="0.2">
      <c r="A240" s="41"/>
      <c r="B240" s="41"/>
      <c r="C240" s="41"/>
      <c r="D240" s="109" t="s">
        <v>287</v>
      </c>
      <c r="E240" s="110" t="s">
        <v>565</v>
      </c>
      <c r="F240" s="122">
        <f>B4+(226*B6)</f>
        <v>227</v>
      </c>
      <c r="G240" s="210"/>
    </row>
    <row r="241" spans="1:7" x14ac:dyDescent="0.2">
      <c r="A241" s="41"/>
      <c r="B241" s="41"/>
      <c r="C241" s="41"/>
      <c r="D241" s="207" t="s">
        <v>401</v>
      </c>
      <c r="E241" s="110" t="s">
        <v>565</v>
      </c>
      <c r="F241" s="111">
        <f>B4+(227*B6)</f>
        <v>228</v>
      </c>
      <c r="G241" s="210"/>
    </row>
    <row r="242" spans="1:7" x14ac:dyDescent="0.2">
      <c r="A242" s="41"/>
      <c r="B242" s="41"/>
      <c r="C242" s="41"/>
      <c r="D242" s="109" t="s">
        <v>429</v>
      </c>
      <c r="E242" s="110" t="s">
        <v>565</v>
      </c>
      <c r="F242" s="111">
        <f>B4+(228*B6)</f>
        <v>229</v>
      </c>
      <c r="G242" s="210"/>
    </row>
    <row r="243" spans="1:7" x14ac:dyDescent="0.2">
      <c r="A243" s="41"/>
      <c r="B243" s="41"/>
      <c r="C243" s="41"/>
      <c r="D243" s="109" t="s">
        <v>226</v>
      </c>
      <c r="E243" s="110" t="s">
        <v>565</v>
      </c>
      <c r="F243" s="122">
        <f>B4+(229*B6)</f>
        <v>230</v>
      </c>
      <c r="G243" s="210"/>
    </row>
    <row r="244" spans="1:7" x14ac:dyDescent="0.2">
      <c r="A244" s="41"/>
      <c r="B244" s="41"/>
      <c r="C244" s="41"/>
      <c r="D244" s="109" t="s">
        <v>361</v>
      </c>
      <c r="E244" s="110" t="s">
        <v>565</v>
      </c>
      <c r="F244" s="122">
        <f>B4+(230*B6)</f>
        <v>231</v>
      </c>
      <c r="G244" s="210"/>
    </row>
    <row r="245" spans="1:7" x14ac:dyDescent="0.2">
      <c r="A245" s="41"/>
      <c r="B245" s="41"/>
      <c r="C245" s="41"/>
      <c r="D245" s="109" t="s">
        <v>482</v>
      </c>
      <c r="E245" s="110" t="s">
        <v>565</v>
      </c>
      <c r="F245" s="111">
        <f>B4+(231*B6)</f>
        <v>232</v>
      </c>
      <c r="G245" s="210"/>
    </row>
    <row r="246" spans="1:7" x14ac:dyDescent="0.2">
      <c r="A246" s="41"/>
      <c r="B246" s="41"/>
      <c r="C246" s="41"/>
      <c r="D246" s="109" t="s">
        <v>265</v>
      </c>
      <c r="E246" s="110" t="s">
        <v>565</v>
      </c>
      <c r="F246" s="111">
        <f>B4+(232*B6)</f>
        <v>233</v>
      </c>
      <c r="G246" s="210"/>
    </row>
    <row r="247" spans="1:7" x14ac:dyDescent="0.2">
      <c r="A247" s="41"/>
      <c r="B247" s="41"/>
      <c r="C247" s="41"/>
      <c r="D247" s="109" t="s">
        <v>848</v>
      </c>
      <c r="E247" s="110" t="s">
        <v>565</v>
      </c>
      <c r="F247" s="122">
        <f>B4+(233*B6)</f>
        <v>234</v>
      </c>
      <c r="G247" s="210"/>
    </row>
    <row r="248" spans="1:7" x14ac:dyDescent="0.2">
      <c r="A248" s="41"/>
      <c r="B248" s="41"/>
      <c r="C248" s="41"/>
      <c r="D248" s="109" t="s">
        <v>326</v>
      </c>
      <c r="E248" s="110" t="s">
        <v>565</v>
      </c>
      <c r="F248" s="122">
        <f>B4+(234*B6)</f>
        <v>235</v>
      </c>
      <c r="G248" s="210"/>
    </row>
    <row r="249" spans="1:7" x14ac:dyDescent="0.2">
      <c r="A249" s="41"/>
      <c r="B249" s="41"/>
      <c r="C249" s="41"/>
      <c r="D249" s="109" t="s">
        <v>364</v>
      </c>
      <c r="E249" s="110" t="s">
        <v>565</v>
      </c>
      <c r="F249" s="111">
        <f>B4+(235*B6)</f>
        <v>236</v>
      </c>
      <c r="G249" s="210"/>
    </row>
    <row r="250" spans="1:7" x14ac:dyDescent="0.2">
      <c r="A250" s="41"/>
      <c r="B250" s="41"/>
      <c r="C250" s="41"/>
      <c r="D250" s="109" t="s">
        <v>480</v>
      </c>
      <c r="E250" s="208" t="s">
        <v>565</v>
      </c>
      <c r="F250" s="209">
        <f>B4+(236*B6)</f>
        <v>237</v>
      </c>
      <c r="G250" s="210"/>
    </row>
    <row r="251" spans="1:7" x14ac:dyDescent="0.2">
      <c r="A251" s="41"/>
      <c r="B251" s="41"/>
      <c r="C251" s="41"/>
      <c r="D251" s="109" t="s">
        <v>458</v>
      </c>
      <c r="E251" s="110" t="s">
        <v>565</v>
      </c>
      <c r="F251" s="111">
        <f>B4+(237*B6)</f>
        <v>238</v>
      </c>
      <c r="G251" s="210"/>
    </row>
    <row r="252" spans="1:7" x14ac:dyDescent="0.2">
      <c r="A252" s="41"/>
      <c r="B252" s="41"/>
      <c r="C252" s="41"/>
      <c r="D252" s="109" t="s">
        <v>91</v>
      </c>
      <c r="E252" s="110" t="s">
        <v>565</v>
      </c>
      <c r="F252" s="111">
        <f>B4+(238*B6)</f>
        <v>239</v>
      </c>
      <c r="G252" s="210"/>
    </row>
    <row r="253" spans="1:7" x14ac:dyDescent="0.2">
      <c r="A253" s="41"/>
      <c r="B253" s="41"/>
      <c r="C253" s="41"/>
      <c r="D253" s="109" t="s">
        <v>307</v>
      </c>
      <c r="E253" s="110" t="s">
        <v>565</v>
      </c>
      <c r="F253" s="111">
        <f>B4+(239*B6)</f>
        <v>240</v>
      </c>
      <c r="G253" s="210"/>
    </row>
    <row r="254" spans="1:7" x14ac:dyDescent="0.2">
      <c r="A254" s="41"/>
      <c r="B254" s="41"/>
      <c r="C254" s="41"/>
      <c r="D254" s="109" t="s">
        <v>254</v>
      </c>
      <c r="E254" s="110" t="s">
        <v>565</v>
      </c>
      <c r="F254" s="111">
        <f>B4+(240*B6)</f>
        <v>241</v>
      </c>
      <c r="G254" s="210"/>
    </row>
    <row r="255" spans="1:7" x14ac:dyDescent="0.2">
      <c r="A255" s="41"/>
      <c r="B255" s="41"/>
      <c r="C255" s="41"/>
      <c r="D255" s="109" t="s">
        <v>347</v>
      </c>
      <c r="E255" s="110" t="s">
        <v>565</v>
      </c>
      <c r="F255" s="122">
        <f>B4+(241*B6)</f>
        <v>242</v>
      </c>
      <c r="G255" s="210"/>
    </row>
    <row r="256" spans="1:7" x14ac:dyDescent="0.2">
      <c r="A256" s="41"/>
      <c r="B256" s="41"/>
      <c r="C256" s="41"/>
      <c r="D256" s="109" t="s">
        <v>693</v>
      </c>
      <c r="E256" s="110" t="s">
        <v>565</v>
      </c>
      <c r="F256" s="122">
        <f>B4+(242*B6)</f>
        <v>243</v>
      </c>
      <c r="G256" s="210"/>
    </row>
    <row r="257" spans="1:7" x14ac:dyDescent="0.2">
      <c r="A257" s="41"/>
      <c r="B257" s="41"/>
      <c r="C257" s="41"/>
      <c r="D257" s="109" t="s">
        <v>421</v>
      </c>
      <c r="E257" s="110" t="s">
        <v>565</v>
      </c>
      <c r="F257" s="111">
        <f>B4+(243*B6)</f>
        <v>244</v>
      </c>
      <c r="G257" s="210"/>
    </row>
    <row r="258" spans="1:7" x14ac:dyDescent="0.2">
      <c r="A258" s="41"/>
      <c r="B258" s="41"/>
      <c r="C258" s="41"/>
      <c r="D258" s="109" t="s">
        <v>286</v>
      </c>
      <c r="E258" s="110" t="s">
        <v>565</v>
      </c>
      <c r="F258" s="111">
        <f>B4+(244*B6)</f>
        <v>245</v>
      </c>
      <c r="G258" s="210"/>
    </row>
    <row r="259" spans="1:7" x14ac:dyDescent="0.2">
      <c r="A259" s="41"/>
      <c r="B259" s="41"/>
      <c r="C259" s="41"/>
      <c r="D259" s="109" t="s">
        <v>621</v>
      </c>
      <c r="E259" s="110" t="s">
        <v>565</v>
      </c>
      <c r="F259" s="122">
        <f>B4+(245*B6)</f>
        <v>246</v>
      </c>
      <c r="G259" s="210"/>
    </row>
    <row r="260" spans="1:7" x14ac:dyDescent="0.2">
      <c r="A260" s="41"/>
      <c r="B260" s="41"/>
      <c r="C260" s="41"/>
      <c r="D260" s="109" t="s">
        <v>200</v>
      </c>
      <c r="E260" s="110" t="s">
        <v>565</v>
      </c>
      <c r="F260" s="122">
        <f>B4+(246*B6)</f>
        <v>247</v>
      </c>
      <c r="G260" s="210"/>
    </row>
    <row r="261" spans="1:7" x14ac:dyDescent="0.2">
      <c r="A261" s="41"/>
      <c r="B261" s="41"/>
      <c r="C261" s="41"/>
      <c r="D261" s="109" t="s">
        <v>595</v>
      </c>
      <c r="E261" s="110" t="s">
        <v>565</v>
      </c>
      <c r="F261" s="111">
        <f>B4+(247*B6)</f>
        <v>248</v>
      </c>
      <c r="G261" s="210"/>
    </row>
    <row r="262" spans="1:7" x14ac:dyDescent="0.2">
      <c r="A262" s="41"/>
      <c r="B262" s="41"/>
      <c r="C262" s="41"/>
      <c r="D262" s="109" t="s">
        <v>185</v>
      </c>
      <c r="E262" s="110" t="s">
        <v>565</v>
      </c>
      <c r="F262" s="111">
        <f>B4+(248*B6)</f>
        <v>249</v>
      </c>
      <c r="G262" s="210"/>
    </row>
    <row r="263" spans="1:7" x14ac:dyDescent="0.2">
      <c r="A263" s="41"/>
      <c r="B263" s="41"/>
      <c r="C263" s="41"/>
      <c r="D263" s="109" t="s">
        <v>575</v>
      </c>
      <c r="E263" s="110" t="s">
        <v>565</v>
      </c>
      <c r="F263" s="122">
        <f>B4+(249*B6)</f>
        <v>250</v>
      </c>
      <c r="G263" s="210"/>
    </row>
    <row r="264" spans="1:7" x14ac:dyDescent="0.2">
      <c r="A264" s="41"/>
      <c r="B264" s="41"/>
      <c r="C264" s="41"/>
      <c r="D264" s="109" t="s">
        <v>528</v>
      </c>
      <c r="E264" s="110" t="s">
        <v>565</v>
      </c>
      <c r="F264" s="122">
        <f>B4+(250*B6)</f>
        <v>251</v>
      </c>
      <c r="G264" s="210"/>
    </row>
    <row r="265" spans="1:7" x14ac:dyDescent="0.2">
      <c r="A265" s="41"/>
      <c r="B265" s="41"/>
      <c r="C265" s="41"/>
      <c r="D265" s="109" t="s">
        <v>428</v>
      </c>
      <c r="E265" s="110" t="s">
        <v>565</v>
      </c>
      <c r="F265" s="111">
        <f>B4+(251*B6)</f>
        <v>252</v>
      </c>
      <c r="G265" s="210"/>
    </row>
    <row r="266" spans="1:7" x14ac:dyDescent="0.2">
      <c r="A266" s="41"/>
      <c r="B266" s="41"/>
      <c r="C266" s="41"/>
      <c r="D266" s="109" t="s">
        <v>121</v>
      </c>
      <c r="E266" s="110" t="s">
        <v>565</v>
      </c>
      <c r="F266" s="111">
        <f>B4+(252*B6)</f>
        <v>253</v>
      </c>
      <c r="G266" s="210"/>
    </row>
    <row r="267" spans="1:7" x14ac:dyDescent="0.2">
      <c r="A267" s="41"/>
      <c r="B267" s="41"/>
      <c r="C267" s="41"/>
      <c r="D267" s="109" t="s">
        <v>516</v>
      </c>
      <c r="E267" s="110" t="s">
        <v>565</v>
      </c>
      <c r="F267" s="111">
        <f>B4+(253*B6)</f>
        <v>254</v>
      </c>
      <c r="G267" s="210"/>
    </row>
    <row r="268" spans="1:7" x14ac:dyDescent="0.2">
      <c r="A268" s="41"/>
      <c r="B268" s="41"/>
      <c r="C268" s="41"/>
      <c r="D268" s="109" t="s">
        <v>386</v>
      </c>
      <c r="E268" s="110" t="s">
        <v>565</v>
      </c>
      <c r="F268" s="111">
        <f>B4+(254*B6)</f>
        <v>255</v>
      </c>
      <c r="G268" s="210"/>
    </row>
    <row r="269" spans="1:7" x14ac:dyDescent="0.2">
      <c r="A269" s="41"/>
      <c r="B269" s="41"/>
      <c r="C269" s="41"/>
      <c r="D269" s="109" t="s">
        <v>162</v>
      </c>
      <c r="E269" s="110" t="s">
        <v>565</v>
      </c>
      <c r="F269" s="122">
        <f>B4+(255*B6)</f>
        <v>256</v>
      </c>
      <c r="G269" s="210"/>
    </row>
    <row r="270" spans="1:7" x14ac:dyDescent="0.2">
      <c r="A270" s="41"/>
      <c r="B270" s="41"/>
      <c r="C270" s="41"/>
      <c r="D270" s="109" t="s">
        <v>115</v>
      </c>
      <c r="E270" s="110" t="s">
        <v>565</v>
      </c>
      <c r="F270" s="122">
        <f>B4+(256*B6)</f>
        <v>257</v>
      </c>
      <c r="G270" s="210"/>
    </row>
    <row r="271" spans="1:7" x14ac:dyDescent="0.2">
      <c r="A271" s="41"/>
      <c r="B271" s="41"/>
      <c r="C271" s="41"/>
      <c r="D271" s="109" t="s">
        <v>442</v>
      </c>
      <c r="E271" s="110" t="s">
        <v>565</v>
      </c>
      <c r="F271" s="111">
        <f>B4+(257*B6)</f>
        <v>258</v>
      </c>
      <c r="G271" s="210"/>
    </row>
    <row r="272" spans="1:7" x14ac:dyDescent="0.2">
      <c r="A272" s="41"/>
      <c r="B272" s="41"/>
      <c r="C272" s="41"/>
      <c r="D272" s="109" t="s">
        <v>373</v>
      </c>
      <c r="E272" s="110" t="s">
        <v>565</v>
      </c>
      <c r="F272" s="111">
        <f>B4+(258*B6)</f>
        <v>259</v>
      </c>
      <c r="G272" s="210"/>
    </row>
    <row r="273" spans="1:67" x14ac:dyDescent="0.2">
      <c r="A273" s="41"/>
      <c r="B273" s="41"/>
      <c r="C273" s="41"/>
      <c r="D273" s="109" t="s">
        <v>803</v>
      </c>
      <c r="E273" s="110" t="s">
        <v>565</v>
      </c>
      <c r="F273" s="122">
        <f>B4+(259*B6)</f>
        <v>260</v>
      </c>
      <c r="G273" s="210"/>
    </row>
    <row r="274" spans="1:67" x14ac:dyDescent="0.2">
      <c r="A274" s="41"/>
      <c r="B274" s="41"/>
      <c r="C274" s="41"/>
      <c r="D274" s="109" t="s">
        <v>586</v>
      </c>
      <c r="E274" s="110" t="s">
        <v>565</v>
      </c>
      <c r="F274" s="122">
        <f>B4+(260*B6)</f>
        <v>261</v>
      </c>
      <c r="G274" s="210"/>
    </row>
    <row r="275" spans="1:67" x14ac:dyDescent="0.2">
      <c r="A275" s="41"/>
      <c r="B275" s="41"/>
      <c r="C275" s="41"/>
      <c r="D275" s="109" t="s">
        <v>513</v>
      </c>
      <c r="E275" s="110" t="s">
        <v>565</v>
      </c>
      <c r="F275" s="111">
        <f>B4+(261*B6)</f>
        <v>262</v>
      </c>
      <c r="G275" s="210"/>
    </row>
    <row r="276" spans="1:67" x14ac:dyDescent="0.2">
      <c r="A276" s="41"/>
      <c r="B276" s="41"/>
      <c r="C276" s="41"/>
      <c r="D276" s="109" t="s">
        <v>467</v>
      </c>
      <c r="E276" s="110" t="s">
        <v>565</v>
      </c>
      <c r="F276" s="111">
        <f>B4+(262*B6)</f>
        <v>263</v>
      </c>
      <c r="G276" s="210"/>
    </row>
    <row r="277" spans="1:67" x14ac:dyDescent="0.2">
      <c r="A277" s="41"/>
      <c r="B277" s="41"/>
      <c r="C277" s="41"/>
      <c r="D277" s="109" t="s">
        <v>181</v>
      </c>
      <c r="E277" s="110" t="s">
        <v>565</v>
      </c>
      <c r="F277" s="122">
        <f>B4+(263*B6)</f>
        <v>264</v>
      </c>
      <c r="G277" s="210"/>
    </row>
    <row r="278" spans="1:67" x14ac:dyDescent="0.2">
      <c r="A278" s="41"/>
      <c r="B278" s="41"/>
      <c r="C278" s="41"/>
      <c r="D278" s="109" t="s">
        <v>372</v>
      </c>
      <c r="E278" s="110" t="s">
        <v>565</v>
      </c>
      <c r="F278" s="122">
        <f>B4+(264*B6)</f>
        <v>265</v>
      </c>
      <c r="G278" s="210"/>
    </row>
    <row r="279" spans="1:67" x14ac:dyDescent="0.2">
      <c r="A279" s="41"/>
      <c r="B279" s="41"/>
      <c r="C279" s="41"/>
      <c r="D279" s="109" t="s">
        <v>325</v>
      </c>
      <c r="E279" s="110" t="s">
        <v>565</v>
      </c>
      <c r="F279" s="111">
        <f>B4+(265*B6)</f>
        <v>266</v>
      </c>
      <c r="G279" s="210"/>
    </row>
    <row r="280" spans="1:67" x14ac:dyDescent="0.2">
      <c r="A280" s="41"/>
      <c r="B280" s="41"/>
      <c r="C280" s="41"/>
      <c r="D280" s="109" t="s">
        <v>225</v>
      </c>
      <c r="E280" s="110" t="s">
        <v>565</v>
      </c>
      <c r="F280" s="111">
        <f>B4+(266*B6)</f>
        <v>267</v>
      </c>
      <c r="G280" s="210"/>
    </row>
    <row r="281" spans="1:67" x14ac:dyDescent="0.2">
      <c r="A281" s="41"/>
      <c r="B281" s="41"/>
      <c r="C281" s="41"/>
      <c r="D281" s="109" t="s">
        <v>109</v>
      </c>
      <c r="E281" s="110" t="s">
        <v>565</v>
      </c>
      <c r="F281" s="111">
        <f>B4+(267*B6)</f>
        <v>268</v>
      </c>
      <c r="G281" s="210"/>
    </row>
    <row r="282" spans="1:67" x14ac:dyDescent="0.2">
      <c r="A282" s="41"/>
      <c r="B282" s="41"/>
      <c r="C282" s="41"/>
      <c r="D282" s="109" t="s">
        <v>455</v>
      </c>
      <c r="E282" s="110" t="s">
        <v>565</v>
      </c>
      <c r="F282" s="111">
        <f>B4+(268*B6)</f>
        <v>269</v>
      </c>
      <c r="G282" s="210"/>
    </row>
    <row r="283" spans="1:67" x14ac:dyDescent="0.2">
      <c r="A283" s="41"/>
      <c r="B283" s="41"/>
      <c r="C283" s="41"/>
      <c r="D283" s="109" t="s">
        <v>569</v>
      </c>
      <c r="E283" s="110" t="s">
        <v>565</v>
      </c>
      <c r="F283" s="122">
        <f>B4+(269*B6)</f>
        <v>270</v>
      </c>
      <c r="G283" s="210"/>
    </row>
    <row r="284" spans="1:67" x14ac:dyDescent="0.2">
      <c r="A284" s="41"/>
      <c r="B284" s="41"/>
      <c r="C284" s="41"/>
      <c r="D284" s="109" t="s">
        <v>681</v>
      </c>
      <c r="E284" s="110" t="s">
        <v>565</v>
      </c>
      <c r="F284" s="122">
        <f>B4+(270*B6)</f>
        <v>271</v>
      </c>
      <c r="G284" s="210"/>
    </row>
    <row r="285" spans="1:67" x14ac:dyDescent="0.2">
      <c r="A285" s="41"/>
      <c r="B285" s="41"/>
      <c r="C285" s="41"/>
      <c r="D285" s="109" t="s">
        <v>249</v>
      </c>
      <c r="E285" s="110" t="s">
        <v>565</v>
      </c>
      <c r="F285" s="111">
        <f>B4+(271*B6)</f>
        <v>272</v>
      </c>
      <c r="G285" s="210"/>
    </row>
    <row r="286" spans="1:67" x14ac:dyDescent="0.2">
      <c r="A286" s="41"/>
      <c r="B286" s="41"/>
      <c r="C286" s="41"/>
      <c r="D286" s="109" t="s">
        <v>643</v>
      </c>
      <c r="E286" s="110" t="s">
        <v>565</v>
      </c>
      <c r="F286" s="111">
        <f>B4+(272*B6)</f>
        <v>273</v>
      </c>
      <c r="G286" s="210"/>
    </row>
    <row r="287" spans="1:67" x14ac:dyDescent="0.2">
      <c r="A287" s="41"/>
      <c r="B287" s="41"/>
      <c r="C287" s="41"/>
      <c r="D287" s="109" t="s">
        <v>382</v>
      </c>
      <c r="E287" s="110" t="s">
        <v>565</v>
      </c>
      <c r="F287" s="122">
        <f>B4+(273*B6)</f>
        <v>274</v>
      </c>
      <c r="G287" s="210"/>
    </row>
    <row r="288" spans="1:67" x14ac:dyDescent="0.2">
      <c r="A288" s="41"/>
      <c r="B288" s="41"/>
      <c r="C288" s="41"/>
      <c r="D288" s="109" t="s">
        <v>156</v>
      </c>
      <c r="E288" s="110" t="s">
        <v>565</v>
      </c>
      <c r="F288" s="122">
        <f>B4+(274*B6)</f>
        <v>275</v>
      </c>
      <c r="G288" s="41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  <c r="BK288" s="42"/>
      <c r="BL288" s="42"/>
      <c r="BM288" s="42"/>
      <c r="BN288" s="42"/>
      <c r="BO288" s="42"/>
    </row>
    <row r="289" spans="1:67" x14ac:dyDescent="0.2">
      <c r="A289" s="41"/>
      <c r="B289" s="41"/>
      <c r="C289" s="41"/>
      <c r="D289" s="109" t="s">
        <v>243</v>
      </c>
      <c r="E289" s="110" t="s">
        <v>565</v>
      </c>
      <c r="F289" s="111">
        <f>B4+(275*B6)</f>
        <v>276</v>
      </c>
      <c r="G289" s="41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  <c r="BK289" s="42"/>
      <c r="BL289" s="42"/>
      <c r="BM289" s="42"/>
      <c r="BN289" s="42"/>
      <c r="BO289" s="42"/>
    </row>
    <row r="290" spans="1:67" x14ac:dyDescent="0.2">
      <c r="A290" s="41"/>
      <c r="B290" s="41"/>
      <c r="C290" s="41"/>
      <c r="D290" s="109" t="s">
        <v>536</v>
      </c>
      <c r="E290" s="110" t="s">
        <v>565</v>
      </c>
      <c r="F290" s="111">
        <f>B4+(276*B6)</f>
        <v>277</v>
      </c>
      <c r="G290" s="41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  <c r="BK290" s="42"/>
      <c r="BL290" s="42"/>
      <c r="BM290" s="42"/>
      <c r="BN290" s="42"/>
      <c r="BO290" s="42"/>
    </row>
    <row r="291" spans="1:67" x14ac:dyDescent="0.2">
      <c r="A291" s="41"/>
      <c r="B291" s="41"/>
      <c r="C291" s="41"/>
      <c r="D291" s="109" t="s">
        <v>85</v>
      </c>
      <c r="E291" s="110" t="s">
        <v>565</v>
      </c>
      <c r="F291" s="122">
        <f>B4+(277*B6)</f>
        <v>278</v>
      </c>
      <c r="G291" s="41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  <c r="BK291" s="42"/>
      <c r="BL291" s="42"/>
      <c r="BM291" s="42"/>
      <c r="BN291" s="42"/>
      <c r="BO291" s="42"/>
    </row>
    <row r="292" spans="1:67" x14ac:dyDescent="0.2">
      <c r="A292" s="41"/>
      <c r="B292" s="41"/>
      <c r="C292" s="41"/>
      <c r="D292" s="109" t="s">
        <v>545</v>
      </c>
      <c r="E292" s="110" t="s">
        <v>565</v>
      </c>
      <c r="F292" s="122">
        <f>B4+(278*B6)</f>
        <v>279</v>
      </c>
      <c r="G292" s="41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  <c r="BM292" s="42"/>
      <c r="BN292" s="42"/>
      <c r="BO292" s="42"/>
    </row>
    <row r="293" spans="1:67" x14ac:dyDescent="0.2">
      <c r="A293" s="41"/>
      <c r="B293" s="41"/>
      <c r="C293" s="41"/>
      <c r="D293" s="109" t="s">
        <v>678</v>
      </c>
      <c r="E293" s="110" t="s">
        <v>565</v>
      </c>
      <c r="F293" s="111">
        <f>B4+(279*B6)</f>
        <v>280</v>
      </c>
      <c r="G293" s="41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  <c r="BK293" s="42"/>
      <c r="BL293" s="42"/>
      <c r="BM293" s="42"/>
      <c r="BN293" s="42"/>
      <c r="BO293" s="42"/>
    </row>
    <row r="294" spans="1:67" x14ac:dyDescent="0.2">
      <c r="A294" s="41"/>
      <c r="B294" s="41"/>
      <c r="C294" s="41"/>
      <c r="D294" s="109" t="s">
        <v>343</v>
      </c>
      <c r="E294" s="110" t="s">
        <v>565</v>
      </c>
      <c r="F294" s="111">
        <f>B4+(280*B6)</f>
        <v>281</v>
      </c>
      <c r="G294" s="41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  <c r="BK294" s="42"/>
      <c r="BL294" s="42"/>
      <c r="BM294" s="42"/>
      <c r="BN294" s="42"/>
      <c r="BO294" s="42"/>
    </row>
    <row r="295" spans="1:67" x14ac:dyDescent="0.2">
      <c r="A295" s="41"/>
      <c r="B295" s="41"/>
      <c r="C295" s="41"/>
      <c r="D295" s="109" t="s">
        <v>527</v>
      </c>
      <c r="E295" s="110" t="s">
        <v>565</v>
      </c>
      <c r="F295" s="111">
        <f>B4+(281*B6)</f>
        <v>282</v>
      </c>
      <c r="G295" s="41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  <c r="BK295" s="42"/>
      <c r="BL295" s="42"/>
      <c r="BM295" s="42"/>
      <c r="BN295" s="42"/>
      <c r="BO295" s="42"/>
    </row>
    <row r="296" spans="1:67" x14ac:dyDescent="0.2">
      <c r="A296" s="41"/>
      <c r="B296" s="41"/>
      <c r="C296" s="41"/>
      <c r="D296" s="109" t="s">
        <v>479</v>
      </c>
      <c r="E296" s="110" t="s">
        <v>565</v>
      </c>
      <c r="F296" s="111">
        <f>B4+(282*B6)</f>
        <v>283</v>
      </c>
      <c r="G296" s="41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</row>
    <row r="297" spans="1:67" x14ac:dyDescent="0.2">
      <c r="A297" s="41"/>
      <c r="B297" s="41"/>
      <c r="C297" s="41"/>
      <c r="D297" s="109" t="s">
        <v>137</v>
      </c>
      <c r="E297" s="110" t="s">
        <v>565</v>
      </c>
      <c r="F297" s="122">
        <f>B4+(283*B6)</f>
        <v>284</v>
      </c>
      <c r="G297" s="41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  <c r="BK297" s="42"/>
      <c r="BL297" s="42"/>
      <c r="BM297" s="42"/>
      <c r="BN297" s="42"/>
      <c r="BO297" s="42"/>
    </row>
    <row r="298" spans="1:67" x14ac:dyDescent="0.2">
      <c r="A298" s="41"/>
      <c r="B298" s="41"/>
      <c r="C298" s="41"/>
      <c r="D298" s="109" t="s">
        <v>303</v>
      </c>
      <c r="E298" s="110" t="s">
        <v>565</v>
      </c>
      <c r="F298" s="122">
        <f>B4+(284*B6)</f>
        <v>285</v>
      </c>
      <c r="G298" s="41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  <c r="BK298" s="42"/>
      <c r="BL298" s="42"/>
      <c r="BM298" s="42"/>
      <c r="BN298" s="42"/>
      <c r="BO298" s="42"/>
    </row>
    <row r="299" spans="1:67" x14ac:dyDescent="0.2">
      <c r="A299" s="41"/>
      <c r="B299" s="41"/>
      <c r="C299" s="41"/>
      <c r="D299" s="109" t="s">
        <v>825</v>
      </c>
      <c r="E299" s="110" t="s">
        <v>565</v>
      </c>
      <c r="F299" s="111">
        <f>B4+(285*B6)</f>
        <v>286</v>
      </c>
      <c r="G299" s="41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  <c r="BK299" s="42"/>
      <c r="BL299" s="42"/>
      <c r="BM299" s="42"/>
      <c r="BN299" s="42"/>
      <c r="BO299" s="42"/>
    </row>
    <row r="300" spans="1:67" x14ac:dyDescent="0.2">
      <c r="A300" s="41"/>
      <c r="B300" s="41"/>
      <c r="C300" s="41"/>
      <c r="D300" s="109" t="s">
        <v>626</v>
      </c>
      <c r="E300" s="110" t="s">
        <v>565</v>
      </c>
      <c r="F300" s="111">
        <f>B4+(286*B6)</f>
        <v>287</v>
      </c>
      <c r="G300" s="41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  <c r="BK300" s="42"/>
      <c r="BL300" s="42"/>
      <c r="BM300" s="42"/>
      <c r="BN300" s="42"/>
      <c r="BO300" s="42"/>
    </row>
    <row r="301" spans="1:67" x14ac:dyDescent="0.2">
      <c r="A301" s="41"/>
      <c r="B301" s="41"/>
      <c r="C301" s="41"/>
      <c r="D301" s="109" t="s">
        <v>477</v>
      </c>
      <c r="E301" s="110" t="s">
        <v>565</v>
      </c>
      <c r="F301" s="111">
        <f>B4+(287*B6)</f>
        <v>288</v>
      </c>
      <c r="G301" s="41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  <c r="BN301" s="42"/>
      <c r="BO301" s="42"/>
    </row>
    <row r="302" spans="1:67" x14ac:dyDescent="0.2">
      <c r="A302" s="41"/>
      <c r="B302" s="41"/>
      <c r="C302" s="41"/>
      <c r="D302" s="109" t="s">
        <v>424</v>
      </c>
      <c r="E302" s="110" t="s">
        <v>565</v>
      </c>
      <c r="F302" s="111">
        <f>B4+(288*B6)</f>
        <v>289</v>
      </c>
      <c r="G302" s="41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42"/>
      <c r="BN302" s="42"/>
      <c r="BO302" s="42"/>
    </row>
    <row r="303" spans="1:67" x14ac:dyDescent="0.2">
      <c r="A303" s="41"/>
      <c r="B303" s="41"/>
      <c r="C303" s="41"/>
      <c r="D303" s="109" t="s">
        <v>224</v>
      </c>
      <c r="E303" s="110" t="s">
        <v>565</v>
      </c>
      <c r="F303" s="111">
        <f>B4+(289*B6)</f>
        <v>290</v>
      </c>
      <c r="G303" s="41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  <c r="BK303" s="42"/>
      <c r="BL303" s="42"/>
      <c r="BM303" s="42"/>
      <c r="BN303" s="42"/>
      <c r="BO303" s="42"/>
    </row>
    <row r="304" spans="1:67" x14ac:dyDescent="0.2">
      <c r="A304" s="41"/>
      <c r="B304" s="41"/>
      <c r="C304" s="41"/>
      <c r="D304" s="109" t="s">
        <v>205</v>
      </c>
      <c r="E304" s="110" t="s">
        <v>565</v>
      </c>
      <c r="F304" s="111">
        <f>B4+(290*B6)</f>
        <v>291</v>
      </c>
      <c r="G304" s="41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  <c r="BK304" s="42"/>
      <c r="BL304" s="42"/>
      <c r="BM304" s="42"/>
      <c r="BN304" s="42"/>
      <c r="BO304" s="42"/>
    </row>
    <row r="305" spans="1:67" x14ac:dyDescent="0.2">
      <c r="A305" s="41"/>
      <c r="B305" s="41"/>
      <c r="C305" s="41"/>
      <c r="D305" s="109" t="s">
        <v>125</v>
      </c>
      <c r="E305" s="110" t="s">
        <v>565</v>
      </c>
      <c r="F305" s="111">
        <f>B4+(291*B6)</f>
        <v>292</v>
      </c>
      <c r="G305" s="41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  <c r="BK305" s="42"/>
      <c r="BL305" s="42"/>
      <c r="BM305" s="42"/>
      <c r="BN305" s="42"/>
      <c r="BO305" s="42"/>
    </row>
    <row r="306" spans="1:67" x14ac:dyDescent="0.2">
      <c r="A306" s="41"/>
      <c r="B306" s="41"/>
      <c r="C306" s="41"/>
      <c r="D306" s="109" t="s">
        <v>155</v>
      </c>
      <c r="E306" s="110" t="s">
        <v>565</v>
      </c>
      <c r="F306" s="122">
        <f>B4+(292*B6)</f>
        <v>293</v>
      </c>
      <c r="G306" s="41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  <c r="BI306" s="42"/>
      <c r="BJ306" s="42"/>
      <c r="BK306" s="42"/>
      <c r="BL306" s="42"/>
      <c r="BM306" s="42"/>
      <c r="BN306" s="42"/>
      <c r="BO306" s="42"/>
    </row>
    <row r="307" spans="1:67" x14ac:dyDescent="0.2">
      <c r="A307" s="41"/>
      <c r="B307" s="41"/>
      <c r="C307" s="41"/>
      <c r="D307" s="109" t="s">
        <v>304</v>
      </c>
      <c r="E307" s="110" t="s">
        <v>565</v>
      </c>
      <c r="F307" s="122">
        <f>B4+(293*B6)</f>
        <v>294</v>
      </c>
      <c r="G307" s="41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  <c r="BI307" s="42"/>
      <c r="BJ307" s="42"/>
      <c r="BK307" s="42"/>
      <c r="BL307" s="42"/>
      <c r="BM307" s="42"/>
      <c r="BN307" s="42"/>
      <c r="BO307" s="42"/>
    </row>
    <row r="308" spans="1:67" x14ac:dyDescent="0.2">
      <c r="A308" s="41"/>
      <c r="B308" s="41"/>
      <c r="C308" s="41"/>
      <c r="D308" s="109" t="s">
        <v>532</v>
      </c>
      <c r="E308" s="110" t="s">
        <v>565</v>
      </c>
      <c r="F308" s="111">
        <f>B4+(294*B6)</f>
        <v>295</v>
      </c>
      <c r="G308" s="41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  <c r="BI308" s="42"/>
      <c r="BJ308" s="42"/>
      <c r="BK308" s="42"/>
      <c r="BL308" s="42"/>
      <c r="BM308" s="42"/>
      <c r="BN308" s="42"/>
      <c r="BO308" s="42"/>
    </row>
    <row r="309" spans="1:67" x14ac:dyDescent="0.2">
      <c r="A309" s="41"/>
      <c r="B309" s="41"/>
      <c r="C309" s="41"/>
      <c r="D309" s="109" t="s">
        <v>649</v>
      </c>
      <c r="E309" s="110" t="s">
        <v>565</v>
      </c>
      <c r="F309" s="111">
        <f>B4+(295*B6)</f>
        <v>296</v>
      </c>
      <c r="G309" s="41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  <c r="BI309" s="42"/>
      <c r="BJ309" s="42"/>
      <c r="BK309" s="42"/>
      <c r="BL309" s="42"/>
      <c r="BM309" s="42"/>
      <c r="BN309" s="42"/>
      <c r="BO309" s="42"/>
    </row>
    <row r="310" spans="1:67" x14ac:dyDescent="0.2">
      <c r="A310" s="41"/>
      <c r="B310" s="41"/>
      <c r="C310" s="41"/>
      <c r="D310" s="109" t="s">
        <v>684</v>
      </c>
      <c r="E310" s="110" t="s">
        <v>565</v>
      </c>
      <c r="F310" s="122">
        <f>B4+(296*B6)</f>
        <v>297</v>
      </c>
      <c r="G310" s="41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  <c r="BI310" s="42"/>
      <c r="BJ310" s="42"/>
      <c r="BK310" s="42"/>
      <c r="BL310" s="42"/>
      <c r="BM310" s="42"/>
      <c r="BN310" s="42"/>
      <c r="BO310" s="42"/>
    </row>
    <row r="311" spans="1:67" x14ac:dyDescent="0.2">
      <c r="A311" s="41"/>
      <c r="B311" s="41"/>
      <c r="C311" s="41"/>
      <c r="D311" s="109" t="s">
        <v>112</v>
      </c>
      <c r="E311" s="110" t="s">
        <v>565</v>
      </c>
      <c r="F311" s="122">
        <f>B4+(297*B6)</f>
        <v>298</v>
      </c>
      <c r="G311" s="41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  <c r="BI311" s="42"/>
      <c r="BJ311" s="42"/>
      <c r="BK311" s="42"/>
      <c r="BL311" s="42"/>
      <c r="BM311" s="42"/>
      <c r="BN311" s="42"/>
      <c r="BO311" s="42"/>
    </row>
    <row r="312" spans="1:67" x14ac:dyDescent="0.2">
      <c r="A312" s="41"/>
      <c r="B312" s="41"/>
      <c r="C312" s="41"/>
      <c r="D312" s="109" t="s">
        <v>589</v>
      </c>
      <c r="E312" s="110" t="s">
        <v>565</v>
      </c>
      <c r="F312" s="111">
        <f>B4+(298*B6)</f>
        <v>299</v>
      </c>
      <c r="G312" s="41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42"/>
      <c r="BN312" s="42"/>
      <c r="BO312" s="42"/>
    </row>
    <row r="313" spans="1:67" x14ac:dyDescent="0.2">
      <c r="A313" s="41"/>
      <c r="B313" s="41"/>
      <c r="C313" s="41"/>
      <c r="D313" s="109" t="s">
        <v>535</v>
      </c>
      <c r="E313" s="110" t="s">
        <v>565</v>
      </c>
      <c r="F313" s="122">
        <f>B4+(299*B6)</f>
        <v>300</v>
      </c>
      <c r="G313" s="41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  <c r="BI313" s="42"/>
      <c r="BJ313" s="42"/>
      <c r="BK313" s="42"/>
      <c r="BL313" s="42"/>
      <c r="BM313" s="42"/>
      <c r="BN313" s="42"/>
      <c r="BO313" s="42"/>
    </row>
    <row r="314" spans="1:67" x14ac:dyDescent="0.2">
      <c r="A314" s="41"/>
      <c r="B314" s="41"/>
      <c r="C314" s="41"/>
      <c r="D314" s="109" t="s">
        <v>89</v>
      </c>
      <c r="E314" s="110" t="s">
        <v>565</v>
      </c>
      <c r="F314" s="111">
        <f>B4+(300*B6)</f>
        <v>301</v>
      </c>
      <c r="G314" s="41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  <c r="BI314" s="42"/>
      <c r="BJ314" s="42"/>
      <c r="BK314" s="42"/>
      <c r="BL314" s="42"/>
      <c r="BM314" s="42"/>
      <c r="BN314" s="42"/>
      <c r="BO314" s="42"/>
    </row>
    <row r="315" spans="1:67" x14ac:dyDescent="0.2">
      <c r="A315" s="41"/>
      <c r="B315" s="41"/>
      <c r="C315" s="41"/>
      <c r="D315" s="109" t="s">
        <v>178</v>
      </c>
      <c r="E315" s="110" t="s">
        <v>565</v>
      </c>
      <c r="F315" s="111">
        <f>B4+(301*B6)</f>
        <v>302</v>
      </c>
      <c r="G315" s="41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  <c r="BI315" s="42"/>
      <c r="BJ315" s="42"/>
      <c r="BK315" s="42"/>
      <c r="BL315" s="42"/>
      <c r="BM315" s="42"/>
      <c r="BN315" s="42"/>
      <c r="BO315" s="42"/>
    </row>
    <row r="316" spans="1:67" x14ac:dyDescent="0.2">
      <c r="A316" s="41"/>
      <c r="B316" s="41"/>
      <c r="C316" s="41"/>
      <c r="D316" s="109" t="s">
        <v>502</v>
      </c>
      <c r="E316" s="110" t="s">
        <v>565</v>
      </c>
      <c r="F316" s="122">
        <f>B4+(302*B6)</f>
        <v>303</v>
      </c>
      <c r="G316" s="41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  <c r="BI316" s="42"/>
      <c r="BJ316" s="42"/>
      <c r="BK316" s="42"/>
      <c r="BL316" s="42"/>
      <c r="BM316" s="42"/>
      <c r="BN316" s="42"/>
      <c r="BO316" s="42"/>
    </row>
    <row r="317" spans="1:67" x14ac:dyDescent="0.2">
      <c r="A317" s="41"/>
      <c r="B317" s="41"/>
      <c r="C317" s="41"/>
      <c r="D317" s="109" t="s">
        <v>312</v>
      </c>
      <c r="E317" s="110" t="s">
        <v>565</v>
      </c>
      <c r="F317" s="122">
        <f>B4+(303*B6)</f>
        <v>304</v>
      </c>
      <c r="G317" s="41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  <c r="BI317" s="42"/>
      <c r="BJ317" s="42"/>
      <c r="BK317" s="42"/>
      <c r="BL317" s="42"/>
      <c r="BM317" s="42"/>
      <c r="BN317" s="42"/>
      <c r="BO317" s="42"/>
    </row>
    <row r="318" spans="1:67" x14ac:dyDescent="0.2">
      <c r="A318" s="41"/>
      <c r="B318" s="41"/>
      <c r="C318" s="41"/>
      <c r="D318" s="109" t="s">
        <v>399</v>
      </c>
      <c r="E318" s="110" t="s">
        <v>565</v>
      </c>
      <c r="F318" s="111">
        <f>B4+(304*B6)</f>
        <v>305</v>
      </c>
      <c r="G318" s="41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  <c r="BI318" s="42"/>
      <c r="BJ318" s="42"/>
      <c r="BK318" s="42"/>
      <c r="BL318" s="42"/>
      <c r="BM318" s="42"/>
      <c r="BN318" s="42"/>
      <c r="BO318" s="42"/>
    </row>
    <row r="319" spans="1:67" x14ac:dyDescent="0.2">
      <c r="A319" s="41"/>
      <c r="B319" s="41"/>
      <c r="C319" s="41"/>
      <c r="D319" s="109" t="s">
        <v>673</v>
      </c>
      <c r="E319" s="110" t="s">
        <v>565</v>
      </c>
      <c r="F319" s="111">
        <f>B4+(305*B6)</f>
        <v>306</v>
      </c>
      <c r="G319" s="41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  <c r="BI319" s="42"/>
      <c r="BJ319" s="42"/>
      <c r="BK319" s="42"/>
      <c r="BL319" s="42"/>
      <c r="BM319" s="42"/>
      <c r="BN319" s="42"/>
      <c r="BO319" s="42"/>
    </row>
    <row r="320" spans="1:67" x14ac:dyDescent="0.2">
      <c r="A320" s="41"/>
      <c r="B320" s="41"/>
      <c r="C320" s="41"/>
      <c r="D320" s="109" t="s">
        <v>281</v>
      </c>
      <c r="E320" s="110" t="s">
        <v>565</v>
      </c>
      <c r="F320" s="111">
        <f>B4+(306*B6)</f>
        <v>307</v>
      </c>
      <c r="G320" s="41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  <c r="BI320" s="42"/>
      <c r="BJ320" s="42"/>
      <c r="BK320" s="42"/>
      <c r="BL320" s="42"/>
      <c r="BM320" s="42"/>
      <c r="BN320" s="42"/>
      <c r="BO320" s="42"/>
    </row>
    <row r="321" spans="1:67" x14ac:dyDescent="0.2">
      <c r="A321" s="41"/>
      <c r="B321" s="41"/>
      <c r="C321" s="41"/>
      <c r="D321" s="109" t="s">
        <v>412</v>
      </c>
      <c r="E321" s="110" t="s">
        <v>565</v>
      </c>
      <c r="F321" s="111">
        <f>B4+(307*B6)</f>
        <v>308</v>
      </c>
      <c r="G321" s="41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  <c r="BN321" s="42"/>
      <c r="BO321" s="42"/>
    </row>
    <row r="322" spans="1:67" x14ac:dyDescent="0.2">
      <c r="A322" s="41"/>
      <c r="B322" s="41"/>
      <c r="C322" s="41"/>
      <c r="D322" s="109" t="s">
        <v>439</v>
      </c>
      <c r="E322" s="110" t="s">
        <v>565</v>
      </c>
      <c r="F322" s="111">
        <f>B4+(308*B6)</f>
        <v>309</v>
      </c>
      <c r="G322" s="41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</row>
    <row r="323" spans="1:67" x14ac:dyDescent="0.2">
      <c r="A323" s="41"/>
      <c r="B323" s="41"/>
      <c r="C323" s="41"/>
      <c r="D323" s="109" t="s">
        <v>259</v>
      </c>
      <c r="E323" s="110" t="s">
        <v>565</v>
      </c>
      <c r="F323" s="111">
        <f>B4+(309*B6)</f>
        <v>310</v>
      </c>
      <c r="G323" s="41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42"/>
      <c r="BN323" s="42"/>
      <c r="BO323" s="42"/>
    </row>
    <row r="324" spans="1:67" x14ac:dyDescent="0.2">
      <c r="A324" s="41"/>
      <c r="B324" s="41"/>
      <c r="C324" s="41"/>
      <c r="D324" s="109" t="s">
        <v>242</v>
      </c>
      <c r="E324" s="110" t="s">
        <v>565</v>
      </c>
      <c r="F324" s="111">
        <f>B4+(310*B6)</f>
        <v>311</v>
      </c>
      <c r="G324" s="41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  <c r="BN324" s="42"/>
      <c r="BO324" s="42"/>
    </row>
    <row r="325" spans="1:67" x14ac:dyDescent="0.2">
      <c r="A325" s="41"/>
      <c r="B325" s="41"/>
      <c r="C325" s="41"/>
      <c r="D325" s="109" t="s">
        <v>805</v>
      </c>
      <c r="E325" s="110" t="s">
        <v>565</v>
      </c>
      <c r="F325" s="111">
        <f>B4+(311*B6)</f>
        <v>312</v>
      </c>
      <c r="G325" s="41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  <c r="BN325" s="42"/>
      <c r="BO325" s="42"/>
    </row>
    <row r="326" spans="1:67" x14ac:dyDescent="0.2">
      <c r="A326" s="41"/>
      <c r="B326" s="41"/>
      <c r="C326" s="41"/>
      <c r="D326" s="109" t="s">
        <v>660</v>
      </c>
      <c r="E326" s="110" t="s">
        <v>565</v>
      </c>
      <c r="F326" s="111">
        <f>B4+(312*B6)</f>
        <v>313</v>
      </c>
      <c r="G326" s="41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  <c r="BI326" s="42"/>
      <c r="BJ326" s="42"/>
      <c r="BK326" s="42"/>
      <c r="BL326" s="42"/>
      <c r="BM326" s="42"/>
      <c r="BN326" s="42"/>
      <c r="BO326" s="42"/>
    </row>
    <row r="327" spans="1:67" x14ac:dyDescent="0.2">
      <c r="A327" s="41"/>
      <c r="B327" s="41"/>
      <c r="C327" s="41"/>
      <c r="D327" s="109" t="s">
        <v>398</v>
      </c>
      <c r="E327" s="110" t="s">
        <v>565</v>
      </c>
      <c r="F327" s="111">
        <f>B4+(313*B6)</f>
        <v>314</v>
      </c>
      <c r="G327" s="41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  <c r="BI327" s="42"/>
      <c r="BJ327" s="42"/>
      <c r="BK327" s="42"/>
      <c r="BL327" s="42"/>
      <c r="BM327" s="42"/>
      <c r="BN327" s="42"/>
      <c r="BO327" s="42"/>
    </row>
    <row r="328" spans="1:67" x14ac:dyDescent="0.2">
      <c r="A328" s="41"/>
      <c r="B328" s="41"/>
      <c r="C328" s="41"/>
      <c r="D328" s="109" t="s">
        <v>384</v>
      </c>
      <c r="E328" s="110" t="s">
        <v>565</v>
      </c>
      <c r="F328" s="111">
        <f>B4+(314*B6)</f>
        <v>315</v>
      </c>
      <c r="G328" s="41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  <c r="BI328" s="42"/>
      <c r="BJ328" s="42"/>
      <c r="BK328" s="42"/>
      <c r="BL328" s="42"/>
      <c r="BM328" s="42"/>
      <c r="BN328" s="42"/>
      <c r="BO328" s="42"/>
    </row>
    <row r="329" spans="1:67" x14ac:dyDescent="0.2">
      <c r="A329" s="41"/>
      <c r="B329" s="41"/>
      <c r="C329" s="41"/>
      <c r="D329" s="109" t="s">
        <v>154</v>
      </c>
      <c r="E329" s="110" t="s">
        <v>565</v>
      </c>
      <c r="F329" s="111">
        <f>B4+(315*B6)</f>
        <v>316</v>
      </c>
      <c r="G329" s="41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  <c r="BI329" s="42"/>
      <c r="BJ329" s="42"/>
      <c r="BK329" s="42"/>
      <c r="BL329" s="42"/>
      <c r="BM329" s="42"/>
      <c r="BN329" s="42"/>
      <c r="BO329" s="42"/>
    </row>
    <row r="330" spans="1:67" x14ac:dyDescent="0.2">
      <c r="A330" s="41"/>
      <c r="B330" s="41"/>
      <c r="C330" s="41"/>
      <c r="D330" s="109" t="s">
        <v>323</v>
      </c>
      <c r="E330" s="110" t="s">
        <v>565</v>
      </c>
      <c r="F330" s="111">
        <f>B4+(316*B6)</f>
        <v>317</v>
      </c>
      <c r="G330" s="41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  <c r="BI330" s="42"/>
      <c r="BJ330" s="42"/>
      <c r="BK330" s="42"/>
      <c r="BL330" s="42"/>
      <c r="BM330" s="42"/>
      <c r="BN330" s="42"/>
      <c r="BO330" s="42"/>
    </row>
    <row r="331" spans="1:67" x14ac:dyDescent="0.2">
      <c r="A331" s="41"/>
      <c r="B331" s="41"/>
      <c r="C331" s="41"/>
      <c r="D331" s="109" t="s">
        <v>268</v>
      </c>
      <c r="E331" s="110" t="s">
        <v>565</v>
      </c>
      <c r="F331" s="111">
        <f>B4+(317*B6)</f>
        <v>318</v>
      </c>
      <c r="G331" s="41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  <c r="BN331" s="42"/>
      <c r="BO331" s="42"/>
    </row>
    <row r="332" spans="1:67" x14ac:dyDescent="0.2">
      <c r="A332" s="41"/>
      <c r="B332" s="41"/>
      <c r="C332" s="41"/>
      <c r="D332" s="109" t="s">
        <v>88</v>
      </c>
      <c r="E332" s="110" t="s">
        <v>565</v>
      </c>
      <c r="F332" s="111">
        <f>B4+(318*B6)</f>
        <v>319</v>
      </c>
      <c r="G332" s="41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  <c r="BI332" s="42"/>
      <c r="BJ332" s="42"/>
      <c r="BK332" s="42"/>
      <c r="BL332" s="42"/>
      <c r="BM332" s="42"/>
      <c r="BN332" s="42"/>
      <c r="BO332" s="42"/>
    </row>
    <row r="333" spans="1:67" x14ac:dyDescent="0.2">
      <c r="A333" s="41"/>
      <c r="B333" s="41"/>
      <c r="C333" s="41"/>
      <c r="D333" s="109" t="s">
        <v>359</v>
      </c>
      <c r="E333" s="110" t="s">
        <v>565</v>
      </c>
      <c r="F333" s="111">
        <f>B4+(319*B6)</f>
        <v>320</v>
      </c>
      <c r="G333" s="41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  <c r="BI333" s="42"/>
      <c r="BJ333" s="42"/>
      <c r="BK333" s="42"/>
      <c r="BL333" s="42"/>
      <c r="BM333" s="42"/>
      <c r="BN333" s="42"/>
      <c r="BO333" s="42"/>
    </row>
    <row r="334" spans="1:67" x14ac:dyDescent="0.2">
      <c r="A334" s="41"/>
      <c r="B334" s="41"/>
      <c r="C334" s="41"/>
      <c r="D334" s="109" t="s">
        <v>417</v>
      </c>
      <c r="E334" s="110" t="s">
        <v>565</v>
      </c>
      <c r="F334" s="111">
        <f>B4+(320*B6)</f>
        <v>321</v>
      </c>
      <c r="G334" s="41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  <c r="BI334" s="42"/>
      <c r="BJ334" s="42"/>
      <c r="BK334" s="42"/>
      <c r="BL334" s="42"/>
      <c r="BM334" s="42"/>
      <c r="BN334" s="42"/>
      <c r="BO334" s="42"/>
    </row>
    <row r="335" spans="1:67" x14ac:dyDescent="0.2">
      <c r="A335" s="41"/>
      <c r="B335" s="41"/>
      <c r="C335" s="41"/>
      <c r="D335" s="109" t="s">
        <v>634</v>
      </c>
      <c r="E335" s="110" t="s">
        <v>565</v>
      </c>
      <c r="F335" s="111">
        <f>B4+(321*B6)</f>
        <v>322</v>
      </c>
      <c r="G335" s="41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  <c r="BI335" s="42"/>
      <c r="BJ335" s="42"/>
      <c r="BK335" s="42"/>
      <c r="BL335" s="42"/>
      <c r="BM335" s="42"/>
      <c r="BN335" s="42"/>
      <c r="BO335" s="42"/>
    </row>
    <row r="336" spans="1:67" x14ac:dyDescent="0.2">
      <c r="A336" s="41"/>
      <c r="B336" s="41"/>
      <c r="C336" s="41"/>
      <c r="D336" s="109" t="s">
        <v>670</v>
      </c>
      <c r="E336" s="110" t="s">
        <v>565</v>
      </c>
      <c r="F336" s="111">
        <f>B4+(322*B6)</f>
        <v>323</v>
      </c>
      <c r="G336" s="41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  <c r="AV336" s="42"/>
      <c r="AW336" s="42"/>
      <c r="AX336" s="42"/>
      <c r="AY336" s="42"/>
      <c r="AZ336" s="42"/>
      <c r="BA336" s="42"/>
      <c r="BB336" s="42"/>
      <c r="BC336" s="42"/>
      <c r="BD336" s="42"/>
      <c r="BE336" s="42"/>
      <c r="BF336" s="42"/>
      <c r="BG336" s="42"/>
      <c r="BH336" s="42"/>
      <c r="BI336" s="42"/>
      <c r="BJ336" s="42"/>
      <c r="BK336" s="42"/>
      <c r="BL336" s="42"/>
      <c r="BM336" s="42"/>
      <c r="BN336" s="42"/>
      <c r="BO336" s="42"/>
    </row>
    <row r="337" spans="1:67" x14ac:dyDescent="0.2">
      <c r="A337" s="41"/>
      <c r="B337" s="41"/>
      <c r="C337" s="41"/>
      <c r="D337" s="109" t="s">
        <v>177</v>
      </c>
      <c r="E337" s="110" t="s">
        <v>565</v>
      </c>
      <c r="F337" s="111">
        <f>B4+(323*B6)</f>
        <v>324</v>
      </c>
      <c r="G337" s="41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  <c r="AT337" s="42"/>
      <c r="AU337" s="42"/>
      <c r="AV337" s="42"/>
      <c r="AW337" s="42"/>
      <c r="AX337" s="42"/>
      <c r="AY337" s="42"/>
      <c r="AZ337" s="42"/>
      <c r="BA337" s="42"/>
      <c r="BB337" s="42"/>
      <c r="BC337" s="42"/>
      <c r="BD337" s="42"/>
      <c r="BE337" s="42"/>
      <c r="BF337" s="42"/>
      <c r="BG337" s="42"/>
      <c r="BH337" s="42"/>
      <c r="BI337" s="42"/>
      <c r="BJ337" s="42"/>
      <c r="BK337" s="42"/>
      <c r="BL337" s="42"/>
      <c r="BM337" s="42"/>
      <c r="BN337" s="42"/>
      <c r="BO337" s="42"/>
    </row>
    <row r="338" spans="1:67" x14ac:dyDescent="0.2">
      <c r="A338" s="41"/>
      <c r="B338" s="41"/>
      <c r="C338" s="41"/>
      <c r="D338" s="109" t="s">
        <v>617</v>
      </c>
      <c r="E338" s="110" t="s">
        <v>565</v>
      </c>
      <c r="F338" s="111">
        <f>B4+(324*B6)</f>
        <v>325</v>
      </c>
      <c r="G338" s="41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  <c r="BA338" s="42"/>
      <c r="BB338" s="42"/>
      <c r="BC338" s="42"/>
      <c r="BD338" s="42"/>
      <c r="BE338" s="42"/>
      <c r="BF338" s="42"/>
      <c r="BG338" s="42"/>
      <c r="BH338" s="42"/>
      <c r="BI338" s="42"/>
      <c r="BJ338" s="42"/>
      <c r="BK338" s="42"/>
      <c r="BL338" s="42"/>
      <c r="BM338" s="42"/>
      <c r="BN338" s="42"/>
      <c r="BO338" s="42"/>
    </row>
    <row r="339" spans="1:67" x14ac:dyDescent="0.2">
      <c r="A339" s="41"/>
      <c r="B339" s="41"/>
      <c r="C339" s="41"/>
      <c r="D339" s="109" t="s">
        <v>503</v>
      </c>
      <c r="E339" s="110" t="s">
        <v>565</v>
      </c>
      <c r="F339" s="111">
        <f>B4+(325*B6)</f>
        <v>326</v>
      </c>
      <c r="G339" s="41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42"/>
      <c r="AZ339" s="42"/>
      <c r="BA339" s="42"/>
      <c r="BB339" s="42"/>
      <c r="BC339" s="42"/>
      <c r="BD339" s="42"/>
      <c r="BE339" s="42"/>
      <c r="BF339" s="42"/>
      <c r="BG339" s="42"/>
      <c r="BH339" s="42"/>
      <c r="BI339" s="42"/>
      <c r="BJ339" s="42"/>
      <c r="BK339" s="42"/>
      <c r="BL339" s="42"/>
      <c r="BM339" s="42"/>
      <c r="BN339" s="42"/>
      <c r="BO339" s="42"/>
    </row>
    <row r="340" spans="1:67" x14ac:dyDescent="0.2">
      <c r="A340" s="41"/>
      <c r="B340" s="41"/>
      <c r="C340" s="41"/>
      <c r="D340" s="109" t="s">
        <v>342</v>
      </c>
      <c r="E340" s="110" t="s">
        <v>565</v>
      </c>
      <c r="F340" s="111">
        <f>B4+(326*B6)</f>
        <v>327</v>
      </c>
      <c r="G340" s="41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  <c r="AV340" s="42"/>
      <c r="AW340" s="42"/>
      <c r="AX340" s="42"/>
      <c r="AY340" s="42"/>
      <c r="AZ340" s="42"/>
      <c r="BA340" s="42"/>
      <c r="BB340" s="42"/>
      <c r="BC340" s="42"/>
      <c r="BD340" s="42"/>
      <c r="BE340" s="42"/>
      <c r="BF340" s="42"/>
      <c r="BG340" s="42"/>
      <c r="BH340" s="42"/>
      <c r="BI340" s="42"/>
      <c r="BJ340" s="42"/>
      <c r="BK340" s="42"/>
      <c r="BL340" s="42"/>
      <c r="BM340" s="42"/>
      <c r="BN340" s="42"/>
      <c r="BO340" s="42"/>
    </row>
    <row r="341" spans="1:67" x14ac:dyDescent="0.2">
      <c r="A341" s="41"/>
      <c r="B341" s="41"/>
      <c r="C341" s="41"/>
      <c r="D341" s="109" t="s">
        <v>306</v>
      </c>
      <c r="E341" s="110" t="s">
        <v>565</v>
      </c>
      <c r="F341" s="111">
        <f>B4+(327*B6)</f>
        <v>328</v>
      </c>
      <c r="G341" s="41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  <c r="AT341" s="42"/>
      <c r="AU341" s="42"/>
      <c r="AV341" s="42"/>
      <c r="AW341" s="42"/>
      <c r="AX341" s="42"/>
      <c r="AY341" s="42"/>
      <c r="AZ341" s="42"/>
      <c r="BA341" s="42"/>
      <c r="BB341" s="42"/>
      <c r="BC341" s="42"/>
      <c r="BD341" s="42"/>
      <c r="BE341" s="42"/>
      <c r="BF341" s="42"/>
      <c r="BG341" s="42"/>
      <c r="BH341" s="42"/>
      <c r="BI341" s="42"/>
      <c r="BJ341" s="42"/>
      <c r="BK341" s="42"/>
      <c r="BL341" s="42"/>
      <c r="BM341" s="42"/>
      <c r="BN341" s="42"/>
      <c r="BO341" s="42"/>
    </row>
    <row r="342" spans="1:67" x14ac:dyDescent="0.2">
      <c r="A342" s="41"/>
      <c r="B342" s="41"/>
      <c r="C342" s="41"/>
      <c r="D342" s="109" t="s">
        <v>466</v>
      </c>
      <c r="E342" s="110" t="s">
        <v>565</v>
      </c>
      <c r="F342" s="111">
        <f>B4+(328*B6)</f>
        <v>329</v>
      </c>
      <c r="G342" s="41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  <c r="AV342" s="42"/>
      <c r="AW342" s="42"/>
      <c r="AX342" s="42"/>
      <c r="AY342" s="42"/>
      <c r="AZ342" s="42"/>
      <c r="BA342" s="42"/>
      <c r="BB342" s="42"/>
      <c r="BC342" s="42"/>
      <c r="BD342" s="42"/>
      <c r="BE342" s="42"/>
      <c r="BF342" s="42"/>
      <c r="BG342" s="42"/>
      <c r="BH342" s="42"/>
      <c r="BI342" s="42"/>
      <c r="BJ342" s="42"/>
      <c r="BK342" s="42"/>
      <c r="BL342" s="42"/>
      <c r="BM342" s="42"/>
      <c r="BN342" s="42"/>
      <c r="BO342" s="42"/>
    </row>
    <row r="343" spans="1:67" x14ac:dyDescent="0.2">
      <c r="A343" s="41"/>
      <c r="B343" s="41"/>
      <c r="C343" s="41"/>
      <c r="D343" s="109" t="s">
        <v>132</v>
      </c>
      <c r="E343" s="110" t="s">
        <v>565</v>
      </c>
      <c r="F343" s="122">
        <f>B4+(329*B6)</f>
        <v>330</v>
      </c>
      <c r="G343" s="41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  <c r="AV343" s="42"/>
      <c r="AW343" s="42"/>
      <c r="AX343" s="42"/>
      <c r="AY343" s="42"/>
      <c r="AZ343" s="42"/>
      <c r="BA343" s="42"/>
      <c r="BB343" s="42"/>
      <c r="BC343" s="42"/>
      <c r="BD343" s="42"/>
      <c r="BE343" s="42"/>
      <c r="BF343" s="42"/>
      <c r="BG343" s="42"/>
      <c r="BH343" s="42"/>
      <c r="BI343" s="42"/>
      <c r="BJ343" s="42"/>
      <c r="BK343" s="42"/>
      <c r="BL343" s="42"/>
      <c r="BM343" s="42"/>
      <c r="BN343" s="42"/>
      <c r="BO343" s="42"/>
    </row>
    <row r="344" spans="1:67" x14ac:dyDescent="0.2">
      <c r="A344" s="41"/>
      <c r="B344" s="41"/>
      <c r="C344" s="41"/>
      <c r="D344" s="109" t="s">
        <v>438</v>
      </c>
      <c r="E344" s="110" t="s">
        <v>565</v>
      </c>
      <c r="F344" s="111">
        <f>B4+(330*B6)</f>
        <v>331</v>
      </c>
      <c r="G344" s="41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  <c r="AT344" s="42"/>
      <c r="AU344" s="42"/>
      <c r="AV344" s="42"/>
      <c r="AW344" s="42"/>
      <c r="AX344" s="42"/>
      <c r="AY344" s="42"/>
      <c r="AZ344" s="42"/>
      <c r="BA344" s="42"/>
      <c r="BB344" s="42"/>
      <c r="BC344" s="42"/>
      <c r="BD344" s="42"/>
      <c r="BE344" s="42"/>
      <c r="BF344" s="42"/>
      <c r="BG344" s="42"/>
      <c r="BH344" s="42"/>
      <c r="BI344" s="42"/>
      <c r="BJ344" s="42"/>
      <c r="BK344" s="42"/>
      <c r="BL344" s="42"/>
      <c r="BM344" s="42"/>
      <c r="BN344" s="42"/>
      <c r="BO344" s="42"/>
    </row>
    <row r="345" spans="1:67" x14ac:dyDescent="0.2">
      <c r="A345" s="41"/>
      <c r="B345" s="41"/>
      <c r="C345" s="41"/>
      <c r="D345" s="109" t="s">
        <v>665</v>
      </c>
      <c r="E345" s="110" t="s">
        <v>565</v>
      </c>
      <c r="F345" s="111">
        <f>B4+(331*B6)</f>
        <v>332</v>
      </c>
      <c r="G345" s="41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42"/>
      <c r="AZ345" s="42"/>
      <c r="BA345" s="42"/>
      <c r="BB345" s="42"/>
      <c r="BC345" s="42"/>
      <c r="BD345" s="42"/>
      <c r="BE345" s="42"/>
      <c r="BF345" s="42"/>
      <c r="BG345" s="42"/>
      <c r="BH345" s="42"/>
      <c r="BI345" s="42"/>
      <c r="BJ345" s="42"/>
      <c r="BK345" s="42"/>
      <c r="BL345" s="42"/>
      <c r="BM345" s="42"/>
      <c r="BN345" s="42"/>
      <c r="BO345" s="42"/>
    </row>
    <row r="346" spans="1:67" x14ac:dyDescent="0.2">
      <c r="A346" s="41"/>
      <c r="B346" s="41"/>
      <c r="C346" s="41"/>
      <c r="D346" s="109" t="s">
        <v>223</v>
      </c>
      <c r="E346" s="110" t="s">
        <v>565</v>
      </c>
      <c r="F346" s="111">
        <f>B4+(332*B6)</f>
        <v>333</v>
      </c>
      <c r="G346" s="41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  <c r="AS346" s="42"/>
      <c r="AT346" s="42"/>
      <c r="AU346" s="42"/>
      <c r="AV346" s="42"/>
      <c r="AW346" s="42"/>
      <c r="AX346" s="42"/>
      <c r="AY346" s="42"/>
      <c r="AZ346" s="42"/>
      <c r="BA346" s="42"/>
      <c r="BB346" s="42"/>
      <c r="BC346" s="42"/>
      <c r="BD346" s="42"/>
      <c r="BE346" s="42"/>
      <c r="BF346" s="42"/>
      <c r="BG346" s="42"/>
      <c r="BH346" s="42"/>
      <c r="BI346" s="42"/>
      <c r="BJ346" s="42"/>
      <c r="BK346" s="42"/>
      <c r="BL346" s="42"/>
      <c r="BM346" s="42"/>
      <c r="BN346" s="42"/>
      <c r="BO346" s="42"/>
    </row>
    <row r="347" spans="1:67" x14ac:dyDescent="0.2">
      <c r="A347" s="41"/>
      <c r="B347" s="41"/>
      <c r="C347" s="41"/>
      <c r="D347" s="109" t="s">
        <v>497</v>
      </c>
      <c r="E347" s="110" t="s">
        <v>565</v>
      </c>
      <c r="F347" s="111">
        <f>B4+(333*B6)</f>
        <v>334</v>
      </c>
      <c r="G347" s="41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  <c r="AT347" s="42"/>
      <c r="AU347" s="42"/>
      <c r="AV347" s="42"/>
      <c r="AW347" s="42"/>
      <c r="AX347" s="42"/>
      <c r="AY347" s="42"/>
      <c r="AZ347" s="42"/>
      <c r="BA347" s="42"/>
      <c r="BB347" s="42"/>
      <c r="BC347" s="42"/>
      <c r="BD347" s="42"/>
      <c r="BE347" s="42"/>
      <c r="BF347" s="42"/>
      <c r="BG347" s="42"/>
      <c r="BH347" s="42"/>
      <c r="BI347" s="42"/>
      <c r="BJ347" s="42"/>
      <c r="BK347" s="42"/>
      <c r="BL347" s="42"/>
      <c r="BM347" s="42"/>
      <c r="BN347" s="42"/>
      <c r="BO347" s="42"/>
    </row>
    <row r="348" spans="1:67" x14ac:dyDescent="0.2">
      <c r="A348" s="41"/>
      <c r="B348" s="41"/>
      <c r="C348" s="41"/>
      <c r="D348" s="109" t="s">
        <v>515</v>
      </c>
      <c r="E348" s="110" t="s">
        <v>565</v>
      </c>
      <c r="F348" s="122">
        <f>B4+(334*B6)</f>
        <v>335</v>
      </c>
      <c r="G348" s="41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  <c r="AS348" s="42"/>
      <c r="AT348" s="42"/>
      <c r="AU348" s="42"/>
      <c r="AV348" s="42"/>
      <c r="AW348" s="42"/>
      <c r="AX348" s="42"/>
      <c r="AY348" s="42"/>
      <c r="AZ348" s="42"/>
      <c r="BA348" s="42"/>
      <c r="BB348" s="42"/>
      <c r="BC348" s="42"/>
      <c r="BD348" s="42"/>
      <c r="BE348" s="42"/>
      <c r="BF348" s="42"/>
      <c r="BG348" s="42"/>
      <c r="BH348" s="42"/>
      <c r="BI348" s="42"/>
      <c r="BJ348" s="42"/>
      <c r="BK348" s="42"/>
      <c r="BL348" s="42"/>
      <c r="BM348" s="42"/>
      <c r="BN348" s="42"/>
      <c r="BO348" s="42"/>
    </row>
    <row r="349" spans="1:67" x14ac:dyDescent="0.2">
      <c r="A349" s="41"/>
      <c r="B349" s="41"/>
      <c r="C349" s="41"/>
      <c r="D349" s="109" t="s">
        <v>366</v>
      </c>
      <c r="E349" s="110" t="s">
        <v>565</v>
      </c>
      <c r="F349" s="122">
        <f>B4+(335*B6)</f>
        <v>336</v>
      </c>
      <c r="G349" s="41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  <c r="AT349" s="42"/>
      <c r="AU349" s="42"/>
      <c r="AV349" s="42"/>
      <c r="AW349" s="42"/>
      <c r="AX349" s="42"/>
      <c r="AY349" s="42"/>
      <c r="AZ349" s="42"/>
      <c r="BA349" s="42"/>
      <c r="BB349" s="42"/>
      <c r="BC349" s="42"/>
      <c r="BD349" s="42"/>
      <c r="BE349" s="42"/>
      <c r="BF349" s="42"/>
      <c r="BG349" s="42"/>
      <c r="BH349" s="42"/>
      <c r="BI349" s="42"/>
      <c r="BJ349" s="42"/>
      <c r="BK349" s="42"/>
      <c r="BL349" s="42"/>
      <c r="BM349" s="42"/>
      <c r="BN349" s="42"/>
      <c r="BO349" s="42"/>
    </row>
    <row r="350" spans="1:67" x14ac:dyDescent="0.2">
      <c r="A350" s="41"/>
      <c r="B350" s="41"/>
      <c r="C350" s="41"/>
      <c r="D350" s="109" t="s">
        <v>111</v>
      </c>
      <c r="E350" s="110" t="s">
        <v>565</v>
      </c>
      <c r="F350" s="111">
        <f>B4+(336*B6)</f>
        <v>337</v>
      </c>
      <c r="G350" s="41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42"/>
      <c r="AZ350" s="42"/>
      <c r="BA350" s="42"/>
      <c r="BB350" s="42"/>
      <c r="BC350" s="42"/>
      <c r="BD350" s="42"/>
      <c r="BE350" s="42"/>
      <c r="BF350" s="42"/>
      <c r="BG350" s="42"/>
      <c r="BH350" s="42"/>
      <c r="BI350" s="42"/>
      <c r="BJ350" s="42"/>
      <c r="BK350" s="42"/>
      <c r="BL350" s="42"/>
      <c r="BM350" s="42"/>
      <c r="BN350" s="42"/>
      <c r="BO350" s="42"/>
    </row>
    <row r="351" spans="1:67" x14ac:dyDescent="0.2">
      <c r="A351" s="41"/>
      <c r="B351" s="41"/>
      <c r="C351" s="41"/>
      <c r="D351" s="109" t="s">
        <v>800</v>
      </c>
      <c r="E351" s="110" t="s">
        <v>565</v>
      </c>
      <c r="F351" s="111">
        <f>B4+(337*B6)</f>
        <v>338</v>
      </c>
      <c r="G351" s="41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42"/>
      <c r="AZ351" s="42"/>
      <c r="BA351" s="42"/>
      <c r="BB351" s="42"/>
      <c r="BC351" s="42"/>
      <c r="BD351" s="42"/>
      <c r="BE351" s="42"/>
      <c r="BF351" s="42"/>
      <c r="BG351" s="42"/>
      <c r="BH351" s="42"/>
      <c r="BI351" s="42"/>
      <c r="BJ351" s="42"/>
      <c r="BK351" s="42"/>
      <c r="BL351" s="42"/>
      <c r="BM351" s="42"/>
      <c r="BN351" s="42"/>
      <c r="BO351" s="42"/>
    </row>
    <row r="352" spans="1:67" x14ac:dyDescent="0.2">
      <c r="A352" s="41"/>
      <c r="B352" s="41"/>
      <c r="C352" s="41"/>
      <c r="D352" s="109" t="s">
        <v>607</v>
      </c>
      <c r="E352" s="110" t="s">
        <v>565</v>
      </c>
      <c r="F352" s="122">
        <f>B4+(338*B6)</f>
        <v>339</v>
      </c>
      <c r="G352" s="41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  <c r="AT352" s="42"/>
      <c r="AU352" s="42"/>
      <c r="AV352" s="42"/>
      <c r="AW352" s="42"/>
      <c r="AX352" s="42"/>
      <c r="AY352" s="42"/>
      <c r="AZ352" s="42"/>
      <c r="BA352" s="42"/>
      <c r="BB352" s="42"/>
      <c r="BC352" s="42"/>
      <c r="BD352" s="42"/>
      <c r="BE352" s="42"/>
      <c r="BF352" s="42"/>
      <c r="BG352" s="42"/>
      <c r="BH352" s="42"/>
      <c r="BI352" s="42"/>
      <c r="BJ352" s="42"/>
      <c r="BK352" s="42"/>
      <c r="BL352" s="42"/>
      <c r="BM352" s="42"/>
      <c r="BN352" s="42"/>
      <c r="BO352" s="42"/>
    </row>
    <row r="353" spans="1:67" x14ac:dyDescent="0.2">
      <c r="A353" s="41"/>
      <c r="B353" s="41"/>
      <c r="C353" s="41"/>
      <c r="D353" s="109" t="s">
        <v>440</v>
      </c>
      <c r="E353" s="110" t="s">
        <v>565</v>
      </c>
      <c r="F353" s="122">
        <f>B4+(339*B6)</f>
        <v>340</v>
      </c>
      <c r="G353" s="41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  <c r="AS353" s="42"/>
      <c r="AT353" s="42"/>
      <c r="AU353" s="42"/>
      <c r="AV353" s="42"/>
      <c r="AW353" s="42"/>
      <c r="AX353" s="42"/>
      <c r="AY353" s="42"/>
      <c r="AZ353" s="42"/>
      <c r="BA353" s="42"/>
      <c r="BB353" s="42"/>
      <c r="BC353" s="42"/>
      <c r="BD353" s="42"/>
      <c r="BE353" s="42"/>
      <c r="BF353" s="42"/>
      <c r="BG353" s="42"/>
      <c r="BH353" s="42"/>
      <c r="BI353" s="42"/>
      <c r="BJ353" s="42"/>
      <c r="BK353" s="42"/>
      <c r="BL353" s="42"/>
      <c r="BM353" s="42"/>
      <c r="BN353" s="42"/>
      <c r="BO353" s="42"/>
    </row>
    <row r="354" spans="1:67" x14ac:dyDescent="0.2">
      <c r="A354" s="41"/>
      <c r="B354" s="41"/>
      <c r="C354" s="41"/>
      <c r="D354" s="109" t="s">
        <v>531</v>
      </c>
      <c r="E354" s="110" t="s">
        <v>565</v>
      </c>
      <c r="F354" s="111">
        <f>B4+(340*B6)</f>
        <v>341</v>
      </c>
      <c r="G354" s="41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  <c r="AV354" s="42"/>
      <c r="AW354" s="42"/>
      <c r="AX354" s="42"/>
      <c r="AY354" s="42"/>
      <c r="AZ354" s="42"/>
      <c r="BA354" s="42"/>
      <c r="BB354" s="42"/>
      <c r="BC354" s="42"/>
      <c r="BD354" s="42"/>
      <c r="BE354" s="42"/>
      <c r="BF354" s="42"/>
      <c r="BG354" s="42"/>
      <c r="BH354" s="42"/>
      <c r="BI354" s="42"/>
      <c r="BJ354" s="42"/>
      <c r="BK354" s="42"/>
      <c r="BL354" s="42"/>
      <c r="BM354" s="42"/>
      <c r="BN354" s="42"/>
      <c r="BO354" s="42"/>
    </row>
    <row r="355" spans="1:67" x14ac:dyDescent="0.2">
      <c r="A355" s="41"/>
      <c r="B355" s="41"/>
      <c r="C355" s="41"/>
      <c r="D355" s="109" t="s">
        <v>87</v>
      </c>
      <c r="E355" s="110" t="s">
        <v>565</v>
      </c>
      <c r="F355" s="111">
        <f>B4+(341*B6)</f>
        <v>342</v>
      </c>
      <c r="G355" s="41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  <c r="AT355" s="42"/>
      <c r="AU355" s="42"/>
      <c r="AV355" s="42"/>
      <c r="AW355" s="42"/>
      <c r="AX355" s="42"/>
      <c r="AY355" s="42"/>
      <c r="AZ355" s="42"/>
      <c r="BA355" s="42"/>
      <c r="BB355" s="42"/>
      <c r="BC355" s="42"/>
      <c r="BD355" s="42"/>
      <c r="BE355" s="42"/>
      <c r="BF355" s="42"/>
      <c r="BG355" s="42"/>
      <c r="BH355" s="42"/>
      <c r="BI355" s="42"/>
      <c r="BJ355" s="42"/>
      <c r="BK355" s="42"/>
      <c r="BL355" s="42"/>
      <c r="BM355" s="42"/>
      <c r="BN355" s="42"/>
      <c r="BO355" s="42"/>
    </row>
    <row r="356" spans="1:67" x14ac:dyDescent="0.2">
      <c r="A356" s="41"/>
      <c r="B356" s="41"/>
      <c r="C356" s="41"/>
      <c r="D356" s="109" t="s">
        <v>120</v>
      </c>
      <c r="E356" s="110" t="s">
        <v>565</v>
      </c>
      <c r="F356" s="122">
        <f>B4+(342*B6)</f>
        <v>343</v>
      </c>
      <c r="G356" s="41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  <c r="AT356" s="42"/>
      <c r="AU356" s="42"/>
      <c r="AV356" s="42"/>
      <c r="AW356" s="42"/>
      <c r="AX356" s="42"/>
      <c r="AY356" s="42"/>
      <c r="AZ356" s="42"/>
      <c r="BA356" s="42"/>
      <c r="BB356" s="42"/>
      <c r="BC356" s="42"/>
      <c r="BD356" s="42"/>
      <c r="BE356" s="42"/>
      <c r="BF356" s="42"/>
      <c r="BG356" s="42"/>
      <c r="BH356" s="42"/>
      <c r="BI356" s="42"/>
      <c r="BJ356" s="42"/>
      <c r="BK356" s="42"/>
      <c r="BL356" s="42"/>
      <c r="BM356" s="42"/>
      <c r="BN356" s="42"/>
      <c r="BO356" s="42"/>
    </row>
    <row r="357" spans="1:67" x14ac:dyDescent="0.2">
      <c r="A357" s="41"/>
      <c r="B357" s="41"/>
      <c r="C357" s="41"/>
      <c r="D357" s="109" t="s">
        <v>374</v>
      </c>
      <c r="E357" s="110" t="s">
        <v>565</v>
      </c>
      <c r="F357" s="122">
        <f>B4+(343*B6)</f>
        <v>344</v>
      </c>
      <c r="G357" s="41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  <c r="AT357" s="42"/>
      <c r="AU357" s="42"/>
      <c r="AV357" s="42"/>
      <c r="AW357" s="42"/>
      <c r="AX357" s="42"/>
      <c r="AY357" s="42"/>
      <c r="AZ357" s="42"/>
      <c r="BA357" s="42"/>
      <c r="BB357" s="42"/>
      <c r="BC357" s="42"/>
      <c r="BD357" s="42"/>
      <c r="BE357" s="42"/>
      <c r="BF357" s="42"/>
      <c r="BG357" s="42"/>
      <c r="BH357" s="42"/>
      <c r="BI357" s="42"/>
      <c r="BJ357" s="42"/>
      <c r="BK357" s="42"/>
      <c r="BL357" s="42"/>
      <c r="BM357" s="42"/>
      <c r="BN357" s="42"/>
      <c r="BO357" s="42"/>
    </row>
    <row r="358" spans="1:67" x14ac:dyDescent="0.2">
      <c r="A358" s="41"/>
      <c r="B358" s="41"/>
      <c r="C358" s="41"/>
      <c r="D358" s="109" t="s">
        <v>341</v>
      </c>
      <c r="E358" s="110" t="s">
        <v>565</v>
      </c>
      <c r="F358" s="111">
        <f>B4+(344*B6)</f>
        <v>345</v>
      </c>
      <c r="G358" s="41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  <c r="AT358" s="42"/>
      <c r="AU358" s="42"/>
      <c r="AV358" s="42"/>
      <c r="AW358" s="42"/>
      <c r="AX358" s="42"/>
      <c r="AY358" s="42"/>
      <c r="AZ358" s="42"/>
      <c r="BA358" s="42"/>
      <c r="BB358" s="42"/>
      <c r="BC358" s="42"/>
      <c r="BD358" s="42"/>
      <c r="BE358" s="42"/>
      <c r="BF358" s="42"/>
      <c r="BG358" s="42"/>
      <c r="BH358" s="42"/>
      <c r="BI358" s="42"/>
      <c r="BJ358" s="42"/>
      <c r="BK358" s="42"/>
      <c r="BL358" s="42"/>
      <c r="BM358" s="42"/>
      <c r="BN358" s="42"/>
      <c r="BO358" s="42"/>
    </row>
    <row r="359" spans="1:67" x14ac:dyDescent="0.2">
      <c r="A359" s="41"/>
      <c r="B359" s="41"/>
      <c r="C359" s="41"/>
      <c r="D359" s="109" t="s">
        <v>244</v>
      </c>
      <c r="E359" s="110" t="s">
        <v>565</v>
      </c>
      <c r="F359" s="111">
        <f>B4+(345*B6)</f>
        <v>346</v>
      </c>
      <c r="G359" s="41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  <c r="AS359" s="42"/>
      <c r="AT359" s="42"/>
      <c r="AU359" s="42"/>
      <c r="AV359" s="42"/>
      <c r="AW359" s="42"/>
      <c r="AX359" s="42"/>
      <c r="AY359" s="42"/>
      <c r="AZ359" s="42"/>
      <c r="BA359" s="42"/>
      <c r="BB359" s="42"/>
      <c r="BC359" s="42"/>
      <c r="BD359" s="42"/>
      <c r="BE359" s="42"/>
      <c r="BF359" s="42"/>
      <c r="BG359" s="42"/>
      <c r="BH359" s="42"/>
      <c r="BI359" s="42"/>
      <c r="BJ359" s="42"/>
      <c r="BK359" s="42"/>
      <c r="BL359" s="42"/>
      <c r="BM359" s="42"/>
      <c r="BN359" s="42"/>
      <c r="BO359" s="42"/>
    </row>
    <row r="360" spans="1:67" x14ac:dyDescent="0.2">
      <c r="A360" s="41"/>
      <c r="B360" s="41"/>
      <c r="C360" s="41"/>
      <c r="D360" s="109" t="s">
        <v>490</v>
      </c>
      <c r="E360" s="110" t="s">
        <v>565</v>
      </c>
      <c r="F360" s="111">
        <f>B4+(346*B6)</f>
        <v>347</v>
      </c>
      <c r="G360" s="41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  <c r="AS360" s="42"/>
      <c r="AT360" s="42"/>
      <c r="AU360" s="42"/>
      <c r="AV360" s="42"/>
      <c r="AW360" s="42"/>
      <c r="AX360" s="42"/>
      <c r="AY360" s="42"/>
      <c r="AZ360" s="42"/>
      <c r="BA360" s="42"/>
      <c r="BB360" s="42"/>
      <c r="BC360" s="42"/>
      <c r="BD360" s="42"/>
      <c r="BE360" s="42"/>
      <c r="BF360" s="42"/>
      <c r="BG360" s="42"/>
      <c r="BH360" s="42"/>
      <c r="BI360" s="42"/>
      <c r="BJ360" s="42"/>
      <c r="BK360" s="42"/>
      <c r="BL360" s="42"/>
      <c r="BM360" s="42"/>
      <c r="BN360" s="42"/>
      <c r="BO360" s="42"/>
    </row>
    <row r="361" spans="1:67" x14ac:dyDescent="0.2">
      <c r="A361" s="41"/>
      <c r="B361" s="41"/>
      <c r="C361" s="41"/>
      <c r="D361" s="109" t="s">
        <v>616</v>
      </c>
      <c r="E361" s="110" t="s">
        <v>565</v>
      </c>
      <c r="F361" s="111">
        <f>B4+(347*B6)</f>
        <v>348</v>
      </c>
      <c r="G361" s="41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 s="42"/>
      <c r="AU361" s="42"/>
      <c r="AV361" s="42"/>
      <c r="AW361" s="42"/>
      <c r="AX361" s="42"/>
      <c r="AY361" s="42"/>
      <c r="AZ361" s="42"/>
      <c r="BA361" s="42"/>
      <c r="BB361" s="42"/>
      <c r="BC361" s="42"/>
      <c r="BD361" s="42"/>
      <c r="BE361" s="42"/>
      <c r="BF361" s="42"/>
      <c r="BG361" s="42"/>
      <c r="BH361" s="42"/>
      <c r="BI361" s="42"/>
      <c r="BJ361" s="42"/>
      <c r="BK361" s="42"/>
      <c r="BL361" s="42"/>
      <c r="BM361" s="42"/>
      <c r="BN361" s="42"/>
      <c r="BO361" s="42"/>
    </row>
    <row r="362" spans="1:67" x14ac:dyDescent="0.2">
      <c r="A362" s="41"/>
      <c r="B362" s="41"/>
      <c r="C362" s="41"/>
      <c r="D362" s="109" t="s">
        <v>677</v>
      </c>
      <c r="E362" s="110" t="s">
        <v>565</v>
      </c>
      <c r="F362" s="122">
        <f>B4+(348*B6)</f>
        <v>349</v>
      </c>
      <c r="G362" s="41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 s="42"/>
      <c r="AU362" s="42"/>
      <c r="AV362" s="42"/>
      <c r="AW362" s="42"/>
      <c r="AX362" s="42"/>
      <c r="AY362" s="42"/>
      <c r="AZ362" s="42"/>
      <c r="BA362" s="42"/>
      <c r="BB362" s="42"/>
      <c r="BC362" s="42"/>
      <c r="BD362" s="42"/>
      <c r="BE362" s="42"/>
      <c r="BF362" s="42"/>
      <c r="BG362" s="42"/>
      <c r="BH362" s="42"/>
      <c r="BI362" s="42"/>
      <c r="BJ362" s="42"/>
      <c r="BK362" s="42"/>
      <c r="BL362" s="42"/>
      <c r="BM362" s="42"/>
      <c r="BN362" s="42"/>
      <c r="BO362" s="42"/>
    </row>
    <row r="363" spans="1:67" x14ac:dyDescent="0.2">
      <c r="A363" s="41"/>
      <c r="B363" s="41"/>
      <c r="C363" s="41"/>
      <c r="D363" s="109" t="s">
        <v>305</v>
      </c>
      <c r="E363" s="110" t="s">
        <v>565</v>
      </c>
      <c r="F363" s="122">
        <f>B4+(349*B6)</f>
        <v>350</v>
      </c>
      <c r="G363" s="41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42"/>
      <c r="AZ363" s="42"/>
      <c r="BA363" s="42"/>
      <c r="BB363" s="42"/>
      <c r="BC363" s="42"/>
      <c r="BD363" s="42"/>
      <c r="BE363" s="42"/>
      <c r="BF363" s="42"/>
      <c r="BG363" s="42"/>
      <c r="BH363" s="42"/>
      <c r="BI363" s="42"/>
      <c r="BJ363" s="42"/>
      <c r="BK363" s="42"/>
      <c r="BL363" s="42"/>
      <c r="BM363" s="42"/>
      <c r="BN363" s="42"/>
      <c r="BO363" s="42"/>
    </row>
    <row r="364" spans="1:67" x14ac:dyDescent="0.2">
      <c r="A364" s="41"/>
      <c r="B364" s="41"/>
      <c r="C364" s="41"/>
      <c r="D364" s="109" t="s">
        <v>578</v>
      </c>
      <c r="E364" s="110" t="s">
        <v>565</v>
      </c>
      <c r="F364" s="111">
        <f>B4+(350*B6)</f>
        <v>351</v>
      </c>
      <c r="G364" s="41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  <c r="BA364" s="42"/>
      <c r="BB364" s="42"/>
      <c r="BC364" s="42"/>
      <c r="BD364" s="42"/>
      <c r="BE364" s="42"/>
      <c r="BF364" s="42"/>
      <c r="BG364" s="42"/>
      <c r="BH364" s="42"/>
      <c r="BI364" s="42"/>
      <c r="BJ364" s="42"/>
      <c r="BK364" s="42"/>
      <c r="BL364" s="42"/>
      <c r="BM364" s="42"/>
      <c r="BN364" s="42"/>
      <c r="BO364" s="42"/>
    </row>
    <row r="365" spans="1:67" x14ac:dyDescent="0.2">
      <c r="A365" s="41"/>
      <c r="B365" s="41"/>
      <c r="C365" s="41"/>
      <c r="D365" s="109" t="s">
        <v>465</v>
      </c>
      <c r="E365" s="110" t="s">
        <v>565</v>
      </c>
      <c r="F365" s="111">
        <f>B4+(351*B6)</f>
        <v>352</v>
      </c>
      <c r="G365" s="41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  <c r="AV365" s="42"/>
      <c r="AW365" s="42"/>
      <c r="AX365" s="42"/>
      <c r="AY365" s="42"/>
      <c r="AZ365" s="42"/>
      <c r="BA365" s="42"/>
      <c r="BB365" s="42"/>
      <c r="BC365" s="42"/>
      <c r="BD365" s="42"/>
      <c r="BE365" s="42"/>
      <c r="BF365" s="42"/>
      <c r="BG365" s="42"/>
      <c r="BH365" s="42"/>
      <c r="BI365" s="42"/>
      <c r="BJ365" s="42"/>
      <c r="BK365" s="42"/>
      <c r="BL365" s="42"/>
      <c r="BM365" s="42"/>
      <c r="BN365" s="42"/>
      <c r="BO365" s="42"/>
    </row>
    <row r="366" spans="1:67" x14ac:dyDescent="0.2">
      <c r="A366" s="41"/>
      <c r="B366" s="41"/>
      <c r="C366" s="41"/>
      <c r="D366" s="109" t="s">
        <v>283</v>
      </c>
      <c r="E366" s="110" t="s">
        <v>565</v>
      </c>
      <c r="F366" s="122">
        <f>B4+(352*B6)</f>
        <v>353</v>
      </c>
      <c r="G366" s="41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 s="42"/>
      <c r="AU366" s="42"/>
      <c r="AV366" s="42"/>
      <c r="AW366" s="42"/>
      <c r="AX366" s="42"/>
      <c r="AY366" s="42"/>
      <c r="AZ366" s="42"/>
      <c r="BA366" s="42"/>
      <c r="BB366" s="42"/>
      <c r="BC366" s="42"/>
      <c r="BD366" s="42"/>
      <c r="BE366" s="42"/>
      <c r="BF366" s="42"/>
      <c r="BG366" s="42"/>
      <c r="BH366" s="42"/>
      <c r="BI366" s="42"/>
      <c r="BJ366" s="42"/>
      <c r="BK366" s="42"/>
      <c r="BL366" s="42"/>
      <c r="BM366" s="42"/>
      <c r="BN366" s="42"/>
      <c r="BO366" s="42"/>
    </row>
    <row r="367" spans="1:67" x14ac:dyDescent="0.2">
      <c r="A367" s="41"/>
      <c r="B367" s="41"/>
      <c r="C367" s="41"/>
      <c r="D367" s="109" t="s">
        <v>358</v>
      </c>
      <c r="E367" s="110" t="s">
        <v>565</v>
      </c>
      <c r="F367" s="122">
        <f>B4+(353*B6)</f>
        <v>354</v>
      </c>
      <c r="G367" s="41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 s="42"/>
      <c r="AU367" s="42"/>
      <c r="AV367" s="42"/>
      <c r="AW367" s="42"/>
      <c r="AX367" s="42"/>
      <c r="AY367" s="42"/>
      <c r="AZ367" s="42"/>
      <c r="BA367" s="42"/>
      <c r="BB367" s="42"/>
      <c r="BC367" s="42"/>
      <c r="BD367" s="42"/>
      <c r="BE367" s="42"/>
      <c r="BF367" s="42"/>
      <c r="BG367" s="42"/>
      <c r="BH367" s="42"/>
      <c r="BI367" s="42"/>
      <c r="BJ367" s="42"/>
      <c r="BK367" s="42"/>
      <c r="BL367" s="42"/>
      <c r="BM367" s="42"/>
      <c r="BN367" s="42"/>
      <c r="BO367" s="42"/>
    </row>
    <row r="368" spans="1:67" x14ac:dyDescent="0.2">
      <c r="A368" s="41"/>
      <c r="B368" s="41"/>
      <c r="C368" s="41"/>
      <c r="D368" s="109" t="s">
        <v>426</v>
      </c>
      <c r="E368" s="110" t="s">
        <v>565</v>
      </c>
      <c r="F368" s="111">
        <f>B4+(354*B6)</f>
        <v>355</v>
      </c>
      <c r="G368" s="41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  <c r="BA368" s="42"/>
      <c r="BB368" s="42"/>
      <c r="BC368" s="42"/>
      <c r="BD368" s="42"/>
      <c r="BE368" s="42"/>
      <c r="BF368" s="42"/>
      <c r="BG368" s="42"/>
      <c r="BH368" s="42"/>
      <c r="BI368" s="42"/>
      <c r="BJ368" s="42"/>
      <c r="BK368" s="42"/>
      <c r="BL368" s="42"/>
      <c r="BM368" s="42"/>
      <c r="BN368" s="42"/>
      <c r="BO368" s="42"/>
    </row>
    <row r="369" spans="1:67" x14ac:dyDescent="0.2">
      <c r="A369" s="41"/>
      <c r="B369" s="41"/>
      <c r="C369" s="41"/>
      <c r="D369" s="109" t="s">
        <v>222</v>
      </c>
      <c r="E369" s="110" t="s">
        <v>565</v>
      </c>
      <c r="F369" s="111">
        <f>B4+(355*B6)</f>
        <v>356</v>
      </c>
      <c r="G369" s="41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  <c r="AV369" s="42"/>
      <c r="AW369" s="42"/>
      <c r="AX369" s="42"/>
      <c r="AY369" s="42"/>
      <c r="AZ369" s="42"/>
      <c r="BA369" s="42"/>
      <c r="BB369" s="42"/>
      <c r="BC369" s="42"/>
      <c r="BD369" s="42"/>
      <c r="BE369" s="42"/>
      <c r="BF369" s="42"/>
      <c r="BG369" s="42"/>
      <c r="BH369" s="42"/>
      <c r="BI369" s="42"/>
      <c r="BJ369" s="42"/>
      <c r="BK369" s="42"/>
      <c r="BL369" s="42"/>
      <c r="BM369" s="42"/>
      <c r="BN369" s="42"/>
      <c r="BO369" s="42"/>
    </row>
    <row r="370" spans="1:67" x14ac:dyDescent="0.2">
      <c r="A370" s="41"/>
      <c r="B370" s="41"/>
      <c r="C370" s="41"/>
      <c r="D370" s="109" t="s">
        <v>514</v>
      </c>
      <c r="E370" s="110" t="s">
        <v>565</v>
      </c>
      <c r="F370" s="122">
        <f>B4+(356*B6)</f>
        <v>357</v>
      </c>
      <c r="G370" s="41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 s="42"/>
      <c r="AU370" s="42"/>
      <c r="AV370" s="42"/>
      <c r="AW370" s="42"/>
      <c r="AX370" s="42"/>
      <c r="AY370" s="42"/>
      <c r="AZ370" s="42"/>
      <c r="BA370" s="42"/>
      <c r="BB370" s="42"/>
      <c r="BC370" s="42"/>
      <c r="BD370" s="42"/>
      <c r="BE370" s="42"/>
      <c r="BF370" s="42"/>
      <c r="BG370" s="42"/>
      <c r="BH370" s="42"/>
      <c r="BI370" s="42"/>
      <c r="BJ370" s="42"/>
      <c r="BK370" s="42"/>
      <c r="BL370" s="42"/>
      <c r="BM370" s="42"/>
      <c r="BN370" s="42"/>
      <c r="BO370" s="42"/>
    </row>
    <row r="371" spans="1:67" x14ac:dyDescent="0.2">
      <c r="A371" s="41"/>
      <c r="B371" s="41"/>
      <c r="C371" s="41"/>
      <c r="D371" s="109" t="s">
        <v>669</v>
      </c>
      <c r="E371" s="110" t="s">
        <v>565</v>
      </c>
      <c r="F371" s="122">
        <f>B4+(357*B6)</f>
        <v>358</v>
      </c>
      <c r="G371" s="41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42"/>
      <c r="AQ371" s="42"/>
      <c r="AR371" s="42"/>
      <c r="AS371" s="42"/>
      <c r="AT371" s="42"/>
      <c r="AU371" s="42"/>
      <c r="AV371" s="42"/>
      <c r="AW371" s="42"/>
      <c r="AX371" s="42"/>
      <c r="AY371" s="42"/>
      <c r="AZ371" s="42"/>
      <c r="BA371" s="42"/>
      <c r="BB371" s="42"/>
      <c r="BC371" s="42"/>
      <c r="BD371" s="42"/>
      <c r="BE371" s="42"/>
      <c r="BF371" s="42"/>
      <c r="BG371" s="42"/>
      <c r="BH371" s="42"/>
      <c r="BI371" s="42"/>
      <c r="BJ371" s="42"/>
      <c r="BK371" s="42"/>
      <c r="BL371" s="42"/>
      <c r="BM371" s="42"/>
      <c r="BN371" s="42"/>
      <c r="BO371" s="42"/>
    </row>
    <row r="372" spans="1:67" x14ac:dyDescent="0.2">
      <c r="A372" s="41"/>
      <c r="B372" s="41"/>
      <c r="C372" s="41"/>
      <c r="D372" s="109" t="s">
        <v>158</v>
      </c>
      <c r="E372" s="110" t="s">
        <v>565</v>
      </c>
      <c r="F372" s="111">
        <f>B4+(358*B6)</f>
        <v>359</v>
      </c>
      <c r="G372" s="41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  <c r="AR372" s="42"/>
      <c r="AS372" s="42"/>
      <c r="AT372" s="42"/>
      <c r="AU372" s="42"/>
      <c r="AV372" s="42"/>
      <c r="AW372" s="42"/>
      <c r="AX372" s="42"/>
      <c r="AY372" s="42"/>
      <c r="AZ372" s="42"/>
      <c r="BA372" s="42"/>
      <c r="BB372" s="42"/>
      <c r="BC372" s="42"/>
      <c r="BD372" s="42"/>
      <c r="BE372" s="42"/>
      <c r="BF372" s="42"/>
      <c r="BG372" s="42"/>
      <c r="BH372" s="42"/>
      <c r="BI372" s="42"/>
      <c r="BJ372" s="42"/>
      <c r="BK372" s="42"/>
      <c r="BL372" s="42"/>
      <c r="BM372" s="42"/>
      <c r="BN372" s="42"/>
      <c r="BO372" s="42"/>
    </row>
    <row r="373" spans="1:67" x14ac:dyDescent="0.2">
      <c r="A373" s="41"/>
      <c r="B373" s="41"/>
      <c r="C373" s="41"/>
      <c r="D373" s="109" t="s">
        <v>559</v>
      </c>
      <c r="E373" s="110" t="s">
        <v>565</v>
      </c>
      <c r="F373" s="111">
        <f>B4+(359*B6)</f>
        <v>360</v>
      </c>
      <c r="G373" s="41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  <c r="AR373" s="42"/>
      <c r="AS373" s="42"/>
      <c r="AT373" s="42"/>
      <c r="AU373" s="42"/>
      <c r="AV373" s="42"/>
      <c r="AW373" s="42"/>
      <c r="AX373" s="42"/>
      <c r="AY373" s="42"/>
      <c r="AZ373" s="42"/>
      <c r="BA373" s="42"/>
      <c r="BB373" s="42"/>
      <c r="BC373" s="42"/>
      <c r="BD373" s="42"/>
      <c r="BE373" s="42"/>
      <c r="BF373" s="42"/>
      <c r="BG373" s="42"/>
      <c r="BH373" s="42"/>
      <c r="BI373" s="42"/>
      <c r="BJ373" s="42"/>
      <c r="BK373" s="42"/>
      <c r="BL373" s="42"/>
      <c r="BM373" s="42"/>
      <c r="BN373" s="42"/>
      <c r="BO373" s="42"/>
    </row>
    <row r="374" spans="1:67" x14ac:dyDescent="0.2">
      <c r="A374" s="41"/>
      <c r="B374" s="41"/>
      <c r="C374" s="41"/>
      <c r="D374" s="109" t="s">
        <v>544</v>
      </c>
      <c r="E374" s="110" t="s">
        <v>565</v>
      </c>
      <c r="F374" s="111">
        <f>B4+(360*B6)</f>
        <v>361</v>
      </c>
      <c r="G374" s="41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  <c r="BA374" s="42"/>
      <c r="BB374" s="42"/>
      <c r="BC374" s="42"/>
      <c r="BD374" s="42"/>
      <c r="BE374" s="42"/>
      <c r="BF374" s="42"/>
      <c r="BG374" s="42"/>
      <c r="BH374" s="42"/>
      <c r="BI374" s="42"/>
      <c r="BJ374" s="42"/>
      <c r="BK374" s="42"/>
      <c r="BL374" s="42"/>
      <c r="BM374" s="42"/>
      <c r="BN374" s="42"/>
      <c r="BO374" s="42"/>
    </row>
    <row r="375" spans="1:67" x14ac:dyDescent="0.2">
      <c r="A375" s="41"/>
      <c r="B375" s="41"/>
      <c r="C375" s="41"/>
      <c r="D375" s="109" t="s">
        <v>199</v>
      </c>
      <c r="E375" s="110" t="s">
        <v>565</v>
      </c>
      <c r="F375" s="111">
        <f>B4+(361*B6)</f>
        <v>362</v>
      </c>
      <c r="G375" s="41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 s="42"/>
      <c r="AU375" s="42"/>
      <c r="AV375" s="42"/>
      <c r="AW375" s="42"/>
      <c r="AX375" s="42"/>
      <c r="AY375" s="42"/>
      <c r="AZ375" s="42"/>
      <c r="BA375" s="42"/>
      <c r="BB375" s="42"/>
      <c r="BC375" s="42"/>
      <c r="BD375" s="42"/>
      <c r="BE375" s="42"/>
      <c r="BF375" s="42"/>
      <c r="BG375" s="42"/>
      <c r="BH375" s="42"/>
      <c r="BI375" s="42"/>
      <c r="BJ375" s="42"/>
      <c r="BK375" s="42"/>
      <c r="BL375" s="42"/>
      <c r="BM375" s="42"/>
      <c r="BN375" s="42"/>
      <c r="BO375" s="42"/>
    </row>
    <row r="376" spans="1:67" x14ac:dyDescent="0.2">
      <c r="A376" s="41"/>
      <c r="B376" s="41"/>
      <c r="C376" s="41"/>
      <c r="D376" s="109" t="s">
        <v>179</v>
      </c>
      <c r="E376" s="110" t="s">
        <v>565</v>
      </c>
      <c r="F376" s="122">
        <f>B4+(362*B6)</f>
        <v>363</v>
      </c>
      <c r="G376" s="41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42"/>
      <c r="AZ376" s="42"/>
      <c r="BA376" s="42"/>
      <c r="BB376" s="42"/>
      <c r="BC376" s="42"/>
      <c r="BD376" s="42"/>
      <c r="BE376" s="42"/>
      <c r="BF376" s="42"/>
      <c r="BG376" s="42"/>
      <c r="BH376" s="42"/>
      <c r="BI376" s="42"/>
      <c r="BJ376" s="42"/>
      <c r="BK376" s="42"/>
      <c r="BL376" s="42"/>
      <c r="BM376" s="42"/>
      <c r="BN376" s="42"/>
      <c r="BO376" s="42"/>
    </row>
    <row r="377" spans="1:67" x14ac:dyDescent="0.2">
      <c r="A377" s="41"/>
      <c r="B377" s="41"/>
      <c r="C377" s="41"/>
      <c r="D377" s="109" t="s">
        <v>813</v>
      </c>
      <c r="E377" s="110" t="s">
        <v>565</v>
      </c>
      <c r="F377" s="122">
        <f>B4+(363*B6)</f>
        <v>364</v>
      </c>
      <c r="G377" s="41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42"/>
      <c r="AM377" s="42"/>
      <c r="AN377" s="42"/>
      <c r="AO377" s="42"/>
      <c r="AP377" s="42"/>
      <c r="AQ377" s="42"/>
      <c r="AR377" s="42"/>
      <c r="AS377" s="42"/>
      <c r="AT377" s="42"/>
      <c r="AU377" s="42"/>
      <c r="AV377" s="42"/>
      <c r="AW377" s="42"/>
      <c r="AX377" s="42"/>
      <c r="AY377" s="42"/>
      <c r="AZ377" s="42"/>
      <c r="BA377" s="42"/>
      <c r="BB377" s="42"/>
      <c r="BC377" s="42"/>
      <c r="BD377" s="42"/>
      <c r="BE377" s="42"/>
      <c r="BF377" s="42"/>
      <c r="BG377" s="42"/>
      <c r="BH377" s="42"/>
      <c r="BI377" s="42"/>
      <c r="BJ377" s="42"/>
      <c r="BK377" s="42"/>
      <c r="BL377" s="42"/>
      <c r="BM377" s="42"/>
      <c r="BN377" s="42"/>
      <c r="BO377" s="42"/>
    </row>
    <row r="378" spans="1:67" x14ac:dyDescent="0.2">
      <c r="A378" s="41"/>
      <c r="B378" s="41"/>
      <c r="C378" s="41"/>
      <c r="D378" s="109" t="s">
        <v>646</v>
      </c>
      <c r="E378" s="110" t="s">
        <v>565</v>
      </c>
      <c r="F378" s="111">
        <f>B4+(364*B6)</f>
        <v>365</v>
      </c>
      <c r="G378" s="41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42"/>
      <c r="AQ378" s="42"/>
      <c r="AR378" s="42"/>
      <c r="AS378" s="42"/>
      <c r="AT378" s="42"/>
      <c r="AU378" s="42"/>
      <c r="AV378" s="42"/>
      <c r="AW378" s="42"/>
      <c r="AX378" s="42"/>
      <c r="AY378" s="42"/>
      <c r="AZ378" s="42"/>
      <c r="BA378" s="42"/>
      <c r="BB378" s="42"/>
      <c r="BC378" s="42"/>
      <c r="BD378" s="42"/>
      <c r="BE378" s="42"/>
      <c r="BF378" s="42"/>
      <c r="BG378" s="42"/>
      <c r="BH378" s="42"/>
      <c r="BI378" s="42"/>
      <c r="BJ378" s="42"/>
      <c r="BK378" s="42"/>
      <c r="BL378" s="42"/>
      <c r="BM378" s="42"/>
      <c r="BN378" s="42"/>
      <c r="BO378" s="42"/>
    </row>
    <row r="379" spans="1:67" x14ac:dyDescent="0.2">
      <c r="A379" s="41"/>
      <c r="B379" s="41"/>
      <c r="C379" s="41"/>
      <c r="D379" s="109" t="s">
        <v>546</v>
      </c>
      <c r="E379" s="110" t="s">
        <v>565</v>
      </c>
      <c r="F379" s="111">
        <f>B4+(365*B6)</f>
        <v>366</v>
      </c>
      <c r="G379" s="41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  <c r="AT379" s="42"/>
      <c r="AU379" s="42"/>
      <c r="AV379" s="42"/>
      <c r="AW379" s="42"/>
      <c r="AX379" s="42"/>
      <c r="AY379" s="42"/>
      <c r="AZ379" s="42"/>
      <c r="BA379" s="42"/>
      <c r="BB379" s="42"/>
      <c r="BC379" s="42"/>
      <c r="BD379" s="42"/>
      <c r="BE379" s="42"/>
      <c r="BF379" s="42"/>
      <c r="BG379" s="42"/>
      <c r="BH379" s="42"/>
      <c r="BI379" s="42"/>
      <c r="BJ379" s="42"/>
      <c r="BK379" s="42"/>
      <c r="BL379" s="42"/>
      <c r="BM379" s="42"/>
      <c r="BN379" s="42"/>
      <c r="BO379" s="42"/>
    </row>
    <row r="380" spans="1:67" x14ac:dyDescent="0.2">
      <c r="A380" s="41"/>
      <c r="B380" s="41"/>
      <c r="C380" s="41"/>
      <c r="D380" s="109" t="s">
        <v>416</v>
      </c>
      <c r="E380" s="110" t="s">
        <v>565</v>
      </c>
      <c r="F380" s="122">
        <f>B4+(366*B6)</f>
        <v>367</v>
      </c>
      <c r="G380" s="41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42"/>
      <c r="AM380" s="42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42"/>
      <c r="AZ380" s="42"/>
      <c r="BA380" s="42"/>
      <c r="BB380" s="42"/>
      <c r="BC380" s="42"/>
      <c r="BD380" s="42"/>
      <c r="BE380" s="42"/>
      <c r="BF380" s="42"/>
      <c r="BG380" s="42"/>
      <c r="BH380" s="42"/>
      <c r="BI380" s="42"/>
      <c r="BJ380" s="42"/>
      <c r="BK380" s="42"/>
      <c r="BL380" s="42"/>
      <c r="BM380" s="42"/>
      <c r="BN380" s="42"/>
      <c r="BO380" s="42"/>
    </row>
    <row r="381" spans="1:67" x14ac:dyDescent="0.2">
      <c r="A381" s="41"/>
      <c r="B381" s="41"/>
      <c r="C381" s="41"/>
      <c r="D381" s="109" t="s">
        <v>302</v>
      </c>
      <c r="E381" s="110" t="s">
        <v>565</v>
      </c>
      <c r="F381" s="122">
        <f>B4+(367*B6)</f>
        <v>368</v>
      </c>
      <c r="G381" s="41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  <c r="AZ381" s="42"/>
      <c r="BA381" s="42"/>
      <c r="BB381" s="42"/>
      <c r="BC381" s="42"/>
      <c r="BD381" s="42"/>
      <c r="BE381" s="42"/>
      <c r="BF381" s="42"/>
      <c r="BG381" s="42"/>
      <c r="BH381" s="42"/>
      <c r="BI381" s="42"/>
      <c r="BJ381" s="42"/>
      <c r="BK381" s="42"/>
      <c r="BL381" s="42"/>
      <c r="BM381" s="42"/>
      <c r="BN381" s="42"/>
      <c r="BO381" s="42"/>
    </row>
    <row r="382" spans="1:67" x14ac:dyDescent="0.2">
      <c r="A382" s="41"/>
      <c r="B382" s="41"/>
      <c r="C382" s="41"/>
      <c r="D382" s="109" t="s">
        <v>264</v>
      </c>
      <c r="E382" s="110" t="s">
        <v>565</v>
      </c>
      <c r="F382" s="111">
        <f>B4+(368*B6)</f>
        <v>369</v>
      </c>
      <c r="G382" s="41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  <c r="AT382" s="42"/>
      <c r="AU382" s="42"/>
      <c r="AV382" s="42"/>
      <c r="AW382" s="42"/>
      <c r="AX382" s="42"/>
      <c r="AY382" s="42"/>
      <c r="AZ382" s="42"/>
      <c r="BA382" s="42"/>
      <c r="BB382" s="42"/>
      <c r="BC382" s="42"/>
      <c r="BD382" s="42"/>
      <c r="BE382" s="42"/>
      <c r="BF382" s="42"/>
      <c r="BG382" s="42"/>
      <c r="BH382" s="42"/>
      <c r="BI382" s="42"/>
      <c r="BJ382" s="42"/>
      <c r="BK382" s="42"/>
      <c r="BL382" s="42"/>
      <c r="BM382" s="42"/>
      <c r="BN382" s="42"/>
      <c r="BO382" s="42"/>
    </row>
    <row r="383" spans="1:67" x14ac:dyDescent="0.2">
      <c r="A383" s="41"/>
      <c r="B383" s="41"/>
      <c r="C383" s="41"/>
      <c r="D383" s="109" t="s">
        <v>188</v>
      </c>
      <c r="E383" s="110" t="s">
        <v>565</v>
      </c>
      <c r="F383" s="111">
        <f>B4+(369*B6)</f>
        <v>370</v>
      </c>
      <c r="G383" s="41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  <c r="AT383" s="42"/>
      <c r="AU383" s="42"/>
      <c r="AV383" s="42"/>
      <c r="AW383" s="42"/>
      <c r="AX383" s="42"/>
      <c r="AY383" s="42"/>
      <c r="AZ383" s="42"/>
      <c r="BA383" s="42"/>
      <c r="BB383" s="42"/>
      <c r="BC383" s="42"/>
      <c r="BD383" s="42"/>
      <c r="BE383" s="42"/>
      <c r="BF383" s="42"/>
      <c r="BG383" s="42"/>
      <c r="BH383" s="42"/>
      <c r="BI383" s="42"/>
      <c r="BJ383" s="42"/>
      <c r="BK383" s="42"/>
      <c r="BL383" s="42"/>
      <c r="BM383" s="42"/>
      <c r="BN383" s="42"/>
      <c r="BO383" s="42"/>
    </row>
    <row r="384" spans="1:67" x14ac:dyDescent="0.2">
      <c r="A384" s="41"/>
      <c r="B384" s="41"/>
      <c r="C384" s="41"/>
      <c r="D384" s="109" t="s">
        <v>282</v>
      </c>
      <c r="E384" s="110" t="s">
        <v>565</v>
      </c>
      <c r="F384" s="122">
        <f>B4+(370*B6)</f>
        <v>371</v>
      </c>
      <c r="G384" s="41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  <c r="AT384" s="42"/>
      <c r="AU384" s="42"/>
      <c r="AV384" s="42"/>
      <c r="AW384" s="42"/>
      <c r="AX384" s="42"/>
      <c r="AY384" s="42"/>
      <c r="AZ384" s="42"/>
      <c r="BA384" s="42"/>
      <c r="BB384" s="42"/>
      <c r="BC384" s="42"/>
      <c r="BD384" s="42"/>
      <c r="BE384" s="42"/>
      <c r="BF384" s="42"/>
      <c r="BG384" s="42"/>
      <c r="BH384" s="42"/>
      <c r="BI384" s="42"/>
      <c r="BJ384" s="42"/>
      <c r="BK384" s="42"/>
      <c r="BL384" s="42"/>
      <c r="BM384" s="42"/>
      <c r="BN384" s="42"/>
      <c r="BO384" s="42"/>
    </row>
    <row r="385" spans="1:67" x14ac:dyDescent="0.2">
      <c r="A385" s="41"/>
      <c r="B385" s="41"/>
      <c r="C385" s="41"/>
      <c r="D385" s="109" t="s">
        <v>180</v>
      </c>
      <c r="E385" s="110" t="s">
        <v>565</v>
      </c>
      <c r="F385" s="122">
        <f>B4+(371*B6)</f>
        <v>372</v>
      </c>
      <c r="G385" s="41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  <c r="AT385" s="42"/>
      <c r="AU385" s="42"/>
      <c r="AV385" s="42"/>
      <c r="AW385" s="42"/>
      <c r="AX385" s="42"/>
      <c r="AY385" s="42"/>
      <c r="AZ385" s="42"/>
      <c r="BA385" s="42"/>
      <c r="BB385" s="42"/>
      <c r="BC385" s="42"/>
      <c r="BD385" s="42"/>
      <c r="BE385" s="42"/>
      <c r="BF385" s="42"/>
      <c r="BG385" s="42"/>
      <c r="BH385" s="42"/>
      <c r="BI385" s="42"/>
      <c r="BJ385" s="42"/>
      <c r="BK385" s="42"/>
      <c r="BL385" s="42"/>
      <c r="BM385" s="42"/>
      <c r="BN385" s="42"/>
      <c r="BO385" s="42"/>
    </row>
    <row r="386" spans="1:67" x14ac:dyDescent="0.2">
      <c r="A386" s="41"/>
      <c r="B386" s="41"/>
      <c r="C386" s="41"/>
      <c r="D386" s="109" t="s">
        <v>563</v>
      </c>
      <c r="E386" s="110" t="s">
        <v>565</v>
      </c>
      <c r="F386" s="111">
        <f>B4+(372*B6)</f>
        <v>373</v>
      </c>
      <c r="G386" s="41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42"/>
      <c r="AZ386" s="42"/>
      <c r="BA386" s="42"/>
      <c r="BB386" s="42"/>
      <c r="BC386" s="42"/>
      <c r="BD386" s="42"/>
      <c r="BE386" s="42"/>
      <c r="BF386" s="42"/>
      <c r="BG386" s="42"/>
      <c r="BH386" s="42"/>
      <c r="BI386" s="42"/>
      <c r="BJ386" s="42"/>
      <c r="BK386" s="42"/>
      <c r="BL386" s="42"/>
      <c r="BM386" s="42"/>
      <c r="BN386" s="42"/>
      <c r="BO386" s="42"/>
    </row>
    <row r="387" spans="1:67" x14ac:dyDescent="0.2">
      <c r="A387" s="41"/>
      <c r="B387" s="41"/>
      <c r="C387" s="41"/>
      <c r="D387" s="109" t="s">
        <v>594</v>
      </c>
      <c r="E387" s="110" t="s">
        <v>565</v>
      </c>
      <c r="F387" s="111">
        <f>B4+(373*B6)</f>
        <v>374</v>
      </c>
      <c r="G387" s="41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  <c r="AT387" s="42"/>
      <c r="AU387" s="42"/>
      <c r="AV387" s="42"/>
      <c r="AW387" s="42"/>
      <c r="AX387" s="42"/>
      <c r="AY387" s="42"/>
      <c r="AZ387" s="42"/>
      <c r="BA387" s="42"/>
      <c r="BB387" s="42"/>
      <c r="BC387" s="42"/>
      <c r="BD387" s="42"/>
      <c r="BE387" s="42"/>
      <c r="BF387" s="42"/>
      <c r="BG387" s="42"/>
      <c r="BH387" s="42"/>
      <c r="BI387" s="42"/>
      <c r="BJ387" s="42"/>
      <c r="BK387" s="42"/>
      <c r="BL387" s="42"/>
      <c r="BM387" s="42"/>
      <c r="BN387" s="42"/>
      <c r="BO387" s="42"/>
    </row>
    <row r="388" spans="1:67" x14ac:dyDescent="0.2">
      <c r="A388" s="41"/>
      <c r="B388" s="41"/>
      <c r="C388" s="41"/>
      <c r="D388" s="109" t="s">
        <v>691</v>
      </c>
      <c r="E388" s="110" t="s">
        <v>565</v>
      </c>
      <c r="F388" s="111">
        <f>B4+(374*B6)</f>
        <v>375</v>
      </c>
      <c r="G388" s="41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  <c r="AT388" s="42"/>
      <c r="AU388" s="42"/>
      <c r="AV388" s="42"/>
      <c r="AW388" s="42"/>
      <c r="AX388" s="42"/>
      <c r="AY388" s="42"/>
      <c r="AZ388" s="42"/>
      <c r="BA388" s="42"/>
      <c r="BB388" s="42"/>
      <c r="BC388" s="42"/>
      <c r="BD388" s="42"/>
      <c r="BE388" s="42"/>
      <c r="BF388" s="42"/>
      <c r="BG388" s="42"/>
      <c r="BH388" s="42"/>
      <c r="BI388" s="42"/>
      <c r="BJ388" s="42"/>
      <c r="BK388" s="42"/>
      <c r="BL388" s="42"/>
      <c r="BM388" s="42"/>
      <c r="BN388" s="42"/>
      <c r="BO388" s="42"/>
    </row>
    <row r="389" spans="1:67" x14ac:dyDescent="0.2">
      <c r="A389" s="41"/>
      <c r="B389" s="41"/>
      <c r="C389" s="41"/>
      <c r="D389" s="109" t="s">
        <v>126</v>
      </c>
      <c r="E389" s="110" t="s">
        <v>565</v>
      </c>
      <c r="F389" s="111">
        <f>B4+(375*B6)</f>
        <v>376</v>
      </c>
      <c r="G389" s="41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  <c r="AT389" s="42"/>
      <c r="AU389" s="42"/>
      <c r="AV389" s="42"/>
      <c r="AW389" s="42"/>
      <c r="AX389" s="42"/>
      <c r="AY389" s="42"/>
      <c r="AZ389" s="42"/>
      <c r="BA389" s="42"/>
      <c r="BB389" s="42"/>
      <c r="BC389" s="42"/>
      <c r="BD389" s="42"/>
      <c r="BE389" s="42"/>
      <c r="BF389" s="42"/>
      <c r="BG389" s="42"/>
      <c r="BH389" s="42"/>
      <c r="BI389" s="42"/>
      <c r="BJ389" s="42"/>
      <c r="BK389" s="42"/>
      <c r="BL389" s="42"/>
      <c r="BM389" s="42"/>
      <c r="BN389" s="42"/>
      <c r="BO389" s="42"/>
    </row>
    <row r="390" spans="1:67" x14ac:dyDescent="0.2">
      <c r="A390" s="41"/>
      <c r="B390" s="41"/>
      <c r="C390" s="41"/>
      <c r="D390" s="109" t="s">
        <v>570</v>
      </c>
      <c r="E390" s="110" t="s">
        <v>565</v>
      </c>
      <c r="F390" s="122">
        <f>B4+(376*B6)</f>
        <v>377</v>
      </c>
      <c r="G390" s="41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  <c r="AT390" s="42"/>
      <c r="AU390" s="42"/>
      <c r="AV390" s="42"/>
      <c r="AW390" s="42"/>
      <c r="AX390" s="42"/>
      <c r="AY390" s="42"/>
      <c r="AZ390" s="42"/>
      <c r="BA390" s="42"/>
      <c r="BB390" s="42"/>
      <c r="BC390" s="42"/>
      <c r="BD390" s="42"/>
      <c r="BE390" s="42"/>
      <c r="BF390" s="42"/>
      <c r="BG390" s="42"/>
      <c r="BH390" s="42"/>
      <c r="BI390" s="42"/>
      <c r="BJ390" s="42"/>
      <c r="BK390" s="42"/>
      <c r="BL390" s="42"/>
      <c r="BM390" s="42"/>
      <c r="BN390" s="42"/>
      <c r="BO390" s="42"/>
    </row>
    <row r="391" spans="1:67" x14ac:dyDescent="0.2">
      <c r="A391" s="41"/>
      <c r="B391" s="41"/>
      <c r="C391" s="41"/>
      <c r="D391" s="109" t="s">
        <v>425</v>
      </c>
      <c r="E391" s="110" t="s">
        <v>565</v>
      </c>
      <c r="F391" s="122">
        <f>B4+(377*B6)</f>
        <v>378</v>
      </c>
      <c r="G391" s="41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  <c r="AT391" s="42"/>
      <c r="AU391" s="42"/>
      <c r="AV391" s="42"/>
      <c r="AW391" s="42"/>
      <c r="AX391" s="42"/>
      <c r="AY391" s="42"/>
      <c r="AZ391" s="42"/>
      <c r="BA391" s="42"/>
      <c r="BB391" s="42"/>
      <c r="BC391" s="42"/>
      <c r="BD391" s="42"/>
      <c r="BE391" s="42"/>
      <c r="BF391" s="42"/>
      <c r="BG391" s="42"/>
      <c r="BH391" s="42"/>
      <c r="BI391" s="42"/>
      <c r="BJ391" s="42"/>
      <c r="BK391" s="42"/>
      <c r="BL391" s="42"/>
      <c r="BM391" s="42"/>
      <c r="BN391" s="42"/>
      <c r="BO391" s="42"/>
    </row>
    <row r="392" spans="1:67" x14ac:dyDescent="0.2">
      <c r="A392" s="41"/>
      <c r="B392" s="41"/>
      <c r="C392" s="41"/>
      <c r="D392" s="109" t="s">
        <v>221</v>
      </c>
      <c r="E392" s="110" t="s">
        <v>565</v>
      </c>
      <c r="F392" s="111">
        <f>B4+(378*B6)</f>
        <v>379</v>
      </c>
      <c r="G392" s="41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  <c r="AL392" s="42"/>
      <c r="AM392" s="42"/>
      <c r="AN392" s="42"/>
      <c r="AO392" s="42"/>
      <c r="AP392" s="42"/>
      <c r="AQ392" s="42"/>
      <c r="AR392" s="42"/>
      <c r="AS392" s="42"/>
      <c r="AT392" s="42"/>
      <c r="AU392" s="42"/>
      <c r="AV392" s="42"/>
      <c r="AW392" s="42"/>
      <c r="AX392" s="42"/>
      <c r="AY392" s="42"/>
      <c r="AZ392" s="42"/>
      <c r="BA392" s="42"/>
      <c r="BB392" s="42"/>
      <c r="BC392" s="42"/>
      <c r="BD392" s="42"/>
      <c r="BE392" s="42"/>
      <c r="BF392" s="42"/>
      <c r="BG392" s="42"/>
      <c r="BH392" s="42"/>
      <c r="BI392" s="42"/>
      <c r="BJ392" s="42"/>
      <c r="BK392" s="42"/>
      <c r="BL392" s="42"/>
      <c r="BM392" s="42"/>
      <c r="BN392" s="42"/>
      <c r="BO392" s="42"/>
    </row>
    <row r="393" spans="1:67" x14ac:dyDescent="0.2">
      <c r="A393" s="41"/>
      <c r="B393" s="41"/>
      <c r="C393" s="41"/>
      <c r="D393" s="109" t="s">
        <v>110</v>
      </c>
      <c r="E393" s="110" t="s">
        <v>565</v>
      </c>
      <c r="F393" s="111">
        <f>B4+(379*B6)</f>
        <v>380</v>
      </c>
      <c r="G393" s="41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  <c r="AL393" s="42"/>
      <c r="AM393" s="42"/>
      <c r="AN393" s="42"/>
      <c r="AO393" s="42"/>
      <c r="AP393" s="42"/>
      <c r="AQ393" s="42"/>
      <c r="AR393" s="42"/>
      <c r="AS393" s="42"/>
      <c r="AT393" s="42"/>
      <c r="AU393" s="42"/>
      <c r="AV393" s="42"/>
      <c r="AW393" s="42"/>
      <c r="AX393" s="42"/>
      <c r="AY393" s="42"/>
      <c r="AZ393" s="42"/>
      <c r="BA393" s="42"/>
      <c r="BB393" s="42"/>
      <c r="BC393" s="42"/>
      <c r="BD393" s="42"/>
      <c r="BE393" s="42"/>
      <c r="BF393" s="42"/>
      <c r="BG393" s="42"/>
      <c r="BH393" s="42"/>
      <c r="BI393" s="42"/>
      <c r="BJ393" s="42"/>
      <c r="BK393" s="42"/>
      <c r="BL393" s="42"/>
      <c r="BM393" s="42"/>
      <c r="BN393" s="42"/>
      <c r="BO393" s="42"/>
    </row>
    <row r="394" spans="1:67" x14ac:dyDescent="0.2">
      <c r="A394" s="41"/>
      <c r="B394" s="41"/>
      <c r="C394" s="41"/>
      <c r="D394" s="109" t="s">
        <v>383</v>
      </c>
      <c r="E394" s="110" t="s">
        <v>565</v>
      </c>
      <c r="F394" s="122">
        <f>B4+(380*B6)</f>
        <v>381</v>
      </c>
      <c r="G394" s="41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  <c r="AH394" s="42"/>
      <c r="AI394" s="42"/>
      <c r="AJ394" s="42"/>
      <c r="AK394" s="42"/>
      <c r="AL394" s="42"/>
      <c r="AM394" s="42"/>
      <c r="AN394" s="42"/>
      <c r="AO394" s="42"/>
      <c r="AP394" s="42"/>
      <c r="AQ394" s="42"/>
      <c r="AR394" s="42"/>
      <c r="AS394" s="42"/>
      <c r="AT394" s="42"/>
      <c r="AU394" s="42"/>
      <c r="AV394" s="42"/>
      <c r="AW394" s="42"/>
      <c r="AX394" s="42"/>
      <c r="AY394" s="42"/>
      <c r="AZ394" s="42"/>
      <c r="BA394" s="42"/>
      <c r="BB394" s="42"/>
      <c r="BC394" s="42"/>
      <c r="BD394" s="42"/>
      <c r="BE394" s="42"/>
      <c r="BF394" s="42"/>
      <c r="BG394" s="42"/>
      <c r="BH394" s="42"/>
      <c r="BI394" s="42"/>
      <c r="BJ394" s="42"/>
      <c r="BK394" s="42"/>
      <c r="BL394" s="42"/>
      <c r="BM394" s="42"/>
      <c r="BN394" s="42"/>
      <c r="BO394" s="42"/>
    </row>
    <row r="395" spans="1:67" x14ac:dyDescent="0.2">
      <c r="A395" s="41"/>
      <c r="B395" s="41"/>
      <c r="C395" s="41"/>
      <c r="D395" s="109" t="s">
        <v>157</v>
      </c>
      <c r="E395" s="110" t="s">
        <v>565</v>
      </c>
      <c r="F395" s="122">
        <f>B4+(381*B6)</f>
        <v>382</v>
      </c>
      <c r="G395" s="41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42"/>
      <c r="AD395" s="42"/>
      <c r="AE395" s="42"/>
      <c r="AF395" s="42"/>
      <c r="AG395" s="42"/>
      <c r="AH395" s="42"/>
      <c r="AI395" s="42"/>
      <c r="AJ395" s="42"/>
      <c r="AK395" s="42"/>
      <c r="AL395" s="42"/>
      <c r="AM395" s="42"/>
      <c r="AN395" s="42"/>
      <c r="AO395" s="42"/>
      <c r="AP395" s="42"/>
      <c r="AQ395" s="42"/>
      <c r="AR395" s="42"/>
      <c r="AS395" s="42"/>
      <c r="AT395" s="42"/>
      <c r="AU395" s="42"/>
      <c r="AV395" s="42"/>
      <c r="AW395" s="42"/>
      <c r="AX395" s="42"/>
      <c r="AY395" s="42"/>
      <c r="AZ395" s="42"/>
      <c r="BA395" s="42"/>
      <c r="BB395" s="42"/>
      <c r="BC395" s="42"/>
      <c r="BD395" s="42"/>
      <c r="BE395" s="42"/>
      <c r="BF395" s="42"/>
      <c r="BG395" s="42"/>
      <c r="BH395" s="42"/>
      <c r="BI395" s="42"/>
      <c r="BJ395" s="42"/>
      <c r="BK395" s="42"/>
      <c r="BL395" s="42"/>
      <c r="BM395" s="42"/>
      <c r="BN395" s="42"/>
      <c r="BO395" s="42"/>
    </row>
    <row r="396" spans="1:67" x14ac:dyDescent="0.2">
      <c r="A396" s="41"/>
      <c r="B396" s="41"/>
      <c r="C396" s="41"/>
      <c r="D396" s="109" t="s">
        <v>478</v>
      </c>
      <c r="E396" s="110" t="s">
        <v>565</v>
      </c>
      <c r="F396" s="111">
        <f>B4+(382*B6)</f>
        <v>383</v>
      </c>
      <c r="G396" s="41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  <c r="AH396" s="42"/>
      <c r="AI396" s="42"/>
      <c r="AJ396" s="42"/>
      <c r="AK396" s="42"/>
      <c r="AL396" s="42"/>
      <c r="AM396" s="42"/>
      <c r="AN396" s="42"/>
      <c r="AO396" s="42"/>
      <c r="AP396" s="42"/>
      <c r="AQ396" s="42"/>
      <c r="AR396" s="42"/>
      <c r="AS396" s="42"/>
      <c r="AT396" s="42"/>
      <c r="AU396" s="42"/>
      <c r="AV396" s="42"/>
      <c r="AW396" s="42"/>
      <c r="AX396" s="42"/>
      <c r="AY396" s="42"/>
      <c r="AZ396" s="42"/>
      <c r="BA396" s="42"/>
      <c r="BB396" s="42"/>
      <c r="BC396" s="42"/>
      <c r="BD396" s="42"/>
      <c r="BE396" s="42"/>
      <c r="BF396" s="42"/>
      <c r="BG396" s="42"/>
      <c r="BH396" s="42"/>
      <c r="BI396" s="42"/>
      <c r="BJ396" s="42"/>
      <c r="BK396" s="42"/>
      <c r="BL396" s="42"/>
      <c r="BM396" s="42"/>
      <c r="BN396" s="42"/>
      <c r="BO396" s="42"/>
    </row>
    <row r="397" spans="1:67" x14ac:dyDescent="0.2">
      <c r="A397" s="41"/>
      <c r="B397" s="41"/>
      <c r="C397" s="41"/>
      <c r="D397" s="109" t="s">
        <v>688</v>
      </c>
      <c r="E397" s="110" t="s">
        <v>565</v>
      </c>
      <c r="F397" s="111">
        <f>B4+(383*B6)</f>
        <v>384</v>
      </c>
      <c r="G397" s="41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  <c r="AL397" s="42"/>
      <c r="AM397" s="42"/>
      <c r="AN397" s="42"/>
      <c r="AO397" s="42"/>
      <c r="AP397" s="42"/>
      <c r="AQ397" s="42"/>
      <c r="AR397" s="42"/>
      <c r="AS397" s="42"/>
      <c r="AT397" s="42"/>
      <c r="AU397" s="42"/>
      <c r="AV397" s="42"/>
      <c r="AW397" s="42"/>
      <c r="AX397" s="42"/>
      <c r="AY397" s="42"/>
      <c r="AZ397" s="42"/>
      <c r="BA397" s="42"/>
      <c r="BB397" s="42"/>
      <c r="BC397" s="42"/>
      <c r="BD397" s="42"/>
      <c r="BE397" s="42"/>
      <c r="BF397" s="42"/>
      <c r="BG397" s="42"/>
      <c r="BH397" s="42"/>
      <c r="BI397" s="42"/>
      <c r="BJ397" s="42"/>
      <c r="BK397" s="42"/>
      <c r="BL397" s="42"/>
      <c r="BM397" s="42"/>
      <c r="BN397" s="42"/>
      <c r="BO397" s="42"/>
    </row>
    <row r="398" spans="1:67" x14ac:dyDescent="0.2">
      <c r="A398" s="41"/>
      <c r="B398" s="41"/>
      <c r="C398" s="41"/>
      <c r="D398" s="109" t="s">
        <v>86</v>
      </c>
      <c r="E398" s="110" t="s">
        <v>565</v>
      </c>
      <c r="F398" s="122">
        <f>B4+(384*B6)</f>
        <v>385</v>
      </c>
      <c r="G398" s="41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  <c r="BA398" s="42"/>
      <c r="BB398" s="42"/>
      <c r="BC398" s="42"/>
      <c r="BD398" s="42"/>
      <c r="BE398" s="42"/>
      <c r="BF398" s="42"/>
      <c r="BG398" s="42"/>
      <c r="BH398" s="42"/>
      <c r="BI398" s="42"/>
      <c r="BJ398" s="42"/>
      <c r="BK398" s="42"/>
      <c r="BL398" s="42"/>
      <c r="BM398" s="42"/>
      <c r="BN398" s="42"/>
      <c r="BO398" s="42"/>
    </row>
    <row r="399" spans="1:67" x14ac:dyDescent="0.2">
      <c r="A399" s="41"/>
      <c r="B399" s="41"/>
      <c r="C399" s="41"/>
      <c r="D399" s="109" t="s">
        <v>463</v>
      </c>
      <c r="E399" s="110" t="s">
        <v>565</v>
      </c>
      <c r="F399" s="122">
        <f>B4+(385*B6)</f>
        <v>386</v>
      </c>
      <c r="G399" s="41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  <c r="AL399" s="42"/>
      <c r="AM399" s="42"/>
      <c r="AN399" s="42"/>
      <c r="AO399" s="42"/>
      <c r="AP399" s="42"/>
      <c r="AQ399" s="42"/>
      <c r="AR399" s="42"/>
      <c r="AS399" s="42"/>
      <c r="AT399" s="42"/>
      <c r="AU399" s="42"/>
      <c r="AV399" s="42"/>
      <c r="AW399" s="42"/>
      <c r="AX399" s="42"/>
      <c r="AY399" s="42"/>
      <c r="AZ399" s="42"/>
      <c r="BA399" s="42"/>
      <c r="BB399" s="42"/>
      <c r="BC399" s="42"/>
      <c r="BD399" s="42"/>
      <c r="BE399" s="42"/>
      <c r="BF399" s="42"/>
      <c r="BG399" s="42"/>
      <c r="BH399" s="42"/>
      <c r="BI399" s="42"/>
      <c r="BJ399" s="42"/>
      <c r="BK399" s="42"/>
      <c r="BL399" s="42"/>
      <c r="BM399" s="42"/>
      <c r="BN399" s="42"/>
      <c r="BO399" s="42"/>
    </row>
    <row r="400" spans="1:67" x14ac:dyDescent="0.2">
      <c r="A400" s="41"/>
      <c r="B400" s="41"/>
      <c r="C400" s="41"/>
      <c r="D400" s="109" t="s">
        <v>397</v>
      </c>
      <c r="E400" s="110" t="s">
        <v>565</v>
      </c>
      <c r="F400" s="111">
        <f>B4+(386*B6)</f>
        <v>387</v>
      </c>
      <c r="G400" s="41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  <c r="AH400" s="42"/>
      <c r="AI400" s="42"/>
      <c r="AJ400" s="42"/>
      <c r="AK400" s="42"/>
      <c r="AL400" s="42"/>
      <c r="AM400" s="42"/>
      <c r="AN400" s="42"/>
      <c r="AO400" s="42"/>
      <c r="AP400" s="42"/>
      <c r="AQ400" s="42"/>
      <c r="AR400" s="42"/>
      <c r="AS400" s="42"/>
      <c r="AT400" s="42"/>
      <c r="AU400" s="42"/>
      <c r="AV400" s="42"/>
      <c r="AW400" s="42"/>
      <c r="AX400" s="42"/>
      <c r="AY400" s="42"/>
      <c r="AZ400" s="42"/>
      <c r="BA400" s="42"/>
      <c r="BB400" s="42"/>
      <c r="BC400" s="42"/>
      <c r="BD400" s="42"/>
      <c r="BE400" s="42"/>
      <c r="BF400" s="42"/>
      <c r="BG400" s="42"/>
      <c r="BH400" s="42"/>
      <c r="BI400" s="42"/>
      <c r="BJ400" s="42"/>
      <c r="BK400" s="42"/>
      <c r="BL400" s="42"/>
      <c r="BM400" s="42"/>
      <c r="BN400" s="42"/>
      <c r="BO400" s="42"/>
    </row>
    <row r="401" spans="1:67" x14ac:dyDescent="0.2">
      <c r="A401" s="41"/>
      <c r="B401" s="41"/>
      <c r="C401" s="41"/>
      <c r="D401" s="109" t="s">
        <v>317</v>
      </c>
      <c r="E401" s="110" t="s">
        <v>565</v>
      </c>
      <c r="F401" s="111">
        <f>B4+(387*B6)</f>
        <v>388</v>
      </c>
      <c r="G401" s="41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  <c r="AH401" s="42"/>
      <c r="AI401" s="42"/>
      <c r="AJ401" s="42"/>
      <c r="AK401" s="42"/>
      <c r="AL401" s="42"/>
      <c r="AM401" s="42"/>
      <c r="AN401" s="42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42"/>
      <c r="AZ401" s="42"/>
      <c r="BA401" s="42"/>
      <c r="BB401" s="42"/>
      <c r="BC401" s="42"/>
      <c r="BD401" s="42"/>
      <c r="BE401" s="42"/>
      <c r="BF401" s="42"/>
      <c r="BG401" s="42"/>
      <c r="BH401" s="42"/>
      <c r="BI401" s="42"/>
      <c r="BJ401" s="42"/>
      <c r="BK401" s="42"/>
      <c r="BL401" s="42"/>
      <c r="BM401" s="42"/>
      <c r="BN401" s="42"/>
      <c r="BO401" s="42"/>
    </row>
    <row r="402" spans="1:67" x14ac:dyDescent="0.2">
      <c r="A402" s="41"/>
      <c r="B402" s="41"/>
      <c r="C402" s="41"/>
      <c r="D402" s="109" t="s">
        <v>360</v>
      </c>
      <c r="E402" s="110" t="s">
        <v>565</v>
      </c>
      <c r="F402" s="111">
        <f>B4+(388*B6)</f>
        <v>389</v>
      </c>
      <c r="G402" s="41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  <c r="AH402" s="42"/>
      <c r="AI402" s="42"/>
      <c r="AJ402" s="42"/>
      <c r="AK402" s="42"/>
      <c r="AL402" s="42"/>
      <c r="AM402" s="42"/>
      <c r="AN402" s="42"/>
      <c r="AO402" s="42"/>
      <c r="AP402" s="42"/>
      <c r="AQ402" s="42"/>
      <c r="AR402" s="42"/>
      <c r="AS402" s="42"/>
      <c r="AT402" s="42"/>
      <c r="AU402" s="42"/>
      <c r="AV402" s="42"/>
      <c r="AW402" s="42"/>
      <c r="AX402" s="42"/>
      <c r="AY402" s="42"/>
      <c r="AZ402" s="42"/>
      <c r="BA402" s="42"/>
      <c r="BB402" s="42"/>
      <c r="BC402" s="42"/>
      <c r="BD402" s="42"/>
      <c r="BE402" s="42"/>
      <c r="BF402" s="42"/>
      <c r="BG402" s="42"/>
      <c r="BH402" s="42"/>
      <c r="BI402" s="42"/>
      <c r="BJ402" s="42"/>
      <c r="BK402" s="42"/>
      <c r="BL402" s="42"/>
      <c r="BM402" s="42"/>
      <c r="BN402" s="42"/>
      <c r="BO402" s="42"/>
    </row>
    <row r="403" spans="1:67" x14ac:dyDescent="0.2">
      <c r="A403" s="41"/>
      <c r="B403" s="41"/>
      <c r="C403" s="41"/>
      <c r="D403" s="109" t="s">
        <v>808</v>
      </c>
      <c r="E403" s="110" t="s">
        <v>565</v>
      </c>
      <c r="F403" s="111">
        <f>B4+(389*B6)</f>
        <v>390</v>
      </c>
      <c r="G403" s="41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  <c r="AL403" s="42"/>
      <c r="AM403" s="42"/>
      <c r="AN403" s="42"/>
      <c r="AO403" s="42"/>
      <c r="AP403" s="42"/>
      <c r="AQ403" s="42"/>
      <c r="AR403" s="42"/>
      <c r="AS403" s="42"/>
      <c r="AT403" s="42"/>
      <c r="AU403" s="42"/>
      <c r="AV403" s="42"/>
      <c r="AW403" s="42"/>
      <c r="AX403" s="42"/>
      <c r="AY403" s="42"/>
      <c r="AZ403" s="42"/>
      <c r="BA403" s="42"/>
      <c r="BB403" s="42"/>
      <c r="BC403" s="42"/>
      <c r="BD403" s="42"/>
      <c r="BE403" s="42"/>
      <c r="BF403" s="42"/>
      <c r="BG403" s="42"/>
      <c r="BH403" s="42"/>
      <c r="BI403" s="42"/>
      <c r="BJ403" s="42"/>
      <c r="BK403" s="42"/>
      <c r="BL403" s="42"/>
      <c r="BM403" s="42"/>
      <c r="BN403" s="42"/>
      <c r="BO403" s="42"/>
    </row>
    <row r="404" spans="1:67" x14ac:dyDescent="0.2">
      <c r="A404" s="41"/>
      <c r="B404" s="41"/>
      <c r="C404" s="41"/>
      <c r="D404" s="109" t="s">
        <v>568</v>
      </c>
      <c r="E404" s="110" t="s">
        <v>565</v>
      </c>
      <c r="F404" s="122">
        <f>B4+(390*B6)</f>
        <v>391</v>
      </c>
      <c r="G404" s="41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42"/>
      <c r="AM404" s="42"/>
      <c r="AN404" s="42"/>
      <c r="AO404" s="42"/>
      <c r="AP404" s="42"/>
      <c r="AQ404" s="42"/>
      <c r="AR404" s="42"/>
      <c r="AS404" s="42"/>
      <c r="AT404" s="42"/>
      <c r="AU404" s="42"/>
      <c r="AV404" s="42"/>
      <c r="AW404" s="42"/>
      <c r="AX404" s="42"/>
      <c r="AY404" s="42"/>
      <c r="AZ404" s="42"/>
      <c r="BA404" s="42"/>
      <c r="BB404" s="42"/>
      <c r="BC404" s="42"/>
      <c r="BD404" s="42"/>
      <c r="BE404" s="42"/>
      <c r="BF404" s="42"/>
      <c r="BG404" s="42"/>
      <c r="BH404" s="42"/>
      <c r="BI404" s="42"/>
      <c r="BJ404" s="42"/>
      <c r="BK404" s="42"/>
      <c r="BL404" s="42"/>
      <c r="BM404" s="42"/>
      <c r="BN404" s="42"/>
      <c r="BO404" s="42"/>
    </row>
    <row r="405" spans="1:67" x14ac:dyDescent="0.2">
      <c r="A405" s="41"/>
      <c r="B405" s="41"/>
      <c r="C405" s="41"/>
      <c r="D405" s="109" t="s">
        <v>437</v>
      </c>
      <c r="E405" s="110" t="s">
        <v>565</v>
      </c>
      <c r="F405" s="122">
        <f>B4+(391*B6)</f>
        <v>392</v>
      </c>
      <c r="G405" s="41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  <c r="AH405" s="42"/>
      <c r="AI405" s="42"/>
      <c r="AJ405" s="42"/>
      <c r="AK405" s="42"/>
      <c r="AL405" s="42"/>
      <c r="AM405" s="42"/>
      <c r="AN405" s="42"/>
      <c r="AO405" s="42"/>
      <c r="AP405" s="42"/>
      <c r="AQ405" s="42"/>
      <c r="AR405" s="42"/>
      <c r="AS405" s="42"/>
      <c r="AT405" s="42"/>
      <c r="AU405" s="42"/>
      <c r="AV405" s="42"/>
      <c r="AW405" s="42"/>
      <c r="AX405" s="42"/>
      <c r="AY405" s="42"/>
      <c r="AZ405" s="42"/>
      <c r="BA405" s="42"/>
      <c r="BB405" s="42"/>
      <c r="BC405" s="42"/>
      <c r="BD405" s="42"/>
      <c r="BE405" s="42"/>
      <c r="BF405" s="42"/>
      <c r="BG405" s="42"/>
      <c r="BH405" s="42"/>
      <c r="BI405" s="42"/>
      <c r="BJ405" s="42"/>
      <c r="BK405" s="42"/>
      <c r="BL405" s="42"/>
      <c r="BM405" s="42"/>
      <c r="BN405" s="42"/>
      <c r="BO405" s="42"/>
    </row>
    <row r="406" spans="1:67" x14ac:dyDescent="0.2">
      <c r="A406" s="41"/>
      <c r="B406" s="41"/>
      <c r="C406" s="41"/>
      <c r="D406" s="109" t="s">
        <v>220</v>
      </c>
      <c r="E406" s="110" t="s">
        <v>565</v>
      </c>
      <c r="F406" s="111">
        <f>B4+(392*B6)</f>
        <v>393</v>
      </c>
      <c r="G406" s="41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  <c r="AL406" s="42"/>
      <c r="AM406" s="42"/>
      <c r="AN406" s="42"/>
      <c r="AO406" s="42"/>
      <c r="AP406" s="42"/>
      <c r="AQ406" s="42"/>
      <c r="AR406" s="42"/>
      <c r="AS406" s="42"/>
      <c r="AT406" s="42"/>
      <c r="AU406" s="42"/>
      <c r="AV406" s="42"/>
      <c r="AW406" s="42"/>
      <c r="AX406" s="42"/>
      <c r="AY406" s="42"/>
      <c r="AZ406" s="42"/>
      <c r="BA406" s="42"/>
      <c r="BB406" s="42"/>
      <c r="BC406" s="42"/>
      <c r="BD406" s="42"/>
      <c r="BE406" s="42"/>
      <c r="BF406" s="42"/>
      <c r="BG406" s="42"/>
      <c r="BH406" s="42"/>
      <c r="BI406" s="42"/>
      <c r="BJ406" s="42"/>
      <c r="BK406" s="42"/>
      <c r="BL406" s="42"/>
      <c r="BM406" s="42"/>
      <c r="BN406" s="42"/>
      <c r="BO406" s="42"/>
    </row>
    <row r="407" spans="1:67" x14ac:dyDescent="0.2">
      <c r="A407" s="41"/>
      <c r="B407" s="41"/>
      <c r="C407" s="41"/>
      <c r="D407" s="109" t="s">
        <v>311</v>
      </c>
      <c r="E407" s="110" t="s">
        <v>565</v>
      </c>
      <c r="F407" s="111">
        <f>B4+(393*B6)</f>
        <v>394</v>
      </c>
      <c r="G407" s="41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  <c r="AL407" s="42"/>
      <c r="AM407" s="42"/>
      <c r="AN407" s="42"/>
      <c r="AO407" s="42"/>
      <c r="AP407" s="42"/>
      <c r="AQ407" s="42"/>
      <c r="AR407" s="42"/>
      <c r="AS407" s="42"/>
      <c r="AT407" s="42"/>
      <c r="AU407" s="42"/>
      <c r="AV407" s="42"/>
      <c r="AW407" s="42"/>
      <c r="AX407" s="42"/>
      <c r="AY407" s="42"/>
      <c r="AZ407" s="42"/>
      <c r="BA407" s="42"/>
      <c r="BB407" s="42"/>
      <c r="BC407" s="42"/>
      <c r="BD407" s="42"/>
      <c r="BE407" s="42"/>
      <c r="BF407" s="42"/>
      <c r="BG407" s="42"/>
      <c r="BH407" s="42"/>
      <c r="BI407" s="42"/>
      <c r="BJ407" s="42"/>
      <c r="BK407" s="42"/>
      <c r="BL407" s="42"/>
      <c r="BM407" s="42"/>
      <c r="BN407" s="42"/>
      <c r="BO407" s="42"/>
    </row>
    <row r="408" spans="1:67" x14ac:dyDescent="0.2">
      <c r="A408" s="41"/>
      <c r="B408" s="41"/>
      <c r="C408" s="41"/>
      <c r="D408" s="109" t="s">
        <v>237</v>
      </c>
      <c r="E408" s="110" t="s">
        <v>565</v>
      </c>
      <c r="F408" s="122">
        <f>B4+(394*B6)</f>
        <v>395</v>
      </c>
      <c r="G408" s="41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2"/>
      <c r="AN408" s="42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42"/>
      <c r="AZ408" s="42"/>
      <c r="BA408" s="42"/>
      <c r="BB408" s="42"/>
      <c r="BC408" s="42"/>
      <c r="BD408" s="42"/>
      <c r="BE408" s="42"/>
      <c r="BF408" s="42"/>
      <c r="BG408" s="42"/>
      <c r="BH408" s="42"/>
      <c r="BI408" s="42"/>
      <c r="BJ408" s="42"/>
      <c r="BK408" s="42"/>
      <c r="BL408" s="42"/>
      <c r="BM408" s="42"/>
      <c r="BN408" s="42"/>
      <c r="BO408" s="42"/>
    </row>
    <row r="409" spans="1:67" x14ac:dyDescent="0.2">
      <c r="A409" s="41"/>
      <c r="B409" s="41"/>
      <c r="C409" s="41"/>
      <c r="D409" s="109" t="s">
        <v>151</v>
      </c>
      <c r="E409" s="110" t="s">
        <v>565</v>
      </c>
      <c r="F409" s="122">
        <f>B4+(395*B6)</f>
        <v>396</v>
      </c>
      <c r="G409" s="41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  <c r="AH409" s="42"/>
      <c r="AI409" s="42"/>
      <c r="AJ409" s="42"/>
      <c r="AK409" s="42"/>
      <c r="AL409" s="42"/>
      <c r="AM409" s="42"/>
      <c r="AN409" s="42"/>
      <c r="AO409" s="42"/>
      <c r="AP409" s="42"/>
      <c r="AQ409" s="42"/>
      <c r="AR409" s="42"/>
      <c r="AS409" s="42"/>
      <c r="AT409" s="42"/>
      <c r="AU409" s="42"/>
      <c r="AV409" s="42"/>
      <c r="AW409" s="42"/>
      <c r="AX409" s="42"/>
      <c r="AY409" s="42"/>
      <c r="AZ409" s="42"/>
      <c r="BA409" s="42"/>
      <c r="BB409" s="42"/>
      <c r="BC409" s="42"/>
      <c r="BD409" s="42"/>
      <c r="BE409" s="42"/>
      <c r="BF409" s="42"/>
      <c r="BG409" s="42"/>
      <c r="BH409" s="42"/>
      <c r="BI409" s="42"/>
      <c r="BJ409" s="42"/>
      <c r="BK409" s="42"/>
      <c r="BL409" s="42"/>
      <c r="BM409" s="42"/>
      <c r="BN409" s="42"/>
      <c r="BO409" s="42"/>
    </row>
    <row r="410" spans="1:67" x14ac:dyDescent="0.2">
      <c r="A410" s="41"/>
      <c r="B410" s="41"/>
      <c r="C410" s="41"/>
      <c r="D410" s="109" t="s">
        <v>700</v>
      </c>
      <c r="E410" s="110" t="s">
        <v>565</v>
      </c>
      <c r="F410" s="111">
        <f>B4+(396*B6)</f>
        <v>397</v>
      </c>
      <c r="G410" s="41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  <c r="BA410" s="42"/>
      <c r="BB410" s="42"/>
      <c r="BC410" s="42"/>
      <c r="BD410" s="42"/>
      <c r="BE410" s="42"/>
      <c r="BF410" s="42"/>
      <c r="BG410" s="42"/>
      <c r="BH410" s="42"/>
      <c r="BI410" s="42"/>
      <c r="BJ410" s="42"/>
      <c r="BK410" s="42"/>
      <c r="BL410" s="42"/>
      <c r="BM410" s="42"/>
      <c r="BN410" s="42"/>
      <c r="BO410" s="42"/>
    </row>
    <row r="411" spans="1:67" x14ac:dyDescent="0.2">
      <c r="A411" s="41"/>
      <c r="B411" s="41"/>
      <c r="C411" s="41"/>
      <c r="D411" s="109" t="s">
        <v>403</v>
      </c>
      <c r="E411" s="110" t="s">
        <v>565</v>
      </c>
      <c r="F411" s="111">
        <f>B4+(397*B6)</f>
        <v>398</v>
      </c>
      <c r="G411" s="41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  <c r="BA411" s="42"/>
      <c r="BB411" s="42"/>
      <c r="BC411" s="42"/>
      <c r="BD411" s="42"/>
      <c r="BE411" s="42"/>
      <c r="BF411" s="42"/>
      <c r="BG411" s="42"/>
      <c r="BH411" s="42"/>
      <c r="BI411" s="42"/>
      <c r="BJ411" s="42"/>
      <c r="BK411" s="42"/>
      <c r="BL411" s="42"/>
      <c r="BM411" s="42"/>
      <c r="BN411" s="42"/>
      <c r="BO411" s="42"/>
    </row>
    <row r="412" spans="1:67" x14ac:dyDescent="0.2">
      <c r="A412" s="41"/>
      <c r="B412" s="41"/>
      <c r="C412" s="41"/>
      <c r="D412" s="109" t="s">
        <v>295</v>
      </c>
      <c r="E412" s="110" t="s">
        <v>565</v>
      </c>
      <c r="F412" s="122">
        <f>B4+(398*B6)</f>
        <v>399</v>
      </c>
      <c r="G412" s="41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  <c r="BA412" s="42"/>
      <c r="BB412" s="42"/>
      <c r="BC412" s="42"/>
      <c r="BD412" s="42"/>
      <c r="BE412" s="42"/>
      <c r="BF412" s="42"/>
      <c r="BG412" s="42"/>
      <c r="BH412" s="42"/>
      <c r="BI412" s="42"/>
      <c r="BJ412" s="42"/>
      <c r="BK412" s="42"/>
      <c r="BL412" s="42"/>
      <c r="BM412" s="42"/>
      <c r="BN412" s="42"/>
      <c r="BO412" s="42"/>
    </row>
    <row r="413" spans="1:67" x14ac:dyDescent="0.2">
      <c r="A413" s="41"/>
      <c r="B413" s="41"/>
      <c r="C413" s="41"/>
      <c r="D413" s="109" t="s">
        <v>258</v>
      </c>
      <c r="E413" s="110" t="s">
        <v>565</v>
      </c>
      <c r="F413" s="122">
        <f>B4+(399*B6)</f>
        <v>400</v>
      </c>
      <c r="G413" s="41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  <c r="BA413" s="42"/>
      <c r="BB413" s="42"/>
      <c r="BC413" s="42"/>
      <c r="BD413" s="42"/>
      <c r="BE413" s="42"/>
      <c r="BF413" s="42"/>
      <c r="BG413" s="42"/>
      <c r="BH413" s="42"/>
      <c r="BI413" s="42"/>
      <c r="BJ413" s="42"/>
      <c r="BK413" s="42"/>
      <c r="BL413" s="42"/>
      <c r="BM413" s="42"/>
      <c r="BN413" s="42"/>
      <c r="BO413" s="42"/>
    </row>
    <row r="414" spans="1:67" x14ac:dyDescent="0.2">
      <c r="A414" s="41"/>
      <c r="B414" s="41"/>
      <c r="C414" s="41"/>
      <c r="D414" s="109" t="s">
        <v>204</v>
      </c>
      <c r="E414" s="110" t="s">
        <v>565</v>
      </c>
      <c r="F414" s="111">
        <f>B4+(400*B6)</f>
        <v>401</v>
      </c>
      <c r="G414" s="41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42"/>
      <c r="AZ414" s="42"/>
      <c r="BA414" s="42"/>
      <c r="BB414" s="42"/>
      <c r="BC414" s="42"/>
      <c r="BD414" s="42"/>
      <c r="BE414" s="42"/>
      <c r="BF414" s="42"/>
      <c r="BG414" s="42"/>
      <c r="BH414" s="42"/>
      <c r="BI414" s="42"/>
      <c r="BJ414" s="42"/>
      <c r="BK414" s="42"/>
      <c r="BL414" s="42"/>
      <c r="BM414" s="42"/>
      <c r="BN414" s="42"/>
      <c r="BO414" s="42"/>
    </row>
    <row r="415" spans="1:67" x14ac:dyDescent="0.2">
      <c r="A415" s="41"/>
      <c r="B415" s="41"/>
      <c r="C415" s="41"/>
      <c r="D415" s="109" t="s">
        <v>551</v>
      </c>
      <c r="E415" s="110" t="s">
        <v>565</v>
      </c>
      <c r="F415" s="111">
        <f>B4+(401*B6)</f>
        <v>402</v>
      </c>
      <c r="G415" s="41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  <c r="BA415" s="42"/>
      <c r="BB415" s="42"/>
      <c r="BC415" s="42"/>
      <c r="BD415" s="42"/>
      <c r="BE415" s="42"/>
      <c r="BF415" s="42"/>
      <c r="BG415" s="42"/>
      <c r="BH415" s="42"/>
      <c r="BI415" s="42"/>
      <c r="BJ415" s="42"/>
      <c r="BK415" s="42"/>
      <c r="BL415" s="42"/>
      <c r="BM415" s="42"/>
      <c r="BN415" s="42"/>
      <c r="BO415" s="42"/>
    </row>
    <row r="416" spans="1:67" x14ac:dyDescent="0.2">
      <c r="A416" s="41"/>
      <c r="B416" s="41"/>
      <c r="C416" s="41"/>
      <c r="D416" s="109" t="s">
        <v>171</v>
      </c>
      <c r="E416" s="110" t="s">
        <v>565</v>
      </c>
      <c r="F416" s="111">
        <f>B4+(402*B6)</f>
        <v>403</v>
      </c>
      <c r="G416" s="41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42"/>
      <c r="AZ416" s="42"/>
      <c r="BA416" s="42"/>
      <c r="BB416" s="42"/>
      <c r="BC416" s="42"/>
      <c r="BD416" s="42"/>
      <c r="BE416" s="42"/>
      <c r="BF416" s="42"/>
      <c r="BG416" s="42"/>
      <c r="BH416" s="42"/>
      <c r="BI416" s="42"/>
      <c r="BJ416" s="42"/>
      <c r="BK416" s="42"/>
      <c r="BL416" s="42"/>
      <c r="BM416" s="42"/>
      <c r="BN416" s="42"/>
      <c r="BO416" s="42"/>
    </row>
    <row r="417" spans="1:67" x14ac:dyDescent="0.2">
      <c r="A417" s="41"/>
      <c r="B417" s="41"/>
      <c r="C417" s="41"/>
      <c r="D417" s="109" t="s">
        <v>80</v>
      </c>
      <c r="E417" s="110" t="s">
        <v>565</v>
      </c>
      <c r="F417" s="111">
        <f>B4+(403*B6)</f>
        <v>404</v>
      </c>
      <c r="G417" s="41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42"/>
      <c r="AZ417" s="42"/>
      <c r="BA417" s="42"/>
      <c r="BB417" s="42"/>
      <c r="BC417" s="42"/>
      <c r="BD417" s="42"/>
      <c r="BE417" s="42"/>
      <c r="BF417" s="42"/>
      <c r="BG417" s="42"/>
      <c r="BH417" s="42"/>
      <c r="BI417" s="42"/>
      <c r="BJ417" s="42"/>
      <c r="BK417" s="42"/>
      <c r="BL417" s="42"/>
      <c r="BM417" s="42"/>
      <c r="BN417" s="42"/>
      <c r="BO417" s="42"/>
    </row>
    <row r="418" spans="1:67" x14ac:dyDescent="0.2">
      <c r="A418" s="41"/>
      <c r="B418" s="41"/>
      <c r="C418" s="41"/>
      <c r="D418" s="109" t="s">
        <v>668</v>
      </c>
      <c r="E418" s="110" t="s">
        <v>565</v>
      </c>
      <c r="F418" s="122">
        <f>B4+(404*B6)</f>
        <v>405</v>
      </c>
      <c r="G418" s="41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42"/>
      <c r="AZ418" s="42"/>
      <c r="BA418" s="42"/>
      <c r="BB418" s="42"/>
      <c r="BC418" s="42"/>
      <c r="BD418" s="42"/>
      <c r="BE418" s="42"/>
      <c r="BF418" s="42"/>
      <c r="BG418" s="42"/>
      <c r="BH418" s="42"/>
      <c r="BI418" s="42"/>
      <c r="BJ418" s="42"/>
      <c r="BK418" s="42"/>
      <c r="BL418" s="42"/>
      <c r="BM418" s="42"/>
      <c r="BN418" s="42"/>
      <c r="BO418" s="42"/>
    </row>
    <row r="419" spans="1:67" x14ac:dyDescent="0.2">
      <c r="A419" s="41"/>
      <c r="B419" s="41"/>
      <c r="C419" s="41"/>
      <c r="D419" s="109" t="s">
        <v>484</v>
      </c>
      <c r="E419" s="110" t="s">
        <v>565</v>
      </c>
      <c r="F419" s="122">
        <f>B4+(405*B6)</f>
        <v>406</v>
      </c>
      <c r="G419" s="41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</row>
    <row r="420" spans="1:67" x14ac:dyDescent="0.2">
      <c r="A420" s="41"/>
      <c r="B420" s="41"/>
      <c r="C420" s="41"/>
      <c r="D420" s="109" t="s">
        <v>99</v>
      </c>
      <c r="E420" s="110" t="s">
        <v>565</v>
      </c>
      <c r="F420" s="111">
        <f>B4+(406*B6)</f>
        <v>407</v>
      </c>
      <c r="G420" s="41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42"/>
      <c r="AM420" s="42"/>
      <c r="AN420" s="42"/>
      <c r="AO420" s="42"/>
      <c r="AP420" s="42"/>
      <c r="AQ420" s="42"/>
      <c r="AR420" s="42"/>
      <c r="AS420" s="42"/>
      <c r="AT420" s="42"/>
      <c r="AU420" s="42"/>
      <c r="AV420" s="42"/>
      <c r="AW420" s="42"/>
      <c r="AX420" s="42"/>
      <c r="AY420" s="42"/>
      <c r="AZ420" s="42"/>
      <c r="BA420" s="42"/>
      <c r="BB420" s="42"/>
      <c r="BC420" s="42"/>
      <c r="BD420" s="42"/>
      <c r="BE420" s="42"/>
      <c r="BF420" s="42"/>
      <c r="BG420" s="42"/>
      <c r="BH420" s="42"/>
      <c r="BI420" s="42"/>
      <c r="BJ420" s="42"/>
      <c r="BK420" s="42"/>
      <c r="BL420" s="42"/>
      <c r="BM420" s="42"/>
      <c r="BN420" s="42"/>
      <c r="BO420" s="42"/>
    </row>
    <row r="421" spans="1:67" x14ac:dyDescent="0.2">
      <c r="A421" s="41"/>
      <c r="B421" s="41"/>
      <c r="C421" s="41"/>
      <c r="D421" s="109" t="s">
        <v>608</v>
      </c>
      <c r="E421" s="110" t="s">
        <v>565</v>
      </c>
      <c r="F421" s="111">
        <f>B4+(407*B6)</f>
        <v>408</v>
      </c>
      <c r="G421" s="41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42"/>
      <c r="AZ421" s="42"/>
      <c r="BA421" s="42"/>
      <c r="BB421" s="42"/>
      <c r="BC421" s="42"/>
      <c r="BD421" s="42"/>
      <c r="BE421" s="42"/>
      <c r="BF421" s="42"/>
      <c r="BG421" s="42"/>
      <c r="BH421" s="42"/>
      <c r="BI421" s="42"/>
      <c r="BJ421" s="42"/>
      <c r="BK421" s="42"/>
      <c r="BL421" s="42"/>
      <c r="BM421" s="42"/>
      <c r="BN421" s="42"/>
      <c r="BO421" s="42"/>
    </row>
    <row r="422" spans="1:67" x14ac:dyDescent="0.2">
      <c r="A422" s="41"/>
      <c r="B422" s="41"/>
      <c r="C422" s="41"/>
      <c r="D422" s="109" t="s">
        <v>672</v>
      </c>
      <c r="E422" s="110" t="s">
        <v>565</v>
      </c>
      <c r="F422" s="122">
        <f>B4+(408*B6)</f>
        <v>409</v>
      </c>
      <c r="G422" s="41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  <c r="BA422" s="42"/>
      <c r="BB422" s="42"/>
      <c r="BC422" s="42"/>
      <c r="BD422" s="42"/>
      <c r="BE422" s="42"/>
      <c r="BF422" s="42"/>
      <c r="BG422" s="42"/>
      <c r="BH422" s="42"/>
      <c r="BI422" s="42"/>
      <c r="BJ422" s="42"/>
      <c r="BK422" s="42"/>
      <c r="BL422" s="42"/>
      <c r="BM422" s="42"/>
      <c r="BN422" s="42"/>
      <c r="BO422" s="42"/>
    </row>
    <row r="423" spans="1:67" x14ac:dyDescent="0.2">
      <c r="A423" s="41"/>
      <c r="B423" s="41"/>
      <c r="C423" s="41"/>
      <c r="D423" s="109" t="s">
        <v>533</v>
      </c>
      <c r="E423" s="110" t="s">
        <v>565</v>
      </c>
      <c r="F423" s="122">
        <f>B4+(409*B6)</f>
        <v>410</v>
      </c>
      <c r="G423" s="41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42"/>
      <c r="AZ423" s="42"/>
      <c r="BA423" s="42"/>
      <c r="BB423" s="42"/>
      <c r="BC423" s="42"/>
      <c r="BD423" s="42"/>
      <c r="BE423" s="42"/>
      <c r="BF423" s="42"/>
      <c r="BG423" s="42"/>
      <c r="BH423" s="42"/>
      <c r="BI423" s="42"/>
      <c r="BJ423" s="42"/>
      <c r="BK423" s="42"/>
      <c r="BL423" s="42"/>
      <c r="BM423" s="42"/>
      <c r="BN423" s="42"/>
      <c r="BO423" s="42"/>
    </row>
    <row r="424" spans="1:67" x14ac:dyDescent="0.2">
      <c r="A424" s="41"/>
      <c r="B424" s="41"/>
      <c r="C424" s="41"/>
      <c r="D424" s="109" t="s">
        <v>352</v>
      </c>
      <c r="E424" s="110" t="s">
        <v>565</v>
      </c>
      <c r="F424" s="111">
        <f>B4+(410*B6)</f>
        <v>411</v>
      </c>
      <c r="G424" s="41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  <c r="AL424" s="42"/>
      <c r="AM424" s="42"/>
      <c r="AN424" s="42"/>
      <c r="AO424" s="42"/>
      <c r="AP424" s="42"/>
      <c r="AQ424" s="42"/>
      <c r="AR424" s="42"/>
      <c r="AS424" s="42"/>
      <c r="AT424" s="42"/>
      <c r="AU424" s="42"/>
      <c r="AV424" s="42"/>
      <c r="AW424" s="42"/>
      <c r="AX424" s="42"/>
      <c r="AY424" s="42"/>
      <c r="AZ424" s="42"/>
      <c r="BA424" s="42"/>
      <c r="BB424" s="42"/>
      <c r="BC424" s="42"/>
      <c r="BD424" s="42"/>
      <c r="BE424" s="42"/>
      <c r="BF424" s="42"/>
      <c r="BG424" s="42"/>
      <c r="BH424" s="42"/>
      <c r="BI424" s="42"/>
      <c r="BJ424" s="42"/>
      <c r="BK424" s="42"/>
      <c r="BL424" s="42"/>
      <c r="BM424" s="42"/>
      <c r="BN424" s="42"/>
      <c r="BO424" s="42"/>
    </row>
    <row r="425" spans="1:67" x14ac:dyDescent="0.2">
      <c r="A425" s="41"/>
      <c r="B425" s="41"/>
      <c r="C425" s="41"/>
      <c r="D425" s="109" t="s">
        <v>604</v>
      </c>
      <c r="E425" s="110" t="s">
        <v>565</v>
      </c>
      <c r="F425" s="111">
        <f>B4+(411*B6)</f>
        <v>412</v>
      </c>
      <c r="G425" s="41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  <c r="BA425" s="42"/>
      <c r="BB425" s="42"/>
      <c r="BC425" s="42"/>
      <c r="BD425" s="42"/>
      <c r="BE425" s="42"/>
      <c r="BF425" s="42"/>
      <c r="BG425" s="42"/>
      <c r="BH425" s="42"/>
      <c r="BI425" s="42"/>
      <c r="BJ425" s="42"/>
      <c r="BK425" s="42"/>
      <c r="BL425" s="42"/>
      <c r="BM425" s="42"/>
      <c r="BN425" s="42"/>
      <c r="BO425" s="42"/>
    </row>
    <row r="426" spans="1:67" x14ac:dyDescent="0.2">
      <c r="A426" s="41"/>
      <c r="B426" s="41"/>
      <c r="C426" s="41"/>
      <c r="D426" s="109" t="s">
        <v>377</v>
      </c>
      <c r="E426" s="110" t="s">
        <v>565</v>
      </c>
      <c r="F426" s="122">
        <f>B4+(412*B6)</f>
        <v>413</v>
      </c>
      <c r="G426" s="41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  <c r="BA426" s="42"/>
      <c r="BB426" s="42"/>
      <c r="BC426" s="42"/>
      <c r="BD426" s="42"/>
      <c r="BE426" s="42"/>
      <c r="BF426" s="42"/>
      <c r="BG426" s="42"/>
      <c r="BH426" s="42"/>
      <c r="BI426" s="42"/>
      <c r="BJ426" s="42"/>
      <c r="BK426" s="42"/>
      <c r="BL426" s="42"/>
      <c r="BM426" s="42"/>
      <c r="BN426" s="42"/>
      <c r="BO426" s="42"/>
    </row>
    <row r="427" spans="1:67" x14ac:dyDescent="0.2">
      <c r="A427" s="41"/>
      <c r="B427" s="41"/>
      <c r="C427" s="41"/>
      <c r="D427" s="109" t="s">
        <v>476</v>
      </c>
      <c r="E427" s="110" t="s">
        <v>565</v>
      </c>
      <c r="F427" s="122">
        <f>B4+(413*B6)</f>
        <v>414</v>
      </c>
      <c r="G427" s="41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  <c r="BA427" s="42"/>
      <c r="BB427" s="42"/>
      <c r="BC427" s="42"/>
      <c r="BD427" s="42"/>
      <c r="BE427" s="42"/>
      <c r="BF427" s="42"/>
      <c r="BG427" s="42"/>
      <c r="BH427" s="42"/>
      <c r="BI427" s="42"/>
      <c r="BJ427" s="42"/>
      <c r="BK427" s="42"/>
      <c r="BL427" s="42"/>
      <c r="BM427" s="42"/>
      <c r="BN427" s="42"/>
      <c r="BO427" s="42"/>
    </row>
    <row r="428" spans="1:67" x14ac:dyDescent="0.2">
      <c r="A428" s="41"/>
      <c r="B428" s="41"/>
      <c r="C428" s="41"/>
      <c r="D428" s="109" t="s">
        <v>277</v>
      </c>
      <c r="E428" s="110" t="s">
        <v>565</v>
      </c>
      <c r="F428" s="111">
        <f>B4+(414*B6)</f>
        <v>415</v>
      </c>
      <c r="G428" s="41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  <c r="BA428" s="42"/>
      <c r="BB428" s="42"/>
      <c r="BC428" s="42"/>
      <c r="BD428" s="42"/>
      <c r="BE428" s="42"/>
      <c r="BF428" s="42"/>
      <c r="BG428" s="42"/>
      <c r="BH428" s="42"/>
      <c r="BI428" s="42"/>
      <c r="BJ428" s="42"/>
      <c r="BK428" s="42"/>
      <c r="BL428" s="42"/>
      <c r="BM428" s="42"/>
      <c r="BN428" s="42"/>
      <c r="BO428" s="42"/>
    </row>
    <row r="429" spans="1:67" x14ac:dyDescent="0.2">
      <c r="A429" s="41"/>
      <c r="B429" s="41"/>
      <c r="C429" s="41"/>
      <c r="D429" s="109" t="s">
        <v>839</v>
      </c>
      <c r="E429" s="110" t="s">
        <v>565</v>
      </c>
      <c r="F429" s="111">
        <f>B4+(415*B6)</f>
        <v>416</v>
      </c>
      <c r="G429" s="41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42"/>
      <c r="AZ429" s="42"/>
      <c r="BA429" s="42"/>
      <c r="BB429" s="42"/>
      <c r="BC429" s="42"/>
      <c r="BD429" s="42"/>
      <c r="BE429" s="42"/>
      <c r="BF429" s="42"/>
      <c r="BG429" s="42"/>
      <c r="BH429" s="42"/>
      <c r="BI429" s="42"/>
      <c r="BJ429" s="42"/>
      <c r="BK429" s="42"/>
      <c r="BL429" s="42"/>
      <c r="BM429" s="42"/>
      <c r="BN429" s="42"/>
      <c r="BO429" s="42"/>
    </row>
    <row r="430" spans="1:67" x14ac:dyDescent="0.2">
      <c r="A430" s="41"/>
      <c r="B430" s="41"/>
      <c r="C430" s="41"/>
      <c r="D430" s="109" t="s">
        <v>641</v>
      </c>
      <c r="E430" s="110" t="s">
        <v>565</v>
      </c>
      <c r="F430" s="111">
        <f>B4+(416*B6)</f>
        <v>417</v>
      </c>
      <c r="G430" s="41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</row>
    <row r="431" spans="1:67" x14ac:dyDescent="0.2">
      <c r="A431" s="41"/>
      <c r="B431" s="41"/>
      <c r="C431" s="41"/>
      <c r="D431" s="109" t="s">
        <v>396</v>
      </c>
      <c r="E431" s="110" t="s">
        <v>565</v>
      </c>
      <c r="F431" s="111">
        <f>B4+(417*B6)</f>
        <v>418</v>
      </c>
      <c r="G431" s="41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42"/>
      <c r="AZ431" s="42"/>
      <c r="BA431" s="42"/>
      <c r="BB431" s="42"/>
      <c r="BC431" s="42"/>
      <c r="BD431" s="42"/>
      <c r="BE431" s="42"/>
      <c r="BF431" s="42"/>
      <c r="BG431" s="42"/>
      <c r="BH431" s="42"/>
      <c r="BI431" s="42"/>
      <c r="BJ431" s="42"/>
      <c r="BK431" s="42"/>
      <c r="BL431" s="42"/>
      <c r="BM431" s="42"/>
      <c r="BN431" s="42"/>
      <c r="BO431" s="42"/>
    </row>
    <row r="432" spans="1:67" x14ac:dyDescent="0.2">
      <c r="A432" s="41"/>
      <c r="B432" s="41"/>
      <c r="C432" s="41"/>
      <c r="D432" s="109" t="s">
        <v>150</v>
      </c>
      <c r="E432" s="110" t="s">
        <v>565</v>
      </c>
      <c r="F432" s="122">
        <f>B4+(418*B6)</f>
        <v>419</v>
      </c>
      <c r="G432" s="41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42"/>
      <c r="AZ432" s="42"/>
      <c r="BA432" s="42"/>
      <c r="BB432" s="42"/>
      <c r="BC432" s="42"/>
      <c r="BD432" s="42"/>
      <c r="BE432" s="42"/>
      <c r="BF432" s="42"/>
      <c r="BG432" s="42"/>
      <c r="BH432" s="42"/>
      <c r="BI432" s="42"/>
      <c r="BJ432" s="42"/>
      <c r="BK432" s="42"/>
      <c r="BL432" s="42"/>
      <c r="BM432" s="42"/>
      <c r="BN432" s="42"/>
      <c r="BO432" s="42"/>
    </row>
    <row r="433" spans="1:67" x14ac:dyDescent="0.2">
      <c r="A433" s="41"/>
      <c r="B433" s="41"/>
      <c r="C433" s="41"/>
      <c r="D433" s="109" t="s">
        <v>131</v>
      </c>
      <c r="E433" s="110" t="s">
        <v>565</v>
      </c>
      <c r="F433" s="122">
        <f>B4+(419*B6)</f>
        <v>420</v>
      </c>
      <c r="G433" s="41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42"/>
      <c r="AZ433" s="42"/>
      <c r="BA433" s="42"/>
      <c r="BB433" s="42"/>
      <c r="BC433" s="42"/>
      <c r="BD433" s="42"/>
      <c r="BE433" s="42"/>
      <c r="BF433" s="42"/>
      <c r="BG433" s="42"/>
      <c r="BH433" s="42"/>
      <c r="BI433" s="42"/>
      <c r="BJ433" s="42"/>
      <c r="BK433" s="42"/>
      <c r="BL433" s="42"/>
      <c r="BM433" s="42"/>
      <c r="BN433" s="42"/>
      <c r="BO433" s="42"/>
    </row>
    <row r="434" spans="1:67" x14ac:dyDescent="0.2">
      <c r="A434" s="41"/>
      <c r="B434" s="41"/>
      <c r="C434" s="41"/>
      <c r="D434" s="109" t="s">
        <v>169</v>
      </c>
      <c r="E434" s="110" t="s">
        <v>565</v>
      </c>
      <c r="F434" s="111">
        <f>B4+(420*B6)</f>
        <v>421</v>
      </c>
      <c r="G434" s="41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42"/>
      <c r="AZ434" s="42"/>
      <c r="BA434" s="42"/>
      <c r="BB434" s="42"/>
      <c r="BC434" s="42"/>
      <c r="BD434" s="42"/>
      <c r="BE434" s="42"/>
      <c r="BF434" s="42"/>
      <c r="BG434" s="42"/>
      <c r="BH434" s="42"/>
      <c r="BI434" s="42"/>
      <c r="BJ434" s="42"/>
      <c r="BK434" s="42"/>
      <c r="BL434" s="42"/>
      <c r="BM434" s="42"/>
      <c r="BN434" s="42"/>
      <c r="BO434" s="42"/>
    </row>
    <row r="435" spans="1:67" x14ac:dyDescent="0.2">
      <c r="A435" s="41"/>
      <c r="B435" s="41"/>
      <c r="C435" s="41"/>
      <c r="D435" s="109" t="s">
        <v>84</v>
      </c>
      <c r="E435" s="110" t="s">
        <v>565</v>
      </c>
      <c r="F435" s="111">
        <f>B4+(421*B6)</f>
        <v>422</v>
      </c>
      <c r="G435" s="41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</row>
    <row r="436" spans="1:67" x14ac:dyDescent="0.2">
      <c r="A436" s="41"/>
      <c r="B436" s="41"/>
      <c r="C436" s="41"/>
      <c r="D436" s="109" t="s">
        <v>697</v>
      </c>
      <c r="E436" s="110" t="s">
        <v>565</v>
      </c>
      <c r="F436" s="122">
        <f>B4+(422*B6)</f>
        <v>423</v>
      </c>
      <c r="G436" s="41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42"/>
      <c r="AM436" s="42"/>
      <c r="AN436" s="42"/>
      <c r="AO436" s="42"/>
      <c r="AP436" s="42"/>
      <c r="AQ436" s="42"/>
      <c r="AR436" s="42"/>
      <c r="AS436" s="42"/>
      <c r="AT436" s="42"/>
      <c r="AU436" s="42"/>
      <c r="AV436" s="42"/>
      <c r="AW436" s="42"/>
      <c r="AX436" s="42"/>
      <c r="AY436" s="42"/>
      <c r="AZ436" s="42"/>
      <c r="BA436" s="42"/>
      <c r="BB436" s="42"/>
      <c r="BC436" s="42"/>
      <c r="BD436" s="42"/>
      <c r="BE436" s="42"/>
      <c r="BF436" s="42"/>
      <c r="BG436" s="42"/>
      <c r="BH436" s="42"/>
      <c r="BI436" s="42"/>
      <c r="BJ436" s="42"/>
      <c r="BK436" s="42"/>
      <c r="BL436" s="42"/>
      <c r="BM436" s="42"/>
      <c r="BN436" s="42"/>
      <c r="BO436" s="42"/>
    </row>
    <row r="437" spans="1:67" x14ac:dyDescent="0.2">
      <c r="A437" s="41"/>
      <c r="B437" s="41"/>
      <c r="C437" s="41"/>
      <c r="D437" s="109" t="s">
        <v>496</v>
      </c>
      <c r="E437" s="110" t="s">
        <v>565</v>
      </c>
      <c r="F437" s="122">
        <f>B4+(423*B6)</f>
        <v>424</v>
      </c>
      <c r="G437" s="41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42"/>
      <c r="AZ437" s="42"/>
      <c r="BA437" s="42"/>
      <c r="BB437" s="42"/>
      <c r="BC437" s="42"/>
      <c r="BD437" s="42"/>
      <c r="BE437" s="42"/>
      <c r="BF437" s="42"/>
      <c r="BG437" s="42"/>
      <c r="BH437" s="42"/>
      <c r="BI437" s="42"/>
      <c r="BJ437" s="42"/>
      <c r="BK437" s="42"/>
      <c r="BL437" s="42"/>
      <c r="BM437" s="42"/>
      <c r="BN437" s="42"/>
      <c r="BO437" s="42"/>
    </row>
    <row r="438" spans="1:67" x14ac:dyDescent="0.2">
      <c r="A438" s="41"/>
      <c r="B438" s="41"/>
      <c r="C438" s="41"/>
      <c r="D438" s="109" t="s">
        <v>234</v>
      </c>
      <c r="E438" s="110" t="s">
        <v>565</v>
      </c>
      <c r="F438" s="111">
        <f>B4+(424*B6)</f>
        <v>425</v>
      </c>
      <c r="G438" s="41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42"/>
      <c r="AD438" s="42"/>
      <c r="AE438" s="42"/>
      <c r="AF438" s="42"/>
      <c r="AG438" s="42"/>
      <c r="AH438" s="42"/>
      <c r="AI438" s="42"/>
      <c r="AJ438" s="42"/>
      <c r="AK438" s="42"/>
      <c r="AL438" s="42"/>
      <c r="AM438" s="42"/>
      <c r="AN438" s="42"/>
      <c r="AO438" s="42"/>
      <c r="AP438" s="42"/>
      <c r="AQ438" s="42"/>
      <c r="AR438" s="42"/>
      <c r="AS438" s="42"/>
      <c r="AT438" s="42"/>
      <c r="AU438" s="42"/>
      <c r="AV438" s="42"/>
      <c r="AW438" s="42"/>
      <c r="AX438" s="42"/>
      <c r="AY438" s="42"/>
      <c r="AZ438" s="42"/>
      <c r="BA438" s="42"/>
      <c r="BB438" s="42"/>
      <c r="BC438" s="42"/>
      <c r="BD438" s="42"/>
      <c r="BE438" s="42"/>
      <c r="BF438" s="42"/>
      <c r="BG438" s="42"/>
      <c r="BH438" s="42"/>
      <c r="BI438" s="42"/>
      <c r="BJ438" s="42"/>
      <c r="BK438" s="42"/>
      <c r="BL438" s="42"/>
      <c r="BM438" s="42"/>
      <c r="BN438" s="42"/>
      <c r="BO438" s="42"/>
    </row>
    <row r="439" spans="1:67" x14ac:dyDescent="0.2">
      <c r="A439" s="41"/>
      <c r="B439" s="41"/>
      <c r="C439" s="41"/>
      <c r="D439" s="109" t="s">
        <v>365</v>
      </c>
      <c r="E439" s="110" t="s">
        <v>565</v>
      </c>
      <c r="F439" s="111">
        <f>B4+(425*B6)</f>
        <v>426</v>
      </c>
      <c r="G439" s="41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42"/>
      <c r="AZ439" s="42"/>
      <c r="BA439" s="42"/>
      <c r="BB439" s="42"/>
      <c r="BC439" s="42"/>
      <c r="BD439" s="42"/>
      <c r="BE439" s="42"/>
      <c r="BF439" s="42"/>
      <c r="BG439" s="42"/>
      <c r="BH439" s="42"/>
      <c r="BI439" s="42"/>
      <c r="BJ439" s="42"/>
      <c r="BK439" s="42"/>
      <c r="BL439" s="42"/>
      <c r="BM439" s="42"/>
      <c r="BN439" s="42"/>
      <c r="BO439" s="42"/>
    </row>
    <row r="440" spans="1:67" x14ac:dyDescent="0.2">
      <c r="A440" s="41"/>
      <c r="B440" s="41"/>
      <c r="C440" s="41"/>
      <c r="D440" s="109" t="s">
        <v>322</v>
      </c>
      <c r="E440" s="110" t="s">
        <v>565</v>
      </c>
      <c r="F440" s="122">
        <f>B4+(426*B6)</f>
        <v>427</v>
      </c>
      <c r="G440" s="41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42"/>
      <c r="AZ440" s="42"/>
      <c r="BA440" s="42"/>
      <c r="BB440" s="42"/>
      <c r="BC440" s="42"/>
      <c r="BD440" s="42"/>
      <c r="BE440" s="42"/>
      <c r="BF440" s="42"/>
      <c r="BG440" s="42"/>
      <c r="BH440" s="42"/>
      <c r="BI440" s="42"/>
      <c r="BJ440" s="42"/>
      <c r="BK440" s="42"/>
      <c r="BL440" s="42"/>
      <c r="BM440" s="42"/>
      <c r="BN440" s="42"/>
      <c r="BO440" s="42"/>
    </row>
    <row r="441" spans="1:67" x14ac:dyDescent="0.2">
      <c r="A441" s="41"/>
      <c r="B441" s="41"/>
      <c r="C441" s="41"/>
      <c r="D441" s="109" t="s">
        <v>405</v>
      </c>
      <c r="E441" s="110" t="s">
        <v>565</v>
      </c>
      <c r="F441" s="122">
        <f>B4+(427*B6)</f>
        <v>428</v>
      </c>
      <c r="G441" s="41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42"/>
      <c r="AZ441" s="42"/>
      <c r="BA441" s="42"/>
      <c r="BB441" s="42"/>
      <c r="BC441" s="42"/>
      <c r="BD441" s="42"/>
      <c r="BE441" s="42"/>
      <c r="BF441" s="42"/>
      <c r="BG441" s="42"/>
      <c r="BH441" s="42"/>
      <c r="BI441" s="42"/>
      <c r="BJ441" s="42"/>
      <c r="BK441" s="42"/>
      <c r="BL441" s="42"/>
      <c r="BM441" s="42"/>
      <c r="BN441" s="42"/>
      <c r="BO441" s="42"/>
    </row>
    <row r="442" spans="1:67" x14ac:dyDescent="0.2">
      <c r="A442" s="41"/>
      <c r="B442" s="41"/>
      <c r="C442" s="41"/>
      <c r="D442" s="109" t="s">
        <v>353</v>
      </c>
      <c r="E442" s="110" t="s">
        <v>565</v>
      </c>
      <c r="F442" s="111">
        <f>B4+(428*B6)</f>
        <v>429</v>
      </c>
      <c r="G442" s="41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42"/>
      <c r="AZ442" s="42"/>
      <c r="BA442" s="42"/>
      <c r="BB442" s="42"/>
      <c r="BC442" s="42"/>
      <c r="BD442" s="42"/>
      <c r="BE442" s="42"/>
      <c r="BF442" s="42"/>
      <c r="BG442" s="42"/>
      <c r="BH442" s="42"/>
      <c r="BI442" s="42"/>
      <c r="BJ442" s="42"/>
      <c r="BK442" s="42"/>
      <c r="BL442" s="42"/>
      <c r="BM442" s="42"/>
      <c r="BN442" s="42"/>
      <c r="BO442" s="42"/>
    </row>
    <row r="443" spans="1:67" x14ac:dyDescent="0.2">
      <c r="A443" s="41"/>
      <c r="B443" s="41"/>
      <c r="C443" s="41"/>
      <c r="D443" s="109" t="s">
        <v>339</v>
      </c>
      <c r="E443" s="110" t="s">
        <v>565</v>
      </c>
      <c r="F443" s="111">
        <f>B4+(429*B6)</f>
        <v>430</v>
      </c>
      <c r="G443" s="41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42"/>
      <c r="AZ443" s="42"/>
      <c r="BA443" s="42"/>
      <c r="BB443" s="42"/>
      <c r="BC443" s="42"/>
      <c r="BD443" s="42"/>
      <c r="BE443" s="42"/>
      <c r="BF443" s="42"/>
      <c r="BG443" s="42"/>
      <c r="BH443" s="42"/>
      <c r="BI443" s="42"/>
      <c r="BJ443" s="42"/>
      <c r="BK443" s="42"/>
      <c r="BL443" s="42"/>
      <c r="BM443" s="42"/>
      <c r="BN443" s="42"/>
      <c r="BO443" s="42"/>
    </row>
    <row r="444" spans="1:67" x14ac:dyDescent="0.2">
      <c r="A444" s="41"/>
      <c r="B444" s="41"/>
      <c r="C444" s="41"/>
      <c r="D444" s="109" t="s">
        <v>685</v>
      </c>
      <c r="E444" s="110" t="s">
        <v>565</v>
      </c>
      <c r="F444" s="111">
        <f>B4+(430*B6)</f>
        <v>431</v>
      </c>
      <c r="G444" s="41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F444" s="42"/>
      <c r="AG444" s="42"/>
      <c r="AH444" s="42"/>
      <c r="AI444" s="42"/>
      <c r="AJ444" s="42"/>
      <c r="AK444" s="42"/>
      <c r="AL444" s="42"/>
      <c r="AM444" s="42"/>
      <c r="AN444" s="42"/>
      <c r="AO444" s="42"/>
      <c r="AP444" s="42"/>
      <c r="AQ444" s="42"/>
      <c r="AR444" s="42"/>
      <c r="AS444" s="42"/>
      <c r="AT444" s="42"/>
      <c r="AU444" s="42"/>
      <c r="AV444" s="42"/>
      <c r="AW444" s="42"/>
      <c r="AX444" s="42"/>
      <c r="AY444" s="42"/>
      <c r="AZ444" s="42"/>
      <c r="BA444" s="42"/>
      <c r="BB444" s="42"/>
      <c r="BC444" s="42"/>
      <c r="BD444" s="42"/>
      <c r="BE444" s="42"/>
      <c r="BF444" s="42"/>
      <c r="BG444" s="42"/>
      <c r="BH444" s="42"/>
      <c r="BI444" s="42"/>
      <c r="BJ444" s="42"/>
      <c r="BK444" s="42"/>
      <c r="BL444" s="42"/>
      <c r="BM444" s="42"/>
      <c r="BN444" s="42"/>
      <c r="BO444" s="42"/>
    </row>
    <row r="445" spans="1:67" x14ac:dyDescent="0.2">
      <c r="A445" s="41"/>
      <c r="B445" s="41"/>
      <c r="C445" s="41"/>
      <c r="D445" s="109" t="s">
        <v>445</v>
      </c>
      <c r="E445" s="110" t="s">
        <v>565</v>
      </c>
      <c r="F445" s="111">
        <f>B4+(431*B6)</f>
        <v>432</v>
      </c>
      <c r="G445" s="41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</row>
    <row r="446" spans="1:67" x14ac:dyDescent="0.2">
      <c r="A446" s="41"/>
      <c r="B446" s="41"/>
      <c r="C446" s="41"/>
      <c r="D446" s="109" t="s">
        <v>267</v>
      </c>
      <c r="E446" s="110" t="s">
        <v>565</v>
      </c>
      <c r="F446" s="122">
        <f>B4+(432*B6)</f>
        <v>433</v>
      </c>
      <c r="G446" s="41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  <c r="BA446" s="42"/>
      <c r="BB446" s="42"/>
      <c r="BC446" s="42"/>
      <c r="BD446" s="42"/>
      <c r="BE446" s="42"/>
      <c r="BF446" s="42"/>
      <c r="BG446" s="42"/>
      <c r="BH446" s="42"/>
      <c r="BI446" s="42"/>
      <c r="BJ446" s="42"/>
      <c r="BK446" s="42"/>
      <c r="BL446" s="42"/>
      <c r="BM446" s="42"/>
      <c r="BN446" s="42"/>
      <c r="BO446" s="42"/>
    </row>
    <row r="447" spans="1:67" x14ac:dyDescent="0.2">
      <c r="A447" s="41"/>
      <c r="B447" s="41"/>
      <c r="C447" s="41"/>
      <c r="D447" s="109" t="s">
        <v>624</v>
      </c>
      <c r="E447" s="110" t="s">
        <v>565</v>
      </c>
      <c r="F447" s="122">
        <f>B4+(433*B6)</f>
        <v>434</v>
      </c>
      <c r="G447" s="41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42"/>
      <c r="AZ447" s="42"/>
      <c r="BA447" s="42"/>
      <c r="BB447" s="42"/>
      <c r="BC447" s="42"/>
      <c r="BD447" s="42"/>
      <c r="BE447" s="42"/>
      <c r="BF447" s="42"/>
      <c r="BG447" s="42"/>
      <c r="BH447" s="42"/>
      <c r="BI447" s="42"/>
      <c r="BJ447" s="42"/>
      <c r="BK447" s="42"/>
      <c r="BL447" s="42"/>
      <c r="BM447" s="42"/>
      <c r="BN447" s="42"/>
      <c r="BO447" s="42"/>
    </row>
    <row r="448" spans="1:67" x14ac:dyDescent="0.2">
      <c r="A448" s="41"/>
      <c r="B448" s="41"/>
      <c r="C448" s="41"/>
      <c r="D448" s="109" t="s">
        <v>664</v>
      </c>
      <c r="E448" s="110" t="s">
        <v>565</v>
      </c>
      <c r="F448" s="111">
        <f>B4+(434*B6)</f>
        <v>435</v>
      </c>
      <c r="G448" s="41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  <c r="AH448" s="42"/>
      <c r="AI448" s="42"/>
      <c r="AJ448" s="42"/>
      <c r="AK448" s="42"/>
      <c r="AL448" s="42"/>
      <c r="AM448" s="42"/>
      <c r="AN448" s="42"/>
      <c r="AO448" s="42"/>
      <c r="AP448" s="42"/>
      <c r="AQ448" s="42"/>
      <c r="AR448" s="42"/>
      <c r="AS448" s="42"/>
      <c r="AT448" s="42"/>
      <c r="AU448" s="42"/>
      <c r="AV448" s="42"/>
      <c r="AW448" s="42"/>
      <c r="AX448" s="42"/>
      <c r="AY448" s="42"/>
      <c r="AZ448" s="42"/>
      <c r="BA448" s="42"/>
      <c r="BB448" s="42"/>
      <c r="BC448" s="42"/>
      <c r="BD448" s="42"/>
      <c r="BE448" s="42"/>
      <c r="BF448" s="42"/>
      <c r="BG448" s="42"/>
      <c r="BH448" s="42"/>
      <c r="BI448" s="42"/>
      <c r="BJ448" s="42"/>
      <c r="BK448" s="42"/>
      <c r="BL448" s="42"/>
      <c r="BM448" s="42"/>
      <c r="BN448" s="42"/>
      <c r="BO448" s="42"/>
    </row>
    <row r="449" spans="1:67" x14ac:dyDescent="0.2">
      <c r="A449" s="41"/>
      <c r="B449" s="41"/>
      <c r="C449" s="41"/>
      <c r="D449" s="109" t="s">
        <v>418</v>
      </c>
      <c r="E449" s="110" t="s">
        <v>565</v>
      </c>
      <c r="F449" s="111">
        <f>B4+(435*B6)</f>
        <v>436</v>
      </c>
      <c r="G449" s="41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42"/>
      <c r="AZ449" s="42"/>
      <c r="BA449" s="42"/>
      <c r="BB449" s="42"/>
      <c r="BC449" s="42"/>
      <c r="BD449" s="42"/>
      <c r="BE449" s="42"/>
      <c r="BF449" s="42"/>
      <c r="BG449" s="42"/>
      <c r="BH449" s="42"/>
      <c r="BI449" s="42"/>
      <c r="BJ449" s="42"/>
      <c r="BK449" s="42"/>
      <c r="BL449" s="42"/>
      <c r="BM449" s="42"/>
      <c r="BN449" s="42"/>
      <c r="BO449" s="42"/>
    </row>
    <row r="450" spans="1:67" x14ac:dyDescent="0.2">
      <c r="A450" s="41"/>
      <c r="B450" s="41"/>
      <c r="C450" s="41"/>
      <c r="D450" s="109" t="s">
        <v>103</v>
      </c>
      <c r="E450" s="110" t="s">
        <v>565</v>
      </c>
      <c r="F450" s="122">
        <f>B4+(436*B6)</f>
        <v>437</v>
      </c>
      <c r="G450" s="41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  <c r="BA450" s="42"/>
      <c r="BB450" s="42"/>
      <c r="BC450" s="42"/>
      <c r="BD450" s="42"/>
      <c r="BE450" s="42"/>
      <c r="BF450" s="42"/>
      <c r="BG450" s="42"/>
      <c r="BH450" s="42"/>
      <c r="BI450" s="42"/>
      <c r="BJ450" s="42"/>
      <c r="BK450" s="42"/>
      <c r="BL450" s="42"/>
      <c r="BM450" s="42"/>
      <c r="BN450" s="42"/>
      <c r="BO450" s="42"/>
    </row>
    <row r="451" spans="1:67" x14ac:dyDescent="0.2">
      <c r="A451" s="41"/>
      <c r="B451" s="41"/>
      <c r="C451" s="41"/>
      <c r="D451" s="109" t="s">
        <v>656</v>
      </c>
      <c r="E451" s="110" t="s">
        <v>565</v>
      </c>
      <c r="F451" s="122">
        <f>B4+(437*B6)</f>
        <v>438</v>
      </c>
      <c r="G451" s="41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42"/>
      <c r="AM451" s="42"/>
      <c r="AN451" s="42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42"/>
      <c r="AZ451" s="42"/>
      <c r="BA451" s="42"/>
      <c r="BB451" s="42"/>
      <c r="BC451" s="42"/>
      <c r="BD451" s="42"/>
      <c r="BE451" s="42"/>
      <c r="BF451" s="42"/>
      <c r="BG451" s="42"/>
      <c r="BH451" s="42"/>
      <c r="BI451" s="42"/>
      <c r="BJ451" s="42"/>
      <c r="BK451" s="42"/>
      <c r="BL451" s="42"/>
      <c r="BM451" s="42"/>
      <c r="BN451" s="42"/>
      <c r="BO451" s="42"/>
    </row>
    <row r="452" spans="1:67" x14ac:dyDescent="0.2">
      <c r="A452" s="41"/>
      <c r="B452" s="41"/>
      <c r="C452" s="41"/>
      <c r="D452" s="109" t="s">
        <v>192</v>
      </c>
      <c r="E452" s="110" t="s">
        <v>565</v>
      </c>
      <c r="F452" s="111">
        <f>B4+(438*B6)</f>
        <v>439</v>
      </c>
      <c r="G452" s="41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42"/>
      <c r="AM452" s="42"/>
      <c r="AN452" s="42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42"/>
      <c r="AZ452" s="42"/>
      <c r="BA452" s="42"/>
      <c r="BB452" s="42"/>
      <c r="BC452" s="42"/>
      <c r="BD452" s="42"/>
      <c r="BE452" s="42"/>
      <c r="BF452" s="42"/>
      <c r="BG452" s="42"/>
      <c r="BH452" s="42"/>
      <c r="BI452" s="42"/>
      <c r="BJ452" s="42"/>
      <c r="BK452" s="42"/>
      <c r="BL452" s="42"/>
      <c r="BM452" s="42"/>
      <c r="BN452" s="42"/>
      <c r="BO452" s="42"/>
    </row>
    <row r="453" spans="1:67" x14ac:dyDescent="0.2">
      <c r="A453" s="41"/>
      <c r="B453" s="41"/>
      <c r="C453" s="41"/>
      <c r="D453" s="109" t="s">
        <v>436</v>
      </c>
      <c r="E453" s="110" t="s">
        <v>565</v>
      </c>
      <c r="F453" s="111">
        <f>B4+(439*B6)</f>
        <v>440</v>
      </c>
      <c r="G453" s="41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  <c r="AH453" s="42"/>
      <c r="AI453" s="42"/>
      <c r="AJ453" s="42"/>
      <c r="AK453" s="42"/>
      <c r="AL453" s="42"/>
      <c r="AM453" s="42"/>
      <c r="AN453" s="42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42"/>
      <c r="AZ453" s="42"/>
      <c r="BA453" s="42"/>
      <c r="BB453" s="42"/>
      <c r="BC453" s="42"/>
      <c r="BD453" s="42"/>
      <c r="BE453" s="42"/>
      <c r="BF453" s="42"/>
      <c r="BG453" s="42"/>
      <c r="BH453" s="42"/>
      <c r="BI453" s="42"/>
      <c r="BJ453" s="42"/>
      <c r="BK453" s="42"/>
      <c r="BL453" s="42"/>
      <c r="BM453" s="42"/>
      <c r="BN453" s="42"/>
      <c r="BO453" s="42"/>
    </row>
    <row r="454" spans="1:67" x14ac:dyDescent="0.2">
      <c r="A454" s="41"/>
      <c r="B454" s="41"/>
      <c r="C454" s="41"/>
      <c r="D454" s="109" t="s">
        <v>219</v>
      </c>
      <c r="E454" s="110" t="s">
        <v>565</v>
      </c>
      <c r="F454" s="122">
        <f>B4+(440*B6)</f>
        <v>441</v>
      </c>
      <c r="G454" s="41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42"/>
      <c r="AO454" s="42"/>
      <c r="AP454" s="42"/>
      <c r="AQ454" s="42"/>
      <c r="AR454" s="42"/>
      <c r="AS454" s="42"/>
      <c r="AT454" s="42"/>
      <c r="AU454" s="42"/>
      <c r="AV454" s="42"/>
      <c r="AW454" s="42"/>
      <c r="AX454" s="42"/>
      <c r="AY454" s="42"/>
      <c r="AZ454" s="42"/>
      <c r="BA454" s="42"/>
      <c r="BB454" s="42"/>
      <c r="BC454" s="42"/>
      <c r="BD454" s="42"/>
      <c r="BE454" s="42"/>
      <c r="BF454" s="42"/>
      <c r="BG454" s="42"/>
      <c r="BH454" s="42"/>
      <c r="BI454" s="42"/>
      <c r="BJ454" s="42"/>
      <c r="BK454" s="42"/>
      <c r="BL454" s="42"/>
      <c r="BM454" s="42"/>
      <c r="BN454" s="42"/>
      <c r="BO454" s="42"/>
    </row>
    <row r="455" spans="1:67" x14ac:dyDescent="0.2">
      <c r="A455" s="41"/>
      <c r="B455" s="41"/>
      <c r="C455" s="41"/>
      <c r="D455" s="207" t="s">
        <v>824</v>
      </c>
      <c r="E455" s="110" t="s">
        <v>565</v>
      </c>
      <c r="F455" s="122">
        <f>B4+(441*B6)</f>
        <v>442</v>
      </c>
      <c r="G455" s="41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  <c r="AV455" s="42"/>
      <c r="AW455" s="42"/>
      <c r="AX455" s="42"/>
      <c r="AY455" s="42"/>
      <c r="AZ455" s="42"/>
      <c r="BA455" s="42"/>
      <c r="BB455" s="42"/>
      <c r="BC455" s="42"/>
      <c r="BD455" s="42"/>
      <c r="BE455" s="42"/>
      <c r="BF455" s="42"/>
      <c r="BG455" s="42"/>
      <c r="BH455" s="42"/>
      <c r="BI455" s="42"/>
      <c r="BJ455" s="42"/>
      <c r="BK455" s="42"/>
      <c r="BL455" s="42"/>
      <c r="BM455" s="42"/>
      <c r="BN455" s="42"/>
      <c r="BO455" s="42"/>
    </row>
    <row r="456" spans="1:67" x14ac:dyDescent="0.2">
      <c r="A456" s="41"/>
      <c r="B456" s="41"/>
      <c r="C456" s="41"/>
      <c r="D456" s="109" t="s">
        <v>633</v>
      </c>
      <c r="E456" s="110" t="s">
        <v>565</v>
      </c>
      <c r="F456" s="111">
        <f>B4+(442*B6)</f>
        <v>443</v>
      </c>
      <c r="G456" s="41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42"/>
      <c r="AM456" s="42"/>
      <c r="AN456" s="42"/>
      <c r="AO456" s="42"/>
      <c r="AP456" s="42"/>
      <c r="AQ456" s="42"/>
      <c r="AR456" s="42"/>
      <c r="AS456" s="42"/>
      <c r="AT456" s="42"/>
      <c r="AU456" s="42"/>
      <c r="AV456" s="42"/>
      <c r="AW456" s="42"/>
      <c r="AX456" s="42"/>
      <c r="AY456" s="42"/>
      <c r="AZ456" s="42"/>
      <c r="BA456" s="42"/>
      <c r="BB456" s="42"/>
      <c r="BC456" s="42"/>
      <c r="BD456" s="42"/>
      <c r="BE456" s="42"/>
      <c r="BF456" s="42"/>
      <c r="BG456" s="42"/>
      <c r="BH456" s="42"/>
      <c r="BI456" s="42"/>
      <c r="BJ456" s="42"/>
      <c r="BK456" s="42"/>
      <c r="BL456" s="42"/>
      <c r="BM456" s="42"/>
      <c r="BN456" s="42"/>
      <c r="BO456" s="42"/>
    </row>
    <row r="457" spans="1:67" x14ac:dyDescent="0.2">
      <c r="A457" s="41"/>
      <c r="B457" s="41"/>
      <c r="C457" s="41"/>
      <c r="D457" s="109" t="s">
        <v>420</v>
      </c>
      <c r="E457" s="110" t="s">
        <v>565</v>
      </c>
      <c r="F457" s="111">
        <f>B4+(443*B6)</f>
        <v>444</v>
      </c>
      <c r="G457" s="41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  <c r="AV457" s="42"/>
      <c r="AW457" s="42"/>
      <c r="AX457" s="42"/>
      <c r="AY457" s="42"/>
      <c r="AZ457" s="42"/>
      <c r="BA457" s="42"/>
      <c r="BB457" s="42"/>
      <c r="BC457" s="42"/>
      <c r="BD457" s="42"/>
      <c r="BE457" s="42"/>
      <c r="BF457" s="42"/>
      <c r="BG457" s="42"/>
      <c r="BH457" s="42"/>
      <c r="BI457" s="42"/>
      <c r="BJ457" s="42"/>
      <c r="BK457" s="42"/>
      <c r="BL457" s="42"/>
      <c r="BM457" s="42"/>
      <c r="BN457" s="42"/>
      <c r="BO457" s="42"/>
    </row>
    <row r="458" spans="1:67" x14ac:dyDescent="0.2">
      <c r="A458" s="41"/>
      <c r="B458" s="41"/>
      <c r="C458" s="41"/>
      <c r="D458" s="109" t="s">
        <v>83</v>
      </c>
      <c r="E458" s="110" t="s">
        <v>565</v>
      </c>
      <c r="F458" s="111">
        <f>B4+(444*B6)</f>
        <v>445</v>
      </c>
      <c r="G458" s="41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  <c r="BA458" s="42"/>
      <c r="BB458" s="42"/>
      <c r="BC458" s="42"/>
      <c r="BD458" s="42"/>
      <c r="BE458" s="42"/>
      <c r="BF458" s="42"/>
      <c r="BG458" s="42"/>
      <c r="BH458" s="42"/>
      <c r="BI458" s="42"/>
      <c r="BJ458" s="42"/>
      <c r="BK458" s="42"/>
      <c r="BL458" s="42"/>
      <c r="BM458" s="42"/>
      <c r="BN458" s="42"/>
      <c r="BO458" s="42"/>
    </row>
    <row r="459" spans="1:67" x14ac:dyDescent="0.2">
      <c r="A459" s="41"/>
      <c r="B459" s="41"/>
      <c r="C459" s="41"/>
      <c r="D459" s="109" t="s">
        <v>253</v>
      </c>
      <c r="E459" s="110" t="s">
        <v>565</v>
      </c>
      <c r="F459" s="111">
        <f>B4+(445*B6)</f>
        <v>446</v>
      </c>
      <c r="G459" s="41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  <c r="AL459" s="42"/>
      <c r="AM459" s="42"/>
      <c r="AN459" s="42"/>
      <c r="AO459" s="42"/>
      <c r="AP459" s="42"/>
      <c r="AQ459" s="42"/>
      <c r="AR459" s="42"/>
      <c r="AS459" s="42"/>
      <c r="AT459" s="42"/>
      <c r="AU459" s="42"/>
      <c r="AV459" s="42"/>
      <c r="AW459" s="42"/>
      <c r="AX459" s="42"/>
      <c r="AY459" s="42"/>
      <c r="AZ459" s="42"/>
      <c r="BA459" s="42"/>
      <c r="BB459" s="42"/>
      <c r="BC459" s="42"/>
      <c r="BD459" s="42"/>
      <c r="BE459" s="42"/>
      <c r="BF459" s="42"/>
      <c r="BG459" s="42"/>
      <c r="BH459" s="42"/>
      <c r="BI459" s="42"/>
      <c r="BJ459" s="42"/>
      <c r="BK459" s="42"/>
      <c r="BL459" s="42"/>
      <c r="BM459" s="42"/>
      <c r="BN459" s="42"/>
      <c r="BO459" s="42"/>
    </row>
    <row r="460" spans="1:67" x14ac:dyDescent="0.2">
      <c r="A460" s="41"/>
      <c r="B460" s="41"/>
      <c r="C460" s="41"/>
      <c r="D460" s="109" t="s">
        <v>297</v>
      </c>
      <c r="E460" s="110" t="s">
        <v>565</v>
      </c>
      <c r="F460" s="122">
        <f>B4+(446*B6)</f>
        <v>447</v>
      </c>
      <c r="G460" s="41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42"/>
      <c r="AY460" s="42"/>
      <c r="AZ460" s="42"/>
      <c r="BA460" s="42"/>
      <c r="BB460" s="42"/>
      <c r="BC460" s="42"/>
      <c r="BD460" s="42"/>
      <c r="BE460" s="42"/>
      <c r="BF460" s="42"/>
      <c r="BG460" s="42"/>
      <c r="BH460" s="42"/>
      <c r="BI460" s="42"/>
      <c r="BJ460" s="42"/>
      <c r="BK460" s="42"/>
      <c r="BL460" s="42"/>
      <c r="BM460" s="42"/>
      <c r="BN460" s="42"/>
      <c r="BO460" s="42"/>
    </row>
    <row r="461" spans="1:67" x14ac:dyDescent="0.2">
      <c r="A461" s="41"/>
      <c r="B461" s="41"/>
      <c r="C461" s="41"/>
      <c r="D461" s="109" t="s">
        <v>338</v>
      </c>
      <c r="E461" s="110" t="s">
        <v>565</v>
      </c>
      <c r="F461" s="122">
        <f>B4+(447*B6)</f>
        <v>448</v>
      </c>
      <c r="G461" s="41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  <c r="AV461" s="42"/>
      <c r="AW461" s="42"/>
      <c r="AX461" s="42"/>
      <c r="AY461" s="42"/>
      <c r="AZ461" s="42"/>
      <c r="BA461" s="42"/>
      <c r="BB461" s="42"/>
      <c r="BC461" s="42"/>
      <c r="BD461" s="42"/>
      <c r="BE461" s="42"/>
      <c r="BF461" s="42"/>
      <c r="BG461" s="42"/>
      <c r="BH461" s="42"/>
      <c r="BI461" s="42"/>
      <c r="BJ461" s="42"/>
      <c r="BK461" s="42"/>
      <c r="BL461" s="42"/>
      <c r="BM461" s="42"/>
      <c r="BN461" s="42"/>
      <c r="BO461" s="42"/>
    </row>
    <row r="462" spans="1:67" x14ac:dyDescent="0.2">
      <c r="A462" s="41"/>
      <c r="B462" s="41"/>
      <c r="C462" s="41"/>
      <c r="D462" s="109" t="s">
        <v>692</v>
      </c>
      <c r="E462" s="110" t="s">
        <v>565</v>
      </c>
      <c r="F462" s="111">
        <f>B4+(448*B6)</f>
        <v>449</v>
      </c>
      <c r="G462" s="41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  <c r="AV462" s="42"/>
      <c r="AW462" s="42"/>
      <c r="AX462" s="42"/>
      <c r="AY462" s="42"/>
      <c r="AZ462" s="42"/>
      <c r="BA462" s="42"/>
      <c r="BB462" s="42"/>
      <c r="BC462" s="42"/>
      <c r="BD462" s="42"/>
      <c r="BE462" s="42"/>
      <c r="BF462" s="42"/>
      <c r="BG462" s="42"/>
      <c r="BH462" s="42"/>
      <c r="BI462" s="42"/>
      <c r="BJ462" s="42"/>
      <c r="BK462" s="42"/>
      <c r="BL462" s="42"/>
      <c r="BM462" s="42"/>
      <c r="BN462" s="42"/>
      <c r="BO462" s="42"/>
    </row>
    <row r="463" spans="1:67" x14ac:dyDescent="0.2">
      <c r="A463" s="41"/>
      <c r="B463" s="41"/>
      <c r="C463" s="41"/>
      <c r="D463" s="109" t="s">
        <v>550</v>
      </c>
      <c r="E463" s="110" t="s">
        <v>565</v>
      </c>
      <c r="F463" s="111">
        <f>B4+(449*B6)</f>
        <v>450</v>
      </c>
      <c r="G463" s="41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  <c r="AV463" s="42"/>
      <c r="AW463" s="42"/>
      <c r="AX463" s="42"/>
      <c r="AY463" s="42"/>
      <c r="AZ463" s="42"/>
      <c r="BA463" s="42"/>
      <c r="BB463" s="42"/>
      <c r="BC463" s="42"/>
      <c r="BD463" s="42"/>
      <c r="BE463" s="42"/>
      <c r="BF463" s="42"/>
      <c r="BG463" s="42"/>
      <c r="BH463" s="42"/>
      <c r="BI463" s="42"/>
      <c r="BJ463" s="42"/>
      <c r="BK463" s="42"/>
      <c r="BL463" s="42"/>
      <c r="BM463" s="42"/>
      <c r="BN463" s="42"/>
      <c r="BO463" s="42"/>
    </row>
    <row r="464" spans="1:67" x14ac:dyDescent="0.2">
      <c r="A464" s="41"/>
      <c r="B464" s="41"/>
      <c r="C464" s="41"/>
      <c r="D464" s="109" t="s">
        <v>102</v>
      </c>
      <c r="E464" s="110" t="s">
        <v>565</v>
      </c>
      <c r="F464" s="122">
        <f>B4+(450*B6)</f>
        <v>451</v>
      </c>
      <c r="G464" s="41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  <c r="AA464" s="42"/>
      <c r="AB464" s="42"/>
      <c r="AC464" s="42"/>
      <c r="AD464" s="42"/>
      <c r="AE464" s="42"/>
      <c r="AF464" s="42"/>
      <c r="AG464" s="42"/>
      <c r="AH464" s="42"/>
      <c r="AI464" s="42"/>
      <c r="AJ464" s="42"/>
      <c r="AK464" s="42"/>
      <c r="AL464" s="42"/>
      <c r="AM464" s="42"/>
      <c r="AN464" s="42"/>
      <c r="AO464" s="42"/>
      <c r="AP464" s="42"/>
      <c r="AQ464" s="42"/>
      <c r="AR464" s="42"/>
      <c r="AS464" s="42"/>
      <c r="AT464" s="42"/>
      <c r="AU464" s="42"/>
      <c r="AV464" s="42"/>
      <c r="AW464" s="42"/>
      <c r="AX464" s="42"/>
      <c r="AY464" s="42"/>
      <c r="AZ464" s="42"/>
      <c r="BA464" s="42"/>
      <c r="BB464" s="42"/>
      <c r="BC464" s="42"/>
      <c r="BD464" s="42"/>
      <c r="BE464" s="42"/>
      <c r="BF464" s="42"/>
      <c r="BG464" s="42"/>
      <c r="BH464" s="42"/>
      <c r="BI464" s="42"/>
      <c r="BJ464" s="42"/>
      <c r="BK464" s="42"/>
      <c r="BL464" s="42"/>
      <c r="BM464" s="42"/>
      <c r="BN464" s="42"/>
      <c r="BO464" s="42"/>
    </row>
    <row r="465" spans="1:67" x14ac:dyDescent="0.2">
      <c r="A465" s="41"/>
      <c r="B465" s="41"/>
      <c r="C465" s="41"/>
      <c r="D465" s="109" t="s">
        <v>198</v>
      </c>
      <c r="E465" s="110" t="s">
        <v>565</v>
      </c>
      <c r="F465" s="122">
        <f>B4+(451*B6)</f>
        <v>452</v>
      </c>
      <c r="G465" s="41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42"/>
      <c r="AY465" s="42"/>
      <c r="AZ465" s="42"/>
      <c r="BA465" s="42"/>
      <c r="BB465" s="42"/>
      <c r="BC465" s="42"/>
      <c r="BD465" s="42"/>
      <c r="BE465" s="42"/>
      <c r="BF465" s="42"/>
      <c r="BG465" s="42"/>
      <c r="BH465" s="42"/>
      <c r="BI465" s="42"/>
      <c r="BJ465" s="42"/>
      <c r="BK465" s="42"/>
      <c r="BL465" s="42"/>
      <c r="BM465" s="42"/>
      <c r="BN465" s="42"/>
      <c r="BO465" s="42"/>
    </row>
    <row r="466" spans="1:67" x14ac:dyDescent="0.2">
      <c r="A466" s="41"/>
      <c r="B466" s="41"/>
      <c r="C466" s="41"/>
      <c r="D466" s="109" t="s">
        <v>119</v>
      </c>
      <c r="E466" s="110" t="s">
        <v>565</v>
      </c>
      <c r="F466" s="111">
        <f>B4+(452*B6)</f>
        <v>453</v>
      </c>
      <c r="G466" s="41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  <c r="BA466" s="42"/>
      <c r="BB466" s="42"/>
      <c r="BC466" s="42"/>
      <c r="BD466" s="42"/>
      <c r="BE466" s="42"/>
      <c r="BF466" s="42"/>
      <c r="BG466" s="42"/>
      <c r="BH466" s="42"/>
      <c r="BI466" s="42"/>
      <c r="BJ466" s="42"/>
      <c r="BK466" s="42"/>
      <c r="BL466" s="42"/>
      <c r="BM466" s="42"/>
      <c r="BN466" s="42"/>
      <c r="BO466" s="42"/>
    </row>
    <row r="467" spans="1:67" x14ac:dyDescent="0.2">
      <c r="A467" s="41"/>
      <c r="B467" s="41"/>
      <c r="C467" s="41"/>
      <c r="D467" s="109" t="s">
        <v>444</v>
      </c>
      <c r="E467" s="110" t="s">
        <v>565</v>
      </c>
      <c r="F467" s="111">
        <f>B4+(453*B6)</f>
        <v>454</v>
      </c>
      <c r="G467" s="41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  <c r="BA467" s="42"/>
      <c r="BB467" s="42"/>
      <c r="BC467" s="42"/>
      <c r="BD467" s="42"/>
      <c r="BE467" s="42"/>
      <c r="BF467" s="42"/>
      <c r="BG467" s="42"/>
      <c r="BH467" s="42"/>
      <c r="BI467" s="42"/>
      <c r="BJ467" s="42"/>
      <c r="BK467" s="42"/>
      <c r="BL467" s="42"/>
      <c r="BM467" s="42"/>
      <c r="BN467" s="42"/>
      <c r="BO467" s="42"/>
    </row>
    <row r="468" spans="1:67" x14ac:dyDescent="0.2">
      <c r="A468" s="41"/>
      <c r="B468" s="41"/>
      <c r="C468" s="41"/>
      <c r="D468" s="109" t="s">
        <v>236</v>
      </c>
      <c r="E468" s="110" t="s">
        <v>565</v>
      </c>
      <c r="F468" s="122">
        <f>B4+(454*B6)</f>
        <v>455</v>
      </c>
      <c r="G468" s="41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  <c r="AV468" s="42"/>
      <c r="AW468" s="42"/>
      <c r="AX468" s="42"/>
      <c r="AY468" s="42"/>
      <c r="AZ468" s="42"/>
      <c r="BA468" s="42"/>
      <c r="BB468" s="42"/>
      <c r="BC468" s="42"/>
      <c r="BD468" s="42"/>
      <c r="BE468" s="42"/>
      <c r="BF468" s="42"/>
      <c r="BG468" s="42"/>
      <c r="BH468" s="42"/>
      <c r="BI468" s="42"/>
      <c r="BJ468" s="42"/>
      <c r="BK468" s="42"/>
      <c r="BL468" s="42"/>
      <c r="BM468" s="42"/>
      <c r="BN468" s="42"/>
      <c r="BO468" s="42"/>
    </row>
    <row r="469" spans="1:67" x14ac:dyDescent="0.2">
      <c r="A469" s="41"/>
      <c r="B469" s="41"/>
      <c r="C469" s="41"/>
      <c r="D469" s="109" t="s">
        <v>280</v>
      </c>
      <c r="E469" s="110" t="s">
        <v>565</v>
      </c>
      <c r="F469" s="122">
        <f>B4+(455*B6)</f>
        <v>456</v>
      </c>
      <c r="G469" s="41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  <c r="AC469" s="42"/>
      <c r="AD469" s="42"/>
      <c r="AE469" s="42"/>
      <c r="AF469" s="42"/>
      <c r="AG469" s="42"/>
      <c r="AH469" s="42"/>
      <c r="AI469" s="42"/>
      <c r="AJ469" s="42"/>
      <c r="AK469" s="42"/>
      <c r="AL469" s="42"/>
      <c r="AM469" s="42"/>
      <c r="AN469" s="42"/>
      <c r="AO469" s="42"/>
      <c r="AP469" s="42"/>
      <c r="AQ469" s="42"/>
      <c r="AR469" s="42"/>
      <c r="AS469" s="42"/>
      <c r="AT469" s="42"/>
      <c r="AU469" s="42"/>
      <c r="AV469" s="42"/>
      <c r="AW469" s="42"/>
      <c r="AX469" s="42"/>
      <c r="AY469" s="42"/>
      <c r="AZ469" s="42"/>
      <c r="BA469" s="42"/>
      <c r="BB469" s="42"/>
      <c r="BC469" s="42"/>
      <c r="BD469" s="42"/>
      <c r="BE469" s="42"/>
      <c r="BF469" s="42"/>
      <c r="BG469" s="42"/>
      <c r="BH469" s="42"/>
      <c r="BI469" s="42"/>
      <c r="BJ469" s="42"/>
      <c r="BK469" s="42"/>
      <c r="BL469" s="42"/>
      <c r="BM469" s="42"/>
      <c r="BN469" s="42"/>
      <c r="BO469" s="42"/>
    </row>
    <row r="470" spans="1:67" x14ac:dyDescent="0.2">
      <c r="A470" s="41"/>
      <c r="B470" s="41"/>
      <c r="C470" s="41"/>
      <c r="D470" s="109" t="s">
        <v>690</v>
      </c>
      <c r="E470" s="110" t="s">
        <v>565</v>
      </c>
      <c r="F470" s="111">
        <f>B4+(456*B6)</f>
        <v>457</v>
      </c>
      <c r="G470" s="41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  <c r="AV470" s="42"/>
      <c r="AW470" s="42"/>
      <c r="AX470" s="42"/>
      <c r="AY470" s="42"/>
      <c r="AZ470" s="42"/>
      <c r="BA470" s="42"/>
      <c r="BB470" s="42"/>
      <c r="BC470" s="42"/>
      <c r="BD470" s="42"/>
      <c r="BE470" s="42"/>
      <c r="BF470" s="42"/>
      <c r="BG470" s="42"/>
      <c r="BH470" s="42"/>
      <c r="BI470" s="42"/>
      <c r="BJ470" s="42"/>
      <c r="BK470" s="42"/>
      <c r="BL470" s="42"/>
      <c r="BM470" s="42"/>
      <c r="BN470" s="42"/>
      <c r="BO470" s="42"/>
    </row>
    <row r="471" spans="1:67" x14ac:dyDescent="0.2">
      <c r="A471" s="41"/>
      <c r="B471" s="41"/>
      <c r="C471" s="41"/>
      <c r="D471" s="109" t="s">
        <v>435</v>
      </c>
      <c r="E471" s="208" t="s">
        <v>565</v>
      </c>
      <c r="F471" s="209">
        <f>B4+(457*B6)</f>
        <v>458</v>
      </c>
      <c r="G471" s="41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  <c r="BA471" s="42"/>
      <c r="BB471" s="42"/>
      <c r="BC471" s="42"/>
      <c r="BD471" s="42"/>
      <c r="BE471" s="42"/>
      <c r="BF471" s="42"/>
      <c r="BG471" s="42"/>
      <c r="BH471" s="42"/>
      <c r="BI471" s="42"/>
      <c r="BJ471" s="42"/>
      <c r="BK471" s="42"/>
      <c r="BL471" s="42"/>
      <c r="BM471" s="42"/>
      <c r="BN471" s="42"/>
      <c r="BO471" s="42"/>
    </row>
    <row r="472" spans="1:67" x14ac:dyDescent="0.2">
      <c r="A472" s="41"/>
      <c r="B472" s="41"/>
      <c r="C472" s="41"/>
      <c r="D472" s="109" t="s">
        <v>218</v>
      </c>
      <c r="E472" s="110" t="s">
        <v>565</v>
      </c>
      <c r="F472" s="111">
        <f>B4+(458*B6)</f>
        <v>459</v>
      </c>
      <c r="G472" s="41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42"/>
      <c r="AY472" s="42"/>
      <c r="AZ472" s="42"/>
      <c r="BA472" s="42"/>
      <c r="BB472" s="42"/>
      <c r="BC472" s="42"/>
      <c r="BD472" s="42"/>
      <c r="BE472" s="42"/>
      <c r="BF472" s="42"/>
      <c r="BG472" s="42"/>
      <c r="BH472" s="42"/>
      <c r="BI472" s="42"/>
      <c r="BJ472" s="42"/>
      <c r="BK472" s="42"/>
      <c r="BL472" s="42"/>
      <c r="BM472" s="42"/>
      <c r="BN472" s="42"/>
      <c r="BO472" s="42"/>
    </row>
    <row r="473" spans="1:67" x14ac:dyDescent="0.2">
      <c r="A473" s="41"/>
      <c r="B473" s="41"/>
      <c r="C473" s="41"/>
      <c r="D473" s="109" t="s">
        <v>582</v>
      </c>
      <c r="E473" s="110" t="s">
        <v>565</v>
      </c>
      <c r="F473" s="111">
        <f>B4+(459*B6)</f>
        <v>460</v>
      </c>
      <c r="G473" s="41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42"/>
      <c r="AY473" s="42"/>
      <c r="AZ473" s="42"/>
      <c r="BA473" s="42"/>
      <c r="BB473" s="42"/>
      <c r="BC473" s="42"/>
      <c r="BD473" s="42"/>
      <c r="BE473" s="42"/>
      <c r="BF473" s="42"/>
      <c r="BG473" s="42"/>
      <c r="BH473" s="42"/>
      <c r="BI473" s="42"/>
      <c r="BJ473" s="42"/>
      <c r="BK473" s="42"/>
      <c r="BL473" s="42"/>
      <c r="BM473" s="42"/>
      <c r="BN473" s="42"/>
      <c r="BO473" s="42"/>
    </row>
    <row r="474" spans="1:67" x14ac:dyDescent="0.2">
      <c r="A474" s="41"/>
      <c r="B474" s="41"/>
      <c r="C474" s="41"/>
      <c r="D474" s="109" t="s">
        <v>675</v>
      </c>
      <c r="E474" s="110" t="s">
        <v>565</v>
      </c>
      <c r="F474" s="111">
        <f>B4+(460*B6)</f>
        <v>461</v>
      </c>
      <c r="G474" s="41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F474" s="42"/>
      <c r="AG474" s="42"/>
      <c r="AH474" s="42"/>
      <c r="AI474" s="42"/>
      <c r="AJ474" s="42"/>
      <c r="AK474" s="42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  <c r="AV474" s="42"/>
      <c r="AW474" s="42"/>
      <c r="AX474" s="42"/>
      <c r="AY474" s="42"/>
      <c r="AZ474" s="42"/>
      <c r="BA474" s="42"/>
      <c r="BB474" s="42"/>
      <c r="BC474" s="42"/>
      <c r="BD474" s="42"/>
      <c r="BE474" s="42"/>
      <c r="BF474" s="42"/>
      <c r="BG474" s="42"/>
      <c r="BH474" s="42"/>
      <c r="BI474" s="42"/>
      <c r="BJ474" s="42"/>
      <c r="BK474" s="42"/>
      <c r="BL474" s="42"/>
      <c r="BM474" s="42"/>
      <c r="BN474" s="42"/>
      <c r="BO474" s="42"/>
    </row>
    <row r="475" spans="1:67" x14ac:dyDescent="0.2">
      <c r="A475" s="41"/>
      <c r="B475" s="41"/>
      <c r="C475" s="41"/>
      <c r="D475" s="109" t="s">
        <v>492</v>
      </c>
      <c r="E475" s="110" t="s">
        <v>565</v>
      </c>
      <c r="F475" s="111">
        <f>B4+(461*B6)</f>
        <v>462</v>
      </c>
      <c r="G475" s="41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F475" s="42"/>
      <c r="AG475" s="42"/>
      <c r="AH475" s="42"/>
      <c r="AI475" s="42"/>
      <c r="AJ475" s="42"/>
      <c r="AK475" s="42"/>
      <c r="AL475" s="42"/>
      <c r="AM475" s="42"/>
      <c r="AN475" s="42"/>
      <c r="AO475" s="42"/>
      <c r="AP475" s="42"/>
      <c r="AQ475" s="42"/>
      <c r="AR475" s="42"/>
      <c r="AS475" s="42"/>
      <c r="AT475" s="42"/>
      <c r="AU475" s="42"/>
      <c r="AV475" s="42"/>
      <c r="AW475" s="42"/>
      <c r="AX475" s="42"/>
      <c r="AY475" s="42"/>
      <c r="AZ475" s="42"/>
      <c r="BA475" s="42"/>
      <c r="BB475" s="42"/>
      <c r="BC475" s="42"/>
      <c r="BD475" s="42"/>
      <c r="BE475" s="42"/>
      <c r="BF475" s="42"/>
      <c r="BG475" s="42"/>
      <c r="BH475" s="42"/>
      <c r="BI475" s="42"/>
      <c r="BJ475" s="42"/>
      <c r="BK475" s="42"/>
      <c r="BL475" s="42"/>
      <c r="BM475" s="42"/>
      <c r="BN475" s="42"/>
      <c r="BO475" s="42"/>
    </row>
    <row r="476" spans="1:67" x14ac:dyDescent="0.2">
      <c r="A476" s="41"/>
      <c r="B476" s="41"/>
      <c r="C476" s="41"/>
      <c r="D476" s="109" t="s">
        <v>168</v>
      </c>
      <c r="E476" s="110" t="s">
        <v>565</v>
      </c>
      <c r="F476" s="122">
        <f>B4+(462*B6)</f>
        <v>463</v>
      </c>
      <c r="G476" s="41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  <c r="AV476" s="42"/>
      <c r="AW476" s="42"/>
      <c r="AX476" s="42"/>
      <c r="AY476" s="42"/>
      <c r="AZ476" s="42"/>
      <c r="BA476" s="42"/>
      <c r="BB476" s="42"/>
      <c r="BC476" s="42"/>
      <c r="BD476" s="42"/>
      <c r="BE476" s="42"/>
      <c r="BF476" s="42"/>
      <c r="BG476" s="42"/>
      <c r="BH476" s="42"/>
      <c r="BI476" s="42"/>
      <c r="BJ476" s="42"/>
      <c r="BK476" s="42"/>
      <c r="BL476" s="42"/>
      <c r="BM476" s="42"/>
      <c r="BN476" s="42"/>
      <c r="BO476" s="42"/>
    </row>
    <row r="477" spans="1:67" x14ac:dyDescent="0.2">
      <c r="A477" s="41"/>
      <c r="B477" s="41"/>
      <c r="C477" s="41"/>
      <c r="D477" s="109" t="s">
        <v>625</v>
      </c>
      <c r="E477" s="110" t="s">
        <v>565</v>
      </c>
      <c r="F477" s="122">
        <f>B4+(463*B6)</f>
        <v>464</v>
      </c>
      <c r="G477" s="41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  <c r="AA477" s="42"/>
      <c r="AB477" s="42"/>
      <c r="AC477" s="42"/>
      <c r="AD477" s="42"/>
      <c r="AE477" s="42"/>
      <c r="AF477" s="42"/>
      <c r="AG477" s="42"/>
      <c r="AH477" s="42"/>
      <c r="AI477" s="42"/>
      <c r="AJ477" s="42"/>
      <c r="AK477" s="42"/>
      <c r="AL477" s="42"/>
      <c r="AM477" s="42"/>
      <c r="AN477" s="42"/>
      <c r="AO477" s="42"/>
      <c r="AP477" s="42"/>
      <c r="AQ477" s="42"/>
      <c r="AR477" s="42"/>
      <c r="AS477" s="42"/>
      <c r="AT477" s="42"/>
      <c r="AU477" s="42"/>
      <c r="AV477" s="42"/>
      <c r="AW477" s="42"/>
      <c r="AX477" s="42"/>
      <c r="AY477" s="42"/>
      <c r="AZ477" s="42"/>
      <c r="BA477" s="42"/>
      <c r="BB477" s="42"/>
      <c r="BC477" s="42"/>
      <c r="BD477" s="42"/>
      <c r="BE477" s="42"/>
      <c r="BF477" s="42"/>
      <c r="BG477" s="42"/>
      <c r="BH477" s="42"/>
      <c r="BI477" s="42"/>
      <c r="BJ477" s="42"/>
      <c r="BK477" s="42"/>
      <c r="BL477" s="42"/>
      <c r="BM477" s="42"/>
      <c r="BN477" s="42"/>
      <c r="BO477" s="42"/>
    </row>
    <row r="478" spans="1:67" x14ac:dyDescent="0.2">
      <c r="A478" s="41"/>
      <c r="B478" s="41"/>
      <c r="C478" s="41"/>
      <c r="D478" s="109" t="s">
        <v>328</v>
      </c>
      <c r="E478" s="110" t="s">
        <v>565</v>
      </c>
      <c r="F478" s="111">
        <f>B4+(464*B6)</f>
        <v>465</v>
      </c>
      <c r="G478" s="41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  <c r="AV478" s="42"/>
      <c r="AW478" s="42"/>
      <c r="AX478" s="42"/>
      <c r="AY478" s="42"/>
      <c r="AZ478" s="42"/>
      <c r="BA478" s="42"/>
      <c r="BB478" s="42"/>
      <c r="BC478" s="42"/>
      <c r="BD478" s="42"/>
      <c r="BE478" s="42"/>
      <c r="BF478" s="42"/>
      <c r="BG478" s="42"/>
      <c r="BH478" s="42"/>
      <c r="BI478" s="42"/>
      <c r="BJ478" s="42"/>
      <c r="BK478" s="42"/>
      <c r="BL478" s="42"/>
      <c r="BM478" s="42"/>
      <c r="BN478" s="42"/>
      <c r="BO478" s="42"/>
    </row>
    <row r="479" spans="1:67" x14ac:dyDescent="0.2">
      <c r="A479" s="41"/>
      <c r="B479" s="41"/>
      <c r="C479" s="41"/>
      <c r="D479" s="109" t="s">
        <v>395</v>
      </c>
      <c r="E479" s="110" t="s">
        <v>565</v>
      </c>
      <c r="F479" s="111">
        <f>B4+(465*B6)</f>
        <v>466</v>
      </c>
      <c r="G479" s="41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F479" s="42"/>
      <c r="AG479" s="42"/>
      <c r="AH479" s="42"/>
      <c r="AI479" s="42"/>
      <c r="AJ479" s="42"/>
      <c r="AK479" s="42"/>
      <c r="AL479" s="42"/>
      <c r="AM479" s="42"/>
      <c r="AN479" s="42"/>
      <c r="AO479" s="42"/>
      <c r="AP479" s="42"/>
      <c r="AQ479" s="42"/>
      <c r="AR479" s="42"/>
      <c r="AS479" s="42"/>
      <c r="AT479" s="42"/>
      <c r="AU479" s="42"/>
      <c r="AV479" s="42"/>
      <c r="AW479" s="42"/>
      <c r="AX479" s="42"/>
      <c r="AY479" s="42"/>
      <c r="AZ479" s="42"/>
      <c r="BA479" s="42"/>
      <c r="BB479" s="42"/>
      <c r="BC479" s="42"/>
      <c r="BD479" s="42"/>
      <c r="BE479" s="42"/>
      <c r="BF479" s="42"/>
      <c r="BG479" s="42"/>
      <c r="BH479" s="42"/>
      <c r="BI479" s="42"/>
      <c r="BJ479" s="42"/>
      <c r="BK479" s="42"/>
      <c r="BL479" s="42"/>
      <c r="BM479" s="42"/>
      <c r="BN479" s="42"/>
      <c r="BO479" s="42"/>
    </row>
    <row r="480" spans="1:67" x14ac:dyDescent="0.2">
      <c r="A480" s="41"/>
      <c r="B480" s="41"/>
      <c r="C480" s="41"/>
      <c r="D480" s="109" t="s">
        <v>149</v>
      </c>
      <c r="E480" s="110" t="s">
        <v>565</v>
      </c>
      <c r="F480" s="122">
        <f>B4+(466*B6)</f>
        <v>467</v>
      </c>
      <c r="G480" s="41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F480" s="42"/>
      <c r="AG480" s="42"/>
      <c r="AH480" s="42"/>
      <c r="AI480" s="42"/>
      <c r="AJ480" s="42"/>
      <c r="AK480" s="42"/>
      <c r="AL480" s="42"/>
      <c r="AM480" s="42"/>
      <c r="AN480" s="42"/>
      <c r="AO480" s="42"/>
      <c r="AP480" s="42"/>
      <c r="AQ480" s="42"/>
      <c r="AR480" s="42"/>
      <c r="AS480" s="42"/>
      <c r="AT480" s="42"/>
      <c r="AU480" s="42"/>
      <c r="AV480" s="42"/>
      <c r="AW480" s="42"/>
      <c r="AX480" s="42"/>
      <c r="AY480" s="42"/>
      <c r="AZ480" s="42"/>
      <c r="BA480" s="42"/>
      <c r="BB480" s="42"/>
      <c r="BC480" s="42"/>
      <c r="BD480" s="42"/>
      <c r="BE480" s="42"/>
      <c r="BF480" s="42"/>
      <c r="BG480" s="42"/>
      <c r="BH480" s="42"/>
      <c r="BI480" s="42"/>
      <c r="BJ480" s="42"/>
      <c r="BK480" s="42"/>
      <c r="BL480" s="42"/>
      <c r="BM480" s="42"/>
      <c r="BN480" s="42"/>
      <c r="BO480" s="42"/>
    </row>
    <row r="481" spans="1:67" x14ac:dyDescent="0.2">
      <c r="A481" s="41"/>
      <c r="B481" s="41"/>
      <c r="C481" s="41"/>
      <c r="D481" s="109" t="s">
        <v>819</v>
      </c>
      <c r="E481" s="110" t="s">
        <v>565</v>
      </c>
      <c r="F481" s="122">
        <f>B4+(467*B6)</f>
        <v>468</v>
      </c>
      <c r="G481" s="41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  <c r="AV481" s="42"/>
      <c r="AW481" s="42"/>
      <c r="AX481" s="42"/>
      <c r="AY481" s="42"/>
      <c r="AZ481" s="42"/>
      <c r="BA481" s="42"/>
      <c r="BB481" s="42"/>
      <c r="BC481" s="42"/>
      <c r="BD481" s="42"/>
      <c r="BE481" s="42"/>
      <c r="BF481" s="42"/>
      <c r="BG481" s="42"/>
      <c r="BH481" s="42"/>
      <c r="BI481" s="42"/>
      <c r="BJ481" s="42"/>
      <c r="BK481" s="42"/>
      <c r="BL481" s="42"/>
      <c r="BM481" s="42"/>
      <c r="BN481" s="42"/>
      <c r="BO481" s="42"/>
    </row>
    <row r="482" spans="1:67" x14ac:dyDescent="0.2">
      <c r="A482" s="41"/>
      <c r="B482" s="41"/>
      <c r="C482" s="41"/>
      <c r="D482" s="109" t="s">
        <v>615</v>
      </c>
      <c r="E482" s="110" t="s">
        <v>565</v>
      </c>
      <c r="F482" s="111">
        <f>B4+(468*B6)</f>
        <v>469</v>
      </c>
      <c r="G482" s="41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  <c r="BA482" s="42"/>
      <c r="BB482" s="42"/>
      <c r="BC482" s="42"/>
      <c r="BD482" s="42"/>
      <c r="BE482" s="42"/>
      <c r="BF482" s="42"/>
      <c r="BG482" s="42"/>
      <c r="BH482" s="42"/>
      <c r="BI482" s="42"/>
      <c r="BJ482" s="42"/>
      <c r="BK482" s="42"/>
      <c r="BL482" s="42"/>
      <c r="BM482" s="42"/>
      <c r="BN482" s="42"/>
      <c r="BO482" s="42"/>
    </row>
    <row r="483" spans="1:67" x14ac:dyDescent="0.2">
      <c r="A483" s="41"/>
      <c r="B483" s="41"/>
      <c r="C483" s="41"/>
      <c r="D483" s="109" t="s">
        <v>0</v>
      </c>
      <c r="E483" s="110" t="s">
        <v>565</v>
      </c>
      <c r="F483" s="111">
        <f>B4+(469*B6)</f>
        <v>470</v>
      </c>
      <c r="G483" s="41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F483" s="42"/>
      <c r="AG483" s="42"/>
      <c r="AH483" s="42"/>
      <c r="AI483" s="42"/>
      <c r="AJ483" s="42"/>
      <c r="AK483" s="42"/>
      <c r="AL483" s="42"/>
      <c r="AM483" s="42"/>
      <c r="AN483" s="42"/>
      <c r="AO483" s="42"/>
      <c r="AP483" s="42"/>
      <c r="AQ483" s="42"/>
      <c r="AR483" s="42"/>
      <c r="AS483" s="42"/>
      <c r="AT483" s="42"/>
      <c r="AU483" s="42"/>
      <c r="AV483" s="42"/>
      <c r="AW483" s="42"/>
      <c r="AX483" s="42"/>
      <c r="AY483" s="42"/>
      <c r="AZ483" s="42"/>
      <c r="BA483" s="42"/>
      <c r="BB483" s="42"/>
      <c r="BC483" s="42"/>
      <c r="BD483" s="42"/>
      <c r="BE483" s="42"/>
      <c r="BF483" s="42"/>
      <c r="BG483" s="42"/>
      <c r="BH483" s="42"/>
      <c r="BI483" s="42"/>
      <c r="BJ483" s="42"/>
      <c r="BK483" s="42"/>
      <c r="BL483" s="42"/>
      <c r="BM483" s="42"/>
      <c r="BN483" s="42"/>
      <c r="BO483" s="42"/>
    </row>
    <row r="484" spans="1:67" x14ac:dyDescent="0.2">
      <c r="A484" s="41"/>
      <c r="B484" s="41"/>
      <c r="C484" s="41"/>
      <c r="D484" s="109" t="s">
        <v>4</v>
      </c>
      <c r="E484" s="110" t="s">
        <v>565</v>
      </c>
      <c r="F484" s="122">
        <f>B4+(470*B6)</f>
        <v>471</v>
      </c>
      <c r="G484" s="41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F484" s="42"/>
      <c r="AG484" s="42"/>
      <c r="AH484" s="42"/>
      <c r="AI484" s="42"/>
      <c r="AJ484" s="42"/>
      <c r="AK484" s="42"/>
      <c r="AL484" s="42"/>
      <c r="AM484" s="42"/>
      <c r="AN484" s="42"/>
      <c r="AO484" s="42"/>
      <c r="AP484" s="42"/>
      <c r="AQ484" s="42"/>
      <c r="AR484" s="42"/>
      <c r="AS484" s="42"/>
      <c r="AT484" s="42"/>
      <c r="AU484" s="42"/>
      <c r="AV484" s="42"/>
      <c r="AW484" s="42"/>
      <c r="AX484" s="42"/>
      <c r="AY484" s="42"/>
      <c r="AZ484" s="42"/>
      <c r="BA484" s="42"/>
      <c r="BB484" s="42"/>
      <c r="BC484" s="42"/>
      <c r="BD484" s="42"/>
      <c r="BE484" s="42"/>
      <c r="BF484" s="42"/>
      <c r="BG484" s="42"/>
      <c r="BH484" s="42"/>
      <c r="BI484" s="42"/>
      <c r="BJ484" s="42"/>
      <c r="BK484" s="42"/>
      <c r="BL484" s="42"/>
      <c r="BM484" s="42"/>
      <c r="BN484" s="42"/>
      <c r="BO484" s="42"/>
    </row>
    <row r="485" spans="1:67" x14ac:dyDescent="0.2">
      <c r="A485" s="41"/>
      <c r="B485" s="41"/>
      <c r="C485" s="41"/>
      <c r="D485" s="109" t="s">
        <v>378</v>
      </c>
      <c r="E485" s="110" t="s">
        <v>565</v>
      </c>
      <c r="F485" s="122">
        <f>B4+(471*B6)</f>
        <v>472</v>
      </c>
      <c r="G485" s="41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F485" s="42"/>
      <c r="AG485" s="42"/>
      <c r="AH485" s="42"/>
      <c r="AI485" s="42"/>
      <c r="AJ485" s="42"/>
      <c r="AK485" s="42"/>
      <c r="AL485" s="42"/>
      <c r="AM485" s="42"/>
      <c r="AN485" s="42"/>
      <c r="AO485" s="42"/>
      <c r="AP485" s="42"/>
      <c r="AQ485" s="42"/>
      <c r="AR485" s="42"/>
      <c r="AS485" s="42"/>
      <c r="AT485" s="42"/>
      <c r="AU485" s="42"/>
      <c r="AV485" s="42"/>
      <c r="AW485" s="42"/>
      <c r="AX485" s="42"/>
      <c r="AY485" s="42"/>
      <c r="AZ485" s="42"/>
      <c r="BA485" s="42"/>
      <c r="BB485" s="42"/>
      <c r="BC485" s="42"/>
      <c r="BD485" s="42"/>
      <c r="BE485" s="42"/>
      <c r="BF485" s="42"/>
      <c r="BG485" s="42"/>
      <c r="BH485" s="42"/>
      <c r="BI485" s="42"/>
      <c r="BJ485" s="42"/>
      <c r="BK485" s="42"/>
      <c r="BL485" s="42"/>
      <c r="BM485" s="42"/>
      <c r="BN485" s="42"/>
      <c r="BO485" s="42"/>
    </row>
    <row r="486" spans="1:67" x14ac:dyDescent="0.2">
      <c r="A486" s="41"/>
      <c r="B486" s="41"/>
      <c r="C486" s="41"/>
      <c r="D486" s="109" t="s">
        <v>351</v>
      </c>
      <c r="E486" s="110" t="s">
        <v>565</v>
      </c>
      <c r="F486" s="111">
        <f>B4+(472*B6)</f>
        <v>473</v>
      </c>
      <c r="G486" s="41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42"/>
      <c r="AN486" s="42"/>
      <c r="AO486" s="42"/>
      <c r="AP486" s="42"/>
      <c r="AQ486" s="42"/>
      <c r="AR486" s="42"/>
      <c r="AS486" s="42"/>
      <c r="AT486" s="42"/>
      <c r="AU486" s="42"/>
      <c r="AV486" s="42"/>
      <c r="AW486" s="42"/>
      <c r="AX486" s="42"/>
      <c r="AY486" s="42"/>
      <c r="AZ486" s="42"/>
      <c r="BA486" s="42"/>
      <c r="BB486" s="42"/>
      <c r="BC486" s="42"/>
      <c r="BD486" s="42"/>
      <c r="BE486" s="42"/>
      <c r="BF486" s="42"/>
      <c r="BG486" s="42"/>
      <c r="BH486" s="42"/>
      <c r="BI486" s="42"/>
      <c r="BJ486" s="42"/>
      <c r="BK486" s="42"/>
      <c r="BL486" s="42"/>
      <c r="BM486" s="42"/>
      <c r="BN486" s="42"/>
      <c r="BO486" s="42"/>
    </row>
    <row r="487" spans="1:67" x14ac:dyDescent="0.2">
      <c r="A487" s="41"/>
      <c r="B487" s="41"/>
      <c r="C487" s="41"/>
      <c r="D487" s="109" t="s">
        <v>279</v>
      </c>
      <c r="E487" s="110" t="s">
        <v>565</v>
      </c>
      <c r="F487" s="111">
        <f>B4+(473*B6)</f>
        <v>474</v>
      </c>
      <c r="G487" s="41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  <c r="AF487" s="42"/>
      <c r="AG487" s="42"/>
      <c r="AH487" s="42"/>
      <c r="AI487" s="42"/>
      <c r="AJ487" s="42"/>
      <c r="AK487" s="42"/>
      <c r="AL487" s="42"/>
      <c r="AM487" s="42"/>
      <c r="AN487" s="42"/>
      <c r="AO487" s="42"/>
      <c r="AP487" s="42"/>
      <c r="AQ487" s="42"/>
      <c r="AR487" s="42"/>
      <c r="AS487" s="42"/>
      <c r="AT487" s="42"/>
      <c r="AU487" s="42"/>
      <c r="AV487" s="42"/>
      <c r="AW487" s="42"/>
      <c r="AX487" s="42"/>
      <c r="AY487" s="42"/>
      <c r="AZ487" s="42"/>
      <c r="BA487" s="42"/>
      <c r="BB487" s="42"/>
      <c r="BC487" s="42"/>
      <c r="BD487" s="42"/>
      <c r="BE487" s="42"/>
      <c r="BF487" s="42"/>
      <c r="BG487" s="42"/>
      <c r="BH487" s="42"/>
      <c r="BI487" s="42"/>
      <c r="BJ487" s="42"/>
      <c r="BK487" s="42"/>
      <c r="BL487" s="42"/>
      <c r="BM487" s="42"/>
      <c r="BN487" s="42"/>
      <c r="BO487" s="42"/>
    </row>
    <row r="488" spans="1:67" x14ac:dyDescent="0.2">
      <c r="A488" s="41"/>
      <c r="B488" s="41"/>
      <c r="C488" s="41"/>
      <c r="D488" s="109" t="s">
        <v>696</v>
      </c>
      <c r="E488" s="110" t="s">
        <v>565</v>
      </c>
      <c r="F488" s="111">
        <f>B4+(474*B6)</f>
        <v>475</v>
      </c>
      <c r="G488" s="41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  <c r="AA488" s="42"/>
      <c r="AB488" s="42"/>
      <c r="AC488" s="42"/>
      <c r="AD488" s="42"/>
      <c r="AE488" s="42"/>
      <c r="AF488" s="42"/>
      <c r="AG488" s="42"/>
      <c r="AH488" s="42"/>
      <c r="AI488" s="42"/>
      <c r="AJ488" s="42"/>
      <c r="AK488" s="42"/>
      <c r="AL488" s="42"/>
      <c r="AM488" s="42"/>
      <c r="AN488" s="42"/>
      <c r="AO488" s="42"/>
      <c r="AP488" s="42"/>
      <c r="AQ488" s="42"/>
      <c r="AR488" s="42"/>
      <c r="AS488" s="42"/>
      <c r="AT488" s="42"/>
      <c r="AU488" s="42"/>
      <c r="AV488" s="42"/>
      <c r="AW488" s="42"/>
      <c r="AX488" s="42"/>
      <c r="AY488" s="42"/>
      <c r="AZ488" s="42"/>
      <c r="BA488" s="42"/>
      <c r="BB488" s="42"/>
      <c r="BC488" s="42"/>
      <c r="BD488" s="42"/>
      <c r="BE488" s="42"/>
      <c r="BF488" s="42"/>
      <c r="BG488" s="42"/>
      <c r="BH488" s="42"/>
      <c r="BI488" s="42"/>
      <c r="BJ488" s="42"/>
      <c r="BK488" s="42"/>
      <c r="BL488" s="42"/>
      <c r="BM488" s="42"/>
      <c r="BN488" s="42"/>
      <c r="BO488" s="42"/>
    </row>
    <row r="489" spans="1:67" x14ac:dyDescent="0.2">
      <c r="A489" s="41"/>
      <c r="B489" s="41"/>
      <c r="C489" s="41"/>
      <c r="D489" s="109" t="s">
        <v>462</v>
      </c>
      <c r="E489" s="110" t="s">
        <v>565</v>
      </c>
      <c r="F489" s="111">
        <f>B4+(475*B6)</f>
        <v>476</v>
      </c>
      <c r="G489" s="210"/>
    </row>
    <row r="490" spans="1:67" x14ac:dyDescent="0.2">
      <c r="A490" s="41"/>
      <c r="B490" s="41"/>
      <c r="C490" s="41"/>
      <c r="D490" s="109" t="s">
        <v>170</v>
      </c>
      <c r="E490" s="110" t="s">
        <v>565</v>
      </c>
      <c r="F490" s="122">
        <f>B4+(476*B6)</f>
        <v>477</v>
      </c>
      <c r="G490" s="210"/>
    </row>
    <row r="491" spans="1:67" x14ac:dyDescent="0.2">
      <c r="A491" s="41"/>
      <c r="B491" s="41"/>
      <c r="C491" s="41"/>
      <c r="D491" s="109" t="s">
        <v>316</v>
      </c>
      <c r="E491" s="110" t="s">
        <v>565</v>
      </c>
      <c r="F491" s="122">
        <f>B4+(477*B6)</f>
        <v>478</v>
      </c>
      <c r="G491" s="210"/>
    </row>
    <row r="492" spans="1:67" x14ac:dyDescent="0.2">
      <c r="A492" s="41"/>
      <c r="B492" s="41"/>
      <c r="C492" s="41"/>
      <c r="D492" s="109" t="s">
        <v>263</v>
      </c>
      <c r="E492" s="110" t="s">
        <v>565</v>
      </c>
      <c r="F492" s="111">
        <f>B4+(478*B6)</f>
        <v>479</v>
      </c>
      <c r="G492" s="210"/>
    </row>
    <row r="493" spans="1:67" x14ac:dyDescent="0.2">
      <c r="A493" s="41"/>
      <c r="B493" s="41"/>
      <c r="C493" s="41"/>
      <c r="D493" s="109" t="s">
        <v>519</v>
      </c>
      <c r="E493" s="110" t="s">
        <v>565</v>
      </c>
      <c r="F493" s="111">
        <f>B4+(479*B6)</f>
        <v>480</v>
      </c>
      <c r="G493" s="210"/>
    </row>
    <row r="494" spans="1:67" x14ac:dyDescent="0.2">
      <c r="A494" s="41"/>
      <c r="B494" s="41"/>
      <c r="C494" s="41"/>
      <c r="D494" s="109" t="s">
        <v>100</v>
      </c>
      <c r="E494" s="110" t="s">
        <v>565</v>
      </c>
      <c r="F494" s="122">
        <f>B4+(480*B6)</f>
        <v>481</v>
      </c>
      <c r="G494" s="210"/>
    </row>
    <row r="495" spans="1:67" x14ac:dyDescent="0.2">
      <c r="A495" s="41"/>
      <c r="B495" s="41"/>
      <c r="C495" s="41"/>
      <c r="D495" s="109" t="s">
        <v>217</v>
      </c>
      <c r="E495" s="110" t="s">
        <v>565</v>
      </c>
      <c r="F495" s="122">
        <f>B4+(481*B6)</f>
        <v>482</v>
      </c>
      <c r="G495" s="210"/>
    </row>
    <row r="496" spans="1:67" x14ac:dyDescent="0.2">
      <c r="A496" s="41"/>
      <c r="B496" s="41"/>
      <c r="C496" s="41"/>
      <c r="D496" s="109" t="s">
        <v>680</v>
      </c>
      <c r="E496" s="110" t="s">
        <v>565</v>
      </c>
      <c r="F496" s="111">
        <f>B4+(482*B6)</f>
        <v>483</v>
      </c>
      <c r="G496" s="210"/>
    </row>
    <row r="497" spans="1:7" x14ac:dyDescent="0.2">
      <c r="A497" s="41"/>
      <c r="B497" s="41"/>
      <c r="C497" s="41"/>
      <c r="D497" s="109" t="s">
        <v>394</v>
      </c>
      <c r="E497" s="110" t="s">
        <v>565</v>
      </c>
      <c r="F497" s="111">
        <f>B4+(483*B6)</f>
        <v>484</v>
      </c>
      <c r="G497" s="210"/>
    </row>
    <row r="498" spans="1:7" x14ac:dyDescent="0.2">
      <c r="A498" s="41"/>
      <c r="B498" s="41"/>
      <c r="C498" s="41"/>
      <c r="D498" s="109" t="s">
        <v>153</v>
      </c>
      <c r="E498" s="110" t="s">
        <v>565</v>
      </c>
      <c r="F498" s="122">
        <f>B4+(484*B6)</f>
        <v>485</v>
      </c>
      <c r="G498" s="210"/>
    </row>
    <row r="499" spans="1:7" x14ac:dyDescent="0.2">
      <c r="A499" s="41"/>
      <c r="B499" s="41"/>
      <c r="C499" s="41"/>
      <c r="D499" s="109" t="s">
        <v>603</v>
      </c>
      <c r="E499" s="110" t="s">
        <v>565</v>
      </c>
      <c r="F499" s="122">
        <f>B4+(485*B6)</f>
        <v>486</v>
      </c>
      <c r="G499" s="210"/>
    </row>
    <row r="500" spans="1:7" x14ac:dyDescent="0.2">
      <c r="A500" s="41"/>
      <c r="B500" s="41"/>
      <c r="C500" s="41"/>
      <c r="D500" s="109" t="s">
        <v>687</v>
      </c>
      <c r="E500" s="110" t="s">
        <v>565</v>
      </c>
      <c r="F500" s="111">
        <f>B4+(486*B6)</f>
        <v>487</v>
      </c>
      <c r="G500" s="210"/>
    </row>
    <row r="501" spans="1:7" x14ac:dyDescent="0.2">
      <c r="A501" s="41"/>
      <c r="B501" s="41"/>
      <c r="C501" s="41"/>
      <c r="D501" s="109" t="s">
        <v>564</v>
      </c>
      <c r="E501" s="110" t="s">
        <v>565</v>
      </c>
      <c r="F501" s="111">
        <f>B4+(487*B6)</f>
        <v>488</v>
      </c>
      <c r="G501" s="210"/>
    </row>
    <row r="502" spans="1:7" x14ac:dyDescent="0.2">
      <c r="A502" s="41"/>
      <c r="B502" s="41"/>
      <c r="C502" s="41"/>
      <c r="D502" s="109" t="s">
        <v>296</v>
      </c>
      <c r="E502" s="110" t="s">
        <v>565</v>
      </c>
      <c r="F502" s="111">
        <f>B4+(488*B6)</f>
        <v>489</v>
      </c>
      <c r="G502" s="210"/>
    </row>
    <row r="503" spans="1:7" x14ac:dyDescent="0.2">
      <c r="A503" s="41"/>
      <c r="B503" s="41"/>
      <c r="C503" s="41"/>
      <c r="D503" s="109" t="s">
        <v>581</v>
      </c>
      <c r="E503" s="110" t="s">
        <v>565</v>
      </c>
      <c r="F503" s="111">
        <f>B4+(489*B6)</f>
        <v>490</v>
      </c>
      <c r="G503" s="210"/>
    </row>
    <row r="504" spans="1:7" x14ac:dyDescent="0.2">
      <c r="A504" s="41"/>
      <c r="B504" s="41"/>
      <c r="C504" s="41"/>
      <c r="D504" s="109" t="s">
        <v>130</v>
      </c>
      <c r="E504" s="110" t="s">
        <v>565</v>
      </c>
      <c r="F504" s="122">
        <f>B4+(490*B6)</f>
        <v>491</v>
      </c>
      <c r="G504" s="210"/>
    </row>
    <row r="505" spans="1:7" x14ac:dyDescent="0.2">
      <c r="A505" s="41"/>
      <c r="B505" s="41"/>
      <c r="C505" s="41"/>
      <c r="D505" s="109" t="s">
        <v>543</v>
      </c>
      <c r="E505" s="110" t="s">
        <v>565</v>
      </c>
      <c r="F505" s="122">
        <f>B4+(491*B6)</f>
        <v>492</v>
      </c>
      <c r="G505" s="210"/>
    </row>
    <row r="506" spans="1:7" x14ac:dyDescent="0.2">
      <c r="A506" s="41"/>
      <c r="B506" s="41"/>
      <c r="C506" s="41"/>
      <c r="D506" s="109" t="s">
        <v>82</v>
      </c>
      <c r="E506" s="110" t="s">
        <v>565</v>
      </c>
      <c r="F506" s="111">
        <f>B4+(492*B6)</f>
        <v>493</v>
      </c>
      <c r="G506" s="210"/>
    </row>
    <row r="507" spans="1:7" x14ac:dyDescent="0.2">
      <c r="A507" s="41"/>
      <c r="B507" s="41"/>
      <c r="C507" s="41"/>
      <c r="D507" s="109" t="s">
        <v>847</v>
      </c>
      <c r="E507" s="110" t="s">
        <v>565</v>
      </c>
      <c r="F507" s="111">
        <f>B4+(493*B6)</f>
        <v>494</v>
      </c>
      <c r="G507" s="210"/>
    </row>
    <row r="508" spans="1:7" x14ac:dyDescent="0.2">
      <c r="A508" s="41"/>
      <c r="B508" s="41"/>
      <c r="C508" s="41"/>
      <c r="D508" s="109" t="s">
        <v>593</v>
      </c>
      <c r="E508" s="110" t="s">
        <v>565</v>
      </c>
      <c r="F508" s="122">
        <f>B4+(494*B6)</f>
        <v>495</v>
      </c>
      <c r="G508" s="210"/>
    </row>
    <row r="509" spans="1:7" x14ac:dyDescent="0.2">
      <c r="A509" s="41"/>
      <c r="B509" s="41"/>
      <c r="C509" s="41"/>
      <c r="D509" s="109" t="s">
        <v>475</v>
      </c>
      <c r="E509" s="110" t="s">
        <v>565</v>
      </c>
      <c r="F509" s="122">
        <f>B4+(495*B6)</f>
        <v>496</v>
      </c>
      <c r="G509" s="210"/>
    </row>
    <row r="510" spans="1:7" x14ac:dyDescent="0.2">
      <c r="A510" s="41"/>
      <c r="B510" s="41"/>
      <c r="C510" s="41"/>
      <c r="D510" s="109" t="s">
        <v>278</v>
      </c>
      <c r="E510" s="110" t="s">
        <v>565</v>
      </c>
      <c r="F510" s="111">
        <f>B4+(496*B6)</f>
        <v>497</v>
      </c>
      <c r="G510" s="210"/>
    </row>
    <row r="511" spans="1:7" x14ac:dyDescent="0.2">
      <c r="A511" s="41"/>
      <c r="B511" s="41"/>
      <c r="C511" s="41"/>
      <c r="D511" s="109" t="s">
        <v>193</v>
      </c>
      <c r="E511" s="110" t="s">
        <v>565</v>
      </c>
      <c r="F511" s="111">
        <f>B4+(497*B6)</f>
        <v>498</v>
      </c>
      <c r="G511" s="210"/>
    </row>
    <row r="512" spans="1:7" x14ac:dyDescent="0.2">
      <c r="A512" s="41"/>
      <c r="B512" s="41"/>
      <c r="C512" s="41"/>
      <c r="D512" s="109" t="s">
        <v>101</v>
      </c>
      <c r="E512" s="110" t="s">
        <v>565</v>
      </c>
      <c r="F512" s="122">
        <f>B4+(498*B6)</f>
        <v>499</v>
      </c>
      <c r="G512" s="210"/>
    </row>
    <row r="513" spans="1:7" x14ac:dyDescent="0.2">
      <c r="A513" s="41"/>
      <c r="B513" s="41"/>
      <c r="C513" s="41"/>
      <c r="D513" s="109" t="s">
        <v>216</v>
      </c>
      <c r="E513" s="110" t="s">
        <v>565</v>
      </c>
      <c r="F513" s="122">
        <f>B4+(499*B6)</f>
        <v>500</v>
      </c>
      <c r="G513" s="210"/>
    </row>
    <row r="514" spans="1:7" x14ac:dyDescent="0.2">
      <c r="A514" s="41"/>
      <c r="B514" s="41"/>
      <c r="C514" s="41"/>
      <c r="D514" s="109" t="s">
        <v>694</v>
      </c>
      <c r="E514" s="110" t="s">
        <v>565</v>
      </c>
      <c r="F514" s="111">
        <f>B4+(500*B6)</f>
        <v>501</v>
      </c>
      <c r="G514" s="210"/>
    </row>
    <row r="515" spans="1:7" x14ac:dyDescent="0.2">
      <c r="A515" s="41"/>
      <c r="B515" s="41"/>
      <c r="C515" s="41"/>
      <c r="D515" s="109" t="s">
        <v>446</v>
      </c>
      <c r="E515" s="110" t="s">
        <v>565</v>
      </c>
      <c r="F515" s="111">
        <f>B4+(501*B6)</f>
        <v>502</v>
      </c>
      <c r="G515" s="210"/>
    </row>
    <row r="516" spans="1:7" x14ac:dyDescent="0.2">
      <c r="A516" s="41"/>
      <c r="B516" s="41"/>
      <c r="C516" s="41"/>
      <c r="D516" s="109" t="s">
        <v>354</v>
      </c>
      <c r="E516" s="110" t="s">
        <v>565</v>
      </c>
      <c r="F516" s="111">
        <f>B4+(502*B6)</f>
        <v>503</v>
      </c>
      <c r="G516" s="210"/>
    </row>
    <row r="517" spans="1:7" x14ac:dyDescent="0.2">
      <c r="A517" s="41"/>
      <c r="B517" s="41"/>
      <c r="C517" s="41"/>
      <c r="D517" s="109" t="s">
        <v>136</v>
      </c>
      <c r="E517" s="110" t="s">
        <v>565</v>
      </c>
      <c r="F517" s="111">
        <f>B4+(503*B6)</f>
        <v>504</v>
      </c>
      <c r="G517" s="210"/>
    </row>
    <row r="518" spans="1:7" x14ac:dyDescent="0.2">
      <c r="A518" s="41"/>
      <c r="B518" s="41"/>
      <c r="C518" s="41"/>
      <c r="D518" s="109" t="s">
        <v>371</v>
      </c>
      <c r="E518" s="110" t="s">
        <v>565</v>
      </c>
      <c r="F518" s="122">
        <f>B4+(504*B6)</f>
        <v>505</v>
      </c>
      <c r="G518" s="210"/>
    </row>
    <row r="519" spans="1:7" x14ac:dyDescent="0.2">
      <c r="A519" s="41"/>
      <c r="B519" s="41"/>
      <c r="C519" s="41"/>
      <c r="D519" s="109" t="s">
        <v>483</v>
      </c>
      <c r="E519" s="110" t="s">
        <v>565</v>
      </c>
      <c r="F519" s="122">
        <f>B4+(505*B6)</f>
        <v>506</v>
      </c>
      <c r="G519" s="210"/>
    </row>
    <row r="520" spans="1:7" x14ac:dyDescent="0.2">
      <c r="A520" s="41"/>
      <c r="B520" s="41"/>
      <c r="C520" s="41"/>
      <c r="D520" s="207" t="s">
        <v>294</v>
      </c>
      <c r="E520" s="110" t="s">
        <v>565</v>
      </c>
      <c r="F520" s="111">
        <f>B4+(506*B6)</f>
        <v>507</v>
      </c>
      <c r="G520" s="210"/>
    </row>
    <row r="521" spans="1:7" x14ac:dyDescent="0.2">
      <c r="A521" s="41"/>
      <c r="B521" s="41"/>
      <c r="C521" s="41"/>
      <c r="D521" s="109" t="s">
        <v>152</v>
      </c>
      <c r="E521" s="110" t="s">
        <v>565</v>
      </c>
      <c r="F521" s="111">
        <f>B4+(507*B6)</f>
        <v>508</v>
      </c>
      <c r="G521" s="210"/>
    </row>
    <row r="522" spans="1:7" x14ac:dyDescent="0.2">
      <c r="A522" s="41"/>
      <c r="B522" s="41"/>
      <c r="C522" s="41"/>
      <c r="D522" s="109" t="s">
        <v>676</v>
      </c>
      <c r="E522" s="110" t="s">
        <v>565</v>
      </c>
      <c r="F522" s="122">
        <f>B4+(508*B6)</f>
        <v>509</v>
      </c>
      <c r="G522" s="210"/>
    </row>
    <row r="523" spans="1:7" x14ac:dyDescent="0.2">
      <c r="A523" s="41"/>
      <c r="B523" s="41"/>
      <c r="C523" s="41"/>
      <c r="D523" s="109" t="s">
        <v>404</v>
      </c>
      <c r="E523" s="110" t="s">
        <v>565</v>
      </c>
      <c r="F523" s="122">
        <f>B4+(509*B6)</f>
        <v>510</v>
      </c>
      <c r="G523" s="210"/>
    </row>
    <row r="524" spans="1:7" x14ac:dyDescent="0.2">
      <c r="A524" s="41"/>
      <c r="B524" s="41"/>
      <c r="C524" s="41"/>
      <c r="D524" s="109" t="s">
        <v>81</v>
      </c>
      <c r="E524" s="110" t="s">
        <v>565</v>
      </c>
      <c r="F524" s="111">
        <f>B4+(510*B6)</f>
        <v>511</v>
      </c>
      <c r="G524" s="210"/>
    </row>
    <row r="525" spans="1:7" x14ac:dyDescent="0.2">
      <c r="A525" s="41"/>
      <c r="B525" s="41"/>
      <c r="C525" s="41"/>
      <c r="D525" s="109" t="s">
        <v>657</v>
      </c>
      <c r="E525" s="110" t="s">
        <v>565</v>
      </c>
      <c r="F525" s="111">
        <f>B4+(511*B6)</f>
        <v>512</v>
      </c>
      <c r="G525" s="210"/>
    </row>
    <row r="526" spans="1:7" x14ac:dyDescent="0.2">
      <c r="A526" s="41"/>
      <c r="B526" s="41"/>
      <c r="C526" s="41"/>
      <c r="D526" s="109" t="s">
        <v>683</v>
      </c>
      <c r="E526" s="110" t="s">
        <v>565</v>
      </c>
      <c r="F526" s="111">
        <f>B4+(512*B6)</f>
        <v>513</v>
      </c>
      <c r="G526" s="210"/>
    </row>
    <row r="527" spans="1:7" x14ac:dyDescent="0.2">
      <c r="A527" s="41"/>
      <c r="B527" s="41"/>
      <c r="C527" s="41"/>
      <c r="D527" s="109" t="s">
        <v>457</v>
      </c>
      <c r="E527" s="110" t="s">
        <v>565</v>
      </c>
      <c r="F527" s="111">
        <f>B4+(513*B6)</f>
        <v>514</v>
      </c>
      <c r="G527" s="210"/>
    </row>
    <row r="528" spans="1:7" x14ac:dyDescent="0.2">
      <c r="A528" s="41"/>
      <c r="B528" s="41"/>
      <c r="C528" s="41"/>
      <c r="D528" s="109" t="s">
        <v>235</v>
      </c>
      <c r="E528" s="110" t="s">
        <v>565</v>
      </c>
      <c r="F528" s="122">
        <f>B4+(514*B6)</f>
        <v>515</v>
      </c>
      <c r="G528" s="210"/>
    </row>
    <row r="529" spans="1:7" x14ac:dyDescent="0.2">
      <c r="A529" s="41"/>
      <c r="B529" s="41"/>
      <c r="C529" s="41"/>
      <c r="D529" s="109" t="s">
        <v>640</v>
      </c>
      <c r="E529" s="110" t="s">
        <v>565</v>
      </c>
      <c r="F529" s="122">
        <f>B4+(515*B6)</f>
        <v>516</v>
      </c>
      <c r="G529" s="210"/>
    </row>
    <row r="530" spans="1:7" x14ac:dyDescent="0.2">
      <c r="A530" s="41"/>
      <c r="B530" s="41"/>
      <c r="C530" s="41"/>
      <c r="D530" s="109" t="s">
        <v>252</v>
      </c>
      <c r="E530" s="110" t="s">
        <v>565</v>
      </c>
      <c r="F530" s="111">
        <f>B4+(516*B6)</f>
        <v>517</v>
      </c>
      <c r="G530" s="210"/>
    </row>
    <row r="531" spans="1:7" x14ac:dyDescent="0.2">
      <c r="A531" s="41"/>
      <c r="B531" s="41"/>
      <c r="C531" s="41"/>
      <c r="D531" s="109" t="s">
        <v>512</v>
      </c>
      <c r="E531" s="110" t="s">
        <v>565</v>
      </c>
      <c r="F531" s="111">
        <f>B4+(517*B6)</f>
        <v>518</v>
      </c>
      <c r="G531" s="210"/>
    </row>
    <row r="532" spans="1:7" x14ac:dyDescent="0.2">
      <c r="A532" s="41"/>
      <c r="B532" s="41"/>
      <c r="C532" s="41"/>
      <c r="D532" s="109" t="s">
        <v>340</v>
      </c>
      <c r="E532" s="110" t="s">
        <v>565</v>
      </c>
      <c r="F532" s="122">
        <f>B4+(518*B6)</f>
        <v>519</v>
      </c>
      <c r="G532" s="210"/>
    </row>
    <row r="533" spans="1:7" x14ac:dyDescent="0.2">
      <c r="A533" s="41"/>
      <c r="B533" s="41"/>
      <c r="C533" s="41"/>
      <c r="D533" s="109" t="s">
        <v>809</v>
      </c>
      <c r="E533" s="110" t="s">
        <v>565</v>
      </c>
      <c r="F533" s="122">
        <f>B4+(519*B6)</f>
        <v>520</v>
      </c>
      <c r="G533" s="210"/>
    </row>
    <row r="534" spans="1:7" x14ac:dyDescent="0.2">
      <c r="A534" s="41"/>
      <c r="B534" s="41"/>
      <c r="C534" s="41"/>
      <c r="D534" s="109" t="s">
        <v>391</v>
      </c>
      <c r="E534" s="110" t="s">
        <v>565</v>
      </c>
      <c r="F534" s="111">
        <f>B4+(520*B6)</f>
        <v>521</v>
      </c>
      <c r="G534" s="210"/>
    </row>
    <row r="535" spans="1:7" x14ac:dyDescent="0.2">
      <c r="A535" s="41"/>
      <c r="B535" s="41"/>
      <c r="C535" s="41"/>
      <c r="D535" s="109" t="s">
        <v>146</v>
      </c>
      <c r="E535" s="110" t="s">
        <v>565</v>
      </c>
      <c r="F535" s="111">
        <f>B4+(521*B6)</f>
        <v>522</v>
      </c>
      <c r="G535" s="210"/>
    </row>
    <row r="536" spans="1:7" x14ac:dyDescent="0.2">
      <c r="A536" s="41"/>
      <c r="B536" s="41"/>
      <c r="C536" s="41"/>
      <c r="D536" s="109" t="s">
        <v>266</v>
      </c>
      <c r="E536" s="110" t="s">
        <v>565</v>
      </c>
      <c r="F536" s="122">
        <f>B4+(522*B6)</f>
        <v>523</v>
      </c>
      <c r="G536" s="210"/>
    </row>
    <row r="537" spans="1:7" x14ac:dyDescent="0.2">
      <c r="A537" s="41"/>
      <c r="B537" s="41"/>
      <c r="C537" s="41"/>
      <c r="D537" s="109" t="s">
        <v>642</v>
      </c>
      <c r="E537" s="110" t="s">
        <v>565</v>
      </c>
      <c r="F537" s="122">
        <f>B4+(523*B6)</f>
        <v>524</v>
      </c>
      <c r="G537" s="210"/>
    </row>
    <row r="538" spans="1:7" x14ac:dyDescent="0.2">
      <c r="A538" s="41"/>
      <c r="B538" s="41"/>
      <c r="C538" s="41"/>
      <c r="D538" s="109" t="s">
        <v>647</v>
      </c>
      <c r="E538" s="110" t="s">
        <v>565</v>
      </c>
      <c r="F538" s="111">
        <f>B4+(524*B6)</f>
        <v>525</v>
      </c>
      <c r="G538" s="210"/>
    </row>
    <row r="539" spans="1:7" x14ac:dyDescent="0.2">
      <c r="A539" s="41"/>
      <c r="B539" s="41"/>
      <c r="C539" s="41"/>
      <c r="D539" s="109" t="s">
        <v>600</v>
      </c>
      <c r="E539" s="208" t="s">
        <v>565</v>
      </c>
      <c r="F539" s="209">
        <f>B4+(525*B6)</f>
        <v>526</v>
      </c>
      <c r="G539" s="210"/>
    </row>
    <row r="540" spans="1:7" x14ac:dyDescent="0.2">
      <c r="A540" s="41"/>
      <c r="B540" s="41"/>
      <c r="C540" s="41"/>
      <c r="D540" s="109" t="s">
        <v>240</v>
      </c>
      <c r="E540" s="110" t="s">
        <v>565</v>
      </c>
      <c r="F540" s="111">
        <f>B4+(526*B6)</f>
        <v>527</v>
      </c>
      <c r="G540" s="210"/>
    </row>
    <row r="541" spans="1:7" x14ac:dyDescent="0.2">
      <c r="A541" s="41"/>
      <c r="B541" s="41"/>
      <c r="C541" s="41"/>
      <c r="D541" s="109" t="s">
        <v>632</v>
      </c>
      <c r="E541" s="110" t="s">
        <v>565</v>
      </c>
      <c r="F541" s="111">
        <f>B4+(527*B6)</f>
        <v>528</v>
      </c>
      <c r="G541" s="210"/>
    </row>
    <row r="542" spans="1:7" x14ac:dyDescent="0.2">
      <c r="A542" s="41"/>
      <c r="B542" s="41"/>
      <c r="C542" s="41"/>
      <c r="D542" s="109" t="s">
        <v>191</v>
      </c>
      <c r="E542" s="110" t="s">
        <v>565</v>
      </c>
      <c r="F542" s="111">
        <f>B4+(528*B6)</f>
        <v>529</v>
      </c>
      <c r="G542" s="210"/>
    </row>
    <row r="543" spans="1:7" x14ac:dyDescent="0.2">
      <c r="A543" s="41"/>
      <c r="B543" s="41"/>
      <c r="C543" s="41"/>
      <c r="D543" s="109" t="s">
        <v>75</v>
      </c>
      <c r="E543" s="110" t="s">
        <v>565</v>
      </c>
      <c r="F543" s="111">
        <f>B4+(529*B6)</f>
        <v>530</v>
      </c>
      <c r="G543" s="210"/>
    </row>
    <row r="544" spans="1:7" x14ac:dyDescent="0.2">
      <c r="A544" s="41"/>
      <c r="B544" s="41"/>
      <c r="C544" s="41"/>
      <c r="D544" s="109" t="s">
        <v>299</v>
      </c>
      <c r="E544" s="110" t="s">
        <v>565</v>
      </c>
      <c r="F544" s="122">
        <f>B4+(530*B6)</f>
        <v>531</v>
      </c>
      <c r="G544" s="210"/>
    </row>
    <row r="545" spans="1:7" x14ac:dyDescent="0.2">
      <c r="A545" s="41"/>
      <c r="B545" s="41"/>
      <c r="C545" s="41"/>
      <c r="D545" s="109" t="s">
        <v>509</v>
      </c>
      <c r="E545" s="110" t="s">
        <v>565</v>
      </c>
      <c r="F545" s="122">
        <f>B4+(531*B6)</f>
        <v>532</v>
      </c>
      <c r="G545" s="210"/>
    </row>
    <row r="546" spans="1:7" x14ac:dyDescent="0.2">
      <c r="A546" s="41"/>
      <c r="B546" s="41"/>
      <c r="C546" s="41"/>
      <c r="D546" s="109" t="s">
        <v>337</v>
      </c>
      <c r="E546" s="110" t="s">
        <v>565</v>
      </c>
      <c r="F546" s="111">
        <f>B4+(532*B6)</f>
        <v>533</v>
      </c>
      <c r="G546" s="210"/>
    </row>
    <row r="547" spans="1:7" x14ac:dyDescent="0.2">
      <c r="A547" s="41"/>
      <c r="B547" s="41"/>
      <c r="C547" s="41"/>
      <c r="D547" s="109" t="s">
        <v>486</v>
      </c>
      <c r="E547" s="110" t="s">
        <v>565</v>
      </c>
      <c r="F547" s="111">
        <f>B4+(533*B6)</f>
        <v>534</v>
      </c>
      <c r="G547" s="210"/>
    </row>
    <row r="548" spans="1:7" x14ac:dyDescent="0.2">
      <c r="A548" s="41"/>
      <c r="B548" s="41"/>
      <c r="C548" s="41"/>
      <c r="D548" s="109" t="s">
        <v>135</v>
      </c>
      <c r="E548" s="110" t="s">
        <v>565</v>
      </c>
      <c r="F548" s="122">
        <f>B4+(534*B6)</f>
        <v>535</v>
      </c>
      <c r="G548" s="210"/>
    </row>
    <row r="549" spans="1:7" x14ac:dyDescent="0.2">
      <c r="A549" s="41"/>
      <c r="B549" s="41"/>
      <c r="C549" s="41"/>
      <c r="D549" s="109" t="s">
        <v>274</v>
      </c>
      <c r="E549" s="110" t="s">
        <v>565</v>
      </c>
      <c r="F549" s="122">
        <f>B4+(535*B6)</f>
        <v>536</v>
      </c>
      <c r="G549" s="210"/>
    </row>
    <row r="550" spans="1:7" x14ac:dyDescent="0.2">
      <c r="A550" s="41"/>
      <c r="B550" s="41"/>
      <c r="C550" s="41"/>
      <c r="D550" s="109" t="s">
        <v>585</v>
      </c>
      <c r="E550" s="110" t="s">
        <v>565</v>
      </c>
      <c r="F550" s="111">
        <f>B4+(536*B6)</f>
        <v>537</v>
      </c>
      <c r="G550" s="210"/>
    </row>
    <row r="551" spans="1:7" x14ac:dyDescent="0.2">
      <c r="A551" s="41"/>
      <c r="B551" s="41"/>
      <c r="C551" s="41"/>
      <c r="D551" s="109" t="s">
        <v>520</v>
      </c>
      <c r="E551" s="110" t="s">
        <v>565</v>
      </c>
      <c r="F551" s="111">
        <f>B4+(537*B6)</f>
        <v>538</v>
      </c>
      <c r="G551" s="210"/>
    </row>
    <row r="552" spans="1:7" x14ac:dyDescent="0.2">
      <c r="A552" s="41"/>
      <c r="B552" s="41"/>
      <c r="C552" s="41"/>
      <c r="D552" s="109" t="s">
        <v>495</v>
      </c>
      <c r="E552" s="110" t="s">
        <v>565</v>
      </c>
      <c r="F552" s="122">
        <f>B4+(538*B6)</f>
        <v>539</v>
      </c>
      <c r="G552" s="210"/>
    </row>
    <row r="553" spans="1:7" x14ac:dyDescent="0.2">
      <c r="A553" s="41"/>
      <c r="B553" s="41"/>
      <c r="C553" s="41"/>
      <c r="D553" s="109" t="s">
        <v>176</v>
      </c>
      <c r="E553" s="110" t="s">
        <v>565</v>
      </c>
      <c r="F553" s="122">
        <f>B4+(539*B6)</f>
        <v>540</v>
      </c>
      <c r="G553" s="210"/>
    </row>
    <row r="554" spans="1:7" x14ac:dyDescent="0.2">
      <c r="A554" s="41"/>
      <c r="B554" s="41"/>
      <c r="C554" s="41"/>
      <c r="D554" s="109" t="s">
        <v>686</v>
      </c>
      <c r="E554" s="110" t="s">
        <v>565</v>
      </c>
      <c r="F554" s="111">
        <f>B4+(540*B6)</f>
        <v>541</v>
      </c>
      <c r="G554" s="210"/>
    </row>
    <row r="555" spans="1:7" x14ac:dyDescent="0.2">
      <c r="A555" s="41"/>
      <c r="B555" s="41"/>
      <c r="C555" s="41"/>
      <c r="D555" s="109" t="s">
        <v>321</v>
      </c>
      <c r="E555" s="110" t="s">
        <v>565</v>
      </c>
      <c r="F555" s="111">
        <f>B4+(541*B6)</f>
        <v>542</v>
      </c>
      <c r="G555" s="210"/>
    </row>
    <row r="556" spans="1:7" x14ac:dyDescent="0.2">
      <c r="A556" s="41"/>
      <c r="B556" s="41"/>
      <c r="C556" s="41"/>
      <c r="D556" s="109" t="s">
        <v>433</v>
      </c>
      <c r="E556" s="110" t="s">
        <v>565</v>
      </c>
      <c r="F556" s="111">
        <f>B4+(542*B6)</f>
        <v>543</v>
      </c>
      <c r="G556" s="210"/>
    </row>
    <row r="557" spans="1:7" x14ac:dyDescent="0.2">
      <c r="A557" s="41"/>
      <c r="B557" s="41"/>
      <c r="C557" s="41"/>
      <c r="D557" s="109" t="s">
        <v>104</v>
      </c>
      <c r="E557" s="110" t="s">
        <v>565</v>
      </c>
      <c r="F557" s="111">
        <f>B4+(543*B6)</f>
        <v>544</v>
      </c>
      <c r="G557" s="210"/>
    </row>
    <row r="558" spans="1:7" x14ac:dyDescent="0.2">
      <c r="A558" s="41"/>
      <c r="B558" s="41"/>
      <c r="C558" s="41"/>
      <c r="D558" s="109" t="s">
        <v>454</v>
      </c>
      <c r="E558" s="110" t="s">
        <v>565</v>
      </c>
      <c r="F558" s="122">
        <f>B4+(544*B6)</f>
        <v>545</v>
      </c>
      <c r="G558" s="210"/>
    </row>
    <row r="559" spans="1:7" x14ac:dyDescent="0.2">
      <c r="A559" s="41"/>
      <c r="B559" s="41"/>
      <c r="C559" s="41"/>
      <c r="D559" s="109" t="s">
        <v>816</v>
      </c>
      <c r="E559" s="110" t="s">
        <v>565</v>
      </c>
      <c r="F559" s="122">
        <f>B4+(545*B6)</f>
        <v>546</v>
      </c>
      <c r="G559" s="210"/>
    </row>
    <row r="560" spans="1:7" x14ac:dyDescent="0.2">
      <c r="A560" s="41"/>
      <c r="B560" s="41"/>
      <c r="C560" s="41"/>
      <c r="D560" s="109" t="s">
        <v>491</v>
      </c>
      <c r="E560" s="110" t="s">
        <v>565</v>
      </c>
      <c r="F560" s="111">
        <f>B4+(546*B6)</f>
        <v>547</v>
      </c>
      <c r="G560" s="210"/>
    </row>
    <row r="561" spans="1:7" x14ac:dyDescent="0.2">
      <c r="A561" s="41"/>
      <c r="B561" s="41"/>
      <c r="C561" s="41"/>
      <c r="D561" s="109" t="s">
        <v>79</v>
      </c>
      <c r="E561" s="110" t="s">
        <v>565</v>
      </c>
      <c r="F561" s="111">
        <f>B4+(547*B6)</f>
        <v>548</v>
      </c>
      <c r="G561" s="210"/>
    </row>
    <row r="562" spans="1:7" x14ac:dyDescent="0.2">
      <c r="A562" s="41"/>
      <c r="B562" s="41"/>
      <c r="C562" s="41"/>
      <c r="D562" s="109" t="s">
        <v>108</v>
      </c>
      <c r="E562" s="110" t="s">
        <v>565</v>
      </c>
      <c r="F562" s="122">
        <f>B4+(548*B6)</f>
        <v>549</v>
      </c>
      <c r="G562" s="210"/>
    </row>
    <row r="563" spans="1:7" x14ac:dyDescent="0.2">
      <c r="A563" s="41"/>
      <c r="B563" s="41"/>
      <c r="C563" s="41"/>
      <c r="D563" s="109" t="s">
        <v>588</v>
      </c>
      <c r="E563" s="110" t="s">
        <v>565</v>
      </c>
      <c r="F563" s="122">
        <f>B4+(549*B6)</f>
        <v>550</v>
      </c>
      <c r="G563" s="210"/>
    </row>
    <row r="564" spans="1:7" x14ac:dyDescent="0.2">
      <c r="A564" s="41"/>
      <c r="B564" s="41"/>
      <c r="C564" s="41"/>
      <c r="D564" s="109" t="s">
        <v>631</v>
      </c>
      <c r="E564" s="110" t="s">
        <v>565</v>
      </c>
      <c r="F564" s="111">
        <f>B4+(550*B6)</f>
        <v>551</v>
      </c>
      <c r="G564" s="210"/>
    </row>
    <row r="565" spans="1:7" x14ac:dyDescent="0.2">
      <c r="A565" s="41"/>
      <c r="B565" s="41"/>
      <c r="C565" s="41"/>
      <c r="D565" s="109" t="s">
        <v>655</v>
      </c>
      <c r="E565" s="110" t="s">
        <v>565</v>
      </c>
      <c r="F565" s="111">
        <f>B4+(551*B6)</f>
        <v>552</v>
      </c>
      <c r="G565" s="210"/>
    </row>
    <row r="566" spans="1:7" x14ac:dyDescent="0.2">
      <c r="A566" s="41"/>
      <c r="B566" s="41"/>
      <c r="C566" s="41"/>
      <c r="D566" s="109" t="s">
        <v>173</v>
      </c>
      <c r="E566" s="110" t="s">
        <v>565</v>
      </c>
      <c r="F566" s="122">
        <f>B4+(552*B6)</f>
        <v>553</v>
      </c>
      <c r="G566" s="210"/>
    </row>
    <row r="567" spans="1:7" x14ac:dyDescent="0.2">
      <c r="A567" s="41"/>
      <c r="B567" s="41"/>
      <c r="C567" s="41"/>
      <c r="D567" s="109" t="s">
        <v>614</v>
      </c>
      <c r="E567" s="110" t="s">
        <v>565</v>
      </c>
      <c r="F567" s="122">
        <f>B4+(553*B6)</f>
        <v>554</v>
      </c>
      <c r="G567" s="210"/>
    </row>
    <row r="568" spans="1:7" x14ac:dyDescent="0.2">
      <c r="A568" s="41"/>
      <c r="B568" s="41"/>
      <c r="C568" s="41"/>
      <c r="D568" s="109" t="s">
        <v>327</v>
      </c>
      <c r="E568" s="110" t="s">
        <v>565</v>
      </c>
      <c r="F568" s="111">
        <f>B4+(554*B6)</f>
        <v>555</v>
      </c>
      <c r="G568" s="210"/>
    </row>
    <row r="569" spans="1:7" x14ac:dyDescent="0.2">
      <c r="A569" s="41"/>
      <c r="B569" s="41"/>
      <c r="C569" s="41"/>
      <c r="D569" s="109" t="s">
        <v>336</v>
      </c>
      <c r="E569" s="110" t="s">
        <v>565</v>
      </c>
      <c r="F569" s="111">
        <f>B4+(555*B6)</f>
        <v>556</v>
      </c>
      <c r="G569" s="210"/>
    </row>
    <row r="570" spans="1:7" x14ac:dyDescent="0.2">
      <c r="A570" s="41"/>
      <c r="B570" s="41"/>
      <c r="C570" s="41"/>
      <c r="D570" s="109" t="s">
        <v>238</v>
      </c>
      <c r="E570" s="110" t="s">
        <v>565</v>
      </c>
      <c r="F570" s="111">
        <f>B4+(556*B6)</f>
        <v>557</v>
      </c>
      <c r="G570" s="210"/>
    </row>
    <row r="571" spans="1:7" x14ac:dyDescent="0.2">
      <c r="A571" s="41"/>
      <c r="B571" s="41"/>
      <c r="C571" s="41"/>
      <c r="D571" s="109" t="s">
        <v>474</v>
      </c>
      <c r="E571" s="110" t="s">
        <v>565</v>
      </c>
      <c r="F571" s="111">
        <f>B4+(557*B6)</f>
        <v>558</v>
      </c>
      <c r="G571" s="210"/>
    </row>
    <row r="572" spans="1:7" x14ac:dyDescent="0.2">
      <c r="A572" s="41"/>
      <c r="B572" s="41"/>
      <c r="C572" s="41"/>
      <c r="D572" s="109" t="s">
        <v>273</v>
      </c>
      <c r="E572" s="110" t="s">
        <v>565</v>
      </c>
      <c r="F572" s="122">
        <f>B4+(558*B6)</f>
        <v>559</v>
      </c>
      <c r="G572" s="210"/>
    </row>
    <row r="573" spans="1:7" x14ac:dyDescent="0.2">
      <c r="A573" s="41"/>
      <c r="B573" s="41"/>
      <c r="C573" s="41"/>
      <c r="D573" s="109" t="s">
        <v>447</v>
      </c>
      <c r="E573" s="110" t="s">
        <v>565</v>
      </c>
      <c r="F573" s="122">
        <f>B4+(559*B6)</f>
        <v>560</v>
      </c>
      <c r="G573" s="210"/>
    </row>
    <row r="574" spans="1:7" x14ac:dyDescent="0.2">
      <c r="A574" s="41"/>
      <c r="B574" s="41"/>
      <c r="C574" s="41"/>
      <c r="D574" s="109" t="s">
        <v>256</v>
      </c>
      <c r="E574" s="110" t="s">
        <v>565</v>
      </c>
      <c r="F574" s="111">
        <f>B4+(560*B6)</f>
        <v>561</v>
      </c>
      <c r="G574" s="210"/>
    </row>
    <row r="575" spans="1:7" x14ac:dyDescent="0.2">
      <c r="A575" s="41"/>
      <c r="B575" s="41"/>
      <c r="C575" s="41"/>
      <c r="D575" s="109" t="s">
        <v>197</v>
      </c>
      <c r="E575" s="110" t="s">
        <v>565</v>
      </c>
      <c r="F575" s="111">
        <f>B4+(561*B6)</f>
        <v>562</v>
      </c>
      <c r="G575" s="210"/>
    </row>
    <row r="576" spans="1:7" x14ac:dyDescent="0.2">
      <c r="A576" s="41"/>
      <c r="B576" s="41"/>
      <c r="C576" s="41"/>
      <c r="D576" s="109" t="s">
        <v>629</v>
      </c>
      <c r="E576" s="110" t="s">
        <v>565</v>
      </c>
      <c r="F576" s="122">
        <f>B4+(562*B6)</f>
        <v>563</v>
      </c>
      <c r="G576" s="210"/>
    </row>
    <row r="577" spans="1:67" x14ac:dyDescent="0.2">
      <c r="A577" s="41"/>
      <c r="B577" s="41"/>
      <c r="C577" s="41"/>
      <c r="D577" s="109" t="s">
        <v>485</v>
      </c>
      <c r="E577" s="110" t="s">
        <v>565</v>
      </c>
      <c r="F577" s="122">
        <f>B4+(563*B6)</f>
        <v>564</v>
      </c>
      <c r="G577" s="41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42"/>
      <c r="AD577" s="42"/>
      <c r="AE577" s="42"/>
      <c r="AF577" s="42"/>
      <c r="AG577" s="42"/>
      <c r="AH577" s="42"/>
      <c r="AI577" s="42"/>
      <c r="AJ577" s="42"/>
      <c r="AK577" s="42"/>
      <c r="AL577" s="42"/>
      <c r="AM577" s="42"/>
      <c r="AN577" s="42"/>
      <c r="AO577" s="42"/>
      <c r="AP577" s="42"/>
      <c r="AQ577" s="42"/>
      <c r="AR577" s="42"/>
      <c r="AS577" s="42"/>
      <c r="AT577" s="42"/>
      <c r="AU577" s="42"/>
      <c r="AV577" s="42"/>
      <c r="AW577" s="42"/>
      <c r="AX577" s="42"/>
      <c r="AY577" s="42"/>
      <c r="AZ577" s="42"/>
      <c r="BA577" s="42"/>
      <c r="BB577" s="42"/>
      <c r="BC577" s="42"/>
      <c r="BD577" s="42"/>
      <c r="BE577" s="42"/>
      <c r="BF577" s="42"/>
      <c r="BG577" s="42"/>
      <c r="BH577" s="42"/>
      <c r="BI577" s="42"/>
      <c r="BJ577" s="42"/>
      <c r="BK577" s="42"/>
      <c r="BL577" s="42"/>
      <c r="BM577" s="42"/>
      <c r="BN577" s="42"/>
      <c r="BO577" s="42"/>
    </row>
    <row r="578" spans="1:67" x14ac:dyDescent="0.2">
      <c r="A578" s="41"/>
      <c r="B578" s="41"/>
      <c r="C578" s="41"/>
      <c r="D578" s="109" t="s">
        <v>558</v>
      </c>
      <c r="E578" s="110" t="s">
        <v>565</v>
      </c>
      <c r="F578" s="111">
        <f>B4+(564*B6)</f>
        <v>565</v>
      </c>
      <c r="G578" s="41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42"/>
      <c r="AD578" s="42"/>
      <c r="AE578" s="42"/>
      <c r="AF578" s="42"/>
      <c r="AG578" s="42"/>
      <c r="AH578" s="42"/>
      <c r="AI578" s="42"/>
      <c r="AJ578" s="42"/>
      <c r="AK578" s="42"/>
      <c r="AL578" s="42"/>
      <c r="AM578" s="42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42"/>
      <c r="AZ578" s="42"/>
      <c r="BA578" s="42"/>
      <c r="BB578" s="42"/>
      <c r="BC578" s="42"/>
      <c r="BD578" s="42"/>
      <c r="BE578" s="42"/>
      <c r="BF578" s="42"/>
      <c r="BG578" s="42"/>
      <c r="BH578" s="42"/>
      <c r="BI578" s="42"/>
      <c r="BJ578" s="42"/>
      <c r="BK578" s="42"/>
      <c r="BL578" s="42"/>
      <c r="BM578" s="42"/>
      <c r="BN578" s="42"/>
      <c r="BO578" s="42"/>
    </row>
    <row r="579" spans="1:67" x14ac:dyDescent="0.2">
      <c r="A579" s="41"/>
      <c r="B579" s="41"/>
      <c r="C579" s="41"/>
      <c r="D579" s="109" t="s">
        <v>356</v>
      </c>
      <c r="E579" s="110" t="s">
        <v>565</v>
      </c>
      <c r="F579" s="111">
        <f>B4+(565*B6)</f>
        <v>566</v>
      </c>
      <c r="G579" s="41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  <c r="AL579" s="42"/>
      <c r="AM579" s="42"/>
      <c r="AN579" s="42"/>
      <c r="AO579" s="42"/>
      <c r="AP579" s="42"/>
      <c r="AQ579" s="42"/>
      <c r="AR579" s="42"/>
      <c r="AS579" s="42"/>
      <c r="AT579" s="42"/>
      <c r="AU579" s="42"/>
      <c r="AV579" s="42"/>
      <c r="AW579" s="42"/>
      <c r="AX579" s="42"/>
      <c r="AY579" s="42"/>
      <c r="AZ579" s="42"/>
      <c r="BA579" s="42"/>
      <c r="BB579" s="42"/>
      <c r="BC579" s="42"/>
      <c r="BD579" s="42"/>
      <c r="BE579" s="42"/>
      <c r="BF579" s="42"/>
      <c r="BG579" s="42"/>
      <c r="BH579" s="42"/>
      <c r="BI579" s="42"/>
      <c r="BJ579" s="42"/>
      <c r="BK579" s="42"/>
      <c r="BL579" s="42"/>
      <c r="BM579" s="42"/>
      <c r="BN579" s="42"/>
      <c r="BO579" s="42"/>
    </row>
    <row r="580" spans="1:67" x14ac:dyDescent="0.2">
      <c r="A580" s="41"/>
      <c r="B580" s="41"/>
      <c r="C580" s="41"/>
      <c r="D580" s="109" t="s">
        <v>666</v>
      </c>
      <c r="E580" s="110" t="s">
        <v>565</v>
      </c>
      <c r="F580" s="122">
        <f>B4+(566*B6)</f>
        <v>567</v>
      </c>
      <c r="G580" s="41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2"/>
      <c r="AF580" s="42"/>
      <c r="AG580" s="42"/>
      <c r="AH580" s="42"/>
      <c r="AI580" s="42"/>
      <c r="AJ580" s="42"/>
      <c r="AK580" s="42"/>
      <c r="AL580" s="42"/>
      <c r="AM580" s="42"/>
      <c r="AN580" s="42"/>
      <c r="AO580" s="42"/>
      <c r="AP580" s="42"/>
      <c r="AQ580" s="42"/>
      <c r="AR580" s="42"/>
      <c r="AS580" s="42"/>
      <c r="AT580" s="42"/>
      <c r="AU580" s="42"/>
      <c r="AV580" s="42"/>
      <c r="AW580" s="42"/>
      <c r="AX580" s="42"/>
      <c r="AY580" s="42"/>
      <c r="AZ580" s="42"/>
      <c r="BA580" s="42"/>
      <c r="BB580" s="42"/>
      <c r="BC580" s="42"/>
      <c r="BD580" s="42"/>
      <c r="BE580" s="42"/>
      <c r="BF580" s="42"/>
      <c r="BG580" s="42"/>
      <c r="BH580" s="42"/>
      <c r="BI580" s="42"/>
      <c r="BJ580" s="42"/>
      <c r="BK580" s="42"/>
      <c r="BL580" s="42"/>
      <c r="BM580" s="42"/>
      <c r="BN580" s="42"/>
      <c r="BO580" s="42"/>
    </row>
    <row r="581" spans="1:67" x14ac:dyDescent="0.2">
      <c r="A581" s="41"/>
      <c r="B581" s="41"/>
      <c r="C581" s="41"/>
      <c r="D581" s="109" t="s">
        <v>118</v>
      </c>
      <c r="E581" s="110" t="s">
        <v>565</v>
      </c>
      <c r="F581" s="122">
        <f>B4+(567*B6)</f>
        <v>568</v>
      </c>
      <c r="G581" s="41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  <c r="AC581" s="42"/>
      <c r="AD581" s="42"/>
      <c r="AE581" s="42"/>
      <c r="AF581" s="42"/>
      <c r="AG581" s="42"/>
      <c r="AH581" s="42"/>
      <c r="AI581" s="42"/>
      <c r="AJ581" s="42"/>
      <c r="AK581" s="42"/>
      <c r="AL581" s="42"/>
      <c r="AM581" s="42"/>
      <c r="AN581" s="42"/>
      <c r="AO581" s="42"/>
      <c r="AP581" s="42"/>
      <c r="AQ581" s="42"/>
      <c r="AR581" s="42"/>
      <c r="AS581" s="42"/>
      <c r="AT581" s="42"/>
      <c r="AU581" s="42"/>
      <c r="AV581" s="42"/>
      <c r="AW581" s="42"/>
      <c r="AX581" s="42"/>
      <c r="AY581" s="42"/>
      <c r="AZ581" s="42"/>
      <c r="BA581" s="42"/>
      <c r="BB581" s="42"/>
      <c r="BC581" s="42"/>
      <c r="BD581" s="42"/>
      <c r="BE581" s="42"/>
      <c r="BF581" s="42"/>
      <c r="BG581" s="42"/>
      <c r="BH581" s="42"/>
      <c r="BI581" s="42"/>
      <c r="BJ581" s="42"/>
      <c r="BK581" s="42"/>
      <c r="BL581" s="42"/>
      <c r="BM581" s="42"/>
      <c r="BN581" s="42"/>
      <c r="BO581" s="42"/>
    </row>
    <row r="582" spans="1:67" x14ac:dyDescent="0.2">
      <c r="A582" s="41"/>
      <c r="B582" s="41"/>
      <c r="C582" s="41"/>
      <c r="D582" s="109" t="s">
        <v>393</v>
      </c>
      <c r="E582" s="110" t="s">
        <v>565</v>
      </c>
      <c r="F582" s="111">
        <f>B4+(568*B6)</f>
        <v>569</v>
      </c>
      <c r="G582" s="41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  <c r="AA582" s="42"/>
      <c r="AB582" s="42"/>
      <c r="AC582" s="42"/>
      <c r="AD582" s="42"/>
      <c r="AE582" s="42"/>
      <c r="AF582" s="42"/>
      <c r="AG582" s="42"/>
      <c r="AH582" s="42"/>
      <c r="AI582" s="42"/>
      <c r="AJ582" s="42"/>
      <c r="AK582" s="42"/>
      <c r="AL582" s="42"/>
      <c r="AM582" s="42"/>
      <c r="AN582" s="42"/>
      <c r="AO582" s="42"/>
      <c r="AP582" s="42"/>
      <c r="AQ582" s="42"/>
      <c r="AR582" s="42"/>
      <c r="AS582" s="42"/>
      <c r="AT582" s="42"/>
      <c r="AU582" s="42"/>
      <c r="AV582" s="42"/>
      <c r="AW582" s="42"/>
      <c r="AX582" s="42"/>
      <c r="AY582" s="42"/>
      <c r="AZ582" s="42"/>
      <c r="BA582" s="42"/>
      <c r="BB582" s="42"/>
      <c r="BC582" s="42"/>
      <c r="BD582" s="42"/>
      <c r="BE582" s="42"/>
      <c r="BF582" s="42"/>
      <c r="BG582" s="42"/>
      <c r="BH582" s="42"/>
      <c r="BI582" s="42"/>
      <c r="BJ582" s="42"/>
      <c r="BK582" s="42"/>
      <c r="BL582" s="42"/>
      <c r="BM582" s="42"/>
      <c r="BN582" s="42"/>
      <c r="BO582" s="42"/>
    </row>
    <row r="583" spans="1:67" x14ac:dyDescent="0.2">
      <c r="A583" s="41"/>
      <c r="B583" s="41"/>
      <c r="C583" s="41"/>
      <c r="D583" s="109" t="s">
        <v>145</v>
      </c>
      <c r="E583" s="110" t="s">
        <v>565</v>
      </c>
      <c r="F583" s="111">
        <f>B4+(569*B6)</f>
        <v>570</v>
      </c>
      <c r="G583" s="41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  <c r="AA583" s="42"/>
      <c r="AB583" s="42"/>
      <c r="AC583" s="42"/>
      <c r="AD583" s="42"/>
      <c r="AE583" s="42"/>
      <c r="AF583" s="42"/>
      <c r="AG583" s="42"/>
      <c r="AH583" s="42"/>
      <c r="AI583" s="42"/>
      <c r="AJ583" s="42"/>
      <c r="AK583" s="42"/>
      <c r="AL583" s="42"/>
      <c r="AM583" s="42"/>
      <c r="AN583" s="42"/>
      <c r="AO583" s="42"/>
      <c r="AP583" s="42"/>
      <c r="AQ583" s="42"/>
      <c r="AR583" s="42"/>
      <c r="AS583" s="42"/>
      <c r="AT583" s="42"/>
      <c r="AU583" s="42"/>
      <c r="AV583" s="42"/>
      <c r="AW583" s="42"/>
      <c r="AX583" s="42"/>
      <c r="AY583" s="42"/>
      <c r="AZ583" s="42"/>
      <c r="BA583" s="42"/>
      <c r="BB583" s="42"/>
      <c r="BC583" s="42"/>
      <c r="BD583" s="42"/>
      <c r="BE583" s="42"/>
      <c r="BF583" s="42"/>
      <c r="BG583" s="42"/>
      <c r="BH583" s="42"/>
      <c r="BI583" s="42"/>
      <c r="BJ583" s="42"/>
      <c r="BK583" s="42"/>
      <c r="BL583" s="42"/>
      <c r="BM583" s="42"/>
      <c r="BN583" s="42"/>
      <c r="BO583" s="42"/>
    </row>
    <row r="584" spans="1:67" x14ac:dyDescent="0.2">
      <c r="A584" s="41"/>
      <c r="B584" s="41"/>
      <c r="C584" s="41"/>
      <c r="D584" s="109" t="s">
        <v>530</v>
      </c>
      <c r="E584" s="110" t="s">
        <v>565</v>
      </c>
      <c r="F584" s="111">
        <f>B4+(570*B6)</f>
        <v>571</v>
      </c>
      <c r="G584" s="41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2"/>
      <c r="AF584" s="42"/>
      <c r="AG584" s="42"/>
      <c r="AH584" s="42"/>
      <c r="AI584" s="42"/>
      <c r="AJ584" s="42"/>
      <c r="AK584" s="42"/>
      <c r="AL584" s="42"/>
      <c r="AM584" s="42"/>
      <c r="AN584" s="42"/>
      <c r="AO584" s="42"/>
      <c r="AP584" s="42"/>
      <c r="AQ584" s="42"/>
      <c r="AR584" s="42"/>
      <c r="AS584" s="42"/>
      <c r="AT584" s="42"/>
      <c r="AU584" s="42"/>
      <c r="AV584" s="42"/>
      <c r="AW584" s="42"/>
      <c r="AX584" s="42"/>
      <c r="AY584" s="42"/>
      <c r="AZ584" s="42"/>
      <c r="BA584" s="42"/>
      <c r="BB584" s="42"/>
      <c r="BC584" s="42"/>
      <c r="BD584" s="42"/>
      <c r="BE584" s="42"/>
      <c r="BF584" s="42"/>
      <c r="BG584" s="42"/>
      <c r="BH584" s="42"/>
      <c r="BI584" s="42"/>
      <c r="BJ584" s="42"/>
      <c r="BK584" s="42"/>
      <c r="BL584" s="42"/>
      <c r="BM584" s="42"/>
      <c r="BN584" s="42"/>
      <c r="BO584" s="42"/>
    </row>
    <row r="585" spans="1:67" x14ac:dyDescent="0.2">
      <c r="A585" s="41"/>
      <c r="B585" s="41"/>
      <c r="C585" s="41"/>
      <c r="D585" s="109" t="s">
        <v>812</v>
      </c>
      <c r="E585" s="110" t="s">
        <v>565</v>
      </c>
      <c r="F585" s="111">
        <f>B4+(571*B6)</f>
        <v>572</v>
      </c>
      <c r="G585" s="41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  <c r="AA585" s="42"/>
      <c r="AB585" s="42"/>
      <c r="AC585" s="42"/>
      <c r="AD585" s="42"/>
      <c r="AE585" s="42"/>
      <c r="AF585" s="42"/>
      <c r="AG585" s="42"/>
      <c r="AH585" s="42"/>
      <c r="AI585" s="42"/>
      <c r="AJ585" s="42"/>
      <c r="AK585" s="42"/>
      <c r="AL585" s="42"/>
      <c r="AM585" s="42"/>
      <c r="AN585" s="42"/>
      <c r="AO585" s="42"/>
      <c r="AP585" s="42"/>
      <c r="AQ585" s="42"/>
      <c r="AR585" s="42"/>
      <c r="AS585" s="42"/>
      <c r="AT585" s="42"/>
      <c r="AU585" s="42"/>
      <c r="AV585" s="42"/>
      <c r="AW585" s="42"/>
      <c r="AX585" s="42"/>
      <c r="AY585" s="42"/>
      <c r="AZ585" s="42"/>
      <c r="BA585" s="42"/>
      <c r="BB585" s="42"/>
      <c r="BC585" s="42"/>
      <c r="BD585" s="42"/>
      <c r="BE585" s="42"/>
      <c r="BF585" s="42"/>
      <c r="BG585" s="42"/>
      <c r="BH585" s="42"/>
      <c r="BI585" s="42"/>
      <c r="BJ585" s="42"/>
      <c r="BK585" s="42"/>
      <c r="BL585" s="42"/>
      <c r="BM585" s="42"/>
      <c r="BN585" s="42"/>
      <c r="BO585" s="42"/>
    </row>
    <row r="586" spans="1:67" x14ac:dyDescent="0.2">
      <c r="A586" s="41"/>
      <c r="B586" s="41"/>
      <c r="C586" s="41"/>
      <c r="D586" s="109" t="s">
        <v>511</v>
      </c>
      <c r="E586" s="110" t="s">
        <v>565</v>
      </c>
      <c r="F586" s="122">
        <f>B4+(572*B6)</f>
        <v>573</v>
      </c>
      <c r="G586" s="41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/>
      <c r="AC586" s="42"/>
      <c r="AD586" s="42"/>
      <c r="AE586" s="42"/>
      <c r="AF586" s="42"/>
      <c r="AG586" s="42"/>
      <c r="AH586" s="42"/>
      <c r="AI586" s="42"/>
      <c r="AJ586" s="42"/>
      <c r="AK586" s="42"/>
      <c r="AL586" s="42"/>
      <c r="AM586" s="42"/>
      <c r="AN586" s="42"/>
      <c r="AO586" s="42"/>
      <c r="AP586" s="42"/>
      <c r="AQ586" s="42"/>
      <c r="AR586" s="42"/>
      <c r="AS586" s="42"/>
      <c r="AT586" s="42"/>
      <c r="AU586" s="42"/>
      <c r="AV586" s="42"/>
      <c r="AW586" s="42"/>
      <c r="AX586" s="42"/>
      <c r="AY586" s="42"/>
      <c r="AZ586" s="42"/>
      <c r="BA586" s="42"/>
      <c r="BB586" s="42"/>
      <c r="BC586" s="42"/>
      <c r="BD586" s="42"/>
      <c r="BE586" s="42"/>
      <c r="BF586" s="42"/>
      <c r="BG586" s="42"/>
      <c r="BH586" s="42"/>
      <c r="BI586" s="42"/>
      <c r="BJ586" s="42"/>
      <c r="BK586" s="42"/>
      <c r="BL586" s="42"/>
      <c r="BM586" s="42"/>
      <c r="BN586" s="42"/>
      <c r="BO586" s="42"/>
    </row>
    <row r="587" spans="1:67" x14ac:dyDescent="0.2">
      <c r="A587" s="41"/>
      <c r="B587" s="41"/>
      <c r="C587" s="41"/>
      <c r="D587" s="109" t="s">
        <v>335</v>
      </c>
      <c r="E587" s="110" t="s">
        <v>565</v>
      </c>
      <c r="F587" s="122">
        <f>B4+(573*B6)</f>
        <v>574</v>
      </c>
      <c r="G587" s="41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  <c r="AA587" s="42"/>
      <c r="AB587" s="42"/>
      <c r="AC587" s="42"/>
      <c r="AD587" s="42"/>
      <c r="AE587" s="42"/>
      <c r="AF587" s="42"/>
      <c r="AG587" s="42"/>
      <c r="AH587" s="42"/>
      <c r="AI587" s="42"/>
      <c r="AJ587" s="42"/>
      <c r="AK587" s="42"/>
      <c r="AL587" s="42"/>
      <c r="AM587" s="42"/>
      <c r="AN587" s="42"/>
      <c r="AO587" s="42"/>
      <c r="AP587" s="42"/>
      <c r="AQ587" s="42"/>
      <c r="AR587" s="42"/>
      <c r="AS587" s="42"/>
      <c r="AT587" s="42"/>
      <c r="AU587" s="42"/>
      <c r="AV587" s="42"/>
      <c r="AW587" s="42"/>
      <c r="AX587" s="42"/>
      <c r="AY587" s="42"/>
      <c r="AZ587" s="42"/>
      <c r="BA587" s="42"/>
      <c r="BB587" s="42"/>
      <c r="BC587" s="42"/>
      <c r="BD587" s="42"/>
      <c r="BE587" s="42"/>
      <c r="BF587" s="42"/>
      <c r="BG587" s="42"/>
      <c r="BH587" s="42"/>
      <c r="BI587" s="42"/>
      <c r="BJ587" s="42"/>
      <c r="BK587" s="42"/>
      <c r="BL587" s="42"/>
      <c r="BM587" s="42"/>
      <c r="BN587" s="42"/>
      <c r="BO587" s="42"/>
    </row>
    <row r="588" spans="1:67" x14ac:dyDescent="0.2">
      <c r="A588" s="41"/>
      <c r="B588" s="41"/>
      <c r="C588" s="41"/>
      <c r="D588" s="109" t="s">
        <v>172</v>
      </c>
      <c r="E588" s="110" t="s">
        <v>565</v>
      </c>
      <c r="F588" s="111">
        <f>B4+(574*B6)</f>
        <v>575</v>
      </c>
      <c r="G588" s="41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42"/>
      <c r="AD588" s="42"/>
      <c r="AE588" s="42"/>
      <c r="AF588" s="42"/>
      <c r="AG588" s="42"/>
      <c r="AH588" s="42"/>
      <c r="AI588" s="42"/>
      <c r="AJ588" s="42"/>
      <c r="AK588" s="42"/>
      <c r="AL588" s="42"/>
      <c r="AM588" s="42"/>
      <c r="AN588" s="42"/>
      <c r="AO588" s="42"/>
      <c r="AP588" s="42"/>
      <c r="AQ588" s="42"/>
      <c r="AR588" s="42"/>
      <c r="AS588" s="42"/>
      <c r="AT588" s="42"/>
      <c r="AU588" s="42"/>
      <c r="AV588" s="42"/>
      <c r="AW588" s="42"/>
      <c r="AX588" s="42"/>
      <c r="AY588" s="42"/>
      <c r="AZ588" s="42"/>
      <c r="BA588" s="42"/>
      <c r="BB588" s="42"/>
      <c r="BC588" s="42"/>
      <c r="BD588" s="42"/>
      <c r="BE588" s="42"/>
      <c r="BF588" s="42"/>
      <c r="BG588" s="42"/>
      <c r="BH588" s="42"/>
      <c r="BI588" s="42"/>
      <c r="BJ588" s="42"/>
      <c r="BK588" s="42"/>
      <c r="BL588" s="42"/>
      <c r="BM588" s="42"/>
      <c r="BN588" s="42"/>
      <c r="BO588" s="42"/>
    </row>
    <row r="589" spans="1:67" x14ac:dyDescent="0.2">
      <c r="A589" s="41"/>
      <c r="B589" s="41"/>
      <c r="C589" s="41"/>
      <c r="D589" s="109" t="s">
        <v>627</v>
      </c>
      <c r="E589" s="110" t="s">
        <v>565</v>
      </c>
      <c r="F589" s="111">
        <f>B4+(575*B6)</f>
        <v>576</v>
      </c>
      <c r="G589" s="41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F589" s="42"/>
      <c r="AG589" s="42"/>
      <c r="AH589" s="42"/>
      <c r="AI589" s="42"/>
      <c r="AJ589" s="42"/>
      <c r="AK589" s="42"/>
      <c r="AL589" s="42"/>
      <c r="AM589" s="42"/>
      <c r="AN589" s="42"/>
      <c r="AO589" s="42"/>
      <c r="AP589" s="42"/>
      <c r="AQ589" s="42"/>
      <c r="AR589" s="42"/>
      <c r="AS589" s="42"/>
      <c r="AT589" s="42"/>
      <c r="AU589" s="42"/>
      <c r="AV589" s="42"/>
      <c r="AW589" s="42"/>
      <c r="AX589" s="42"/>
      <c r="AY589" s="42"/>
      <c r="AZ589" s="42"/>
      <c r="BA589" s="42"/>
      <c r="BB589" s="42"/>
      <c r="BC589" s="42"/>
      <c r="BD589" s="42"/>
      <c r="BE589" s="42"/>
      <c r="BF589" s="42"/>
      <c r="BG589" s="42"/>
      <c r="BH589" s="42"/>
      <c r="BI589" s="42"/>
      <c r="BJ589" s="42"/>
      <c r="BK589" s="42"/>
      <c r="BL589" s="42"/>
      <c r="BM589" s="42"/>
      <c r="BN589" s="42"/>
      <c r="BO589" s="42"/>
    </row>
    <row r="590" spans="1:67" x14ac:dyDescent="0.2">
      <c r="A590" s="41"/>
      <c r="B590" s="41"/>
      <c r="C590" s="41"/>
      <c r="D590" s="109" t="s">
        <v>613</v>
      </c>
      <c r="E590" s="110" t="s">
        <v>565</v>
      </c>
      <c r="F590" s="111">
        <f>B4+(576*B6)</f>
        <v>577</v>
      </c>
      <c r="G590" s="41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42"/>
      <c r="AZ590" s="42"/>
      <c r="BA590" s="42"/>
      <c r="BB590" s="42"/>
      <c r="BC590" s="42"/>
      <c r="BD590" s="42"/>
      <c r="BE590" s="42"/>
      <c r="BF590" s="42"/>
      <c r="BG590" s="42"/>
      <c r="BH590" s="42"/>
      <c r="BI590" s="42"/>
      <c r="BJ590" s="42"/>
      <c r="BK590" s="42"/>
      <c r="BL590" s="42"/>
      <c r="BM590" s="42"/>
      <c r="BN590" s="42"/>
      <c r="BO590" s="42"/>
    </row>
    <row r="591" spans="1:67" x14ac:dyDescent="0.2">
      <c r="A591" s="41"/>
      <c r="B591" s="41"/>
      <c r="C591" s="41"/>
      <c r="D591" s="109" t="s">
        <v>623</v>
      </c>
      <c r="E591" s="110" t="s">
        <v>565</v>
      </c>
      <c r="F591" s="111">
        <f>B4+(577*B6)</f>
        <v>578</v>
      </c>
      <c r="G591" s="41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42"/>
      <c r="AD591" s="42"/>
      <c r="AE591" s="42"/>
      <c r="AF591" s="42"/>
      <c r="AG591" s="42"/>
      <c r="AH591" s="42"/>
      <c r="AI591" s="42"/>
      <c r="AJ591" s="42"/>
      <c r="AK591" s="42"/>
      <c r="AL591" s="42"/>
      <c r="AM591" s="42"/>
      <c r="AN591" s="42"/>
      <c r="AO591" s="42"/>
      <c r="AP591" s="42"/>
      <c r="AQ591" s="42"/>
      <c r="AR591" s="42"/>
      <c r="AS591" s="42"/>
      <c r="AT591" s="42"/>
      <c r="AU591" s="42"/>
      <c r="AV591" s="42"/>
      <c r="AW591" s="42"/>
      <c r="AX591" s="42"/>
      <c r="AY591" s="42"/>
      <c r="AZ591" s="42"/>
      <c r="BA591" s="42"/>
      <c r="BB591" s="42"/>
      <c r="BC591" s="42"/>
      <c r="BD591" s="42"/>
      <c r="BE591" s="42"/>
      <c r="BF591" s="42"/>
      <c r="BG591" s="42"/>
      <c r="BH591" s="42"/>
      <c r="BI591" s="42"/>
      <c r="BJ591" s="42"/>
      <c r="BK591" s="42"/>
      <c r="BL591" s="42"/>
      <c r="BM591" s="42"/>
      <c r="BN591" s="42"/>
      <c r="BO591" s="42"/>
    </row>
    <row r="592" spans="1:67" x14ac:dyDescent="0.2">
      <c r="A592" s="41"/>
      <c r="B592" s="41"/>
      <c r="C592" s="41"/>
      <c r="D592" s="109" t="s">
        <v>301</v>
      </c>
      <c r="E592" s="110" t="s">
        <v>565</v>
      </c>
      <c r="F592" s="111">
        <f>B4+(578*B6)</f>
        <v>579</v>
      </c>
      <c r="G592" s="41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  <c r="AH592" s="42"/>
      <c r="AI592" s="42"/>
      <c r="AJ592" s="42"/>
      <c r="AK592" s="42"/>
      <c r="AL592" s="42"/>
      <c r="AM592" s="42"/>
      <c r="AN592" s="42"/>
      <c r="AO592" s="42"/>
      <c r="AP592" s="42"/>
      <c r="AQ592" s="42"/>
      <c r="AR592" s="42"/>
      <c r="AS592" s="42"/>
      <c r="AT592" s="42"/>
      <c r="AU592" s="42"/>
      <c r="AV592" s="42"/>
      <c r="AW592" s="42"/>
      <c r="AX592" s="42"/>
      <c r="AY592" s="42"/>
      <c r="AZ592" s="42"/>
      <c r="BA592" s="42"/>
      <c r="BB592" s="42"/>
      <c r="BC592" s="42"/>
      <c r="BD592" s="42"/>
      <c r="BE592" s="42"/>
      <c r="BF592" s="42"/>
      <c r="BG592" s="42"/>
      <c r="BH592" s="42"/>
      <c r="BI592" s="42"/>
      <c r="BJ592" s="42"/>
      <c r="BK592" s="42"/>
      <c r="BL592" s="42"/>
      <c r="BM592" s="42"/>
      <c r="BN592" s="42"/>
      <c r="BO592" s="42"/>
    </row>
    <row r="593" spans="1:67" x14ac:dyDescent="0.2">
      <c r="A593" s="41"/>
      <c r="B593" s="41"/>
      <c r="C593" s="41"/>
      <c r="D593" s="109" t="s">
        <v>591</v>
      </c>
      <c r="E593" s="110" t="s">
        <v>565</v>
      </c>
      <c r="F593" s="111">
        <f>B4+(579*B6)</f>
        <v>580</v>
      </c>
      <c r="G593" s="41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/>
      <c r="AE593" s="42"/>
      <c r="AF593" s="42"/>
      <c r="AG593" s="42"/>
      <c r="AH593" s="42"/>
      <c r="AI593" s="42"/>
      <c r="AJ593" s="42"/>
      <c r="AK593" s="42"/>
      <c r="AL593" s="42"/>
      <c r="AM593" s="42"/>
      <c r="AN593" s="42"/>
      <c r="AO593" s="42"/>
      <c r="AP593" s="42"/>
      <c r="AQ593" s="42"/>
      <c r="AR593" s="42"/>
      <c r="AS593" s="42"/>
      <c r="AT593" s="42"/>
      <c r="AU593" s="42"/>
      <c r="AV593" s="42"/>
      <c r="AW593" s="42"/>
      <c r="AX593" s="42"/>
      <c r="AY593" s="42"/>
      <c r="AZ593" s="42"/>
      <c r="BA593" s="42"/>
      <c r="BB593" s="42"/>
      <c r="BC593" s="42"/>
      <c r="BD593" s="42"/>
      <c r="BE593" s="42"/>
      <c r="BF593" s="42"/>
      <c r="BG593" s="42"/>
      <c r="BH593" s="42"/>
      <c r="BI593" s="42"/>
      <c r="BJ593" s="42"/>
      <c r="BK593" s="42"/>
      <c r="BL593" s="42"/>
      <c r="BM593" s="42"/>
      <c r="BN593" s="42"/>
      <c r="BO593" s="42"/>
    </row>
    <row r="594" spans="1:67" x14ac:dyDescent="0.2">
      <c r="A594" s="41"/>
      <c r="B594" s="41"/>
      <c r="C594" s="41"/>
      <c r="D594" s="109" t="s">
        <v>129</v>
      </c>
      <c r="E594" s="110" t="s">
        <v>565</v>
      </c>
      <c r="F594" s="111">
        <f>B4+(580*B6)</f>
        <v>581</v>
      </c>
      <c r="G594" s="41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  <c r="AH594" s="42"/>
      <c r="AI594" s="42"/>
      <c r="AJ594" s="42"/>
      <c r="AK594" s="42"/>
      <c r="AL594" s="42"/>
      <c r="AM594" s="42"/>
      <c r="AN594" s="42"/>
      <c r="AO594" s="42"/>
      <c r="AP594" s="42"/>
      <c r="AQ594" s="42"/>
      <c r="AR594" s="42"/>
      <c r="AS594" s="42"/>
      <c r="AT594" s="42"/>
      <c r="AU594" s="42"/>
      <c r="AV594" s="42"/>
      <c r="AW594" s="42"/>
      <c r="AX594" s="42"/>
      <c r="AY594" s="42"/>
      <c r="AZ594" s="42"/>
      <c r="BA594" s="42"/>
      <c r="BB594" s="42"/>
      <c r="BC594" s="42"/>
      <c r="BD594" s="42"/>
      <c r="BE594" s="42"/>
      <c r="BF594" s="42"/>
      <c r="BG594" s="42"/>
      <c r="BH594" s="42"/>
      <c r="BI594" s="42"/>
      <c r="BJ594" s="42"/>
      <c r="BK594" s="42"/>
      <c r="BL594" s="42"/>
      <c r="BM594" s="42"/>
      <c r="BN594" s="42"/>
      <c r="BO594" s="42"/>
    </row>
    <row r="595" spans="1:67" x14ac:dyDescent="0.2">
      <c r="A595" s="41"/>
      <c r="B595" s="41"/>
      <c r="C595" s="41"/>
      <c r="D595" s="109" t="s">
        <v>276</v>
      </c>
      <c r="E595" s="110" t="s">
        <v>565</v>
      </c>
      <c r="F595" s="122">
        <f>B4+(581*B6)</f>
        <v>582</v>
      </c>
      <c r="G595" s="41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  <c r="AH595" s="42"/>
      <c r="AI595" s="42"/>
      <c r="AJ595" s="42"/>
      <c r="AK595" s="42"/>
      <c r="AL595" s="42"/>
      <c r="AM595" s="42"/>
      <c r="AN595" s="42"/>
      <c r="AO595" s="42"/>
      <c r="AP595" s="42"/>
      <c r="AQ595" s="42"/>
      <c r="AR595" s="42"/>
      <c r="AS595" s="42"/>
      <c r="AT595" s="42"/>
      <c r="AU595" s="42"/>
      <c r="AV595" s="42"/>
      <c r="AW595" s="42"/>
      <c r="AX595" s="42"/>
      <c r="AY595" s="42"/>
      <c r="AZ595" s="42"/>
      <c r="BA595" s="42"/>
      <c r="BB595" s="42"/>
      <c r="BC595" s="42"/>
      <c r="BD595" s="42"/>
      <c r="BE595" s="42"/>
      <c r="BF595" s="42"/>
      <c r="BG595" s="42"/>
      <c r="BH595" s="42"/>
      <c r="BI595" s="42"/>
      <c r="BJ595" s="42"/>
      <c r="BK595" s="42"/>
      <c r="BL595" s="42"/>
      <c r="BM595" s="42"/>
      <c r="BN595" s="42"/>
      <c r="BO595" s="42"/>
    </row>
    <row r="596" spans="1:67" x14ac:dyDescent="0.2">
      <c r="A596" s="41"/>
      <c r="B596" s="41"/>
      <c r="C596" s="41"/>
      <c r="D596" s="109" t="s">
        <v>107</v>
      </c>
      <c r="E596" s="110" t="s">
        <v>565</v>
      </c>
      <c r="F596" s="122">
        <f>B4+(582*B6)</f>
        <v>583</v>
      </c>
      <c r="G596" s="41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  <c r="AH596" s="42"/>
      <c r="AI596" s="42"/>
      <c r="AJ596" s="42"/>
      <c r="AK596" s="42"/>
      <c r="AL596" s="42"/>
      <c r="AM596" s="42"/>
      <c r="AN596" s="42"/>
      <c r="AO596" s="42"/>
      <c r="AP596" s="42"/>
      <c r="AQ596" s="42"/>
      <c r="AR596" s="42"/>
      <c r="AS596" s="42"/>
      <c r="AT596" s="42"/>
      <c r="AU596" s="42"/>
      <c r="AV596" s="42"/>
      <c r="AW596" s="42"/>
      <c r="AX596" s="42"/>
      <c r="AY596" s="42"/>
      <c r="AZ596" s="42"/>
      <c r="BA596" s="42"/>
      <c r="BB596" s="42"/>
      <c r="BC596" s="42"/>
      <c r="BD596" s="42"/>
      <c r="BE596" s="42"/>
      <c r="BF596" s="42"/>
      <c r="BG596" s="42"/>
      <c r="BH596" s="42"/>
      <c r="BI596" s="42"/>
      <c r="BJ596" s="42"/>
      <c r="BK596" s="42"/>
      <c r="BL596" s="42"/>
      <c r="BM596" s="42"/>
      <c r="BN596" s="42"/>
      <c r="BO596" s="42"/>
    </row>
    <row r="597" spans="1:67" x14ac:dyDescent="0.2">
      <c r="A597" s="41"/>
      <c r="B597" s="41"/>
      <c r="C597" s="41"/>
      <c r="D597" s="109" t="s">
        <v>432</v>
      </c>
      <c r="E597" s="110" t="s">
        <v>565</v>
      </c>
      <c r="F597" s="111">
        <f>B4+(583*B6)</f>
        <v>584</v>
      </c>
      <c r="G597" s="41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  <c r="AH597" s="42"/>
      <c r="AI597" s="42"/>
      <c r="AJ597" s="42"/>
      <c r="AK597" s="42"/>
      <c r="AL597" s="42"/>
      <c r="AM597" s="42"/>
      <c r="AN597" s="42"/>
      <c r="AO597" s="42"/>
      <c r="AP597" s="42"/>
      <c r="AQ597" s="42"/>
      <c r="AR597" s="42"/>
      <c r="AS597" s="42"/>
      <c r="AT597" s="42"/>
      <c r="AU597" s="42"/>
      <c r="AV597" s="42"/>
      <c r="AW597" s="42"/>
      <c r="AX597" s="42"/>
      <c r="AY597" s="42"/>
      <c r="AZ597" s="42"/>
      <c r="BA597" s="42"/>
      <c r="BB597" s="42"/>
      <c r="BC597" s="42"/>
      <c r="BD597" s="42"/>
      <c r="BE597" s="42"/>
      <c r="BF597" s="42"/>
      <c r="BG597" s="42"/>
      <c r="BH597" s="42"/>
      <c r="BI597" s="42"/>
      <c r="BJ597" s="42"/>
      <c r="BK597" s="42"/>
      <c r="BL597" s="42"/>
      <c r="BM597" s="42"/>
      <c r="BN597" s="42"/>
      <c r="BO597" s="42"/>
    </row>
    <row r="598" spans="1:67" x14ac:dyDescent="0.2">
      <c r="A598" s="41"/>
      <c r="B598" s="41"/>
      <c r="C598" s="41"/>
      <c r="D598" s="109" t="s">
        <v>215</v>
      </c>
      <c r="E598" s="110" t="s">
        <v>565</v>
      </c>
      <c r="F598" s="111">
        <f>B4+(584*B6)</f>
        <v>585</v>
      </c>
      <c r="G598" s="41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  <c r="AH598" s="42"/>
      <c r="AI598" s="42"/>
      <c r="AJ598" s="42"/>
      <c r="AK598" s="42"/>
      <c r="AL598" s="42"/>
      <c r="AM598" s="42"/>
      <c r="AN598" s="42"/>
      <c r="AO598" s="42"/>
      <c r="AP598" s="42"/>
      <c r="AQ598" s="42"/>
      <c r="AR598" s="42"/>
      <c r="AS598" s="42"/>
      <c r="AT598" s="42"/>
      <c r="AU598" s="42"/>
      <c r="AV598" s="42"/>
      <c r="AW598" s="42"/>
      <c r="AX598" s="42"/>
      <c r="AY598" s="42"/>
      <c r="AZ598" s="42"/>
      <c r="BA598" s="42"/>
      <c r="BB598" s="42"/>
      <c r="BC598" s="42"/>
      <c r="BD598" s="42"/>
      <c r="BE598" s="42"/>
      <c r="BF598" s="42"/>
      <c r="BG598" s="42"/>
      <c r="BH598" s="42"/>
      <c r="BI598" s="42"/>
      <c r="BJ598" s="42"/>
      <c r="BK598" s="42"/>
      <c r="BL598" s="42"/>
      <c r="BM598" s="42"/>
      <c r="BN598" s="42"/>
      <c r="BO598" s="42"/>
    </row>
    <row r="599" spans="1:67" x14ac:dyDescent="0.2">
      <c r="A599" s="41"/>
      <c r="B599" s="41"/>
      <c r="C599" s="41"/>
      <c r="D599" s="109" t="s">
        <v>521</v>
      </c>
      <c r="E599" s="110" t="s">
        <v>565</v>
      </c>
      <c r="F599" s="122">
        <f>B4+(585*B6)</f>
        <v>586</v>
      </c>
      <c r="G599" s="41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  <c r="AA599" s="42"/>
      <c r="AB599" s="42"/>
      <c r="AC599" s="42"/>
      <c r="AD599" s="42"/>
      <c r="AE599" s="42"/>
      <c r="AF599" s="42"/>
      <c r="AG599" s="42"/>
      <c r="AH599" s="42"/>
      <c r="AI599" s="42"/>
      <c r="AJ599" s="42"/>
      <c r="AK599" s="42"/>
      <c r="AL599" s="42"/>
      <c r="AM599" s="42"/>
      <c r="AN599" s="42"/>
      <c r="AO599" s="42"/>
      <c r="AP599" s="42"/>
      <c r="AQ599" s="42"/>
      <c r="AR599" s="42"/>
      <c r="AS599" s="42"/>
      <c r="AT599" s="42"/>
      <c r="AU599" s="42"/>
      <c r="AV599" s="42"/>
      <c r="AW599" s="42"/>
      <c r="AX599" s="42"/>
      <c r="AY599" s="42"/>
      <c r="AZ599" s="42"/>
      <c r="BA599" s="42"/>
      <c r="BB599" s="42"/>
      <c r="BC599" s="42"/>
      <c r="BD599" s="42"/>
      <c r="BE599" s="42"/>
      <c r="BF599" s="42"/>
      <c r="BG599" s="42"/>
      <c r="BH599" s="42"/>
      <c r="BI599" s="42"/>
      <c r="BJ599" s="42"/>
      <c r="BK599" s="42"/>
      <c r="BL599" s="42"/>
      <c r="BM599" s="42"/>
      <c r="BN599" s="42"/>
      <c r="BO599" s="42"/>
    </row>
    <row r="600" spans="1:67" x14ac:dyDescent="0.2">
      <c r="A600" s="41"/>
      <c r="B600" s="41"/>
      <c r="C600" s="41"/>
      <c r="D600" s="109" t="s">
        <v>381</v>
      </c>
      <c r="E600" s="110" t="s">
        <v>565</v>
      </c>
      <c r="F600" s="122">
        <f>B4+(586*B6)</f>
        <v>587</v>
      </c>
      <c r="G600" s="41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  <c r="AC600" s="42"/>
      <c r="AD600" s="42"/>
      <c r="AE600" s="42"/>
      <c r="AF600" s="42"/>
      <c r="AG600" s="42"/>
      <c r="AH600" s="42"/>
      <c r="AI600" s="42"/>
      <c r="AJ600" s="42"/>
      <c r="AK600" s="42"/>
      <c r="AL600" s="42"/>
      <c r="AM600" s="42"/>
      <c r="AN600" s="42"/>
      <c r="AO600" s="42"/>
      <c r="AP600" s="42"/>
      <c r="AQ600" s="42"/>
      <c r="AR600" s="42"/>
      <c r="AS600" s="42"/>
      <c r="AT600" s="42"/>
      <c r="AU600" s="42"/>
      <c r="AV600" s="42"/>
      <c r="AW600" s="42"/>
      <c r="AX600" s="42"/>
      <c r="AY600" s="42"/>
      <c r="AZ600" s="42"/>
      <c r="BA600" s="42"/>
      <c r="BB600" s="42"/>
      <c r="BC600" s="42"/>
      <c r="BD600" s="42"/>
      <c r="BE600" s="42"/>
      <c r="BF600" s="42"/>
      <c r="BG600" s="42"/>
      <c r="BH600" s="42"/>
      <c r="BI600" s="42"/>
      <c r="BJ600" s="42"/>
      <c r="BK600" s="42"/>
      <c r="BL600" s="42"/>
      <c r="BM600" s="42"/>
      <c r="BN600" s="42"/>
      <c r="BO600" s="42"/>
    </row>
    <row r="601" spans="1:67" x14ac:dyDescent="0.2">
      <c r="A601" s="41"/>
      <c r="B601" s="41"/>
      <c r="C601" s="41"/>
      <c r="D601" s="109" t="s">
        <v>144</v>
      </c>
      <c r="E601" s="110" t="s">
        <v>565</v>
      </c>
      <c r="F601" s="111">
        <f>B4+(587*B6)</f>
        <v>588</v>
      </c>
      <c r="G601" s="41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  <c r="AA601" s="42"/>
      <c r="AB601" s="42"/>
      <c r="AC601" s="42"/>
      <c r="AD601" s="42"/>
      <c r="AE601" s="42"/>
      <c r="AF601" s="42"/>
      <c r="AG601" s="42"/>
      <c r="AH601" s="42"/>
      <c r="AI601" s="42"/>
      <c r="AJ601" s="42"/>
      <c r="AK601" s="42"/>
      <c r="AL601" s="42"/>
      <c r="AM601" s="42"/>
      <c r="AN601" s="42"/>
      <c r="AO601" s="42"/>
      <c r="AP601" s="42"/>
      <c r="AQ601" s="42"/>
      <c r="AR601" s="42"/>
      <c r="AS601" s="42"/>
      <c r="AT601" s="42"/>
      <c r="AU601" s="42"/>
      <c r="AV601" s="42"/>
      <c r="AW601" s="42"/>
      <c r="AX601" s="42"/>
      <c r="AY601" s="42"/>
      <c r="AZ601" s="42"/>
      <c r="BA601" s="42"/>
      <c r="BB601" s="42"/>
      <c r="BC601" s="42"/>
      <c r="BD601" s="42"/>
      <c r="BE601" s="42"/>
      <c r="BF601" s="42"/>
      <c r="BG601" s="42"/>
      <c r="BH601" s="42"/>
      <c r="BI601" s="42"/>
      <c r="BJ601" s="42"/>
      <c r="BK601" s="42"/>
      <c r="BL601" s="42"/>
      <c r="BM601" s="42"/>
      <c r="BN601" s="42"/>
      <c r="BO601" s="42"/>
    </row>
    <row r="602" spans="1:67" x14ac:dyDescent="0.2">
      <c r="A602" s="41"/>
      <c r="B602" s="41"/>
      <c r="C602" s="41"/>
      <c r="D602" s="109" t="s">
        <v>659</v>
      </c>
      <c r="E602" s="110" t="s">
        <v>565</v>
      </c>
      <c r="F602" s="111">
        <f>B4+(588*B6)</f>
        <v>589</v>
      </c>
      <c r="G602" s="41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42"/>
      <c r="AZ602" s="42"/>
      <c r="BA602" s="42"/>
      <c r="BB602" s="42"/>
      <c r="BC602" s="42"/>
      <c r="BD602" s="42"/>
      <c r="BE602" s="42"/>
      <c r="BF602" s="42"/>
      <c r="BG602" s="42"/>
      <c r="BH602" s="42"/>
      <c r="BI602" s="42"/>
      <c r="BJ602" s="42"/>
      <c r="BK602" s="42"/>
      <c r="BL602" s="42"/>
      <c r="BM602" s="42"/>
      <c r="BN602" s="42"/>
      <c r="BO602" s="42"/>
    </row>
    <row r="603" spans="1:67" x14ac:dyDescent="0.2">
      <c r="A603" s="41"/>
      <c r="B603" s="41"/>
      <c r="C603" s="41"/>
      <c r="D603" s="109" t="s">
        <v>407</v>
      </c>
      <c r="E603" s="110" t="s">
        <v>565</v>
      </c>
      <c r="F603" s="122">
        <f>B4+(589*B6)</f>
        <v>590</v>
      </c>
      <c r="G603" s="41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  <c r="AA603" s="42"/>
      <c r="AB603" s="42"/>
      <c r="AC603" s="42"/>
      <c r="AD603" s="42"/>
      <c r="AE603" s="42"/>
      <c r="AF603" s="42"/>
      <c r="AG603" s="42"/>
      <c r="AH603" s="42"/>
      <c r="AI603" s="42"/>
      <c r="AJ603" s="42"/>
      <c r="AK603" s="42"/>
      <c r="AL603" s="42"/>
      <c r="AM603" s="42"/>
      <c r="AN603" s="42"/>
      <c r="AO603" s="42"/>
      <c r="AP603" s="42"/>
      <c r="AQ603" s="42"/>
      <c r="AR603" s="42"/>
      <c r="AS603" s="42"/>
      <c r="AT603" s="42"/>
      <c r="AU603" s="42"/>
      <c r="AV603" s="42"/>
      <c r="AW603" s="42"/>
      <c r="AX603" s="42"/>
      <c r="AY603" s="42"/>
      <c r="AZ603" s="42"/>
      <c r="BA603" s="42"/>
      <c r="BB603" s="42"/>
      <c r="BC603" s="42"/>
      <c r="BD603" s="42"/>
      <c r="BE603" s="42"/>
      <c r="BF603" s="42"/>
      <c r="BG603" s="42"/>
      <c r="BH603" s="42"/>
      <c r="BI603" s="42"/>
      <c r="BJ603" s="42"/>
      <c r="BK603" s="42"/>
      <c r="BL603" s="42"/>
      <c r="BM603" s="42"/>
      <c r="BN603" s="42"/>
      <c r="BO603" s="42"/>
    </row>
    <row r="604" spans="1:67" x14ac:dyDescent="0.2">
      <c r="A604" s="41"/>
      <c r="B604" s="41"/>
      <c r="C604" s="41"/>
      <c r="D604" s="109" t="s">
        <v>461</v>
      </c>
      <c r="E604" s="110" t="s">
        <v>565</v>
      </c>
      <c r="F604" s="122">
        <f>B4+(590*B6)</f>
        <v>591</v>
      </c>
      <c r="G604" s="41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  <c r="AA604" s="42"/>
      <c r="AB604" s="42"/>
      <c r="AC604" s="42"/>
      <c r="AD604" s="42"/>
      <c r="AE604" s="42"/>
      <c r="AF604" s="42"/>
      <c r="AG604" s="42"/>
      <c r="AH604" s="42"/>
      <c r="AI604" s="42"/>
      <c r="AJ604" s="42"/>
      <c r="AK604" s="42"/>
      <c r="AL604" s="42"/>
      <c r="AM604" s="42"/>
      <c r="AN604" s="42"/>
      <c r="AO604" s="42"/>
      <c r="AP604" s="42"/>
      <c r="AQ604" s="42"/>
      <c r="AR604" s="42"/>
      <c r="AS604" s="42"/>
      <c r="AT604" s="42"/>
      <c r="AU604" s="42"/>
      <c r="AV604" s="42"/>
      <c r="AW604" s="42"/>
      <c r="AX604" s="42"/>
      <c r="AY604" s="42"/>
      <c r="AZ604" s="42"/>
      <c r="BA604" s="42"/>
      <c r="BB604" s="42"/>
      <c r="BC604" s="42"/>
      <c r="BD604" s="42"/>
      <c r="BE604" s="42"/>
      <c r="BF604" s="42"/>
      <c r="BG604" s="42"/>
      <c r="BH604" s="42"/>
      <c r="BI604" s="42"/>
      <c r="BJ604" s="42"/>
      <c r="BK604" s="42"/>
      <c r="BL604" s="42"/>
      <c r="BM604" s="42"/>
      <c r="BN604" s="42"/>
      <c r="BO604" s="42"/>
    </row>
    <row r="605" spans="1:67" x14ac:dyDescent="0.2">
      <c r="A605" s="41"/>
      <c r="B605" s="41"/>
      <c r="C605" s="41"/>
      <c r="D605" s="109" t="s">
        <v>239</v>
      </c>
      <c r="E605" s="110" t="s">
        <v>565</v>
      </c>
      <c r="F605" s="111">
        <f>B4+(591*B6)</f>
        <v>592</v>
      </c>
      <c r="G605" s="41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  <c r="AA605" s="42"/>
      <c r="AB605" s="42"/>
      <c r="AC605" s="42"/>
      <c r="AD605" s="42"/>
      <c r="AE605" s="42"/>
      <c r="AF605" s="42"/>
      <c r="AG605" s="42"/>
      <c r="AH605" s="42"/>
      <c r="AI605" s="42"/>
      <c r="AJ605" s="42"/>
      <c r="AK605" s="42"/>
      <c r="AL605" s="42"/>
      <c r="AM605" s="42"/>
      <c r="AN605" s="42"/>
      <c r="AO605" s="42"/>
      <c r="AP605" s="42"/>
      <c r="AQ605" s="42"/>
      <c r="AR605" s="42"/>
      <c r="AS605" s="42"/>
      <c r="AT605" s="42"/>
      <c r="AU605" s="42"/>
      <c r="AV605" s="42"/>
      <c r="AW605" s="42"/>
      <c r="AX605" s="42"/>
      <c r="AY605" s="42"/>
      <c r="AZ605" s="42"/>
      <c r="BA605" s="42"/>
      <c r="BB605" s="42"/>
      <c r="BC605" s="42"/>
      <c r="BD605" s="42"/>
      <c r="BE605" s="42"/>
      <c r="BF605" s="42"/>
      <c r="BG605" s="42"/>
      <c r="BH605" s="42"/>
      <c r="BI605" s="42"/>
      <c r="BJ605" s="42"/>
      <c r="BK605" s="42"/>
      <c r="BL605" s="42"/>
      <c r="BM605" s="42"/>
      <c r="BN605" s="42"/>
      <c r="BO605" s="42"/>
    </row>
    <row r="606" spans="1:67" x14ac:dyDescent="0.2">
      <c r="A606" s="41"/>
      <c r="B606" s="41"/>
      <c r="C606" s="41"/>
      <c r="D606" s="109" t="s">
        <v>674</v>
      </c>
      <c r="E606" s="110" t="s">
        <v>565</v>
      </c>
      <c r="F606" s="111">
        <f>B4+(592*B6)</f>
        <v>593</v>
      </c>
      <c r="G606" s="41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F606" s="42"/>
      <c r="AG606" s="42"/>
      <c r="AH606" s="42"/>
      <c r="AI606" s="42"/>
      <c r="AJ606" s="42"/>
      <c r="AK606" s="42"/>
      <c r="AL606" s="42"/>
      <c r="AM606" s="42"/>
      <c r="AN606" s="42"/>
      <c r="AO606" s="42"/>
      <c r="AP606" s="42"/>
      <c r="AQ606" s="42"/>
      <c r="AR606" s="42"/>
      <c r="AS606" s="42"/>
      <c r="AT606" s="42"/>
      <c r="AU606" s="42"/>
      <c r="AV606" s="42"/>
      <c r="AW606" s="42"/>
      <c r="AX606" s="42"/>
      <c r="AY606" s="42"/>
      <c r="AZ606" s="42"/>
      <c r="BA606" s="42"/>
      <c r="BB606" s="42"/>
      <c r="BC606" s="42"/>
      <c r="BD606" s="42"/>
      <c r="BE606" s="42"/>
      <c r="BF606" s="42"/>
      <c r="BG606" s="42"/>
      <c r="BH606" s="42"/>
      <c r="BI606" s="42"/>
      <c r="BJ606" s="42"/>
      <c r="BK606" s="42"/>
      <c r="BL606" s="42"/>
      <c r="BM606" s="42"/>
      <c r="BN606" s="42"/>
      <c r="BO606" s="42"/>
    </row>
    <row r="607" spans="1:67" x14ac:dyDescent="0.2">
      <c r="A607" s="41"/>
      <c r="B607" s="41"/>
      <c r="C607" s="41"/>
      <c r="D607" s="109" t="s">
        <v>262</v>
      </c>
      <c r="E607" s="110" t="s">
        <v>565</v>
      </c>
      <c r="F607" s="111">
        <f>B4+(593*B6)</f>
        <v>594</v>
      </c>
      <c r="G607" s="41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  <c r="AA607" s="42"/>
      <c r="AB607" s="42"/>
      <c r="AC607" s="42"/>
      <c r="AD607" s="42"/>
      <c r="AE607" s="42"/>
      <c r="AF607" s="42"/>
      <c r="AG607" s="42"/>
      <c r="AH607" s="42"/>
      <c r="AI607" s="42"/>
      <c r="AJ607" s="42"/>
      <c r="AK607" s="42"/>
      <c r="AL607" s="42"/>
      <c r="AM607" s="42"/>
      <c r="AN607" s="42"/>
      <c r="AO607" s="42"/>
      <c r="AP607" s="42"/>
      <c r="AQ607" s="42"/>
      <c r="AR607" s="42"/>
      <c r="AS607" s="42"/>
      <c r="AT607" s="42"/>
      <c r="AU607" s="42"/>
      <c r="AV607" s="42"/>
      <c r="AW607" s="42"/>
      <c r="AX607" s="42"/>
      <c r="AY607" s="42"/>
      <c r="AZ607" s="42"/>
      <c r="BA607" s="42"/>
      <c r="BB607" s="42"/>
      <c r="BC607" s="42"/>
      <c r="BD607" s="42"/>
      <c r="BE607" s="42"/>
      <c r="BF607" s="42"/>
      <c r="BG607" s="42"/>
      <c r="BH607" s="42"/>
      <c r="BI607" s="42"/>
      <c r="BJ607" s="42"/>
      <c r="BK607" s="42"/>
      <c r="BL607" s="42"/>
      <c r="BM607" s="42"/>
      <c r="BN607" s="42"/>
      <c r="BO607" s="42"/>
    </row>
    <row r="608" spans="1:67" x14ac:dyDescent="0.2">
      <c r="A608" s="41"/>
      <c r="B608" s="41"/>
      <c r="C608" s="41"/>
      <c r="D608" s="109" t="s">
        <v>541</v>
      </c>
      <c r="E608" s="110" t="s">
        <v>565</v>
      </c>
      <c r="F608" s="111">
        <f>B4+(594*B6)</f>
        <v>595</v>
      </c>
      <c r="G608" s="41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F608" s="42"/>
      <c r="AG608" s="42"/>
      <c r="AH608" s="42"/>
      <c r="AI608" s="42"/>
      <c r="AJ608" s="42"/>
      <c r="AK608" s="42"/>
      <c r="AL608" s="42"/>
      <c r="AM608" s="42"/>
      <c r="AN608" s="42"/>
      <c r="AO608" s="42"/>
      <c r="AP608" s="42"/>
      <c r="AQ608" s="42"/>
      <c r="AR608" s="42"/>
      <c r="AS608" s="42"/>
      <c r="AT608" s="42"/>
      <c r="AU608" s="42"/>
      <c r="AV608" s="42"/>
      <c r="AW608" s="42"/>
      <c r="AX608" s="42"/>
      <c r="AY608" s="42"/>
      <c r="AZ608" s="42"/>
      <c r="BA608" s="42"/>
      <c r="BB608" s="42"/>
      <c r="BC608" s="42"/>
      <c r="BD608" s="42"/>
      <c r="BE608" s="42"/>
      <c r="BF608" s="42"/>
      <c r="BG608" s="42"/>
      <c r="BH608" s="42"/>
      <c r="BI608" s="42"/>
      <c r="BJ608" s="42"/>
      <c r="BK608" s="42"/>
      <c r="BL608" s="42"/>
      <c r="BM608" s="42"/>
      <c r="BN608" s="42"/>
      <c r="BO608" s="42"/>
    </row>
    <row r="609" spans="1:67" x14ac:dyDescent="0.2">
      <c r="A609" s="41"/>
      <c r="B609" s="41"/>
      <c r="C609" s="41"/>
      <c r="D609" s="109" t="s">
        <v>78</v>
      </c>
      <c r="E609" s="110" t="s">
        <v>565</v>
      </c>
      <c r="F609" s="111">
        <f>B4+(595*B6)</f>
        <v>596</v>
      </c>
      <c r="G609" s="41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  <c r="AH609" s="42"/>
      <c r="AI609" s="42"/>
      <c r="AJ609" s="42"/>
      <c r="AK609" s="42"/>
      <c r="AL609" s="42"/>
      <c r="AM609" s="42"/>
      <c r="AN609" s="42"/>
      <c r="AO609" s="42"/>
      <c r="AP609" s="42"/>
      <c r="AQ609" s="42"/>
      <c r="AR609" s="42"/>
      <c r="AS609" s="42"/>
      <c r="AT609" s="42"/>
      <c r="AU609" s="42"/>
      <c r="AV609" s="42"/>
      <c r="AW609" s="42"/>
      <c r="AX609" s="42"/>
      <c r="AY609" s="42"/>
      <c r="AZ609" s="42"/>
      <c r="BA609" s="42"/>
      <c r="BB609" s="42"/>
      <c r="BC609" s="42"/>
      <c r="BD609" s="42"/>
      <c r="BE609" s="42"/>
      <c r="BF609" s="42"/>
      <c r="BG609" s="42"/>
      <c r="BH609" s="42"/>
      <c r="BI609" s="42"/>
      <c r="BJ609" s="42"/>
      <c r="BK609" s="42"/>
      <c r="BL609" s="42"/>
      <c r="BM609" s="42"/>
      <c r="BN609" s="42"/>
      <c r="BO609" s="42"/>
    </row>
    <row r="610" spans="1:67" x14ac:dyDescent="0.2">
      <c r="A610" s="41"/>
      <c r="B610" s="41"/>
      <c r="C610" s="41"/>
      <c r="D610" s="109" t="s">
        <v>415</v>
      </c>
      <c r="E610" s="110" t="s">
        <v>565</v>
      </c>
      <c r="F610" s="111">
        <f>B4+(596*B6)</f>
        <v>597</v>
      </c>
      <c r="G610" s="41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  <c r="AH610" s="42"/>
      <c r="AI610" s="42"/>
      <c r="AJ610" s="42"/>
      <c r="AK610" s="42"/>
      <c r="AL610" s="42"/>
      <c r="AM610" s="42"/>
      <c r="AN610" s="42"/>
      <c r="AO610" s="42"/>
      <c r="AP610" s="42"/>
      <c r="AQ610" s="42"/>
      <c r="AR610" s="42"/>
      <c r="AS610" s="42"/>
      <c r="AT610" s="42"/>
      <c r="AU610" s="42"/>
      <c r="AV610" s="42"/>
      <c r="AW610" s="42"/>
      <c r="AX610" s="42"/>
      <c r="AY610" s="42"/>
      <c r="AZ610" s="42"/>
      <c r="BA610" s="42"/>
      <c r="BB610" s="42"/>
      <c r="BC610" s="42"/>
      <c r="BD610" s="42"/>
      <c r="BE610" s="42"/>
      <c r="BF610" s="42"/>
      <c r="BG610" s="42"/>
      <c r="BH610" s="42"/>
      <c r="BI610" s="42"/>
      <c r="BJ610" s="42"/>
      <c r="BK610" s="42"/>
      <c r="BL610" s="42"/>
      <c r="BM610" s="42"/>
      <c r="BN610" s="42"/>
      <c r="BO610" s="42"/>
    </row>
    <row r="611" spans="1:67" x14ac:dyDescent="0.2">
      <c r="A611" s="41"/>
      <c r="B611" s="41"/>
      <c r="C611" s="41"/>
      <c r="D611" s="109" t="s">
        <v>804</v>
      </c>
      <c r="E611" s="110" t="s">
        <v>565</v>
      </c>
      <c r="F611" s="111">
        <f>B4+(597*B6)</f>
        <v>598</v>
      </c>
      <c r="G611" s="41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  <c r="AA611" s="42"/>
      <c r="AB611" s="42"/>
      <c r="AC611" s="42"/>
      <c r="AD611" s="42"/>
      <c r="AE611" s="42"/>
      <c r="AF611" s="42"/>
      <c r="AG611" s="42"/>
      <c r="AH611" s="42"/>
      <c r="AI611" s="42"/>
      <c r="AJ611" s="42"/>
      <c r="AK611" s="42"/>
      <c r="AL611" s="42"/>
      <c r="AM611" s="42"/>
      <c r="AN611" s="42"/>
      <c r="AO611" s="42"/>
      <c r="AP611" s="42"/>
      <c r="AQ611" s="42"/>
      <c r="AR611" s="42"/>
      <c r="AS611" s="42"/>
      <c r="AT611" s="42"/>
      <c r="AU611" s="42"/>
      <c r="AV611" s="42"/>
      <c r="AW611" s="42"/>
      <c r="AX611" s="42"/>
      <c r="AY611" s="42"/>
      <c r="AZ611" s="42"/>
      <c r="BA611" s="42"/>
      <c r="BB611" s="42"/>
      <c r="BC611" s="42"/>
      <c r="BD611" s="42"/>
      <c r="BE611" s="42"/>
      <c r="BF611" s="42"/>
      <c r="BG611" s="42"/>
      <c r="BH611" s="42"/>
      <c r="BI611" s="42"/>
      <c r="BJ611" s="42"/>
      <c r="BK611" s="42"/>
      <c r="BL611" s="42"/>
      <c r="BM611" s="42"/>
      <c r="BN611" s="42"/>
      <c r="BO611" s="42"/>
    </row>
    <row r="612" spans="1:67" x14ac:dyDescent="0.2">
      <c r="A612" s="41"/>
      <c r="B612" s="41"/>
      <c r="C612" s="41"/>
      <c r="D612" s="109" t="s">
        <v>456</v>
      </c>
      <c r="E612" s="110" t="s">
        <v>565</v>
      </c>
      <c r="F612" s="111">
        <f>B4+(598*B6)</f>
        <v>599</v>
      </c>
      <c r="G612" s="41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  <c r="AA612" s="42"/>
      <c r="AB612" s="42"/>
      <c r="AC612" s="42"/>
      <c r="AD612" s="42"/>
      <c r="AE612" s="42"/>
      <c r="AF612" s="42"/>
      <c r="AG612" s="42"/>
      <c r="AH612" s="42"/>
      <c r="AI612" s="42"/>
      <c r="AJ612" s="42"/>
      <c r="AK612" s="42"/>
      <c r="AL612" s="42"/>
      <c r="AM612" s="42"/>
      <c r="AN612" s="42"/>
      <c r="AO612" s="42"/>
      <c r="AP612" s="42"/>
      <c r="AQ612" s="42"/>
      <c r="AR612" s="42"/>
      <c r="AS612" s="42"/>
      <c r="AT612" s="42"/>
      <c r="AU612" s="42"/>
      <c r="AV612" s="42"/>
      <c r="AW612" s="42"/>
      <c r="AX612" s="42"/>
      <c r="AY612" s="42"/>
      <c r="AZ612" s="42"/>
      <c r="BA612" s="42"/>
      <c r="BB612" s="42"/>
      <c r="BC612" s="42"/>
      <c r="BD612" s="42"/>
      <c r="BE612" s="42"/>
      <c r="BF612" s="42"/>
      <c r="BG612" s="42"/>
      <c r="BH612" s="42"/>
      <c r="BI612" s="42"/>
      <c r="BJ612" s="42"/>
      <c r="BK612" s="42"/>
      <c r="BL612" s="42"/>
      <c r="BM612" s="42"/>
      <c r="BN612" s="42"/>
      <c r="BO612" s="42"/>
    </row>
    <row r="613" spans="1:67" x14ac:dyDescent="0.2">
      <c r="A613" s="41"/>
      <c r="B613" s="41"/>
      <c r="C613" s="41"/>
      <c r="D613" s="109" t="s">
        <v>275</v>
      </c>
      <c r="E613" s="110" t="s">
        <v>565</v>
      </c>
      <c r="F613" s="111">
        <f>B4+(599*B6)</f>
        <v>600</v>
      </c>
      <c r="G613" s="41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  <c r="AA613" s="42"/>
      <c r="AB613" s="42"/>
      <c r="AC613" s="42"/>
      <c r="AD613" s="42"/>
      <c r="AE613" s="42"/>
      <c r="AF613" s="42"/>
      <c r="AG613" s="42"/>
      <c r="AH613" s="42"/>
      <c r="AI613" s="42"/>
      <c r="AJ613" s="42"/>
      <c r="AK613" s="42"/>
      <c r="AL613" s="42"/>
      <c r="AM613" s="42"/>
      <c r="AN613" s="42"/>
      <c r="AO613" s="42"/>
      <c r="AP613" s="42"/>
      <c r="AQ613" s="42"/>
      <c r="AR613" s="42"/>
      <c r="AS613" s="42"/>
      <c r="AT613" s="42"/>
      <c r="AU613" s="42"/>
      <c r="AV613" s="42"/>
      <c r="AW613" s="42"/>
      <c r="AX613" s="42"/>
      <c r="AY613" s="42"/>
      <c r="AZ613" s="42"/>
      <c r="BA613" s="42"/>
      <c r="BB613" s="42"/>
      <c r="BC613" s="42"/>
      <c r="BD613" s="42"/>
      <c r="BE613" s="42"/>
      <c r="BF613" s="42"/>
      <c r="BG613" s="42"/>
      <c r="BH613" s="42"/>
      <c r="BI613" s="42"/>
      <c r="BJ613" s="42"/>
      <c r="BK613" s="42"/>
      <c r="BL613" s="42"/>
      <c r="BM613" s="42"/>
      <c r="BN613" s="42"/>
      <c r="BO613" s="42"/>
    </row>
    <row r="614" spans="1:67" x14ac:dyDescent="0.2">
      <c r="A614" s="41"/>
      <c r="B614" s="41"/>
      <c r="C614" s="41"/>
      <c r="D614" s="109" t="s">
        <v>300</v>
      </c>
      <c r="E614" s="110" t="s">
        <v>565</v>
      </c>
      <c r="F614" s="111">
        <f>B4+(600*B6)</f>
        <v>601</v>
      </c>
      <c r="G614" s="41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  <c r="AA614" s="42"/>
      <c r="AB614" s="42"/>
      <c r="AC614" s="42"/>
      <c r="AD614" s="42"/>
      <c r="AE614" s="42"/>
      <c r="AF614" s="42"/>
      <c r="AG614" s="42"/>
      <c r="AH614" s="42"/>
      <c r="AI614" s="42"/>
      <c r="AJ614" s="42"/>
      <c r="AK614" s="42"/>
      <c r="AL614" s="42"/>
      <c r="AM614" s="42"/>
      <c r="AN614" s="42"/>
      <c r="AO614" s="42"/>
      <c r="AP614" s="42"/>
      <c r="AQ614" s="42"/>
      <c r="AR614" s="42"/>
      <c r="AS614" s="42"/>
      <c r="AT614" s="42"/>
      <c r="AU614" s="42"/>
      <c r="AV614" s="42"/>
      <c r="AW614" s="42"/>
      <c r="AX614" s="42"/>
      <c r="AY614" s="42"/>
      <c r="AZ614" s="42"/>
      <c r="BA614" s="42"/>
      <c r="BB614" s="42"/>
      <c r="BC614" s="42"/>
      <c r="BD614" s="42"/>
      <c r="BE614" s="42"/>
      <c r="BF614" s="42"/>
      <c r="BG614" s="42"/>
      <c r="BH614" s="42"/>
      <c r="BI614" s="42"/>
      <c r="BJ614" s="42"/>
      <c r="BK614" s="42"/>
      <c r="BL614" s="42"/>
      <c r="BM614" s="42"/>
      <c r="BN614" s="42"/>
      <c r="BO614" s="42"/>
    </row>
    <row r="615" spans="1:67" x14ac:dyDescent="0.2">
      <c r="A615" s="41"/>
      <c r="B615" s="41"/>
      <c r="C615" s="41"/>
      <c r="D615" s="109" t="s">
        <v>661</v>
      </c>
      <c r="E615" s="110" t="s">
        <v>565</v>
      </c>
      <c r="F615" s="111">
        <f>B4+(601*B6)</f>
        <v>602</v>
      </c>
      <c r="G615" s="41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  <c r="AA615" s="42"/>
      <c r="AB615" s="42"/>
      <c r="AC615" s="42"/>
      <c r="AD615" s="42"/>
      <c r="AE615" s="42"/>
      <c r="AF615" s="42"/>
      <c r="AG615" s="42"/>
      <c r="AH615" s="42"/>
      <c r="AI615" s="42"/>
      <c r="AJ615" s="42"/>
      <c r="AK615" s="42"/>
      <c r="AL615" s="42"/>
      <c r="AM615" s="42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42"/>
      <c r="AZ615" s="42"/>
      <c r="BA615" s="42"/>
      <c r="BB615" s="42"/>
      <c r="BC615" s="42"/>
      <c r="BD615" s="42"/>
      <c r="BE615" s="42"/>
      <c r="BF615" s="42"/>
      <c r="BG615" s="42"/>
      <c r="BH615" s="42"/>
      <c r="BI615" s="42"/>
      <c r="BJ615" s="42"/>
      <c r="BK615" s="42"/>
      <c r="BL615" s="42"/>
      <c r="BM615" s="42"/>
      <c r="BN615" s="42"/>
      <c r="BO615" s="42"/>
    </row>
    <row r="616" spans="1:67" x14ac:dyDescent="0.2">
      <c r="A616" s="41"/>
      <c r="B616" s="41"/>
      <c r="C616" s="41"/>
      <c r="D616" s="109" t="s">
        <v>592</v>
      </c>
      <c r="E616" s="110" t="s">
        <v>565</v>
      </c>
      <c r="F616" s="111">
        <f>B4+(602*B6)</f>
        <v>603</v>
      </c>
      <c r="G616" s="41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  <c r="AL616" s="42"/>
      <c r="AM616" s="42"/>
      <c r="AN616" s="42"/>
      <c r="AO616" s="42"/>
      <c r="AP616" s="42"/>
      <c r="AQ616" s="42"/>
      <c r="AR616" s="42"/>
      <c r="AS616" s="42"/>
      <c r="AT616" s="42"/>
      <c r="AU616" s="42"/>
      <c r="AV616" s="42"/>
      <c r="AW616" s="42"/>
      <c r="AX616" s="42"/>
      <c r="AY616" s="42"/>
      <c r="AZ616" s="42"/>
      <c r="BA616" s="42"/>
      <c r="BB616" s="42"/>
      <c r="BC616" s="42"/>
      <c r="BD616" s="42"/>
      <c r="BE616" s="42"/>
      <c r="BF616" s="42"/>
      <c r="BG616" s="42"/>
      <c r="BH616" s="42"/>
      <c r="BI616" s="42"/>
      <c r="BJ616" s="42"/>
      <c r="BK616" s="42"/>
      <c r="BL616" s="42"/>
      <c r="BM616" s="42"/>
      <c r="BN616" s="42"/>
      <c r="BO616" s="42"/>
    </row>
    <row r="617" spans="1:67" x14ac:dyDescent="0.2">
      <c r="A617" s="41"/>
      <c r="B617" s="41"/>
      <c r="C617" s="41"/>
      <c r="D617" s="109" t="s">
        <v>577</v>
      </c>
      <c r="E617" s="110" t="s">
        <v>565</v>
      </c>
      <c r="F617" s="111">
        <f>B4+(603*B6)</f>
        <v>604</v>
      </c>
      <c r="G617" s="41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  <c r="AA617" s="42"/>
      <c r="AB617" s="42"/>
      <c r="AC617" s="42"/>
      <c r="AD617" s="42"/>
      <c r="AE617" s="42"/>
      <c r="AF617" s="42"/>
      <c r="AG617" s="42"/>
      <c r="AH617" s="42"/>
      <c r="AI617" s="42"/>
      <c r="AJ617" s="42"/>
      <c r="AK617" s="42"/>
      <c r="AL617" s="42"/>
      <c r="AM617" s="42"/>
      <c r="AN617" s="42"/>
      <c r="AO617" s="42"/>
      <c r="AP617" s="42"/>
      <c r="AQ617" s="42"/>
      <c r="AR617" s="42"/>
      <c r="AS617" s="42"/>
      <c r="AT617" s="42"/>
      <c r="AU617" s="42"/>
      <c r="AV617" s="42"/>
      <c r="AW617" s="42"/>
      <c r="AX617" s="42"/>
      <c r="AY617" s="42"/>
      <c r="AZ617" s="42"/>
      <c r="BA617" s="42"/>
      <c r="BB617" s="42"/>
      <c r="BC617" s="42"/>
      <c r="BD617" s="42"/>
      <c r="BE617" s="42"/>
      <c r="BF617" s="42"/>
      <c r="BG617" s="42"/>
      <c r="BH617" s="42"/>
      <c r="BI617" s="42"/>
      <c r="BJ617" s="42"/>
      <c r="BK617" s="42"/>
      <c r="BL617" s="42"/>
      <c r="BM617" s="42"/>
      <c r="BN617" s="42"/>
      <c r="BO617" s="42"/>
    </row>
    <row r="618" spans="1:67" x14ac:dyDescent="0.2">
      <c r="A618" s="41"/>
      <c r="B618" s="41"/>
      <c r="C618" s="41"/>
      <c r="D618" s="109" t="s">
        <v>355</v>
      </c>
      <c r="E618" s="110" t="s">
        <v>565</v>
      </c>
      <c r="F618" s="111">
        <f>B4+(604*B6)</f>
        <v>605</v>
      </c>
      <c r="G618" s="41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  <c r="AC618" s="42"/>
      <c r="AD618" s="42"/>
      <c r="AE618" s="42"/>
      <c r="AF618" s="42"/>
      <c r="AG618" s="42"/>
      <c r="AH618" s="42"/>
      <c r="AI618" s="42"/>
      <c r="AJ618" s="42"/>
      <c r="AK618" s="42"/>
      <c r="AL618" s="42"/>
      <c r="AM618" s="42"/>
      <c r="AN618" s="42"/>
      <c r="AO618" s="42"/>
      <c r="AP618" s="42"/>
      <c r="AQ618" s="42"/>
      <c r="AR618" s="42"/>
      <c r="AS618" s="42"/>
      <c r="AT618" s="42"/>
      <c r="AU618" s="42"/>
      <c r="AV618" s="42"/>
      <c r="AW618" s="42"/>
      <c r="AX618" s="42"/>
      <c r="AY618" s="42"/>
      <c r="AZ618" s="42"/>
      <c r="BA618" s="42"/>
      <c r="BB618" s="42"/>
      <c r="BC618" s="42"/>
      <c r="BD618" s="42"/>
      <c r="BE618" s="42"/>
      <c r="BF618" s="42"/>
      <c r="BG618" s="42"/>
      <c r="BH618" s="42"/>
      <c r="BI618" s="42"/>
      <c r="BJ618" s="42"/>
      <c r="BK618" s="42"/>
      <c r="BL618" s="42"/>
      <c r="BM618" s="42"/>
      <c r="BN618" s="42"/>
      <c r="BO618" s="42"/>
    </row>
    <row r="619" spans="1:67" x14ac:dyDescent="0.2">
      <c r="A619" s="41"/>
      <c r="B619" s="41"/>
      <c r="C619" s="41"/>
      <c r="D619" s="109" t="s">
        <v>567</v>
      </c>
      <c r="E619" s="110" t="s">
        <v>565</v>
      </c>
      <c r="F619" s="111">
        <f>B4+(605*B6)</f>
        <v>606</v>
      </c>
      <c r="G619" s="41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  <c r="AA619" s="42"/>
      <c r="AB619" s="42"/>
      <c r="AC619" s="42"/>
      <c r="AD619" s="42"/>
      <c r="AE619" s="42"/>
      <c r="AF619" s="42"/>
      <c r="AG619" s="42"/>
      <c r="AH619" s="42"/>
      <c r="AI619" s="42"/>
      <c r="AJ619" s="42"/>
      <c r="AK619" s="42"/>
      <c r="AL619" s="42"/>
      <c r="AM619" s="42"/>
      <c r="AN619" s="42"/>
      <c r="AO619" s="42"/>
      <c r="AP619" s="42"/>
      <c r="AQ619" s="42"/>
      <c r="AR619" s="42"/>
      <c r="AS619" s="42"/>
      <c r="AT619" s="42"/>
      <c r="AU619" s="42"/>
      <c r="AV619" s="42"/>
      <c r="AW619" s="42"/>
      <c r="AX619" s="42"/>
      <c r="AY619" s="42"/>
      <c r="AZ619" s="42"/>
      <c r="BA619" s="42"/>
      <c r="BB619" s="42"/>
      <c r="BC619" s="42"/>
      <c r="BD619" s="42"/>
      <c r="BE619" s="42"/>
      <c r="BF619" s="42"/>
      <c r="BG619" s="42"/>
      <c r="BH619" s="42"/>
      <c r="BI619" s="42"/>
      <c r="BJ619" s="42"/>
      <c r="BK619" s="42"/>
      <c r="BL619" s="42"/>
      <c r="BM619" s="42"/>
      <c r="BN619" s="42"/>
      <c r="BO619" s="42"/>
    </row>
    <row r="620" spans="1:67" x14ac:dyDescent="0.2">
      <c r="A620" s="41"/>
      <c r="B620" s="41"/>
      <c r="C620" s="41"/>
      <c r="D620" s="109" t="s">
        <v>251</v>
      </c>
      <c r="E620" s="110" t="s">
        <v>565</v>
      </c>
      <c r="F620" s="111">
        <f>B4+(606*B6)</f>
        <v>607</v>
      </c>
      <c r="G620" s="41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  <c r="AC620" s="42"/>
      <c r="AD620" s="42"/>
      <c r="AE620" s="42"/>
      <c r="AF620" s="42"/>
      <c r="AG620" s="42"/>
      <c r="AH620" s="42"/>
      <c r="AI620" s="42"/>
      <c r="AJ620" s="42"/>
      <c r="AK620" s="42"/>
      <c r="AL620" s="42"/>
      <c r="AM620" s="42"/>
      <c r="AN620" s="42"/>
      <c r="AO620" s="42"/>
      <c r="AP620" s="42"/>
      <c r="AQ620" s="42"/>
      <c r="AR620" s="42"/>
      <c r="AS620" s="42"/>
      <c r="AT620" s="42"/>
      <c r="AU620" s="42"/>
      <c r="AV620" s="42"/>
      <c r="AW620" s="42"/>
      <c r="AX620" s="42"/>
      <c r="AY620" s="42"/>
      <c r="AZ620" s="42"/>
      <c r="BA620" s="42"/>
      <c r="BB620" s="42"/>
      <c r="BC620" s="42"/>
      <c r="BD620" s="42"/>
      <c r="BE620" s="42"/>
      <c r="BF620" s="42"/>
      <c r="BG620" s="42"/>
      <c r="BH620" s="42"/>
      <c r="BI620" s="42"/>
      <c r="BJ620" s="42"/>
      <c r="BK620" s="42"/>
      <c r="BL620" s="42"/>
      <c r="BM620" s="42"/>
      <c r="BN620" s="42"/>
      <c r="BO620" s="42"/>
    </row>
    <row r="621" spans="1:67" x14ac:dyDescent="0.2">
      <c r="A621" s="41"/>
      <c r="B621" s="41"/>
      <c r="C621" s="41"/>
      <c r="D621" s="109" t="s">
        <v>214</v>
      </c>
      <c r="E621" s="110" t="s">
        <v>565</v>
      </c>
      <c r="F621" s="111">
        <f>B4+(607*B6)</f>
        <v>608</v>
      </c>
      <c r="G621" s="41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  <c r="AA621" s="42"/>
      <c r="AB621" s="42"/>
      <c r="AC621" s="42"/>
      <c r="AD621" s="42"/>
      <c r="AE621" s="42"/>
      <c r="AF621" s="42"/>
      <c r="AG621" s="42"/>
      <c r="AH621" s="42"/>
      <c r="AI621" s="42"/>
      <c r="AJ621" s="42"/>
      <c r="AK621" s="42"/>
      <c r="AL621" s="42"/>
      <c r="AM621" s="42"/>
      <c r="AN621" s="42"/>
      <c r="AO621" s="42"/>
      <c r="AP621" s="42"/>
      <c r="AQ621" s="42"/>
      <c r="AR621" s="42"/>
      <c r="AS621" s="42"/>
      <c r="AT621" s="42"/>
      <c r="AU621" s="42"/>
      <c r="AV621" s="42"/>
      <c r="AW621" s="42"/>
      <c r="AX621" s="42"/>
      <c r="AY621" s="42"/>
      <c r="AZ621" s="42"/>
      <c r="BA621" s="42"/>
      <c r="BB621" s="42"/>
      <c r="BC621" s="42"/>
      <c r="BD621" s="42"/>
      <c r="BE621" s="42"/>
      <c r="BF621" s="42"/>
      <c r="BG621" s="42"/>
      <c r="BH621" s="42"/>
      <c r="BI621" s="42"/>
      <c r="BJ621" s="42"/>
      <c r="BK621" s="42"/>
      <c r="BL621" s="42"/>
      <c r="BM621" s="42"/>
      <c r="BN621" s="42"/>
      <c r="BO621" s="42"/>
    </row>
    <row r="622" spans="1:67" x14ac:dyDescent="0.2">
      <c r="A622" s="41"/>
      <c r="B622" s="41"/>
      <c r="C622" s="41"/>
      <c r="D622" s="109" t="s">
        <v>174</v>
      </c>
      <c r="E622" s="110" t="s">
        <v>565</v>
      </c>
      <c r="F622" s="111">
        <f>B4+(608*B6)</f>
        <v>609</v>
      </c>
      <c r="G622" s="41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  <c r="AA622" s="42"/>
      <c r="AB622" s="42"/>
      <c r="AC622" s="42"/>
      <c r="AD622" s="42"/>
      <c r="AE622" s="42"/>
      <c r="AF622" s="42"/>
      <c r="AG622" s="42"/>
      <c r="AH622" s="42"/>
      <c r="AI622" s="42"/>
      <c r="AJ622" s="42"/>
      <c r="AK622" s="42"/>
      <c r="AL622" s="42"/>
      <c r="AM622" s="42"/>
      <c r="AN622" s="42"/>
      <c r="AO622" s="42"/>
      <c r="AP622" s="42"/>
      <c r="AQ622" s="42"/>
      <c r="AR622" s="42"/>
      <c r="AS622" s="42"/>
      <c r="AT622" s="42"/>
      <c r="AU622" s="42"/>
      <c r="AV622" s="42"/>
      <c r="AW622" s="42"/>
      <c r="AX622" s="42"/>
      <c r="AY622" s="42"/>
      <c r="AZ622" s="42"/>
      <c r="BA622" s="42"/>
      <c r="BB622" s="42"/>
      <c r="BC622" s="42"/>
      <c r="BD622" s="42"/>
      <c r="BE622" s="42"/>
      <c r="BF622" s="42"/>
      <c r="BG622" s="42"/>
      <c r="BH622" s="42"/>
      <c r="BI622" s="42"/>
      <c r="BJ622" s="42"/>
      <c r="BK622" s="42"/>
      <c r="BL622" s="42"/>
      <c r="BM622" s="42"/>
      <c r="BN622" s="42"/>
      <c r="BO622" s="42"/>
    </row>
    <row r="623" spans="1:67" x14ac:dyDescent="0.2">
      <c r="A623" s="41"/>
      <c r="B623" s="41"/>
      <c r="C623" s="41"/>
      <c r="D623" s="109" t="s">
        <v>392</v>
      </c>
      <c r="E623" s="110" t="s">
        <v>565</v>
      </c>
      <c r="F623" s="111">
        <f>B4+(609*B6)</f>
        <v>610</v>
      </c>
      <c r="G623" s="41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  <c r="AA623" s="42"/>
      <c r="AB623" s="42"/>
      <c r="AC623" s="42"/>
      <c r="AD623" s="42"/>
      <c r="AE623" s="42"/>
      <c r="AF623" s="42"/>
      <c r="AG623" s="42"/>
      <c r="AH623" s="42"/>
      <c r="AI623" s="42"/>
      <c r="AJ623" s="42"/>
      <c r="AK623" s="42"/>
      <c r="AL623" s="42"/>
      <c r="AM623" s="42"/>
      <c r="AN623" s="42"/>
      <c r="AO623" s="42"/>
      <c r="AP623" s="42"/>
      <c r="AQ623" s="42"/>
      <c r="AR623" s="42"/>
      <c r="AS623" s="42"/>
      <c r="AT623" s="42"/>
      <c r="AU623" s="42"/>
      <c r="AV623" s="42"/>
      <c r="AW623" s="42"/>
      <c r="AX623" s="42"/>
      <c r="AY623" s="42"/>
      <c r="AZ623" s="42"/>
      <c r="BA623" s="42"/>
      <c r="BB623" s="42"/>
      <c r="BC623" s="42"/>
      <c r="BD623" s="42"/>
      <c r="BE623" s="42"/>
      <c r="BF623" s="42"/>
      <c r="BG623" s="42"/>
      <c r="BH623" s="42"/>
      <c r="BI623" s="42"/>
      <c r="BJ623" s="42"/>
      <c r="BK623" s="42"/>
      <c r="BL623" s="42"/>
      <c r="BM623" s="42"/>
      <c r="BN623" s="42"/>
      <c r="BO623" s="42"/>
    </row>
    <row r="624" spans="1:67" x14ac:dyDescent="0.2">
      <c r="A624" s="41"/>
      <c r="B624" s="41"/>
      <c r="C624" s="41"/>
      <c r="D624" s="109" t="s">
        <v>148</v>
      </c>
      <c r="E624" s="110" t="s">
        <v>565</v>
      </c>
      <c r="F624" s="111">
        <f>B4+(610*B6)</f>
        <v>611</v>
      </c>
      <c r="G624" s="41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  <c r="AA624" s="42"/>
      <c r="AB624" s="42"/>
      <c r="AC624" s="42"/>
      <c r="AD624" s="42"/>
      <c r="AE624" s="42"/>
      <c r="AF624" s="42"/>
      <c r="AG624" s="42"/>
      <c r="AH624" s="42"/>
      <c r="AI624" s="42"/>
      <c r="AJ624" s="42"/>
      <c r="AK624" s="42"/>
      <c r="AL624" s="42"/>
      <c r="AM624" s="42"/>
      <c r="AN624" s="42"/>
      <c r="AO624" s="42"/>
      <c r="AP624" s="42"/>
      <c r="AQ624" s="42"/>
      <c r="AR624" s="42"/>
      <c r="AS624" s="42"/>
      <c r="AT624" s="42"/>
      <c r="AU624" s="42"/>
      <c r="AV624" s="42"/>
      <c r="AW624" s="42"/>
      <c r="AX624" s="42"/>
      <c r="AY624" s="42"/>
      <c r="AZ624" s="42"/>
      <c r="BA624" s="42"/>
      <c r="BB624" s="42"/>
      <c r="BC624" s="42"/>
      <c r="BD624" s="42"/>
      <c r="BE624" s="42"/>
      <c r="BF624" s="42"/>
      <c r="BG624" s="42"/>
      <c r="BH624" s="42"/>
      <c r="BI624" s="42"/>
      <c r="BJ624" s="42"/>
      <c r="BK624" s="42"/>
      <c r="BL624" s="42"/>
      <c r="BM624" s="42"/>
      <c r="BN624" s="42"/>
      <c r="BO624" s="42"/>
    </row>
    <row r="625" spans="1:67" x14ac:dyDescent="0.2">
      <c r="A625" s="41"/>
      <c r="B625" s="41"/>
      <c r="C625" s="41"/>
      <c r="D625" s="109" t="s">
        <v>552</v>
      </c>
      <c r="E625" s="110" t="s">
        <v>565</v>
      </c>
      <c r="F625" s="111">
        <f>B4+(611*B6)</f>
        <v>612</v>
      </c>
      <c r="G625" s="41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  <c r="AC625" s="42"/>
      <c r="AD625" s="42"/>
      <c r="AE625" s="42"/>
      <c r="AF625" s="42"/>
      <c r="AG625" s="42"/>
      <c r="AH625" s="42"/>
      <c r="AI625" s="42"/>
      <c r="AJ625" s="42"/>
      <c r="AK625" s="42"/>
      <c r="AL625" s="42"/>
      <c r="AM625" s="42"/>
      <c r="AN625" s="42"/>
      <c r="AO625" s="42"/>
      <c r="AP625" s="42"/>
      <c r="AQ625" s="42"/>
      <c r="AR625" s="42"/>
      <c r="AS625" s="42"/>
      <c r="AT625" s="42"/>
      <c r="AU625" s="42"/>
      <c r="AV625" s="42"/>
      <c r="AW625" s="42"/>
      <c r="AX625" s="42"/>
      <c r="AY625" s="42"/>
      <c r="AZ625" s="42"/>
      <c r="BA625" s="42"/>
      <c r="BB625" s="42"/>
      <c r="BC625" s="42"/>
      <c r="BD625" s="42"/>
      <c r="BE625" s="42"/>
      <c r="BF625" s="42"/>
      <c r="BG625" s="42"/>
      <c r="BH625" s="42"/>
      <c r="BI625" s="42"/>
      <c r="BJ625" s="42"/>
      <c r="BK625" s="42"/>
      <c r="BL625" s="42"/>
      <c r="BM625" s="42"/>
      <c r="BN625" s="42"/>
      <c r="BO625" s="42"/>
    </row>
    <row r="626" spans="1:67" x14ac:dyDescent="0.2">
      <c r="A626" s="41"/>
      <c r="B626" s="41"/>
      <c r="C626" s="41"/>
      <c r="D626" s="109" t="s">
        <v>196</v>
      </c>
      <c r="E626" s="110" t="s">
        <v>565</v>
      </c>
      <c r="F626" s="111">
        <f>B4+(612*B6)</f>
        <v>613</v>
      </c>
      <c r="G626" s="41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42"/>
      <c r="AC626" s="42"/>
      <c r="AD626" s="42"/>
      <c r="AE626" s="42"/>
      <c r="AF626" s="42"/>
      <c r="AG626" s="42"/>
      <c r="AH626" s="42"/>
      <c r="AI626" s="42"/>
      <c r="AJ626" s="42"/>
      <c r="AK626" s="42"/>
      <c r="AL626" s="42"/>
      <c r="AM626" s="42"/>
      <c r="AN626" s="42"/>
      <c r="AO626" s="42"/>
      <c r="AP626" s="42"/>
      <c r="AQ626" s="42"/>
      <c r="AR626" s="42"/>
      <c r="AS626" s="42"/>
      <c r="AT626" s="42"/>
      <c r="AU626" s="42"/>
      <c r="AV626" s="42"/>
      <c r="AW626" s="42"/>
      <c r="AX626" s="42"/>
      <c r="AY626" s="42"/>
      <c r="AZ626" s="42"/>
      <c r="BA626" s="42"/>
      <c r="BB626" s="42"/>
      <c r="BC626" s="42"/>
      <c r="BD626" s="42"/>
      <c r="BE626" s="42"/>
      <c r="BF626" s="42"/>
      <c r="BG626" s="42"/>
      <c r="BH626" s="42"/>
      <c r="BI626" s="42"/>
      <c r="BJ626" s="42"/>
      <c r="BK626" s="42"/>
      <c r="BL626" s="42"/>
      <c r="BM626" s="42"/>
      <c r="BN626" s="42"/>
      <c r="BO626" s="42"/>
    </row>
    <row r="627" spans="1:67" x14ac:dyDescent="0.2">
      <c r="A627" s="41"/>
      <c r="B627" s="41"/>
      <c r="C627" s="41"/>
      <c r="D627" s="109" t="s">
        <v>77</v>
      </c>
      <c r="E627" s="110" t="s">
        <v>565</v>
      </c>
      <c r="F627" s="111">
        <f>B4+(613*B6)</f>
        <v>614</v>
      </c>
      <c r="G627" s="41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  <c r="AA627" s="42"/>
      <c r="AB627" s="42"/>
      <c r="AC627" s="42"/>
      <c r="AD627" s="42"/>
      <c r="AE627" s="42"/>
      <c r="AF627" s="42"/>
      <c r="AG627" s="42"/>
      <c r="AH627" s="42"/>
      <c r="AI627" s="42"/>
      <c r="AJ627" s="42"/>
      <c r="AK627" s="42"/>
      <c r="AL627" s="42"/>
      <c r="AM627" s="42"/>
      <c r="AN627" s="42"/>
      <c r="AO627" s="42"/>
      <c r="AP627" s="42"/>
      <c r="AQ627" s="42"/>
      <c r="AR627" s="42"/>
      <c r="AS627" s="42"/>
      <c r="AT627" s="42"/>
      <c r="AU627" s="42"/>
      <c r="AV627" s="42"/>
      <c r="AW627" s="42"/>
      <c r="AX627" s="42"/>
      <c r="AY627" s="42"/>
      <c r="AZ627" s="42"/>
      <c r="BA627" s="42"/>
      <c r="BB627" s="42"/>
      <c r="BC627" s="42"/>
      <c r="BD627" s="42"/>
      <c r="BE627" s="42"/>
      <c r="BF627" s="42"/>
      <c r="BG627" s="42"/>
      <c r="BH627" s="42"/>
      <c r="BI627" s="42"/>
      <c r="BJ627" s="42"/>
      <c r="BK627" s="42"/>
      <c r="BL627" s="42"/>
      <c r="BM627" s="42"/>
      <c r="BN627" s="42"/>
      <c r="BO627" s="42"/>
    </row>
    <row r="628" spans="1:67" x14ac:dyDescent="0.2">
      <c r="A628" s="41"/>
      <c r="B628" s="41"/>
      <c r="C628" s="41"/>
      <c r="D628" s="109" t="s">
        <v>606</v>
      </c>
      <c r="E628" s="110" t="s">
        <v>565</v>
      </c>
      <c r="F628" s="111">
        <f>B4+(614*B6)</f>
        <v>615</v>
      </c>
      <c r="G628" s="41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  <c r="AA628" s="42"/>
      <c r="AB628" s="42"/>
      <c r="AC628" s="42"/>
      <c r="AD628" s="42"/>
      <c r="AE628" s="42"/>
      <c r="AF628" s="42"/>
      <c r="AG628" s="42"/>
      <c r="AH628" s="42"/>
      <c r="AI628" s="42"/>
      <c r="AJ628" s="42"/>
      <c r="AK628" s="42"/>
      <c r="AL628" s="42"/>
      <c r="AM628" s="42"/>
      <c r="AN628" s="42"/>
      <c r="AO628" s="42"/>
      <c r="AP628" s="42"/>
      <c r="AQ628" s="42"/>
      <c r="AR628" s="42"/>
      <c r="AS628" s="42"/>
      <c r="AT628" s="42"/>
      <c r="AU628" s="42"/>
      <c r="AV628" s="42"/>
      <c r="AW628" s="42"/>
      <c r="AX628" s="42"/>
      <c r="AY628" s="42"/>
      <c r="AZ628" s="42"/>
      <c r="BA628" s="42"/>
      <c r="BB628" s="42"/>
      <c r="BC628" s="42"/>
      <c r="BD628" s="42"/>
      <c r="BE628" s="42"/>
      <c r="BF628" s="42"/>
      <c r="BG628" s="42"/>
      <c r="BH628" s="42"/>
      <c r="BI628" s="42"/>
      <c r="BJ628" s="42"/>
      <c r="BK628" s="42"/>
      <c r="BL628" s="42"/>
      <c r="BM628" s="42"/>
      <c r="BN628" s="42"/>
      <c r="BO628" s="42"/>
    </row>
    <row r="629" spans="1:67" x14ac:dyDescent="0.2">
      <c r="A629" s="41"/>
      <c r="B629" s="41"/>
      <c r="C629" s="41"/>
      <c r="D629" s="109" t="s">
        <v>448</v>
      </c>
      <c r="E629" s="110" t="s">
        <v>565</v>
      </c>
      <c r="F629" s="111">
        <f>B4+(615*B6)</f>
        <v>616</v>
      </c>
      <c r="G629" s="41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  <c r="AA629" s="42"/>
      <c r="AB629" s="42"/>
      <c r="AC629" s="42"/>
      <c r="AD629" s="42"/>
      <c r="AE629" s="42"/>
      <c r="AF629" s="42"/>
      <c r="AG629" s="42"/>
      <c r="AH629" s="42"/>
      <c r="AI629" s="42"/>
      <c r="AJ629" s="42"/>
      <c r="AK629" s="42"/>
      <c r="AL629" s="42"/>
      <c r="AM629" s="42"/>
      <c r="AN629" s="42"/>
      <c r="AO629" s="42"/>
      <c r="AP629" s="42"/>
      <c r="AQ629" s="42"/>
      <c r="AR629" s="42"/>
      <c r="AS629" s="42"/>
      <c r="AT629" s="42"/>
      <c r="AU629" s="42"/>
      <c r="AV629" s="42"/>
      <c r="AW629" s="42"/>
      <c r="AX629" s="42"/>
      <c r="AY629" s="42"/>
      <c r="AZ629" s="42"/>
      <c r="BA629" s="42"/>
      <c r="BB629" s="42"/>
      <c r="BC629" s="42"/>
      <c r="BD629" s="42"/>
      <c r="BE629" s="42"/>
      <c r="BF629" s="42"/>
      <c r="BG629" s="42"/>
      <c r="BH629" s="42"/>
      <c r="BI629" s="42"/>
      <c r="BJ629" s="42"/>
      <c r="BK629" s="42"/>
      <c r="BL629" s="42"/>
      <c r="BM629" s="42"/>
      <c r="BN629" s="42"/>
      <c r="BO629" s="42"/>
    </row>
    <row r="630" spans="1:67" x14ac:dyDescent="0.2">
      <c r="A630" s="41"/>
      <c r="B630" s="41"/>
      <c r="C630" s="41"/>
      <c r="D630" s="109" t="s">
        <v>526</v>
      </c>
      <c r="E630" s="110" t="s">
        <v>565</v>
      </c>
      <c r="F630" s="111">
        <f>B4+(616*B6)</f>
        <v>617</v>
      </c>
      <c r="G630" s="41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  <c r="AA630" s="42"/>
      <c r="AB630" s="42"/>
      <c r="AC630" s="42"/>
      <c r="AD630" s="42"/>
      <c r="AE630" s="42"/>
      <c r="AF630" s="42"/>
      <c r="AG630" s="42"/>
      <c r="AH630" s="42"/>
      <c r="AI630" s="42"/>
      <c r="AJ630" s="42"/>
      <c r="AK630" s="42"/>
      <c r="AL630" s="42"/>
      <c r="AM630" s="42"/>
      <c r="AN630" s="42"/>
      <c r="AO630" s="42"/>
      <c r="AP630" s="42"/>
      <c r="AQ630" s="42"/>
      <c r="AR630" s="42"/>
      <c r="AS630" s="42"/>
      <c r="AT630" s="42"/>
      <c r="AU630" s="42"/>
      <c r="AV630" s="42"/>
      <c r="AW630" s="42"/>
      <c r="AX630" s="42"/>
      <c r="AY630" s="42"/>
      <c r="AZ630" s="42"/>
      <c r="BA630" s="42"/>
      <c r="BB630" s="42"/>
      <c r="BC630" s="42"/>
      <c r="BD630" s="42"/>
      <c r="BE630" s="42"/>
      <c r="BF630" s="42"/>
      <c r="BG630" s="42"/>
      <c r="BH630" s="42"/>
      <c r="BI630" s="42"/>
      <c r="BJ630" s="42"/>
      <c r="BK630" s="42"/>
      <c r="BL630" s="42"/>
      <c r="BM630" s="42"/>
      <c r="BN630" s="42"/>
      <c r="BO630" s="42"/>
    </row>
    <row r="631" spans="1:67" x14ac:dyDescent="0.2">
      <c r="A631" s="41"/>
      <c r="B631" s="41"/>
      <c r="C631" s="41"/>
      <c r="D631" s="109" t="s">
        <v>105</v>
      </c>
      <c r="E631" s="110" t="s">
        <v>565</v>
      </c>
      <c r="F631" s="111">
        <f>B4+(617*B6)</f>
        <v>618</v>
      </c>
      <c r="G631" s="41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  <c r="AA631" s="42"/>
      <c r="AB631" s="42"/>
      <c r="AC631" s="42"/>
      <c r="AD631" s="42"/>
      <c r="AE631" s="42"/>
      <c r="AF631" s="42"/>
      <c r="AG631" s="42"/>
      <c r="AH631" s="42"/>
      <c r="AI631" s="42"/>
      <c r="AJ631" s="42"/>
      <c r="AK631" s="42"/>
      <c r="AL631" s="42"/>
      <c r="AM631" s="42"/>
      <c r="AN631" s="42"/>
      <c r="AO631" s="42"/>
      <c r="AP631" s="42"/>
      <c r="AQ631" s="42"/>
      <c r="AR631" s="42"/>
      <c r="AS631" s="42"/>
      <c r="AT631" s="42"/>
      <c r="AU631" s="42"/>
      <c r="AV631" s="42"/>
      <c r="AW631" s="42"/>
      <c r="AX631" s="42"/>
      <c r="AY631" s="42"/>
      <c r="AZ631" s="42"/>
      <c r="BA631" s="42"/>
      <c r="BB631" s="42"/>
      <c r="BC631" s="42"/>
      <c r="BD631" s="42"/>
      <c r="BE631" s="42"/>
      <c r="BF631" s="42"/>
      <c r="BG631" s="42"/>
      <c r="BH631" s="42"/>
      <c r="BI631" s="42"/>
      <c r="BJ631" s="42"/>
      <c r="BK631" s="42"/>
      <c r="BL631" s="42"/>
      <c r="BM631" s="42"/>
      <c r="BN631" s="42"/>
      <c r="BO631" s="42"/>
    </row>
    <row r="632" spans="1:67" x14ac:dyDescent="0.2">
      <c r="A632" s="41"/>
      <c r="B632" s="41"/>
      <c r="C632" s="41"/>
      <c r="D632" s="109" t="s">
        <v>671</v>
      </c>
      <c r="E632" s="110" t="s">
        <v>565</v>
      </c>
      <c r="F632" s="122">
        <f>B4+(618*B6)</f>
        <v>619</v>
      </c>
      <c r="G632" s="41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F632" s="42"/>
      <c r="AG632" s="42"/>
      <c r="AH632" s="42"/>
      <c r="AI632" s="42"/>
      <c r="AJ632" s="42"/>
      <c r="AK632" s="42"/>
      <c r="AL632" s="42"/>
      <c r="AM632" s="42"/>
      <c r="AN632" s="42"/>
      <c r="AO632" s="42"/>
      <c r="AP632" s="42"/>
      <c r="AQ632" s="42"/>
      <c r="AR632" s="42"/>
      <c r="AS632" s="42"/>
      <c r="AT632" s="42"/>
      <c r="AU632" s="42"/>
      <c r="AV632" s="42"/>
      <c r="AW632" s="42"/>
      <c r="AX632" s="42"/>
      <c r="AY632" s="42"/>
      <c r="AZ632" s="42"/>
      <c r="BA632" s="42"/>
      <c r="BB632" s="42"/>
      <c r="BC632" s="42"/>
      <c r="BD632" s="42"/>
      <c r="BE632" s="42"/>
      <c r="BF632" s="42"/>
      <c r="BG632" s="42"/>
      <c r="BH632" s="42"/>
      <c r="BI632" s="42"/>
      <c r="BJ632" s="42"/>
      <c r="BK632" s="42"/>
      <c r="BL632" s="42"/>
      <c r="BM632" s="42"/>
      <c r="BN632" s="42"/>
      <c r="BO632" s="42"/>
    </row>
    <row r="633" spans="1:67" x14ac:dyDescent="0.2">
      <c r="A633" s="41"/>
      <c r="B633" s="41"/>
      <c r="C633" s="41"/>
      <c r="D633" s="109" t="s">
        <v>370</v>
      </c>
      <c r="E633" s="110" t="s">
        <v>565</v>
      </c>
      <c r="F633" s="111">
        <f>B4+(619*B6)</f>
        <v>620</v>
      </c>
      <c r="G633" s="41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  <c r="AA633" s="42"/>
      <c r="AB633" s="42"/>
      <c r="AC633" s="42"/>
      <c r="AD633" s="42"/>
      <c r="AE633" s="42"/>
      <c r="AF633" s="42"/>
      <c r="AG633" s="42"/>
      <c r="AH633" s="42"/>
      <c r="AI633" s="42"/>
      <c r="AJ633" s="42"/>
      <c r="AK633" s="42"/>
      <c r="AL633" s="42"/>
      <c r="AM633" s="42"/>
      <c r="AN633" s="42"/>
      <c r="AO633" s="42"/>
      <c r="AP633" s="42"/>
      <c r="AQ633" s="42"/>
      <c r="AR633" s="42"/>
      <c r="AS633" s="42"/>
      <c r="AT633" s="42"/>
      <c r="AU633" s="42"/>
      <c r="AV633" s="42"/>
      <c r="AW633" s="42"/>
      <c r="AX633" s="42"/>
      <c r="AY633" s="42"/>
      <c r="AZ633" s="42"/>
      <c r="BA633" s="42"/>
      <c r="BB633" s="42"/>
      <c r="BC633" s="42"/>
      <c r="BD633" s="42"/>
      <c r="BE633" s="42"/>
      <c r="BF633" s="42"/>
      <c r="BG633" s="42"/>
      <c r="BH633" s="42"/>
      <c r="BI633" s="42"/>
      <c r="BJ633" s="42"/>
      <c r="BK633" s="42"/>
      <c r="BL633" s="42"/>
      <c r="BM633" s="42"/>
      <c r="BN633" s="42"/>
      <c r="BO633" s="42"/>
    </row>
    <row r="634" spans="1:67" x14ac:dyDescent="0.2">
      <c r="A634" s="41"/>
      <c r="B634" s="41"/>
      <c r="C634" s="41"/>
      <c r="D634" s="109" t="s">
        <v>510</v>
      </c>
      <c r="E634" s="110" t="s">
        <v>565</v>
      </c>
      <c r="F634" s="111">
        <f>B4+(620*B6)</f>
        <v>621</v>
      </c>
      <c r="G634" s="41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F634" s="42"/>
      <c r="AG634" s="42"/>
      <c r="AH634" s="42"/>
      <c r="AI634" s="42"/>
      <c r="AJ634" s="42"/>
      <c r="AK634" s="42"/>
      <c r="AL634" s="42"/>
      <c r="AM634" s="42"/>
      <c r="AN634" s="42"/>
      <c r="AO634" s="42"/>
      <c r="AP634" s="42"/>
      <c r="AQ634" s="42"/>
      <c r="AR634" s="42"/>
      <c r="AS634" s="42"/>
      <c r="AT634" s="42"/>
      <c r="AU634" s="42"/>
      <c r="AV634" s="42"/>
      <c r="AW634" s="42"/>
      <c r="AX634" s="42"/>
      <c r="AY634" s="42"/>
      <c r="AZ634" s="42"/>
      <c r="BA634" s="42"/>
      <c r="BB634" s="42"/>
      <c r="BC634" s="42"/>
      <c r="BD634" s="42"/>
      <c r="BE634" s="42"/>
      <c r="BF634" s="42"/>
      <c r="BG634" s="42"/>
      <c r="BH634" s="42"/>
      <c r="BI634" s="42"/>
      <c r="BJ634" s="42"/>
      <c r="BK634" s="42"/>
      <c r="BL634" s="42"/>
      <c r="BM634" s="42"/>
      <c r="BN634" s="42"/>
      <c r="BO634" s="42"/>
    </row>
    <row r="635" spans="1:67" x14ac:dyDescent="0.2">
      <c r="A635" s="41"/>
      <c r="B635" s="41"/>
      <c r="C635" s="41"/>
      <c r="D635" s="109" t="s">
        <v>241</v>
      </c>
      <c r="E635" s="110" t="s">
        <v>565</v>
      </c>
      <c r="F635" s="111">
        <f>B4+(621*B6)</f>
        <v>622</v>
      </c>
      <c r="G635" s="41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F635" s="42"/>
      <c r="AG635" s="42"/>
      <c r="AH635" s="42"/>
      <c r="AI635" s="42"/>
      <c r="AJ635" s="42"/>
      <c r="AK635" s="42"/>
      <c r="AL635" s="42"/>
      <c r="AM635" s="42"/>
      <c r="AN635" s="42"/>
      <c r="AO635" s="42"/>
      <c r="AP635" s="42"/>
      <c r="AQ635" s="42"/>
      <c r="AR635" s="42"/>
      <c r="AS635" s="42"/>
      <c r="AT635" s="42"/>
      <c r="AU635" s="42"/>
      <c r="AV635" s="42"/>
      <c r="AW635" s="42"/>
      <c r="AX635" s="42"/>
      <c r="AY635" s="42"/>
      <c r="AZ635" s="42"/>
      <c r="BA635" s="42"/>
      <c r="BB635" s="42"/>
      <c r="BC635" s="42"/>
      <c r="BD635" s="42"/>
      <c r="BE635" s="42"/>
      <c r="BF635" s="42"/>
      <c r="BG635" s="42"/>
      <c r="BH635" s="42"/>
      <c r="BI635" s="42"/>
      <c r="BJ635" s="42"/>
      <c r="BK635" s="42"/>
      <c r="BL635" s="42"/>
      <c r="BM635" s="42"/>
      <c r="BN635" s="42"/>
      <c r="BO635" s="42"/>
    </row>
    <row r="636" spans="1:67" x14ac:dyDescent="0.2">
      <c r="A636" s="41"/>
      <c r="B636" s="41"/>
      <c r="C636" s="41"/>
      <c r="D636" s="109" t="s">
        <v>500</v>
      </c>
      <c r="E636" s="110" t="s">
        <v>565</v>
      </c>
      <c r="F636" s="111">
        <f>B4+(622*B6)</f>
        <v>623</v>
      </c>
      <c r="G636" s="41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  <c r="AC636" s="42"/>
      <c r="AD636" s="42"/>
      <c r="AE636" s="42"/>
      <c r="AF636" s="42"/>
      <c r="AG636" s="42"/>
      <c r="AH636" s="42"/>
      <c r="AI636" s="42"/>
      <c r="AJ636" s="42"/>
      <c r="AK636" s="42"/>
      <c r="AL636" s="42"/>
      <c r="AM636" s="42"/>
      <c r="AN636" s="42"/>
      <c r="AO636" s="42"/>
      <c r="AP636" s="42"/>
      <c r="AQ636" s="42"/>
      <c r="AR636" s="42"/>
      <c r="AS636" s="42"/>
      <c r="AT636" s="42"/>
      <c r="AU636" s="42"/>
      <c r="AV636" s="42"/>
      <c r="AW636" s="42"/>
      <c r="AX636" s="42"/>
      <c r="AY636" s="42"/>
      <c r="AZ636" s="42"/>
      <c r="BA636" s="42"/>
      <c r="BB636" s="42"/>
      <c r="BC636" s="42"/>
      <c r="BD636" s="42"/>
      <c r="BE636" s="42"/>
      <c r="BF636" s="42"/>
      <c r="BG636" s="42"/>
      <c r="BH636" s="42"/>
      <c r="BI636" s="42"/>
      <c r="BJ636" s="42"/>
      <c r="BK636" s="42"/>
      <c r="BL636" s="42"/>
      <c r="BM636" s="42"/>
      <c r="BN636" s="42"/>
      <c r="BO636" s="42"/>
    </row>
    <row r="637" spans="1:67" x14ac:dyDescent="0.2">
      <c r="A637" s="41"/>
      <c r="B637" s="41"/>
      <c r="C637" s="41"/>
      <c r="D637" s="109" t="s">
        <v>807</v>
      </c>
      <c r="E637" s="110" t="s">
        <v>565</v>
      </c>
      <c r="F637" s="122">
        <f>B4+(623*B6)</f>
        <v>624</v>
      </c>
      <c r="G637" s="41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  <c r="AA637" s="42"/>
      <c r="AB637" s="42"/>
      <c r="AC637" s="42"/>
      <c r="AD637" s="42"/>
      <c r="AE637" s="42"/>
      <c r="AF637" s="42"/>
      <c r="AG637" s="42"/>
      <c r="AH637" s="42"/>
      <c r="AI637" s="42"/>
      <c r="AJ637" s="42"/>
      <c r="AK637" s="42"/>
      <c r="AL637" s="42"/>
      <c r="AM637" s="42"/>
      <c r="AN637" s="42"/>
      <c r="AO637" s="42"/>
      <c r="AP637" s="42"/>
      <c r="AQ637" s="42"/>
      <c r="AR637" s="42"/>
      <c r="AS637" s="42"/>
      <c r="AT637" s="42"/>
      <c r="AU637" s="42"/>
      <c r="AV637" s="42"/>
      <c r="AW637" s="42"/>
      <c r="AX637" s="42"/>
      <c r="AY637" s="42"/>
      <c r="AZ637" s="42"/>
      <c r="BA637" s="42"/>
      <c r="BB637" s="42"/>
      <c r="BC637" s="42"/>
      <c r="BD637" s="42"/>
      <c r="BE637" s="42"/>
      <c r="BF637" s="42"/>
      <c r="BG637" s="42"/>
      <c r="BH637" s="42"/>
      <c r="BI637" s="42"/>
      <c r="BJ637" s="42"/>
      <c r="BK637" s="42"/>
      <c r="BL637" s="42"/>
      <c r="BM637" s="42"/>
      <c r="BN637" s="42"/>
      <c r="BO637" s="42"/>
    </row>
    <row r="638" spans="1:67" x14ac:dyDescent="0.2">
      <c r="A638" s="41"/>
      <c r="B638" s="41"/>
      <c r="C638" s="41"/>
      <c r="D638" s="109" t="s">
        <v>434</v>
      </c>
      <c r="E638" s="110" t="s">
        <v>565</v>
      </c>
      <c r="F638" s="122">
        <f>B4+(624*B6)</f>
        <v>625</v>
      </c>
      <c r="G638" s="41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  <c r="AA638" s="42"/>
      <c r="AB638" s="42"/>
      <c r="AC638" s="42"/>
      <c r="AD638" s="42"/>
      <c r="AE638" s="42"/>
      <c r="AF638" s="42"/>
      <c r="AG638" s="42"/>
      <c r="AH638" s="42"/>
      <c r="AI638" s="42"/>
      <c r="AJ638" s="42"/>
      <c r="AK638" s="42"/>
      <c r="AL638" s="42"/>
      <c r="AM638" s="42"/>
      <c r="AN638" s="42"/>
      <c r="AO638" s="42"/>
      <c r="AP638" s="42"/>
      <c r="AQ638" s="42"/>
      <c r="AR638" s="42"/>
      <c r="AS638" s="42"/>
      <c r="AT638" s="42"/>
      <c r="AU638" s="42"/>
      <c r="AV638" s="42"/>
      <c r="AW638" s="42"/>
      <c r="AX638" s="42"/>
      <c r="AY638" s="42"/>
      <c r="AZ638" s="42"/>
      <c r="BA638" s="42"/>
      <c r="BB638" s="42"/>
      <c r="BC638" s="42"/>
      <c r="BD638" s="42"/>
      <c r="BE638" s="42"/>
      <c r="BF638" s="42"/>
      <c r="BG638" s="42"/>
      <c r="BH638" s="42"/>
      <c r="BI638" s="42"/>
      <c r="BJ638" s="42"/>
      <c r="BK638" s="42"/>
      <c r="BL638" s="42"/>
      <c r="BM638" s="42"/>
      <c r="BN638" s="42"/>
      <c r="BO638" s="42"/>
    </row>
    <row r="639" spans="1:67" x14ac:dyDescent="0.2">
      <c r="A639" s="41"/>
      <c r="B639" s="41"/>
      <c r="C639" s="41"/>
      <c r="D639" s="109" t="s">
        <v>213</v>
      </c>
      <c r="E639" s="110" t="s">
        <v>565</v>
      </c>
      <c r="F639" s="111">
        <f>B4+(625*B6)</f>
        <v>626</v>
      </c>
      <c r="G639" s="41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  <c r="AA639" s="42"/>
      <c r="AB639" s="42"/>
      <c r="AC639" s="42"/>
      <c r="AD639" s="42"/>
      <c r="AE639" s="42"/>
      <c r="AF639" s="42"/>
      <c r="AG639" s="42"/>
      <c r="AH639" s="42"/>
      <c r="AI639" s="42"/>
      <c r="AJ639" s="42"/>
      <c r="AK639" s="42"/>
      <c r="AL639" s="42"/>
      <c r="AM639" s="42"/>
      <c r="AN639" s="42"/>
      <c r="AO639" s="42"/>
      <c r="AP639" s="42"/>
      <c r="AQ639" s="42"/>
      <c r="AR639" s="42"/>
      <c r="AS639" s="42"/>
      <c r="AT639" s="42"/>
      <c r="AU639" s="42"/>
      <c r="AV639" s="42"/>
      <c r="AW639" s="42"/>
      <c r="AX639" s="42"/>
      <c r="AY639" s="42"/>
      <c r="AZ639" s="42"/>
      <c r="BA639" s="42"/>
      <c r="BB639" s="42"/>
      <c r="BC639" s="42"/>
      <c r="BD639" s="42"/>
      <c r="BE639" s="42"/>
      <c r="BF639" s="42"/>
      <c r="BG639" s="42"/>
      <c r="BH639" s="42"/>
      <c r="BI639" s="42"/>
      <c r="BJ639" s="42"/>
      <c r="BK639" s="42"/>
      <c r="BL639" s="42"/>
      <c r="BM639" s="42"/>
      <c r="BN639" s="42"/>
      <c r="BO639" s="42"/>
    </row>
    <row r="640" spans="1:67" x14ac:dyDescent="0.2">
      <c r="A640" s="41"/>
      <c r="B640" s="41"/>
      <c r="C640" s="41"/>
      <c r="D640" s="109" t="s">
        <v>124</v>
      </c>
      <c r="E640" s="110" t="s">
        <v>565</v>
      </c>
      <c r="F640" s="111">
        <f>B4+(626*B6)</f>
        <v>627</v>
      </c>
      <c r="G640" s="41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  <c r="AA640" s="42"/>
      <c r="AB640" s="42"/>
      <c r="AC640" s="42"/>
      <c r="AD640" s="42"/>
      <c r="AE640" s="42"/>
      <c r="AF640" s="42"/>
      <c r="AG640" s="42"/>
      <c r="AH640" s="42"/>
      <c r="AI640" s="42"/>
      <c r="AJ640" s="42"/>
      <c r="AK640" s="42"/>
      <c r="AL640" s="42"/>
      <c r="AM640" s="42"/>
      <c r="AN640" s="42"/>
      <c r="AO640" s="42"/>
      <c r="AP640" s="42"/>
      <c r="AQ640" s="42"/>
      <c r="AR640" s="42"/>
      <c r="AS640" s="42"/>
      <c r="AT640" s="42"/>
      <c r="AU640" s="42"/>
      <c r="AV640" s="42"/>
      <c r="AW640" s="42"/>
      <c r="AX640" s="42"/>
      <c r="AY640" s="42"/>
      <c r="AZ640" s="42"/>
      <c r="BA640" s="42"/>
      <c r="BB640" s="42"/>
      <c r="BC640" s="42"/>
      <c r="BD640" s="42"/>
      <c r="BE640" s="42"/>
      <c r="BF640" s="42"/>
      <c r="BG640" s="42"/>
      <c r="BH640" s="42"/>
      <c r="BI640" s="42"/>
      <c r="BJ640" s="42"/>
      <c r="BK640" s="42"/>
      <c r="BL640" s="42"/>
      <c r="BM640" s="42"/>
      <c r="BN640" s="42"/>
      <c r="BO640" s="42"/>
    </row>
    <row r="641" spans="1:67" x14ac:dyDescent="0.2">
      <c r="A641" s="41"/>
      <c r="B641" s="41"/>
      <c r="C641" s="41"/>
      <c r="D641" s="109" t="s">
        <v>610</v>
      </c>
      <c r="E641" s="110" t="s">
        <v>565</v>
      </c>
      <c r="F641" s="122">
        <f>B4+(627*B6)</f>
        <v>628</v>
      </c>
      <c r="G641" s="41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  <c r="AA641" s="42"/>
      <c r="AB641" s="42"/>
      <c r="AC641" s="42"/>
      <c r="AD641" s="42"/>
      <c r="AE641" s="42"/>
      <c r="AF641" s="42"/>
      <c r="AG641" s="42"/>
      <c r="AH641" s="42"/>
      <c r="AI641" s="42"/>
      <c r="AJ641" s="42"/>
      <c r="AK641" s="42"/>
      <c r="AL641" s="42"/>
      <c r="AM641" s="42"/>
      <c r="AN641" s="42"/>
      <c r="AO641" s="42"/>
      <c r="AP641" s="42"/>
      <c r="AQ641" s="42"/>
      <c r="AR641" s="42"/>
      <c r="AS641" s="42"/>
      <c r="AT641" s="42"/>
      <c r="AU641" s="42"/>
      <c r="AV641" s="42"/>
      <c r="AW641" s="42"/>
      <c r="AX641" s="42"/>
      <c r="AY641" s="42"/>
      <c r="AZ641" s="42"/>
      <c r="BA641" s="42"/>
      <c r="BB641" s="42"/>
      <c r="BC641" s="42"/>
      <c r="BD641" s="42"/>
      <c r="BE641" s="42"/>
      <c r="BF641" s="42"/>
      <c r="BG641" s="42"/>
      <c r="BH641" s="42"/>
      <c r="BI641" s="42"/>
      <c r="BJ641" s="42"/>
      <c r="BK641" s="42"/>
      <c r="BL641" s="42"/>
      <c r="BM641" s="42"/>
      <c r="BN641" s="42"/>
      <c r="BO641" s="42"/>
    </row>
    <row r="642" spans="1:67" x14ac:dyDescent="0.2">
      <c r="A642" s="41"/>
      <c r="B642" s="41"/>
      <c r="C642" s="41"/>
      <c r="D642" s="109" t="s">
        <v>566</v>
      </c>
      <c r="E642" s="110" t="s">
        <v>565</v>
      </c>
      <c r="F642" s="122">
        <f>B4+(628*B6)</f>
        <v>629</v>
      </c>
      <c r="G642" s="41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  <c r="AA642" s="42"/>
      <c r="AB642" s="42"/>
      <c r="AC642" s="42"/>
      <c r="AD642" s="42"/>
      <c r="AE642" s="42"/>
      <c r="AF642" s="42"/>
      <c r="AG642" s="42"/>
      <c r="AH642" s="42"/>
      <c r="AI642" s="42"/>
      <c r="AJ642" s="42"/>
      <c r="AK642" s="42"/>
      <c r="AL642" s="42"/>
      <c r="AM642" s="42"/>
      <c r="AN642" s="42"/>
      <c r="AO642" s="42"/>
      <c r="AP642" s="42"/>
      <c r="AQ642" s="42"/>
      <c r="AR642" s="42"/>
      <c r="AS642" s="42"/>
      <c r="AT642" s="42"/>
      <c r="AU642" s="42"/>
      <c r="AV642" s="42"/>
      <c r="AW642" s="42"/>
      <c r="AX642" s="42"/>
      <c r="AY642" s="42"/>
      <c r="AZ642" s="42"/>
      <c r="BA642" s="42"/>
      <c r="BB642" s="42"/>
      <c r="BC642" s="42"/>
      <c r="BD642" s="42"/>
      <c r="BE642" s="42"/>
      <c r="BF642" s="42"/>
      <c r="BG642" s="42"/>
      <c r="BH642" s="42"/>
      <c r="BI642" s="42"/>
      <c r="BJ642" s="42"/>
      <c r="BK642" s="42"/>
      <c r="BL642" s="42"/>
      <c r="BM642" s="42"/>
      <c r="BN642" s="42"/>
      <c r="BO642" s="42"/>
    </row>
    <row r="643" spans="1:67" x14ac:dyDescent="0.2">
      <c r="A643" s="41"/>
      <c r="B643" s="41"/>
      <c r="C643" s="41"/>
      <c r="D643" s="109" t="s">
        <v>638</v>
      </c>
      <c r="E643" s="110" t="s">
        <v>565</v>
      </c>
      <c r="F643" s="111">
        <f>B4+(629*B6)</f>
        <v>630</v>
      </c>
      <c r="G643" s="41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  <c r="AA643" s="42"/>
      <c r="AB643" s="42"/>
      <c r="AC643" s="42"/>
      <c r="AD643" s="42"/>
      <c r="AE643" s="42"/>
      <c r="AF643" s="42"/>
      <c r="AG643" s="42"/>
      <c r="AH643" s="42"/>
      <c r="AI643" s="42"/>
      <c r="AJ643" s="42"/>
      <c r="AK643" s="42"/>
      <c r="AL643" s="42"/>
      <c r="AM643" s="42"/>
      <c r="AN643" s="42"/>
      <c r="AO643" s="42"/>
      <c r="AP643" s="42"/>
      <c r="AQ643" s="42"/>
      <c r="AR643" s="42"/>
      <c r="AS643" s="42"/>
      <c r="AT643" s="42"/>
      <c r="AU643" s="42"/>
      <c r="AV643" s="42"/>
      <c r="AW643" s="42"/>
      <c r="AX643" s="42"/>
      <c r="AY643" s="42"/>
      <c r="AZ643" s="42"/>
      <c r="BA643" s="42"/>
      <c r="BB643" s="42"/>
      <c r="BC643" s="42"/>
      <c r="BD643" s="42"/>
      <c r="BE643" s="42"/>
      <c r="BF643" s="42"/>
      <c r="BG643" s="42"/>
      <c r="BH643" s="42"/>
      <c r="BI643" s="42"/>
      <c r="BJ643" s="42"/>
      <c r="BK643" s="42"/>
      <c r="BL643" s="42"/>
      <c r="BM643" s="42"/>
      <c r="BN643" s="42"/>
      <c r="BO643" s="42"/>
    </row>
    <row r="644" spans="1:67" x14ac:dyDescent="0.2">
      <c r="A644" s="41"/>
      <c r="B644" s="41"/>
      <c r="C644" s="41"/>
      <c r="D644" s="109" t="s">
        <v>106</v>
      </c>
      <c r="E644" s="110" t="s">
        <v>565</v>
      </c>
      <c r="F644" s="111">
        <f>B4+(630*B6)</f>
        <v>631</v>
      </c>
      <c r="G644" s="41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  <c r="AA644" s="42"/>
      <c r="AB644" s="42"/>
      <c r="AC644" s="42"/>
      <c r="AD644" s="42"/>
      <c r="AE644" s="42"/>
      <c r="AF644" s="42"/>
      <c r="AG644" s="42"/>
      <c r="AH644" s="42"/>
      <c r="AI644" s="42"/>
      <c r="AJ644" s="42"/>
      <c r="AK644" s="42"/>
      <c r="AL644" s="42"/>
      <c r="AM644" s="42"/>
      <c r="AN644" s="42"/>
      <c r="AO644" s="42"/>
      <c r="AP644" s="42"/>
      <c r="AQ644" s="42"/>
      <c r="AR644" s="42"/>
      <c r="AS644" s="42"/>
      <c r="AT644" s="42"/>
      <c r="AU644" s="42"/>
      <c r="AV644" s="42"/>
      <c r="AW644" s="42"/>
      <c r="AX644" s="42"/>
      <c r="AY644" s="42"/>
      <c r="AZ644" s="42"/>
      <c r="BA644" s="42"/>
      <c r="BB644" s="42"/>
      <c r="BC644" s="42"/>
      <c r="BD644" s="42"/>
      <c r="BE644" s="42"/>
      <c r="BF644" s="42"/>
      <c r="BG644" s="42"/>
      <c r="BH644" s="42"/>
      <c r="BI644" s="42"/>
      <c r="BJ644" s="42"/>
      <c r="BK644" s="42"/>
      <c r="BL644" s="42"/>
      <c r="BM644" s="42"/>
      <c r="BN644" s="42"/>
      <c r="BO644" s="42"/>
    </row>
    <row r="645" spans="1:67" x14ac:dyDescent="0.2">
      <c r="A645" s="41"/>
      <c r="B645" s="41"/>
      <c r="C645" s="41"/>
      <c r="D645" s="109" t="s">
        <v>648</v>
      </c>
      <c r="E645" s="110" t="s">
        <v>565</v>
      </c>
      <c r="F645" s="122">
        <f>B4+(631*B6)</f>
        <v>632</v>
      </c>
      <c r="G645" s="41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  <c r="AA645" s="42"/>
      <c r="AB645" s="42"/>
      <c r="AC645" s="42"/>
      <c r="AD645" s="42"/>
      <c r="AE645" s="42"/>
      <c r="AF645" s="42"/>
      <c r="AG645" s="42"/>
      <c r="AH645" s="42"/>
      <c r="AI645" s="42"/>
      <c r="AJ645" s="42"/>
      <c r="AK645" s="42"/>
      <c r="AL645" s="42"/>
      <c r="AM645" s="42"/>
      <c r="AN645" s="42"/>
      <c r="AO645" s="42"/>
      <c r="AP645" s="42"/>
      <c r="AQ645" s="42"/>
      <c r="AR645" s="42"/>
      <c r="AS645" s="42"/>
      <c r="AT645" s="42"/>
      <c r="AU645" s="42"/>
      <c r="AV645" s="42"/>
      <c r="AW645" s="42"/>
      <c r="AX645" s="42"/>
      <c r="AY645" s="42"/>
      <c r="AZ645" s="42"/>
      <c r="BA645" s="42"/>
      <c r="BB645" s="42"/>
      <c r="BC645" s="42"/>
      <c r="BD645" s="42"/>
      <c r="BE645" s="42"/>
      <c r="BF645" s="42"/>
      <c r="BG645" s="42"/>
      <c r="BH645" s="42"/>
      <c r="BI645" s="42"/>
      <c r="BJ645" s="42"/>
      <c r="BK645" s="42"/>
      <c r="BL645" s="42"/>
      <c r="BM645" s="42"/>
      <c r="BN645" s="42"/>
      <c r="BO645" s="42"/>
    </row>
    <row r="646" spans="1:67" x14ac:dyDescent="0.2">
      <c r="A646" s="41"/>
      <c r="B646" s="41"/>
      <c r="C646" s="41"/>
      <c r="D646" s="109" t="s">
        <v>376</v>
      </c>
      <c r="E646" s="110" t="s">
        <v>565</v>
      </c>
      <c r="F646" s="122">
        <f>B4+(632*B6)</f>
        <v>633</v>
      </c>
      <c r="G646" s="41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  <c r="AA646" s="42"/>
      <c r="AB646" s="42"/>
      <c r="AC646" s="42"/>
      <c r="AD646" s="42"/>
      <c r="AE646" s="42"/>
      <c r="AF646" s="42"/>
      <c r="AG646" s="42"/>
      <c r="AH646" s="42"/>
      <c r="AI646" s="42"/>
      <c r="AJ646" s="42"/>
      <c r="AK646" s="42"/>
      <c r="AL646" s="42"/>
      <c r="AM646" s="42"/>
      <c r="AN646" s="42"/>
      <c r="AO646" s="42"/>
      <c r="AP646" s="42"/>
      <c r="AQ646" s="42"/>
      <c r="AR646" s="42"/>
      <c r="AS646" s="42"/>
      <c r="AT646" s="42"/>
      <c r="AU646" s="42"/>
      <c r="AV646" s="42"/>
      <c r="AW646" s="42"/>
      <c r="AX646" s="42"/>
      <c r="AY646" s="42"/>
      <c r="AZ646" s="42"/>
      <c r="BA646" s="42"/>
      <c r="BB646" s="42"/>
      <c r="BC646" s="42"/>
      <c r="BD646" s="42"/>
      <c r="BE646" s="42"/>
      <c r="BF646" s="42"/>
      <c r="BG646" s="42"/>
      <c r="BH646" s="42"/>
      <c r="BI646" s="42"/>
      <c r="BJ646" s="42"/>
      <c r="BK646" s="42"/>
      <c r="BL646" s="42"/>
      <c r="BM646" s="42"/>
      <c r="BN646" s="42"/>
      <c r="BO646" s="42"/>
    </row>
    <row r="647" spans="1:67" x14ac:dyDescent="0.2">
      <c r="A647" s="41"/>
      <c r="B647" s="41"/>
      <c r="C647" s="41"/>
      <c r="D647" s="109" t="s">
        <v>147</v>
      </c>
      <c r="E647" s="110" t="s">
        <v>565</v>
      </c>
      <c r="F647" s="111">
        <f>B4+(633*B6)</f>
        <v>634</v>
      </c>
      <c r="G647" s="41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  <c r="AA647" s="42"/>
      <c r="AB647" s="42"/>
      <c r="AC647" s="42"/>
      <c r="AD647" s="42"/>
      <c r="AE647" s="42"/>
      <c r="AF647" s="42"/>
      <c r="AG647" s="42"/>
      <c r="AH647" s="42"/>
      <c r="AI647" s="42"/>
      <c r="AJ647" s="42"/>
      <c r="AK647" s="42"/>
      <c r="AL647" s="42"/>
      <c r="AM647" s="42"/>
      <c r="AN647" s="42"/>
      <c r="AO647" s="42"/>
      <c r="AP647" s="42"/>
      <c r="AQ647" s="42"/>
      <c r="AR647" s="42"/>
      <c r="AS647" s="42"/>
      <c r="AT647" s="42"/>
      <c r="AU647" s="42"/>
      <c r="AV647" s="42"/>
      <c r="AW647" s="42"/>
      <c r="AX647" s="42"/>
      <c r="AY647" s="42"/>
      <c r="AZ647" s="42"/>
      <c r="BA647" s="42"/>
      <c r="BB647" s="42"/>
      <c r="BC647" s="42"/>
      <c r="BD647" s="42"/>
      <c r="BE647" s="42"/>
      <c r="BF647" s="42"/>
      <c r="BG647" s="42"/>
      <c r="BH647" s="42"/>
      <c r="BI647" s="42"/>
      <c r="BJ647" s="42"/>
      <c r="BK647" s="42"/>
      <c r="BL647" s="42"/>
      <c r="BM647" s="42"/>
      <c r="BN647" s="42"/>
      <c r="BO647" s="42"/>
    </row>
    <row r="648" spans="1:67" x14ac:dyDescent="0.2">
      <c r="A648" s="41"/>
      <c r="B648" s="41"/>
      <c r="C648" s="41"/>
      <c r="D648" s="109" t="s">
        <v>357</v>
      </c>
      <c r="E648" s="110" t="s">
        <v>565</v>
      </c>
      <c r="F648" s="111">
        <f>B4+(634*B6)</f>
        <v>635</v>
      </c>
      <c r="G648" s="41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  <c r="AA648" s="42"/>
      <c r="AB648" s="42"/>
      <c r="AC648" s="42"/>
      <c r="AD648" s="42"/>
      <c r="AE648" s="42"/>
      <c r="AF648" s="42"/>
      <c r="AG648" s="42"/>
      <c r="AH648" s="42"/>
      <c r="AI648" s="42"/>
      <c r="AJ648" s="42"/>
      <c r="AK648" s="42"/>
      <c r="AL648" s="42"/>
      <c r="AM648" s="42"/>
      <c r="AN648" s="42"/>
      <c r="AO648" s="42"/>
      <c r="AP648" s="42"/>
      <c r="AQ648" s="42"/>
      <c r="AR648" s="42"/>
      <c r="AS648" s="42"/>
      <c r="AT648" s="42"/>
      <c r="AU648" s="42"/>
      <c r="AV648" s="42"/>
      <c r="AW648" s="42"/>
      <c r="AX648" s="42"/>
      <c r="AY648" s="42"/>
      <c r="AZ648" s="42"/>
      <c r="BA648" s="42"/>
      <c r="BB648" s="42"/>
      <c r="BC648" s="42"/>
      <c r="BD648" s="42"/>
      <c r="BE648" s="42"/>
      <c r="BF648" s="42"/>
      <c r="BG648" s="42"/>
      <c r="BH648" s="42"/>
      <c r="BI648" s="42"/>
      <c r="BJ648" s="42"/>
      <c r="BK648" s="42"/>
      <c r="BL648" s="42"/>
      <c r="BM648" s="42"/>
      <c r="BN648" s="42"/>
      <c r="BO648" s="42"/>
    </row>
    <row r="649" spans="1:67" x14ac:dyDescent="0.2">
      <c r="A649" s="41"/>
      <c r="B649" s="41"/>
      <c r="C649" s="41"/>
      <c r="D649" s="109" t="s">
        <v>542</v>
      </c>
      <c r="E649" s="110" t="s">
        <v>565</v>
      </c>
      <c r="F649" s="111">
        <f>B4+(635*B6)</f>
        <v>636</v>
      </c>
      <c r="G649" s="41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  <c r="AA649" s="42"/>
      <c r="AB649" s="42"/>
      <c r="AC649" s="42"/>
      <c r="AD649" s="42"/>
      <c r="AE649" s="42"/>
      <c r="AF649" s="42"/>
      <c r="AG649" s="42"/>
      <c r="AH649" s="42"/>
      <c r="AI649" s="42"/>
      <c r="AJ649" s="42"/>
      <c r="AK649" s="42"/>
      <c r="AL649" s="42"/>
      <c r="AM649" s="42"/>
      <c r="AN649" s="42"/>
      <c r="AO649" s="42"/>
      <c r="AP649" s="42"/>
      <c r="AQ649" s="42"/>
      <c r="AR649" s="42"/>
      <c r="AS649" s="42"/>
      <c r="AT649" s="42"/>
      <c r="AU649" s="42"/>
      <c r="AV649" s="42"/>
      <c r="AW649" s="42"/>
      <c r="AX649" s="42"/>
      <c r="AY649" s="42"/>
      <c r="AZ649" s="42"/>
      <c r="BA649" s="42"/>
      <c r="BB649" s="42"/>
      <c r="BC649" s="42"/>
      <c r="BD649" s="42"/>
      <c r="BE649" s="42"/>
      <c r="BF649" s="42"/>
      <c r="BG649" s="42"/>
      <c r="BH649" s="42"/>
      <c r="BI649" s="42"/>
      <c r="BJ649" s="42"/>
      <c r="BK649" s="42"/>
      <c r="BL649" s="42"/>
      <c r="BM649" s="42"/>
      <c r="BN649" s="42"/>
      <c r="BO649" s="42"/>
    </row>
    <row r="650" spans="1:67" x14ac:dyDescent="0.2">
      <c r="A650" s="41"/>
      <c r="B650" s="41"/>
      <c r="C650" s="41"/>
      <c r="D650" s="109" t="s">
        <v>76</v>
      </c>
      <c r="E650" s="110" t="s">
        <v>565</v>
      </c>
      <c r="F650" s="111">
        <f>B4+(636*B6)</f>
        <v>637</v>
      </c>
      <c r="G650" s="41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  <c r="AA650" s="42"/>
      <c r="AB650" s="42"/>
      <c r="AC650" s="42"/>
      <c r="AD650" s="42"/>
      <c r="AE650" s="42"/>
      <c r="AF650" s="42"/>
      <c r="AG650" s="42"/>
      <c r="AH650" s="42"/>
      <c r="AI650" s="42"/>
      <c r="AJ650" s="42"/>
      <c r="AK650" s="42"/>
      <c r="AL650" s="42"/>
      <c r="AM650" s="42"/>
      <c r="AN650" s="42"/>
      <c r="AO650" s="42"/>
      <c r="AP650" s="42"/>
      <c r="AQ650" s="42"/>
      <c r="AR650" s="42"/>
      <c r="AS650" s="42"/>
      <c r="AT650" s="42"/>
      <c r="AU650" s="42"/>
      <c r="AV650" s="42"/>
      <c r="AW650" s="42"/>
      <c r="AX650" s="42"/>
      <c r="AY650" s="42"/>
      <c r="AZ650" s="42"/>
      <c r="BA650" s="42"/>
      <c r="BB650" s="42"/>
      <c r="BC650" s="42"/>
      <c r="BD650" s="42"/>
      <c r="BE650" s="42"/>
      <c r="BF650" s="42"/>
      <c r="BG650" s="42"/>
      <c r="BH650" s="42"/>
      <c r="BI650" s="42"/>
      <c r="BJ650" s="42"/>
      <c r="BK650" s="42"/>
      <c r="BL650" s="42"/>
      <c r="BM650" s="42"/>
      <c r="BN650" s="42"/>
      <c r="BO650" s="42"/>
    </row>
    <row r="651" spans="1:67" x14ac:dyDescent="0.2">
      <c r="A651" s="41"/>
      <c r="B651" s="41"/>
      <c r="C651" s="41"/>
      <c r="D651" s="109" t="s">
        <v>406</v>
      </c>
      <c r="E651" s="110" t="s">
        <v>565</v>
      </c>
      <c r="F651" s="122">
        <f>B4+(637*B6)</f>
        <v>638</v>
      </c>
      <c r="G651" s="41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  <c r="AA651" s="42"/>
      <c r="AB651" s="42"/>
      <c r="AC651" s="42"/>
      <c r="AD651" s="42"/>
      <c r="AE651" s="42"/>
      <c r="AF651" s="42"/>
      <c r="AG651" s="42"/>
      <c r="AH651" s="42"/>
      <c r="AI651" s="42"/>
      <c r="AJ651" s="42"/>
      <c r="AK651" s="42"/>
      <c r="AL651" s="42"/>
      <c r="AM651" s="42"/>
      <c r="AN651" s="42"/>
      <c r="AO651" s="42"/>
      <c r="AP651" s="42"/>
      <c r="AQ651" s="42"/>
      <c r="AR651" s="42"/>
      <c r="AS651" s="42"/>
      <c r="AT651" s="42"/>
      <c r="AU651" s="42"/>
      <c r="AV651" s="42"/>
      <c r="AW651" s="42"/>
      <c r="AX651" s="42"/>
      <c r="AY651" s="42"/>
      <c r="AZ651" s="42"/>
      <c r="BA651" s="42"/>
      <c r="BB651" s="42"/>
      <c r="BC651" s="42"/>
      <c r="BD651" s="42"/>
      <c r="BE651" s="42"/>
      <c r="BF651" s="42"/>
      <c r="BG651" s="42"/>
      <c r="BH651" s="42"/>
      <c r="BI651" s="42"/>
      <c r="BJ651" s="42"/>
      <c r="BK651" s="42"/>
      <c r="BL651" s="42"/>
      <c r="BM651" s="42"/>
      <c r="BN651" s="42"/>
      <c r="BO651" s="42"/>
    </row>
    <row r="652" spans="1:67" x14ac:dyDescent="0.2">
      <c r="A652" s="41"/>
      <c r="B652" s="41"/>
      <c r="C652" s="41"/>
      <c r="D652" s="109" t="s">
        <v>315</v>
      </c>
      <c r="E652" s="110" t="s">
        <v>565</v>
      </c>
      <c r="F652" s="122">
        <f>B4+(638*B6)</f>
        <v>639</v>
      </c>
      <c r="G652" s="41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  <c r="AA652" s="42"/>
      <c r="AB652" s="42"/>
      <c r="AC652" s="42"/>
      <c r="AD652" s="42"/>
      <c r="AE652" s="42"/>
      <c r="AF652" s="42"/>
      <c r="AG652" s="42"/>
      <c r="AH652" s="42"/>
      <c r="AI652" s="42"/>
      <c r="AJ652" s="42"/>
      <c r="AK652" s="42"/>
      <c r="AL652" s="42"/>
      <c r="AM652" s="42"/>
      <c r="AN652" s="42"/>
      <c r="AO652" s="42"/>
      <c r="AP652" s="42"/>
      <c r="AQ652" s="42"/>
      <c r="AR652" s="42"/>
      <c r="AS652" s="42"/>
      <c r="AT652" s="42"/>
      <c r="AU652" s="42"/>
      <c r="AV652" s="42"/>
      <c r="AW652" s="42"/>
      <c r="AX652" s="42"/>
      <c r="AY652" s="42"/>
      <c r="AZ652" s="42"/>
      <c r="BA652" s="42"/>
      <c r="BB652" s="42"/>
      <c r="BC652" s="42"/>
      <c r="BD652" s="42"/>
      <c r="BE652" s="42"/>
      <c r="BF652" s="42"/>
      <c r="BG652" s="42"/>
      <c r="BH652" s="42"/>
      <c r="BI652" s="42"/>
      <c r="BJ652" s="42"/>
      <c r="BK652" s="42"/>
      <c r="BL652" s="42"/>
      <c r="BM652" s="42"/>
      <c r="BN652" s="42"/>
      <c r="BO652" s="42"/>
    </row>
    <row r="653" spans="1:67" x14ac:dyDescent="0.2">
      <c r="A653" s="41"/>
      <c r="B653" s="41"/>
      <c r="C653" s="41"/>
      <c r="D653" s="109" t="s">
        <v>257</v>
      </c>
      <c r="E653" s="110" t="s">
        <v>565</v>
      </c>
      <c r="F653" s="111">
        <f>B4+(639*B6)</f>
        <v>640</v>
      </c>
      <c r="G653" s="41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  <c r="AA653" s="42"/>
      <c r="AB653" s="42"/>
      <c r="AC653" s="42"/>
      <c r="AD653" s="42"/>
      <c r="AE653" s="42"/>
      <c r="AF653" s="42"/>
      <c r="AG653" s="42"/>
      <c r="AH653" s="42"/>
      <c r="AI653" s="42"/>
      <c r="AJ653" s="42"/>
      <c r="AK653" s="42"/>
      <c r="AL653" s="42"/>
      <c r="AM653" s="42"/>
      <c r="AN653" s="42"/>
      <c r="AO653" s="42"/>
      <c r="AP653" s="42"/>
      <c r="AQ653" s="42"/>
      <c r="AR653" s="42"/>
      <c r="AS653" s="42"/>
      <c r="AT653" s="42"/>
      <c r="AU653" s="42"/>
      <c r="AV653" s="42"/>
      <c r="AW653" s="42"/>
      <c r="AX653" s="42"/>
      <c r="AY653" s="42"/>
      <c r="AZ653" s="42"/>
      <c r="BA653" s="42"/>
      <c r="BB653" s="42"/>
      <c r="BC653" s="42"/>
      <c r="BD653" s="42"/>
      <c r="BE653" s="42"/>
      <c r="BF653" s="42"/>
      <c r="BG653" s="42"/>
      <c r="BH653" s="42"/>
      <c r="BI653" s="42"/>
      <c r="BJ653" s="42"/>
      <c r="BK653" s="42"/>
      <c r="BL653" s="42"/>
      <c r="BM653" s="42"/>
      <c r="BN653" s="42"/>
      <c r="BO653" s="42"/>
    </row>
    <row r="654" spans="1:67" x14ac:dyDescent="0.2">
      <c r="A654" s="41"/>
      <c r="B654" s="41"/>
      <c r="C654" s="41"/>
      <c r="D654" s="109" t="s">
        <v>645</v>
      </c>
      <c r="E654" s="110" t="s">
        <v>565</v>
      </c>
      <c r="F654" s="111">
        <f>B4+(640*B6)</f>
        <v>641</v>
      </c>
      <c r="G654" s="41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  <c r="AA654" s="42"/>
      <c r="AB654" s="42"/>
      <c r="AC654" s="42"/>
      <c r="AD654" s="42"/>
      <c r="AE654" s="42"/>
      <c r="AF654" s="42"/>
      <c r="AG654" s="42"/>
      <c r="AH654" s="42"/>
      <c r="AI654" s="42"/>
      <c r="AJ654" s="42"/>
      <c r="AK654" s="42"/>
      <c r="AL654" s="42"/>
      <c r="AM654" s="42"/>
      <c r="AN654" s="42"/>
      <c r="AO654" s="42"/>
      <c r="AP654" s="42"/>
      <c r="AQ654" s="42"/>
      <c r="AR654" s="42"/>
      <c r="AS654" s="42"/>
      <c r="AT654" s="42"/>
      <c r="AU654" s="42"/>
      <c r="AV654" s="42"/>
      <c r="AW654" s="42"/>
      <c r="AX654" s="42"/>
      <c r="AY654" s="42"/>
      <c r="AZ654" s="42"/>
      <c r="BA654" s="42"/>
      <c r="BB654" s="42"/>
      <c r="BC654" s="42"/>
      <c r="BD654" s="42"/>
      <c r="BE654" s="42"/>
      <c r="BF654" s="42"/>
      <c r="BG654" s="42"/>
      <c r="BH654" s="42"/>
      <c r="BI654" s="42"/>
      <c r="BJ654" s="42"/>
      <c r="BK654" s="42"/>
      <c r="BL654" s="42"/>
      <c r="BM654" s="42"/>
      <c r="BN654" s="42"/>
      <c r="BO654" s="42"/>
    </row>
    <row r="655" spans="1:67" x14ac:dyDescent="0.2">
      <c r="A655" s="41"/>
      <c r="B655" s="41"/>
      <c r="C655" s="41"/>
      <c r="D655" s="109" t="s">
        <v>553</v>
      </c>
      <c r="E655" s="110" t="s">
        <v>565</v>
      </c>
      <c r="F655" s="122">
        <f>B4+(641*B6)</f>
        <v>642</v>
      </c>
      <c r="G655" s="41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  <c r="AA655" s="42"/>
      <c r="AB655" s="42"/>
      <c r="AC655" s="42"/>
      <c r="AD655" s="42"/>
      <c r="AE655" s="42"/>
      <c r="AF655" s="42"/>
      <c r="AG655" s="42"/>
      <c r="AH655" s="42"/>
      <c r="AI655" s="42"/>
      <c r="AJ655" s="42"/>
      <c r="AK655" s="42"/>
      <c r="AL655" s="42"/>
      <c r="AM655" s="42"/>
      <c r="AN655" s="42"/>
      <c r="AO655" s="42"/>
      <c r="AP655" s="42"/>
      <c r="AQ655" s="42"/>
      <c r="AR655" s="42"/>
      <c r="AS655" s="42"/>
      <c r="AT655" s="42"/>
      <c r="AU655" s="42"/>
      <c r="AV655" s="42"/>
      <c r="AW655" s="42"/>
      <c r="AX655" s="42"/>
      <c r="AY655" s="42"/>
      <c r="AZ655" s="42"/>
      <c r="BA655" s="42"/>
      <c r="BB655" s="42"/>
      <c r="BC655" s="42"/>
      <c r="BD655" s="42"/>
      <c r="BE655" s="42"/>
      <c r="BF655" s="42"/>
      <c r="BG655" s="42"/>
      <c r="BH655" s="42"/>
      <c r="BI655" s="42"/>
      <c r="BJ655" s="42"/>
      <c r="BK655" s="42"/>
      <c r="BL655" s="42"/>
      <c r="BM655" s="42"/>
      <c r="BN655" s="42"/>
      <c r="BO655" s="42"/>
    </row>
    <row r="656" spans="1:67" x14ac:dyDescent="0.2">
      <c r="A656" s="41"/>
      <c r="B656" s="41"/>
      <c r="C656" s="41"/>
      <c r="D656" s="109" t="s">
        <v>411</v>
      </c>
      <c r="E656" s="110" t="s">
        <v>565</v>
      </c>
      <c r="F656" s="122">
        <f>B4+(642*B6)</f>
        <v>643</v>
      </c>
      <c r="G656" s="41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  <c r="AA656" s="42"/>
      <c r="AB656" s="42"/>
      <c r="AC656" s="42"/>
      <c r="AD656" s="42"/>
      <c r="AE656" s="42"/>
      <c r="AF656" s="42"/>
      <c r="AG656" s="42"/>
      <c r="AH656" s="42"/>
      <c r="AI656" s="42"/>
      <c r="AJ656" s="42"/>
      <c r="AK656" s="42"/>
      <c r="AL656" s="42"/>
      <c r="AM656" s="42"/>
      <c r="AN656" s="42"/>
      <c r="AO656" s="42"/>
      <c r="AP656" s="42"/>
      <c r="AQ656" s="42"/>
      <c r="AR656" s="42"/>
      <c r="AS656" s="42"/>
      <c r="AT656" s="42"/>
      <c r="AU656" s="42"/>
      <c r="AV656" s="42"/>
      <c r="AW656" s="42"/>
      <c r="AX656" s="42"/>
      <c r="AY656" s="42"/>
      <c r="AZ656" s="42"/>
      <c r="BA656" s="42"/>
      <c r="BB656" s="42"/>
      <c r="BC656" s="42"/>
      <c r="BD656" s="42"/>
      <c r="BE656" s="42"/>
      <c r="BF656" s="42"/>
      <c r="BG656" s="42"/>
      <c r="BH656" s="42"/>
      <c r="BI656" s="42"/>
      <c r="BJ656" s="42"/>
      <c r="BK656" s="42"/>
      <c r="BL656" s="42"/>
      <c r="BM656" s="42"/>
      <c r="BN656" s="42"/>
      <c r="BO656" s="42"/>
    </row>
    <row r="657" spans="1:67" x14ac:dyDescent="0.2">
      <c r="A657" s="41"/>
      <c r="B657" s="41"/>
      <c r="C657" s="41"/>
      <c r="D657" s="109" t="s">
        <v>298</v>
      </c>
      <c r="E657" s="110" t="s">
        <v>565</v>
      </c>
      <c r="F657" s="111">
        <f>B4+(643*B6)</f>
        <v>644</v>
      </c>
      <c r="G657" s="41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  <c r="AA657" s="42"/>
      <c r="AB657" s="42"/>
      <c r="AC657" s="42"/>
      <c r="AD657" s="42"/>
      <c r="AE657" s="42"/>
      <c r="AF657" s="42"/>
      <c r="AG657" s="42"/>
      <c r="AH657" s="42"/>
      <c r="AI657" s="42"/>
      <c r="AJ657" s="42"/>
      <c r="AK657" s="42"/>
      <c r="AL657" s="42"/>
      <c r="AM657" s="42"/>
      <c r="AN657" s="42"/>
      <c r="AO657" s="42"/>
      <c r="AP657" s="42"/>
      <c r="AQ657" s="42"/>
      <c r="AR657" s="42"/>
      <c r="AS657" s="42"/>
      <c r="AT657" s="42"/>
      <c r="AU657" s="42"/>
      <c r="AV657" s="42"/>
      <c r="AW657" s="42"/>
      <c r="AX657" s="42"/>
      <c r="AY657" s="42"/>
      <c r="AZ657" s="42"/>
      <c r="BA657" s="42"/>
      <c r="BB657" s="42"/>
      <c r="BC657" s="42"/>
      <c r="BD657" s="42"/>
      <c r="BE657" s="42"/>
      <c r="BF657" s="42"/>
      <c r="BG657" s="42"/>
      <c r="BH657" s="42"/>
      <c r="BI657" s="42"/>
      <c r="BJ657" s="42"/>
      <c r="BK657" s="42"/>
      <c r="BL657" s="42"/>
      <c r="BM657" s="42"/>
      <c r="BN657" s="42"/>
      <c r="BO657" s="42"/>
    </row>
    <row r="658" spans="1:67" x14ac:dyDescent="0.2">
      <c r="A658" s="41"/>
      <c r="B658" s="41"/>
      <c r="C658" s="41"/>
      <c r="D658" s="109" t="s">
        <v>663</v>
      </c>
      <c r="E658" s="110" t="s">
        <v>565</v>
      </c>
      <c r="F658" s="111">
        <f>B4+(644*B6)</f>
        <v>645</v>
      </c>
      <c r="G658" s="41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/>
      <c r="AC658" s="42"/>
      <c r="AD658" s="42"/>
      <c r="AE658" s="42"/>
      <c r="AF658" s="42"/>
      <c r="AG658" s="42"/>
      <c r="AH658" s="42"/>
      <c r="AI658" s="42"/>
      <c r="AJ658" s="42"/>
      <c r="AK658" s="42"/>
      <c r="AL658" s="42"/>
      <c r="AM658" s="42"/>
      <c r="AN658" s="42"/>
      <c r="AO658" s="42"/>
      <c r="AP658" s="42"/>
      <c r="AQ658" s="42"/>
      <c r="AR658" s="42"/>
      <c r="AS658" s="42"/>
      <c r="AT658" s="42"/>
      <c r="AU658" s="42"/>
      <c r="AV658" s="42"/>
      <c r="AW658" s="42"/>
      <c r="AX658" s="42"/>
      <c r="AY658" s="42"/>
      <c r="AZ658" s="42"/>
      <c r="BA658" s="42"/>
      <c r="BB658" s="42"/>
      <c r="BC658" s="42"/>
      <c r="BD658" s="42"/>
      <c r="BE658" s="42"/>
      <c r="BF658" s="42"/>
      <c r="BG658" s="42"/>
      <c r="BH658" s="42"/>
      <c r="BI658" s="42"/>
      <c r="BJ658" s="42"/>
      <c r="BK658" s="42"/>
      <c r="BL658" s="42"/>
      <c r="BM658" s="42"/>
      <c r="BN658" s="42"/>
      <c r="BO658" s="42"/>
    </row>
    <row r="659" spans="1:67" x14ac:dyDescent="0.2">
      <c r="A659" s="41"/>
      <c r="B659" s="41"/>
      <c r="C659" s="41"/>
      <c r="D659" s="109" t="s">
        <v>203</v>
      </c>
      <c r="E659" s="110" t="s">
        <v>565</v>
      </c>
      <c r="F659" s="122">
        <f>B4+(645*B6)</f>
        <v>646</v>
      </c>
      <c r="G659" s="41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  <c r="AA659" s="42"/>
      <c r="AB659" s="42"/>
      <c r="AC659" s="42"/>
      <c r="AD659" s="42"/>
      <c r="AE659" s="42"/>
      <c r="AF659" s="42"/>
      <c r="AG659" s="42"/>
      <c r="AH659" s="42"/>
      <c r="AI659" s="42"/>
      <c r="AJ659" s="42"/>
      <c r="AK659" s="42"/>
      <c r="AL659" s="42"/>
      <c r="AM659" s="42"/>
      <c r="AN659" s="42"/>
      <c r="AO659" s="42"/>
      <c r="AP659" s="42"/>
      <c r="AQ659" s="42"/>
      <c r="AR659" s="42"/>
      <c r="AS659" s="42"/>
      <c r="AT659" s="42"/>
      <c r="AU659" s="42"/>
      <c r="AV659" s="42"/>
      <c r="AW659" s="42"/>
      <c r="AX659" s="42"/>
      <c r="AY659" s="42"/>
      <c r="AZ659" s="42"/>
      <c r="BA659" s="42"/>
      <c r="BB659" s="42"/>
      <c r="BC659" s="42"/>
      <c r="BD659" s="42"/>
      <c r="BE659" s="42"/>
      <c r="BF659" s="42"/>
      <c r="BG659" s="42"/>
      <c r="BH659" s="42"/>
      <c r="BI659" s="42"/>
      <c r="BJ659" s="42"/>
      <c r="BK659" s="42"/>
      <c r="BL659" s="42"/>
      <c r="BM659" s="42"/>
      <c r="BN659" s="42"/>
      <c r="BO659" s="42"/>
    </row>
    <row r="660" spans="1:67" x14ac:dyDescent="0.2">
      <c r="A660" s="41"/>
      <c r="B660" s="41"/>
      <c r="C660" s="41"/>
      <c r="D660" s="109" t="s">
        <v>473</v>
      </c>
      <c r="E660" s="110" t="s">
        <v>565</v>
      </c>
      <c r="F660" s="122">
        <f>B4+(646*B6)</f>
        <v>647</v>
      </c>
      <c r="G660" s="41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  <c r="AC660" s="42"/>
      <c r="AD660" s="42"/>
      <c r="AE660" s="42"/>
      <c r="AF660" s="42"/>
      <c r="AG660" s="42"/>
      <c r="AH660" s="42"/>
      <c r="AI660" s="42"/>
      <c r="AJ660" s="42"/>
      <c r="AK660" s="42"/>
      <c r="AL660" s="42"/>
      <c r="AM660" s="42"/>
      <c r="AN660" s="42"/>
      <c r="AO660" s="42"/>
      <c r="AP660" s="42"/>
      <c r="AQ660" s="42"/>
      <c r="AR660" s="42"/>
      <c r="AS660" s="42"/>
      <c r="AT660" s="42"/>
      <c r="AU660" s="42"/>
      <c r="AV660" s="42"/>
      <c r="AW660" s="42"/>
      <c r="AX660" s="42"/>
      <c r="AY660" s="42"/>
      <c r="AZ660" s="42"/>
      <c r="BA660" s="42"/>
      <c r="BB660" s="42"/>
      <c r="BC660" s="42"/>
      <c r="BD660" s="42"/>
      <c r="BE660" s="42"/>
      <c r="BF660" s="42"/>
      <c r="BG660" s="42"/>
      <c r="BH660" s="42"/>
      <c r="BI660" s="42"/>
      <c r="BJ660" s="42"/>
      <c r="BK660" s="42"/>
      <c r="BL660" s="42"/>
      <c r="BM660" s="42"/>
      <c r="BN660" s="42"/>
      <c r="BO660" s="42"/>
    </row>
    <row r="661" spans="1:67" x14ac:dyDescent="0.2">
      <c r="A661" s="41"/>
      <c r="B661" s="41"/>
      <c r="C661" s="41"/>
      <c r="D661" s="109" t="s">
        <v>175</v>
      </c>
      <c r="E661" s="110" t="s">
        <v>565</v>
      </c>
      <c r="F661" s="111">
        <f>B4+(647*B6)</f>
        <v>648</v>
      </c>
      <c r="G661" s="41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  <c r="AC661" s="42"/>
      <c r="AD661" s="42"/>
      <c r="AE661" s="42"/>
      <c r="AF661" s="42"/>
      <c r="AG661" s="42"/>
      <c r="AH661" s="42"/>
      <c r="AI661" s="42"/>
      <c r="AJ661" s="42"/>
      <c r="AK661" s="42"/>
      <c r="AL661" s="42"/>
      <c r="AM661" s="42"/>
      <c r="AN661" s="42"/>
      <c r="AO661" s="42"/>
      <c r="AP661" s="42"/>
      <c r="AQ661" s="42"/>
      <c r="AR661" s="42"/>
      <c r="AS661" s="42"/>
      <c r="AT661" s="42"/>
      <c r="AU661" s="42"/>
      <c r="AV661" s="42"/>
      <c r="AW661" s="42"/>
      <c r="AX661" s="42"/>
      <c r="AY661" s="42"/>
      <c r="AZ661" s="42"/>
      <c r="BA661" s="42"/>
      <c r="BB661" s="42"/>
      <c r="BC661" s="42"/>
      <c r="BD661" s="42"/>
      <c r="BE661" s="42"/>
      <c r="BF661" s="42"/>
      <c r="BG661" s="42"/>
      <c r="BH661" s="42"/>
      <c r="BI661" s="42"/>
      <c r="BJ661" s="42"/>
      <c r="BK661" s="42"/>
      <c r="BL661" s="42"/>
      <c r="BM661" s="42"/>
      <c r="BN661" s="42"/>
      <c r="BO661" s="42"/>
    </row>
    <row r="662" spans="1:67" x14ac:dyDescent="0.2">
      <c r="A662" s="41"/>
      <c r="B662" s="41"/>
      <c r="C662" s="41"/>
      <c r="D662" s="109" t="s">
        <v>562</v>
      </c>
      <c r="E662" s="110" t="s">
        <v>565</v>
      </c>
      <c r="F662" s="111">
        <f>B4+(648*B6)</f>
        <v>649</v>
      </c>
      <c r="G662" s="41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  <c r="AH662" s="42"/>
      <c r="AI662" s="42"/>
      <c r="AJ662" s="42"/>
      <c r="AK662" s="42"/>
      <c r="AL662" s="42"/>
      <c r="AM662" s="42"/>
      <c r="AN662" s="42"/>
      <c r="AO662" s="42"/>
      <c r="AP662" s="42"/>
      <c r="AQ662" s="42"/>
      <c r="AR662" s="42"/>
      <c r="AS662" s="42"/>
      <c r="AT662" s="42"/>
      <c r="AU662" s="42"/>
      <c r="AV662" s="42"/>
      <c r="AW662" s="42"/>
      <c r="AX662" s="42"/>
      <c r="AY662" s="42"/>
      <c r="AZ662" s="42"/>
      <c r="BA662" s="42"/>
      <c r="BB662" s="42"/>
      <c r="BC662" s="42"/>
      <c r="BD662" s="42"/>
      <c r="BE662" s="42"/>
      <c r="BF662" s="42"/>
      <c r="BG662" s="42"/>
      <c r="BH662" s="42"/>
      <c r="BI662" s="42"/>
      <c r="BJ662" s="42"/>
      <c r="BK662" s="42"/>
      <c r="BL662" s="42"/>
      <c r="BM662" s="42"/>
      <c r="BN662" s="42"/>
      <c r="BO662" s="42"/>
    </row>
    <row r="663" spans="1:67" x14ac:dyDescent="0.2">
      <c r="A663" s="41"/>
      <c r="B663" s="41"/>
      <c r="C663" s="41"/>
      <c r="D663" s="109" t="s">
        <v>827</v>
      </c>
      <c r="E663" s="110" t="s">
        <v>565</v>
      </c>
      <c r="F663" s="111">
        <f>B4+(649*B6)</f>
        <v>650</v>
      </c>
      <c r="G663" s="41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  <c r="AC663" s="42"/>
      <c r="AD663" s="42"/>
      <c r="AE663" s="42"/>
      <c r="AF663" s="42"/>
      <c r="AG663" s="42"/>
      <c r="AH663" s="42"/>
      <c r="AI663" s="42"/>
      <c r="AJ663" s="42"/>
      <c r="AK663" s="42"/>
      <c r="AL663" s="42"/>
      <c r="AM663" s="42"/>
      <c r="AN663" s="42"/>
      <c r="AO663" s="42"/>
      <c r="AP663" s="42"/>
      <c r="AQ663" s="42"/>
      <c r="AR663" s="42"/>
      <c r="AS663" s="42"/>
      <c r="AT663" s="42"/>
      <c r="AU663" s="42"/>
      <c r="AV663" s="42"/>
      <c r="AW663" s="42"/>
      <c r="AX663" s="42"/>
      <c r="AY663" s="42"/>
      <c r="AZ663" s="42"/>
      <c r="BA663" s="42"/>
      <c r="BB663" s="42"/>
      <c r="BC663" s="42"/>
      <c r="BD663" s="42"/>
      <c r="BE663" s="42"/>
      <c r="BF663" s="42"/>
      <c r="BG663" s="42"/>
      <c r="BH663" s="42"/>
      <c r="BI663" s="42"/>
      <c r="BJ663" s="42"/>
      <c r="BK663" s="42"/>
      <c r="BL663" s="42"/>
      <c r="BM663" s="42"/>
      <c r="BN663" s="42"/>
      <c r="BO663" s="42"/>
    </row>
    <row r="664" spans="1:67" x14ac:dyDescent="0.2">
      <c r="A664" s="41"/>
      <c r="B664" s="41"/>
      <c r="C664" s="41"/>
      <c r="D664" s="109" t="s">
        <v>828</v>
      </c>
      <c r="E664" s="110" t="s">
        <v>565</v>
      </c>
      <c r="F664" s="111">
        <f>B4+(650*B6)</f>
        <v>651</v>
      </c>
      <c r="G664" s="41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  <c r="AA664" s="42"/>
      <c r="AB664" s="42"/>
      <c r="AC664" s="42"/>
      <c r="AD664" s="42"/>
      <c r="AE664" s="42"/>
      <c r="AF664" s="42"/>
      <c r="AG664" s="42"/>
      <c r="AH664" s="42"/>
      <c r="AI664" s="42"/>
      <c r="AJ664" s="42"/>
      <c r="AK664" s="42"/>
      <c r="AL664" s="42"/>
      <c r="AM664" s="42"/>
      <c r="AN664" s="42"/>
      <c r="AO664" s="42"/>
      <c r="AP664" s="42"/>
      <c r="AQ664" s="42"/>
      <c r="AR664" s="42"/>
      <c r="AS664" s="42"/>
      <c r="AT664" s="42"/>
      <c r="AU664" s="42"/>
      <c r="AV664" s="42"/>
      <c r="AW664" s="42"/>
      <c r="AX664" s="42"/>
      <c r="AY664" s="42"/>
      <c r="AZ664" s="42"/>
      <c r="BA664" s="42"/>
      <c r="BB664" s="42"/>
      <c r="BC664" s="42"/>
      <c r="BD664" s="42"/>
      <c r="BE664" s="42"/>
      <c r="BF664" s="42"/>
      <c r="BG664" s="42"/>
      <c r="BH664" s="42"/>
      <c r="BI664" s="42"/>
      <c r="BJ664" s="42"/>
      <c r="BK664" s="42"/>
      <c r="BL664" s="42"/>
      <c r="BM664" s="42"/>
      <c r="BN664" s="42"/>
      <c r="BO664" s="42"/>
    </row>
    <row r="665" spans="1:67" x14ac:dyDescent="0.2">
      <c r="A665" s="41"/>
      <c r="B665" s="41"/>
      <c r="C665" s="41"/>
      <c r="D665" s="109" t="s">
        <v>841</v>
      </c>
      <c r="E665" s="110" t="s">
        <v>565</v>
      </c>
      <c r="F665" s="122">
        <f>B4+(651*B6)</f>
        <v>652</v>
      </c>
      <c r="G665" s="41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F665" s="42"/>
      <c r="AG665" s="42"/>
      <c r="AH665" s="42"/>
      <c r="AI665" s="42"/>
      <c r="AJ665" s="42"/>
      <c r="AK665" s="42"/>
      <c r="AL665" s="42"/>
      <c r="AM665" s="42"/>
      <c r="AN665" s="42"/>
      <c r="AO665" s="42"/>
      <c r="AP665" s="42"/>
      <c r="AQ665" s="42"/>
      <c r="AR665" s="42"/>
      <c r="AS665" s="42"/>
      <c r="AT665" s="42"/>
      <c r="AU665" s="42"/>
      <c r="AV665" s="42"/>
      <c r="AW665" s="42"/>
      <c r="AX665" s="42"/>
      <c r="AY665" s="42"/>
      <c r="AZ665" s="42"/>
      <c r="BA665" s="42"/>
      <c r="BB665" s="42"/>
      <c r="BC665" s="42"/>
      <c r="BD665" s="42"/>
      <c r="BE665" s="42"/>
      <c r="BF665" s="42"/>
      <c r="BG665" s="42"/>
      <c r="BH665" s="42"/>
      <c r="BI665" s="42"/>
      <c r="BJ665" s="42"/>
      <c r="BK665" s="42"/>
      <c r="BL665" s="42"/>
      <c r="BM665" s="42"/>
      <c r="BN665" s="42"/>
      <c r="BO665" s="42"/>
    </row>
    <row r="666" spans="1:67" x14ac:dyDescent="0.2">
      <c r="A666" s="41"/>
      <c r="B666" s="41"/>
      <c r="C666" s="41"/>
      <c r="D666" s="109" t="s">
        <v>830</v>
      </c>
      <c r="E666" s="110" t="s">
        <v>565</v>
      </c>
      <c r="F666" s="122">
        <f>B4+(652*B6)</f>
        <v>653</v>
      </c>
      <c r="G666" s="41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42"/>
      <c r="AD666" s="42"/>
      <c r="AE666" s="42"/>
      <c r="AF666" s="42"/>
      <c r="AG666" s="42"/>
      <c r="AH666" s="42"/>
      <c r="AI666" s="42"/>
      <c r="AJ666" s="42"/>
      <c r="AK666" s="42"/>
      <c r="AL666" s="42"/>
      <c r="AM666" s="42"/>
      <c r="AN666" s="42"/>
      <c r="AO666" s="42"/>
      <c r="AP666" s="42"/>
      <c r="AQ666" s="42"/>
      <c r="AR666" s="42"/>
      <c r="AS666" s="42"/>
      <c r="AT666" s="42"/>
      <c r="AU666" s="42"/>
      <c r="AV666" s="42"/>
      <c r="AW666" s="42"/>
      <c r="AX666" s="42"/>
      <c r="AY666" s="42"/>
      <c r="AZ666" s="42"/>
      <c r="BA666" s="42"/>
      <c r="BB666" s="42"/>
      <c r="BC666" s="42"/>
      <c r="BD666" s="42"/>
      <c r="BE666" s="42"/>
      <c r="BF666" s="42"/>
      <c r="BG666" s="42"/>
      <c r="BH666" s="42"/>
      <c r="BI666" s="42"/>
      <c r="BJ666" s="42"/>
      <c r="BK666" s="42"/>
      <c r="BL666" s="42"/>
      <c r="BM666" s="42"/>
      <c r="BN666" s="42"/>
      <c r="BO666" s="42"/>
    </row>
    <row r="667" spans="1:67" x14ac:dyDescent="0.2">
      <c r="A667" s="41"/>
      <c r="B667" s="41"/>
      <c r="C667" s="41"/>
      <c r="D667" s="109" t="s">
        <v>821</v>
      </c>
      <c r="E667" s="110" t="s">
        <v>565</v>
      </c>
      <c r="F667" s="111">
        <f>B4+(653*B6)</f>
        <v>654</v>
      </c>
      <c r="G667" s="41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42"/>
      <c r="AD667" s="42"/>
      <c r="AE667" s="42"/>
      <c r="AF667" s="42"/>
      <c r="AG667" s="42"/>
      <c r="AH667" s="42"/>
      <c r="AI667" s="42"/>
      <c r="AJ667" s="42"/>
      <c r="AK667" s="42"/>
      <c r="AL667" s="42"/>
      <c r="AM667" s="42"/>
      <c r="AN667" s="42"/>
      <c r="AO667" s="42"/>
      <c r="AP667" s="42"/>
      <c r="AQ667" s="42"/>
      <c r="AR667" s="42"/>
      <c r="AS667" s="42"/>
      <c r="AT667" s="42"/>
      <c r="AU667" s="42"/>
      <c r="AV667" s="42"/>
      <c r="AW667" s="42"/>
      <c r="AX667" s="42"/>
      <c r="AY667" s="42"/>
      <c r="AZ667" s="42"/>
      <c r="BA667" s="42"/>
      <c r="BB667" s="42"/>
      <c r="BC667" s="42"/>
      <c r="BD667" s="42"/>
      <c r="BE667" s="42"/>
      <c r="BF667" s="42"/>
      <c r="BG667" s="42"/>
      <c r="BH667" s="42"/>
      <c r="BI667" s="42"/>
      <c r="BJ667" s="42"/>
      <c r="BK667" s="42"/>
      <c r="BL667" s="42"/>
      <c r="BM667" s="42"/>
      <c r="BN667" s="42"/>
      <c r="BO667" s="42"/>
    </row>
    <row r="668" spans="1:67" x14ac:dyDescent="0.2">
      <c r="A668" s="41"/>
      <c r="B668" s="41"/>
      <c r="C668" s="41"/>
      <c r="D668" s="109" t="s">
        <v>826</v>
      </c>
      <c r="E668" s="110" t="s">
        <v>565</v>
      </c>
      <c r="F668" s="111">
        <f>B4+(654*B6)</f>
        <v>655</v>
      </c>
      <c r="G668" s="41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F668" s="42"/>
      <c r="AG668" s="42"/>
      <c r="AH668" s="42"/>
      <c r="AI668" s="42"/>
      <c r="AJ668" s="42"/>
      <c r="AK668" s="42"/>
      <c r="AL668" s="42"/>
      <c r="AM668" s="42"/>
      <c r="AN668" s="42"/>
      <c r="AO668" s="42"/>
      <c r="AP668" s="42"/>
      <c r="AQ668" s="42"/>
      <c r="AR668" s="42"/>
      <c r="AS668" s="42"/>
      <c r="AT668" s="42"/>
      <c r="AU668" s="42"/>
      <c r="AV668" s="42"/>
      <c r="AW668" s="42"/>
      <c r="AX668" s="42"/>
      <c r="AY668" s="42"/>
      <c r="AZ668" s="42"/>
      <c r="BA668" s="42"/>
      <c r="BB668" s="42"/>
      <c r="BC668" s="42"/>
      <c r="BD668" s="42"/>
      <c r="BE668" s="42"/>
      <c r="BF668" s="42"/>
      <c r="BG668" s="42"/>
      <c r="BH668" s="42"/>
      <c r="BI668" s="42"/>
      <c r="BJ668" s="42"/>
      <c r="BK668" s="42"/>
      <c r="BL668" s="42"/>
      <c r="BM668" s="42"/>
      <c r="BN668" s="42"/>
      <c r="BO668" s="42"/>
    </row>
    <row r="669" spans="1:67" x14ac:dyDescent="0.2">
      <c r="A669" s="41"/>
      <c r="B669" s="41"/>
      <c r="C669" s="41"/>
      <c r="D669" s="109" t="s">
        <v>834</v>
      </c>
      <c r="E669" s="110" t="s">
        <v>565</v>
      </c>
      <c r="F669" s="122">
        <f>B4+(655*B6)</f>
        <v>656</v>
      </c>
      <c r="G669" s="41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F669" s="42"/>
      <c r="AG669" s="42"/>
      <c r="AH669" s="42"/>
      <c r="AI669" s="42"/>
      <c r="AJ669" s="42"/>
      <c r="AK669" s="42"/>
      <c r="AL669" s="42"/>
      <c r="AM669" s="42"/>
      <c r="AN669" s="42"/>
      <c r="AO669" s="42"/>
      <c r="AP669" s="42"/>
      <c r="AQ669" s="42"/>
      <c r="AR669" s="42"/>
      <c r="AS669" s="42"/>
      <c r="AT669" s="42"/>
      <c r="AU669" s="42"/>
      <c r="AV669" s="42"/>
      <c r="AW669" s="42"/>
      <c r="AX669" s="42"/>
      <c r="AY669" s="42"/>
      <c r="AZ669" s="42"/>
      <c r="BA669" s="42"/>
      <c r="BB669" s="42"/>
      <c r="BC669" s="42"/>
      <c r="BD669" s="42"/>
      <c r="BE669" s="42"/>
      <c r="BF669" s="42"/>
      <c r="BG669" s="42"/>
      <c r="BH669" s="42"/>
      <c r="BI669" s="42"/>
      <c r="BJ669" s="42"/>
      <c r="BK669" s="42"/>
      <c r="BL669" s="42"/>
      <c r="BM669" s="42"/>
      <c r="BN669" s="42"/>
      <c r="BO669" s="42"/>
    </row>
    <row r="670" spans="1:67" x14ac:dyDescent="0.2">
      <c r="A670" s="41"/>
      <c r="B670" s="41"/>
      <c r="C670" s="41"/>
      <c r="D670" s="109" t="s">
        <v>817</v>
      </c>
      <c r="E670" s="110" t="s">
        <v>565</v>
      </c>
      <c r="F670" s="122">
        <f>B4+(656*B6)</f>
        <v>657</v>
      </c>
      <c r="G670" s="41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  <c r="AA670" s="42"/>
      <c r="AB670" s="42"/>
      <c r="AC670" s="42"/>
      <c r="AD670" s="42"/>
      <c r="AE670" s="42"/>
      <c r="AF670" s="42"/>
      <c r="AG670" s="42"/>
      <c r="AH670" s="42"/>
      <c r="AI670" s="42"/>
      <c r="AJ670" s="42"/>
      <c r="AK670" s="42"/>
      <c r="AL670" s="42"/>
      <c r="AM670" s="42"/>
      <c r="AN670" s="42"/>
      <c r="AO670" s="42"/>
      <c r="AP670" s="42"/>
      <c r="AQ670" s="42"/>
      <c r="AR670" s="42"/>
      <c r="AS670" s="42"/>
      <c r="AT670" s="42"/>
      <c r="AU670" s="42"/>
      <c r="AV670" s="42"/>
      <c r="AW670" s="42"/>
      <c r="AX670" s="42"/>
      <c r="AY670" s="42"/>
      <c r="AZ670" s="42"/>
      <c r="BA670" s="42"/>
      <c r="BB670" s="42"/>
      <c r="BC670" s="42"/>
      <c r="BD670" s="42"/>
      <c r="BE670" s="42"/>
      <c r="BF670" s="42"/>
      <c r="BG670" s="42"/>
      <c r="BH670" s="42"/>
      <c r="BI670" s="42"/>
      <c r="BJ670" s="42"/>
      <c r="BK670" s="42"/>
      <c r="BL670" s="42"/>
      <c r="BM670" s="42"/>
      <c r="BN670" s="42"/>
      <c r="BO670" s="42"/>
    </row>
    <row r="671" spans="1:67" x14ac:dyDescent="0.2">
      <c r="A671" s="41"/>
      <c r="B671" s="41"/>
      <c r="C671" s="41"/>
      <c r="D671" s="109" t="s">
        <v>818</v>
      </c>
      <c r="E671" s="110" t="s">
        <v>565</v>
      </c>
      <c r="F671" s="111">
        <f>B4+(657*B6)</f>
        <v>658</v>
      </c>
      <c r="G671" s="41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  <c r="AA671" s="42"/>
      <c r="AB671" s="42"/>
      <c r="AC671" s="42"/>
      <c r="AD671" s="42"/>
      <c r="AE671" s="42"/>
      <c r="AF671" s="42"/>
      <c r="AG671" s="42"/>
      <c r="AH671" s="42"/>
      <c r="AI671" s="42"/>
      <c r="AJ671" s="42"/>
      <c r="AK671" s="42"/>
      <c r="AL671" s="42"/>
      <c r="AM671" s="42"/>
      <c r="AN671" s="42"/>
      <c r="AO671" s="42"/>
      <c r="AP671" s="42"/>
      <c r="AQ671" s="42"/>
      <c r="AR671" s="42"/>
      <c r="AS671" s="42"/>
      <c r="AT671" s="42"/>
      <c r="AU671" s="42"/>
      <c r="AV671" s="42"/>
      <c r="AW671" s="42"/>
      <c r="AX671" s="42"/>
      <c r="AY671" s="42"/>
      <c r="AZ671" s="42"/>
      <c r="BA671" s="42"/>
      <c r="BB671" s="42"/>
      <c r="BC671" s="42"/>
      <c r="BD671" s="42"/>
      <c r="BE671" s="42"/>
      <c r="BF671" s="42"/>
      <c r="BG671" s="42"/>
      <c r="BH671" s="42"/>
      <c r="BI671" s="42"/>
      <c r="BJ671" s="42"/>
      <c r="BK671" s="42"/>
      <c r="BL671" s="42"/>
      <c r="BM671" s="42"/>
      <c r="BN671" s="42"/>
      <c r="BO671" s="42"/>
    </row>
    <row r="672" spans="1:67" x14ac:dyDescent="0.2">
      <c r="A672" s="41"/>
      <c r="B672" s="41"/>
      <c r="C672" s="41"/>
      <c r="D672" s="109" t="s">
        <v>840</v>
      </c>
      <c r="E672" s="110" t="s">
        <v>565</v>
      </c>
      <c r="F672" s="111">
        <f>B4+(658*B6)</f>
        <v>659</v>
      </c>
      <c r="G672" s="41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/>
      <c r="AC672" s="42"/>
      <c r="AD672" s="42"/>
      <c r="AE672" s="42"/>
      <c r="AF672" s="42"/>
      <c r="AG672" s="42"/>
      <c r="AH672" s="42"/>
      <c r="AI672" s="42"/>
      <c r="AJ672" s="42"/>
      <c r="AK672" s="42"/>
      <c r="AL672" s="42"/>
      <c r="AM672" s="42"/>
      <c r="AN672" s="42"/>
      <c r="AO672" s="42"/>
      <c r="AP672" s="42"/>
      <c r="AQ672" s="42"/>
      <c r="AR672" s="42"/>
      <c r="AS672" s="42"/>
      <c r="AT672" s="42"/>
      <c r="AU672" s="42"/>
      <c r="AV672" s="42"/>
      <c r="AW672" s="42"/>
      <c r="AX672" s="42"/>
      <c r="AY672" s="42"/>
      <c r="AZ672" s="42"/>
      <c r="BA672" s="42"/>
      <c r="BB672" s="42"/>
      <c r="BC672" s="42"/>
      <c r="BD672" s="42"/>
      <c r="BE672" s="42"/>
      <c r="BF672" s="42"/>
      <c r="BG672" s="42"/>
      <c r="BH672" s="42"/>
      <c r="BI672" s="42"/>
      <c r="BJ672" s="42"/>
      <c r="BK672" s="42"/>
      <c r="BL672" s="42"/>
      <c r="BM672" s="42"/>
      <c r="BN672" s="42"/>
      <c r="BO672" s="42"/>
    </row>
    <row r="673" spans="1:67" x14ac:dyDescent="0.2">
      <c r="A673" s="41"/>
      <c r="B673" s="41"/>
      <c r="C673" s="41"/>
      <c r="D673" s="109" t="s">
        <v>831</v>
      </c>
      <c r="E673" s="110" t="s">
        <v>565</v>
      </c>
      <c r="F673" s="122">
        <f>B4+(659*B6)</f>
        <v>660</v>
      </c>
      <c r="G673" s="41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42"/>
      <c r="AD673" s="42"/>
      <c r="AE673" s="42"/>
      <c r="AF673" s="42"/>
      <c r="AG673" s="42"/>
      <c r="AH673" s="42"/>
      <c r="AI673" s="42"/>
      <c r="AJ673" s="42"/>
      <c r="AK673" s="42"/>
      <c r="AL673" s="42"/>
      <c r="AM673" s="42"/>
      <c r="AN673" s="42"/>
      <c r="AO673" s="42"/>
      <c r="AP673" s="42"/>
      <c r="AQ673" s="42"/>
      <c r="AR673" s="42"/>
      <c r="AS673" s="42"/>
      <c r="AT673" s="42"/>
      <c r="AU673" s="42"/>
      <c r="AV673" s="42"/>
      <c r="AW673" s="42"/>
      <c r="AX673" s="42"/>
      <c r="AY673" s="42"/>
      <c r="AZ673" s="42"/>
      <c r="BA673" s="42"/>
      <c r="BB673" s="42"/>
      <c r="BC673" s="42"/>
      <c r="BD673" s="42"/>
      <c r="BE673" s="42"/>
      <c r="BF673" s="42"/>
      <c r="BG673" s="42"/>
      <c r="BH673" s="42"/>
      <c r="BI673" s="42"/>
      <c r="BJ673" s="42"/>
      <c r="BK673" s="42"/>
      <c r="BL673" s="42"/>
      <c r="BM673" s="42"/>
      <c r="BN673" s="42"/>
      <c r="BO673" s="42"/>
    </row>
    <row r="674" spans="1:67" x14ac:dyDescent="0.2">
      <c r="A674" s="41"/>
      <c r="B674" s="41"/>
      <c r="C674" s="41"/>
      <c r="D674" s="109" t="s">
        <v>836</v>
      </c>
      <c r="E674" s="110" t="s">
        <v>565</v>
      </c>
      <c r="F674" s="122">
        <f>B4+(660*B6)</f>
        <v>661</v>
      </c>
      <c r="G674" s="41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  <c r="AH674" s="42"/>
      <c r="AI674" s="42"/>
      <c r="AJ674" s="42"/>
      <c r="AK674" s="42"/>
      <c r="AL674" s="42"/>
      <c r="AM674" s="42"/>
      <c r="AN674" s="42"/>
      <c r="AO674" s="42"/>
      <c r="AP674" s="42"/>
      <c r="AQ674" s="42"/>
      <c r="AR674" s="42"/>
      <c r="AS674" s="42"/>
      <c r="AT674" s="42"/>
      <c r="AU674" s="42"/>
      <c r="AV674" s="42"/>
      <c r="AW674" s="42"/>
      <c r="AX674" s="42"/>
      <c r="AY674" s="42"/>
      <c r="AZ674" s="42"/>
      <c r="BA674" s="42"/>
      <c r="BB674" s="42"/>
      <c r="BC674" s="42"/>
      <c r="BD674" s="42"/>
      <c r="BE674" s="42"/>
      <c r="BF674" s="42"/>
      <c r="BG674" s="42"/>
      <c r="BH674" s="42"/>
      <c r="BI674" s="42"/>
      <c r="BJ674" s="42"/>
      <c r="BK674" s="42"/>
      <c r="BL674" s="42"/>
      <c r="BM674" s="42"/>
      <c r="BN674" s="42"/>
      <c r="BO674" s="42"/>
    </row>
    <row r="675" spans="1:67" x14ac:dyDescent="0.2">
      <c r="A675" s="41"/>
      <c r="B675" s="41"/>
      <c r="C675" s="41"/>
      <c r="D675" s="109" t="s">
        <v>738</v>
      </c>
      <c r="E675" s="110" t="s">
        <v>565</v>
      </c>
      <c r="F675" s="111">
        <f>B4+(661*B6)</f>
        <v>662</v>
      </c>
      <c r="G675" s="41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  <c r="AC675" s="42"/>
      <c r="AD675" s="42"/>
      <c r="AE675" s="42"/>
      <c r="AF675" s="42"/>
      <c r="AG675" s="42"/>
      <c r="AH675" s="42"/>
      <c r="AI675" s="42"/>
      <c r="AJ675" s="42"/>
      <c r="AK675" s="42"/>
      <c r="AL675" s="42"/>
      <c r="AM675" s="42"/>
      <c r="AN675" s="42"/>
      <c r="AO675" s="42"/>
      <c r="AP675" s="42"/>
      <c r="AQ675" s="42"/>
      <c r="AR675" s="42"/>
      <c r="AS675" s="42"/>
      <c r="AT675" s="42"/>
      <c r="AU675" s="42"/>
      <c r="AV675" s="42"/>
      <c r="AW675" s="42"/>
      <c r="AX675" s="42"/>
      <c r="AY675" s="42"/>
      <c r="AZ675" s="42"/>
      <c r="BA675" s="42"/>
      <c r="BB675" s="42"/>
      <c r="BC675" s="42"/>
      <c r="BD675" s="42"/>
      <c r="BE675" s="42"/>
      <c r="BF675" s="42"/>
      <c r="BG675" s="42"/>
      <c r="BH675" s="42"/>
      <c r="BI675" s="42"/>
      <c r="BJ675" s="42"/>
      <c r="BK675" s="42"/>
      <c r="BL675" s="42"/>
      <c r="BM675" s="42"/>
      <c r="BN675" s="42"/>
      <c r="BO675" s="42"/>
    </row>
    <row r="676" spans="1:67" x14ac:dyDescent="0.2">
      <c r="A676" s="41"/>
      <c r="B676" s="41"/>
      <c r="C676" s="41"/>
      <c r="D676" s="109" t="s">
        <v>838</v>
      </c>
      <c r="E676" s="110" t="s">
        <v>565</v>
      </c>
      <c r="F676" s="111">
        <f>B4+(662*B6)</f>
        <v>663</v>
      </c>
      <c r="G676" s="41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  <c r="AH676" s="42"/>
      <c r="AI676" s="42"/>
      <c r="AJ676" s="42"/>
      <c r="AK676" s="42"/>
      <c r="AL676" s="42"/>
      <c r="AM676" s="42"/>
      <c r="AN676" s="42"/>
      <c r="AO676" s="42"/>
      <c r="AP676" s="42"/>
      <c r="AQ676" s="42"/>
      <c r="AR676" s="42"/>
      <c r="AS676" s="42"/>
      <c r="AT676" s="42"/>
      <c r="AU676" s="42"/>
      <c r="AV676" s="42"/>
      <c r="AW676" s="42"/>
      <c r="AX676" s="42"/>
      <c r="AY676" s="42"/>
      <c r="AZ676" s="42"/>
      <c r="BA676" s="42"/>
      <c r="BB676" s="42"/>
      <c r="BC676" s="42"/>
      <c r="BD676" s="42"/>
      <c r="BE676" s="42"/>
      <c r="BF676" s="42"/>
      <c r="BG676" s="42"/>
      <c r="BH676" s="42"/>
      <c r="BI676" s="42"/>
      <c r="BJ676" s="42"/>
      <c r="BK676" s="42"/>
      <c r="BL676" s="42"/>
      <c r="BM676" s="42"/>
      <c r="BN676" s="42"/>
      <c r="BO676" s="42"/>
    </row>
    <row r="677" spans="1:67" x14ac:dyDescent="0.2">
      <c r="A677" s="41"/>
      <c r="B677" s="41"/>
      <c r="C677" s="41"/>
      <c r="D677" s="109" t="s">
        <v>832</v>
      </c>
      <c r="E677" s="110" t="s">
        <v>565</v>
      </c>
      <c r="F677" s="111">
        <f>B4+(663*B6)</f>
        <v>664</v>
      </c>
      <c r="G677" s="41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F677" s="42"/>
      <c r="AG677" s="42"/>
      <c r="AH677" s="42"/>
      <c r="AI677" s="42"/>
      <c r="AJ677" s="42"/>
      <c r="AK677" s="42"/>
      <c r="AL677" s="42"/>
      <c r="AM677" s="42"/>
      <c r="AN677" s="42"/>
      <c r="AO677" s="42"/>
      <c r="AP677" s="42"/>
      <c r="AQ677" s="42"/>
      <c r="AR677" s="42"/>
      <c r="AS677" s="42"/>
      <c r="AT677" s="42"/>
      <c r="AU677" s="42"/>
      <c r="AV677" s="42"/>
      <c r="AW677" s="42"/>
      <c r="AX677" s="42"/>
      <c r="AY677" s="42"/>
      <c r="AZ677" s="42"/>
      <c r="BA677" s="42"/>
      <c r="BB677" s="42"/>
      <c r="BC677" s="42"/>
      <c r="BD677" s="42"/>
      <c r="BE677" s="42"/>
      <c r="BF677" s="42"/>
      <c r="BG677" s="42"/>
      <c r="BH677" s="42"/>
      <c r="BI677" s="42"/>
      <c r="BJ677" s="42"/>
      <c r="BK677" s="42"/>
      <c r="BL677" s="42"/>
      <c r="BM677" s="42"/>
      <c r="BN677" s="42"/>
      <c r="BO677" s="42"/>
    </row>
    <row r="678" spans="1:67" x14ac:dyDescent="0.2">
      <c r="A678" s="41"/>
      <c r="B678" s="41"/>
      <c r="C678" s="41"/>
      <c r="D678" s="109" t="s">
        <v>833</v>
      </c>
      <c r="E678" s="110" t="s">
        <v>565</v>
      </c>
      <c r="F678" s="111">
        <f>B4+(664*B6)</f>
        <v>665</v>
      </c>
      <c r="G678" s="41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F678" s="42"/>
      <c r="AG678" s="42"/>
      <c r="AH678" s="42"/>
      <c r="AI678" s="42"/>
      <c r="AJ678" s="42"/>
      <c r="AK678" s="42"/>
      <c r="AL678" s="42"/>
      <c r="AM678" s="42"/>
      <c r="AN678" s="42"/>
      <c r="AO678" s="42"/>
      <c r="AP678" s="42"/>
      <c r="AQ678" s="42"/>
      <c r="AR678" s="42"/>
      <c r="AS678" s="42"/>
      <c r="AT678" s="42"/>
      <c r="AU678" s="42"/>
      <c r="AV678" s="42"/>
      <c r="AW678" s="42"/>
      <c r="AX678" s="42"/>
      <c r="AY678" s="42"/>
      <c r="AZ678" s="42"/>
      <c r="BA678" s="42"/>
      <c r="BB678" s="42"/>
      <c r="BC678" s="42"/>
      <c r="BD678" s="42"/>
      <c r="BE678" s="42"/>
      <c r="BF678" s="42"/>
      <c r="BG678" s="42"/>
      <c r="BH678" s="42"/>
      <c r="BI678" s="42"/>
      <c r="BJ678" s="42"/>
      <c r="BK678" s="42"/>
      <c r="BL678" s="42"/>
      <c r="BM678" s="42"/>
      <c r="BN678" s="42"/>
      <c r="BO678" s="42"/>
    </row>
    <row r="679" spans="1:67" x14ac:dyDescent="0.2">
      <c r="A679" s="41"/>
      <c r="B679" s="41"/>
      <c r="C679" s="41"/>
      <c r="D679" s="109" t="s">
        <v>822</v>
      </c>
      <c r="E679" s="110" t="s">
        <v>565</v>
      </c>
      <c r="F679" s="122">
        <f>B4+(665*B6)</f>
        <v>666</v>
      </c>
      <c r="G679" s="41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  <c r="AC679" s="42"/>
      <c r="AD679" s="42"/>
      <c r="AE679" s="42"/>
      <c r="AF679" s="42"/>
      <c r="AG679" s="42"/>
      <c r="AH679" s="42"/>
      <c r="AI679" s="42"/>
      <c r="AJ679" s="42"/>
      <c r="AK679" s="42"/>
      <c r="AL679" s="42"/>
      <c r="AM679" s="42"/>
      <c r="AN679" s="42"/>
      <c r="AO679" s="42"/>
      <c r="AP679" s="42"/>
      <c r="AQ679" s="42"/>
      <c r="AR679" s="42"/>
      <c r="AS679" s="42"/>
      <c r="AT679" s="42"/>
      <c r="AU679" s="42"/>
      <c r="AV679" s="42"/>
      <c r="AW679" s="42"/>
      <c r="AX679" s="42"/>
      <c r="AY679" s="42"/>
      <c r="AZ679" s="42"/>
      <c r="BA679" s="42"/>
      <c r="BB679" s="42"/>
      <c r="BC679" s="42"/>
      <c r="BD679" s="42"/>
      <c r="BE679" s="42"/>
      <c r="BF679" s="42"/>
      <c r="BG679" s="42"/>
      <c r="BH679" s="42"/>
      <c r="BI679" s="42"/>
      <c r="BJ679" s="42"/>
      <c r="BK679" s="42"/>
      <c r="BL679" s="42"/>
      <c r="BM679" s="42"/>
      <c r="BN679" s="42"/>
      <c r="BO679" s="42"/>
    </row>
    <row r="680" spans="1:67" x14ac:dyDescent="0.2">
      <c r="A680" s="41"/>
      <c r="B680" s="41"/>
      <c r="C680" s="41"/>
      <c r="D680" s="109" t="s">
        <v>837</v>
      </c>
      <c r="E680" s="110" t="s">
        <v>565</v>
      </c>
      <c r="F680" s="122">
        <f>B4+(666*B6)</f>
        <v>667</v>
      </c>
      <c r="G680" s="41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/>
      <c r="AC680" s="42"/>
      <c r="AD680" s="42"/>
      <c r="AE680" s="42"/>
      <c r="AF680" s="42"/>
      <c r="AG680" s="42"/>
      <c r="AH680" s="42"/>
      <c r="AI680" s="42"/>
      <c r="AJ680" s="42"/>
      <c r="AK680" s="42"/>
      <c r="AL680" s="42"/>
      <c r="AM680" s="42"/>
      <c r="AN680" s="42"/>
      <c r="AO680" s="42"/>
      <c r="AP680" s="42"/>
      <c r="AQ680" s="42"/>
      <c r="AR680" s="42"/>
      <c r="AS680" s="42"/>
      <c r="AT680" s="42"/>
      <c r="AU680" s="42"/>
      <c r="AV680" s="42"/>
      <c r="AW680" s="42"/>
      <c r="AX680" s="42"/>
      <c r="AY680" s="42"/>
      <c r="AZ680" s="42"/>
      <c r="BA680" s="42"/>
      <c r="BB680" s="42"/>
      <c r="BC680" s="42"/>
      <c r="BD680" s="42"/>
      <c r="BE680" s="42"/>
      <c r="BF680" s="42"/>
      <c r="BG680" s="42"/>
      <c r="BH680" s="42"/>
      <c r="BI680" s="42"/>
      <c r="BJ680" s="42"/>
      <c r="BK680" s="42"/>
      <c r="BL680" s="42"/>
      <c r="BM680" s="42"/>
      <c r="BN680" s="42"/>
      <c r="BO680" s="42"/>
    </row>
    <row r="681" spans="1:67" x14ac:dyDescent="0.2">
      <c r="A681" s="41"/>
      <c r="B681" s="41"/>
      <c r="C681" s="41"/>
      <c r="D681" s="109" t="s">
        <v>844</v>
      </c>
      <c r="E681" s="110" t="s">
        <v>565</v>
      </c>
      <c r="F681" s="111">
        <f>B4+(667*B6)</f>
        <v>668</v>
      </c>
      <c r="G681" s="41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42"/>
      <c r="AD681" s="42"/>
      <c r="AE681" s="42"/>
      <c r="AF681" s="42"/>
      <c r="AG681" s="42"/>
      <c r="AH681" s="42"/>
      <c r="AI681" s="42"/>
      <c r="AJ681" s="42"/>
      <c r="AK681" s="42"/>
      <c r="AL681" s="42"/>
      <c r="AM681" s="42"/>
      <c r="AN681" s="42"/>
      <c r="AO681" s="42"/>
      <c r="AP681" s="42"/>
      <c r="AQ681" s="42"/>
      <c r="AR681" s="42"/>
      <c r="AS681" s="42"/>
      <c r="AT681" s="42"/>
      <c r="AU681" s="42"/>
      <c r="AV681" s="42"/>
      <c r="AW681" s="42"/>
      <c r="AX681" s="42"/>
      <c r="AY681" s="42"/>
      <c r="AZ681" s="42"/>
      <c r="BA681" s="42"/>
      <c r="BB681" s="42"/>
      <c r="BC681" s="42"/>
      <c r="BD681" s="42"/>
      <c r="BE681" s="42"/>
      <c r="BF681" s="42"/>
      <c r="BG681" s="42"/>
      <c r="BH681" s="42"/>
      <c r="BI681" s="42"/>
      <c r="BJ681" s="42"/>
      <c r="BK681" s="42"/>
      <c r="BL681" s="42"/>
      <c r="BM681" s="42"/>
      <c r="BN681" s="42"/>
      <c r="BO681" s="42"/>
    </row>
    <row r="682" spans="1:67" x14ac:dyDescent="0.2">
      <c r="A682" s="41"/>
      <c r="B682" s="41"/>
      <c r="C682" s="41"/>
      <c r="D682" s="109" t="s">
        <v>845</v>
      </c>
      <c r="E682" s="110" t="s">
        <v>565</v>
      </c>
      <c r="F682" s="111">
        <f>B4+(668*B6)</f>
        <v>669</v>
      </c>
      <c r="G682" s="41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42"/>
      <c r="AD682" s="42"/>
      <c r="AE682" s="42"/>
      <c r="AF682" s="42"/>
      <c r="AG682" s="42"/>
      <c r="AH682" s="42"/>
      <c r="AI682" s="42"/>
      <c r="AJ682" s="42"/>
      <c r="AK682" s="42"/>
      <c r="AL682" s="42"/>
      <c r="AM682" s="42"/>
      <c r="AN682" s="42"/>
      <c r="AO682" s="42"/>
      <c r="AP682" s="42"/>
      <c r="AQ682" s="42"/>
      <c r="AR682" s="42"/>
      <c r="AS682" s="42"/>
      <c r="AT682" s="42"/>
      <c r="AU682" s="42"/>
      <c r="AV682" s="42"/>
      <c r="AW682" s="42"/>
      <c r="AX682" s="42"/>
      <c r="AY682" s="42"/>
      <c r="AZ682" s="42"/>
      <c r="BA682" s="42"/>
      <c r="BB682" s="42"/>
      <c r="BC682" s="42"/>
      <c r="BD682" s="42"/>
      <c r="BE682" s="42"/>
      <c r="BF682" s="42"/>
      <c r="BG682" s="42"/>
      <c r="BH682" s="42"/>
      <c r="BI682" s="42"/>
      <c r="BJ682" s="42"/>
      <c r="BK682" s="42"/>
      <c r="BL682" s="42"/>
      <c r="BM682" s="42"/>
      <c r="BN682" s="42"/>
      <c r="BO682" s="42"/>
    </row>
    <row r="683" spans="1:67" x14ac:dyDescent="0.2">
      <c r="A683" s="41"/>
      <c r="B683" s="41"/>
      <c r="C683" s="41"/>
      <c r="D683" s="109" t="s">
        <v>802</v>
      </c>
      <c r="E683" s="110" t="s">
        <v>565</v>
      </c>
      <c r="F683" s="122">
        <f>B4+(669*B6)</f>
        <v>670</v>
      </c>
      <c r="G683" s="41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  <c r="AA683" s="42"/>
      <c r="AB683" s="42"/>
      <c r="AC683" s="42"/>
      <c r="AD683" s="42"/>
      <c r="AE683" s="42"/>
      <c r="AF683" s="42"/>
      <c r="AG683" s="42"/>
      <c r="AH683" s="42"/>
      <c r="AI683" s="42"/>
      <c r="AJ683" s="42"/>
      <c r="AK683" s="42"/>
      <c r="AL683" s="42"/>
      <c r="AM683" s="42"/>
      <c r="AN683" s="42"/>
      <c r="AO683" s="42"/>
      <c r="AP683" s="42"/>
      <c r="AQ683" s="42"/>
      <c r="AR683" s="42"/>
      <c r="AS683" s="42"/>
      <c r="AT683" s="42"/>
      <c r="AU683" s="42"/>
      <c r="AV683" s="42"/>
      <c r="AW683" s="42"/>
      <c r="AX683" s="42"/>
      <c r="AY683" s="42"/>
      <c r="AZ683" s="42"/>
      <c r="BA683" s="42"/>
      <c r="BB683" s="42"/>
      <c r="BC683" s="42"/>
      <c r="BD683" s="42"/>
      <c r="BE683" s="42"/>
      <c r="BF683" s="42"/>
      <c r="BG683" s="42"/>
      <c r="BH683" s="42"/>
      <c r="BI683" s="42"/>
      <c r="BJ683" s="42"/>
      <c r="BK683" s="42"/>
      <c r="BL683" s="42"/>
      <c r="BM683" s="42"/>
      <c r="BN683" s="42"/>
      <c r="BO683" s="42"/>
    </row>
    <row r="684" spans="1:67" x14ac:dyDescent="0.2">
      <c r="A684" s="41"/>
      <c r="B684" s="41"/>
      <c r="C684" s="41"/>
      <c r="D684" s="109" t="s">
        <v>842</v>
      </c>
      <c r="E684" s="110" t="s">
        <v>565</v>
      </c>
      <c r="F684" s="122">
        <f>B4+(670*B6)</f>
        <v>671</v>
      </c>
      <c r="G684" s="41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  <c r="AA684" s="42"/>
      <c r="AB684" s="42"/>
      <c r="AC684" s="42"/>
      <c r="AD684" s="42"/>
      <c r="AE684" s="42"/>
      <c r="AF684" s="42"/>
      <c r="AG684" s="42"/>
      <c r="AH684" s="42"/>
      <c r="AI684" s="42"/>
      <c r="AJ684" s="42"/>
      <c r="AK684" s="42"/>
      <c r="AL684" s="42"/>
      <c r="AM684" s="42"/>
      <c r="AN684" s="42"/>
      <c r="AO684" s="42"/>
      <c r="AP684" s="42"/>
      <c r="AQ684" s="42"/>
      <c r="AR684" s="42"/>
      <c r="AS684" s="42"/>
      <c r="AT684" s="42"/>
      <c r="AU684" s="42"/>
      <c r="AV684" s="42"/>
      <c r="AW684" s="42"/>
      <c r="AX684" s="42"/>
      <c r="AY684" s="42"/>
      <c r="AZ684" s="42"/>
      <c r="BA684" s="42"/>
      <c r="BB684" s="42"/>
      <c r="BC684" s="42"/>
      <c r="BD684" s="42"/>
      <c r="BE684" s="42"/>
      <c r="BF684" s="42"/>
      <c r="BG684" s="42"/>
      <c r="BH684" s="42"/>
      <c r="BI684" s="42"/>
      <c r="BJ684" s="42"/>
      <c r="BK684" s="42"/>
      <c r="BL684" s="42"/>
      <c r="BM684" s="42"/>
      <c r="BN684" s="42"/>
      <c r="BO684" s="42"/>
    </row>
    <row r="685" spans="1:67" x14ac:dyDescent="0.2">
      <c r="A685" s="41"/>
      <c r="B685" s="41"/>
      <c r="C685" s="41"/>
      <c r="D685" s="109" t="s">
        <v>853</v>
      </c>
      <c r="E685" s="110" t="s">
        <v>565</v>
      </c>
      <c r="F685" s="111">
        <f>B4+(671*B6)</f>
        <v>672</v>
      </c>
      <c r="G685" s="41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  <c r="AA685" s="42"/>
      <c r="AB685" s="42"/>
      <c r="AC685" s="42"/>
      <c r="AD685" s="42"/>
      <c r="AE685" s="42"/>
      <c r="AF685" s="42"/>
      <c r="AG685" s="42"/>
      <c r="AH685" s="42"/>
      <c r="AI685" s="42"/>
      <c r="AJ685" s="42"/>
      <c r="AK685" s="42"/>
      <c r="AL685" s="42"/>
      <c r="AM685" s="42"/>
      <c r="AN685" s="42"/>
      <c r="AO685" s="42"/>
      <c r="AP685" s="42"/>
      <c r="AQ685" s="42"/>
      <c r="AR685" s="42"/>
      <c r="AS685" s="42"/>
      <c r="AT685" s="42"/>
      <c r="AU685" s="42"/>
      <c r="AV685" s="42"/>
      <c r="AW685" s="42"/>
      <c r="AX685" s="42"/>
      <c r="AY685" s="42"/>
      <c r="AZ685" s="42"/>
      <c r="BA685" s="42"/>
      <c r="BB685" s="42"/>
      <c r="BC685" s="42"/>
      <c r="BD685" s="42"/>
      <c r="BE685" s="42"/>
      <c r="BF685" s="42"/>
      <c r="BG685" s="42"/>
      <c r="BH685" s="42"/>
      <c r="BI685" s="42"/>
      <c r="BJ685" s="42"/>
      <c r="BK685" s="42"/>
      <c r="BL685" s="42"/>
      <c r="BM685" s="42"/>
      <c r="BN685" s="42"/>
      <c r="BO685" s="42"/>
    </row>
    <row r="686" spans="1:67" x14ac:dyDescent="0.2">
      <c r="A686" s="41"/>
      <c r="B686" s="41"/>
      <c r="C686" s="41"/>
      <c r="D686" s="109" t="s">
        <v>823</v>
      </c>
      <c r="E686" s="110" t="s">
        <v>565</v>
      </c>
      <c r="F686" s="111">
        <f>B4+(672*B6)</f>
        <v>673</v>
      </c>
      <c r="G686" s="41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  <c r="AA686" s="42"/>
      <c r="AB686" s="42"/>
      <c r="AC686" s="42"/>
      <c r="AD686" s="42"/>
      <c r="AE686" s="42"/>
      <c r="AF686" s="42"/>
      <c r="AG686" s="42"/>
      <c r="AH686" s="42"/>
      <c r="AI686" s="42"/>
      <c r="AJ686" s="42"/>
      <c r="AK686" s="42"/>
      <c r="AL686" s="42"/>
      <c r="AM686" s="42"/>
      <c r="AN686" s="42"/>
      <c r="AO686" s="42"/>
      <c r="AP686" s="42"/>
      <c r="AQ686" s="42"/>
      <c r="AR686" s="42"/>
      <c r="AS686" s="42"/>
      <c r="AT686" s="42"/>
      <c r="AU686" s="42"/>
      <c r="AV686" s="42"/>
      <c r="AW686" s="42"/>
      <c r="AX686" s="42"/>
      <c r="AY686" s="42"/>
      <c r="AZ686" s="42"/>
      <c r="BA686" s="42"/>
      <c r="BB686" s="42"/>
      <c r="BC686" s="42"/>
      <c r="BD686" s="42"/>
      <c r="BE686" s="42"/>
      <c r="BF686" s="42"/>
      <c r="BG686" s="42"/>
      <c r="BH686" s="42"/>
      <c r="BI686" s="42"/>
      <c r="BJ686" s="42"/>
      <c r="BK686" s="42"/>
      <c r="BL686" s="42"/>
      <c r="BM686" s="42"/>
      <c r="BN686" s="42"/>
      <c r="BO686" s="42"/>
    </row>
    <row r="687" spans="1:67" x14ac:dyDescent="0.2">
      <c r="A687" s="41"/>
      <c r="B687" s="41"/>
      <c r="C687" s="41"/>
      <c r="D687" s="109" t="s">
        <v>843</v>
      </c>
      <c r="E687" s="110" t="s">
        <v>565</v>
      </c>
      <c r="F687" s="122">
        <f>B4+(673*B6)</f>
        <v>674</v>
      </c>
      <c r="G687" s="41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  <c r="AA687" s="42"/>
      <c r="AB687" s="42"/>
      <c r="AC687" s="42"/>
      <c r="AD687" s="42"/>
      <c r="AE687" s="42"/>
      <c r="AF687" s="42"/>
      <c r="AG687" s="42"/>
      <c r="AH687" s="42"/>
      <c r="AI687" s="42"/>
      <c r="AJ687" s="42"/>
      <c r="AK687" s="42"/>
      <c r="AL687" s="42"/>
      <c r="AM687" s="42"/>
      <c r="AN687" s="42"/>
      <c r="AO687" s="42"/>
      <c r="AP687" s="42"/>
      <c r="AQ687" s="42"/>
      <c r="AR687" s="42"/>
      <c r="AS687" s="42"/>
      <c r="AT687" s="42"/>
      <c r="AU687" s="42"/>
      <c r="AV687" s="42"/>
      <c r="AW687" s="42"/>
      <c r="AX687" s="42"/>
      <c r="AY687" s="42"/>
      <c r="AZ687" s="42"/>
      <c r="BA687" s="42"/>
      <c r="BB687" s="42"/>
      <c r="BC687" s="42"/>
      <c r="BD687" s="42"/>
      <c r="BE687" s="42"/>
      <c r="BF687" s="42"/>
      <c r="BG687" s="42"/>
      <c r="BH687" s="42"/>
      <c r="BI687" s="42"/>
      <c r="BJ687" s="42"/>
      <c r="BK687" s="42"/>
      <c r="BL687" s="42"/>
      <c r="BM687" s="42"/>
      <c r="BN687" s="42"/>
      <c r="BO687" s="42"/>
    </row>
    <row r="688" spans="1:67" x14ac:dyDescent="0.2">
      <c r="A688" s="41"/>
      <c r="B688" s="41"/>
      <c r="C688" s="41"/>
      <c r="D688" s="109" t="s">
        <v>829</v>
      </c>
      <c r="E688" s="110" t="s">
        <v>565</v>
      </c>
      <c r="F688" s="122">
        <f>B4+(674*B6)</f>
        <v>675</v>
      </c>
      <c r="G688" s="41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  <c r="AC688" s="42"/>
      <c r="AD688" s="42"/>
      <c r="AE688" s="42"/>
      <c r="AF688" s="42"/>
      <c r="AG688" s="42"/>
      <c r="AH688" s="42"/>
      <c r="AI688" s="42"/>
      <c r="AJ688" s="42"/>
      <c r="AK688" s="42"/>
      <c r="AL688" s="42"/>
      <c r="AM688" s="42"/>
      <c r="AN688" s="42"/>
      <c r="AO688" s="42"/>
      <c r="AP688" s="42"/>
      <c r="AQ688" s="42"/>
      <c r="AR688" s="42"/>
      <c r="AS688" s="42"/>
      <c r="AT688" s="42"/>
      <c r="AU688" s="42"/>
      <c r="AV688" s="42"/>
      <c r="AW688" s="42"/>
      <c r="AX688" s="42"/>
      <c r="AY688" s="42"/>
      <c r="AZ688" s="42"/>
      <c r="BA688" s="42"/>
      <c r="BB688" s="42"/>
      <c r="BC688" s="42"/>
      <c r="BD688" s="42"/>
      <c r="BE688" s="42"/>
      <c r="BF688" s="42"/>
      <c r="BG688" s="42"/>
      <c r="BH688" s="42"/>
      <c r="BI688" s="42"/>
      <c r="BJ688" s="42"/>
      <c r="BK688" s="42"/>
      <c r="BL688" s="42"/>
      <c r="BM688" s="42"/>
      <c r="BN688" s="42"/>
      <c r="BO688" s="42"/>
    </row>
    <row r="689" spans="1:67" ht="13.5" thickBot="1" x14ac:dyDescent="0.25">
      <c r="A689" s="41"/>
      <c r="B689" s="41"/>
      <c r="C689" s="41"/>
      <c r="D689" s="109" t="s">
        <v>835</v>
      </c>
      <c r="E689" s="110" t="s">
        <v>565</v>
      </c>
      <c r="F689" s="111">
        <f>B4+(675*B6)</f>
        <v>676</v>
      </c>
      <c r="G689" s="41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  <c r="AC689" s="42"/>
      <c r="AD689" s="42"/>
      <c r="AE689" s="42"/>
      <c r="AF689" s="42"/>
      <c r="AG689" s="42"/>
      <c r="AH689" s="42"/>
      <c r="AI689" s="42"/>
      <c r="AJ689" s="42"/>
      <c r="AK689" s="42"/>
      <c r="AL689" s="42"/>
      <c r="AM689" s="42"/>
      <c r="AN689" s="42"/>
      <c r="AO689" s="42"/>
      <c r="AP689" s="42"/>
      <c r="AQ689" s="42"/>
      <c r="AR689" s="42"/>
      <c r="AS689" s="42"/>
      <c r="AT689" s="42"/>
      <c r="AU689" s="42"/>
      <c r="AV689" s="42"/>
      <c r="AW689" s="42"/>
      <c r="AX689" s="42"/>
      <c r="AY689" s="42"/>
      <c r="AZ689" s="42"/>
      <c r="BA689" s="42"/>
      <c r="BB689" s="42"/>
      <c r="BC689" s="42"/>
      <c r="BD689" s="42"/>
      <c r="BE689" s="42"/>
      <c r="BF689" s="42"/>
      <c r="BG689" s="42"/>
      <c r="BH689" s="42"/>
      <c r="BI689" s="42"/>
      <c r="BJ689" s="42"/>
      <c r="BK689" s="42"/>
      <c r="BL689" s="42"/>
      <c r="BM689" s="42"/>
      <c r="BN689" s="42"/>
      <c r="BO689" s="42"/>
    </row>
    <row r="690" spans="1:67" x14ac:dyDescent="0.2">
      <c r="A690" s="41"/>
      <c r="B690" s="41"/>
      <c r="C690" s="41"/>
      <c r="D690" s="327"/>
      <c r="E690" s="52"/>
      <c r="F690" s="271"/>
      <c r="G690" s="41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F690" s="42"/>
      <c r="AG690" s="42"/>
      <c r="AH690" s="42"/>
      <c r="AI690" s="42"/>
      <c r="AJ690" s="42"/>
      <c r="AK690" s="42"/>
      <c r="AL690" s="42"/>
      <c r="AM690" s="42"/>
      <c r="AN690" s="42"/>
      <c r="AO690" s="42"/>
      <c r="AP690" s="42"/>
      <c r="AQ690" s="42"/>
      <c r="AR690" s="42"/>
      <c r="AS690" s="42"/>
      <c r="AT690" s="42"/>
      <c r="AU690" s="42"/>
      <c r="AV690" s="42"/>
      <c r="AW690" s="42"/>
      <c r="AX690" s="42"/>
      <c r="AY690" s="42"/>
      <c r="AZ690" s="42"/>
      <c r="BA690" s="42"/>
      <c r="BB690" s="42"/>
      <c r="BC690" s="42"/>
      <c r="BD690" s="42"/>
      <c r="BE690" s="42"/>
      <c r="BF690" s="42"/>
      <c r="BG690" s="42"/>
      <c r="BH690" s="42"/>
      <c r="BI690" s="42"/>
      <c r="BJ690" s="42"/>
      <c r="BK690" s="42"/>
      <c r="BL690" s="42"/>
      <c r="BM690" s="42"/>
      <c r="BN690" s="42"/>
      <c r="BO690" s="42"/>
    </row>
    <row r="691" spans="1:67" x14ac:dyDescent="0.2">
      <c r="A691" s="210"/>
      <c r="B691" s="328"/>
      <c r="C691" s="53"/>
      <c r="D691" s="328" t="s">
        <v>856</v>
      </c>
      <c r="E691" s="210"/>
      <c r="F691" s="210"/>
      <c r="G691" s="210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  <c r="AA691" s="42"/>
      <c r="AB691" s="42"/>
      <c r="AC691" s="42"/>
      <c r="AD691" s="42"/>
      <c r="AE691" s="42"/>
      <c r="AF691" s="42"/>
      <c r="AG691" s="42"/>
      <c r="AH691" s="42"/>
      <c r="AI691" s="42"/>
      <c r="AJ691" s="42"/>
      <c r="AK691" s="42"/>
      <c r="AL691" s="42"/>
      <c r="AM691" s="42"/>
      <c r="AN691" s="42"/>
      <c r="AO691" s="42"/>
      <c r="AP691" s="42"/>
      <c r="AQ691" s="42"/>
      <c r="AR691" s="42"/>
      <c r="AS691" s="42"/>
      <c r="AT691" s="42"/>
      <c r="AU691" s="42"/>
      <c r="AV691" s="42"/>
      <c r="AW691" s="42"/>
      <c r="AX691" s="42"/>
      <c r="AY691" s="42"/>
      <c r="AZ691" s="42"/>
      <c r="BA691" s="42"/>
      <c r="BB691" s="42"/>
      <c r="BC691" s="42"/>
      <c r="BD691" s="42"/>
      <c r="BE691" s="42"/>
      <c r="BF691" s="42"/>
      <c r="BG691" s="42"/>
      <c r="BH691" s="42"/>
      <c r="BI691" s="42"/>
      <c r="BJ691" s="42"/>
      <c r="BK691" s="42"/>
      <c r="BL691" s="42"/>
      <c r="BM691" s="42"/>
      <c r="BN691" s="42"/>
      <c r="BO691" s="42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24209-80B7-4B6D-9564-03197A450C03}">
  <sheetPr>
    <tabColor rgb="FFCCECFF"/>
  </sheetPr>
  <dimension ref="A1:DC1200"/>
  <sheetViews>
    <sheetView workbookViewId="0"/>
  </sheetViews>
  <sheetFormatPr defaultRowHeight="12.75" x14ac:dyDescent="0.2"/>
  <cols>
    <col min="1" max="1" width="5.7109375" customWidth="1"/>
    <col min="2" max="20" width="4.7109375" customWidth="1"/>
    <col min="21" max="21" width="4.85546875" customWidth="1"/>
    <col min="22" max="26" width="4.7109375" customWidth="1"/>
    <col min="27" max="28" width="5.7109375" customWidth="1"/>
    <col min="29" max="47" width="4.7109375" customWidth="1"/>
    <col min="48" max="48" width="4.85546875" customWidth="1"/>
    <col min="49" max="53" width="4.7109375" customWidth="1"/>
    <col min="54" max="55" width="5.7109375" customWidth="1"/>
    <col min="56" max="74" width="4.7109375" customWidth="1"/>
    <col min="75" max="75" width="4.85546875" customWidth="1"/>
    <col min="76" max="80" width="4.7109375" customWidth="1"/>
    <col min="81" max="82" width="5.7109375" customWidth="1"/>
    <col min="83" max="101" width="4.7109375" customWidth="1"/>
    <col min="102" max="102" width="4.85546875" customWidth="1"/>
    <col min="103" max="107" width="4.7109375" customWidth="1"/>
    <col min="108" max="108" width="5.7109375" customWidth="1"/>
  </cols>
  <sheetData>
    <row r="1" spans="2:107" x14ac:dyDescent="0.2">
      <c r="AB1" t="s">
        <v>3</v>
      </c>
      <c r="BC1" t="s">
        <v>3</v>
      </c>
    </row>
    <row r="3" spans="2:107" ht="15.75" x14ac:dyDescent="0.25">
      <c r="N3" s="329" t="s">
        <v>61</v>
      </c>
      <c r="AO3" s="329" t="s">
        <v>63</v>
      </c>
      <c r="BP3" s="329" t="s">
        <v>65</v>
      </c>
      <c r="CQ3" s="329" t="s">
        <v>793</v>
      </c>
    </row>
    <row r="4" spans="2:107" ht="15" x14ac:dyDescent="0.25">
      <c r="N4" s="330" t="s">
        <v>857</v>
      </c>
      <c r="AO4" s="330" t="s">
        <v>857</v>
      </c>
      <c r="BP4" s="330" t="s">
        <v>857</v>
      </c>
      <c r="CQ4" s="330" t="s">
        <v>857</v>
      </c>
    </row>
    <row r="6" spans="2:107" ht="15" x14ac:dyDescent="0.25">
      <c r="B6" s="24">
        <v>1</v>
      </c>
      <c r="C6" s="24">
        <v>109</v>
      </c>
      <c r="D6" s="24">
        <v>87</v>
      </c>
      <c r="E6" s="24">
        <v>70</v>
      </c>
      <c r="F6" s="24">
        <v>48</v>
      </c>
      <c r="G6" s="24">
        <v>510</v>
      </c>
      <c r="H6" s="24">
        <v>613</v>
      </c>
      <c r="I6" s="24">
        <v>591</v>
      </c>
      <c r="J6" s="24">
        <v>574</v>
      </c>
      <c r="K6" s="24">
        <v>527</v>
      </c>
      <c r="L6" s="24">
        <v>389</v>
      </c>
      <c r="M6" s="24">
        <v>492</v>
      </c>
      <c r="N6" s="24">
        <v>475</v>
      </c>
      <c r="O6" s="24">
        <v>428</v>
      </c>
      <c r="P6" s="24">
        <v>406</v>
      </c>
      <c r="Q6" s="24">
        <v>268</v>
      </c>
      <c r="R6" s="24">
        <v>371</v>
      </c>
      <c r="S6" s="24">
        <v>329</v>
      </c>
      <c r="T6" s="24">
        <v>307</v>
      </c>
      <c r="U6" s="24">
        <v>290</v>
      </c>
      <c r="V6" s="24">
        <v>147</v>
      </c>
      <c r="W6" s="24">
        <v>230</v>
      </c>
      <c r="X6" s="24">
        <v>208</v>
      </c>
      <c r="Y6" s="24">
        <v>186</v>
      </c>
      <c r="Z6" s="24">
        <v>169</v>
      </c>
      <c r="AC6" s="24">
        <v>1</v>
      </c>
      <c r="AD6" s="24">
        <v>97</v>
      </c>
      <c r="AE6" s="24">
        <v>114</v>
      </c>
      <c r="AF6" s="24">
        <v>68</v>
      </c>
      <c r="AG6" s="24">
        <v>35</v>
      </c>
      <c r="AH6" s="24">
        <v>392</v>
      </c>
      <c r="AI6" s="24">
        <v>463</v>
      </c>
      <c r="AJ6" s="24">
        <v>480</v>
      </c>
      <c r="AK6" s="24">
        <v>434</v>
      </c>
      <c r="AL6" s="24">
        <v>421</v>
      </c>
      <c r="AM6" s="24">
        <v>524</v>
      </c>
      <c r="AN6" s="24">
        <v>595</v>
      </c>
      <c r="AO6" s="24">
        <v>607</v>
      </c>
      <c r="AP6" s="24">
        <v>561</v>
      </c>
      <c r="AQ6" s="24">
        <v>528</v>
      </c>
      <c r="AR6" s="24">
        <v>258</v>
      </c>
      <c r="AS6" s="24">
        <v>329</v>
      </c>
      <c r="AT6" s="24">
        <v>366</v>
      </c>
      <c r="AU6" s="24">
        <v>325</v>
      </c>
      <c r="AV6" s="24">
        <v>287</v>
      </c>
      <c r="AW6" s="24">
        <v>140</v>
      </c>
      <c r="AX6" s="24">
        <v>206</v>
      </c>
      <c r="AY6" s="24">
        <v>248</v>
      </c>
      <c r="AZ6" s="24">
        <v>177</v>
      </c>
      <c r="BA6" s="24">
        <v>169</v>
      </c>
      <c r="BD6" s="24">
        <v>8</v>
      </c>
      <c r="BE6" s="24">
        <v>547</v>
      </c>
      <c r="BF6" s="24">
        <v>436</v>
      </c>
      <c r="BG6" s="24">
        <v>330</v>
      </c>
      <c r="BH6" s="24">
        <v>244</v>
      </c>
      <c r="BI6" s="24">
        <v>200</v>
      </c>
      <c r="BJ6" s="24">
        <v>89</v>
      </c>
      <c r="BK6" s="24">
        <v>603</v>
      </c>
      <c r="BL6" s="24">
        <v>392</v>
      </c>
      <c r="BM6" s="24">
        <v>281</v>
      </c>
      <c r="BN6" s="24">
        <v>362</v>
      </c>
      <c r="BO6" s="24">
        <v>126</v>
      </c>
      <c r="BP6" s="24">
        <v>45</v>
      </c>
      <c r="BQ6" s="24">
        <v>559</v>
      </c>
      <c r="BR6" s="24">
        <v>473</v>
      </c>
      <c r="BS6" s="24">
        <v>404</v>
      </c>
      <c r="BT6" s="24">
        <v>318</v>
      </c>
      <c r="BU6" s="24">
        <v>207</v>
      </c>
      <c r="BV6" s="24">
        <v>121</v>
      </c>
      <c r="BW6" s="24">
        <v>515</v>
      </c>
      <c r="BX6" s="24">
        <v>591</v>
      </c>
      <c r="BY6" s="24">
        <v>485</v>
      </c>
      <c r="BZ6" s="24">
        <v>274</v>
      </c>
      <c r="CA6" s="24">
        <v>163</v>
      </c>
      <c r="CB6" s="24">
        <v>52</v>
      </c>
      <c r="CE6" s="24">
        <v>10</v>
      </c>
      <c r="CF6" s="24">
        <v>568</v>
      </c>
      <c r="CG6" s="24">
        <v>476</v>
      </c>
      <c r="CH6" s="24">
        <v>289</v>
      </c>
      <c r="CI6" s="24">
        <v>222</v>
      </c>
      <c r="CJ6" s="24">
        <v>328</v>
      </c>
      <c r="CK6" s="24">
        <v>136</v>
      </c>
      <c r="CL6" s="24">
        <v>74</v>
      </c>
      <c r="CM6" s="24">
        <v>607</v>
      </c>
      <c r="CN6" s="24">
        <v>420</v>
      </c>
      <c r="CO6" s="24">
        <v>546</v>
      </c>
      <c r="CP6" s="24">
        <v>459</v>
      </c>
      <c r="CQ6" s="24">
        <v>267</v>
      </c>
      <c r="CR6" s="24">
        <v>180</v>
      </c>
      <c r="CS6" s="24">
        <v>113</v>
      </c>
      <c r="CT6" s="24">
        <v>244</v>
      </c>
      <c r="CU6" s="24">
        <v>27</v>
      </c>
      <c r="CV6" s="24">
        <v>590</v>
      </c>
      <c r="CW6" s="24">
        <v>398</v>
      </c>
      <c r="CX6" s="24">
        <v>306</v>
      </c>
      <c r="CY6" s="24">
        <v>437</v>
      </c>
      <c r="CZ6" s="24">
        <v>375</v>
      </c>
      <c r="DA6" s="24">
        <v>158</v>
      </c>
      <c r="DB6" s="24">
        <v>91</v>
      </c>
      <c r="DC6" s="24">
        <v>504</v>
      </c>
    </row>
    <row r="7" spans="2:107" ht="15" x14ac:dyDescent="0.25">
      <c r="B7" s="24">
        <v>62</v>
      </c>
      <c r="C7" s="24">
        <v>45</v>
      </c>
      <c r="D7" s="24">
        <v>23</v>
      </c>
      <c r="E7" s="24">
        <v>101</v>
      </c>
      <c r="F7" s="24">
        <v>84</v>
      </c>
      <c r="G7" s="24">
        <v>566</v>
      </c>
      <c r="H7" s="24">
        <v>549</v>
      </c>
      <c r="I7" s="24">
        <v>502</v>
      </c>
      <c r="J7" s="24">
        <v>610</v>
      </c>
      <c r="K7" s="24">
        <v>588</v>
      </c>
      <c r="L7" s="24">
        <v>450</v>
      </c>
      <c r="M7" s="24">
        <v>403</v>
      </c>
      <c r="N7" s="24">
        <v>381</v>
      </c>
      <c r="O7" s="24">
        <v>489</v>
      </c>
      <c r="P7" s="24">
        <v>467</v>
      </c>
      <c r="Q7" s="24">
        <v>304</v>
      </c>
      <c r="R7" s="24">
        <v>282</v>
      </c>
      <c r="S7" s="24">
        <v>265</v>
      </c>
      <c r="T7" s="24">
        <v>368</v>
      </c>
      <c r="U7" s="24">
        <v>346</v>
      </c>
      <c r="V7" s="24">
        <v>183</v>
      </c>
      <c r="W7" s="24">
        <v>161</v>
      </c>
      <c r="X7" s="24">
        <v>144</v>
      </c>
      <c r="Y7" s="24">
        <v>247</v>
      </c>
      <c r="Z7" s="24">
        <v>205</v>
      </c>
      <c r="AC7" s="24">
        <v>60</v>
      </c>
      <c r="AD7" s="24">
        <v>39</v>
      </c>
      <c r="AE7" s="24">
        <v>93</v>
      </c>
      <c r="AF7" s="24">
        <v>101</v>
      </c>
      <c r="AG7" s="24">
        <v>22</v>
      </c>
      <c r="AH7" s="24">
        <v>446</v>
      </c>
      <c r="AI7" s="24">
        <v>405</v>
      </c>
      <c r="AJ7" s="24">
        <v>459</v>
      </c>
      <c r="AK7" s="24">
        <v>492</v>
      </c>
      <c r="AL7" s="24">
        <v>388</v>
      </c>
      <c r="AM7" s="24">
        <v>553</v>
      </c>
      <c r="AN7" s="24">
        <v>532</v>
      </c>
      <c r="AO7" s="24">
        <v>586</v>
      </c>
      <c r="AP7" s="24">
        <v>624</v>
      </c>
      <c r="AQ7" s="24">
        <v>520</v>
      </c>
      <c r="AR7" s="24">
        <v>312</v>
      </c>
      <c r="AS7" s="24">
        <v>291</v>
      </c>
      <c r="AT7" s="24">
        <v>350</v>
      </c>
      <c r="AU7" s="24">
        <v>358</v>
      </c>
      <c r="AV7" s="24">
        <v>254</v>
      </c>
      <c r="AW7" s="24">
        <v>194</v>
      </c>
      <c r="AX7" s="24">
        <v>173</v>
      </c>
      <c r="AY7" s="24">
        <v>202</v>
      </c>
      <c r="AZ7" s="24">
        <v>240</v>
      </c>
      <c r="BA7" s="24">
        <v>131</v>
      </c>
      <c r="BD7" s="24">
        <v>150</v>
      </c>
      <c r="BE7" s="24">
        <v>39</v>
      </c>
      <c r="BF7" s="24">
        <v>553</v>
      </c>
      <c r="BG7" s="24">
        <v>467</v>
      </c>
      <c r="BH7" s="24">
        <v>356</v>
      </c>
      <c r="BI7" s="24">
        <v>312</v>
      </c>
      <c r="BJ7" s="24">
        <v>201</v>
      </c>
      <c r="BK7" s="24">
        <v>120</v>
      </c>
      <c r="BL7" s="24">
        <v>509</v>
      </c>
      <c r="BM7" s="24">
        <v>423</v>
      </c>
      <c r="BN7" s="24">
        <v>479</v>
      </c>
      <c r="BO7" s="24">
        <v>268</v>
      </c>
      <c r="BP7" s="24">
        <v>157</v>
      </c>
      <c r="BQ7" s="24">
        <v>71</v>
      </c>
      <c r="BR7" s="24">
        <v>590</v>
      </c>
      <c r="BS7" s="24">
        <v>541</v>
      </c>
      <c r="BT7" s="24">
        <v>435</v>
      </c>
      <c r="BU7" s="24">
        <v>349</v>
      </c>
      <c r="BV7" s="24">
        <v>238</v>
      </c>
      <c r="BW7" s="24">
        <v>2</v>
      </c>
      <c r="BX7" s="24">
        <v>83</v>
      </c>
      <c r="BY7" s="24">
        <v>622</v>
      </c>
      <c r="BZ7" s="24">
        <v>386</v>
      </c>
      <c r="CA7" s="24">
        <v>280</v>
      </c>
      <c r="CB7" s="24">
        <v>194</v>
      </c>
      <c r="CE7" s="24">
        <v>245</v>
      </c>
      <c r="CF7" s="24">
        <v>28</v>
      </c>
      <c r="CG7" s="24">
        <v>586</v>
      </c>
      <c r="CH7" s="24">
        <v>399</v>
      </c>
      <c r="CI7" s="24">
        <v>307</v>
      </c>
      <c r="CJ7" s="24">
        <v>438</v>
      </c>
      <c r="CK7" s="24">
        <v>371</v>
      </c>
      <c r="CL7" s="24">
        <v>159</v>
      </c>
      <c r="CM7" s="24">
        <v>92</v>
      </c>
      <c r="CN7" s="24">
        <v>505</v>
      </c>
      <c r="CO7" s="24">
        <v>6</v>
      </c>
      <c r="CP7" s="24">
        <v>569</v>
      </c>
      <c r="CQ7" s="24">
        <v>477</v>
      </c>
      <c r="CR7" s="24">
        <v>290</v>
      </c>
      <c r="CS7" s="24">
        <v>223</v>
      </c>
      <c r="CT7" s="24">
        <v>329</v>
      </c>
      <c r="CU7" s="24">
        <v>137</v>
      </c>
      <c r="CV7" s="24">
        <v>75</v>
      </c>
      <c r="CW7" s="24">
        <v>608</v>
      </c>
      <c r="CX7" s="24">
        <v>416</v>
      </c>
      <c r="CY7" s="24">
        <v>547</v>
      </c>
      <c r="CZ7" s="24">
        <v>460</v>
      </c>
      <c r="DA7" s="24">
        <v>268</v>
      </c>
      <c r="DB7" s="24">
        <v>176</v>
      </c>
      <c r="DC7" s="24">
        <v>114</v>
      </c>
    </row>
    <row r="8" spans="2:107" ht="15" x14ac:dyDescent="0.25">
      <c r="B8" s="24">
        <v>123</v>
      </c>
      <c r="C8" s="24">
        <v>76</v>
      </c>
      <c r="D8" s="24">
        <v>59</v>
      </c>
      <c r="E8" s="24">
        <v>37</v>
      </c>
      <c r="F8" s="24">
        <v>20</v>
      </c>
      <c r="G8" s="24">
        <v>602</v>
      </c>
      <c r="H8" s="24">
        <v>585</v>
      </c>
      <c r="I8" s="24">
        <v>563</v>
      </c>
      <c r="J8" s="24">
        <v>541</v>
      </c>
      <c r="K8" s="24">
        <v>524</v>
      </c>
      <c r="L8" s="24">
        <v>481</v>
      </c>
      <c r="M8" s="24">
        <v>464</v>
      </c>
      <c r="N8" s="24">
        <v>442</v>
      </c>
      <c r="O8" s="24">
        <v>425</v>
      </c>
      <c r="P8" s="24">
        <v>378</v>
      </c>
      <c r="Q8" s="24">
        <v>365</v>
      </c>
      <c r="R8" s="24">
        <v>343</v>
      </c>
      <c r="S8" s="24">
        <v>321</v>
      </c>
      <c r="T8" s="24">
        <v>279</v>
      </c>
      <c r="U8" s="24">
        <v>257</v>
      </c>
      <c r="V8" s="24">
        <v>244</v>
      </c>
      <c r="W8" s="24">
        <v>222</v>
      </c>
      <c r="X8" s="24">
        <v>180</v>
      </c>
      <c r="Y8" s="24">
        <v>158</v>
      </c>
      <c r="Z8" s="24">
        <v>136</v>
      </c>
      <c r="AC8" s="24">
        <v>43</v>
      </c>
      <c r="AD8" s="24">
        <v>110</v>
      </c>
      <c r="AE8" s="24">
        <v>72</v>
      </c>
      <c r="AF8" s="24">
        <v>14</v>
      </c>
      <c r="AG8" s="24">
        <v>76</v>
      </c>
      <c r="AH8" s="24">
        <v>409</v>
      </c>
      <c r="AI8" s="24">
        <v>496</v>
      </c>
      <c r="AJ8" s="24">
        <v>438</v>
      </c>
      <c r="AK8" s="24">
        <v>380</v>
      </c>
      <c r="AL8" s="24">
        <v>467</v>
      </c>
      <c r="AM8" s="24">
        <v>536</v>
      </c>
      <c r="AN8" s="24">
        <v>603</v>
      </c>
      <c r="AO8" s="24">
        <v>570</v>
      </c>
      <c r="AP8" s="24">
        <v>507</v>
      </c>
      <c r="AQ8" s="24">
        <v>599</v>
      </c>
      <c r="AR8" s="24">
        <v>300</v>
      </c>
      <c r="AS8" s="24">
        <v>362</v>
      </c>
      <c r="AT8" s="24">
        <v>304</v>
      </c>
      <c r="AU8" s="24">
        <v>266</v>
      </c>
      <c r="AV8" s="24">
        <v>333</v>
      </c>
      <c r="AW8" s="24">
        <v>152</v>
      </c>
      <c r="AX8" s="24">
        <v>244</v>
      </c>
      <c r="AY8" s="24">
        <v>181</v>
      </c>
      <c r="AZ8" s="24">
        <v>148</v>
      </c>
      <c r="BA8" s="24">
        <v>215</v>
      </c>
      <c r="BD8" s="24">
        <v>262</v>
      </c>
      <c r="BE8" s="24">
        <v>151</v>
      </c>
      <c r="BF8" s="24">
        <v>70</v>
      </c>
      <c r="BG8" s="24">
        <v>584</v>
      </c>
      <c r="BH8" s="24">
        <v>498</v>
      </c>
      <c r="BI8" s="24">
        <v>429</v>
      </c>
      <c r="BJ8" s="24">
        <v>343</v>
      </c>
      <c r="BK8" s="24">
        <v>232</v>
      </c>
      <c r="BL8" s="24">
        <v>21</v>
      </c>
      <c r="BM8" s="24">
        <v>540</v>
      </c>
      <c r="BN8" s="24">
        <v>616</v>
      </c>
      <c r="BO8" s="24">
        <v>385</v>
      </c>
      <c r="BP8" s="24">
        <v>299</v>
      </c>
      <c r="BQ8" s="24">
        <v>188</v>
      </c>
      <c r="BR8" s="24">
        <v>77</v>
      </c>
      <c r="BS8" s="24">
        <v>33</v>
      </c>
      <c r="BT8" s="24">
        <v>572</v>
      </c>
      <c r="BU8" s="24">
        <v>461</v>
      </c>
      <c r="BV8" s="24">
        <v>355</v>
      </c>
      <c r="BW8" s="24">
        <v>144</v>
      </c>
      <c r="BX8" s="24">
        <v>225</v>
      </c>
      <c r="BY8" s="24">
        <v>114</v>
      </c>
      <c r="BZ8" s="24">
        <v>503</v>
      </c>
      <c r="CA8" s="24">
        <v>417</v>
      </c>
      <c r="CB8" s="24">
        <v>306</v>
      </c>
      <c r="CE8" s="24">
        <v>330</v>
      </c>
      <c r="CF8" s="24">
        <v>138</v>
      </c>
      <c r="CG8" s="24">
        <v>71</v>
      </c>
      <c r="CH8" s="24">
        <v>609</v>
      </c>
      <c r="CI8" s="24">
        <v>417</v>
      </c>
      <c r="CJ8" s="24">
        <v>548</v>
      </c>
      <c r="CK8" s="24">
        <v>456</v>
      </c>
      <c r="CL8" s="24">
        <v>269</v>
      </c>
      <c r="CM8" s="24">
        <v>177</v>
      </c>
      <c r="CN8" s="24">
        <v>115</v>
      </c>
      <c r="CO8" s="24">
        <v>241</v>
      </c>
      <c r="CP8" s="24">
        <v>29</v>
      </c>
      <c r="CQ8" s="24">
        <v>587</v>
      </c>
      <c r="CR8" s="24">
        <v>400</v>
      </c>
      <c r="CS8" s="24">
        <v>308</v>
      </c>
      <c r="CT8" s="24">
        <v>439</v>
      </c>
      <c r="CU8" s="24">
        <v>372</v>
      </c>
      <c r="CV8" s="24">
        <v>160</v>
      </c>
      <c r="CW8" s="24">
        <v>93</v>
      </c>
      <c r="CX8" s="24">
        <v>501</v>
      </c>
      <c r="CY8" s="24">
        <v>7</v>
      </c>
      <c r="CZ8" s="24">
        <v>570</v>
      </c>
      <c r="DA8" s="24">
        <v>478</v>
      </c>
      <c r="DB8" s="24">
        <v>286</v>
      </c>
      <c r="DC8" s="24">
        <v>224</v>
      </c>
    </row>
    <row r="9" spans="2:107" ht="15" x14ac:dyDescent="0.25">
      <c r="B9" s="24">
        <v>34</v>
      </c>
      <c r="C9" s="24">
        <v>12</v>
      </c>
      <c r="D9" s="24">
        <v>120</v>
      </c>
      <c r="E9" s="24">
        <v>98</v>
      </c>
      <c r="F9" s="24">
        <v>51</v>
      </c>
      <c r="G9" s="24">
        <v>538</v>
      </c>
      <c r="H9" s="24">
        <v>516</v>
      </c>
      <c r="I9" s="24">
        <v>624</v>
      </c>
      <c r="J9" s="24">
        <v>577</v>
      </c>
      <c r="K9" s="24">
        <v>560</v>
      </c>
      <c r="L9" s="24">
        <v>417</v>
      </c>
      <c r="M9" s="24">
        <v>400</v>
      </c>
      <c r="N9" s="24">
        <v>478</v>
      </c>
      <c r="O9" s="24">
        <v>456</v>
      </c>
      <c r="P9" s="24">
        <v>439</v>
      </c>
      <c r="Q9" s="24">
        <v>296</v>
      </c>
      <c r="R9" s="24">
        <v>254</v>
      </c>
      <c r="S9" s="24">
        <v>357</v>
      </c>
      <c r="T9" s="24">
        <v>340</v>
      </c>
      <c r="U9" s="24">
        <v>318</v>
      </c>
      <c r="V9" s="24">
        <v>155</v>
      </c>
      <c r="W9" s="24">
        <v>133</v>
      </c>
      <c r="X9" s="24">
        <v>236</v>
      </c>
      <c r="Y9" s="24">
        <v>219</v>
      </c>
      <c r="Z9" s="24">
        <v>197</v>
      </c>
      <c r="AC9" s="24">
        <v>122</v>
      </c>
      <c r="AD9" s="24">
        <v>18</v>
      </c>
      <c r="AE9" s="24">
        <v>26</v>
      </c>
      <c r="AF9" s="24">
        <v>85</v>
      </c>
      <c r="AG9" s="24">
        <v>64</v>
      </c>
      <c r="AH9" s="24">
        <v>488</v>
      </c>
      <c r="AI9" s="24">
        <v>384</v>
      </c>
      <c r="AJ9" s="24">
        <v>417</v>
      </c>
      <c r="AK9" s="24">
        <v>471</v>
      </c>
      <c r="AL9" s="24">
        <v>430</v>
      </c>
      <c r="AM9" s="24">
        <v>620</v>
      </c>
      <c r="AN9" s="24">
        <v>511</v>
      </c>
      <c r="AO9" s="24">
        <v>549</v>
      </c>
      <c r="AP9" s="24">
        <v>578</v>
      </c>
      <c r="AQ9" s="24">
        <v>557</v>
      </c>
      <c r="AR9" s="24">
        <v>354</v>
      </c>
      <c r="AS9" s="24">
        <v>275</v>
      </c>
      <c r="AT9" s="24">
        <v>283</v>
      </c>
      <c r="AU9" s="24">
        <v>337</v>
      </c>
      <c r="AV9" s="24">
        <v>316</v>
      </c>
      <c r="AW9" s="24">
        <v>231</v>
      </c>
      <c r="AX9" s="24">
        <v>127</v>
      </c>
      <c r="AY9" s="24">
        <v>165</v>
      </c>
      <c r="AZ9" s="24">
        <v>219</v>
      </c>
      <c r="BA9" s="24">
        <v>198</v>
      </c>
      <c r="BD9" s="24">
        <v>379</v>
      </c>
      <c r="BE9" s="24">
        <v>293</v>
      </c>
      <c r="BF9" s="24">
        <v>182</v>
      </c>
      <c r="BG9" s="24">
        <v>96</v>
      </c>
      <c r="BH9" s="24">
        <v>615</v>
      </c>
      <c r="BI9" s="24">
        <v>566</v>
      </c>
      <c r="BJ9" s="24">
        <v>460</v>
      </c>
      <c r="BK9" s="24">
        <v>374</v>
      </c>
      <c r="BL9" s="24">
        <v>138</v>
      </c>
      <c r="BM9" s="24">
        <v>27</v>
      </c>
      <c r="BN9" s="24">
        <v>108</v>
      </c>
      <c r="BO9" s="24">
        <v>522</v>
      </c>
      <c r="BP9" s="24">
        <v>411</v>
      </c>
      <c r="BQ9" s="24">
        <v>305</v>
      </c>
      <c r="BR9" s="24">
        <v>219</v>
      </c>
      <c r="BS9" s="24">
        <v>175</v>
      </c>
      <c r="BT9" s="24">
        <v>64</v>
      </c>
      <c r="BU9" s="24">
        <v>578</v>
      </c>
      <c r="BV9" s="24">
        <v>492</v>
      </c>
      <c r="BW9" s="24">
        <v>256</v>
      </c>
      <c r="BX9" s="24">
        <v>337</v>
      </c>
      <c r="BY9" s="24">
        <v>226</v>
      </c>
      <c r="BZ9" s="24">
        <v>20</v>
      </c>
      <c r="CA9" s="24">
        <v>534</v>
      </c>
      <c r="CB9" s="24">
        <v>448</v>
      </c>
      <c r="CE9" s="24">
        <v>440</v>
      </c>
      <c r="CF9" s="24">
        <v>373</v>
      </c>
      <c r="CG9" s="24">
        <v>156</v>
      </c>
      <c r="CH9" s="24">
        <v>94</v>
      </c>
      <c r="CI9" s="24">
        <v>502</v>
      </c>
      <c r="CJ9" s="24">
        <v>8</v>
      </c>
      <c r="CK9" s="24">
        <v>566</v>
      </c>
      <c r="CL9" s="24">
        <v>479</v>
      </c>
      <c r="CM9" s="24">
        <v>287</v>
      </c>
      <c r="CN9" s="24">
        <v>225</v>
      </c>
      <c r="CO9" s="24">
        <v>326</v>
      </c>
      <c r="CP9" s="24">
        <v>139</v>
      </c>
      <c r="CQ9" s="24">
        <v>72</v>
      </c>
      <c r="CR9" s="24">
        <v>610</v>
      </c>
      <c r="CS9" s="24">
        <v>418</v>
      </c>
      <c r="CT9" s="24">
        <v>549</v>
      </c>
      <c r="CU9" s="24">
        <v>457</v>
      </c>
      <c r="CV9" s="24">
        <v>270</v>
      </c>
      <c r="CW9" s="24">
        <v>178</v>
      </c>
      <c r="CX9" s="24">
        <v>111</v>
      </c>
      <c r="CY9" s="24">
        <v>242</v>
      </c>
      <c r="CZ9" s="24">
        <v>30</v>
      </c>
      <c r="DA9" s="24">
        <v>588</v>
      </c>
      <c r="DB9" s="24">
        <v>396</v>
      </c>
      <c r="DC9" s="24">
        <v>309</v>
      </c>
    </row>
    <row r="10" spans="2:107" ht="15" x14ac:dyDescent="0.25">
      <c r="B10" s="24">
        <v>95</v>
      </c>
      <c r="C10" s="24">
        <v>73</v>
      </c>
      <c r="D10" s="24">
        <v>26</v>
      </c>
      <c r="E10" s="24">
        <v>9</v>
      </c>
      <c r="F10" s="24">
        <v>112</v>
      </c>
      <c r="G10" s="24">
        <v>599</v>
      </c>
      <c r="H10" s="24">
        <v>552</v>
      </c>
      <c r="I10" s="24">
        <v>535</v>
      </c>
      <c r="J10" s="24">
        <v>513</v>
      </c>
      <c r="K10" s="24">
        <v>616</v>
      </c>
      <c r="L10" s="24">
        <v>453</v>
      </c>
      <c r="M10" s="24">
        <v>431</v>
      </c>
      <c r="N10" s="24">
        <v>414</v>
      </c>
      <c r="O10" s="24">
        <v>392</v>
      </c>
      <c r="P10" s="24">
        <v>500</v>
      </c>
      <c r="Q10" s="24">
        <v>332</v>
      </c>
      <c r="R10" s="24">
        <v>315</v>
      </c>
      <c r="S10" s="24">
        <v>293</v>
      </c>
      <c r="T10" s="24">
        <v>271</v>
      </c>
      <c r="U10" s="24">
        <v>354</v>
      </c>
      <c r="V10" s="24">
        <v>211</v>
      </c>
      <c r="W10" s="24">
        <v>194</v>
      </c>
      <c r="X10" s="24">
        <v>172</v>
      </c>
      <c r="Y10" s="24">
        <v>130</v>
      </c>
      <c r="Z10" s="24">
        <v>233</v>
      </c>
      <c r="AC10" s="24">
        <v>89</v>
      </c>
      <c r="AD10" s="24">
        <v>51</v>
      </c>
      <c r="AE10" s="24">
        <v>10</v>
      </c>
      <c r="AF10" s="24">
        <v>47</v>
      </c>
      <c r="AG10" s="24">
        <v>118</v>
      </c>
      <c r="AH10" s="24">
        <v>455</v>
      </c>
      <c r="AI10" s="24">
        <v>442</v>
      </c>
      <c r="AJ10" s="24">
        <v>396</v>
      </c>
      <c r="AK10" s="24">
        <v>413</v>
      </c>
      <c r="AL10" s="24">
        <v>484</v>
      </c>
      <c r="AM10" s="24">
        <v>582</v>
      </c>
      <c r="AN10" s="24">
        <v>574</v>
      </c>
      <c r="AO10" s="24">
        <v>503</v>
      </c>
      <c r="AP10" s="24">
        <v>545</v>
      </c>
      <c r="AQ10" s="24">
        <v>611</v>
      </c>
      <c r="AR10" s="24">
        <v>341</v>
      </c>
      <c r="AS10" s="24">
        <v>308</v>
      </c>
      <c r="AT10" s="24">
        <v>262</v>
      </c>
      <c r="AU10" s="24">
        <v>279</v>
      </c>
      <c r="AV10" s="24">
        <v>375</v>
      </c>
      <c r="AW10" s="24">
        <v>223</v>
      </c>
      <c r="AX10" s="24">
        <v>190</v>
      </c>
      <c r="AY10" s="24">
        <v>144</v>
      </c>
      <c r="AZ10" s="24">
        <v>156</v>
      </c>
      <c r="BA10" s="24">
        <v>227</v>
      </c>
      <c r="BD10" s="24">
        <v>516</v>
      </c>
      <c r="BE10" s="24">
        <v>410</v>
      </c>
      <c r="BF10" s="24">
        <v>324</v>
      </c>
      <c r="BG10" s="24">
        <v>213</v>
      </c>
      <c r="BH10" s="24">
        <v>102</v>
      </c>
      <c r="BI10" s="24">
        <v>58</v>
      </c>
      <c r="BJ10" s="24">
        <v>597</v>
      </c>
      <c r="BK10" s="24">
        <v>486</v>
      </c>
      <c r="BL10" s="24">
        <v>255</v>
      </c>
      <c r="BM10" s="24">
        <v>169</v>
      </c>
      <c r="BN10" s="24">
        <v>250</v>
      </c>
      <c r="BO10" s="24">
        <v>14</v>
      </c>
      <c r="BP10" s="24">
        <v>528</v>
      </c>
      <c r="BQ10" s="24">
        <v>442</v>
      </c>
      <c r="BR10" s="24">
        <v>331</v>
      </c>
      <c r="BS10" s="24">
        <v>287</v>
      </c>
      <c r="BT10" s="24">
        <v>176</v>
      </c>
      <c r="BU10" s="24">
        <v>95</v>
      </c>
      <c r="BV10" s="24">
        <v>609</v>
      </c>
      <c r="BW10" s="24">
        <v>398</v>
      </c>
      <c r="BX10" s="24">
        <v>454</v>
      </c>
      <c r="BY10" s="24">
        <v>368</v>
      </c>
      <c r="BZ10" s="24">
        <v>132</v>
      </c>
      <c r="CA10" s="24">
        <v>46</v>
      </c>
      <c r="CB10" s="24">
        <v>565</v>
      </c>
      <c r="CE10" s="24">
        <v>550</v>
      </c>
      <c r="CF10" s="24">
        <v>458</v>
      </c>
      <c r="CG10" s="24">
        <v>266</v>
      </c>
      <c r="CH10" s="24">
        <v>179</v>
      </c>
      <c r="CI10" s="24">
        <v>112</v>
      </c>
      <c r="CJ10" s="24">
        <v>243</v>
      </c>
      <c r="CK10" s="24">
        <v>26</v>
      </c>
      <c r="CL10" s="24">
        <v>589</v>
      </c>
      <c r="CM10" s="24">
        <v>397</v>
      </c>
      <c r="CN10" s="24">
        <v>310</v>
      </c>
      <c r="CO10" s="24">
        <v>436</v>
      </c>
      <c r="CP10" s="24">
        <v>374</v>
      </c>
      <c r="CQ10" s="24">
        <v>157</v>
      </c>
      <c r="CR10" s="24">
        <v>95</v>
      </c>
      <c r="CS10" s="24">
        <v>503</v>
      </c>
      <c r="CT10" s="24">
        <v>9</v>
      </c>
      <c r="CU10" s="24">
        <v>567</v>
      </c>
      <c r="CV10" s="24">
        <v>480</v>
      </c>
      <c r="CW10" s="24">
        <v>288</v>
      </c>
      <c r="CX10" s="24">
        <v>221</v>
      </c>
      <c r="CY10" s="24">
        <v>327</v>
      </c>
      <c r="CZ10" s="24">
        <v>140</v>
      </c>
      <c r="DA10" s="24">
        <v>73</v>
      </c>
      <c r="DB10" s="24">
        <v>606</v>
      </c>
      <c r="DC10" s="24">
        <v>419</v>
      </c>
    </row>
    <row r="11" spans="2:107" ht="15" x14ac:dyDescent="0.25">
      <c r="B11" s="24">
        <v>264</v>
      </c>
      <c r="C11" s="24">
        <v>367</v>
      </c>
      <c r="D11" s="24">
        <v>350</v>
      </c>
      <c r="E11" s="24">
        <v>303</v>
      </c>
      <c r="F11" s="24">
        <v>281</v>
      </c>
      <c r="G11" s="24">
        <v>143</v>
      </c>
      <c r="H11" s="24">
        <v>246</v>
      </c>
      <c r="I11" s="24">
        <v>204</v>
      </c>
      <c r="J11" s="24">
        <v>182</v>
      </c>
      <c r="K11" s="24">
        <v>165</v>
      </c>
      <c r="L11" s="24">
        <v>22</v>
      </c>
      <c r="M11" s="24">
        <v>105</v>
      </c>
      <c r="N11" s="24">
        <v>83</v>
      </c>
      <c r="O11" s="24">
        <v>61</v>
      </c>
      <c r="P11" s="24">
        <v>44</v>
      </c>
      <c r="Q11" s="24">
        <v>501</v>
      </c>
      <c r="R11" s="24">
        <v>609</v>
      </c>
      <c r="S11" s="24">
        <v>587</v>
      </c>
      <c r="T11" s="24">
        <v>570</v>
      </c>
      <c r="U11" s="24">
        <v>548</v>
      </c>
      <c r="V11" s="24">
        <v>385</v>
      </c>
      <c r="W11" s="24">
        <v>488</v>
      </c>
      <c r="X11" s="24">
        <v>466</v>
      </c>
      <c r="Y11" s="24">
        <v>449</v>
      </c>
      <c r="Z11" s="24">
        <v>402</v>
      </c>
      <c r="AC11" s="24">
        <v>265</v>
      </c>
      <c r="AD11" s="24">
        <v>331</v>
      </c>
      <c r="AE11" s="24">
        <v>373</v>
      </c>
      <c r="AF11" s="24">
        <v>302</v>
      </c>
      <c r="AG11" s="24">
        <v>294</v>
      </c>
      <c r="AH11" s="24">
        <v>149</v>
      </c>
      <c r="AI11" s="24">
        <v>220</v>
      </c>
      <c r="AJ11" s="24">
        <v>232</v>
      </c>
      <c r="AK11" s="24">
        <v>186</v>
      </c>
      <c r="AL11" s="24">
        <v>153</v>
      </c>
      <c r="AM11" s="24">
        <v>383</v>
      </c>
      <c r="AN11" s="24">
        <v>454</v>
      </c>
      <c r="AO11" s="24">
        <v>491</v>
      </c>
      <c r="AP11" s="24">
        <v>450</v>
      </c>
      <c r="AQ11" s="24">
        <v>412</v>
      </c>
      <c r="AR11" s="24">
        <v>501</v>
      </c>
      <c r="AS11" s="24">
        <v>597</v>
      </c>
      <c r="AT11" s="24">
        <v>614</v>
      </c>
      <c r="AU11" s="24">
        <v>568</v>
      </c>
      <c r="AV11" s="24">
        <v>535</v>
      </c>
      <c r="AW11" s="24">
        <v>17</v>
      </c>
      <c r="AX11" s="24">
        <v>88</v>
      </c>
      <c r="AY11" s="24">
        <v>105</v>
      </c>
      <c r="AZ11" s="24">
        <v>59</v>
      </c>
      <c r="BA11" s="24">
        <v>46</v>
      </c>
      <c r="BD11" s="24">
        <v>80</v>
      </c>
      <c r="BE11" s="24">
        <v>619</v>
      </c>
      <c r="BF11" s="24">
        <v>383</v>
      </c>
      <c r="BG11" s="24">
        <v>297</v>
      </c>
      <c r="BH11" s="24">
        <v>186</v>
      </c>
      <c r="BI11" s="24">
        <v>142</v>
      </c>
      <c r="BJ11" s="24">
        <v>31</v>
      </c>
      <c r="BK11" s="24">
        <v>575</v>
      </c>
      <c r="BL11" s="24">
        <v>464</v>
      </c>
      <c r="BM11" s="24">
        <v>353</v>
      </c>
      <c r="BN11" s="24">
        <v>309</v>
      </c>
      <c r="BO11" s="24">
        <v>223</v>
      </c>
      <c r="BP11" s="24">
        <v>112</v>
      </c>
      <c r="BQ11" s="24">
        <v>501</v>
      </c>
      <c r="BR11" s="24">
        <v>420</v>
      </c>
      <c r="BS11" s="24">
        <v>496</v>
      </c>
      <c r="BT11" s="24">
        <v>265</v>
      </c>
      <c r="BU11" s="24">
        <v>154</v>
      </c>
      <c r="BV11" s="24">
        <v>68</v>
      </c>
      <c r="BW11" s="24">
        <v>582</v>
      </c>
      <c r="BX11" s="24">
        <v>538</v>
      </c>
      <c r="BY11" s="24">
        <v>427</v>
      </c>
      <c r="BZ11" s="24">
        <v>341</v>
      </c>
      <c r="CA11" s="24">
        <v>235</v>
      </c>
      <c r="CB11" s="24">
        <v>24</v>
      </c>
      <c r="CE11" s="24">
        <v>558</v>
      </c>
      <c r="CF11" s="24">
        <v>491</v>
      </c>
      <c r="CG11" s="24">
        <v>279</v>
      </c>
      <c r="CH11" s="24">
        <v>212</v>
      </c>
      <c r="CI11" s="24">
        <v>25</v>
      </c>
      <c r="CJ11" s="24">
        <v>126</v>
      </c>
      <c r="CK11" s="24">
        <v>64</v>
      </c>
      <c r="CL11" s="24">
        <v>622</v>
      </c>
      <c r="CM11" s="24">
        <v>410</v>
      </c>
      <c r="CN11" s="24">
        <v>343</v>
      </c>
      <c r="CO11" s="24">
        <v>474</v>
      </c>
      <c r="CP11" s="24">
        <v>257</v>
      </c>
      <c r="CQ11" s="24">
        <v>195</v>
      </c>
      <c r="CR11" s="24">
        <v>103</v>
      </c>
      <c r="CS11" s="24">
        <v>536</v>
      </c>
      <c r="CT11" s="24">
        <v>42</v>
      </c>
      <c r="CU11" s="24">
        <v>580</v>
      </c>
      <c r="CV11" s="24">
        <v>388</v>
      </c>
      <c r="CW11" s="24">
        <v>321</v>
      </c>
      <c r="CX11" s="24">
        <v>234</v>
      </c>
      <c r="CY11" s="24">
        <v>365</v>
      </c>
      <c r="CZ11" s="24">
        <v>173</v>
      </c>
      <c r="DA11" s="24">
        <v>81</v>
      </c>
      <c r="DB11" s="24">
        <v>519</v>
      </c>
      <c r="DC11" s="24">
        <v>427</v>
      </c>
    </row>
    <row r="12" spans="2:107" ht="15" x14ac:dyDescent="0.25">
      <c r="B12" s="24">
        <v>325</v>
      </c>
      <c r="C12" s="24">
        <v>278</v>
      </c>
      <c r="D12" s="24">
        <v>256</v>
      </c>
      <c r="E12" s="24">
        <v>364</v>
      </c>
      <c r="F12" s="24">
        <v>342</v>
      </c>
      <c r="G12" s="24">
        <v>179</v>
      </c>
      <c r="H12" s="24">
        <v>157</v>
      </c>
      <c r="I12" s="24">
        <v>140</v>
      </c>
      <c r="J12" s="24">
        <v>243</v>
      </c>
      <c r="K12" s="24">
        <v>221</v>
      </c>
      <c r="L12" s="24">
        <v>58</v>
      </c>
      <c r="M12" s="24">
        <v>36</v>
      </c>
      <c r="N12" s="24">
        <v>19</v>
      </c>
      <c r="O12" s="24">
        <v>122</v>
      </c>
      <c r="P12" s="24">
        <v>80</v>
      </c>
      <c r="Q12" s="24">
        <v>562</v>
      </c>
      <c r="R12" s="24">
        <v>545</v>
      </c>
      <c r="S12" s="24">
        <v>523</v>
      </c>
      <c r="T12" s="24">
        <v>601</v>
      </c>
      <c r="U12" s="24">
        <v>584</v>
      </c>
      <c r="V12" s="24">
        <v>441</v>
      </c>
      <c r="W12" s="24">
        <v>424</v>
      </c>
      <c r="X12" s="24">
        <v>377</v>
      </c>
      <c r="Y12" s="24">
        <v>485</v>
      </c>
      <c r="Z12" s="24">
        <v>463</v>
      </c>
      <c r="AC12" s="24">
        <v>319</v>
      </c>
      <c r="AD12" s="24">
        <v>298</v>
      </c>
      <c r="AE12" s="24">
        <v>327</v>
      </c>
      <c r="AF12" s="24">
        <v>365</v>
      </c>
      <c r="AG12" s="24">
        <v>256</v>
      </c>
      <c r="AH12" s="24">
        <v>178</v>
      </c>
      <c r="AI12" s="24">
        <v>157</v>
      </c>
      <c r="AJ12" s="24">
        <v>211</v>
      </c>
      <c r="AK12" s="24">
        <v>249</v>
      </c>
      <c r="AL12" s="24">
        <v>145</v>
      </c>
      <c r="AM12" s="24">
        <v>437</v>
      </c>
      <c r="AN12" s="24">
        <v>416</v>
      </c>
      <c r="AO12" s="24">
        <v>475</v>
      </c>
      <c r="AP12" s="24">
        <v>483</v>
      </c>
      <c r="AQ12" s="24">
        <v>379</v>
      </c>
      <c r="AR12" s="24">
        <v>560</v>
      </c>
      <c r="AS12" s="24">
        <v>539</v>
      </c>
      <c r="AT12" s="24">
        <v>593</v>
      </c>
      <c r="AU12" s="24">
        <v>601</v>
      </c>
      <c r="AV12" s="24">
        <v>522</v>
      </c>
      <c r="AW12" s="24">
        <v>71</v>
      </c>
      <c r="AX12" s="24">
        <v>30</v>
      </c>
      <c r="AY12" s="24">
        <v>84</v>
      </c>
      <c r="AZ12" s="24">
        <v>117</v>
      </c>
      <c r="BA12" s="24">
        <v>13</v>
      </c>
      <c r="BD12" s="24">
        <v>217</v>
      </c>
      <c r="BE12" s="24">
        <v>106</v>
      </c>
      <c r="BF12" s="24">
        <v>525</v>
      </c>
      <c r="BG12" s="24">
        <v>414</v>
      </c>
      <c r="BH12" s="24">
        <v>303</v>
      </c>
      <c r="BI12" s="24">
        <v>259</v>
      </c>
      <c r="BJ12" s="24">
        <v>173</v>
      </c>
      <c r="BK12" s="24">
        <v>62</v>
      </c>
      <c r="BL12" s="24">
        <v>576</v>
      </c>
      <c r="BM12" s="24">
        <v>495</v>
      </c>
      <c r="BN12" s="24">
        <v>446</v>
      </c>
      <c r="BO12" s="24">
        <v>340</v>
      </c>
      <c r="BP12" s="24">
        <v>229</v>
      </c>
      <c r="BQ12" s="24">
        <v>18</v>
      </c>
      <c r="BR12" s="24">
        <v>532</v>
      </c>
      <c r="BS12" s="24">
        <v>613</v>
      </c>
      <c r="BT12" s="24">
        <v>377</v>
      </c>
      <c r="BU12" s="24">
        <v>291</v>
      </c>
      <c r="BV12" s="24">
        <v>185</v>
      </c>
      <c r="BW12" s="24">
        <v>99</v>
      </c>
      <c r="BX12" s="24">
        <v>30</v>
      </c>
      <c r="BY12" s="24">
        <v>569</v>
      </c>
      <c r="BZ12" s="24">
        <v>458</v>
      </c>
      <c r="CA12" s="24">
        <v>372</v>
      </c>
      <c r="CB12" s="24">
        <v>136</v>
      </c>
      <c r="CE12" s="24">
        <v>43</v>
      </c>
      <c r="CF12" s="24">
        <v>576</v>
      </c>
      <c r="CG12" s="24">
        <v>389</v>
      </c>
      <c r="CH12" s="24">
        <v>322</v>
      </c>
      <c r="CI12" s="24">
        <v>235</v>
      </c>
      <c r="CJ12" s="24">
        <v>361</v>
      </c>
      <c r="CK12" s="24">
        <v>174</v>
      </c>
      <c r="CL12" s="24">
        <v>82</v>
      </c>
      <c r="CM12" s="24">
        <v>520</v>
      </c>
      <c r="CN12" s="24">
        <v>428</v>
      </c>
      <c r="CO12" s="24">
        <v>559</v>
      </c>
      <c r="CP12" s="24">
        <v>492</v>
      </c>
      <c r="CQ12" s="24">
        <v>280</v>
      </c>
      <c r="CR12" s="24">
        <v>213</v>
      </c>
      <c r="CS12" s="24">
        <v>21</v>
      </c>
      <c r="CT12" s="24">
        <v>127</v>
      </c>
      <c r="CU12" s="24">
        <v>65</v>
      </c>
      <c r="CV12" s="24">
        <v>623</v>
      </c>
      <c r="CW12" s="24">
        <v>406</v>
      </c>
      <c r="CX12" s="24">
        <v>344</v>
      </c>
      <c r="CY12" s="24">
        <v>475</v>
      </c>
      <c r="CZ12" s="24">
        <v>258</v>
      </c>
      <c r="DA12" s="24">
        <v>191</v>
      </c>
      <c r="DB12" s="24">
        <v>104</v>
      </c>
      <c r="DC12" s="24">
        <v>537</v>
      </c>
    </row>
    <row r="13" spans="2:107" ht="15" x14ac:dyDescent="0.25">
      <c r="B13" s="24">
        <v>356</v>
      </c>
      <c r="C13" s="24">
        <v>339</v>
      </c>
      <c r="D13" s="24">
        <v>317</v>
      </c>
      <c r="E13" s="24">
        <v>300</v>
      </c>
      <c r="F13" s="24">
        <v>253</v>
      </c>
      <c r="G13" s="24">
        <v>240</v>
      </c>
      <c r="H13" s="24">
        <v>218</v>
      </c>
      <c r="I13" s="24">
        <v>196</v>
      </c>
      <c r="J13" s="24">
        <v>154</v>
      </c>
      <c r="K13" s="24">
        <v>132</v>
      </c>
      <c r="L13" s="24">
        <v>119</v>
      </c>
      <c r="M13" s="24">
        <v>97</v>
      </c>
      <c r="N13" s="24">
        <v>55</v>
      </c>
      <c r="O13" s="24">
        <v>33</v>
      </c>
      <c r="P13" s="24">
        <v>11</v>
      </c>
      <c r="Q13" s="24">
        <v>623</v>
      </c>
      <c r="R13" s="24">
        <v>576</v>
      </c>
      <c r="S13" s="24">
        <v>559</v>
      </c>
      <c r="T13" s="24">
        <v>537</v>
      </c>
      <c r="U13" s="24">
        <v>520</v>
      </c>
      <c r="V13" s="24">
        <v>477</v>
      </c>
      <c r="W13" s="24">
        <v>460</v>
      </c>
      <c r="X13" s="24">
        <v>438</v>
      </c>
      <c r="Y13" s="24">
        <v>416</v>
      </c>
      <c r="Z13" s="24">
        <v>399</v>
      </c>
      <c r="AC13" s="24">
        <v>277</v>
      </c>
      <c r="AD13" s="24">
        <v>369</v>
      </c>
      <c r="AE13" s="24">
        <v>306</v>
      </c>
      <c r="AF13" s="24">
        <v>273</v>
      </c>
      <c r="AG13" s="24">
        <v>340</v>
      </c>
      <c r="AH13" s="24">
        <v>161</v>
      </c>
      <c r="AI13" s="24">
        <v>228</v>
      </c>
      <c r="AJ13" s="24">
        <v>195</v>
      </c>
      <c r="AK13" s="24">
        <v>132</v>
      </c>
      <c r="AL13" s="24">
        <v>224</v>
      </c>
      <c r="AM13" s="24">
        <v>425</v>
      </c>
      <c r="AN13" s="24">
        <v>487</v>
      </c>
      <c r="AO13" s="24">
        <v>429</v>
      </c>
      <c r="AP13" s="24">
        <v>391</v>
      </c>
      <c r="AQ13" s="24">
        <v>458</v>
      </c>
      <c r="AR13" s="24">
        <v>543</v>
      </c>
      <c r="AS13" s="24">
        <v>610</v>
      </c>
      <c r="AT13" s="24">
        <v>572</v>
      </c>
      <c r="AU13" s="24">
        <v>514</v>
      </c>
      <c r="AV13" s="24">
        <v>576</v>
      </c>
      <c r="AW13" s="24">
        <v>34</v>
      </c>
      <c r="AX13" s="24">
        <v>121</v>
      </c>
      <c r="AY13" s="24">
        <v>63</v>
      </c>
      <c r="AZ13" s="24">
        <v>5</v>
      </c>
      <c r="BA13" s="24">
        <v>92</v>
      </c>
      <c r="BD13" s="24">
        <v>334</v>
      </c>
      <c r="BE13" s="24">
        <v>248</v>
      </c>
      <c r="BF13" s="24">
        <v>12</v>
      </c>
      <c r="BG13" s="24">
        <v>526</v>
      </c>
      <c r="BH13" s="24">
        <v>445</v>
      </c>
      <c r="BI13" s="24">
        <v>396</v>
      </c>
      <c r="BJ13" s="24">
        <v>290</v>
      </c>
      <c r="BK13" s="24">
        <v>179</v>
      </c>
      <c r="BL13" s="24">
        <v>93</v>
      </c>
      <c r="BM13" s="24">
        <v>607</v>
      </c>
      <c r="BN13" s="24">
        <v>563</v>
      </c>
      <c r="BO13" s="24">
        <v>452</v>
      </c>
      <c r="BP13" s="24">
        <v>366</v>
      </c>
      <c r="BQ13" s="24">
        <v>135</v>
      </c>
      <c r="BR13" s="24">
        <v>49</v>
      </c>
      <c r="BS13" s="24">
        <v>105</v>
      </c>
      <c r="BT13" s="24">
        <v>519</v>
      </c>
      <c r="BU13" s="24">
        <v>408</v>
      </c>
      <c r="BV13" s="24">
        <v>322</v>
      </c>
      <c r="BW13" s="24">
        <v>211</v>
      </c>
      <c r="BX13" s="24">
        <v>167</v>
      </c>
      <c r="BY13" s="24">
        <v>56</v>
      </c>
      <c r="BZ13" s="24">
        <v>600</v>
      </c>
      <c r="CA13" s="24">
        <v>489</v>
      </c>
      <c r="CB13" s="24">
        <v>253</v>
      </c>
      <c r="CE13" s="24">
        <v>128</v>
      </c>
      <c r="CF13" s="24">
        <v>61</v>
      </c>
      <c r="CG13" s="24">
        <v>624</v>
      </c>
      <c r="CH13" s="24">
        <v>407</v>
      </c>
      <c r="CI13" s="24">
        <v>345</v>
      </c>
      <c r="CJ13" s="24">
        <v>471</v>
      </c>
      <c r="CK13" s="24">
        <v>259</v>
      </c>
      <c r="CL13" s="24">
        <v>192</v>
      </c>
      <c r="CM13" s="24">
        <v>105</v>
      </c>
      <c r="CN13" s="24">
        <v>538</v>
      </c>
      <c r="CO13" s="24">
        <v>44</v>
      </c>
      <c r="CP13" s="24">
        <v>577</v>
      </c>
      <c r="CQ13" s="24">
        <v>390</v>
      </c>
      <c r="CR13" s="24">
        <v>323</v>
      </c>
      <c r="CS13" s="24">
        <v>231</v>
      </c>
      <c r="CT13" s="24">
        <v>362</v>
      </c>
      <c r="CU13" s="24">
        <v>175</v>
      </c>
      <c r="CV13" s="24">
        <v>83</v>
      </c>
      <c r="CW13" s="24">
        <v>516</v>
      </c>
      <c r="CX13" s="24">
        <v>429</v>
      </c>
      <c r="CY13" s="24">
        <v>560</v>
      </c>
      <c r="CZ13" s="24">
        <v>493</v>
      </c>
      <c r="DA13" s="24">
        <v>276</v>
      </c>
      <c r="DB13" s="24">
        <v>214</v>
      </c>
      <c r="DC13" s="24">
        <v>22</v>
      </c>
    </row>
    <row r="14" spans="2:107" ht="15" x14ac:dyDescent="0.25">
      <c r="B14" s="24">
        <v>292</v>
      </c>
      <c r="C14" s="24">
        <v>275</v>
      </c>
      <c r="D14" s="24">
        <v>353</v>
      </c>
      <c r="E14" s="24">
        <v>331</v>
      </c>
      <c r="F14" s="24">
        <v>314</v>
      </c>
      <c r="G14" s="24">
        <v>171</v>
      </c>
      <c r="H14" s="24">
        <v>129</v>
      </c>
      <c r="I14" s="24">
        <v>232</v>
      </c>
      <c r="J14" s="24">
        <v>215</v>
      </c>
      <c r="K14" s="24">
        <v>193</v>
      </c>
      <c r="L14" s="24">
        <v>30</v>
      </c>
      <c r="M14" s="24">
        <v>8</v>
      </c>
      <c r="N14" s="24">
        <v>111</v>
      </c>
      <c r="O14" s="24">
        <v>94</v>
      </c>
      <c r="P14" s="24">
        <v>72</v>
      </c>
      <c r="Q14" s="24">
        <v>534</v>
      </c>
      <c r="R14" s="24">
        <v>512</v>
      </c>
      <c r="S14" s="24">
        <v>620</v>
      </c>
      <c r="T14" s="24">
        <v>598</v>
      </c>
      <c r="U14" s="24">
        <v>551</v>
      </c>
      <c r="V14" s="24">
        <v>413</v>
      </c>
      <c r="W14" s="24">
        <v>391</v>
      </c>
      <c r="X14" s="24">
        <v>499</v>
      </c>
      <c r="Y14" s="24">
        <v>452</v>
      </c>
      <c r="Z14" s="24">
        <v>435</v>
      </c>
      <c r="AC14" s="24">
        <v>356</v>
      </c>
      <c r="AD14" s="24">
        <v>252</v>
      </c>
      <c r="AE14" s="24">
        <v>290</v>
      </c>
      <c r="AF14" s="24">
        <v>344</v>
      </c>
      <c r="AG14" s="24">
        <v>323</v>
      </c>
      <c r="AH14" s="24">
        <v>245</v>
      </c>
      <c r="AI14" s="24">
        <v>136</v>
      </c>
      <c r="AJ14" s="24">
        <v>174</v>
      </c>
      <c r="AK14" s="24">
        <v>203</v>
      </c>
      <c r="AL14" s="24">
        <v>182</v>
      </c>
      <c r="AM14" s="24">
        <v>479</v>
      </c>
      <c r="AN14" s="24">
        <v>400</v>
      </c>
      <c r="AO14" s="24">
        <v>408</v>
      </c>
      <c r="AP14" s="24">
        <v>462</v>
      </c>
      <c r="AQ14" s="24">
        <v>441</v>
      </c>
      <c r="AR14" s="24">
        <v>622</v>
      </c>
      <c r="AS14" s="24">
        <v>518</v>
      </c>
      <c r="AT14" s="24">
        <v>526</v>
      </c>
      <c r="AU14" s="24">
        <v>585</v>
      </c>
      <c r="AV14" s="24">
        <v>564</v>
      </c>
      <c r="AW14" s="24">
        <v>113</v>
      </c>
      <c r="AX14" s="24">
        <v>9</v>
      </c>
      <c r="AY14" s="24">
        <v>42</v>
      </c>
      <c r="AZ14" s="24">
        <v>96</v>
      </c>
      <c r="BA14" s="24">
        <v>55</v>
      </c>
      <c r="BD14" s="24">
        <v>471</v>
      </c>
      <c r="BE14" s="24">
        <v>365</v>
      </c>
      <c r="BF14" s="24">
        <v>129</v>
      </c>
      <c r="BG14" s="24">
        <v>43</v>
      </c>
      <c r="BH14" s="24">
        <v>557</v>
      </c>
      <c r="BI14" s="24">
        <v>513</v>
      </c>
      <c r="BJ14" s="24">
        <v>402</v>
      </c>
      <c r="BK14" s="24">
        <v>316</v>
      </c>
      <c r="BL14" s="24">
        <v>210</v>
      </c>
      <c r="BM14" s="24">
        <v>124</v>
      </c>
      <c r="BN14" s="24">
        <v>55</v>
      </c>
      <c r="BO14" s="24">
        <v>594</v>
      </c>
      <c r="BP14" s="24">
        <v>483</v>
      </c>
      <c r="BQ14" s="24">
        <v>272</v>
      </c>
      <c r="BR14" s="24">
        <v>161</v>
      </c>
      <c r="BS14" s="24">
        <v>242</v>
      </c>
      <c r="BT14" s="24">
        <v>6</v>
      </c>
      <c r="BU14" s="24">
        <v>550</v>
      </c>
      <c r="BV14" s="24">
        <v>439</v>
      </c>
      <c r="BW14" s="24">
        <v>328</v>
      </c>
      <c r="BX14" s="24">
        <v>284</v>
      </c>
      <c r="BY14" s="24">
        <v>198</v>
      </c>
      <c r="BZ14" s="24">
        <v>87</v>
      </c>
      <c r="CA14" s="24">
        <v>601</v>
      </c>
      <c r="CB14" s="24">
        <v>395</v>
      </c>
      <c r="CE14" s="24">
        <v>363</v>
      </c>
      <c r="CF14" s="24">
        <v>171</v>
      </c>
      <c r="CG14" s="24">
        <v>84</v>
      </c>
      <c r="CH14" s="24">
        <v>517</v>
      </c>
      <c r="CI14" s="24">
        <v>430</v>
      </c>
      <c r="CJ14" s="24">
        <v>556</v>
      </c>
      <c r="CK14" s="24">
        <v>494</v>
      </c>
      <c r="CL14" s="24">
        <v>277</v>
      </c>
      <c r="CM14" s="24">
        <v>215</v>
      </c>
      <c r="CN14" s="24">
        <v>23</v>
      </c>
      <c r="CO14" s="24">
        <v>129</v>
      </c>
      <c r="CP14" s="24">
        <v>62</v>
      </c>
      <c r="CQ14" s="24">
        <v>625</v>
      </c>
      <c r="CR14" s="24">
        <v>408</v>
      </c>
      <c r="CS14" s="24">
        <v>341</v>
      </c>
      <c r="CT14" s="24">
        <v>472</v>
      </c>
      <c r="CU14" s="24">
        <v>260</v>
      </c>
      <c r="CV14" s="24">
        <v>193</v>
      </c>
      <c r="CW14" s="24">
        <v>101</v>
      </c>
      <c r="CX14" s="24">
        <v>539</v>
      </c>
      <c r="CY14" s="24">
        <v>45</v>
      </c>
      <c r="CZ14" s="24">
        <v>578</v>
      </c>
      <c r="DA14" s="24">
        <v>386</v>
      </c>
      <c r="DB14" s="24">
        <v>324</v>
      </c>
      <c r="DC14" s="24">
        <v>232</v>
      </c>
    </row>
    <row r="15" spans="2:107" ht="15" x14ac:dyDescent="0.25">
      <c r="B15" s="24">
        <v>328</v>
      </c>
      <c r="C15" s="24">
        <v>306</v>
      </c>
      <c r="D15" s="24">
        <v>289</v>
      </c>
      <c r="E15" s="24">
        <v>267</v>
      </c>
      <c r="F15" s="24">
        <v>375</v>
      </c>
      <c r="G15" s="24">
        <v>207</v>
      </c>
      <c r="H15" s="24">
        <v>190</v>
      </c>
      <c r="I15" s="24">
        <v>168</v>
      </c>
      <c r="J15" s="24">
        <v>146</v>
      </c>
      <c r="K15" s="24">
        <v>229</v>
      </c>
      <c r="L15" s="24">
        <v>86</v>
      </c>
      <c r="M15" s="24">
        <v>69</v>
      </c>
      <c r="N15" s="24">
        <v>47</v>
      </c>
      <c r="O15" s="24">
        <v>5</v>
      </c>
      <c r="P15" s="24">
        <v>108</v>
      </c>
      <c r="Q15" s="24">
        <v>595</v>
      </c>
      <c r="R15" s="24">
        <v>573</v>
      </c>
      <c r="S15" s="24">
        <v>526</v>
      </c>
      <c r="T15" s="24">
        <v>509</v>
      </c>
      <c r="U15" s="24">
        <v>612</v>
      </c>
      <c r="V15" s="24">
        <v>474</v>
      </c>
      <c r="W15" s="24">
        <v>427</v>
      </c>
      <c r="X15" s="24">
        <v>410</v>
      </c>
      <c r="Y15" s="24">
        <v>388</v>
      </c>
      <c r="Z15" s="24">
        <v>491</v>
      </c>
      <c r="AC15" s="24">
        <v>348</v>
      </c>
      <c r="AD15" s="24">
        <v>315</v>
      </c>
      <c r="AE15" s="24">
        <v>269</v>
      </c>
      <c r="AF15" s="24">
        <v>281</v>
      </c>
      <c r="AG15" s="24">
        <v>352</v>
      </c>
      <c r="AH15" s="24">
        <v>207</v>
      </c>
      <c r="AI15" s="24">
        <v>199</v>
      </c>
      <c r="AJ15" s="24">
        <v>128</v>
      </c>
      <c r="AK15" s="24">
        <v>170</v>
      </c>
      <c r="AL15" s="24">
        <v>236</v>
      </c>
      <c r="AM15" s="24">
        <v>466</v>
      </c>
      <c r="AN15" s="24">
        <v>433</v>
      </c>
      <c r="AO15" s="24">
        <v>387</v>
      </c>
      <c r="AP15" s="24">
        <v>404</v>
      </c>
      <c r="AQ15" s="24">
        <v>500</v>
      </c>
      <c r="AR15" s="24">
        <v>589</v>
      </c>
      <c r="AS15" s="24">
        <v>551</v>
      </c>
      <c r="AT15" s="24">
        <v>510</v>
      </c>
      <c r="AU15" s="24">
        <v>547</v>
      </c>
      <c r="AV15" s="24">
        <v>618</v>
      </c>
      <c r="AW15" s="24">
        <v>80</v>
      </c>
      <c r="AX15" s="24">
        <v>67</v>
      </c>
      <c r="AY15" s="24">
        <v>21</v>
      </c>
      <c r="AZ15" s="24">
        <v>38</v>
      </c>
      <c r="BA15" s="24">
        <v>109</v>
      </c>
      <c r="BD15" s="24">
        <v>588</v>
      </c>
      <c r="BE15" s="24">
        <v>477</v>
      </c>
      <c r="BF15" s="24">
        <v>266</v>
      </c>
      <c r="BG15" s="24">
        <v>160</v>
      </c>
      <c r="BH15" s="24">
        <v>74</v>
      </c>
      <c r="BI15" s="24">
        <v>5</v>
      </c>
      <c r="BJ15" s="24">
        <v>544</v>
      </c>
      <c r="BK15" s="24">
        <v>433</v>
      </c>
      <c r="BL15" s="24">
        <v>347</v>
      </c>
      <c r="BM15" s="24">
        <v>236</v>
      </c>
      <c r="BN15" s="24">
        <v>192</v>
      </c>
      <c r="BO15" s="24">
        <v>81</v>
      </c>
      <c r="BP15" s="24">
        <v>625</v>
      </c>
      <c r="BQ15" s="24">
        <v>389</v>
      </c>
      <c r="BR15" s="24">
        <v>278</v>
      </c>
      <c r="BS15" s="24">
        <v>359</v>
      </c>
      <c r="BT15" s="24">
        <v>148</v>
      </c>
      <c r="BU15" s="24">
        <v>37</v>
      </c>
      <c r="BV15" s="24">
        <v>551</v>
      </c>
      <c r="BW15" s="24">
        <v>470</v>
      </c>
      <c r="BX15" s="24">
        <v>421</v>
      </c>
      <c r="BY15" s="24">
        <v>315</v>
      </c>
      <c r="BZ15" s="24">
        <v>204</v>
      </c>
      <c r="CA15" s="24">
        <v>118</v>
      </c>
      <c r="CB15" s="24">
        <v>507</v>
      </c>
      <c r="CE15" s="24">
        <v>473</v>
      </c>
      <c r="CF15" s="24">
        <v>256</v>
      </c>
      <c r="CG15" s="24">
        <v>194</v>
      </c>
      <c r="CH15" s="24">
        <v>102</v>
      </c>
      <c r="CI15" s="24">
        <v>540</v>
      </c>
      <c r="CJ15" s="24">
        <v>41</v>
      </c>
      <c r="CK15" s="24">
        <v>579</v>
      </c>
      <c r="CL15" s="24">
        <v>387</v>
      </c>
      <c r="CM15" s="24">
        <v>325</v>
      </c>
      <c r="CN15" s="24">
        <v>233</v>
      </c>
      <c r="CO15" s="24">
        <v>364</v>
      </c>
      <c r="CP15" s="24">
        <v>172</v>
      </c>
      <c r="CQ15" s="24">
        <v>85</v>
      </c>
      <c r="CR15" s="24">
        <v>518</v>
      </c>
      <c r="CS15" s="24">
        <v>426</v>
      </c>
      <c r="CT15" s="24">
        <v>557</v>
      </c>
      <c r="CU15" s="24">
        <v>495</v>
      </c>
      <c r="CV15" s="24">
        <v>278</v>
      </c>
      <c r="CW15" s="24">
        <v>211</v>
      </c>
      <c r="CX15" s="24">
        <v>24</v>
      </c>
      <c r="CY15" s="24">
        <v>130</v>
      </c>
      <c r="CZ15" s="24">
        <v>63</v>
      </c>
      <c r="DA15" s="24">
        <v>621</v>
      </c>
      <c r="DB15" s="24">
        <v>409</v>
      </c>
      <c r="DC15" s="24">
        <v>342</v>
      </c>
    </row>
    <row r="16" spans="2:107" ht="15" x14ac:dyDescent="0.25">
      <c r="B16" s="24">
        <v>522</v>
      </c>
      <c r="C16" s="24">
        <v>605</v>
      </c>
      <c r="D16" s="24">
        <v>583</v>
      </c>
      <c r="E16" s="24">
        <v>561</v>
      </c>
      <c r="F16" s="24">
        <v>544</v>
      </c>
      <c r="G16" s="24">
        <v>376</v>
      </c>
      <c r="H16" s="24">
        <v>484</v>
      </c>
      <c r="I16" s="24">
        <v>462</v>
      </c>
      <c r="J16" s="24">
        <v>445</v>
      </c>
      <c r="K16" s="24">
        <v>423</v>
      </c>
      <c r="L16" s="24">
        <v>260</v>
      </c>
      <c r="M16" s="24">
        <v>363</v>
      </c>
      <c r="N16" s="24">
        <v>341</v>
      </c>
      <c r="O16" s="24">
        <v>324</v>
      </c>
      <c r="P16" s="24">
        <v>277</v>
      </c>
      <c r="Q16" s="24">
        <v>139</v>
      </c>
      <c r="R16" s="24">
        <v>242</v>
      </c>
      <c r="S16" s="24">
        <v>225</v>
      </c>
      <c r="T16" s="24">
        <v>178</v>
      </c>
      <c r="U16" s="24">
        <v>156</v>
      </c>
      <c r="V16" s="24">
        <v>18</v>
      </c>
      <c r="W16" s="24">
        <v>121</v>
      </c>
      <c r="X16" s="24">
        <v>79</v>
      </c>
      <c r="Y16" s="24">
        <v>57</v>
      </c>
      <c r="Z16" s="24">
        <v>40</v>
      </c>
      <c r="AC16" s="24">
        <v>133</v>
      </c>
      <c r="AD16" s="24">
        <v>204</v>
      </c>
      <c r="AE16" s="24">
        <v>241</v>
      </c>
      <c r="AF16" s="24">
        <v>200</v>
      </c>
      <c r="AG16" s="24">
        <v>162</v>
      </c>
      <c r="AH16" s="24">
        <v>515</v>
      </c>
      <c r="AI16" s="24">
        <v>581</v>
      </c>
      <c r="AJ16" s="24">
        <v>623</v>
      </c>
      <c r="AK16" s="24">
        <v>552</v>
      </c>
      <c r="AL16" s="24">
        <v>544</v>
      </c>
      <c r="AM16" s="24">
        <v>267</v>
      </c>
      <c r="AN16" s="24">
        <v>338</v>
      </c>
      <c r="AO16" s="24">
        <v>355</v>
      </c>
      <c r="AP16" s="24">
        <v>309</v>
      </c>
      <c r="AQ16" s="24">
        <v>296</v>
      </c>
      <c r="AR16" s="24">
        <v>24</v>
      </c>
      <c r="AS16" s="24">
        <v>95</v>
      </c>
      <c r="AT16" s="24">
        <v>107</v>
      </c>
      <c r="AU16" s="24">
        <v>61</v>
      </c>
      <c r="AV16" s="24">
        <v>28</v>
      </c>
      <c r="AW16" s="24">
        <v>376</v>
      </c>
      <c r="AX16" s="24">
        <v>472</v>
      </c>
      <c r="AY16" s="24">
        <v>489</v>
      </c>
      <c r="AZ16" s="24">
        <v>443</v>
      </c>
      <c r="BA16" s="24">
        <v>410</v>
      </c>
      <c r="BD16" s="24">
        <v>47</v>
      </c>
      <c r="BE16" s="24">
        <v>561</v>
      </c>
      <c r="BF16" s="24">
        <v>455</v>
      </c>
      <c r="BG16" s="24">
        <v>369</v>
      </c>
      <c r="BH16" s="24">
        <v>133</v>
      </c>
      <c r="BI16" s="24">
        <v>214</v>
      </c>
      <c r="BJ16" s="24">
        <v>103</v>
      </c>
      <c r="BK16" s="24">
        <v>517</v>
      </c>
      <c r="BL16" s="24">
        <v>406</v>
      </c>
      <c r="BM16" s="24">
        <v>325</v>
      </c>
      <c r="BN16" s="24">
        <v>251</v>
      </c>
      <c r="BO16" s="24">
        <v>170</v>
      </c>
      <c r="BP16" s="24">
        <v>59</v>
      </c>
      <c r="BQ16" s="24">
        <v>598</v>
      </c>
      <c r="BR16" s="24">
        <v>487</v>
      </c>
      <c r="BS16" s="24">
        <v>443</v>
      </c>
      <c r="BT16" s="24">
        <v>332</v>
      </c>
      <c r="BU16" s="24">
        <v>246</v>
      </c>
      <c r="BV16" s="24">
        <v>15</v>
      </c>
      <c r="BW16" s="24">
        <v>529</v>
      </c>
      <c r="BX16" s="24">
        <v>610</v>
      </c>
      <c r="BY16" s="24">
        <v>399</v>
      </c>
      <c r="BZ16" s="24">
        <v>288</v>
      </c>
      <c r="CA16" s="24">
        <v>177</v>
      </c>
      <c r="CB16" s="24">
        <v>91</v>
      </c>
      <c r="CE16" s="24">
        <v>481</v>
      </c>
      <c r="CF16" s="24">
        <v>294</v>
      </c>
      <c r="CG16" s="24">
        <v>202</v>
      </c>
      <c r="CH16" s="24">
        <v>15</v>
      </c>
      <c r="CI16" s="24">
        <v>573</v>
      </c>
      <c r="CJ16" s="24">
        <v>54</v>
      </c>
      <c r="CK16" s="24">
        <v>612</v>
      </c>
      <c r="CL16" s="24">
        <v>425</v>
      </c>
      <c r="CM16" s="24">
        <v>333</v>
      </c>
      <c r="CN16" s="24">
        <v>141</v>
      </c>
      <c r="CO16" s="24">
        <v>272</v>
      </c>
      <c r="CP16" s="24">
        <v>185</v>
      </c>
      <c r="CQ16" s="24">
        <v>118</v>
      </c>
      <c r="CR16" s="24">
        <v>526</v>
      </c>
      <c r="CS16" s="24">
        <v>464</v>
      </c>
      <c r="CT16" s="24">
        <v>595</v>
      </c>
      <c r="CU16" s="24">
        <v>378</v>
      </c>
      <c r="CV16" s="24">
        <v>311</v>
      </c>
      <c r="CW16" s="24">
        <v>249</v>
      </c>
      <c r="CX16" s="24">
        <v>32</v>
      </c>
      <c r="CY16" s="24">
        <v>163</v>
      </c>
      <c r="CZ16" s="24">
        <v>96</v>
      </c>
      <c r="DA16" s="24">
        <v>509</v>
      </c>
      <c r="DB16" s="24">
        <v>442</v>
      </c>
      <c r="DC16" s="24">
        <v>355</v>
      </c>
    </row>
    <row r="17" spans="2:107" ht="15" x14ac:dyDescent="0.25">
      <c r="B17" s="24">
        <v>558</v>
      </c>
      <c r="C17" s="24">
        <v>536</v>
      </c>
      <c r="D17" s="24">
        <v>519</v>
      </c>
      <c r="E17" s="24">
        <v>622</v>
      </c>
      <c r="F17" s="24">
        <v>580</v>
      </c>
      <c r="G17" s="24">
        <v>437</v>
      </c>
      <c r="H17" s="24">
        <v>420</v>
      </c>
      <c r="I17" s="24">
        <v>398</v>
      </c>
      <c r="J17" s="24">
        <v>476</v>
      </c>
      <c r="K17" s="24">
        <v>459</v>
      </c>
      <c r="L17" s="24">
        <v>316</v>
      </c>
      <c r="M17" s="24">
        <v>299</v>
      </c>
      <c r="N17" s="24">
        <v>252</v>
      </c>
      <c r="O17" s="24">
        <v>360</v>
      </c>
      <c r="P17" s="24">
        <v>338</v>
      </c>
      <c r="Q17" s="24">
        <v>200</v>
      </c>
      <c r="R17" s="24">
        <v>153</v>
      </c>
      <c r="S17" s="24">
        <v>131</v>
      </c>
      <c r="T17" s="24">
        <v>239</v>
      </c>
      <c r="U17" s="24">
        <v>217</v>
      </c>
      <c r="V17" s="24">
        <v>54</v>
      </c>
      <c r="W17" s="24">
        <v>32</v>
      </c>
      <c r="X17" s="24">
        <v>15</v>
      </c>
      <c r="Y17" s="24">
        <v>118</v>
      </c>
      <c r="Z17" s="24">
        <v>96</v>
      </c>
      <c r="AC17" s="24">
        <v>187</v>
      </c>
      <c r="AD17" s="24">
        <v>166</v>
      </c>
      <c r="AE17" s="24">
        <v>225</v>
      </c>
      <c r="AF17" s="24">
        <v>233</v>
      </c>
      <c r="AG17" s="24">
        <v>129</v>
      </c>
      <c r="AH17" s="24">
        <v>569</v>
      </c>
      <c r="AI17" s="24">
        <v>548</v>
      </c>
      <c r="AJ17" s="24">
        <v>577</v>
      </c>
      <c r="AK17" s="24">
        <v>615</v>
      </c>
      <c r="AL17" s="24">
        <v>506</v>
      </c>
      <c r="AM17" s="24">
        <v>321</v>
      </c>
      <c r="AN17" s="24">
        <v>280</v>
      </c>
      <c r="AO17" s="24">
        <v>334</v>
      </c>
      <c r="AP17" s="24">
        <v>367</v>
      </c>
      <c r="AQ17" s="24">
        <v>263</v>
      </c>
      <c r="AR17" s="24">
        <v>53</v>
      </c>
      <c r="AS17" s="24">
        <v>32</v>
      </c>
      <c r="AT17" s="24">
        <v>86</v>
      </c>
      <c r="AU17" s="24">
        <v>124</v>
      </c>
      <c r="AV17" s="24">
        <v>20</v>
      </c>
      <c r="AW17" s="24">
        <v>435</v>
      </c>
      <c r="AX17" s="24">
        <v>414</v>
      </c>
      <c r="AY17" s="24">
        <v>468</v>
      </c>
      <c r="AZ17" s="24">
        <v>476</v>
      </c>
      <c r="BA17" s="24">
        <v>397</v>
      </c>
      <c r="BD17" s="24">
        <v>164</v>
      </c>
      <c r="BE17" s="24">
        <v>53</v>
      </c>
      <c r="BF17" s="24">
        <v>592</v>
      </c>
      <c r="BG17" s="24">
        <v>481</v>
      </c>
      <c r="BH17" s="24">
        <v>275</v>
      </c>
      <c r="BI17" s="24">
        <v>326</v>
      </c>
      <c r="BJ17" s="24">
        <v>245</v>
      </c>
      <c r="BK17" s="24">
        <v>9</v>
      </c>
      <c r="BL17" s="24">
        <v>548</v>
      </c>
      <c r="BM17" s="24">
        <v>437</v>
      </c>
      <c r="BN17" s="24">
        <v>393</v>
      </c>
      <c r="BO17" s="24">
        <v>282</v>
      </c>
      <c r="BP17" s="24">
        <v>196</v>
      </c>
      <c r="BQ17" s="24">
        <v>90</v>
      </c>
      <c r="BR17" s="24">
        <v>604</v>
      </c>
      <c r="BS17" s="24">
        <v>560</v>
      </c>
      <c r="BT17" s="24">
        <v>474</v>
      </c>
      <c r="BU17" s="24">
        <v>363</v>
      </c>
      <c r="BV17" s="24">
        <v>127</v>
      </c>
      <c r="BW17" s="24">
        <v>41</v>
      </c>
      <c r="BX17" s="24">
        <v>122</v>
      </c>
      <c r="BY17" s="24">
        <v>511</v>
      </c>
      <c r="BZ17" s="24">
        <v>405</v>
      </c>
      <c r="CA17" s="24">
        <v>319</v>
      </c>
      <c r="CB17" s="24">
        <v>208</v>
      </c>
      <c r="CE17" s="24">
        <v>591</v>
      </c>
      <c r="CF17" s="24">
        <v>379</v>
      </c>
      <c r="CG17" s="24">
        <v>312</v>
      </c>
      <c r="CH17" s="24">
        <v>250</v>
      </c>
      <c r="CI17" s="24">
        <v>33</v>
      </c>
      <c r="CJ17" s="24">
        <v>164</v>
      </c>
      <c r="CK17" s="24">
        <v>97</v>
      </c>
      <c r="CL17" s="24">
        <v>510</v>
      </c>
      <c r="CM17" s="24">
        <v>443</v>
      </c>
      <c r="CN17" s="24">
        <v>351</v>
      </c>
      <c r="CO17" s="24">
        <v>482</v>
      </c>
      <c r="CP17" s="24">
        <v>295</v>
      </c>
      <c r="CQ17" s="24">
        <v>203</v>
      </c>
      <c r="CR17" s="24">
        <v>11</v>
      </c>
      <c r="CS17" s="24">
        <v>574</v>
      </c>
      <c r="CT17" s="24">
        <v>55</v>
      </c>
      <c r="CU17" s="24">
        <v>613</v>
      </c>
      <c r="CV17" s="24">
        <v>421</v>
      </c>
      <c r="CW17" s="24">
        <v>334</v>
      </c>
      <c r="CX17" s="24">
        <v>142</v>
      </c>
      <c r="CY17" s="24">
        <v>273</v>
      </c>
      <c r="CZ17" s="24">
        <v>181</v>
      </c>
      <c r="DA17" s="24">
        <v>119</v>
      </c>
      <c r="DB17" s="24">
        <v>527</v>
      </c>
      <c r="DC17" s="24">
        <v>465</v>
      </c>
    </row>
    <row r="18" spans="2:107" ht="15" x14ac:dyDescent="0.25">
      <c r="B18" s="24">
        <v>619</v>
      </c>
      <c r="C18" s="24">
        <v>597</v>
      </c>
      <c r="D18" s="24">
        <v>555</v>
      </c>
      <c r="E18" s="24">
        <v>533</v>
      </c>
      <c r="F18" s="24">
        <v>511</v>
      </c>
      <c r="G18" s="24">
        <v>498</v>
      </c>
      <c r="H18" s="24">
        <v>451</v>
      </c>
      <c r="I18" s="24">
        <v>434</v>
      </c>
      <c r="J18" s="24">
        <v>412</v>
      </c>
      <c r="K18" s="24">
        <v>395</v>
      </c>
      <c r="L18" s="24">
        <v>352</v>
      </c>
      <c r="M18" s="24">
        <v>335</v>
      </c>
      <c r="N18" s="24">
        <v>313</v>
      </c>
      <c r="O18" s="24">
        <v>291</v>
      </c>
      <c r="P18" s="24">
        <v>274</v>
      </c>
      <c r="Q18" s="24">
        <v>231</v>
      </c>
      <c r="R18" s="24">
        <v>214</v>
      </c>
      <c r="S18" s="24">
        <v>192</v>
      </c>
      <c r="T18" s="24">
        <v>175</v>
      </c>
      <c r="U18" s="24">
        <v>128</v>
      </c>
      <c r="V18" s="24">
        <v>115</v>
      </c>
      <c r="W18" s="24">
        <v>93</v>
      </c>
      <c r="X18" s="24">
        <v>71</v>
      </c>
      <c r="Y18" s="24">
        <v>29</v>
      </c>
      <c r="Z18" s="24">
        <v>7</v>
      </c>
      <c r="AC18" s="24">
        <v>175</v>
      </c>
      <c r="AD18" s="24">
        <v>237</v>
      </c>
      <c r="AE18" s="24">
        <v>179</v>
      </c>
      <c r="AF18" s="24">
        <v>141</v>
      </c>
      <c r="AG18" s="24">
        <v>208</v>
      </c>
      <c r="AH18" s="24">
        <v>527</v>
      </c>
      <c r="AI18" s="24">
        <v>619</v>
      </c>
      <c r="AJ18" s="24">
        <v>556</v>
      </c>
      <c r="AK18" s="24">
        <v>523</v>
      </c>
      <c r="AL18" s="24">
        <v>590</v>
      </c>
      <c r="AM18" s="24">
        <v>284</v>
      </c>
      <c r="AN18" s="24">
        <v>371</v>
      </c>
      <c r="AO18" s="24">
        <v>313</v>
      </c>
      <c r="AP18" s="24">
        <v>255</v>
      </c>
      <c r="AQ18" s="24">
        <v>342</v>
      </c>
      <c r="AR18" s="24">
        <v>36</v>
      </c>
      <c r="AS18" s="24">
        <v>103</v>
      </c>
      <c r="AT18" s="24">
        <v>70</v>
      </c>
      <c r="AU18" s="24">
        <v>7</v>
      </c>
      <c r="AV18" s="24">
        <v>99</v>
      </c>
      <c r="AW18" s="24">
        <v>418</v>
      </c>
      <c r="AX18" s="24">
        <v>485</v>
      </c>
      <c r="AY18" s="24">
        <v>447</v>
      </c>
      <c r="AZ18" s="24">
        <v>389</v>
      </c>
      <c r="BA18" s="24">
        <v>451</v>
      </c>
      <c r="BD18" s="24">
        <v>276</v>
      </c>
      <c r="BE18" s="24">
        <v>195</v>
      </c>
      <c r="BF18" s="24">
        <v>84</v>
      </c>
      <c r="BG18" s="24">
        <v>623</v>
      </c>
      <c r="BH18" s="24">
        <v>387</v>
      </c>
      <c r="BI18" s="24">
        <v>468</v>
      </c>
      <c r="BJ18" s="24">
        <v>357</v>
      </c>
      <c r="BK18" s="24">
        <v>146</v>
      </c>
      <c r="BL18" s="24">
        <v>40</v>
      </c>
      <c r="BM18" s="24">
        <v>554</v>
      </c>
      <c r="BN18" s="24">
        <v>510</v>
      </c>
      <c r="BO18" s="24">
        <v>424</v>
      </c>
      <c r="BP18" s="24">
        <v>313</v>
      </c>
      <c r="BQ18" s="24">
        <v>202</v>
      </c>
      <c r="BR18" s="24">
        <v>116</v>
      </c>
      <c r="BS18" s="24">
        <v>72</v>
      </c>
      <c r="BT18" s="24">
        <v>586</v>
      </c>
      <c r="BU18" s="24">
        <v>480</v>
      </c>
      <c r="BV18" s="24">
        <v>269</v>
      </c>
      <c r="BW18" s="24">
        <v>158</v>
      </c>
      <c r="BX18" s="24">
        <v>239</v>
      </c>
      <c r="BY18" s="24">
        <v>3</v>
      </c>
      <c r="BZ18" s="24">
        <v>542</v>
      </c>
      <c r="CA18" s="24">
        <v>431</v>
      </c>
      <c r="CB18" s="24">
        <v>350</v>
      </c>
      <c r="CE18" s="24">
        <v>51</v>
      </c>
      <c r="CF18" s="24">
        <v>614</v>
      </c>
      <c r="CG18" s="24">
        <v>422</v>
      </c>
      <c r="CH18" s="24">
        <v>335</v>
      </c>
      <c r="CI18" s="24">
        <v>143</v>
      </c>
      <c r="CJ18" s="24">
        <v>274</v>
      </c>
      <c r="CK18" s="24">
        <v>182</v>
      </c>
      <c r="CL18" s="24">
        <v>120</v>
      </c>
      <c r="CM18" s="24">
        <v>528</v>
      </c>
      <c r="CN18" s="24">
        <v>461</v>
      </c>
      <c r="CO18" s="24">
        <v>592</v>
      </c>
      <c r="CP18" s="24">
        <v>380</v>
      </c>
      <c r="CQ18" s="24">
        <v>313</v>
      </c>
      <c r="CR18" s="24">
        <v>246</v>
      </c>
      <c r="CS18" s="24">
        <v>34</v>
      </c>
      <c r="CT18" s="24">
        <v>165</v>
      </c>
      <c r="CU18" s="24">
        <v>98</v>
      </c>
      <c r="CV18" s="24">
        <v>506</v>
      </c>
      <c r="CW18" s="24">
        <v>444</v>
      </c>
      <c r="CX18" s="24">
        <v>352</v>
      </c>
      <c r="CY18" s="24">
        <v>483</v>
      </c>
      <c r="CZ18" s="24">
        <v>291</v>
      </c>
      <c r="DA18" s="24">
        <v>204</v>
      </c>
      <c r="DB18" s="24">
        <v>12</v>
      </c>
      <c r="DC18" s="24">
        <v>575</v>
      </c>
    </row>
    <row r="19" spans="2:107" ht="15" x14ac:dyDescent="0.25">
      <c r="B19" s="24">
        <v>530</v>
      </c>
      <c r="C19" s="24">
        <v>508</v>
      </c>
      <c r="D19" s="24">
        <v>611</v>
      </c>
      <c r="E19" s="24">
        <v>594</v>
      </c>
      <c r="F19" s="24">
        <v>572</v>
      </c>
      <c r="G19" s="24">
        <v>409</v>
      </c>
      <c r="H19" s="24">
        <v>387</v>
      </c>
      <c r="I19" s="24">
        <v>495</v>
      </c>
      <c r="J19" s="24">
        <v>473</v>
      </c>
      <c r="K19" s="24">
        <v>426</v>
      </c>
      <c r="L19" s="24">
        <v>288</v>
      </c>
      <c r="M19" s="24">
        <v>266</v>
      </c>
      <c r="N19" s="24">
        <v>374</v>
      </c>
      <c r="O19" s="24">
        <v>327</v>
      </c>
      <c r="P19" s="24">
        <v>310</v>
      </c>
      <c r="Q19" s="24">
        <v>167</v>
      </c>
      <c r="R19" s="24">
        <v>150</v>
      </c>
      <c r="S19" s="24">
        <v>228</v>
      </c>
      <c r="T19" s="24">
        <v>206</v>
      </c>
      <c r="U19" s="24">
        <v>189</v>
      </c>
      <c r="V19" s="24">
        <v>46</v>
      </c>
      <c r="W19" s="24">
        <v>4</v>
      </c>
      <c r="X19" s="24">
        <v>107</v>
      </c>
      <c r="Y19" s="24">
        <v>90</v>
      </c>
      <c r="Z19" s="24">
        <v>68</v>
      </c>
      <c r="AC19" s="24">
        <v>229</v>
      </c>
      <c r="AD19" s="24">
        <v>150</v>
      </c>
      <c r="AE19" s="24">
        <v>158</v>
      </c>
      <c r="AF19" s="24">
        <v>212</v>
      </c>
      <c r="AG19" s="24">
        <v>191</v>
      </c>
      <c r="AH19" s="24">
        <v>606</v>
      </c>
      <c r="AI19" s="24">
        <v>502</v>
      </c>
      <c r="AJ19" s="24">
        <v>540</v>
      </c>
      <c r="AK19" s="24">
        <v>594</v>
      </c>
      <c r="AL19" s="24">
        <v>573</v>
      </c>
      <c r="AM19" s="24">
        <v>363</v>
      </c>
      <c r="AN19" s="24">
        <v>259</v>
      </c>
      <c r="AO19" s="24">
        <v>292</v>
      </c>
      <c r="AP19" s="24">
        <v>346</v>
      </c>
      <c r="AQ19" s="24">
        <v>305</v>
      </c>
      <c r="AR19" s="24">
        <v>120</v>
      </c>
      <c r="AS19" s="24">
        <v>11</v>
      </c>
      <c r="AT19" s="24">
        <v>49</v>
      </c>
      <c r="AU19" s="24">
        <v>78</v>
      </c>
      <c r="AV19" s="24">
        <v>57</v>
      </c>
      <c r="AW19" s="24">
        <v>497</v>
      </c>
      <c r="AX19" s="24">
        <v>393</v>
      </c>
      <c r="AY19" s="24">
        <v>401</v>
      </c>
      <c r="AZ19" s="24">
        <v>460</v>
      </c>
      <c r="BA19" s="24">
        <v>439</v>
      </c>
      <c r="BD19" s="24">
        <v>418</v>
      </c>
      <c r="BE19" s="24">
        <v>307</v>
      </c>
      <c r="BF19" s="24">
        <v>221</v>
      </c>
      <c r="BG19" s="24">
        <v>115</v>
      </c>
      <c r="BH19" s="24">
        <v>504</v>
      </c>
      <c r="BI19" s="24">
        <v>585</v>
      </c>
      <c r="BJ19" s="24">
        <v>499</v>
      </c>
      <c r="BK19" s="24">
        <v>263</v>
      </c>
      <c r="BL19" s="24">
        <v>152</v>
      </c>
      <c r="BM19" s="24">
        <v>66</v>
      </c>
      <c r="BN19" s="24">
        <v>22</v>
      </c>
      <c r="BO19" s="24">
        <v>536</v>
      </c>
      <c r="BP19" s="24">
        <v>430</v>
      </c>
      <c r="BQ19" s="24">
        <v>344</v>
      </c>
      <c r="BR19" s="24">
        <v>233</v>
      </c>
      <c r="BS19" s="24">
        <v>189</v>
      </c>
      <c r="BT19" s="24">
        <v>78</v>
      </c>
      <c r="BU19" s="24">
        <v>617</v>
      </c>
      <c r="BV19" s="24">
        <v>381</v>
      </c>
      <c r="BW19" s="24">
        <v>300</v>
      </c>
      <c r="BX19" s="24">
        <v>351</v>
      </c>
      <c r="BY19" s="24">
        <v>145</v>
      </c>
      <c r="BZ19" s="24">
        <v>34</v>
      </c>
      <c r="CA19" s="24">
        <v>573</v>
      </c>
      <c r="CB19" s="24">
        <v>462</v>
      </c>
      <c r="CE19" s="24">
        <v>161</v>
      </c>
      <c r="CF19" s="24">
        <v>99</v>
      </c>
      <c r="CG19" s="24">
        <v>507</v>
      </c>
      <c r="CH19" s="24">
        <v>445</v>
      </c>
      <c r="CI19" s="24">
        <v>353</v>
      </c>
      <c r="CJ19" s="24">
        <v>484</v>
      </c>
      <c r="CK19" s="24">
        <v>292</v>
      </c>
      <c r="CL19" s="24">
        <v>205</v>
      </c>
      <c r="CM19" s="24">
        <v>13</v>
      </c>
      <c r="CN19" s="24">
        <v>571</v>
      </c>
      <c r="CO19" s="24">
        <v>52</v>
      </c>
      <c r="CP19" s="24">
        <v>615</v>
      </c>
      <c r="CQ19" s="24">
        <v>423</v>
      </c>
      <c r="CR19" s="24">
        <v>331</v>
      </c>
      <c r="CS19" s="24">
        <v>144</v>
      </c>
      <c r="CT19" s="24">
        <v>275</v>
      </c>
      <c r="CU19" s="24">
        <v>183</v>
      </c>
      <c r="CV19" s="24">
        <v>116</v>
      </c>
      <c r="CW19" s="24">
        <v>529</v>
      </c>
      <c r="CX19" s="24">
        <v>462</v>
      </c>
      <c r="CY19" s="24">
        <v>593</v>
      </c>
      <c r="CZ19" s="24">
        <v>376</v>
      </c>
      <c r="DA19" s="24">
        <v>314</v>
      </c>
      <c r="DB19" s="24">
        <v>247</v>
      </c>
      <c r="DC19" s="24">
        <v>35</v>
      </c>
    </row>
    <row r="20" spans="2:107" ht="15" x14ac:dyDescent="0.25">
      <c r="B20" s="24">
        <v>586</v>
      </c>
      <c r="C20" s="24">
        <v>569</v>
      </c>
      <c r="D20" s="24">
        <v>547</v>
      </c>
      <c r="E20" s="24">
        <v>505</v>
      </c>
      <c r="F20" s="24">
        <v>608</v>
      </c>
      <c r="G20" s="24">
        <v>470</v>
      </c>
      <c r="H20" s="24">
        <v>448</v>
      </c>
      <c r="I20" s="24">
        <v>401</v>
      </c>
      <c r="J20" s="24">
        <v>384</v>
      </c>
      <c r="K20" s="24">
        <v>487</v>
      </c>
      <c r="L20" s="24">
        <v>349</v>
      </c>
      <c r="M20" s="24">
        <v>302</v>
      </c>
      <c r="N20" s="24">
        <v>285</v>
      </c>
      <c r="O20" s="24">
        <v>263</v>
      </c>
      <c r="P20" s="24">
        <v>366</v>
      </c>
      <c r="Q20" s="24">
        <v>203</v>
      </c>
      <c r="R20" s="24">
        <v>181</v>
      </c>
      <c r="S20" s="24">
        <v>164</v>
      </c>
      <c r="T20" s="24">
        <v>142</v>
      </c>
      <c r="U20" s="24">
        <v>250</v>
      </c>
      <c r="V20" s="24">
        <v>82</v>
      </c>
      <c r="W20" s="24">
        <v>65</v>
      </c>
      <c r="X20" s="24">
        <v>43</v>
      </c>
      <c r="Y20" s="24">
        <v>21</v>
      </c>
      <c r="Z20" s="24">
        <v>104</v>
      </c>
      <c r="AC20" s="24">
        <v>216</v>
      </c>
      <c r="AD20" s="24">
        <v>183</v>
      </c>
      <c r="AE20" s="24">
        <v>137</v>
      </c>
      <c r="AF20" s="24">
        <v>154</v>
      </c>
      <c r="AG20" s="24">
        <v>250</v>
      </c>
      <c r="AH20" s="24">
        <v>598</v>
      </c>
      <c r="AI20" s="24">
        <v>565</v>
      </c>
      <c r="AJ20" s="24">
        <v>519</v>
      </c>
      <c r="AK20" s="24">
        <v>531</v>
      </c>
      <c r="AL20" s="24">
        <v>602</v>
      </c>
      <c r="AM20" s="24">
        <v>330</v>
      </c>
      <c r="AN20" s="24">
        <v>317</v>
      </c>
      <c r="AO20" s="24">
        <v>271</v>
      </c>
      <c r="AP20" s="24">
        <v>288</v>
      </c>
      <c r="AQ20" s="24">
        <v>359</v>
      </c>
      <c r="AR20" s="24">
        <v>82</v>
      </c>
      <c r="AS20" s="24">
        <v>74</v>
      </c>
      <c r="AT20" s="24">
        <v>3</v>
      </c>
      <c r="AU20" s="24">
        <v>45</v>
      </c>
      <c r="AV20" s="24">
        <v>111</v>
      </c>
      <c r="AW20" s="24">
        <v>464</v>
      </c>
      <c r="AX20" s="24">
        <v>426</v>
      </c>
      <c r="AY20" s="24">
        <v>385</v>
      </c>
      <c r="AZ20" s="24">
        <v>422</v>
      </c>
      <c r="BA20" s="24">
        <v>493</v>
      </c>
      <c r="BD20" s="24">
        <v>535</v>
      </c>
      <c r="BE20" s="24">
        <v>449</v>
      </c>
      <c r="BF20" s="24">
        <v>338</v>
      </c>
      <c r="BG20" s="24">
        <v>227</v>
      </c>
      <c r="BH20" s="24">
        <v>16</v>
      </c>
      <c r="BI20" s="24">
        <v>97</v>
      </c>
      <c r="BJ20" s="24">
        <v>611</v>
      </c>
      <c r="BK20" s="24">
        <v>380</v>
      </c>
      <c r="BL20" s="24">
        <v>294</v>
      </c>
      <c r="BM20" s="24">
        <v>183</v>
      </c>
      <c r="BN20" s="24">
        <v>139</v>
      </c>
      <c r="BO20" s="24">
        <v>28</v>
      </c>
      <c r="BP20" s="24">
        <v>567</v>
      </c>
      <c r="BQ20" s="24">
        <v>456</v>
      </c>
      <c r="BR20" s="24">
        <v>375</v>
      </c>
      <c r="BS20" s="24">
        <v>301</v>
      </c>
      <c r="BT20" s="24">
        <v>220</v>
      </c>
      <c r="BU20" s="24">
        <v>109</v>
      </c>
      <c r="BV20" s="24">
        <v>523</v>
      </c>
      <c r="BW20" s="24">
        <v>412</v>
      </c>
      <c r="BX20" s="24">
        <v>493</v>
      </c>
      <c r="BY20" s="24">
        <v>257</v>
      </c>
      <c r="BZ20" s="24">
        <v>171</v>
      </c>
      <c r="CA20" s="24">
        <v>65</v>
      </c>
      <c r="CB20" s="24">
        <v>579</v>
      </c>
      <c r="CE20" s="24">
        <v>271</v>
      </c>
      <c r="CF20" s="24">
        <v>184</v>
      </c>
      <c r="CG20" s="24">
        <v>117</v>
      </c>
      <c r="CH20" s="24">
        <v>530</v>
      </c>
      <c r="CI20" s="24">
        <v>463</v>
      </c>
      <c r="CJ20" s="24">
        <v>594</v>
      </c>
      <c r="CK20" s="24">
        <v>377</v>
      </c>
      <c r="CL20" s="24">
        <v>315</v>
      </c>
      <c r="CM20" s="24">
        <v>248</v>
      </c>
      <c r="CN20" s="24">
        <v>31</v>
      </c>
      <c r="CO20" s="24">
        <v>162</v>
      </c>
      <c r="CP20" s="24">
        <v>100</v>
      </c>
      <c r="CQ20" s="24">
        <v>508</v>
      </c>
      <c r="CR20" s="24">
        <v>441</v>
      </c>
      <c r="CS20" s="24">
        <v>354</v>
      </c>
      <c r="CT20" s="24">
        <v>485</v>
      </c>
      <c r="CU20" s="24">
        <v>293</v>
      </c>
      <c r="CV20" s="24">
        <v>201</v>
      </c>
      <c r="CW20" s="24">
        <v>14</v>
      </c>
      <c r="CX20" s="24">
        <v>572</v>
      </c>
      <c r="CY20" s="24">
        <v>53</v>
      </c>
      <c r="CZ20" s="24">
        <v>611</v>
      </c>
      <c r="DA20" s="24">
        <v>424</v>
      </c>
      <c r="DB20" s="24">
        <v>332</v>
      </c>
      <c r="DC20" s="24">
        <v>145</v>
      </c>
    </row>
    <row r="21" spans="2:107" ht="15" x14ac:dyDescent="0.25">
      <c r="B21" s="24">
        <v>135</v>
      </c>
      <c r="C21" s="24">
        <v>238</v>
      </c>
      <c r="D21" s="24">
        <v>216</v>
      </c>
      <c r="E21" s="24">
        <v>199</v>
      </c>
      <c r="F21" s="24">
        <v>152</v>
      </c>
      <c r="G21" s="24">
        <v>14</v>
      </c>
      <c r="H21" s="24">
        <v>117</v>
      </c>
      <c r="I21" s="24">
        <v>100</v>
      </c>
      <c r="J21" s="24">
        <v>53</v>
      </c>
      <c r="K21" s="24">
        <v>31</v>
      </c>
      <c r="L21" s="24">
        <v>518</v>
      </c>
      <c r="M21" s="24">
        <v>621</v>
      </c>
      <c r="N21" s="24">
        <v>579</v>
      </c>
      <c r="O21" s="24">
        <v>557</v>
      </c>
      <c r="P21" s="24">
        <v>540</v>
      </c>
      <c r="Q21" s="24">
        <v>397</v>
      </c>
      <c r="R21" s="24">
        <v>480</v>
      </c>
      <c r="S21" s="24">
        <v>458</v>
      </c>
      <c r="T21" s="24">
        <v>436</v>
      </c>
      <c r="U21" s="24">
        <v>419</v>
      </c>
      <c r="V21" s="24">
        <v>251</v>
      </c>
      <c r="W21" s="24">
        <v>359</v>
      </c>
      <c r="X21" s="24">
        <v>337</v>
      </c>
      <c r="Y21" s="24">
        <v>320</v>
      </c>
      <c r="Z21" s="24">
        <v>298</v>
      </c>
      <c r="AC21" s="24">
        <v>517</v>
      </c>
      <c r="AD21" s="24">
        <v>588</v>
      </c>
      <c r="AE21" s="24">
        <v>605</v>
      </c>
      <c r="AF21" s="24">
        <v>559</v>
      </c>
      <c r="AG21" s="24">
        <v>546</v>
      </c>
      <c r="AH21" s="24">
        <v>8</v>
      </c>
      <c r="AI21" s="24">
        <v>79</v>
      </c>
      <c r="AJ21" s="24">
        <v>116</v>
      </c>
      <c r="AK21" s="24">
        <v>75</v>
      </c>
      <c r="AL21" s="24">
        <v>37</v>
      </c>
      <c r="AM21" s="24">
        <v>126</v>
      </c>
      <c r="AN21" s="24">
        <v>222</v>
      </c>
      <c r="AO21" s="24">
        <v>239</v>
      </c>
      <c r="AP21" s="24">
        <v>193</v>
      </c>
      <c r="AQ21" s="24">
        <v>160</v>
      </c>
      <c r="AR21" s="24">
        <v>390</v>
      </c>
      <c r="AS21" s="24">
        <v>456</v>
      </c>
      <c r="AT21" s="24">
        <v>498</v>
      </c>
      <c r="AU21" s="24">
        <v>427</v>
      </c>
      <c r="AV21" s="24">
        <v>419</v>
      </c>
      <c r="AW21" s="24">
        <v>274</v>
      </c>
      <c r="AX21" s="24">
        <v>345</v>
      </c>
      <c r="AY21" s="24">
        <v>357</v>
      </c>
      <c r="AZ21" s="24">
        <v>311</v>
      </c>
      <c r="BA21" s="24">
        <v>278</v>
      </c>
      <c r="BD21" s="24">
        <v>119</v>
      </c>
      <c r="BE21" s="24">
        <v>508</v>
      </c>
      <c r="BF21" s="24">
        <v>422</v>
      </c>
      <c r="BG21" s="24">
        <v>311</v>
      </c>
      <c r="BH21" s="24">
        <v>205</v>
      </c>
      <c r="BI21" s="24">
        <v>156</v>
      </c>
      <c r="BJ21" s="24">
        <v>75</v>
      </c>
      <c r="BK21" s="24">
        <v>589</v>
      </c>
      <c r="BL21" s="24">
        <v>478</v>
      </c>
      <c r="BM21" s="24">
        <v>267</v>
      </c>
      <c r="BN21" s="24">
        <v>348</v>
      </c>
      <c r="BO21" s="24">
        <v>237</v>
      </c>
      <c r="BP21" s="24">
        <v>1</v>
      </c>
      <c r="BQ21" s="24">
        <v>545</v>
      </c>
      <c r="BR21" s="24">
        <v>434</v>
      </c>
      <c r="BS21" s="24">
        <v>390</v>
      </c>
      <c r="BT21" s="24">
        <v>279</v>
      </c>
      <c r="BU21" s="24">
        <v>193</v>
      </c>
      <c r="BV21" s="24">
        <v>82</v>
      </c>
      <c r="BW21" s="24">
        <v>621</v>
      </c>
      <c r="BX21" s="24">
        <v>552</v>
      </c>
      <c r="BY21" s="24">
        <v>466</v>
      </c>
      <c r="BZ21" s="24">
        <v>360</v>
      </c>
      <c r="CA21" s="24">
        <v>149</v>
      </c>
      <c r="CB21" s="24">
        <v>38</v>
      </c>
      <c r="CE21" s="24">
        <v>284</v>
      </c>
      <c r="CF21" s="24">
        <v>217</v>
      </c>
      <c r="CG21" s="24">
        <v>5</v>
      </c>
      <c r="CH21" s="24">
        <v>563</v>
      </c>
      <c r="CI21" s="24">
        <v>496</v>
      </c>
      <c r="CJ21" s="24">
        <v>602</v>
      </c>
      <c r="CK21" s="24">
        <v>415</v>
      </c>
      <c r="CL21" s="24">
        <v>348</v>
      </c>
      <c r="CM21" s="24">
        <v>131</v>
      </c>
      <c r="CN21" s="24">
        <v>69</v>
      </c>
      <c r="CO21" s="24">
        <v>200</v>
      </c>
      <c r="CP21" s="24">
        <v>108</v>
      </c>
      <c r="CQ21" s="24">
        <v>541</v>
      </c>
      <c r="CR21" s="24">
        <v>454</v>
      </c>
      <c r="CS21" s="24">
        <v>262</v>
      </c>
      <c r="CT21" s="24">
        <v>393</v>
      </c>
      <c r="CU21" s="24">
        <v>301</v>
      </c>
      <c r="CV21" s="24">
        <v>239</v>
      </c>
      <c r="CW21" s="24">
        <v>47</v>
      </c>
      <c r="CX21" s="24">
        <v>585</v>
      </c>
      <c r="CY21" s="24">
        <v>86</v>
      </c>
      <c r="CZ21" s="24">
        <v>524</v>
      </c>
      <c r="DA21" s="24">
        <v>432</v>
      </c>
      <c r="DB21" s="24">
        <v>370</v>
      </c>
      <c r="DC21" s="24">
        <v>153</v>
      </c>
    </row>
    <row r="22" spans="2:107" ht="15" x14ac:dyDescent="0.25">
      <c r="B22" s="24">
        <v>191</v>
      </c>
      <c r="C22" s="24">
        <v>174</v>
      </c>
      <c r="D22" s="24">
        <v>127</v>
      </c>
      <c r="E22" s="24">
        <v>235</v>
      </c>
      <c r="F22" s="24">
        <v>213</v>
      </c>
      <c r="G22" s="24">
        <v>75</v>
      </c>
      <c r="H22" s="24">
        <v>28</v>
      </c>
      <c r="I22" s="24">
        <v>6</v>
      </c>
      <c r="J22" s="24">
        <v>114</v>
      </c>
      <c r="K22" s="24">
        <v>92</v>
      </c>
      <c r="L22" s="24">
        <v>554</v>
      </c>
      <c r="M22" s="24">
        <v>532</v>
      </c>
      <c r="N22" s="24">
        <v>515</v>
      </c>
      <c r="O22" s="24">
        <v>618</v>
      </c>
      <c r="P22" s="24">
        <v>596</v>
      </c>
      <c r="Q22" s="24">
        <v>433</v>
      </c>
      <c r="R22" s="24">
        <v>411</v>
      </c>
      <c r="S22" s="24">
        <v>394</v>
      </c>
      <c r="T22" s="24">
        <v>497</v>
      </c>
      <c r="U22" s="24">
        <v>455</v>
      </c>
      <c r="V22" s="24">
        <v>312</v>
      </c>
      <c r="W22" s="24">
        <v>295</v>
      </c>
      <c r="X22" s="24">
        <v>273</v>
      </c>
      <c r="Y22" s="24">
        <v>351</v>
      </c>
      <c r="Z22" s="24">
        <v>334</v>
      </c>
      <c r="AC22" s="24">
        <v>571</v>
      </c>
      <c r="AD22" s="24">
        <v>530</v>
      </c>
      <c r="AE22" s="24">
        <v>584</v>
      </c>
      <c r="AF22" s="24">
        <v>617</v>
      </c>
      <c r="AG22" s="24">
        <v>513</v>
      </c>
      <c r="AH22" s="24">
        <v>62</v>
      </c>
      <c r="AI22" s="24">
        <v>41</v>
      </c>
      <c r="AJ22" s="24">
        <v>100</v>
      </c>
      <c r="AK22" s="24">
        <v>108</v>
      </c>
      <c r="AL22" s="24">
        <v>4</v>
      </c>
      <c r="AM22" s="24">
        <v>185</v>
      </c>
      <c r="AN22" s="24">
        <v>164</v>
      </c>
      <c r="AO22" s="24">
        <v>218</v>
      </c>
      <c r="AP22" s="24">
        <v>226</v>
      </c>
      <c r="AQ22" s="24">
        <v>147</v>
      </c>
      <c r="AR22" s="24">
        <v>444</v>
      </c>
      <c r="AS22" s="24">
        <v>423</v>
      </c>
      <c r="AT22" s="24">
        <v>452</v>
      </c>
      <c r="AU22" s="24">
        <v>490</v>
      </c>
      <c r="AV22" s="24">
        <v>381</v>
      </c>
      <c r="AW22" s="24">
        <v>303</v>
      </c>
      <c r="AX22" s="24">
        <v>282</v>
      </c>
      <c r="AY22" s="24">
        <v>336</v>
      </c>
      <c r="AZ22" s="24">
        <v>374</v>
      </c>
      <c r="BA22" s="24">
        <v>270</v>
      </c>
      <c r="BD22" s="24">
        <v>231</v>
      </c>
      <c r="BE22" s="24">
        <v>25</v>
      </c>
      <c r="BF22" s="24">
        <v>539</v>
      </c>
      <c r="BG22" s="24">
        <v>428</v>
      </c>
      <c r="BH22" s="24">
        <v>342</v>
      </c>
      <c r="BI22" s="24">
        <v>298</v>
      </c>
      <c r="BJ22" s="24">
        <v>187</v>
      </c>
      <c r="BK22" s="24">
        <v>76</v>
      </c>
      <c r="BL22" s="24">
        <v>620</v>
      </c>
      <c r="BM22" s="24">
        <v>384</v>
      </c>
      <c r="BN22" s="24">
        <v>465</v>
      </c>
      <c r="BO22" s="24">
        <v>354</v>
      </c>
      <c r="BP22" s="24">
        <v>143</v>
      </c>
      <c r="BQ22" s="24">
        <v>32</v>
      </c>
      <c r="BR22" s="24">
        <v>571</v>
      </c>
      <c r="BS22" s="24">
        <v>502</v>
      </c>
      <c r="BT22" s="24">
        <v>416</v>
      </c>
      <c r="BU22" s="24">
        <v>310</v>
      </c>
      <c r="BV22" s="24">
        <v>224</v>
      </c>
      <c r="BW22" s="24">
        <v>113</v>
      </c>
      <c r="BX22" s="24">
        <v>69</v>
      </c>
      <c r="BY22" s="24">
        <v>583</v>
      </c>
      <c r="BZ22" s="24">
        <v>497</v>
      </c>
      <c r="CA22" s="24">
        <v>261</v>
      </c>
      <c r="CB22" s="24">
        <v>155</v>
      </c>
      <c r="CE22" s="24">
        <v>394</v>
      </c>
      <c r="CF22" s="24">
        <v>302</v>
      </c>
      <c r="CG22" s="24">
        <v>240</v>
      </c>
      <c r="CH22" s="24">
        <v>48</v>
      </c>
      <c r="CI22" s="24">
        <v>581</v>
      </c>
      <c r="CJ22" s="24">
        <v>87</v>
      </c>
      <c r="CK22" s="24">
        <v>525</v>
      </c>
      <c r="CL22" s="24">
        <v>433</v>
      </c>
      <c r="CM22" s="24">
        <v>366</v>
      </c>
      <c r="CN22" s="24">
        <v>154</v>
      </c>
      <c r="CO22" s="24">
        <v>285</v>
      </c>
      <c r="CP22" s="24">
        <v>218</v>
      </c>
      <c r="CQ22" s="24">
        <v>1</v>
      </c>
      <c r="CR22" s="24">
        <v>564</v>
      </c>
      <c r="CS22" s="24">
        <v>497</v>
      </c>
      <c r="CT22" s="24">
        <v>603</v>
      </c>
      <c r="CU22" s="24">
        <v>411</v>
      </c>
      <c r="CV22" s="24">
        <v>349</v>
      </c>
      <c r="CW22" s="24">
        <v>132</v>
      </c>
      <c r="CX22" s="24">
        <v>70</v>
      </c>
      <c r="CY22" s="24">
        <v>196</v>
      </c>
      <c r="CZ22" s="24">
        <v>109</v>
      </c>
      <c r="DA22" s="24">
        <v>542</v>
      </c>
      <c r="DB22" s="24">
        <v>455</v>
      </c>
      <c r="DC22" s="24">
        <v>263</v>
      </c>
    </row>
    <row r="23" spans="2:107" ht="15" x14ac:dyDescent="0.25">
      <c r="B23" s="24">
        <v>227</v>
      </c>
      <c r="C23" s="24">
        <v>210</v>
      </c>
      <c r="D23" s="24">
        <v>188</v>
      </c>
      <c r="E23" s="24">
        <v>166</v>
      </c>
      <c r="F23" s="24">
        <v>149</v>
      </c>
      <c r="G23" s="24">
        <v>106</v>
      </c>
      <c r="H23" s="24">
        <v>89</v>
      </c>
      <c r="I23" s="24">
        <v>67</v>
      </c>
      <c r="J23" s="24">
        <v>50</v>
      </c>
      <c r="K23" s="24">
        <v>3</v>
      </c>
      <c r="L23" s="24">
        <v>615</v>
      </c>
      <c r="M23" s="24">
        <v>593</v>
      </c>
      <c r="N23" s="24">
        <v>571</v>
      </c>
      <c r="O23" s="24">
        <v>529</v>
      </c>
      <c r="P23" s="24">
        <v>507</v>
      </c>
      <c r="Q23" s="24">
        <v>494</v>
      </c>
      <c r="R23" s="24">
        <v>472</v>
      </c>
      <c r="S23" s="24">
        <v>430</v>
      </c>
      <c r="T23" s="24">
        <v>408</v>
      </c>
      <c r="U23" s="24">
        <v>386</v>
      </c>
      <c r="V23" s="24">
        <v>373</v>
      </c>
      <c r="W23" s="24">
        <v>326</v>
      </c>
      <c r="X23" s="24">
        <v>309</v>
      </c>
      <c r="Y23" s="24">
        <v>287</v>
      </c>
      <c r="Z23" s="24">
        <v>270</v>
      </c>
      <c r="AC23" s="24">
        <v>534</v>
      </c>
      <c r="AD23" s="24">
        <v>621</v>
      </c>
      <c r="AE23" s="24">
        <v>563</v>
      </c>
      <c r="AF23" s="24">
        <v>505</v>
      </c>
      <c r="AG23" s="24">
        <v>592</v>
      </c>
      <c r="AH23" s="24">
        <v>50</v>
      </c>
      <c r="AI23" s="24">
        <v>112</v>
      </c>
      <c r="AJ23" s="24">
        <v>54</v>
      </c>
      <c r="AK23" s="24">
        <v>16</v>
      </c>
      <c r="AL23" s="24">
        <v>83</v>
      </c>
      <c r="AM23" s="24">
        <v>168</v>
      </c>
      <c r="AN23" s="24">
        <v>235</v>
      </c>
      <c r="AO23" s="24">
        <v>197</v>
      </c>
      <c r="AP23" s="24">
        <v>139</v>
      </c>
      <c r="AQ23" s="24">
        <v>201</v>
      </c>
      <c r="AR23" s="24">
        <v>402</v>
      </c>
      <c r="AS23" s="24">
        <v>494</v>
      </c>
      <c r="AT23" s="24">
        <v>431</v>
      </c>
      <c r="AU23" s="24">
        <v>398</v>
      </c>
      <c r="AV23" s="24">
        <v>465</v>
      </c>
      <c r="AW23" s="24">
        <v>286</v>
      </c>
      <c r="AX23" s="24">
        <v>353</v>
      </c>
      <c r="AY23" s="24">
        <v>320</v>
      </c>
      <c r="AZ23" s="24">
        <v>257</v>
      </c>
      <c r="BA23" s="24">
        <v>349</v>
      </c>
      <c r="BD23" s="24">
        <v>373</v>
      </c>
      <c r="BE23" s="24">
        <v>137</v>
      </c>
      <c r="BF23" s="24">
        <v>26</v>
      </c>
      <c r="BG23" s="24">
        <v>570</v>
      </c>
      <c r="BH23" s="24">
        <v>459</v>
      </c>
      <c r="BI23" s="24">
        <v>415</v>
      </c>
      <c r="BJ23" s="24">
        <v>304</v>
      </c>
      <c r="BK23" s="24">
        <v>218</v>
      </c>
      <c r="BL23" s="24">
        <v>107</v>
      </c>
      <c r="BM23" s="24">
        <v>521</v>
      </c>
      <c r="BN23" s="24">
        <v>577</v>
      </c>
      <c r="BO23" s="24">
        <v>491</v>
      </c>
      <c r="BP23" s="24">
        <v>260</v>
      </c>
      <c r="BQ23" s="24">
        <v>174</v>
      </c>
      <c r="BR23" s="24">
        <v>63</v>
      </c>
      <c r="BS23" s="24">
        <v>19</v>
      </c>
      <c r="BT23" s="24">
        <v>533</v>
      </c>
      <c r="BU23" s="24">
        <v>447</v>
      </c>
      <c r="BV23" s="24">
        <v>336</v>
      </c>
      <c r="BW23" s="24">
        <v>230</v>
      </c>
      <c r="BX23" s="24">
        <v>181</v>
      </c>
      <c r="BY23" s="24">
        <v>100</v>
      </c>
      <c r="BZ23" s="24">
        <v>614</v>
      </c>
      <c r="CA23" s="24">
        <v>378</v>
      </c>
      <c r="CB23" s="24">
        <v>292</v>
      </c>
      <c r="CE23" s="24">
        <v>604</v>
      </c>
      <c r="CF23" s="24">
        <v>412</v>
      </c>
      <c r="CG23" s="24">
        <v>350</v>
      </c>
      <c r="CH23" s="24">
        <v>133</v>
      </c>
      <c r="CI23" s="24">
        <v>66</v>
      </c>
      <c r="CJ23" s="24">
        <v>197</v>
      </c>
      <c r="CK23" s="24">
        <v>110</v>
      </c>
      <c r="CL23" s="24">
        <v>543</v>
      </c>
      <c r="CM23" s="24">
        <v>451</v>
      </c>
      <c r="CN23" s="24">
        <v>264</v>
      </c>
      <c r="CO23" s="24">
        <v>395</v>
      </c>
      <c r="CP23" s="24">
        <v>303</v>
      </c>
      <c r="CQ23" s="24">
        <v>236</v>
      </c>
      <c r="CR23" s="24">
        <v>49</v>
      </c>
      <c r="CS23" s="24">
        <v>582</v>
      </c>
      <c r="CT23" s="24">
        <v>88</v>
      </c>
      <c r="CU23" s="24">
        <v>521</v>
      </c>
      <c r="CV23" s="24">
        <v>434</v>
      </c>
      <c r="CW23" s="24">
        <v>367</v>
      </c>
      <c r="CX23" s="24">
        <v>155</v>
      </c>
      <c r="CY23" s="24">
        <v>281</v>
      </c>
      <c r="CZ23" s="24">
        <v>219</v>
      </c>
      <c r="DA23" s="24">
        <v>2</v>
      </c>
      <c r="DB23" s="24">
        <v>565</v>
      </c>
      <c r="DC23" s="24">
        <v>498</v>
      </c>
    </row>
    <row r="24" spans="2:107" ht="15" x14ac:dyDescent="0.25">
      <c r="B24" s="24">
        <v>163</v>
      </c>
      <c r="C24" s="24">
        <v>141</v>
      </c>
      <c r="D24" s="24">
        <v>249</v>
      </c>
      <c r="E24" s="24">
        <v>202</v>
      </c>
      <c r="F24" s="24">
        <v>185</v>
      </c>
      <c r="G24" s="24">
        <v>42</v>
      </c>
      <c r="H24" s="24">
        <v>25</v>
      </c>
      <c r="I24" s="24">
        <v>103</v>
      </c>
      <c r="J24" s="24">
        <v>81</v>
      </c>
      <c r="K24" s="24">
        <v>64</v>
      </c>
      <c r="L24" s="24">
        <v>546</v>
      </c>
      <c r="M24" s="24">
        <v>504</v>
      </c>
      <c r="N24" s="24">
        <v>607</v>
      </c>
      <c r="O24" s="24">
        <v>590</v>
      </c>
      <c r="P24" s="24">
        <v>568</v>
      </c>
      <c r="Q24" s="24">
        <v>405</v>
      </c>
      <c r="R24" s="24">
        <v>383</v>
      </c>
      <c r="S24" s="24">
        <v>486</v>
      </c>
      <c r="T24" s="24">
        <v>469</v>
      </c>
      <c r="U24" s="24">
        <v>447</v>
      </c>
      <c r="V24" s="24">
        <v>284</v>
      </c>
      <c r="W24" s="24">
        <v>262</v>
      </c>
      <c r="X24" s="24">
        <v>370</v>
      </c>
      <c r="Y24" s="24">
        <v>348</v>
      </c>
      <c r="Z24" s="24">
        <v>301</v>
      </c>
      <c r="AC24" s="24">
        <v>613</v>
      </c>
      <c r="AD24" s="24">
        <v>509</v>
      </c>
      <c r="AE24" s="24">
        <v>542</v>
      </c>
      <c r="AF24" s="24">
        <v>596</v>
      </c>
      <c r="AG24" s="24">
        <v>555</v>
      </c>
      <c r="AH24" s="24">
        <v>104</v>
      </c>
      <c r="AI24" s="24">
        <v>25</v>
      </c>
      <c r="AJ24" s="24">
        <v>33</v>
      </c>
      <c r="AK24" s="24">
        <v>87</v>
      </c>
      <c r="AL24" s="24">
        <v>66</v>
      </c>
      <c r="AM24" s="24">
        <v>247</v>
      </c>
      <c r="AN24" s="24">
        <v>143</v>
      </c>
      <c r="AO24" s="24">
        <v>151</v>
      </c>
      <c r="AP24" s="24">
        <v>210</v>
      </c>
      <c r="AQ24" s="24">
        <v>189</v>
      </c>
      <c r="AR24" s="24">
        <v>481</v>
      </c>
      <c r="AS24" s="24">
        <v>377</v>
      </c>
      <c r="AT24" s="24">
        <v>415</v>
      </c>
      <c r="AU24" s="24">
        <v>469</v>
      </c>
      <c r="AV24" s="24">
        <v>448</v>
      </c>
      <c r="AW24" s="24">
        <v>370</v>
      </c>
      <c r="AX24" s="24">
        <v>261</v>
      </c>
      <c r="AY24" s="24">
        <v>299</v>
      </c>
      <c r="AZ24" s="24">
        <v>328</v>
      </c>
      <c r="BA24" s="24">
        <v>307</v>
      </c>
      <c r="BD24" s="24">
        <v>490</v>
      </c>
      <c r="BE24" s="24">
        <v>254</v>
      </c>
      <c r="BF24" s="24">
        <v>168</v>
      </c>
      <c r="BG24" s="24">
        <v>57</v>
      </c>
      <c r="BH24" s="24">
        <v>596</v>
      </c>
      <c r="BI24" s="24">
        <v>527</v>
      </c>
      <c r="BJ24" s="24">
        <v>441</v>
      </c>
      <c r="BK24" s="24">
        <v>335</v>
      </c>
      <c r="BL24" s="24">
        <v>249</v>
      </c>
      <c r="BM24" s="24">
        <v>13</v>
      </c>
      <c r="BN24" s="24">
        <v>94</v>
      </c>
      <c r="BO24" s="24">
        <v>608</v>
      </c>
      <c r="BP24" s="24">
        <v>397</v>
      </c>
      <c r="BQ24" s="24">
        <v>286</v>
      </c>
      <c r="BR24" s="24">
        <v>180</v>
      </c>
      <c r="BS24" s="24">
        <v>131</v>
      </c>
      <c r="BT24" s="24">
        <v>50</v>
      </c>
      <c r="BU24" s="24">
        <v>564</v>
      </c>
      <c r="BV24" s="24">
        <v>453</v>
      </c>
      <c r="BW24" s="24">
        <v>367</v>
      </c>
      <c r="BX24" s="24">
        <v>323</v>
      </c>
      <c r="BY24" s="24">
        <v>212</v>
      </c>
      <c r="BZ24" s="24">
        <v>101</v>
      </c>
      <c r="CA24" s="24">
        <v>520</v>
      </c>
      <c r="CB24" s="24">
        <v>409</v>
      </c>
      <c r="CE24" s="24">
        <v>89</v>
      </c>
      <c r="CF24" s="24">
        <v>522</v>
      </c>
      <c r="CG24" s="24">
        <v>435</v>
      </c>
      <c r="CH24" s="24">
        <v>368</v>
      </c>
      <c r="CI24" s="24">
        <v>151</v>
      </c>
      <c r="CJ24" s="24">
        <v>282</v>
      </c>
      <c r="CK24" s="24">
        <v>220</v>
      </c>
      <c r="CL24" s="24">
        <v>3</v>
      </c>
      <c r="CM24" s="24">
        <v>561</v>
      </c>
      <c r="CN24" s="24">
        <v>499</v>
      </c>
      <c r="CO24" s="24">
        <v>605</v>
      </c>
      <c r="CP24" s="24">
        <v>413</v>
      </c>
      <c r="CQ24" s="24">
        <v>346</v>
      </c>
      <c r="CR24" s="24">
        <v>134</v>
      </c>
      <c r="CS24" s="24">
        <v>67</v>
      </c>
      <c r="CT24" s="24">
        <v>198</v>
      </c>
      <c r="CU24" s="24">
        <v>106</v>
      </c>
      <c r="CV24" s="24">
        <v>544</v>
      </c>
      <c r="CW24" s="24">
        <v>452</v>
      </c>
      <c r="CX24" s="24">
        <v>265</v>
      </c>
      <c r="CY24" s="24">
        <v>391</v>
      </c>
      <c r="CZ24" s="24">
        <v>304</v>
      </c>
      <c r="DA24" s="24">
        <v>237</v>
      </c>
      <c r="DB24" s="24">
        <v>50</v>
      </c>
      <c r="DC24" s="24">
        <v>583</v>
      </c>
    </row>
    <row r="25" spans="2:107" ht="15" x14ac:dyDescent="0.25">
      <c r="B25" s="24">
        <v>224</v>
      </c>
      <c r="C25" s="24">
        <v>177</v>
      </c>
      <c r="D25" s="24">
        <v>160</v>
      </c>
      <c r="E25" s="24">
        <v>138</v>
      </c>
      <c r="F25" s="24">
        <v>241</v>
      </c>
      <c r="G25" s="24">
        <v>78</v>
      </c>
      <c r="H25" s="24">
        <v>56</v>
      </c>
      <c r="I25" s="24">
        <v>39</v>
      </c>
      <c r="J25" s="24">
        <v>17</v>
      </c>
      <c r="K25" s="24">
        <v>125</v>
      </c>
      <c r="L25" s="24">
        <v>582</v>
      </c>
      <c r="M25" s="24">
        <v>565</v>
      </c>
      <c r="N25" s="24">
        <v>543</v>
      </c>
      <c r="O25" s="24">
        <v>521</v>
      </c>
      <c r="P25" s="24">
        <v>604</v>
      </c>
      <c r="Q25" s="24">
        <v>461</v>
      </c>
      <c r="R25" s="24">
        <v>444</v>
      </c>
      <c r="S25" s="24">
        <v>422</v>
      </c>
      <c r="T25" s="24">
        <v>380</v>
      </c>
      <c r="U25" s="24">
        <v>483</v>
      </c>
      <c r="V25" s="24">
        <v>345</v>
      </c>
      <c r="W25" s="24">
        <v>323</v>
      </c>
      <c r="X25" s="24">
        <v>276</v>
      </c>
      <c r="Y25" s="24">
        <v>259</v>
      </c>
      <c r="Z25" s="24">
        <v>362</v>
      </c>
      <c r="AC25" s="24">
        <v>580</v>
      </c>
      <c r="AD25" s="24">
        <v>567</v>
      </c>
      <c r="AE25" s="24">
        <v>521</v>
      </c>
      <c r="AF25" s="24">
        <v>538</v>
      </c>
      <c r="AG25" s="24">
        <v>609</v>
      </c>
      <c r="AH25" s="24">
        <v>91</v>
      </c>
      <c r="AI25" s="24">
        <v>58</v>
      </c>
      <c r="AJ25" s="24">
        <v>12</v>
      </c>
      <c r="AK25" s="24">
        <v>29</v>
      </c>
      <c r="AL25" s="24">
        <v>125</v>
      </c>
      <c r="AM25" s="24">
        <v>214</v>
      </c>
      <c r="AN25" s="24">
        <v>176</v>
      </c>
      <c r="AO25" s="24">
        <v>135</v>
      </c>
      <c r="AP25" s="24">
        <v>172</v>
      </c>
      <c r="AQ25" s="24">
        <v>243</v>
      </c>
      <c r="AR25" s="24">
        <v>473</v>
      </c>
      <c r="AS25" s="24">
        <v>440</v>
      </c>
      <c r="AT25" s="24">
        <v>394</v>
      </c>
      <c r="AU25" s="24">
        <v>406</v>
      </c>
      <c r="AV25" s="24">
        <v>477</v>
      </c>
      <c r="AW25" s="24">
        <v>332</v>
      </c>
      <c r="AX25" s="24">
        <v>324</v>
      </c>
      <c r="AY25" s="24">
        <v>253</v>
      </c>
      <c r="AZ25" s="24">
        <v>295</v>
      </c>
      <c r="BA25" s="24">
        <v>361</v>
      </c>
      <c r="BD25" s="24">
        <v>602</v>
      </c>
      <c r="BE25" s="24">
        <v>391</v>
      </c>
      <c r="BF25" s="24">
        <v>285</v>
      </c>
      <c r="BG25" s="24">
        <v>199</v>
      </c>
      <c r="BH25" s="24">
        <v>88</v>
      </c>
      <c r="BI25" s="24">
        <v>44</v>
      </c>
      <c r="BJ25" s="24">
        <v>558</v>
      </c>
      <c r="BK25" s="24">
        <v>472</v>
      </c>
      <c r="BL25" s="24">
        <v>361</v>
      </c>
      <c r="BM25" s="24">
        <v>130</v>
      </c>
      <c r="BN25" s="24">
        <v>206</v>
      </c>
      <c r="BO25" s="24">
        <v>125</v>
      </c>
      <c r="BP25" s="24">
        <v>514</v>
      </c>
      <c r="BQ25" s="24">
        <v>403</v>
      </c>
      <c r="BR25" s="24">
        <v>317</v>
      </c>
      <c r="BS25" s="24">
        <v>273</v>
      </c>
      <c r="BT25" s="24">
        <v>162</v>
      </c>
      <c r="BU25" s="24">
        <v>51</v>
      </c>
      <c r="BV25" s="24">
        <v>595</v>
      </c>
      <c r="BW25" s="24">
        <v>484</v>
      </c>
      <c r="BX25" s="24">
        <v>440</v>
      </c>
      <c r="BY25" s="24">
        <v>329</v>
      </c>
      <c r="BZ25" s="24">
        <v>243</v>
      </c>
      <c r="CA25" s="24">
        <v>7</v>
      </c>
      <c r="CB25" s="24">
        <v>546</v>
      </c>
      <c r="CE25" s="24">
        <v>199</v>
      </c>
      <c r="CF25" s="24">
        <v>107</v>
      </c>
      <c r="CG25" s="24">
        <v>545</v>
      </c>
      <c r="CH25" s="24">
        <v>453</v>
      </c>
      <c r="CI25" s="24">
        <v>261</v>
      </c>
      <c r="CJ25" s="24">
        <v>392</v>
      </c>
      <c r="CK25" s="24">
        <v>305</v>
      </c>
      <c r="CL25" s="24">
        <v>238</v>
      </c>
      <c r="CM25" s="24">
        <v>46</v>
      </c>
      <c r="CN25" s="24">
        <v>584</v>
      </c>
      <c r="CO25" s="24">
        <v>90</v>
      </c>
      <c r="CP25" s="24">
        <v>523</v>
      </c>
      <c r="CQ25" s="24">
        <v>431</v>
      </c>
      <c r="CR25" s="24">
        <v>369</v>
      </c>
      <c r="CS25" s="24">
        <v>152</v>
      </c>
      <c r="CT25" s="24">
        <v>283</v>
      </c>
      <c r="CU25" s="24">
        <v>216</v>
      </c>
      <c r="CV25" s="24">
        <v>4</v>
      </c>
      <c r="CW25" s="24">
        <v>562</v>
      </c>
      <c r="CX25" s="24">
        <v>500</v>
      </c>
      <c r="CY25" s="24">
        <v>601</v>
      </c>
      <c r="CZ25" s="24">
        <v>414</v>
      </c>
      <c r="DA25" s="24">
        <v>347</v>
      </c>
      <c r="DB25" s="24">
        <v>135</v>
      </c>
      <c r="DC25" s="24">
        <v>68</v>
      </c>
    </row>
    <row r="26" spans="2:107" ht="15" x14ac:dyDescent="0.25">
      <c r="B26" s="24">
        <v>393</v>
      </c>
      <c r="C26" s="24">
        <v>496</v>
      </c>
      <c r="D26" s="24">
        <v>454</v>
      </c>
      <c r="E26" s="24">
        <v>432</v>
      </c>
      <c r="F26" s="24">
        <v>415</v>
      </c>
      <c r="G26" s="24">
        <v>272</v>
      </c>
      <c r="H26" s="24">
        <v>355</v>
      </c>
      <c r="I26" s="24">
        <v>333</v>
      </c>
      <c r="J26" s="24">
        <v>311</v>
      </c>
      <c r="K26" s="24">
        <v>294</v>
      </c>
      <c r="L26" s="24">
        <v>126</v>
      </c>
      <c r="M26" s="24">
        <v>234</v>
      </c>
      <c r="N26" s="24">
        <v>212</v>
      </c>
      <c r="O26" s="24">
        <v>195</v>
      </c>
      <c r="P26" s="24">
        <v>173</v>
      </c>
      <c r="Q26" s="24">
        <v>10</v>
      </c>
      <c r="R26" s="24">
        <v>113</v>
      </c>
      <c r="S26" s="24">
        <v>91</v>
      </c>
      <c r="T26" s="24">
        <v>74</v>
      </c>
      <c r="U26" s="24">
        <v>27</v>
      </c>
      <c r="V26" s="24">
        <v>514</v>
      </c>
      <c r="W26" s="24">
        <v>617</v>
      </c>
      <c r="X26" s="24">
        <v>600</v>
      </c>
      <c r="Y26" s="24">
        <v>553</v>
      </c>
      <c r="Z26" s="24">
        <v>531</v>
      </c>
      <c r="AC26" s="24">
        <v>399</v>
      </c>
      <c r="AD26" s="24">
        <v>470</v>
      </c>
      <c r="AE26" s="24">
        <v>482</v>
      </c>
      <c r="AF26" s="24">
        <v>436</v>
      </c>
      <c r="AG26" s="24">
        <v>403</v>
      </c>
      <c r="AH26" s="24">
        <v>251</v>
      </c>
      <c r="AI26" s="24">
        <v>347</v>
      </c>
      <c r="AJ26" s="24">
        <v>364</v>
      </c>
      <c r="AK26" s="24">
        <v>318</v>
      </c>
      <c r="AL26" s="24">
        <v>285</v>
      </c>
      <c r="AM26" s="24">
        <v>15</v>
      </c>
      <c r="AN26" s="24">
        <v>81</v>
      </c>
      <c r="AO26" s="24">
        <v>123</v>
      </c>
      <c r="AP26" s="24">
        <v>52</v>
      </c>
      <c r="AQ26" s="24">
        <v>44</v>
      </c>
      <c r="AR26" s="24">
        <v>142</v>
      </c>
      <c r="AS26" s="24">
        <v>213</v>
      </c>
      <c r="AT26" s="24">
        <v>230</v>
      </c>
      <c r="AU26" s="24">
        <v>184</v>
      </c>
      <c r="AV26" s="24">
        <v>171</v>
      </c>
      <c r="AW26" s="24">
        <v>508</v>
      </c>
      <c r="AX26" s="24">
        <v>579</v>
      </c>
      <c r="AY26" s="24">
        <v>616</v>
      </c>
      <c r="AZ26" s="24">
        <v>575</v>
      </c>
      <c r="BA26" s="24">
        <v>537</v>
      </c>
      <c r="BD26" s="24">
        <v>61</v>
      </c>
      <c r="BE26" s="24">
        <v>580</v>
      </c>
      <c r="BF26" s="24">
        <v>494</v>
      </c>
      <c r="BG26" s="24">
        <v>258</v>
      </c>
      <c r="BH26" s="24">
        <v>172</v>
      </c>
      <c r="BI26" s="24">
        <v>228</v>
      </c>
      <c r="BJ26" s="24">
        <v>17</v>
      </c>
      <c r="BK26" s="24">
        <v>531</v>
      </c>
      <c r="BL26" s="24">
        <v>450</v>
      </c>
      <c r="BM26" s="24">
        <v>339</v>
      </c>
      <c r="BN26" s="24">
        <v>295</v>
      </c>
      <c r="BO26" s="24">
        <v>184</v>
      </c>
      <c r="BP26" s="24">
        <v>98</v>
      </c>
      <c r="BQ26" s="24">
        <v>612</v>
      </c>
      <c r="BR26" s="24">
        <v>376</v>
      </c>
      <c r="BS26" s="24">
        <v>457</v>
      </c>
      <c r="BT26" s="24">
        <v>371</v>
      </c>
      <c r="BU26" s="24">
        <v>140</v>
      </c>
      <c r="BV26" s="24">
        <v>29</v>
      </c>
      <c r="BW26" s="24">
        <v>568</v>
      </c>
      <c r="BX26" s="24">
        <v>524</v>
      </c>
      <c r="BY26" s="24">
        <v>413</v>
      </c>
      <c r="BZ26" s="24">
        <v>302</v>
      </c>
      <c r="CA26" s="24">
        <v>216</v>
      </c>
      <c r="CB26" s="24">
        <v>110</v>
      </c>
      <c r="CE26" s="24">
        <v>207</v>
      </c>
      <c r="CF26" s="24">
        <v>20</v>
      </c>
      <c r="CG26" s="24">
        <v>553</v>
      </c>
      <c r="CH26" s="24">
        <v>486</v>
      </c>
      <c r="CI26" s="24">
        <v>299</v>
      </c>
      <c r="CJ26" s="24">
        <v>405</v>
      </c>
      <c r="CK26" s="24">
        <v>338</v>
      </c>
      <c r="CL26" s="24">
        <v>146</v>
      </c>
      <c r="CM26" s="24">
        <v>59</v>
      </c>
      <c r="CN26" s="24">
        <v>617</v>
      </c>
      <c r="CO26" s="24">
        <v>123</v>
      </c>
      <c r="CP26" s="24">
        <v>531</v>
      </c>
      <c r="CQ26" s="24">
        <v>469</v>
      </c>
      <c r="CR26" s="24">
        <v>252</v>
      </c>
      <c r="CS26" s="24">
        <v>190</v>
      </c>
      <c r="CT26" s="24">
        <v>316</v>
      </c>
      <c r="CU26" s="24">
        <v>229</v>
      </c>
      <c r="CV26" s="24">
        <v>37</v>
      </c>
      <c r="CW26" s="24">
        <v>600</v>
      </c>
      <c r="CX26" s="24">
        <v>383</v>
      </c>
      <c r="CY26" s="24">
        <v>514</v>
      </c>
      <c r="CZ26" s="24">
        <v>447</v>
      </c>
      <c r="DA26" s="24">
        <v>360</v>
      </c>
      <c r="DB26" s="24">
        <v>168</v>
      </c>
      <c r="DC26" s="24">
        <v>76</v>
      </c>
    </row>
    <row r="27" spans="2:107" ht="15" x14ac:dyDescent="0.25">
      <c r="B27" s="24">
        <v>429</v>
      </c>
      <c r="C27" s="24">
        <v>407</v>
      </c>
      <c r="D27" s="24">
        <v>390</v>
      </c>
      <c r="E27" s="24">
        <v>493</v>
      </c>
      <c r="F27" s="24">
        <v>471</v>
      </c>
      <c r="G27" s="24">
        <v>308</v>
      </c>
      <c r="H27" s="24">
        <v>286</v>
      </c>
      <c r="I27" s="24">
        <v>269</v>
      </c>
      <c r="J27" s="24">
        <v>372</v>
      </c>
      <c r="K27" s="24">
        <v>330</v>
      </c>
      <c r="L27" s="24">
        <v>187</v>
      </c>
      <c r="M27" s="24">
        <v>170</v>
      </c>
      <c r="N27" s="24">
        <v>148</v>
      </c>
      <c r="O27" s="24">
        <v>226</v>
      </c>
      <c r="P27" s="24">
        <v>209</v>
      </c>
      <c r="Q27" s="24">
        <v>66</v>
      </c>
      <c r="R27" s="24">
        <v>49</v>
      </c>
      <c r="S27" s="24">
        <v>2</v>
      </c>
      <c r="T27" s="24">
        <v>110</v>
      </c>
      <c r="U27" s="24">
        <v>88</v>
      </c>
      <c r="V27" s="24">
        <v>575</v>
      </c>
      <c r="W27" s="24">
        <v>528</v>
      </c>
      <c r="X27" s="24">
        <v>506</v>
      </c>
      <c r="Y27" s="24">
        <v>614</v>
      </c>
      <c r="Z27" s="24">
        <v>592</v>
      </c>
      <c r="AC27" s="24">
        <v>428</v>
      </c>
      <c r="AD27" s="24">
        <v>407</v>
      </c>
      <c r="AE27" s="24">
        <v>461</v>
      </c>
      <c r="AF27" s="24">
        <v>499</v>
      </c>
      <c r="AG27" s="24">
        <v>395</v>
      </c>
      <c r="AH27" s="24">
        <v>310</v>
      </c>
      <c r="AI27" s="24">
        <v>289</v>
      </c>
      <c r="AJ27" s="24">
        <v>343</v>
      </c>
      <c r="AK27" s="24">
        <v>351</v>
      </c>
      <c r="AL27" s="24">
        <v>272</v>
      </c>
      <c r="AM27" s="24">
        <v>69</v>
      </c>
      <c r="AN27" s="24">
        <v>48</v>
      </c>
      <c r="AO27" s="24">
        <v>77</v>
      </c>
      <c r="AP27" s="24">
        <v>115</v>
      </c>
      <c r="AQ27" s="24">
        <v>6</v>
      </c>
      <c r="AR27" s="24">
        <v>196</v>
      </c>
      <c r="AS27" s="24">
        <v>155</v>
      </c>
      <c r="AT27" s="24">
        <v>209</v>
      </c>
      <c r="AU27" s="24">
        <v>242</v>
      </c>
      <c r="AV27" s="24">
        <v>138</v>
      </c>
      <c r="AW27" s="24">
        <v>562</v>
      </c>
      <c r="AX27" s="24">
        <v>541</v>
      </c>
      <c r="AY27" s="24">
        <v>600</v>
      </c>
      <c r="AZ27" s="24">
        <v>608</v>
      </c>
      <c r="BA27" s="24">
        <v>504</v>
      </c>
      <c r="BD27" s="24">
        <v>178</v>
      </c>
      <c r="BE27" s="24">
        <v>92</v>
      </c>
      <c r="BF27" s="24">
        <v>606</v>
      </c>
      <c r="BG27" s="24">
        <v>400</v>
      </c>
      <c r="BH27" s="24">
        <v>289</v>
      </c>
      <c r="BI27" s="24">
        <v>370</v>
      </c>
      <c r="BJ27" s="24">
        <v>134</v>
      </c>
      <c r="BK27" s="24">
        <v>48</v>
      </c>
      <c r="BL27" s="24">
        <v>562</v>
      </c>
      <c r="BM27" s="24">
        <v>451</v>
      </c>
      <c r="BN27" s="24">
        <v>407</v>
      </c>
      <c r="BO27" s="24">
        <v>321</v>
      </c>
      <c r="BP27" s="24">
        <v>215</v>
      </c>
      <c r="BQ27" s="24">
        <v>104</v>
      </c>
      <c r="BR27" s="24">
        <v>518</v>
      </c>
      <c r="BS27" s="24">
        <v>599</v>
      </c>
      <c r="BT27" s="24">
        <v>488</v>
      </c>
      <c r="BU27" s="24">
        <v>252</v>
      </c>
      <c r="BV27" s="24">
        <v>166</v>
      </c>
      <c r="BW27" s="24">
        <v>60</v>
      </c>
      <c r="BX27" s="24">
        <v>11</v>
      </c>
      <c r="BY27" s="24">
        <v>530</v>
      </c>
      <c r="BZ27" s="24">
        <v>444</v>
      </c>
      <c r="CA27" s="24">
        <v>333</v>
      </c>
      <c r="CB27" s="24">
        <v>247</v>
      </c>
      <c r="CE27" s="24">
        <v>317</v>
      </c>
      <c r="CF27" s="24">
        <v>230</v>
      </c>
      <c r="CG27" s="24">
        <v>38</v>
      </c>
      <c r="CH27" s="24">
        <v>596</v>
      </c>
      <c r="CI27" s="24">
        <v>384</v>
      </c>
      <c r="CJ27" s="24">
        <v>515</v>
      </c>
      <c r="CK27" s="24">
        <v>448</v>
      </c>
      <c r="CL27" s="24">
        <v>356</v>
      </c>
      <c r="CM27" s="24">
        <v>169</v>
      </c>
      <c r="CN27" s="24">
        <v>77</v>
      </c>
      <c r="CO27" s="24">
        <v>208</v>
      </c>
      <c r="CP27" s="24">
        <v>16</v>
      </c>
      <c r="CQ27" s="24">
        <v>554</v>
      </c>
      <c r="CR27" s="24">
        <v>487</v>
      </c>
      <c r="CS27" s="24">
        <v>300</v>
      </c>
      <c r="CT27" s="24">
        <v>401</v>
      </c>
      <c r="CU27" s="24">
        <v>339</v>
      </c>
      <c r="CV27" s="24">
        <v>147</v>
      </c>
      <c r="CW27" s="24">
        <v>60</v>
      </c>
      <c r="CX27" s="24">
        <v>618</v>
      </c>
      <c r="CY27" s="24">
        <v>124</v>
      </c>
      <c r="CZ27" s="24">
        <v>532</v>
      </c>
      <c r="DA27" s="24">
        <v>470</v>
      </c>
      <c r="DB27" s="24">
        <v>253</v>
      </c>
      <c r="DC27" s="24">
        <v>186</v>
      </c>
    </row>
    <row r="28" spans="2:107" ht="15" x14ac:dyDescent="0.25">
      <c r="B28" s="24">
        <v>490</v>
      </c>
      <c r="C28" s="24">
        <v>468</v>
      </c>
      <c r="D28" s="24">
        <v>446</v>
      </c>
      <c r="E28" s="24">
        <v>404</v>
      </c>
      <c r="F28" s="24">
        <v>382</v>
      </c>
      <c r="G28" s="24">
        <v>369</v>
      </c>
      <c r="H28" s="24">
        <v>347</v>
      </c>
      <c r="I28" s="24">
        <v>305</v>
      </c>
      <c r="J28" s="24">
        <v>283</v>
      </c>
      <c r="K28" s="24">
        <v>261</v>
      </c>
      <c r="L28" s="24">
        <v>248</v>
      </c>
      <c r="M28" s="24">
        <v>201</v>
      </c>
      <c r="N28" s="24">
        <v>184</v>
      </c>
      <c r="O28" s="24">
        <v>162</v>
      </c>
      <c r="P28" s="24">
        <v>145</v>
      </c>
      <c r="Q28" s="24">
        <v>102</v>
      </c>
      <c r="R28" s="24">
        <v>85</v>
      </c>
      <c r="S28" s="24">
        <v>63</v>
      </c>
      <c r="T28" s="24">
        <v>41</v>
      </c>
      <c r="U28" s="24">
        <v>24</v>
      </c>
      <c r="V28" s="24">
        <v>606</v>
      </c>
      <c r="W28" s="24">
        <v>589</v>
      </c>
      <c r="X28" s="24">
        <v>567</v>
      </c>
      <c r="Y28" s="24">
        <v>550</v>
      </c>
      <c r="Z28" s="24">
        <v>503</v>
      </c>
      <c r="AC28" s="24">
        <v>411</v>
      </c>
      <c r="AD28" s="24">
        <v>478</v>
      </c>
      <c r="AE28" s="24">
        <v>445</v>
      </c>
      <c r="AF28" s="24">
        <v>382</v>
      </c>
      <c r="AG28" s="24">
        <v>474</v>
      </c>
      <c r="AH28" s="24">
        <v>293</v>
      </c>
      <c r="AI28" s="24">
        <v>360</v>
      </c>
      <c r="AJ28" s="24">
        <v>322</v>
      </c>
      <c r="AK28" s="24">
        <v>264</v>
      </c>
      <c r="AL28" s="24">
        <v>326</v>
      </c>
      <c r="AM28" s="24">
        <v>27</v>
      </c>
      <c r="AN28" s="24">
        <v>119</v>
      </c>
      <c r="AO28" s="24">
        <v>56</v>
      </c>
      <c r="AP28" s="24">
        <v>23</v>
      </c>
      <c r="AQ28" s="24">
        <v>90</v>
      </c>
      <c r="AR28" s="24">
        <v>159</v>
      </c>
      <c r="AS28" s="24">
        <v>246</v>
      </c>
      <c r="AT28" s="24">
        <v>188</v>
      </c>
      <c r="AU28" s="24">
        <v>130</v>
      </c>
      <c r="AV28" s="24">
        <v>217</v>
      </c>
      <c r="AW28" s="24">
        <v>550</v>
      </c>
      <c r="AX28" s="24">
        <v>612</v>
      </c>
      <c r="AY28" s="24">
        <v>554</v>
      </c>
      <c r="AZ28" s="24">
        <v>516</v>
      </c>
      <c r="BA28" s="24">
        <v>583</v>
      </c>
      <c r="BD28" s="24">
        <v>320</v>
      </c>
      <c r="BE28" s="24">
        <v>209</v>
      </c>
      <c r="BF28" s="24">
        <v>123</v>
      </c>
      <c r="BG28" s="24">
        <v>512</v>
      </c>
      <c r="BH28" s="24">
        <v>401</v>
      </c>
      <c r="BI28" s="24">
        <v>482</v>
      </c>
      <c r="BJ28" s="24">
        <v>271</v>
      </c>
      <c r="BK28" s="24">
        <v>165</v>
      </c>
      <c r="BL28" s="24">
        <v>54</v>
      </c>
      <c r="BM28" s="24">
        <v>593</v>
      </c>
      <c r="BN28" s="24">
        <v>549</v>
      </c>
      <c r="BO28" s="24">
        <v>438</v>
      </c>
      <c r="BP28" s="24">
        <v>327</v>
      </c>
      <c r="BQ28" s="24">
        <v>241</v>
      </c>
      <c r="BR28" s="24">
        <v>10</v>
      </c>
      <c r="BS28" s="24">
        <v>86</v>
      </c>
      <c r="BT28" s="24">
        <v>605</v>
      </c>
      <c r="BU28" s="24">
        <v>394</v>
      </c>
      <c r="BV28" s="24">
        <v>283</v>
      </c>
      <c r="BW28" s="24">
        <v>197</v>
      </c>
      <c r="BX28" s="24">
        <v>128</v>
      </c>
      <c r="BY28" s="24">
        <v>42</v>
      </c>
      <c r="BZ28" s="24">
        <v>556</v>
      </c>
      <c r="CA28" s="24">
        <v>475</v>
      </c>
      <c r="CB28" s="24">
        <v>364</v>
      </c>
      <c r="CE28" s="24">
        <v>402</v>
      </c>
      <c r="CF28" s="24">
        <v>340</v>
      </c>
      <c r="CG28" s="24">
        <v>148</v>
      </c>
      <c r="CH28" s="24">
        <v>56</v>
      </c>
      <c r="CI28" s="24">
        <v>619</v>
      </c>
      <c r="CJ28" s="24">
        <v>125</v>
      </c>
      <c r="CK28" s="24">
        <v>533</v>
      </c>
      <c r="CL28" s="24">
        <v>466</v>
      </c>
      <c r="CM28" s="24">
        <v>254</v>
      </c>
      <c r="CN28" s="24">
        <v>187</v>
      </c>
      <c r="CO28" s="24">
        <v>318</v>
      </c>
      <c r="CP28" s="24">
        <v>226</v>
      </c>
      <c r="CQ28" s="24">
        <v>39</v>
      </c>
      <c r="CR28" s="24">
        <v>597</v>
      </c>
      <c r="CS28" s="24">
        <v>385</v>
      </c>
      <c r="CT28" s="24">
        <v>511</v>
      </c>
      <c r="CU28" s="24">
        <v>449</v>
      </c>
      <c r="CV28" s="24">
        <v>357</v>
      </c>
      <c r="CW28" s="24">
        <v>170</v>
      </c>
      <c r="CX28" s="24">
        <v>78</v>
      </c>
      <c r="CY28" s="24">
        <v>209</v>
      </c>
      <c r="CZ28" s="24">
        <v>17</v>
      </c>
      <c r="DA28" s="24">
        <v>555</v>
      </c>
      <c r="DB28" s="24">
        <v>488</v>
      </c>
      <c r="DC28" s="24">
        <v>296</v>
      </c>
    </row>
    <row r="29" spans="2:107" ht="15" x14ac:dyDescent="0.25">
      <c r="B29" s="24">
        <v>421</v>
      </c>
      <c r="C29" s="24">
        <v>379</v>
      </c>
      <c r="D29" s="24">
        <v>482</v>
      </c>
      <c r="E29" s="24">
        <v>465</v>
      </c>
      <c r="F29" s="24">
        <v>443</v>
      </c>
      <c r="G29" s="24">
        <v>280</v>
      </c>
      <c r="H29" s="24">
        <v>258</v>
      </c>
      <c r="I29" s="24">
        <v>361</v>
      </c>
      <c r="J29" s="24">
        <v>344</v>
      </c>
      <c r="K29" s="24">
        <v>322</v>
      </c>
      <c r="L29" s="24">
        <v>159</v>
      </c>
      <c r="M29" s="24">
        <v>137</v>
      </c>
      <c r="N29" s="24">
        <v>245</v>
      </c>
      <c r="O29" s="24">
        <v>223</v>
      </c>
      <c r="P29" s="24">
        <v>176</v>
      </c>
      <c r="Q29" s="24">
        <v>38</v>
      </c>
      <c r="R29" s="24">
        <v>16</v>
      </c>
      <c r="S29" s="24">
        <v>124</v>
      </c>
      <c r="T29" s="24">
        <v>77</v>
      </c>
      <c r="U29" s="24">
        <v>60</v>
      </c>
      <c r="V29" s="24">
        <v>542</v>
      </c>
      <c r="W29" s="24">
        <v>525</v>
      </c>
      <c r="X29" s="24">
        <v>603</v>
      </c>
      <c r="Y29" s="24">
        <v>581</v>
      </c>
      <c r="Z29" s="24">
        <v>564</v>
      </c>
      <c r="AC29" s="24">
        <v>495</v>
      </c>
      <c r="AD29" s="24">
        <v>386</v>
      </c>
      <c r="AE29" s="24">
        <v>424</v>
      </c>
      <c r="AF29" s="24">
        <v>453</v>
      </c>
      <c r="AG29" s="24">
        <v>432</v>
      </c>
      <c r="AH29" s="24">
        <v>372</v>
      </c>
      <c r="AI29" s="24">
        <v>268</v>
      </c>
      <c r="AJ29" s="24">
        <v>276</v>
      </c>
      <c r="AK29" s="24">
        <v>335</v>
      </c>
      <c r="AL29" s="24">
        <v>314</v>
      </c>
      <c r="AM29" s="24">
        <v>106</v>
      </c>
      <c r="AN29" s="24">
        <v>2</v>
      </c>
      <c r="AO29" s="24">
        <v>40</v>
      </c>
      <c r="AP29" s="24">
        <v>94</v>
      </c>
      <c r="AQ29" s="24">
        <v>73</v>
      </c>
      <c r="AR29" s="24">
        <v>238</v>
      </c>
      <c r="AS29" s="24">
        <v>134</v>
      </c>
      <c r="AT29" s="24">
        <v>167</v>
      </c>
      <c r="AU29" s="24">
        <v>221</v>
      </c>
      <c r="AV29" s="24">
        <v>180</v>
      </c>
      <c r="AW29" s="24">
        <v>604</v>
      </c>
      <c r="AX29" s="24">
        <v>525</v>
      </c>
      <c r="AY29" s="24">
        <v>533</v>
      </c>
      <c r="AZ29" s="24">
        <v>587</v>
      </c>
      <c r="BA29" s="24">
        <v>566</v>
      </c>
      <c r="BD29" s="24">
        <v>432</v>
      </c>
      <c r="BE29" s="24">
        <v>346</v>
      </c>
      <c r="BF29" s="24">
        <v>240</v>
      </c>
      <c r="BG29" s="24">
        <v>4</v>
      </c>
      <c r="BH29" s="24">
        <v>543</v>
      </c>
      <c r="BI29" s="24">
        <v>624</v>
      </c>
      <c r="BJ29" s="24">
        <v>388</v>
      </c>
      <c r="BK29" s="24">
        <v>277</v>
      </c>
      <c r="BL29" s="24">
        <v>191</v>
      </c>
      <c r="BM29" s="24">
        <v>85</v>
      </c>
      <c r="BN29" s="24">
        <v>36</v>
      </c>
      <c r="BO29" s="24">
        <v>555</v>
      </c>
      <c r="BP29" s="24">
        <v>469</v>
      </c>
      <c r="BQ29" s="24">
        <v>358</v>
      </c>
      <c r="BR29" s="24">
        <v>147</v>
      </c>
      <c r="BS29" s="24">
        <v>203</v>
      </c>
      <c r="BT29" s="24">
        <v>117</v>
      </c>
      <c r="BU29" s="24">
        <v>506</v>
      </c>
      <c r="BV29" s="24">
        <v>425</v>
      </c>
      <c r="BW29" s="24">
        <v>314</v>
      </c>
      <c r="BX29" s="24">
        <v>270</v>
      </c>
      <c r="BY29" s="24">
        <v>159</v>
      </c>
      <c r="BZ29" s="24">
        <v>73</v>
      </c>
      <c r="CA29" s="24">
        <v>587</v>
      </c>
      <c r="CB29" s="24">
        <v>476</v>
      </c>
      <c r="CE29" s="24">
        <v>512</v>
      </c>
      <c r="CF29" s="24">
        <v>450</v>
      </c>
      <c r="CG29" s="24">
        <v>358</v>
      </c>
      <c r="CH29" s="24">
        <v>166</v>
      </c>
      <c r="CI29" s="24">
        <v>79</v>
      </c>
      <c r="CJ29" s="24">
        <v>210</v>
      </c>
      <c r="CK29" s="24">
        <v>18</v>
      </c>
      <c r="CL29" s="24">
        <v>551</v>
      </c>
      <c r="CM29" s="24">
        <v>489</v>
      </c>
      <c r="CN29" s="24">
        <v>297</v>
      </c>
      <c r="CO29" s="24">
        <v>403</v>
      </c>
      <c r="CP29" s="24">
        <v>336</v>
      </c>
      <c r="CQ29" s="24">
        <v>149</v>
      </c>
      <c r="CR29" s="24">
        <v>57</v>
      </c>
      <c r="CS29" s="24">
        <v>620</v>
      </c>
      <c r="CT29" s="24">
        <v>121</v>
      </c>
      <c r="CU29" s="24">
        <v>534</v>
      </c>
      <c r="CV29" s="24">
        <v>467</v>
      </c>
      <c r="CW29" s="24">
        <v>255</v>
      </c>
      <c r="CX29" s="24">
        <v>188</v>
      </c>
      <c r="CY29" s="24">
        <v>319</v>
      </c>
      <c r="CZ29" s="24">
        <v>227</v>
      </c>
      <c r="DA29" s="24">
        <v>40</v>
      </c>
      <c r="DB29" s="24">
        <v>598</v>
      </c>
      <c r="DC29" s="24">
        <v>381</v>
      </c>
    </row>
    <row r="30" spans="2:107" ht="15" x14ac:dyDescent="0.25">
      <c r="B30" s="24">
        <v>457</v>
      </c>
      <c r="C30" s="24">
        <v>440</v>
      </c>
      <c r="D30" s="24">
        <v>418</v>
      </c>
      <c r="E30" s="24">
        <v>396</v>
      </c>
      <c r="F30" s="24">
        <v>479</v>
      </c>
      <c r="G30" s="24">
        <v>336</v>
      </c>
      <c r="H30" s="24">
        <v>319</v>
      </c>
      <c r="I30" s="24">
        <v>297</v>
      </c>
      <c r="J30" s="24">
        <v>255</v>
      </c>
      <c r="K30" s="24">
        <v>358</v>
      </c>
      <c r="L30" s="24">
        <v>220</v>
      </c>
      <c r="M30" s="24">
        <v>198</v>
      </c>
      <c r="N30" s="24">
        <v>151</v>
      </c>
      <c r="O30" s="24">
        <v>134</v>
      </c>
      <c r="P30" s="24">
        <v>237</v>
      </c>
      <c r="Q30" s="24">
        <v>99</v>
      </c>
      <c r="R30" s="24">
        <v>52</v>
      </c>
      <c r="S30" s="24">
        <v>35</v>
      </c>
      <c r="T30" s="24">
        <v>13</v>
      </c>
      <c r="U30" s="24">
        <v>116</v>
      </c>
      <c r="V30" s="24">
        <v>578</v>
      </c>
      <c r="W30" s="24">
        <v>556</v>
      </c>
      <c r="X30" s="24">
        <v>539</v>
      </c>
      <c r="Y30" s="24">
        <v>517</v>
      </c>
      <c r="Z30" s="24">
        <v>625</v>
      </c>
      <c r="AC30" s="24">
        <v>457</v>
      </c>
      <c r="AD30" s="24">
        <v>449</v>
      </c>
      <c r="AE30" s="24">
        <v>378</v>
      </c>
      <c r="AF30" s="24">
        <v>420</v>
      </c>
      <c r="AG30" s="24">
        <v>486</v>
      </c>
      <c r="AH30" s="24">
        <v>339</v>
      </c>
      <c r="AI30" s="24">
        <v>301</v>
      </c>
      <c r="AJ30" s="24">
        <v>260</v>
      </c>
      <c r="AK30" s="24">
        <v>297</v>
      </c>
      <c r="AL30" s="24">
        <v>368</v>
      </c>
      <c r="AM30" s="24">
        <v>98</v>
      </c>
      <c r="AN30" s="24">
        <v>65</v>
      </c>
      <c r="AO30" s="24">
        <v>19</v>
      </c>
      <c r="AP30" s="24">
        <v>31</v>
      </c>
      <c r="AQ30" s="24">
        <v>102</v>
      </c>
      <c r="AR30" s="24">
        <v>205</v>
      </c>
      <c r="AS30" s="24">
        <v>192</v>
      </c>
      <c r="AT30" s="24">
        <v>146</v>
      </c>
      <c r="AU30" s="24">
        <v>163</v>
      </c>
      <c r="AV30" s="24">
        <v>234</v>
      </c>
      <c r="AW30" s="24">
        <v>591</v>
      </c>
      <c r="AX30" s="24">
        <v>558</v>
      </c>
      <c r="AY30" s="24">
        <v>512</v>
      </c>
      <c r="AZ30" s="24">
        <v>529</v>
      </c>
      <c r="BA30" s="24">
        <v>625</v>
      </c>
      <c r="BD30" s="24">
        <v>574</v>
      </c>
      <c r="BE30" s="24">
        <v>463</v>
      </c>
      <c r="BF30" s="24">
        <v>352</v>
      </c>
      <c r="BG30" s="24">
        <v>141</v>
      </c>
      <c r="BH30" s="24">
        <v>35</v>
      </c>
      <c r="BI30" s="24">
        <v>111</v>
      </c>
      <c r="BJ30" s="24">
        <v>505</v>
      </c>
      <c r="BK30" s="24">
        <v>419</v>
      </c>
      <c r="BL30" s="24">
        <v>308</v>
      </c>
      <c r="BM30" s="24">
        <v>222</v>
      </c>
      <c r="BN30" s="24">
        <v>153</v>
      </c>
      <c r="BO30" s="24">
        <v>67</v>
      </c>
      <c r="BP30" s="24">
        <v>581</v>
      </c>
      <c r="BQ30" s="24">
        <v>500</v>
      </c>
      <c r="BR30" s="24">
        <v>264</v>
      </c>
      <c r="BS30" s="24">
        <v>345</v>
      </c>
      <c r="BT30" s="24">
        <v>234</v>
      </c>
      <c r="BU30" s="24">
        <v>23</v>
      </c>
      <c r="BV30" s="24">
        <v>537</v>
      </c>
      <c r="BW30" s="24">
        <v>426</v>
      </c>
      <c r="BX30" s="24">
        <v>382</v>
      </c>
      <c r="BY30" s="24">
        <v>296</v>
      </c>
      <c r="BZ30" s="24">
        <v>190</v>
      </c>
      <c r="CA30" s="24">
        <v>79</v>
      </c>
      <c r="CB30" s="24">
        <v>618</v>
      </c>
      <c r="CE30" s="24">
        <v>122</v>
      </c>
      <c r="CF30" s="24">
        <v>535</v>
      </c>
      <c r="CG30" s="24">
        <v>468</v>
      </c>
      <c r="CH30" s="24">
        <v>251</v>
      </c>
      <c r="CI30" s="24">
        <v>189</v>
      </c>
      <c r="CJ30" s="24">
        <v>320</v>
      </c>
      <c r="CK30" s="24">
        <v>228</v>
      </c>
      <c r="CL30" s="24">
        <v>36</v>
      </c>
      <c r="CM30" s="24">
        <v>599</v>
      </c>
      <c r="CN30" s="24">
        <v>382</v>
      </c>
      <c r="CO30" s="24">
        <v>513</v>
      </c>
      <c r="CP30" s="24">
        <v>446</v>
      </c>
      <c r="CQ30" s="24">
        <v>359</v>
      </c>
      <c r="CR30" s="24">
        <v>167</v>
      </c>
      <c r="CS30" s="24">
        <v>80</v>
      </c>
      <c r="CT30" s="24">
        <v>206</v>
      </c>
      <c r="CU30" s="24">
        <v>19</v>
      </c>
      <c r="CV30" s="24">
        <v>552</v>
      </c>
      <c r="CW30" s="24">
        <v>490</v>
      </c>
      <c r="CX30" s="24">
        <v>298</v>
      </c>
      <c r="CY30" s="24">
        <v>404</v>
      </c>
      <c r="CZ30" s="24">
        <v>337</v>
      </c>
      <c r="DA30" s="24">
        <v>150</v>
      </c>
      <c r="DB30" s="24">
        <v>58</v>
      </c>
      <c r="DC30" s="24">
        <v>616</v>
      </c>
    </row>
    <row r="35" spans="2:107" ht="15" x14ac:dyDescent="0.25">
      <c r="N35" s="330" t="s">
        <v>62</v>
      </c>
      <c r="AO35" s="330" t="s">
        <v>64</v>
      </c>
      <c r="BP35" s="330" t="s">
        <v>66</v>
      </c>
      <c r="CQ35" s="330" t="s">
        <v>794</v>
      </c>
    </row>
    <row r="37" spans="2:107" x14ac:dyDescent="0.2">
      <c r="B37" s="331" t="s">
        <v>70</v>
      </c>
      <c r="C37" s="332" t="s">
        <v>71</v>
      </c>
      <c r="D37" s="332" t="s">
        <v>72</v>
      </c>
      <c r="E37" s="332" t="s">
        <v>73</v>
      </c>
      <c r="F37" s="332" t="s">
        <v>74</v>
      </c>
      <c r="G37" s="332" t="s">
        <v>75</v>
      </c>
      <c r="H37" s="332" t="s">
        <v>76</v>
      </c>
      <c r="I37" s="332" t="s">
        <v>77</v>
      </c>
      <c r="J37" s="332" t="s">
        <v>78</v>
      </c>
      <c r="K37" s="332" t="s">
        <v>79</v>
      </c>
      <c r="L37" s="332" t="s">
        <v>80</v>
      </c>
      <c r="M37" s="332" t="s">
        <v>81</v>
      </c>
      <c r="N37" s="333" t="s">
        <v>82</v>
      </c>
      <c r="O37" s="332" t="s">
        <v>83</v>
      </c>
      <c r="P37" s="332" t="s">
        <v>84</v>
      </c>
      <c r="Q37" s="332" t="s">
        <v>85</v>
      </c>
      <c r="R37" s="332" t="s">
        <v>86</v>
      </c>
      <c r="S37" s="332" t="s">
        <v>87</v>
      </c>
      <c r="T37" s="332" t="s">
        <v>88</v>
      </c>
      <c r="U37" s="332" t="s">
        <v>89</v>
      </c>
      <c r="V37" s="332" t="s">
        <v>90</v>
      </c>
      <c r="W37" s="332" t="s">
        <v>91</v>
      </c>
      <c r="X37" s="332" t="s">
        <v>92</v>
      </c>
      <c r="Y37" s="332" t="s">
        <v>93</v>
      </c>
      <c r="Z37" s="334" t="s">
        <v>94</v>
      </c>
      <c r="AC37" s="335" t="s">
        <v>70</v>
      </c>
      <c r="AD37" s="193" t="s">
        <v>95</v>
      </c>
      <c r="AE37" s="193" t="s">
        <v>96</v>
      </c>
      <c r="AF37" s="193" t="s">
        <v>97</v>
      </c>
      <c r="AG37" s="193" t="s">
        <v>98</v>
      </c>
      <c r="AH37" s="193" t="s">
        <v>99</v>
      </c>
      <c r="AI37" s="193" t="s">
        <v>100</v>
      </c>
      <c r="AJ37" s="193" t="s">
        <v>101</v>
      </c>
      <c r="AK37" s="193" t="s">
        <v>102</v>
      </c>
      <c r="AL37" s="193" t="s">
        <v>103</v>
      </c>
      <c r="AM37" s="193" t="s">
        <v>104</v>
      </c>
      <c r="AN37" s="193" t="s">
        <v>105</v>
      </c>
      <c r="AO37" s="336" t="s">
        <v>106</v>
      </c>
      <c r="AP37" s="193" t="s">
        <v>107</v>
      </c>
      <c r="AQ37" s="193" t="s">
        <v>108</v>
      </c>
      <c r="AR37" s="193" t="s">
        <v>109</v>
      </c>
      <c r="AS37" s="193" t="s">
        <v>87</v>
      </c>
      <c r="AT37" s="193" t="s">
        <v>110</v>
      </c>
      <c r="AU37" s="193" t="s">
        <v>111</v>
      </c>
      <c r="AV37" s="193" t="s">
        <v>112</v>
      </c>
      <c r="AW37" s="193" t="s">
        <v>113</v>
      </c>
      <c r="AX37" s="193" t="s">
        <v>114</v>
      </c>
      <c r="AY37" s="193" t="s">
        <v>115</v>
      </c>
      <c r="AZ37" s="193" t="s">
        <v>116</v>
      </c>
      <c r="BA37" s="337" t="s">
        <v>94</v>
      </c>
      <c r="BD37" s="335" t="s">
        <v>117</v>
      </c>
      <c r="BE37" s="193" t="s">
        <v>118</v>
      </c>
      <c r="BF37" s="193" t="s">
        <v>119</v>
      </c>
      <c r="BG37" s="193" t="s">
        <v>120</v>
      </c>
      <c r="BH37" s="193" t="s">
        <v>121</v>
      </c>
      <c r="BI37" s="193" t="s">
        <v>122</v>
      </c>
      <c r="BJ37" s="193" t="s">
        <v>123</v>
      </c>
      <c r="BK37" s="193" t="s">
        <v>124</v>
      </c>
      <c r="BL37" s="193" t="s">
        <v>99</v>
      </c>
      <c r="BM37" s="193" t="s">
        <v>125</v>
      </c>
      <c r="BN37" s="193" t="s">
        <v>126</v>
      </c>
      <c r="BO37" s="193" t="s">
        <v>127</v>
      </c>
      <c r="BP37" s="336" t="s">
        <v>128</v>
      </c>
      <c r="BQ37" s="193" t="s">
        <v>129</v>
      </c>
      <c r="BR37" s="193" t="s">
        <v>130</v>
      </c>
      <c r="BS37" s="193" t="s">
        <v>131</v>
      </c>
      <c r="BT37" s="193" t="s">
        <v>132</v>
      </c>
      <c r="BU37" s="193" t="s">
        <v>133</v>
      </c>
      <c r="BV37" s="193" t="s">
        <v>134</v>
      </c>
      <c r="BW37" s="193" t="s">
        <v>135</v>
      </c>
      <c r="BX37" s="193" t="s">
        <v>77</v>
      </c>
      <c r="BY37" s="193" t="s">
        <v>136</v>
      </c>
      <c r="BZ37" s="193" t="s">
        <v>137</v>
      </c>
      <c r="CA37" s="193" t="s">
        <v>138</v>
      </c>
      <c r="CB37" s="337" t="s">
        <v>139</v>
      </c>
      <c r="CE37" s="338" t="s">
        <v>348</v>
      </c>
      <c r="CF37" s="339" t="s">
        <v>407</v>
      </c>
      <c r="CG37" s="339" t="s">
        <v>593</v>
      </c>
      <c r="CH37" s="339" t="s">
        <v>535</v>
      </c>
      <c r="CI37" s="339" t="s">
        <v>226</v>
      </c>
      <c r="CJ37" s="339" t="s">
        <v>531</v>
      </c>
      <c r="CK37" s="339" t="s">
        <v>229</v>
      </c>
      <c r="CL37" s="339" t="s">
        <v>557</v>
      </c>
      <c r="CM37" s="339" t="s">
        <v>106</v>
      </c>
      <c r="CN37" s="339" t="s">
        <v>418</v>
      </c>
      <c r="CO37" s="339" t="s">
        <v>666</v>
      </c>
      <c r="CP37" s="339" t="s">
        <v>170</v>
      </c>
      <c r="CQ37" s="340" t="s">
        <v>536</v>
      </c>
      <c r="CR37" s="339" t="s">
        <v>227</v>
      </c>
      <c r="CS37" s="339" t="s">
        <v>522</v>
      </c>
      <c r="CT37" s="339" t="s">
        <v>121</v>
      </c>
      <c r="CU37" s="339" t="s">
        <v>319</v>
      </c>
      <c r="CV37" s="339" t="s">
        <v>196</v>
      </c>
      <c r="CW37" s="339" t="s">
        <v>377</v>
      </c>
      <c r="CX37" s="339" t="s">
        <v>268</v>
      </c>
      <c r="CY37" s="339" t="s">
        <v>444</v>
      </c>
      <c r="CZ37" s="339" t="s">
        <v>360</v>
      </c>
      <c r="DA37" s="339" t="s">
        <v>228</v>
      </c>
      <c r="DB37" s="339" t="s">
        <v>590</v>
      </c>
      <c r="DC37" s="341" t="s">
        <v>642</v>
      </c>
    </row>
    <row r="38" spans="2:107" x14ac:dyDescent="0.2">
      <c r="B38" s="332" t="s">
        <v>140</v>
      </c>
      <c r="C38" s="331" t="s">
        <v>128</v>
      </c>
      <c r="D38" s="332" t="s">
        <v>141</v>
      </c>
      <c r="E38" s="332" t="s">
        <v>142</v>
      </c>
      <c r="F38" s="332" t="s">
        <v>143</v>
      </c>
      <c r="G38" s="332" t="s">
        <v>144</v>
      </c>
      <c r="H38" s="332" t="s">
        <v>145</v>
      </c>
      <c r="I38" s="332" t="s">
        <v>146</v>
      </c>
      <c r="J38" s="332" t="s">
        <v>147</v>
      </c>
      <c r="K38" s="332" t="s">
        <v>148</v>
      </c>
      <c r="L38" s="332" t="s">
        <v>149</v>
      </c>
      <c r="M38" s="332" t="s">
        <v>150</v>
      </c>
      <c r="N38" s="333" t="s">
        <v>151</v>
      </c>
      <c r="O38" s="332" t="s">
        <v>152</v>
      </c>
      <c r="P38" s="332" t="s">
        <v>153</v>
      </c>
      <c r="Q38" s="332" t="s">
        <v>154</v>
      </c>
      <c r="R38" s="332" t="s">
        <v>155</v>
      </c>
      <c r="S38" s="332" t="s">
        <v>156</v>
      </c>
      <c r="T38" s="332" t="s">
        <v>157</v>
      </c>
      <c r="U38" s="332" t="s">
        <v>158</v>
      </c>
      <c r="V38" s="332" t="s">
        <v>159</v>
      </c>
      <c r="W38" s="332" t="s">
        <v>160</v>
      </c>
      <c r="X38" s="332" t="s">
        <v>161</v>
      </c>
      <c r="Y38" s="334" t="s">
        <v>162</v>
      </c>
      <c r="Z38" s="332" t="s">
        <v>163</v>
      </c>
      <c r="AC38" s="193" t="s">
        <v>164</v>
      </c>
      <c r="AD38" s="335" t="s">
        <v>165</v>
      </c>
      <c r="AE38" s="193" t="s">
        <v>166</v>
      </c>
      <c r="AF38" s="193" t="s">
        <v>142</v>
      </c>
      <c r="AG38" s="193" t="s">
        <v>167</v>
      </c>
      <c r="AH38" s="193" t="s">
        <v>168</v>
      </c>
      <c r="AI38" s="193" t="s">
        <v>169</v>
      </c>
      <c r="AJ38" s="193" t="s">
        <v>170</v>
      </c>
      <c r="AK38" s="193" t="s">
        <v>81</v>
      </c>
      <c r="AL38" s="193" t="s">
        <v>171</v>
      </c>
      <c r="AM38" s="193" t="s">
        <v>172</v>
      </c>
      <c r="AN38" s="193" t="s">
        <v>173</v>
      </c>
      <c r="AO38" s="336" t="s">
        <v>174</v>
      </c>
      <c r="AP38" s="193" t="s">
        <v>175</v>
      </c>
      <c r="AQ38" s="193" t="s">
        <v>176</v>
      </c>
      <c r="AR38" s="193" t="s">
        <v>177</v>
      </c>
      <c r="AS38" s="193" t="s">
        <v>178</v>
      </c>
      <c r="AT38" s="193" t="s">
        <v>179</v>
      </c>
      <c r="AU38" s="193" t="s">
        <v>180</v>
      </c>
      <c r="AV38" s="193" t="s">
        <v>181</v>
      </c>
      <c r="AW38" s="193" t="s">
        <v>182</v>
      </c>
      <c r="AX38" s="193" t="s">
        <v>183</v>
      </c>
      <c r="AY38" s="193" t="s">
        <v>184</v>
      </c>
      <c r="AZ38" s="337" t="s">
        <v>185</v>
      </c>
      <c r="BA38" s="193" t="s">
        <v>186</v>
      </c>
      <c r="BD38" s="193" t="s">
        <v>187</v>
      </c>
      <c r="BE38" s="335" t="s">
        <v>165</v>
      </c>
      <c r="BF38" s="193" t="s">
        <v>172</v>
      </c>
      <c r="BG38" s="193" t="s">
        <v>153</v>
      </c>
      <c r="BH38" s="193" t="s">
        <v>188</v>
      </c>
      <c r="BI38" s="193" t="s">
        <v>177</v>
      </c>
      <c r="BJ38" s="193" t="s">
        <v>189</v>
      </c>
      <c r="BK38" s="193" t="s">
        <v>190</v>
      </c>
      <c r="BL38" s="193" t="s">
        <v>191</v>
      </c>
      <c r="BM38" s="193" t="s">
        <v>192</v>
      </c>
      <c r="BN38" s="193" t="s">
        <v>193</v>
      </c>
      <c r="BO38" s="193" t="s">
        <v>85</v>
      </c>
      <c r="BP38" s="336" t="s">
        <v>194</v>
      </c>
      <c r="BQ38" s="193" t="s">
        <v>195</v>
      </c>
      <c r="BR38" s="193" t="s">
        <v>196</v>
      </c>
      <c r="BS38" s="193" t="s">
        <v>197</v>
      </c>
      <c r="BT38" s="193" t="s">
        <v>198</v>
      </c>
      <c r="BU38" s="193" t="s">
        <v>199</v>
      </c>
      <c r="BV38" s="193" t="s">
        <v>200</v>
      </c>
      <c r="BW38" s="193" t="s">
        <v>201</v>
      </c>
      <c r="BX38" s="193" t="s">
        <v>202</v>
      </c>
      <c r="BY38" s="193" t="s">
        <v>203</v>
      </c>
      <c r="BZ38" s="193" t="s">
        <v>204</v>
      </c>
      <c r="CA38" s="337" t="s">
        <v>205</v>
      </c>
      <c r="CB38" s="193" t="s">
        <v>182</v>
      </c>
      <c r="CE38" s="339" t="s">
        <v>516</v>
      </c>
      <c r="CF38" s="338" t="s">
        <v>580</v>
      </c>
      <c r="CG38" s="339" t="s">
        <v>174</v>
      </c>
      <c r="CH38" s="339" t="s">
        <v>476</v>
      </c>
      <c r="CI38" s="339" t="s">
        <v>88</v>
      </c>
      <c r="CJ38" s="339" t="s">
        <v>236</v>
      </c>
      <c r="CK38" s="339" t="s">
        <v>86</v>
      </c>
      <c r="CL38" s="339" t="s">
        <v>701</v>
      </c>
      <c r="CM38" s="339" t="s">
        <v>489</v>
      </c>
      <c r="CN38" s="339" t="s">
        <v>647</v>
      </c>
      <c r="CO38" s="339" t="s">
        <v>529</v>
      </c>
      <c r="CP38" s="339" t="s">
        <v>461</v>
      </c>
      <c r="CQ38" s="340" t="s">
        <v>475</v>
      </c>
      <c r="CR38" s="339" t="s">
        <v>89</v>
      </c>
      <c r="CS38" s="339" t="s">
        <v>361</v>
      </c>
      <c r="CT38" s="339" t="s">
        <v>87</v>
      </c>
      <c r="CU38" s="339" t="s">
        <v>654</v>
      </c>
      <c r="CV38" s="339" t="s">
        <v>667</v>
      </c>
      <c r="CW38" s="339" t="s">
        <v>648</v>
      </c>
      <c r="CX38" s="339" t="s">
        <v>445</v>
      </c>
      <c r="CY38" s="339" t="s">
        <v>118</v>
      </c>
      <c r="CZ38" s="339" t="s">
        <v>316</v>
      </c>
      <c r="DA38" s="339" t="s">
        <v>85</v>
      </c>
      <c r="DB38" s="341" t="s">
        <v>375</v>
      </c>
      <c r="DC38" s="339" t="s">
        <v>96</v>
      </c>
    </row>
    <row r="39" spans="2:107" x14ac:dyDescent="0.2">
      <c r="B39" s="332" t="s">
        <v>209</v>
      </c>
      <c r="C39" s="332" t="s">
        <v>1</v>
      </c>
      <c r="D39" s="331" t="s">
        <v>210</v>
      </c>
      <c r="E39" s="332" t="s">
        <v>211</v>
      </c>
      <c r="F39" s="332" t="s">
        <v>212</v>
      </c>
      <c r="G39" s="332" t="s">
        <v>213</v>
      </c>
      <c r="H39" s="332" t="s">
        <v>214</v>
      </c>
      <c r="I39" s="332" t="s">
        <v>215</v>
      </c>
      <c r="J39" s="332" t="s">
        <v>197</v>
      </c>
      <c r="K39" s="332" t="s">
        <v>104</v>
      </c>
      <c r="L39" s="332" t="s">
        <v>216</v>
      </c>
      <c r="M39" s="332" t="s">
        <v>217</v>
      </c>
      <c r="N39" s="333" t="s">
        <v>218</v>
      </c>
      <c r="O39" s="332" t="s">
        <v>219</v>
      </c>
      <c r="P39" s="332" t="s">
        <v>220</v>
      </c>
      <c r="Q39" s="332" t="s">
        <v>221</v>
      </c>
      <c r="R39" s="332" t="s">
        <v>222</v>
      </c>
      <c r="S39" s="332" t="s">
        <v>223</v>
      </c>
      <c r="T39" s="332" t="s">
        <v>224</v>
      </c>
      <c r="U39" s="332" t="s">
        <v>225</v>
      </c>
      <c r="V39" s="332" t="s">
        <v>121</v>
      </c>
      <c r="W39" s="332" t="s">
        <v>226</v>
      </c>
      <c r="X39" s="334" t="s">
        <v>227</v>
      </c>
      <c r="Y39" s="332" t="s">
        <v>228</v>
      </c>
      <c r="Z39" s="332" t="s">
        <v>229</v>
      </c>
      <c r="AC39" s="193" t="s">
        <v>230</v>
      </c>
      <c r="AD39" s="193" t="s">
        <v>231</v>
      </c>
      <c r="AE39" s="335" t="s">
        <v>232</v>
      </c>
      <c r="AF39" s="193" t="s">
        <v>233</v>
      </c>
      <c r="AG39" s="193" t="s">
        <v>1</v>
      </c>
      <c r="AH39" s="193" t="s">
        <v>234</v>
      </c>
      <c r="AI39" s="193" t="s">
        <v>235</v>
      </c>
      <c r="AJ39" s="193" t="s">
        <v>236</v>
      </c>
      <c r="AK39" s="193" t="s">
        <v>237</v>
      </c>
      <c r="AL39" s="193" t="s">
        <v>153</v>
      </c>
      <c r="AM39" s="193" t="s">
        <v>238</v>
      </c>
      <c r="AN39" s="193" t="s">
        <v>124</v>
      </c>
      <c r="AO39" s="336" t="s">
        <v>239</v>
      </c>
      <c r="AP39" s="193" t="s">
        <v>240</v>
      </c>
      <c r="AQ39" s="193" t="s">
        <v>241</v>
      </c>
      <c r="AR39" s="193" t="s">
        <v>242</v>
      </c>
      <c r="AS39" s="193" t="s">
        <v>126</v>
      </c>
      <c r="AT39" s="193" t="s">
        <v>154</v>
      </c>
      <c r="AU39" s="193" t="s">
        <v>243</v>
      </c>
      <c r="AV39" s="193" t="s">
        <v>244</v>
      </c>
      <c r="AW39" s="193" t="s">
        <v>245</v>
      </c>
      <c r="AX39" s="193" t="s">
        <v>121</v>
      </c>
      <c r="AY39" s="337" t="s">
        <v>246</v>
      </c>
      <c r="AZ39" s="193" t="s">
        <v>247</v>
      </c>
      <c r="BA39" s="193" t="s">
        <v>248</v>
      </c>
      <c r="BD39" s="193" t="s">
        <v>249</v>
      </c>
      <c r="BE39" s="193" t="s">
        <v>250</v>
      </c>
      <c r="BF39" s="335" t="s">
        <v>73</v>
      </c>
      <c r="BG39" s="193" t="s">
        <v>251</v>
      </c>
      <c r="BH39" s="193" t="s">
        <v>252</v>
      </c>
      <c r="BI39" s="193" t="s">
        <v>253</v>
      </c>
      <c r="BJ39" s="193" t="s">
        <v>222</v>
      </c>
      <c r="BK39" s="193" t="s">
        <v>254</v>
      </c>
      <c r="BL39" s="193" t="s">
        <v>255</v>
      </c>
      <c r="BM39" s="193" t="s">
        <v>256</v>
      </c>
      <c r="BN39" s="193" t="s">
        <v>257</v>
      </c>
      <c r="BO39" s="193" t="s">
        <v>258</v>
      </c>
      <c r="BP39" s="336" t="s">
        <v>259</v>
      </c>
      <c r="BQ39" s="193" t="s">
        <v>260</v>
      </c>
      <c r="BR39" s="193" t="s">
        <v>2</v>
      </c>
      <c r="BS39" s="193" t="s">
        <v>261</v>
      </c>
      <c r="BT39" s="193" t="s">
        <v>262</v>
      </c>
      <c r="BU39" s="193" t="s">
        <v>263</v>
      </c>
      <c r="BV39" s="193" t="s">
        <v>264</v>
      </c>
      <c r="BW39" s="193" t="s">
        <v>161</v>
      </c>
      <c r="BX39" s="193" t="s">
        <v>265</v>
      </c>
      <c r="BY39" s="193" t="s">
        <v>96</v>
      </c>
      <c r="BZ39" s="337" t="s">
        <v>266</v>
      </c>
      <c r="CA39" s="193" t="s">
        <v>267</v>
      </c>
      <c r="CB39" s="193" t="s">
        <v>268</v>
      </c>
      <c r="CE39" s="339" t="s">
        <v>120</v>
      </c>
      <c r="CF39" s="339" t="s">
        <v>318</v>
      </c>
      <c r="CG39" s="338" t="s">
        <v>195</v>
      </c>
      <c r="CH39" s="339" t="s">
        <v>376</v>
      </c>
      <c r="CI39" s="339" t="s">
        <v>267</v>
      </c>
      <c r="CJ39" s="339" t="s">
        <v>393</v>
      </c>
      <c r="CK39" s="339" t="s">
        <v>279</v>
      </c>
      <c r="CL39" s="339" t="s">
        <v>545</v>
      </c>
      <c r="CM39" s="339" t="s">
        <v>116</v>
      </c>
      <c r="CN39" s="339" t="s">
        <v>618</v>
      </c>
      <c r="CO39" s="339" t="s">
        <v>575</v>
      </c>
      <c r="CP39" s="339" t="s">
        <v>619</v>
      </c>
      <c r="CQ39" s="340" t="s">
        <v>392</v>
      </c>
      <c r="CR39" s="339" t="s">
        <v>277</v>
      </c>
      <c r="CS39" s="339" t="s">
        <v>359</v>
      </c>
      <c r="CT39" s="339" t="s">
        <v>280</v>
      </c>
      <c r="CU39" s="339" t="s">
        <v>463</v>
      </c>
      <c r="CV39" s="339" t="s">
        <v>556</v>
      </c>
      <c r="CW39" s="339" t="s">
        <v>166</v>
      </c>
      <c r="CX39" s="339" t="s">
        <v>391</v>
      </c>
      <c r="CY39" s="339" t="s">
        <v>620</v>
      </c>
      <c r="CZ39" s="339" t="s">
        <v>239</v>
      </c>
      <c r="DA39" s="341" t="s">
        <v>278</v>
      </c>
      <c r="DB39" s="339" t="s">
        <v>684</v>
      </c>
      <c r="DC39" s="339" t="s">
        <v>482</v>
      </c>
    </row>
    <row r="40" spans="2:107" x14ac:dyDescent="0.2">
      <c r="B40" s="332" t="s">
        <v>269</v>
      </c>
      <c r="C40" s="332" t="s">
        <v>270</v>
      </c>
      <c r="D40" s="332" t="s">
        <v>190</v>
      </c>
      <c r="E40" s="331" t="s">
        <v>271</v>
      </c>
      <c r="F40" s="332" t="s">
        <v>272</v>
      </c>
      <c r="G40" s="332" t="s">
        <v>273</v>
      </c>
      <c r="H40" s="332" t="s">
        <v>274</v>
      </c>
      <c r="I40" s="332" t="s">
        <v>175</v>
      </c>
      <c r="J40" s="332" t="s">
        <v>275</v>
      </c>
      <c r="K40" s="332" t="s">
        <v>276</v>
      </c>
      <c r="L40" s="332" t="s">
        <v>267</v>
      </c>
      <c r="M40" s="332" t="s">
        <v>277</v>
      </c>
      <c r="N40" s="333" t="s">
        <v>278</v>
      </c>
      <c r="O40" s="332" t="s">
        <v>279</v>
      </c>
      <c r="P40" s="332" t="s">
        <v>280</v>
      </c>
      <c r="Q40" s="332" t="s">
        <v>281</v>
      </c>
      <c r="R40" s="332" t="s">
        <v>181</v>
      </c>
      <c r="S40" s="332" t="s">
        <v>282</v>
      </c>
      <c r="T40" s="332" t="s">
        <v>283</v>
      </c>
      <c r="U40" s="332" t="s">
        <v>132</v>
      </c>
      <c r="V40" s="332" t="s">
        <v>284</v>
      </c>
      <c r="W40" s="334" t="s">
        <v>285</v>
      </c>
      <c r="X40" s="332" t="s">
        <v>286</v>
      </c>
      <c r="Y40" s="332" t="s">
        <v>287</v>
      </c>
      <c r="Z40" s="332" t="s">
        <v>288</v>
      </c>
      <c r="AC40" s="193" t="s">
        <v>289</v>
      </c>
      <c r="AD40" s="193" t="s">
        <v>290</v>
      </c>
      <c r="AE40" s="193" t="s">
        <v>291</v>
      </c>
      <c r="AF40" s="335" t="s">
        <v>292</v>
      </c>
      <c r="AG40" s="193" t="s">
        <v>293</v>
      </c>
      <c r="AH40" s="193" t="s">
        <v>294</v>
      </c>
      <c r="AI40" s="193" t="s">
        <v>295</v>
      </c>
      <c r="AJ40" s="193" t="s">
        <v>267</v>
      </c>
      <c r="AK40" s="193" t="s">
        <v>296</v>
      </c>
      <c r="AL40" s="193" t="s">
        <v>297</v>
      </c>
      <c r="AM40" s="193" t="s">
        <v>298</v>
      </c>
      <c r="AN40" s="193" t="s">
        <v>299</v>
      </c>
      <c r="AO40" s="336" t="s">
        <v>145</v>
      </c>
      <c r="AP40" s="193" t="s">
        <v>300</v>
      </c>
      <c r="AQ40" s="193" t="s">
        <v>301</v>
      </c>
      <c r="AR40" s="193" t="s">
        <v>302</v>
      </c>
      <c r="AS40" s="193" t="s">
        <v>303</v>
      </c>
      <c r="AT40" s="193" t="s">
        <v>304</v>
      </c>
      <c r="AU40" s="193" t="s">
        <v>305</v>
      </c>
      <c r="AV40" s="193" t="s">
        <v>306</v>
      </c>
      <c r="AW40" s="193" t="s">
        <v>307</v>
      </c>
      <c r="AX40" s="337" t="s">
        <v>308</v>
      </c>
      <c r="AY40" s="193" t="s">
        <v>309</v>
      </c>
      <c r="AZ40" s="193" t="s">
        <v>287</v>
      </c>
      <c r="BA40" s="193" t="s">
        <v>310</v>
      </c>
      <c r="BD40" s="193" t="s">
        <v>311</v>
      </c>
      <c r="BE40" s="193" t="s">
        <v>312</v>
      </c>
      <c r="BF40" s="193" t="s">
        <v>313</v>
      </c>
      <c r="BG40" s="335" t="s">
        <v>314</v>
      </c>
      <c r="BH40" s="193" t="s">
        <v>315</v>
      </c>
      <c r="BI40" s="193" t="s">
        <v>144</v>
      </c>
      <c r="BJ40" s="193" t="s">
        <v>316</v>
      </c>
      <c r="BK40" s="193" t="s">
        <v>317</v>
      </c>
      <c r="BL40" s="193" t="s">
        <v>318</v>
      </c>
      <c r="BM40" s="193" t="s">
        <v>319</v>
      </c>
      <c r="BN40" s="193" t="s">
        <v>320</v>
      </c>
      <c r="BO40" s="193" t="s">
        <v>321</v>
      </c>
      <c r="BP40" s="336" t="s">
        <v>322</v>
      </c>
      <c r="BQ40" s="193" t="s">
        <v>323</v>
      </c>
      <c r="BR40" s="193" t="s">
        <v>287</v>
      </c>
      <c r="BS40" s="193" t="s">
        <v>324</v>
      </c>
      <c r="BT40" s="193" t="s">
        <v>293</v>
      </c>
      <c r="BU40" s="193" t="s">
        <v>300</v>
      </c>
      <c r="BV40" s="193" t="s">
        <v>81</v>
      </c>
      <c r="BW40" s="193" t="s">
        <v>325</v>
      </c>
      <c r="BX40" s="193" t="s">
        <v>305</v>
      </c>
      <c r="BY40" s="337" t="s">
        <v>326</v>
      </c>
      <c r="BZ40" s="193" t="s">
        <v>212</v>
      </c>
      <c r="CA40" s="193" t="s">
        <v>327</v>
      </c>
      <c r="CB40" s="193" t="s">
        <v>328</v>
      </c>
      <c r="CE40" s="339" t="s">
        <v>690</v>
      </c>
      <c r="CF40" s="339" t="s">
        <v>397</v>
      </c>
      <c r="CG40" s="339" t="s">
        <v>363</v>
      </c>
      <c r="CH40" s="338" t="s">
        <v>508</v>
      </c>
      <c r="CI40" s="339" t="s">
        <v>146</v>
      </c>
      <c r="CJ40" s="339" t="s">
        <v>117</v>
      </c>
      <c r="CK40" s="339" t="s">
        <v>144</v>
      </c>
      <c r="CL40" s="339" t="s">
        <v>193</v>
      </c>
      <c r="CM40" s="339" t="s">
        <v>112</v>
      </c>
      <c r="CN40" s="339" t="s">
        <v>265</v>
      </c>
      <c r="CO40" s="339" t="s">
        <v>607</v>
      </c>
      <c r="CP40" s="339" t="s">
        <v>571</v>
      </c>
      <c r="CQ40" s="340" t="s">
        <v>232</v>
      </c>
      <c r="CR40" s="339" t="s">
        <v>147</v>
      </c>
      <c r="CS40" s="339" t="s">
        <v>624</v>
      </c>
      <c r="CT40" s="339" t="s">
        <v>145</v>
      </c>
      <c r="CU40" s="339" t="s">
        <v>696</v>
      </c>
      <c r="CV40" s="339" t="s">
        <v>678</v>
      </c>
      <c r="CW40" s="339" t="s">
        <v>441</v>
      </c>
      <c r="CX40" s="339" t="s">
        <v>507</v>
      </c>
      <c r="CY40" s="339" t="s">
        <v>528</v>
      </c>
      <c r="CZ40" s="341" t="s">
        <v>449</v>
      </c>
      <c r="DA40" s="339" t="s">
        <v>148</v>
      </c>
      <c r="DB40" s="339" t="s">
        <v>352</v>
      </c>
      <c r="DC40" s="339" t="s">
        <v>417</v>
      </c>
    </row>
    <row r="41" spans="2:107" x14ac:dyDescent="0.2">
      <c r="B41" s="332" t="s">
        <v>331</v>
      </c>
      <c r="C41" s="332" t="s">
        <v>332</v>
      </c>
      <c r="D41" s="332" t="s">
        <v>291</v>
      </c>
      <c r="E41" s="332" t="s">
        <v>333</v>
      </c>
      <c r="F41" s="331" t="s">
        <v>334</v>
      </c>
      <c r="G41" s="332" t="s">
        <v>241</v>
      </c>
      <c r="H41" s="332" t="s">
        <v>335</v>
      </c>
      <c r="I41" s="332" t="s">
        <v>336</v>
      </c>
      <c r="J41" s="332" t="s">
        <v>337</v>
      </c>
      <c r="K41" s="332" t="s">
        <v>257</v>
      </c>
      <c r="L41" s="332" t="s">
        <v>4</v>
      </c>
      <c r="M41" s="332" t="s">
        <v>338</v>
      </c>
      <c r="N41" s="333" t="s">
        <v>339</v>
      </c>
      <c r="O41" s="332" t="s">
        <v>99</v>
      </c>
      <c r="P41" s="332" t="s">
        <v>340</v>
      </c>
      <c r="Q41" s="332" t="s">
        <v>341</v>
      </c>
      <c r="R41" s="332" t="s">
        <v>342</v>
      </c>
      <c r="S41" s="332" t="s">
        <v>312</v>
      </c>
      <c r="T41" s="332" t="s">
        <v>343</v>
      </c>
      <c r="U41" s="332" t="s">
        <v>302</v>
      </c>
      <c r="V41" s="334" t="s">
        <v>344</v>
      </c>
      <c r="W41" s="332" t="s">
        <v>182</v>
      </c>
      <c r="X41" s="332" t="s">
        <v>345</v>
      </c>
      <c r="Y41" s="332" t="s">
        <v>346</v>
      </c>
      <c r="Z41" s="332" t="s">
        <v>347</v>
      </c>
      <c r="AC41" s="193" t="s">
        <v>123</v>
      </c>
      <c r="AD41" s="193" t="s">
        <v>272</v>
      </c>
      <c r="AE41" s="193" t="s">
        <v>348</v>
      </c>
      <c r="AF41" s="193" t="s">
        <v>349</v>
      </c>
      <c r="AG41" s="335" t="s">
        <v>350</v>
      </c>
      <c r="AH41" s="193" t="s">
        <v>351</v>
      </c>
      <c r="AI41" s="193" t="s">
        <v>218</v>
      </c>
      <c r="AJ41" s="193" t="s">
        <v>352</v>
      </c>
      <c r="AK41" s="193" t="s">
        <v>353</v>
      </c>
      <c r="AL41" s="193" t="s">
        <v>354</v>
      </c>
      <c r="AM41" s="193" t="s">
        <v>355</v>
      </c>
      <c r="AN41" s="193" t="s">
        <v>78</v>
      </c>
      <c r="AO41" s="336" t="s">
        <v>266</v>
      </c>
      <c r="AP41" s="193" t="s">
        <v>356</v>
      </c>
      <c r="AQ41" s="193" t="s">
        <v>357</v>
      </c>
      <c r="AR41" s="193" t="s">
        <v>358</v>
      </c>
      <c r="AS41" s="193" t="s">
        <v>359</v>
      </c>
      <c r="AT41" s="193" t="s">
        <v>249</v>
      </c>
      <c r="AU41" s="193" t="s">
        <v>224</v>
      </c>
      <c r="AV41" s="193" t="s">
        <v>360</v>
      </c>
      <c r="AW41" s="337" t="s">
        <v>361</v>
      </c>
      <c r="AX41" s="193" t="s">
        <v>362</v>
      </c>
      <c r="AY41" s="193" t="s">
        <v>161</v>
      </c>
      <c r="AZ41" s="193" t="s">
        <v>363</v>
      </c>
      <c r="BA41" s="193" t="s">
        <v>364</v>
      </c>
      <c r="BD41" s="193" t="s">
        <v>274</v>
      </c>
      <c r="BE41" s="193" t="s">
        <v>365</v>
      </c>
      <c r="BF41" s="193" t="s">
        <v>366</v>
      </c>
      <c r="BG41" s="193" t="s">
        <v>367</v>
      </c>
      <c r="BH41" s="335" t="s">
        <v>368</v>
      </c>
      <c r="BI41" s="193" t="s">
        <v>369</v>
      </c>
      <c r="BJ41" s="193" t="s">
        <v>370</v>
      </c>
      <c r="BK41" s="193" t="s">
        <v>371</v>
      </c>
      <c r="BL41" s="193" t="s">
        <v>372</v>
      </c>
      <c r="BM41" s="193" t="s">
        <v>94</v>
      </c>
      <c r="BN41" s="193" t="s">
        <v>373</v>
      </c>
      <c r="BO41" s="193" t="s">
        <v>233</v>
      </c>
      <c r="BP41" s="336" t="s">
        <v>108</v>
      </c>
      <c r="BQ41" s="193" t="s">
        <v>218</v>
      </c>
      <c r="BR41" s="193" t="s">
        <v>374</v>
      </c>
      <c r="BS41" s="193" t="s">
        <v>112</v>
      </c>
      <c r="BT41" s="193" t="s">
        <v>375</v>
      </c>
      <c r="BU41" s="193" t="s">
        <v>331</v>
      </c>
      <c r="BV41" s="193" t="s">
        <v>376</v>
      </c>
      <c r="BW41" s="193" t="s">
        <v>377</v>
      </c>
      <c r="BX41" s="337" t="s">
        <v>378</v>
      </c>
      <c r="BY41" s="193" t="s">
        <v>157</v>
      </c>
      <c r="BZ41" s="193" t="s">
        <v>379</v>
      </c>
      <c r="CA41" s="193" t="s">
        <v>380</v>
      </c>
      <c r="CB41" s="193" t="s">
        <v>381</v>
      </c>
      <c r="CE41" s="339" t="s">
        <v>530</v>
      </c>
      <c r="CF41" s="339" t="s">
        <v>462</v>
      </c>
      <c r="CG41" s="339" t="s">
        <v>243</v>
      </c>
      <c r="CH41" s="339" t="s">
        <v>427</v>
      </c>
      <c r="CI41" s="338" t="s">
        <v>334</v>
      </c>
      <c r="CJ41" s="339" t="s">
        <v>428</v>
      </c>
      <c r="CK41" s="339" t="s">
        <v>291</v>
      </c>
      <c r="CL41" s="339" t="s">
        <v>552</v>
      </c>
      <c r="CM41" s="339" t="s">
        <v>604</v>
      </c>
      <c r="CN41" s="339" t="s">
        <v>634</v>
      </c>
      <c r="CO41" s="339" t="s">
        <v>119</v>
      </c>
      <c r="CP41" s="339" t="s">
        <v>317</v>
      </c>
      <c r="CQ41" s="340" t="s">
        <v>194</v>
      </c>
      <c r="CR41" s="339" t="s">
        <v>331</v>
      </c>
      <c r="CS41" s="339" t="s">
        <v>266</v>
      </c>
      <c r="CT41" s="339" t="s">
        <v>333</v>
      </c>
      <c r="CU41" s="339" t="s">
        <v>659</v>
      </c>
      <c r="CV41" s="339" t="s">
        <v>101</v>
      </c>
      <c r="CW41" s="339" t="s">
        <v>589</v>
      </c>
      <c r="CX41" s="339" t="s">
        <v>429</v>
      </c>
      <c r="CY41" s="341" t="s">
        <v>440</v>
      </c>
      <c r="CZ41" s="339" t="s">
        <v>113</v>
      </c>
      <c r="DA41" s="339" t="s">
        <v>332</v>
      </c>
      <c r="DB41" s="339" t="s">
        <v>638</v>
      </c>
      <c r="DC41" s="339" t="s">
        <v>664</v>
      </c>
    </row>
    <row r="42" spans="2:107" x14ac:dyDescent="0.2">
      <c r="B42" s="332" t="s">
        <v>382</v>
      </c>
      <c r="C42" s="332" t="s">
        <v>383</v>
      </c>
      <c r="D42" s="332" t="s">
        <v>179</v>
      </c>
      <c r="E42" s="332" t="s">
        <v>384</v>
      </c>
      <c r="F42" s="332" t="s">
        <v>125</v>
      </c>
      <c r="G42" s="331" t="s">
        <v>385</v>
      </c>
      <c r="H42" s="332" t="s">
        <v>386</v>
      </c>
      <c r="I42" s="332" t="s">
        <v>387</v>
      </c>
      <c r="J42" s="332" t="s">
        <v>313</v>
      </c>
      <c r="K42" s="332" t="s">
        <v>309</v>
      </c>
      <c r="L42" s="332" t="s">
        <v>167</v>
      </c>
      <c r="M42" s="332" t="s">
        <v>388</v>
      </c>
      <c r="N42" s="333" t="s">
        <v>202</v>
      </c>
      <c r="O42" s="332" t="s">
        <v>389</v>
      </c>
      <c r="P42" s="332" t="s">
        <v>390</v>
      </c>
      <c r="Q42" s="332" t="s">
        <v>391</v>
      </c>
      <c r="R42" s="332" t="s">
        <v>376</v>
      </c>
      <c r="S42" s="332" t="s">
        <v>392</v>
      </c>
      <c r="T42" s="332" t="s">
        <v>239</v>
      </c>
      <c r="U42" s="334" t="s">
        <v>393</v>
      </c>
      <c r="V42" s="332" t="s">
        <v>258</v>
      </c>
      <c r="W42" s="332" t="s">
        <v>294</v>
      </c>
      <c r="X42" s="332" t="s">
        <v>394</v>
      </c>
      <c r="Y42" s="332" t="s">
        <v>395</v>
      </c>
      <c r="Z42" s="332" t="s">
        <v>396</v>
      </c>
      <c r="AC42" s="193" t="s">
        <v>156</v>
      </c>
      <c r="AD42" s="193" t="s">
        <v>374</v>
      </c>
      <c r="AE42" s="193" t="s">
        <v>397</v>
      </c>
      <c r="AF42" s="193" t="s">
        <v>398</v>
      </c>
      <c r="AG42" s="193" t="s">
        <v>399</v>
      </c>
      <c r="AH42" s="335" t="s">
        <v>400</v>
      </c>
      <c r="AI42" s="193" t="s">
        <v>401</v>
      </c>
      <c r="AJ42" s="193" t="s">
        <v>254</v>
      </c>
      <c r="AK42" s="193" t="s">
        <v>93</v>
      </c>
      <c r="AL42" s="193" t="s">
        <v>402</v>
      </c>
      <c r="AM42" s="193" t="s">
        <v>403</v>
      </c>
      <c r="AN42" s="193" t="s">
        <v>378</v>
      </c>
      <c r="AO42" s="336" t="s">
        <v>404</v>
      </c>
      <c r="AP42" s="193" t="s">
        <v>149</v>
      </c>
      <c r="AQ42" s="193" t="s">
        <v>405</v>
      </c>
      <c r="AR42" s="193" t="s">
        <v>391</v>
      </c>
      <c r="AS42" s="193" t="s">
        <v>370</v>
      </c>
      <c r="AT42" s="193" t="s">
        <v>406</v>
      </c>
      <c r="AU42" s="193" t="s">
        <v>407</v>
      </c>
      <c r="AV42" s="337" t="s">
        <v>336</v>
      </c>
      <c r="AW42" s="193" t="s">
        <v>408</v>
      </c>
      <c r="AX42" s="193" t="s">
        <v>409</v>
      </c>
      <c r="AY42" s="193" t="s">
        <v>388</v>
      </c>
      <c r="AZ42" s="193" t="s">
        <v>210</v>
      </c>
      <c r="BA42" s="193" t="s">
        <v>380</v>
      </c>
      <c r="BD42" s="193" t="s">
        <v>410</v>
      </c>
      <c r="BE42" s="193" t="s">
        <v>411</v>
      </c>
      <c r="BF42" s="193" t="s">
        <v>403</v>
      </c>
      <c r="BG42" s="193" t="s">
        <v>412</v>
      </c>
      <c r="BH42" s="193" t="s">
        <v>93</v>
      </c>
      <c r="BI42" s="335" t="s">
        <v>413</v>
      </c>
      <c r="BJ42" s="193" t="s">
        <v>414</v>
      </c>
      <c r="BK42" s="193" t="s">
        <v>415</v>
      </c>
      <c r="BL42" s="193" t="s">
        <v>217</v>
      </c>
      <c r="BM42" s="193" t="s">
        <v>416</v>
      </c>
      <c r="BN42" s="193" t="s">
        <v>417</v>
      </c>
      <c r="BO42" s="193" t="s">
        <v>361</v>
      </c>
      <c r="BP42" s="336" t="s">
        <v>334</v>
      </c>
      <c r="BQ42" s="193" t="s">
        <v>391</v>
      </c>
      <c r="BR42" s="193" t="s">
        <v>418</v>
      </c>
      <c r="BS42" s="193" t="s">
        <v>235</v>
      </c>
      <c r="BT42" s="193" t="s">
        <v>156</v>
      </c>
      <c r="BU42" s="193" t="s">
        <v>419</v>
      </c>
      <c r="BV42" s="193" t="s">
        <v>97</v>
      </c>
      <c r="BW42" s="337" t="s">
        <v>355</v>
      </c>
      <c r="BX42" s="193" t="s">
        <v>273</v>
      </c>
      <c r="BY42" s="193" t="s">
        <v>420</v>
      </c>
      <c r="BZ42" s="193" t="s">
        <v>358</v>
      </c>
      <c r="CA42" s="193" t="s">
        <v>421</v>
      </c>
      <c r="CB42" s="193" t="s">
        <v>422</v>
      </c>
      <c r="CE42" s="339" t="s">
        <v>591</v>
      </c>
      <c r="CF42" s="339" t="s">
        <v>404</v>
      </c>
      <c r="CG42" s="339" t="s">
        <v>224</v>
      </c>
      <c r="CH42" s="339" t="s">
        <v>636</v>
      </c>
      <c r="CI42" s="339" t="s">
        <v>679</v>
      </c>
      <c r="CJ42" s="338" t="s">
        <v>127</v>
      </c>
      <c r="CK42" s="339" t="s">
        <v>293</v>
      </c>
      <c r="CL42" s="339" t="s">
        <v>203</v>
      </c>
      <c r="CM42" s="339" t="s">
        <v>365</v>
      </c>
      <c r="CN42" s="339" t="s">
        <v>222</v>
      </c>
      <c r="CO42" s="339" t="s">
        <v>543</v>
      </c>
      <c r="CP42" s="339" t="s">
        <v>225</v>
      </c>
      <c r="CQ42" s="340" t="s">
        <v>481</v>
      </c>
      <c r="CR42" s="339" t="s">
        <v>584</v>
      </c>
      <c r="CS42" s="339" t="s">
        <v>238</v>
      </c>
      <c r="CT42" s="339" t="s">
        <v>523</v>
      </c>
      <c r="CU42" s="339" t="s">
        <v>592</v>
      </c>
      <c r="CV42" s="339" t="s">
        <v>171</v>
      </c>
      <c r="CW42" s="339" t="s">
        <v>223</v>
      </c>
      <c r="CX42" s="341" t="s">
        <v>693</v>
      </c>
      <c r="CY42" s="339" t="s">
        <v>221</v>
      </c>
      <c r="CZ42" s="339" t="s">
        <v>183</v>
      </c>
      <c r="DA42" s="339" t="s">
        <v>561</v>
      </c>
      <c r="DB42" s="339" t="s">
        <v>495</v>
      </c>
      <c r="DC42" s="339" t="s">
        <v>420</v>
      </c>
    </row>
    <row r="43" spans="2:107" x14ac:dyDescent="0.2">
      <c r="B43" s="332" t="s">
        <v>111</v>
      </c>
      <c r="C43" s="332" t="s">
        <v>424</v>
      </c>
      <c r="D43" s="332" t="s">
        <v>325</v>
      </c>
      <c r="E43" s="332" t="s">
        <v>425</v>
      </c>
      <c r="F43" s="332" t="s">
        <v>426</v>
      </c>
      <c r="G43" s="332" t="s">
        <v>427</v>
      </c>
      <c r="H43" s="331" t="s">
        <v>194</v>
      </c>
      <c r="I43" s="332" t="s">
        <v>113</v>
      </c>
      <c r="J43" s="332" t="s">
        <v>428</v>
      </c>
      <c r="K43" s="332" t="s">
        <v>429</v>
      </c>
      <c r="L43" s="332" t="s">
        <v>369</v>
      </c>
      <c r="M43" s="332" t="s">
        <v>430</v>
      </c>
      <c r="N43" s="333" t="s">
        <v>431</v>
      </c>
      <c r="O43" s="332" t="s">
        <v>289</v>
      </c>
      <c r="P43" s="332" t="s">
        <v>410</v>
      </c>
      <c r="Q43" s="332" t="s">
        <v>432</v>
      </c>
      <c r="R43" s="332" t="s">
        <v>356</v>
      </c>
      <c r="S43" s="332" t="s">
        <v>433</v>
      </c>
      <c r="T43" s="334" t="s">
        <v>434</v>
      </c>
      <c r="U43" s="332" t="s">
        <v>251</v>
      </c>
      <c r="V43" s="332" t="s">
        <v>435</v>
      </c>
      <c r="W43" s="332" t="s">
        <v>436</v>
      </c>
      <c r="X43" s="332" t="s">
        <v>437</v>
      </c>
      <c r="Y43" s="332" t="s">
        <v>136</v>
      </c>
      <c r="Z43" s="332" t="s">
        <v>100</v>
      </c>
      <c r="AC43" s="193" t="s">
        <v>438</v>
      </c>
      <c r="AD43" s="193" t="s">
        <v>439</v>
      </c>
      <c r="AE43" s="193" t="s">
        <v>440</v>
      </c>
      <c r="AF43" s="193" t="s">
        <v>221</v>
      </c>
      <c r="AG43" s="193" t="s">
        <v>325</v>
      </c>
      <c r="AH43" s="193" t="s">
        <v>441</v>
      </c>
      <c r="AI43" s="335" t="s">
        <v>194</v>
      </c>
      <c r="AJ43" s="193" t="s">
        <v>344</v>
      </c>
      <c r="AK43" s="193" t="s">
        <v>442</v>
      </c>
      <c r="AL43" s="193" t="s">
        <v>443</v>
      </c>
      <c r="AM43" s="193" t="s">
        <v>444</v>
      </c>
      <c r="AN43" s="193" t="s">
        <v>445</v>
      </c>
      <c r="AO43" s="336" t="s">
        <v>82</v>
      </c>
      <c r="AP43" s="193" t="s">
        <v>446</v>
      </c>
      <c r="AQ43" s="193" t="s">
        <v>311</v>
      </c>
      <c r="AR43" s="193" t="s">
        <v>276</v>
      </c>
      <c r="AS43" s="193" t="s">
        <v>447</v>
      </c>
      <c r="AT43" s="193" t="s">
        <v>448</v>
      </c>
      <c r="AU43" s="337" t="s">
        <v>434</v>
      </c>
      <c r="AV43" s="193" t="s">
        <v>321</v>
      </c>
      <c r="AW43" s="193" t="s">
        <v>195</v>
      </c>
      <c r="AX43" s="193" t="s">
        <v>449</v>
      </c>
      <c r="AY43" s="193" t="s">
        <v>143</v>
      </c>
      <c r="AZ43" s="193" t="s">
        <v>450</v>
      </c>
      <c r="BA43" s="193" t="s">
        <v>451</v>
      </c>
      <c r="BD43" s="193" t="s">
        <v>452</v>
      </c>
      <c r="BE43" s="193" t="s">
        <v>453</v>
      </c>
      <c r="BF43" s="193" t="s">
        <v>454</v>
      </c>
      <c r="BG43" s="193" t="s">
        <v>339</v>
      </c>
      <c r="BH43" s="193" t="s">
        <v>384</v>
      </c>
      <c r="BI43" s="193" t="s">
        <v>455</v>
      </c>
      <c r="BJ43" s="335" t="s">
        <v>183</v>
      </c>
      <c r="BK43" s="193" t="s">
        <v>140</v>
      </c>
      <c r="BL43" s="193" t="s">
        <v>456</v>
      </c>
      <c r="BM43" s="193" t="s">
        <v>457</v>
      </c>
      <c r="BN43" s="193" t="s">
        <v>168</v>
      </c>
      <c r="BO43" s="193" t="s">
        <v>283</v>
      </c>
      <c r="BP43" s="336" t="s">
        <v>458</v>
      </c>
      <c r="BQ43" s="193" t="s">
        <v>290</v>
      </c>
      <c r="BR43" s="193" t="s">
        <v>173</v>
      </c>
      <c r="BS43" s="193" t="s">
        <v>76</v>
      </c>
      <c r="BT43" s="193" t="s">
        <v>437</v>
      </c>
      <c r="BU43" s="193" t="s">
        <v>178</v>
      </c>
      <c r="BV43" s="337" t="s">
        <v>459</v>
      </c>
      <c r="BW43" s="193" t="s">
        <v>460</v>
      </c>
      <c r="BX43" s="193" t="s">
        <v>449</v>
      </c>
      <c r="BY43" s="193" t="s">
        <v>461</v>
      </c>
      <c r="BZ43" s="193" t="s">
        <v>462</v>
      </c>
      <c r="CA43" s="193" t="s">
        <v>463</v>
      </c>
      <c r="CB43" s="193" t="s">
        <v>229</v>
      </c>
      <c r="CE43" s="339" t="s">
        <v>230</v>
      </c>
      <c r="CF43" s="339" t="s">
        <v>456</v>
      </c>
      <c r="CG43" s="339" t="s">
        <v>80</v>
      </c>
      <c r="CH43" s="339" t="s">
        <v>497</v>
      </c>
      <c r="CI43" s="339" t="s">
        <v>421</v>
      </c>
      <c r="CJ43" s="339" t="s">
        <v>691</v>
      </c>
      <c r="CK43" s="338" t="s">
        <v>517</v>
      </c>
      <c r="CL43" s="339" t="s">
        <v>650</v>
      </c>
      <c r="CM43" s="339" t="s">
        <v>176</v>
      </c>
      <c r="CN43" s="339" t="s">
        <v>83</v>
      </c>
      <c r="CO43" s="339" t="s">
        <v>129</v>
      </c>
      <c r="CP43" s="339" t="s">
        <v>81</v>
      </c>
      <c r="CQ43" s="340" t="s">
        <v>205</v>
      </c>
      <c r="CR43" s="339" t="s">
        <v>367</v>
      </c>
      <c r="CS43" s="339" t="s">
        <v>255</v>
      </c>
      <c r="CT43" s="339" t="s">
        <v>308</v>
      </c>
      <c r="CU43" s="339" t="s">
        <v>651</v>
      </c>
      <c r="CV43" s="339" t="s">
        <v>473</v>
      </c>
      <c r="CW43" s="341" t="s">
        <v>84</v>
      </c>
      <c r="CX43" s="339" t="s">
        <v>514</v>
      </c>
      <c r="CY43" s="339" t="s">
        <v>82</v>
      </c>
      <c r="CZ43" s="339" t="s">
        <v>109</v>
      </c>
      <c r="DA43" s="339" t="s">
        <v>637</v>
      </c>
      <c r="DB43" s="339" t="s">
        <v>652</v>
      </c>
      <c r="DC43" s="339" t="s">
        <v>474</v>
      </c>
    </row>
    <row r="44" spans="2:107" x14ac:dyDescent="0.2">
      <c r="B44" s="332" t="s">
        <v>188</v>
      </c>
      <c r="C44" s="332" t="s">
        <v>465</v>
      </c>
      <c r="D44" s="332" t="s">
        <v>466</v>
      </c>
      <c r="E44" s="332" t="s">
        <v>242</v>
      </c>
      <c r="F44" s="332" t="s">
        <v>467</v>
      </c>
      <c r="G44" s="332" t="s">
        <v>185</v>
      </c>
      <c r="H44" s="332" t="s">
        <v>468</v>
      </c>
      <c r="I44" s="331" t="s">
        <v>469</v>
      </c>
      <c r="J44" s="332" t="s">
        <v>419</v>
      </c>
      <c r="K44" s="332" t="s">
        <v>379</v>
      </c>
      <c r="L44" s="332" t="s">
        <v>470</v>
      </c>
      <c r="M44" s="332" t="s">
        <v>95</v>
      </c>
      <c r="N44" s="333" t="s">
        <v>471</v>
      </c>
      <c r="O44" s="332" t="s">
        <v>261</v>
      </c>
      <c r="P44" s="332" t="s">
        <v>472</v>
      </c>
      <c r="Q44" s="332" t="s">
        <v>473</v>
      </c>
      <c r="R44" s="332" t="s">
        <v>456</v>
      </c>
      <c r="S44" s="334" t="s">
        <v>129</v>
      </c>
      <c r="T44" s="332" t="s">
        <v>474</v>
      </c>
      <c r="U44" s="332" t="s">
        <v>176</v>
      </c>
      <c r="V44" s="332" t="s">
        <v>475</v>
      </c>
      <c r="W44" s="332" t="s">
        <v>316</v>
      </c>
      <c r="X44" s="332" t="s">
        <v>236</v>
      </c>
      <c r="Y44" s="332" t="s">
        <v>445</v>
      </c>
      <c r="Z44" s="332" t="s">
        <v>476</v>
      </c>
      <c r="AC44" s="193" t="s">
        <v>477</v>
      </c>
      <c r="AD44" s="193" t="s">
        <v>478</v>
      </c>
      <c r="AE44" s="193" t="s">
        <v>268</v>
      </c>
      <c r="AF44" s="193" t="s">
        <v>479</v>
      </c>
      <c r="AG44" s="193" t="s">
        <v>283</v>
      </c>
      <c r="AH44" s="193" t="s">
        <v>160</v>
      </c>
      <c r="AI44" s="193" t="s">
        <v>480</v>
      </c>
      <c r="AJ44" s="335" t="s">
        <v>481</v>
      </c>
      <c r="AK44" s="193" t="s">
        <v>379</v>
      </c>
      <c r="AL44" s="193" t="s">
        <v>482</v>
      </c>
      <c r="AM44" s="193" t="s">
        <v>219</v>
      </c>
      <c r="AN44" s="193" t="s">
        <v>483</v>
      </c>
      <c r="AO44" s="336" t="s">
        <v>253</v>
      </c>
      <c r="AP44" s="193" t="s">
        <v>484</v>
      </c>
      <c r="AQ44" s="193" t="s">
        <v>462</v>
      </c>
      <c r="AR44" s="193" t="s">
        <v>485</v>
      </c>
      <c r="AS44" s="193" t="s">
        <v>147</v>
      </c>
      <c r="AT44" s="337" t="s">
        <v>262</v>
      </c>
      <c r="AU44" s="193" t="s">
        <v>486</v>
      </c>
      <c r="AV44" s="193" t="s">
        <v>456</v>
      </c>
      <c r="AW44" s="193" t="s">
        <v>269</v>
      </c>
      <c r="AX44" s="193" t="s">
        <v>134</v>
      </c>
      <c r="AY44" s="193" t="s">
        <v>487</v>
      </c>
      <c r="AZ44" s="193" t="s">
        <v>488</v>
      </c>
      <c r="BA44" s="193" t="s">
        <v>489</v>
      </c>
      <c r="BD44" s="193" t="s">
        <v>490</v>
      </c>
      <c r="BE44" s="193" t="s">
        <v>115</v>
      </c>
      <c r="BF44" s="193" t="s">
        <v>270</v>
      </c>
      <c r="BG44" s="193" t="s">
        <v>491</v>
      </c>
      <c r="BH44" s="193" t="s">
        <v>492</v>
      </c>
      <c r="BI44" s="193" t="s">
        <v>352</v>
      </c>
      <c r="BJ44" s="193" t="s">
        <v>89</v>
      </c>
      <c r="BK44" s="335" t="s">
        <v>427</v>
      </c>
      <c r="BL44" s="193" t="s">
        <v>166</v>
      </c>
      <c r="BM44" s="193" t="s">
        <v>106</v>
      </c>
      <c r="BN44" s="193" t="s">
        <v>215</v>
      </c>
      <c r="BO44" s="193" t="s">
        <v>0</v>
      </c>
      <c r="BP44" s="336" t="s">
        <v>110</v>
      </c>
      <c r="BQ44" s="193" t="s">
        <v>493</v>
      </c>
      <c r="BR44" s="193" t="s">
        <v>494</v>
      </c>
      <c r="BS44" s="193" t="s">
        <v>388</v>
      </c>
      <c r="BT44" s="193" t="s">
        <v>495</v>
      </c>
      <c r="BU44" s="337" t="s">
        <v>496</v>
      </c>
      <c r="BV44" s="193" t="s">
        <v>497</v>
      </c>
      <c r="BW44" s="193" t="s">
        <v>344</v>
      </c>
      <c r="BX44" s="193" t="s">
        <v>498</v>
      </c>
      <c r="BY44" s="193" t="s">
        <v>499</v>
      </c>
      <c r="BZ44" s="193" t="s">
        <v>500</v>
      </c>
      <c r="CA44" s="193" t="s">
        <v>152</v>
      </c>
      <c r="CB44" s="193" t="s">
        <v>467</v>
      </c>
      <c r="CE44" s="339" t="s">
        <v>548</v>
      </c>
      <c r="CF44" s="339" t="s">
        <v>389</v>
      </c>
      <c r="CG44" s="339" t="s">
        <v>175</v>
      </c>
      <c r="CH44" s="339" t="s">
        <v>697</v>
      </c>
      <c r="CI44" s="339" t="s">
        <v>669</v>
      </c>
      <c r="CJ44" s="339" t="s">
        <v>296</v>
      </c>
      <c r="CK44" s="339" t="s">
        <v>455</v>
      </c>
      <c r="CL44" s="338" t="s">
        <v>560</v>
      </c>
      <c r="CM44" s="339" t="s">
        <v>388</v>
      </c>
      <c r="CN44" s="339" t="s">
        <v>273</v>
      </c>
      <c r="CO44" s="339" t="s">
        <v>390</v>
      </c>
      <c r="CP44" s="339" t="s">
        <v>275</v>
      </c>
      <c r="CQ44" s="340" t="s">
        <v>668</v>
      </c>
      <c r="CR44" s="339" t="s">
        <v>515</v>
      </c>
      <c r="CS44" s="339" t="s">
        <v>307</v>
      </c>
      <c r="CT44" s="339" t="s">
        <v>126</v>
      </c>
      <c r="CU44" s="339" t="s">
        <v>324</v>
      </c>
      <c r="CV44" s="341" t="s">
        <v>202</v>
      </c>
      <c r="CW44" s="339" t="s">
        <v>274</v>
      </c>
      <c r="CX44" s="339" t="s">
        <v>253</v>
      </c>
      <c r="CY44" s="339" t="s">
        <v>276</v>
      </c>
      <c r="CZ44" s="339" t="s">
        <v>657</v>
      </c>
      <c r="DA44" s="339" t="s">
        <v>626</v>
      </c>
      <c r="DB44" s="339" t="s">
        <v>583</v>
      </c>
      <c r="DC44" s="339" t="s">
        <v>167</v>
      </c>
    </row>
    <row r="45" spans="2:107" x14ac:dyDescent="0.2">
      <c r="B45" s="332" t="s">
        <v>502</v>
      </c>
      <c r="C45" s="332" t="s">
        <v>303</v>
      </c>
      <c r="D45" s="332" t="s">
        <v>416</v>
      </c>
      <c r="E45" s="332" t="s">
        <v>374</v>
      </c>
      <c r="F45" s="332" t="s">
        <v>503</v>
      </c>
      <c r="G45" s="332" t="s">
        <v>504</v>
      </c>
      <c r="H45" s="332" t="s">
        <v>505</v>
      </c>
      <c r="I45" s="332" t="s">
        <v>254</v>
      </c>
      <c r="J45" s="331" t="s">
        <v>248</v>
      </c>
      <c r="K45" s="332" t="s">
        <v>506</v>
      </c>
      <c r="L45" s="332" t="s">
        <v>449</v>
      </c>
      <c r="M45" s="332" t="s">
        <v>117</v>
      </c>
      <c r="N45" s="333" t="s">
        <v>507</v>
      </c>
      <c r="O45" s="332" t="s">
        <v>508</v>
      </c>
      <c r="P45" s="332" t="s">
        <v>232</v>
      </c>
      <c r="Q45" s="332" t="s">
        <v>327</v>
      </c>
      <c r="R45" s="334" t="s">
        <v>509</v>
      </c>
      <c r="S45" s="332" t="s">
        <v>298</v>
      </c>
      <c r="T45" s="332" t="s">
        <v>510</v>
      </c>
      <c r="U45" s="332" t="s">
        <v>511</v>
      </c>
      <c r="V45" s="332" t="s">
        <v>353</v>
      </c>
      <c r="W45" s="332" t="s">
        <v>484</v>
      </c>
      <c r="X45" s="332" t="s">
        <v>512</v>
      </c>
      <c r="Y45" s="332" t="s">
        <v>0</v>
      </c>
      <c r="Z45" s="332" t="s">
        <v>198</v>
      </c>
      <c r="AC45" s="193" t="s">
        <v>188</v>
      </c>
      <c r="AD45" s="193" t="s">
        <v>513</v>
      </c>
      <c r="AE45" s="193" t="s">
        <v>89</v>
      </c>
      <c r="AF45" s="193" t="s">
        <v>514</v>
      </c>
      <c r="AG45" s="193" t="s">
        <v>515</v>
      </c>
      <c r="AH45" s="193" t="s">
        <v>516</v>
      </c>
      <c r="AI45" s="193" t="s">
        <v>229</v>
      </c>
      <c r="AJ45" s="193" t="s">
        <v>517</v>
      </c>
      <c r="AK45" s="335" t="s">
        <v>518</v>
      </c>
      <c r="AL45" s="193" t="s">
        <v>313</v>
      </c>
      <c r="AM45" s="193" t="s">
        <v>193</v>
      </c>
      <c r="AN45" s="193" t="s">
        <v>277</v>
      </c>
      <c r="AO45" s="336" t="s">
        <v>496</v>
      </c>
      <c r="AP45" s="193" t="s">
        <v>519</v>
      </c>
      <c r="AQ45" s="193" t="s">
        <v>435</v>
      </c>
      <c r="AR45" s="193" t="s">
        <v>203</v>
      </c>
      <c r="AS45" s="337" t="s">
        <v>520</v>
      </c>
      <c r="AT45" s="193" t="s">
        <v>491</v>
      </c>
      <c r="AU45" s="193" t="s">
        <v>214</v>
      </c>
      <c r="AV45" s="193" t="s">
        <v>521</v>
      </c>
      <c r="AW45" s="193" t="s">
        <v>522</v>
      </c>
      <c r="AX45" s="193" t="s">
        <v>333</v>
      </c>
      <c r="AY45" s="193" t="s">
        <v>523</v>
      </c>
      <c r="AZ45" s="193" t="s">
        <v>314</v>
      </c>
      <c r="BA45" s="193" t="s">
        <v>471</v>
      </c>
      <c r="BD45" s="193" t="s">
        <v>296</v>
      </c>
      <c r="BE45" s="193" t="s">
        <v>221</v>
      </c>
      <c r="BF45" s="193" t="s">
        <v>505</v>
      </c>
      <c r="BG45" s="193" t="s">
        <v>230</v>
      </c>
      <c r="BH45" s="193" t="s">
        <v>301</v>
      </c>
      <c r="BI45" s="193" t="s">
        <v>337</v>
      </c>
      <c r="BJ45" s="193" t="s">
        <v>396</v>
      </c>
      <c r="BK45" s="193" t="s">
        <v>306</v>
      </c>
      <c r="BL45" s="335" t="s">
        <v>524</v>
      </c>
      <c r="BM45" s="193" t="s">
        <v>525</v>
      </c>
      <c r="BN45" s="193" t="s">
        <v>471</v>
      </c>
      <c r="BO45" s="193" t="s">
        <v>526</v>
      </c>
      <c r="BP45" s="336" t="s">
        <v>446</v>
      </c>
      <c r="BQ45" s="193" t="s">
        <v>527</v>
      </c>
      <c r="BR45" s="193" t="s">
        <v>160</v>
      </c>
      <c r="BS45" s="193" t="s">
        <v>528</v>
      </c>
      <c r="BT45" s="337" t="s">
        <v>529</v>
      </c>
      <c r="BU45" s="193" t="s">
        <v>530</v>
      </c>
      <c r="BV45" s="193" t="s">
        <v>280</v>
      </c>
      <c r="BW45" s="193" t="s">
        <v>531</v>
      </c>
      <c r="BX45" s="193" t="s">
        <v>532</v>
      </c>
      <c r="BY45" s="193" t="s">
        <v>310</v>
      </c>
      <c r="BZ45" s="193" t="s">
        <v>72</v>
      </c>
      <c r="CA45" s="193" t="s">
        <v>434</v>
      </c>
      <c r="CB45" s="193" t="s">
        <v>533</v>
      </c>
      <c r="CE45" s="339" t="s">
        <v>570</v>
      </c>
      <c r="CF45" s="339" t="s">
        <v>504</v>
      </c>
      <c r="CG45" s="339" t="s">
        <v>143</v>
      </c>
      <c r="CH45" s="339" t="s">
        <v>585</v>
      </c>
      <c r="CI45" s="339" t="s">
        <v>297</v>
      </c>
      <c r="CJ45" s="339" t="s">
        <v>623</v>
      </c>
      <c r="CK45" s="339" t="s">
        <v>683</v>
      </c>
      <c r="CL45" s="339" t="s">
        <v>477</v>
      </c>
      <c r="CM45" s="338" t="s">
        <v>248</v>
      </c>
      <c r="CN45" s="339" t="s">
        <v>141</v>
      </c>
      <c r="CO45" s="339" t="s">
        <v>505</v>
      </c>
      <c r="CP45" s="339" t="s">
        <v>140</v>
      </c>
      <c r="CQ45" s="340" t="s">
        <v>562</v>
      </c>
      <c r="CR45" s="339" t="s">
        <v>496</v>
      </c>
      <c r="CS45" s="339" t="s">
        <v>358</v>
      </c>
      <c r="CT45" s="339" t="s">
        <v>581</v>
      </c>
      <c r="CU45" s="341" t="s">
        <v>569</v>
      </c>
      <c r="CV45" s="339" t="s">
        <v>506</v>
      </c>
      <c r="CW45" s="339" t="s">
        <v>142</v>
      </c>
      <c r="CX45" s="339" t="s">
        <v>447</v>
      </c>
      <c r="CY45" s="339" t="s">
        <v>128</v>
      </c>
      <c r="CZ45" s="339" t="s">
        <v>300</v>
      </c>
      <c r="DA45" s="339" t="s">
        <v>204</v>
      </c>
      <c r="DB45" s="339" t="s">
        <v>366</v>
      </c>
      <c r="DC45" s="339" t="s">
        <v>254</v>
      </c>
    </row>
    <row r="46" spans="2:107" x14ac:dyDescent="0.2">
      <c r="B46" s="332" t="s">
        <v>531</v>
      </c>
      <c r="C46" s="332" t="s">
        <v>268</v>
      </c>
      <c r="D46" s="332" t="s">
        <v>535</v>
      </c>
      <c r="E46" s="332" t="s">
        <v>536</v>
      </c>
      <c r="F46" s="332" t="s">
        <v>360</v>
      </c>
      <c r="G46" s="332" t="s">
        <v>133</v>
      </c>
      <c r="H46" s="332" t="s">
        <v>362</v>
      </c>
      <c r="I46" s="332" t="s">
        <v>537</v>
      </c>
      <c r="J46" s="332" t="s">
        <v>538</v>
      </c>
      <c r="K46" s="331" t="s">
        <v>458</v>
      </c>
      <c r="L46" s="332" t="s">
        <v>539</v>
      </c>
      <c r="M46" s="332" t="s">
        <v>540</v>
      </c>
      <c r="N46" s="333" t="s">
        <v>349</v>
      </c>
      <c r="O46" s="332" t="s">
        <v>488</v>
      </c>
      <c r="P46" s="332" t="s">
        <v>320</v>
      </c>
      <c r="Q46" s="334" t="s">
        <v>105</v>
      </c>
      <c r="R46" s="332" t="s">
        <v>541</v>
      </c>
      <c r="S46" s="332" t="s">
        <v>491</v>
      </c>
      <c r="T46" s="332" t="s">
        <v>191</v>
      </c>
      <c r="U46" s="332" t="s">
        <v>542</v>
      </c>
      <c r="V46" s="332" t="s">
        <v>543</v>
      </c>
      <c r="W46" s="332" t="s">
        <v>420</v>
      </c>
      <c r="X46" s="332" t="s">
        <v>365</v>
      </c>
      <c r="Y46" s="332" t="s">
        <v>171</v>
      </c>
      <c r="Z46" s="332" t="s">
        <v>404</v>
      </c>
      <c r="AC46" s="193" t="s">
        <v>544</v>
      </c>
      <c r="AD46" s="193" t="s">
        <v>342</v>
      </c>
      <c r="AE46" s="193" t="s">
        <v>545</v>
      </c>
      <c r="AF46" s="193" t="s">
        <v>125</v>
      </c>
      <c r="AG46" s="193" t="s">
        <v>546</v>
      </c>
      <c r="AH46" s="193" t="s">
        <v>133</v>
      </c>
      <c r="AI46" s="193" t="s">
        <v>547</v>
      </c>
      <c r="AJ46" s="193" t="s">
        <v>548</v>
      </c>
      <c r="AK46" s="193" t="s">
        <v>549</v>
      </c>
      <c r="AL46" s="335" t="s">
        <v>286</v>
      </c>
      <c r="AM46" s="193" t="s">
        <v>394</v>
      </c>
      <c r="AN46" s="193" t="s">
        <v>550</v>
      </c>
      <c r="AO46" s="336" t="s">
        <v>551</v>
      </c>
      <c r="AP46" s="193" t="s">
        <v>131</v>
      </c>
      <c r="AQ46" s="193" t="s">
        <v>340</v>
      </c>
      <c r="AR46" s="337" t="s">
        <v>552</v>
      </c>
      <c r="AS46" s="193" t="s">
        <v>511</v>
      </c>
      <c r="AT46" s="193" t="s">
        <v>75</v>
      </c>
      <c r="AU46" s="193" t="s">
        <v>118</v>
      </c>
      <c r="AV46" s="193" t="s">
        <v>553</v>
      </c>
      <c r="AW46" s="193" t="s">
        <v>410</v>
      </c>
      <c r="AX46" s="193" t="s">
        <v>554</v>
      </c>
      <c r="AY46" s="193" t="s">
        <v>255</v>
      </c>
      <c r="AZ46" s="193" t="s">
        <v>555</v>
      </c>
      <c r="BA46" s="193" t="s">
        <v>71</v>
      </c>
      <c r="BD46" s="193" t="s">
        <v>148</v>
      </c>
      <c r="BE46" s="193" t="s">
        <v>475</v>
      </c>
      <c r="BF46" s="193" t="s">
        <v>243</v>
      </c>
      <c r="BG46" s="193" t="s">
        <v>556</v>
      </c>
      <c r="BH46" s="193" t="s">
        <v>557</v>
      </c>
      <c r="BI46" s="193" t="s">
        <v>488</v>
      </c>
      <c r="BJ46" s="193" t="s">
        <v>558</v>
      </c>
      <c r="BK46" s="193" t="s">
        <v>550</v>
      </c>
      <c r="BL46" s="193" t="s">
        <v>559</v>
      </c>
      <c r="BM46" s="335" t="s">
        <v>286</v>
      </c>
      <c r="BN46" s="193" t="s">
        <v>560</v>
      </c>
      <c r="BO46" s="193" t="s">
        <v>561</v>
      </c>
      <c r="BP46" s="336" t="s">
        <v>562</v>
      </c>
      <c r="BQ46" s="193" t="s">
        <v>80</v>
      </c>
      <c r="BR46" s="193" t="s">
        <v>424</v>
      </c>
      <c r="BS46" s="337" t="s">
        <v>563</v>
      </c>
      <c r="BT46" s="193" t="s">
        <v>247</v>
      </c>
      <c r="BU46" s="193" t="s">
        <v>211</v>
      </c>
      <c r="BV46" s="193" t="s">
        <v>511</v>
      </c>
      <c r="BW46" s="193" t="s">
        <v>564</v>
      </c>
      <c r="BX46" s="193" t="s">
        <v>103</v>
      </c>
      <c r="BY46" s="193" t="s">
        <v>342</v>
      </c>
      <c r="BZ46" s="193" t="s">
        <v>387</v>
      </c>
      <c r="CA46" s="193" t="s">
        <v>350</v>
      </c>
      <c r="CB46" s="193" t="s">
        <v>240</v>
      </c>
      <c r="CE46" s="339" t="s">
        <v>130</v>
      </c>
      <c r="CF46" s="339" t="s">
        <v>325</v>
      </c>
      <c r="CG46" s="339" t="s">
        <v>182</v>
      </c>
      <c r="CH46" s="339" t="s">
        <v>368</v>
      </c>
      <c r="CI46" s="339" t="s">
        <v>256</v>
      </c>
      <c r="CJ46" s="339" t="s">
        <v>611</v>
      </c>
      <c r="CK46" s="339" t="s">
        <v>661</v>
      </c>
      <c r="CL46" s="339" t="s">
        <v>551</v>
      </c>
      <c r="CM46" s="339" t="s">
        <v>111</v>
      </c>
      <c r="CN46" s="338" t="s">
        <v>347</v>
      </c>
      <c r="CO46" s="339" t="s">
        <v>425</v>
      </c>
      <c r="CP46" s="339" t="s">
        <v>345</v>
      </c>
      <c r="CQ46" s="340" t="s">
        <v>292</v>
      </c>
      <c r="CR46" s="339" t="s">
        <v>520</v>
      </c>
      <c r="CS46" s="339" t="s">
        <v>633</v>
      </c>
      <c r="CT46" s="341" t="s">
        <v>301</v>
      </c>
      <c r="CU46" s="339" t="s">
        <v>457</v>
      </c>
      <c r="CV46" s="339" t="s">
        <v>424</v>
      </c>
      <c r="CW46" s="339" t="s">
        <v>344</v>
      </c>
      <c r="CX46" s="339" t="s">
        <v>422</v>
      </c>
      <c r="CY46" s="339" t="s">
        <v>346</v>
      </c>
      <c r="CZ46" s="339" t="s">
        <v>487</v>
      </c>
      <c r="DA46" s="339" t="s">
        <v>663</v>
      </c>
      <c r="DB46" s="339" t="s">
        <v>234</v>
      </c>
      <c r="DC46" s="339" t="s">
        <v>426</v>
      </c>
    </row>
    <row r="47" spans="2:107" x14ac:dyDescent="0.2">
      <c r="B47" s="332" t="s">
        <v>321</v>
      </c>
      <c r="C47" s="332" t="s">
        <v>566</v>
      </c>
      <c r="D47" s="332" t="s">
        <v>567</v>
      </c>
      <c r="E47" s="332" t="s">
        <v>107</v>
      </c>
      <c r="F47" s="332" t="s">
        <v>558</v>
      </c>
      <c r="G47" s="332" t="s">
        <v>568</v>
      </c>
      <c r="H47" s="332" t="s">
        <v>354</v>
      </c>
      <c r="I47" s="332" t="s">
        <v>519</v>
      </c>
      <c r="J47" s="332" t="s">
        <v>492</v>
      </c>
      <c r="K47" s="332" t="s">
        <v>192</v>
      </c>
      <c r="L47" s="331" t="s">
        <v>569</v>
      </c>
      <c r="M47" s="332" t="s">
        <v>570</v>
      </c>
      <c r="N47" s="333" t="s">
        <v>358</v>
      </c>
      <c r="O47" s="332" t="s">
        <v>366</v>
      </c>
      <c r="P47" s="334" t="s">
        <v>477</v>
      </c>
      <c r="Q47" s="332" t="s">
        <v>571</v>
      </c>
      <c r="R47" s="332" t="s">
        <v>528</v>
      </c>
      <c r="S47" s="332" t="s">
        <v>265</v>
      </c>
      <c r="T47" s="332" t="s">
        <v>441</v>
      </c>
      <c r="U47" s="332" t="s">
        <v>363</v>
      </c>
      <c r="V47" s="332" t="s">
        <v>290</v>
      </c>
      <c r="W47" s="332" t="s">
        <v>134</v>
      </c>
      <c r="X47" s="332" t="s">
        <v>572</v>
      </c>
      <c r="Y47" s="332" t="s">
        <v>573</v>
      </c>
      <c r="Z47" s="332" t="s">
        <v>574</v>
      </c>
      <c r="AC47" s="193" t="s">
        <v>285</v>
      </c>
      <c r="AD47" s="193" t="s">
        <v>387</v>
      </c>
      <c r="AE47" s="193" t="s">
        <v>575</v>
      </c>
      <c r="AF47" s="193" t="s">
        <v>122</v>
      </c>
      <c r="AG47" s="193" t="s">
        <v>576</v>
      </c>
      <c r="AH47" s="193" t="s">
        <v>135</v>
      </c>
      <c r="AI47" s="193" t="s">
        <v>577</v>
      </c>
      <c r="AJ47" s="193" t="s">
        <v>473</v>
      </c>
      <c r="AK47" s="193" t="s">
        <v>335</v>
      </c>
      <c r="AL47" s="193" t="s">
        <v>558</v>
      </c>
      <c r="AM47" s="335" t="s">
        <v>536</v>
      </c>
      <c r="AN47" s="193" t="s">
        <v>578</v>
      </c>
      <c r="AO47" s="336" t="s">
        <v>264</v>
      </c>
      <c r="AP47" s="193" t="s">
        <v>417</v>
      </c>
      <c r="AQ47" s="337" t="s">
        <v>281</v>
      </c>
      <c r="AR47" s="193" t="s">
        <v>422</v>
      </c>
      <c r="AS47" s="193" t="s">
        <v>331</v>
      </c>
      <c r="AT47" s="193" t="s">
        <v>579</v>
      </c>
      <c r="AU47" s="193" t="s">
        <v>389</v>
      </c>
      <c r="AV47" s="193" t="s">
        <v>580</v>
      </c>
      <c r="AW47" s="193" t="s">
        <v>568</v>
      </c>
      <c r="AX47" s="193" t="s">
        <v>581</v>
      </c>
      <c r="AY47" s="193" t="s">
        <v>152</v>
      </c>
      <c r="AZ47" s="193" t="s">
        <v>582</v>
      </c>
      <c r="BA47" s="193" t="s">
        <v>365</v>
      </c>
      <c r="BD47" s="193" t="s">
        <v>349</v>
      </c>
      <c r="BE47" s="193" t="s">
        <v>107</v>
      </c>
      <c r="BF47" s="193" t="s">
        <v>351</v>
      </c>
      <c r="BG47" s="193" t="s">
        <v>478</v>
      </c>
      <c r="BH47" s="193" t="s">
        <v>285</v>
      </c>
      <c r="BI47" s="193" t="s">
        <v>583</v>
      </c>
      <c r="BJ47" s="193" t="s">
        <v>584</v>
      </c>
      <c r="BK47" s="193" t="s">
        <v>585</v>
      </c>
      <c r="BL47" s="193" t="s">
        <v>84</v>
      </c>
      <c r="BM47" s="193" t="s">
        <v>111</v>
      </c>
      <c r="BN47" s="335" t="s">
        <v>586</v>
      </c>
      <c r="BO47" s="193" t="s">
        <v>549</v>
      </c>
      <c r="BP47" s="336" t="s">
        <v>210</v>
      </c>
      <c r="BQ47" s="193" t="s">
        <v>510</v>
      </c>
      <c r="BR47" s="337" t="s">
        <v>483</v>
      </c>
      <c r="BS47" s="193" t="s">
        <v>582</v>
      </c>
      <c r="BT47" s="193" t="s">
        <v>341</v>
      </c>
      <c r="BU47" s="193" t="s">
        <v>386</v>
      </c>
      <c r="BV47" s="193" t="s">
        <v>587</v>
      </c>
      <c r="BW47" s="193" t="s">
        <v>588</v>
      </c>
      <c r="BX47" s="193" t="s">
        <v>147</v>
      </c>
      <c r="BY47" s="193" t="s">
        <v>476</v>
      </c>
      <c r="BZ47" s="193" t="s">
        <v>589</v>
      </c>
      <c r="CA47" s="193" t="s">
        <v>116</v>
      </c>
      <c r="CB47" s="193" t="s">
        <v>590</v>
      </c>
      <c r="CE47" s="339" t="s">
        <v>216</v>
      </c>
      <c r="CF47" s="339" t="s">
        <v>399</v>
      </c>
      <c r="CG47" s="339" t="s">
        <v>184</v>
      </c>
      <c r="CH47" s="339" t="s">
        <v>587</v>
      </c>
      <c r="CI47" s="339" t="s">
        <v>541</v>
      </c>
      <c r="CJ47" s="339" t="s">
        <v>596</v>
      </c>
      <c r="CK47" s="339" t="s">
        <v>542</v>
      </c>
      <c r="CL47" s="339" t="s">
        <v>219</v>
      </c>
      <c r="CM47" s="339" t="s">
        <v>244</v>
      </c>
      <c r="CN47" s="339" t="s">
        <v>622</v>
      </c>
      <c r="CO47" s="338" t="s">
        <v>527</v>
      </c>
      <c r="CP47" s="339" t="s">
        <v>459</v>
      </c>
      <c r="CQ47" s="340" t="s">
        <v>350</v>
      </c>
      <c r="CR47" s="339" t="s">
        <v>491</v>
      </c>
      <c r="CS47" s="341" t="s">
        <v>217</v>
      </c>
      <c r="CT47" s="339" t="s">
        <v>105</v>
      </c>
      <c r="CU47" s="339" t="s">
        <v>220</v>
      </c>
      <c r="CV47" s="339" t="s">
        <v>670</v>
      </c>
      <c r="CW47" s="339" t="s">
        <v>442</v>
      </c>
      <c r="CX47" s="339" t="s">
        <v>597</v>
      </c>
      <c r="CY47" s="339" t="s">
        <v>138</v>
      </c>
      <c r="CZ47" s="339" t="s">
        <v>314</v>
      </c>
      <c r="DA47" s="339" t="s">
        <v>191</v>
      </c>
      <c r="DB47" s="339" t="s">
        <v>218</v>
      </c>
      <c r="DC47" s="339" t="s">
        <v>264</v>
      </c>
    </row>
    <row r="48" spans="2:107" x14ac:dyDescent="0.2">
      <c r="B48" s="332" t="s">
        <v>591</v>
      </c>
      <c r="C48" s="332" t="s">
        <v>238</v>
      </c>
      <c r="D48" s="332" t="s">
        <v>495</v>
      </c>
      <c r="E48" s="332" t="s">
        <v>203</v>
      </c>
      <c r="F48" s="332" t="s">
        <v>592</v>
      </c>
      <c r="G48" s="332" t="s">
        <v>444</v>
      </c>
      <c r="H48" s="332" t="s">
        <v>418</v>
      </c>
      <c r="I48" s="332" t="s">
        <v>377</v>
      </c>
      <c r="J48" s="332" t="s">
        <v>593</v>
      </c>
      <c r="K48" s="332" t="s">
        <v>170</v>
      </c>
      <c r="L48" s="332" t="s">
        <v>306</v>
      </c>
      <c r="M48" s="331" t="s">
        <v>259</v>
      </c>
      <c r="N48" s="333" t="s">
        <v>513</v>
      </c>
      <c r="O48" s="334" t="s">
        <v>594</v>
      </c>
      <c r="P48" s="332" t="s">
        <v>578</v>
      </c>
      <c r="Q48" s="332" t="s">
        <v>122</v>
      </c>
      <c r="R48" s="332" t="s">
        <v>402</v>
      </c>
      <c r="S48" s="332" t="s">
        <v>186</v>
      </c>
      <c r="T48" s="332" t="s">
        <v>595</v>
      </c>
      <c r="U48" s="332" t="s">
        <v>452</v>
      </c>
      <c r="V48" s="332" t="s">
        <v>596</v>
      </c>
      <c r="W48" s="332" t="s">
        <v>597</v>
      </c>
      <c r="X48" s="332" t="s">
        <v>587</v>
      </c>
      <c r="Y48" s="332" t="s">
        <v>350</v>
      </c>
      <c r="Z48" s="332" t="s">
        <v>314</v>
      </c>
      <c r="AC48" s="193" t="s">
        <v>598</v>
      </c>
      <c r="AD48" s="193" t="s">
        <v>599</v>
      </c>
      <c r="AE48" s="193" t="s">
        <v>265</v>
      </c>
      <c r="AF48" s="193" t="s">
        <v>347</v>
      </c>
      <c r="AG48" s="193" t="s">
        <v>505</v>
      </c>
      <c r="AH48" s="193" t="s">
        <v>461</v>
      </c>
      <c r="AI48" s="193" t="s">
        <v>393</v>
      </c>
      <c r="AJ48" s="193" t="s">
        <v>275</v>
      </c>
      <c r="AK48" s="193" t="s">
        <v>315</v>
      </c>
      <c r="AL48" s="193" t="s">
        <v>600</v>
      </c>
      <c r="AM48" s="193" t="s">
        <v>223</v>
      </c>
      <c r="AN48" s="335" t="s">
        <v>205</v>
      </c>
      <c r="AO48" s="336" t="s">
        <v>490</v>
      </c>
      <c r="AP48" s="337" t="s">
        <v>383</v>
      </c>
      <c r="AQ48" s="193" t="s">
        <v>601</v>
      </c>
      <c r="AR48" s="193" t="s">
        <v>602</v>
      </c>
      <c r="AS48" s="193" t="s">
        <v>597</v>
      </c>
      <c r="AT48" s="193" t="s">
        <v>539</v>
      </c>
      <c r="AU48" s="193" t="s">
        <v>525</v>
      </c>
      <c r="AV48" s="193" t="s">
        <v>212</v>
      </c>
      <c r="AW48" s="193" t="s">
        <v>198</v>
      </c>
      <c r="AX48" s="193" t="s">
        <v>339</v>
      </c>
      <c r="AY48" s="193" t="s">
        <v>603</v>
      </c>
      <c r="AZ48" s="193" t="s">
        <v>593</v>
      </c>
      <c r="BA48" s="193" t="s">
        <v>604</v>
      </c>
      <c r="BD48" s="193" t="s">
        <v>605</v>
      </c>
      <c r="BE48" s="193" t="s">
        <v>602</v>
      </c>
      <c r="BF48" s="193" t="s">
        <v>606</v>
      </c>
      <c r="BG48" s="193" t="s">
        <v>216</v>
      </c>
      <c r="BH48" s="193" t="s">
        <v>303</v>
      </c>
      <c r="BI48" s="193" t="s">
        <v>607</v>
      </c>
      <c r="BJ48" s="193" t="s">
        <v>516</v>
      </c>
      <c r="BK48" s="193" t="s">
        <v>333</v>
      </c>
      <c r="BL48" s="193" t="s">
        <v>393</v>
      </c>
      <c r="BM48" s="193" t="s">
        <v>444</v>
      </c>
      <c r="BN48" s="193" t="s">
        <v>608</v>
      </c>
      <c r="BO48" s="335" t="s">
        <v>155</v>
      </c>
      <c r="BP48" s="336" t="s">
        <v>469</v>
      </c>
      <c r="BQ48" s="337" t="s">
        <v>609</v>
      </c>
      <c r="BR48" s="193" t="s">
        <v>610</v>
      </c>
      <c r="BS48" s="193" t="s">
        <v>276</v>
      </c>
      <c r="BT48" s="193" t="s">
        <v>543</v>
      </c>
      <c r="BU48" s="193" t="s">
        <v>570</v>
      </c>
      <c r="BV48" s="193" t="s">
        <v>308</v>
      </c>
      <c r="BW48" s="193" t="s">
        <v>611</v>
      </c>
      <c r="BX48" s="193" t="s">
        <v>289</v>
      </c>
      <c r="BY48" s="193" t="s">
        <v>299</v>
      </c>
      <c r="BZ48" s="193" t="s">
        <v>169</v>
      </c>
      <c r="CA48" s="193" t="s">
        <v>438</v>
      </c>
      <c r="CB48" s="193" t="s">
        <v>92</v>
      </c>
      <c r="CE48" s="339" t="s">
        <v>77</v>
      </c>
      <c r="CF48" s="339" t="s">
        <v>311</v>
      </c>
      <c r="CG48" s="339" t="s">
        <v>177</v>
      </c>
      <c r="CH48" s="339" t="s">
        <v>373</v>
      </c>
      <c r="CI48" s="339" t="s">
        <v>261</v>
      </c>
      <c r="CJ48" s="339" t="s">
        <v>605</v>
      </c>
      <c r="CK48" s="339" t="s">
        <v>95</v>
      </c>
      <c r="CL48" s="339" t="s">
        <v>75</v>
      </c>
      <c r="CM48" s="339" t="s">
        <v>582</v>
      </c>
      <c r="CN48" s="339" t="s">
        <v>646</v>
      </c>
      <c r="CO48" s="339" t="s">
        <v>694</v>
      </c>
      <c r="CP48" s="338" t="s">
        <v>673</v>
      </c>
      <c r="CQ48" s="340" t="s">
        <v>518</v>
      </c>
      <c r="CR48" s="341" t="s">
        <v>472</v>
      </c>
      <c r="CS48" s="339" t="s">
        <v>78</v>
      </c>
      <c r="CT48" s="339" t="s">
        <v>471</v>
      </c>
      <c r="CU48" s="339" t="s">
        <v>76</v>
      </c>
      <c r="CV48" s="339" t="s">
        <v>103</v>
      </c>
      <c r="CW48" s="339" t="s">
        <v>490</v>
      </c>
      <c r="CX48" s="339" t="s">
        <v>413</v>
      </c>
      <c r="CY48" s="339" t="s">
        <v>479</v>
      </c>
      <c r="CZ48" s="339" t="s">
        <v>246</v>
      </c>
      <c r="DA48" s="339" t="s">
        <v>470</v>
      </c>
      <c r="DB48" s="339" t="s">
        <v>79</v>
      </c>
      <c r="DC48" s="339" t="s">
        <v>680</v>
      </c>
    </row>
    <row r="49" spans="2:107" x14ac:dyDescent="0.2">
      <c r="B49" s="342" t="s">
        <v>411</v>
      </c>
      <c r="C49" s="342" t="s">
        <v>370</v>
      </c>
      <c r="D49" s="342" t="s">
        <v>613</v>
      </c>
      <c r="E49" s="342" t="s">
        <v>614</v>
      </c>
      <c r="F49" s="342" t="s">
        <v>299</v>
      </c>
      <c r="G49" s="342" t="s">
        <v>252</v>
      </c>
      <c r="H49" s="342" t="s">
        <v>615</v>
      </c>
      <c r="I49" s="342" t="s">
        <v>102</v>
      </c>
      <c r="J49" s="342" t="s">
        <v>405</v>
      </c>
      <c r="K49" s="342" t="s">
        <v>533</v>
      </c>
      <c r="L49" s="342" t="s">
        <v>546</v>
      </c>
      <c r="M49" s="342" t="s">
        <v>616</v>
      </c>
      <c r="N49" s="331" t="s">
        <v>617</v>
      </c>
      <c r="O49" s="342" t="s">
        <v>178</v>
      </c>
      <c r="P49" s="342" t="s">
        <v>137</v>
      </c>
      <c r="Q49" s="342" t="s">
        <v>307</v>
      </c>
      <c r="R49" s="342" t="s">
        <v>583</v>
      </c>
      <c r="S49" s="342" t="s">
        <v>560</v>
      </c>
      <c r="T49" s="342" t="s">
        <v>324</v>
      </c>
      <c r="U49" s="342" t="s">
        <v>548</v>
      </c>
      <c r="V49" s="342" t="s">
        <v>618</v>
      </c>
      <c r="W49" s="342" t="s">
        <v>166</v>
      </c>
      <c r="X49" s="342" t="s">
        <v>195</v>
      </c>
      <c r="Y49" s="342" t="s">
        <v>619</v>
      </c>
      <c r="Z49" s="342" t="s">
        <v>620</v>
      </c>
      <c r="AC49" s="343" t="s">
        <v>324</v>
      </c>
      <c r="AD49" s="343" t="s">
        <v>621</v>
      </c>
      <c r="AE49" s="343" t="s">
        <v>427</v>
      </c>
      <c r="AF49" s="343" t="s">
        <v>622</v>
      </c>
      <c r="AG49" s="343" t="s">
        <v>92</v>
      </c>
      <c r="AH49" s="343" t="s">
        <v>79</v>
      </c>
      <c r="AI49" s="343" t="s">
        <v>411</v>
      </c>
      <c r="AJ49" s="343" t="s">
        <v>623</v>
      </c>
      <c r="AK49" s="343" t="s">
        <v>433</v>
      </c>
      <c r="AL49" s="343" t="s">
        <v>196</v>
      </c>
      <c r="AM49" s="343" t="s">
        <v>532</v>
      </c>
      <c r="AN49" s="343" t="s">
        <v>86</v>
      </c>
      <c r="AO49" s="335" t="s">
        <v>617</v>
      </c>
      <c r="AP49" s="343" t="s">
        <v>372</v>
      </c>
      <c r="AQ49" s="343" t="s">
        <v>426</v>
      </c>
      <c r="AR49" s="343" t="s">
        <v>430</v>
      </c>
      <c r="AS49" s="343" t="s">
        <v>584</v>
      </c>
      <c r="AT49" s="343" t="s">
        <v>73</v>
      </c>
      <c r="AU49" s="343" t="s">
        <v>620</v>
      </c>
      <c r="AV49" s="343" t="s">
        <v>460</v>
      </c>
      <c r="AW49" s="343" t="s">
        <v>624</v>
      </c>
      <c r="AX49" s="343" t="s">
        <v>136</v>
      </c>
      <c r="AY49" s="343" t="s">
        <v>625</v>
      </c>
      <c r="AZ49" s="343" t="s">
        <v>80</v>
      </c>
      <c r="BA49" s="343" t="s">
        <v>615</v>
      </c>
      <c r="BD49" s="343" t="s">
        <v>626</v>
      </c>
      <c r="BE49" s="343" t="s">
        <v>481</v>
      </c>
      <c r="BF49" s="343" t="s">
        <v>143</v>
      </c>
      <c r="BG49" s="343" t="s">
        <v>473</v>
      </c>
      <c r="BH49" s="343" t="s">
        <v>551</v>
      </c>
      <c r="BI49" s="343" t="s">
        <v>603</v>
      </c>
      <c r="BJ49" s="343" t="s">
        <v>282</v>
      </c>
      <c r="BK49" s="343" t="s">
        <v>538</v>
      </c>
      <c r="BL49" s="343" t="s">
        <v>574</v>
      </c>
      <c r="BM49" s="343" t="s">
        <v>627</v>
      </c>
      <c r="BN49" s="343" t="s">
        <v>75</v>
      </c>
      <c r="BO49" s="343" t="s">
        <v>436</v>
      </c>
      <c r="BP49" s="335" t="s">
        <v>617</v>
      </c>
      <c r="BQ49" s="343" t="s">
        <v>184</v>
      </c>
      <c r="BR49" s="343" t="s">
        <v>628</v>
      </c>
      <c r="BS49" s="343" t="s">
        <v>232</v>
      </c>
      <c r="BT49" s="343" t="s">
        <v>174</v>
      </c>
      <c r="BU49" s="343" t="s">
        <v>101</v>
      </c>
      <c r="BV49" s="343" t="s">
        <v>545</v>
      </c>
      <c r="BW49" s="343" t="s">
        <v>228</v>
      </c>
      <c r="BX49" s="343" t="s">
        <v>595</v>
      </c>
      <c r="BY49" s="343" t="s">
        <v>612</v>
      </c>
      <c r="BZ49" s="343" t="s">
        <v>629</v>
      </c>
      <c r="CA49" s="343" t="s">
        <v>338</v>
      </c>
      <c r="CB49" s="343" t="s">
        <v>179</v>
      </c>
      <c r="CE49" s="344" t="s">
        <v>272</v>
      </c>
      <c r="CF49" s="344" t="s">
        <v>406</v>
      </c>
      <c r="CG49" s="344" t="s">
        <v>656</v>
      </c>
      <c r="CH49" s="344" t="s">
        <v>616</v>
      </c>
      <c r="CI49" s="344" t="s">
        <v>385</v>
      </c>
      <c r="CJ49" s="344" t="s">
        <v>137</v>
      </c>
      <c r="CK49" s="344" t="s">
        <v>313</v>
      </c>
      <c r="CL49" s="344" t="s">
        <v>190</v>
      </c>
      <c r="CM49" s="344" t="s">
        <v>108</v>
      </c>
      <c r="CN49" s="344" t="s">
        <v>263</v>
      </c>
      <c r="CO49" s="344" t="s">
        <v>606</v>
      </c>
      <c r="CP49" s="344" t="s">
        <v>237</v>
      </c>
      <c r="CQ49" s="338" t="s">
        <v>617</v>
      </c>
      <c r="CR49" s="344" t="s">
        <v>386</v>
      </c>
      <c r="CS49" s="344" t="s">
        <v>269</v>
      </c>
      <c r="CT49" s="344" t="s">
        <v>309</v>
      </c>
      <c r="CU49" s="344" t="s">
        <v>271</v>
      </c>
      <c r="CV49" s="344" t="s">
        <v>600</v>
      </c>
      <c r="CW49" s="344" t="s">
        <v>675</v>
      </c>
      <c r="CX49" s="344" t="s">
        <v>546</v>
      </c>
      <c r="CY49" s="344" t="s">
        <v>446</v>
      </c>
      <c r="CZ49" s="344" t="s">
        <v>178</v>
      </c>
      <c r="DA49" s="344" t="s">
        <v>387</v>
      </c>
      <c r="DB49" s="344" t="s">
        <v>270</v>
      </c>
      <c r="DC49" s="344" t="s">
        <v>415</v>
      </c>
    </row>
    <row r="50" spans="2:107" x14ac:dyDescent="0.2">
      <c r="B50" s="332" t="s">
        <v>631</v>
      </c>
      <c r="C50" s="332" t="s">
        <v>632</v>
      </c>
      <c r="D50" s="332" t="s">
        <v>357</v>
      </c>
      <c r="E50" s="332" t="s">
        <v>526</v>
      </c>
      <c r="F50" s="332" t="s">
        <v>262</v>
      </c>
      <c r="G50" s="332" t="s">
        <v>234</v>
      </c>
      <c r="H50" s="332" t="s">
        <v>551</v>
      </c>
      <c r="I50" s="332" t="s">
        <v>457</v>
      </c>
      <c r="J50" s="332" t="s">
        <v>130</v>
      </c>
      <c r="K50" s="332" t="s">
        <v>633</v>
      </c>
      <c r="L50" s="332" t="s">
        <v>589</v>
      </c>
      <c r="M50" s="334" t="s">
        <v>243</v>
      </c>
      <c r="N50" s="333" t="s">
        <v>317</v>
      </c>
      <c r="O50" s="331" t="s">
        <v>440</v>
      </c>
      <c r="P50" s="332" t="s">
        <v>634</v>
      </c>
      <c r="Q50" s="332" t="s">
        <v>498</v>
      </c>
      <c r="R50" s="332" t="s">
        <v>187</v>
      </c>
      <c r="S50" s="332" t="s">
        <v>480</v>
      </c>
      <c r="T50" s="332" t="s">
        <v>114</v>
      </c>
      <c r="U50" s="332" t="s">
        <v>635</v>
      </c>
      <c r="V50" s="332" t="s">
        <v>380</v>
      </c>
      <c r="W50" s="332" t="s">
        <v>630</v>
      </c>
      <c r="X50" s="332" t="s">
        <v>579</v>
      </c>
      <c r="Y50" s="332" t="s">
        <v>609</v>
      </c>
      <c r="Z50" s="332" t="s">
        <v>97</v>
      </c>
      <c r="AC50" s="193" t="s">
        <v>458</v>
      </c>
      <c r="AD50" s="193" t="s">
        <v>187</v>
      </c>
      <c r="AE50" s="193" t="s">
        <v>228</v>
      </c>
      <c r="AF50" s="193" t="s">
        <v>636</v>
      </c>
      <c r="AG50" s="193" t="s">
        <v>637</v>
      </c>
      <c r="AH50" s="193" t="s">
        <v>638</v>
      </c>
      <c r="AI50" s="193" t="s">
        <v>146</v>
      </c>
      <c r="AJ50" s="193" t="s">
        <v>256</v>
      </c>
      <c r="AK50" s="193" t="s">
        <v>526</v>
      </c>
      <c r="AL50" s="193" t="s">
        <v>541</v>
      </c>
      <c r="AM50" s="193" t="s">
        <v>570</v>
      </c>
      <c r="AN50" s="337" t="s">
        <v>455</v>
      </c>
      <c r="AO50" s="336" t="s">
        <v>502</v>
      </c>
      <c r="AP50" s="335" t="s">
        <v>158</v>
      </c>
      <c r="AQ50" s="193" t="s">
        <v>323</v>
      </c>
      <c r="AR50" s="193" t="s">
        <v>190</v>
      </c>
      <c r="AS50" s="193" t="s">
        <v>472</v>
      </c>
      <c r="AT50" s="193" t="s">
        <v>494</v>
      </c>
      <c r="AU50" s="193" t="s">
        <v>639</v>
      </c>
      <c r="AV50" s="193" t="s">
        <v>573</v>
      </c>
      <c r="AW50" s="193" t="s">
        <v>640</v>
      </c>
      <c r="AX50" s="193" t="s">
        <v>608</v>
      </c>
      <c r="AY50" s="193" t="s">
        <v>641</v>
      </c>
      <c r="AZ50" s="193" t="s">
        <v>316</v>
      </c>
      <c r="BA50" s="193" t="s">
        <v>280</v>
      </c>
      <c r="BD50" s="193" t="s">
        <v>624</v>
      </c>
      <c r="BE50" s="193" t="s">
        <v>88</v>
      </c>
      <c r="BF50" s="193" t="s">
        <v>429</v>
      </c>
      <c r="BG50" s="193" t="s">
        <v>618</v>
      </c>
      <c r="BH50" s="193" t="s">
        <v>642</v>
      </c>
      <c r="BI50" s="193" t="s">
        <v>214</v>
      </c>
      <c r="BJ50" s="193" t="s">
        <v>512</v>
      </c>
      <c r="BK50" s="193" t="s">
        <v>643</v>
      </c>
      <c r="BL50" s="193" t="s">
        <v>245</v>
      </c>
      <c r="BM50" s="193" t="s">
        <v>644</v>
      </c>
      <c r="BN50" s="193" t="s">
        <v>167</v>
      </c>
      <c r="BO50" s="337" t="s">
        <v>238</v>
      </c>
      <c r="BP50" s="336" t="s">
        <v>297</v>
      </c>
      <c r="BQ50" s="335" t="s">
        <v>514</v>
      </c>
      <c r="BR50" s="193" t="s">
        <v>347</v>
      </c>
      <c r="BS50" s="193" t="s">
        <v>635</v>
      </c>
      <c r="BT50" s="193" t="s">
        <v>639</v>
      </c>
      <c r="BU50" s="193" t="s">
        <v>645</v>
      </c>
      <c r="BV50" s="193" t="s">
        <v>151</v>
      </c>
      <c r="BW50" s="193" t="s">
        <v>242</v>
      </c>
      <c r="BX50" s="193" t="s">
        <v>646</v>
      </c>
      <c r="BY50" s="193" t="s">
        <v>443</v>
      </c>
      <c r="BZ50" s="193" t="s">
        <v>269</v>
      </c>
      <c r="CA50" s="193" t="s">
        <v>541</v>
      </c>
      <c r="CB50" s="193" t="s">
        <v>519</v>
      </c>
      <c r="CE50" s="339" t="s">
        <v>160</v>
      </c>
      <c r="CF50" s="339" t="s">
        <v>460</v>
      </c>
      <c r="CG50" s="339" t="s">
        <v>240</v>
      </c>
      <c r="CH50" s="339" t="s">
        <v>492</v>
      </c>
      <c r="CI50" s="339" t="s">
        <v>416</v>
      </c>
      <c r="CJ50" s="339" t="s">
        <v>354</v>
      </c>
      <c r="CK50" s="339" t="s">
        <v>502</v>
      </c>
      <c r="CL50" s="339" t="s">
        <v>163</v>
      </c>
      <c r="CM50" s="339" t="s">
        <v>451</v>
      </c>
      <c r="CN50" s="339" t="s">
        <v>674</v>
      </c>
      <c r="CO50" s="339" t="s">
        <v>139</v>
      </c>
      <c r="CP50" s="341" t="s">
        <v>315</v>
      </c>
      <c r="CQ50" s="340" t="s">
        <v>192</v>
      </c>
      <c r="CR50" s="338" t="s">
        <v>374</v>
      </c>
      <c r="CS50" s="339" t="s">
        <v>161</v>
      </c>
      <c r="CT50" s="339" t="s">
        <v>303</v>
      </c>
      <c r="CU50" s="339" t="s">
        <v>159</v>
      </c>
      <c r="CV50" s="339" t="s">
        <v>628</v>
      </c>
      <c r="CW50" s="339" t="s">
        <v>588</v>
      </c>
      <c r="CX50" s="339" t="s">
        <v>519</v>
      </c>
      <c r="CY50" s="339" t="s">
        <v>448</v>
      </c>
      <c r="CZ50" s="339" t="s">
        <v>568</v>
      </c>
      <c r="DA50" s="339" t="s">
        <v>503</v>
      </c>
      <c r="DB50" s="339" t="s">
        <v>162</v>
      </c>
      <c r="DC50" s="339" t="s">
        <v>98</v>
      </c>
    </row>
    <row r="51" spans="2:107" x14ac:dyDescent="0.2">
      <c r="B51" s="332" t="s">
        <v>174</v>
      </c>
      <c r="C51" s="332" t="s">
        <v>461</v>
      </c>
      <c r="D51" s="332" t="s">
        <v>118</v>
      </c>
      <c r="E51" s="332" t="s">
        <v>647</v>
      </c>
      <c r="F51" s="332" t="s">
        <v>648</v>
      </c>
      <c r="G51" s="332" t="s">
        <v>564</v>
      </c>
      <c r="H51" s="332" t="s">
        <v>328</v>
      </c>
      <c r="I51" s="332" t="s">
        <v>641</v>
      </c>
      <c r="J51" s="332" t="s">
        <v>295</v>
      </c>
      <c r="K51" s="332" t="s">
        <v>483</v>
      </c>
      <c r="L51" s="334" t="s">
        <v>199</v>
      </c>
      <c r="M51" s="332" t="s">
        <v>398</v>
      </c>
      <c r="N51" s="333" t="s">
        <v>649</v>
      </c>
      <c r="O51" s="332" t="s">
        <v>643</v>
      </c>
      <c r="P51" s="331" t="s">
        <v>110</v>
      </c>
      <c r="Q51" s="332" t="s">
        <v>518</v>
      </c>
      <c r="R51" s="332" t="s">
        <v>246</v>
      </c>
      <c r="S51" s="332" t="s">
        <v>605</v>
      </c>
      <c r="T51" s="332" t="s">
        <v>413</v>
      </c>
      <c r="U51" s="332" t="s">
        <v>373</v>
      </c>
      <c r="V51" s="332" t="s">
        <v>650</v>
      </c>
      <c r="W51" s="332" t="s">
        <v>651</v>
      </c>
      <c r="X51" s="332" t="s">
        <v>230</v>
      </c>
      <c r="Y51" s="332" t="s">
        <v>255</v>
      </c>
      <c r="Z51" s="332" t="s">
        <v>652</v>
      </c>
      <c r="AC51" s="193" t="s">
        <v>653</v>
      </c>
      <c r="AD51" s="193" t="s">
        <v>159</v>
      </c>
      <c r="AE51" s="193" t="s">
        <v>654</v>
      </c>
      <c r="AF51" s="193" t="s">
        <v>419</v>
      </c>
      <c r="AG51" s="193" t="s">
        <v>373</v>
      </c>
      <c r="AH51" s="193" t="s">
        <v>510</v>
      </c>
      <c r="AI51" s="193" t="s">
        <v>381</v>
      </c>
      <c r="AJ51" s="193" t="s">
        <v>495</v>
      </c>
      <c r="AK51" s="193" t="s">
        <v>655</v>
      </c>
      <c r="AL51" s="193" t="s">
        <v>213</v>
      </c>
      <c r="AM51" s="337" t="s">
        <v>120</v>
      </c>
      <c r="AN51" s="193" t="s">
        <v>466</v>
      </c>
      <c r="AO51" s="336" t="s">
        <v>343</v>
      </c>
      <c r="AP51" s="193" t="s">
        <v>589</v>
      </c>
      <c r="AQ51" s="335" t="s">
        <v>563</v>
      </c>
      <c r="AR51" s="193" t="s">
        <v>650</v>
      </c>
      <c r="AS51" s="193" t="s">
        <v>557</v>
      </c>
      <c r="AT51" s="193" t="s">
        <v>612</v>
      </c>
      <c r="AU51" s="193" t="s">
        <v>128</v>
      </c>
      <c r="AV51" s="193" t="s">
        <v>507</v>
      </c>
      <c r="AW51" s="193" t="s">
        <v>217</v>
      </c>
      <c r="AX51" s="193" t="s">
        <v>633</v>
      </c>
      <c r="AY51" s="193" t="s">
        <v>258</v>
      </c>
      <c r="AZ51" s="193" t="s">
        <v>656</v>
      </c>
      <c r="BA51" s="193" t="s">
        <v>657</v>
      </c>
      <c r="BD51" s="193" t="s">
        <v>336</v>
      </c>
      <c r="BE51" s="193" t="s">
        <v>395</v>
      </c>
      <c r="BF51" s="193" t="s">
        <v>578</v>
      </c>
      <c r="BG51" s="193" t="s">
        <v>364</v>
      </c>
      <c r="BH51" s="193" t="s">
        <v>658</v>
      </c>
      <c r="BI51" s="193" t="s">
        <v>95</v>
      </c>
      <c r="BJ51" s="193" t="s">
        <v>357</v>
      </c>
      <c r="BK51" s="193" t="s">
        <v>237</v>
      </c>
      <c r="BL51" s="193" t="s">
        <v>399</v>
      </c>
      <c r="BM51" s="193" t="s">
        <v>159</v>
      </c>
      <c r="BN51" s="337" t="s">
        <v>571</v>
      </c>
      <c r="BO51" s="193" t="s">
        <v>580</v>
      </c>
      <c r="BP51" s="336" t="s">
        <v>659</v>
      </c>
      <c r="BQ51" s="193" t="s">
        <v>279</v>
      </c>
      <c r="BR51" s="335" t="s">
        <v>360</v>
      </c>
      <c r="BS51" s="193" t="s">
        <v>660</v>
      </c>
      <c r="BT51" s="193" t="s">
        <v>401</v>
      </c>
      <c r="BU51" s="193" t="s">
        <v>71</v>
      </c>
      <c r="BV51" s="193" t="s">
        <v>433</v>
      </c>
      <c r="BW51" s="193" t="s">
        <v>405</v>
      </c>
      <c r="BX51" s="193" t="s">
        <v>657</v>
      </c>
      <c r="BY51" s="193" t="s">
        <v>225</v>
      </c>
      <c r="BZ51" s="193" t="s">
        <v>504</v>
      </c>
      <c r="CA51" s="193" t="s">
        <v>651</v>
      </c>
      <c r="CB51" s="193" t="s">
        <v>661</v>
      </c>
      <c r="CE51" s="339" t="s">
        <v>343</v>
      </c>
      <c r="CF51" s="339" t="s">
        <v>695</v>
      </c>
      <c r="CG51" s="339" t="s">
        <v>450</v>
      </c>
      <c r="CH51" s="339" t="s">
        <v>631</v>
      </c>
      <c r="CI51" s="339" t="s">
        <v>100</v>
      </c>
      <c r="CJ51" s="339" t="s">
        <v>526</v>
      </c>
      <c r="CK51" s="339" t="s">
        <v>437</v>
      </c>
      <c r="CL51" s="339" t="s">
        <v>342</v>
      </c>
      <c r="CM51" s="339" t="s">
        <v>115</v>
      </c>
      <c r="CN51" s="339" t="s">
        <v>414</v>
      </c>
      <c r="CO51" s="341" t="s">
        <v>576</v>
      </c>
      <c r="CP51" s="339" t="s">
        <v>662</v>
      </c>
      <c r="CQ51" s="340" t="s">
        <v>632</v>
      </c>
      <c r="CR51" s="339" t="s">
        <v>435</v>
      </c>
      <c r="CS51" s="338" t="s">
        <v>302</v>
      </c>
      <c r="CT51" s="339" t="s">
        <v>136</v>
      </c>
      <c r="CU51" s="339" t="s">
        <v>312</v>
      </c>
      <c r="CV51" s="339" t="s">
        <v>189</v>
      </c>
      <c r="CW51" s="339" t="s">
        <v>233</v>
      </c>
      <c r="CX51" s="339" t="s">
        <v>262</v>
      </c>
      <c r="CY51" s="339" t="s">
        <v>602</v>
      </c>
      <c r="CZ51" s="339" t="s">
        <v>357</v>
      </c>
      <c r="DA51" s="339" t="s">
        <v>436</v>
      </c>
      <c r="DB51" s="339" t="s">
        <v>341</v>
      </c>
      <c r="DC51" s="339" t="s">
        <v>443</v>
      </c>
    </row>
    <row r="52" spans="2:107" x14ac:dyDescent="0.2">
      <c r="B52" s="332" t="s">
        <v>493</v>
      </c>
      <c r="C52" s="332" t="s">
        <v>200</v>
      </c>
      <c r="D52" s="332" t="s">
        <v>653</v>
      </c>
      <c r="E52" s="332" t="s">
        <v>547</v>
      </c>
      <c r="F52" s="332" t="s">
        <v>245</v>
      </c>
      <c r="G52" s="332" t="s">
        <v>233</v>
      </c>
      <c r="H52" s="332" t="s">
        <v>450</v>
      </c>
      <c r="I52" s="332" t="s">
        <v>662</v>
      </c>
      <c r="J52" s="332" t="s">
        <v>602</v>
      </c>
      <c r="K52" s="334" t="s">
        <v>414</v>
      </c>
      <c r="L52" s="332" t="s">
        <v>520</v>
      </c>
      <c r="M52" s="332" t="s">
        <v>663</v>
      </c>
      <c r="N52" s="333" t="s">
        <v>661</v>
      </c>
      <c r="O52" s="332" t="s">
        <v>301</v>
      </c>
      <c r="P52" s="332" t="s">
        <v>256</v>
      </c>
      <c r="Q52" s="331" t="s">
        <v>604</v>
      </c>
      <c r="R52" s="332" t="s">
        <v>101</v>
      </c>
      <c r="S52" s="332" t="s">
        <v>462</v>
      </c>
      <c r="T52" s="332" t="s">
        <v>119</v>
      </c>
      <c r="U52" s="332" t="s">
        <v>664</v>
      </c>
      <c r="V52" s="332" t="s">
        <v>586</v>
      </c>
      <c r="W52" s="332" t="s">
        <v>563</v>
      </c>
      <c r="X52" s="332" t="s">
        <v>305</v>
      </c>
      <c r="Y52" s="332" t="s">
        <v>665</v>
      </c>
      <c r="Z52" s="332" t="s">
        <v>439</v>
      </c>
      <c r="AC52" s="193" t="s">
        <v>585</v>
      </c>
      <c r="AD52" s="193" t="s">
        <v>148</v>
      </c>
      <c r="AE52" s="193" t="s">
        <v>566</v>
      </c>
      <c r="AF52" s="193" t="s">
        <v>129</v>
      </c>
      <c r="AG52" s="193" t="s">
        <v>666</v>
      </c>
      <c r="AH52" s="193" t="s">
        <v>117</v>
      </c>
      <c r="AI52" s="193" t="s">
        <v>572</v>
      </c>
      <c r="AJ52" s="193" t="s">
        <v>628</v>
      </c>
      <c r="AK52" s="193" t="s">
        <v>667</v>
      </c>
      <c r="AL52" s="337" t="s">
        <v>211</v>
      </c>
      <c r="AM52" s="193" t="s">
        <v>127</v>
      </c>
      <c r="AN52" s="193" t="s">
        <v>226</v>
      </c>
      <c r="AO52" s="336" t="s">
        <v>595</v>
      </c>
      <c r="AP52" s="193" t="s">
        <v>506</v>
      </c>
      <c r="AQ52" s="193" t="s">
        <v>556</v>
      </c>
      <c r="AR52" s="335" t="s">
        <v>668</v>
      </c>
      <c r="AS52" s="193" t="s">
        <v>279</v>
      </c>
      <c r="AT52" s="193" t="s">
        <v>252</v>
      </c>
      <c r="AU52" s="193" t="s">
        <v>420</v>
      </c>
      <c r="AV52" s="193" t="s">
        <v>664</v>
      </c>
      <c r="AW52" s="193" t="s">
        <v>137</v>
      </c>
      <c r="AX52" s="193" t="s">
        <v>669</v>
      </c>
      <c r="AY52" s="193" t="s">
        <v>282</v>
      </c>
      <c r="AZ52" s="193" t="s">
        <v>670</v>
      </c>
      <c r="BA52" s="193" t="s">
        <v>424</v>
      </c>
      <c r="BD52" s="193" t="s">
        <v>470</v>
      </c>
      <c r="BE52" s="193" t="s">
        <v>632</v>
      </c>
      <c r="BF52" s="193" t="s">
        <v>656</v>
      </c>
      <c r="BG52" s="193" t="s">
        <v>670</v>
      </c>
      <c r="BH52" s="193" t="s">
        <v>163</v>
      </c>
      <c r="BI52" s="193" t="s">
        <v>363</v>
      </c>
      <c r="BJ52" s="193" t="s">
        <v>667</v>
      </c>
      <c r="BK52" s="193" t="s">
        <v>552</v>
      </c>
      <c r="BL52" s="193" t="s">
        <v>278</v>
      </c>
      <c r="BM52" s="337" t="s">
        <v>536</v>
      </c>
      <c r="BN52" s="193" t="s">
        <v>544</v>
      </c>
      <c r="BO52" s="193" t="s">
        <v>621</v>
      </c>
      <c r="BP52" s="336" t="s">
        <v>70</v>
      </c>
      <c r="BQ52" s="193" t="s">
        <v>356</v>
      </c>
      <c r="BR52" s="193" t="s">
        <v>102</v>
      </c>
      <c r="BS52" s="335" t="s">
        <v>668</v>
      </c>
      <c r="BT52" s="193" t="s">
        <v>224</v>
      </c>
      <c r="BU52" s="193" t="s">
        <v>506</v>
      </c>
      <c r="BV52" s="193" t="s">
        <v>650</v>
      </c>
      <c r="BW52" s="193" t="s">
        <v>663</v>
      </c>
      <c r="BX52" s="193" t="s">
        <v>335</v>
      </c>
      <c r="BY52" s="193" t="s">
        <v>394</v>
      </c>
      <c r="BZ52" s="193" t="s">
        <v>594</v>
      </c>
      <c r="CA52" s="193" t="s">
        <v>400</v>
      </c>
      <c r="CB52" s="193" t="s">
        <v>555</v>
      </c>
      <c r="CE52" s="339" t="s">
        <v>532</v>
      </c>
      <c r="CF52" s="339" t="s">
        <v>452</v>
      </c>
      <c r="CG52" s="339" t="s">
        <v>488</v>
      </c>
      <c r="CH52" s="339" t="s">
        <v>215</v>
      </c>
      <c r="CI52" s="339" t="s">
        <v>235</v>
      </c>
      <c r="CJ52" s="339" t="s">
        <v>213</v>
      </c>
      <c r="CK52" s="339" t="s">
        <v>685</v>
      </c>
      <c r="CL52" s="339" t="s">
        <v>544</v>
      </c>
      <c r="CM52" s="339" t="s">
        <v>186</v>
      </c>
      <c r="CN52" s="341" t="s">
        <v>540</v>
      </c>
      <c r="CO52" s="339" t="s">
        <v>122</v>
      </c>
      <c r="CP52" s="339" t="s">
        <v>320</v>
      </c>
      <c r="CQ52" s="340" t="s">
        <v>197</v>
      </c>
      <c r="CR52" s="339" t="s">
        <v>378</v>
      </c>
      <c r="CS52" s="339" t="s">
        <v>249</v>
      </c>
      <c r="CT52" s="338" t="s">
        <v>608</v>
      </c>
      <c r="CU52" s="339" t="s">
        <v>660</v>
      </c>
      <c r="CV52" s="339" t="s">
        <v>595</v>
      </c>
      <c r="CW52" s="339" t="s">
        <v>349</v>
      </c>
      <c r="CX52" s="339" t="s">
        <v>214</v>
      </c>
      <c r="CY52" s="339" t="s">
        <v>539</v>
      </c>
      <c r="CZ52" s="339" t="s">
        <v>104</v>
      </c>
      <c r="DA52" s="339" t="s">
        <v>692</v>
      </c>
      <c r="DB52" s="339" t="s">
        <v>688</v>
      </c>
      <c r="DC52" s="339" t="s">
        <v>402</v>
      </c>
    </row>
    <row r="53" spans="2:107" x14ac:dyDescent="0.2">
      <c r="B53" s="332" t="s">
        <v>637</v>
      </c>
      <c r="C53" s="332" t="s">
        <v>517</v>
      </c>
      <c r="D53" s="332" t="s">
        <v>308</v>
      </c>
      <c r="E53" s="332" t="s">
        <v>421</v>
      </c>
      <c r="F53" s="332" t="s">
        <v>367</v>
      </c>
      <c r="G53" s="332" t="s">
        <v>667</v>
      </c>
      <c r="H53" s="332" t="s">
        <v>580</v>
      </c>
      <c r="I53" s="332" t="s">
        <v>529</v>
      </c>
      <c r="J53" s="334" t="s">
        <v>96</v>
      </c>
      <c r="K53" s="332" t="s">
        <v>489</v>
      </c>
      <c r="L53" s="332" t="s">
        <v>627</v>
      </c>
      <c r="M53" s="332" t="s">
        <v>173</v>
      </c>
      <c r="N53" s="333" t="s">
        <v>135</v>
      </c>
      <c r="O53" s="332" t="s">
        <v>553</v>
      </c>
      <c r="P53" s="332" t="s">
        <v>671</v>
      </c>
      <c r="Q53" s="332" t="s">
        <v>550</v>
      </c>
      <c r="R53" s="331" t="s">
        <v>322</v>
      </c>
      <c r="S53" s="332" t="s">
        <v>672</v>
      </c>
      <c r="T53" s="332" t="s">
        <v>640</v>
      </c>
      <c r="U53" s="332" t="s">
        <v>351</v>
      </c>
      <c r="V53" s="332" t="s">
        <v>177</v>
      </c>
      <c r="W53" s="332" t="s">
        <v>673</v>
      </c>
      <c r="X53" s="332" t="s">
        <v>479</v>
      </c>
      <c r="Y53" s="332" t="s">
        <v>646</v>
      </c>
      <c r="Z53" s="332" t="s">
        <v>490</v>
      </c>
      <c r="AC53" s="193" t="s">
        <v>674</v>
      </c>
      <c r="AD53" s="193" t="s">
        <v>631</v>
      </c>
      <c r="AE53" s="193" t="s">
        <v>251</v>
      </c>
      <c r="AF53" s="193" t="s">
        <v>645</v>
      </c>
      <c r="AG53" s="193" t="s">
        <v>337</v>
      </c>
      <c r="AH53" s="193" t="s">
        <v>140</v>
      </c>
      <c r="AI53" s="193" t="s">
        <v>611</v>
      </c>
      <c r="AJ53" s="193" t="s">
        <v>662</v>
      </c>
      <c r="AK53" s="337" t="s">
        <v>320</v>
      </c>
      <c r="AL53" s="193" t="s">
        <v>630</v>
      </c>
      <c r="AM53" s="193" t="s">
        <v>459</v>
      </c>
      <c r="AN53" s="193" t="s">
        <v>605</v>
      </c>
      <c r="AO53" s="336" t="s">
        <v>468</v>
      </c>
      <c r="AP53" s="193" t="s">
        <v>326</v>
      </c>
      <c r="AQ53" s="193" t="s">
        <v>90</v>
      </c>
      <c r="AR53" s="193" t="s">
        <v>675</v>
      </c>
      <c r="AS53" s="335" t="s">
        <v>192</v>
      </c>
      <c r="AT53" s="193" t="s">
        <v>0</v>
      </c>
      <c r="AU53" s="193" t="s">
        <v>676</v>
      </c>
      <c r="AV53" s="193" t="s">
        <v>151</v>
      </c>
      <c r="AW53" s="193" t="s">
        <v>384</v>
      </c>
      <c r="AX53" s="193" t="s">
        <v>155</v>
      </c>
      <c r="AY53" s="193" t="s">
        <v>677</v>
      </c>
      <c r="AZ53" s="193" t="s">
        <v>317</v>
      </c>
      <c r="BA53" s="193" t="s">
        <v>678</v>
      </c>
      <c r="BD53" s="193" t="s">
        <v>307</v>
      </c>
      <c r="BE53" s="193" t="s">
        <v>679</v>
      </c>
      <c r="BF53" s="193" t="s">
        <v>447</v>
      </c>
      <c r="BG53" s="193" t="s">
        <v>83</v>
      </c>
      <c r="BH53" s="193" t="s">
        <v>426</v>
      </c>
      <c r="BI53" s="193" t="s">
        <v>439</v>
      </c>
      <c r="BJ53" s="193" t="s">
        <v>598</v>
      </c>
      <c r="BK53" s="193" t="s">
        <v>1</v>
      </c>
      <c r="BL53" s="337" t="s">
        <v>298</v>
      </c>
      <c r="BM53" s="193" t="s">
        <v>295</v>
      </c>
      <c r="BN53" s="193" t="s">
        <v>680</v>
      </c>
      <c r="BO53" s="193" t="s">
        <v>302</v>
      </c>
      <c r="BP53" s="336" t="s">
        <v>385</v>
      </c>
      <c r="BQ53" s="193" t="s">
        <v>597</v>
      </c>
      <c r="BR53" s="193" t="s">
        <v>674</v>
      </c>
      <c r="BS53" s="193" t="s">
        <v>146</v>
      </c>
      <c r="BT53" s="335" t="s">
        <v>445</v>
      </c>
      <c r="BU53" s="193" t="s">
        <v>634</v>
      </c>
      <c r="BV53" s="193" t="s">
        <v>482</v>
      </c>
      <c r="BW53" s="193" t="s">
        <v>522</v>
      </c>
      <c r="BX53" s="193" t="s">
        <v>540</v>
      </c>
      <c r="BY53" s="193" t="s">
        <v>567</v>
      </c>
      <c r="BZ53" s="193" t="s">
        <v>640</v>
      </c>
      <c r="CA53" s="193" t="s">
        <v>681</v>
      </c>
      <c r="CB53" s="193" t="s">
        <v>284</v>
      </c>
      <c r="CE53" s="339" t="s">
        <v>672</v>
      </c>
      <c r="CF53" s="339" t="s">
        <v>398</v>
      </c>
      <c r="CG53" s="339" t="s">
        <v>185</v>
      </c>
      <c r="CH53" s="339" t="s">
        <v>74</v>
      </c>
      <c r="CI53" s="339" t="s">
        <v>577</v>
      </c>
      <c r="CJ53" s="339" t="s">
        <v>72</v>
      </c>
      <c r="CK53" s="339" t="s">
        <v>454</v>
      </c>
      <c r="CL53" s="339" t="s">
        <v>550</v>
      </c>
      <c r="CM53" s="341" t="s">
        <v>110</v>
      </c>
      <c r="CN53" s="339" t="s">
        <v>419</v>
      </c>
      <c r="CO53" s="339" t="s">
        <v>649</v>
      </c>
      <c r="CP53" s="339" t="s">
        <v>468</v>
      </c>
      <c r="CQ53" s="340" t="s">
        <v>70</v>
      </c>
      <c r="CR53" s="339" t="s">
        <v>521</v>
      </c>
      <c r="CS53" s="339" t="s">
        <v>640</v>
      </c>
      <c r="CT53" s="339" t="s">
        <v>124</v>
      </c>
      <c r="CU53" s="338" t="s">
        <v>322</v>
      </c>
      <c r="CV53" s="339" t="s">
        <v>199</v>
      </c>
      <c r="CW53" s="339" t="s">
        <v>379</v>
      </c>
      <c r="CX53" s="339" t="s">
        <v>73</v>
      </c>
      <c r="CY53" s="339" t="s">
        <v>469</v>
      </c>
      <c r="CZ53" s="339" t="s">
        <v>71</v>
      </c>
      <c r="DA53" s="339" t="s">
        <v>629</v>
      </c>
      <c r="DB53" s="339" t="s">
        <v>351</v>
      </c>
      <c r="DC53" s="339" t="s">
        <v>643</v>
      </c>
    </row>
    <row r="54" spans="2:107" x14ac:dyDescent="0.2">
      <c r="B54" s="332" t="s">
        <v>364</v>
      </c>
      <c r="C54" s="332" t="s">
        <v>524</v>
      </c>
      <c r="D54" s="332" t="s">
        <v>260</v>
      </c>
      <c r="E54" s="332" t="s">
        <v>599</v>
      </c>
      <c r="F54" s="332" t="s">
        <v>400</v>
      </c>
      <c r="G54" s="332" t="s">
        <v>453</v>
      </c>
      <c r="H54" s="332" t="s">
        <v>123</v>
      </c>
      <c r="I54" s="334" t="s">
        <v>554</v>
      </c>
      <c r="J54" s="332" t="s">
        <v>682</v>
      </c>
      <c r="K54" s="332" t="s">
        <v>612</v>
      </c>
      <c r="L54" s="332" t="s">
        <v>315</v>
      </c>
      <c r="M54" s="332" t="s">
        <v>448</v>
      </c>
      <c r="N54" s="333" t="s">
        <v>674</v>
      </c>
      <c r="O54" s="332" t="s">
        <v>588</v>
      </c>
      <c r="P54" s="332" t="s">
        <v>240</v>
      </c>
      <c r="Q54" s="332" t="s">
        <v>683</v>
      </c>
      <c r="R54" s="332" t="s">
        <v>581</v>
      </c>
      <c r="S54" s="331" t="s">
        <v>297</v>
      </c>
      <c r="T54" s="332" t="s">
        <v>496</v>
      </c>
      <c r="U54" s="332" t="s">
        <v>204</v>
      </c>
      <c r="V54" s="332" t="s">
        <v>397</v>
      </c>
      <c r="W54" s="332" t="s">
        <v>607</v>
      </c>
      <c r="X54" s="332" t="s">
        <v>417</v>
      </c>
      <c r="Y54" s="332" t="s">
        <v>112</v>
      </c>
      <c r="Z54" s="332" t="s">
        <v>678</v>
      </c>
      <c r="AC54" s="193" t="s">
        <v>327</v>
      </c>
      <c r="AD54" s="193" t="s">
        <v>663</v>
      </c>
      <c r="AE54" s="193" t="s">
        <v>215</v>
      </c>
      <c r="AF54" s="193" t="s">
        <v>647</v>
      </c>
      <c r="AG54" s="193" t="s">
        <v>606</v>
      </c>
      <c r="AH54" s="193" t="s">
        <v>682</v>
      </c>
      <c r="AI54" s="193" t="s">
        <v>334</v>
      </c>
      <c r="AJ54" s="337" t="s">
        <v>596</v>
      </c>
      <c r="AK54" s="193" t="s">
        <v>658</v>
      </c>
      <c r="AL54" s="193" t="s">
        <v>202</v>
      </c>
      <c r="AM54" s="193" t="s">
        <v>537</v>
      </c>
      <c r="AN54" s="193" t="s">
        <v>421</v>
      </c>
      <c r="AO54" s="336" t="s">
        <v>288</v>
      </c>
      <c r="AP54" s="193" t="s">
        <v>571</v>
      </c>
      <c r="AQ54" s="193" t="s">
        <v>189</v>
      </c>
      <c r="AR54" s="193" t="s">
        <v>396</v>
      </c>
      <c r="AS54" s="193" t="s">
        <v>683</v>
      </c>
      <c r="AT54" s="335" t="s">
        <v>338</v>
      </c>
      <c r="AU54" s="193" t="s">
        <v>377</v>
      </c>
      <c r="AV54" s="193" t="s">
        <v>680</v>
      </c>
      <c r="AW54" s="193" t="s">
        <v>684</v>
      </c>
      <c r="AX54" s="193" t="s">
        <v>416</v>
      </c>
      <c r="AY54" s="193" t="s">
        <v>665</v>
      </c>
      <c r="AZ54" s="193" t="s">
        <v>225</v>
      </c>
      <c r="BA54" s="193" t="s">
        <v>199</v>
      </c>
      <c r="BD54" s="193" t="s">
        <v>397</v>
      </c>
      <c r="BE54" s="193" t="s">
        <v>654</v>
      </c>
      <c r="BF54" s="193" t="s">
        <v>291</v>
      </c>
      <c r="BG54" s="193" t="s">
        <v>239</v>
      </c>
      <c r="BH54" s="193" t="s">
        <v>170</v>
      </c>
      <c r="BI54" s="193" t="s">
        <v>685</v>
      </c>
      <c r="BJ54" s="193" t="s">
        <v>154</v>
      </c>
      <c r="BK54" s="337" t="s">
        <v>468</v>
      </c>
      <c r="BL54" s="193" t="s">
        <v>579</v>
      </c>
      <c r="BM54" s="193" t="s">
        <v>686</v>
      </c>
      <c r="BN54" s="193" t="s">
        <v>275</v>
      </c>
      <c r="BO54" s="193" t="s">
        <v>404</v>
      </c>
      <c r="BP54" s="336" t="s">
        <v>569</v>
      </c>
      <c r="BQ54" s="193" t="s">
        <v>517</v>
      </c>
      <c r="BR54" s="193" t="s">
        <v>487</v>
      </c>
      <c r="BS54" s="193" t="s">
        <v>431</v>
      </c>
      <c r="BT54" s="193" t="s">
        <v>614</v>
      </c>
      <c r="BU54" s="335" t="s">
        <v>625</v>
      </c>
      <c r="BV54" s="193" t="s">
        <v>677</v>
      </c>
      <c r="BW54" s="193" t="s">
        <v>91</v>
      </c>
      <c r="BX54" s="193" t="s">
        <v>246</v>
      </c>
      <c r="BY54" s="193" t="s">
        <v>662</v>
      </c>
      <c r="BZ54" s="193" t="s">
        <v>406</v>
      </c>
      <c r="CA54" s="193" t="s">
        <v>220</v>
      </c>
      <c r="CB54" s="193" t="s">
        <v>502</v>
      </c>
      <c r="CE54" s="339" t="s">
        <v>610</v>
      </c>
      <c r="CF54" s="339" t="s">
        <v>405</v>
      </c>
      <c r="CG54" s="339" t="s">
        <v>179</v>
      </c>
      <c r="CH54" s="339" t="s">
        <v>285</v>
      </c>
      <c r="CI54" s="339" t="s">
        <v>644</v>
      </c>
      <c r="CJ54" s="339" t="s">
        <v>288</v>
      </c>
      <c r="CK54" s="339" t="s">
        <v>231</v>
      </c>
      <c r="CL54" s="341" t="s">
        <v>485</v>
      </c>
      <c r="CM54" s="339" t="s">
        <v>615</v>
      </c>
      <c r="CN54" s="339" t="s">
        <v>382</v>
      </c>
      <c r="CO54" s="339" t="s">
        <v>533</v>
      </c>
      <c r="CP54" s="339" t="s">
        <v>384</v>
      </c>
      <c r="CQ54" s="340" t="s">
        <v>286</v>
      </c>
      <c r="CR54" s="339" t="s">
        <v>494</v>
      </c>
      <c r="CS54" s="339" t="s">
        <v>355</v>
      </c>
      <c r="CT54" s="339" t="s">
        <v>409</v>
      </c>
      <c r="CU54" s="339" t="s">
        <v>686</v>
      </c>
      <c r="CV54" s="338" t="s">
        <v>102</v>
      </c>
      <c r="CW54" s="339" t="s">
        <v>383</v>
      </c>
      <c r="CX54" s="339" t="s">
        <v>284</v>
      </c>
      <c r="CY54" s="339" t="s">
        <v>125</v>
      </c>
      <c r="CZ54" s="339" t="s">
        <v>287</v>
      </c>
      <c r="DA54" s="339" t="s">
        <v>201</v>
      </c>
      <c r="DB54" s="339" t="s">
        <v>381</v>
      </c>
      <c r="DC54" s="339" t="s">
        <v>252</v>
      </c>
    </row>
    <row r="55" spans="2:107" x14ac:dyDescent="0.2">
      <c r="B55" s="332" t="s">
        <v>138</v>
      </c>
      <c r="C55" s="332" t="s">
        <v>622</v>
      </c>
      <c r="D55" s="332" t="s">
        <v>442</v>
      </c>
      <c r="E55" s="332" t="s">
        <v>184</v>
      </c>
      <c r="F55" s="332" t="s">
        <v>459</v>
      </c>
      <c r="G55" s="332" t="s">
        <v>523</v>
      </c>
      <c r="H55" s="334" t="s">
        <v>679</v>
      </c>
      <c r="I55" s="332" t="s">
        <v>584</v>
      </c>
      <c r="J55" s="332" t="s">
        <v>561</v>
      </c>
      <c r="K55" s="332" t="s">
        <v>293</v>
      </c>
      <c r="L55" s="332" t="s">
        <v>666</v>
      </c>
      <c r="M55" s="332" t="s">
        <v>642</v>
      </c>
      <c r="N55" s="333" t="s">
        <v>106</v>
      </c>
      <c r="O55" s="332" t="s">
        <v>196</v>
      </c>
      <c r="P55" s="332" t="s">
        <v>407</v>
      </c>
      <c r="Q55" s="332" t="s">
        <v>169</v>
      </c>
      <c r="R55" s="332" t="s">
        <v>403</v>
      </c>
      <c r="S55" s="332" t="s">
        <v>371</v>
      </c>
      <c r="T55" s="331" t="s">
        <v>687</v>
      </c>
      <c r="U55" s="332" t="s">
        <v>625</v>
      </c>
      <c r="V55" s="332" t="s">
        <v>532</v>
      </c>
      <c r="W55" s="332" t="s">
        <v>249</v>
      </c>
      <c r="X55" s="332" t="s">
        <v>688</v>
      </c>
      <c r="Y55" s="332" t="s">
        <v>544</v>
      </c>
      <c r="Z55" s="332" t="s">
        <v>660</v>
      </c>
      <c r="AC55" s="193" t="s">
        <v>76</v>
      </c>
      <c r="AD55" s="193" t="s">
        <v>191</v>
      </c>
      <c r="AE55" s="193" t="s">
        <v>629</v>
      </c>
      <c r="AF55" s="193" t="s">
        <v>671</v>
      </c>
      <c r="AG55" s="193" t="s">
        <v>613</v>
      </c>
      <c r="AH55" s="193" t="s">
        <v>652</v>
      </c>
      <c r="AI55" s="337" t="s">
        <v>679</v>
      </c>
      <c r="AJ55" s="193" t="s">
        <v>261</v>
      </c>
      <c r="AK55" s="193" t="s">
        <v>72</v>
      </c>
      <c r="AL55" s="193" t="s">
        <v>644</v>
      </c>
      <c r="AM55" s="193" t="s">
        <v>162</v>
      </c>
      <c r="AN55" s="193" t="s">
        <v>385</v>
      </c>
      <c r="AO55" s="336" t="s">
        <v>250</v>
      </c>
      <c r="AP55" s="193" t="s">
        <v>524</v>
      </c>
      <c r="AQ55" s="193" t="s">
        <v>635</v>
      </c>
      <c r="AR55" s="193" t="s">
        <v>216</v>
      </c>
      <c r="AS55" s="193" t="s">
        <v>437</v>
      </c>
      <c r="AT55" s="193" t="s">
        <v>685</v>
      </c>
      <c r="AU55" s="335" t="s">
        <v>687</v>
      </c>
      <c r="AV55" s="193" t="s">
        <v>328</v>
      </c>
      <c r="AW55" s="193" t="s">
        <v>688</v>
      </c>
      <c r="AX55" s="193" t="s">
        <v>681</v>
      </c>
      <c r="AY55" s="193" t="s">
        <v>259</v>
      </c>
      <c r="AZ55" s="193" t="s">
        <v>531</v>
      </c>
      <c r="BA55" s="193" t="s">
        <v>88</v>
      </c>
      <c r="BD55" s="193" t="s">
        <v>676</v>
      </c>
      <c r="BE55" s="193" t="s">
        <v>181</v>
      </c>
      <c r="BF55" s="193" t="s">
        <v>537</v>
      </c>
      <c r="BG55" s="193" t="s">
        <v>573</v>
      </c>
      <c r="BH55" s="193" t="s">
        <v>671</v>
      </c>
      <c r="BI55" s="193" t="s">
        <v>79</v>
      </c>
      <c r="BJ55" s="337" t="s">
        <v>435</v>
      </c>
      <c r="BK55" s="193" t="s">
        <v>616</v>
      </c>
      <c r="BL55" s="193" t="s">
        <v>442</v>
      </c>
      <c r="BM55" s="193" t="s">
        <v>451</v>
      </c>
      <c r="BN55" s="193" t="s">
        <v>508</v>
      </c>
      <c r="BO55" s="193" t="s">
        <v>648</v>
      </c>
      <c r="BP55" s="336" t="s">
        <v>604</v>
      </c>
      <c r="BQ55" s="193" t="s">
        <v>684</v>
      </c>
      <c r="BR55" s="193" t="s">
        <v>227</v>
      </c>
      <c r="BS55" s="193" t="s">
        <v>186</v>
      </c>
      <c r="BT55" s="193" t="s">
        <v>682</v>
      </c>
      <c r="BU55" s="193" t="s">
        <v>521</v>
      </c>
      <c r="BV55" s="335" t="s">
        <v>4</v>
      </c>
      <c r="BW55" s="193" t="s">
        <v>383</v>
      </c>
      <c r="BX55" s="193" t="s">
        <v>515</v>
      </c>
      <c r="BY55" s="193" t="s">
        <v>636</v>
      </c>
      <c r="BZ55" s="193" t="s">
        <v>142</v>
      </c>
      <c r="CA55" s="193" t="s">
        <v>176</v>
      </c>
      <c r="CB55" s="193" t="s">
        <v>234</v>
      </c>
      <c r="CE55" s="339" t="s">
        <v>123</v>
      </c>
      <c r="CF55" s="339" t="s">
        <v>321</v>
      </c>
      <c r="CG55" s="339" t="s">
        <v>198</v>
      </c>
      <c r="CH55" s="339" t="s">
        <v>157</v>
      </c>
      <c r="CI55" s="339" t="s">
        <v>250</v>
      </c>
      <c r="CJ55" s="339" t="s">
        <v>155</v>
      </c>
      <c r="CK55" s="341" t="s">
        <v>401</v>
      </c>
      <c r="CL55" s="339" t="s">
        <v>612</v>
      </c>
      <c r="CM55" s="339" t="s">
        <v>107</v>
      </c>
      <c r="CN55" s="339" t="s">
        <v>512</v>
      </c>
      <c r="CO55" s="339" t="s">
        <v>566</v>
      </c>
      <c r="CP55" s="339" t="s">
        <v>353</v>
      </c>
      <c r="CQ55" s="340" t="s">
        <v>158</v>
      </c>
      <c r="CR55" s="339" t="s">
        <v>699</v>
      </c>
      <c r="CS55" s="339" t="s">
        <v>554</v>
      </c>
      <c r="CT55" s="339" t="s">
        <v>310</v>
      </c>
      <c r="CU55" s="339" t="s">
        <v>453</v>
      </c>
      <c r="CV55" s="339" t="s">
        <v>558</v>
      </c>
      <c r="CW55" s="338" t="s">
        <v>0</v>
      </c>
      <c r="CX55" s="339" t="s">
        <v>156</v>
      </c>
      <c r="CY55" s="339" t="s">
        <v>484</v>
      </c>
      <c r="CZ55" s="339" t="s">
        <v>154</v>
      </c>
      <c r="DA55" s="339" t="s">
        <v>621</v>
      </c>
      <c r="DB55" s="339" t="s">
        <v>682</v>
      </c>
      <c r="DC55" s="339" t="s">
        <v>567</v>
      </c>
    </row>
    <row r="56" spans="2:107" x14ac:dyDescent="0.2">
      <c r="B56" s="332" t="s">
        <v>482</v>
      </c>
      <c r="C56" s="332" t="s">
        <v>116</v>
      </c>
      <c r="D56" s="332" t="s">
        <v>556</v>
      </c>
      <c r="E56" s="332" t="s">
        <v>318</v>
      </c>
      <c r="F56" s="332" t="s">
        <v>575</v>
      </c>
      <c r="G56" s="334" t="s">
        <v>639</v>
      </c>
      <c r="H56" s="332" t="s">
        <v>499</v>
      </c>
      <c r="I56" s="332" t="s">
        <v>165</v>
      </c>
      <c r="J56" s="332" t="s">
        <v>408</v>
      </c>
      <c r="K56" s="332" t="s">
        <v>689</v>
      </c>
      <c r="L56" s="332" t="s">
        <v>355</v>
      </c>
      <c r="M56" s="332" t="s">
        <v>381</v>
      </c>
      <c r="N56" s="333" t="s">
        <v>485</v>
      </c>
      <c r="O56" s="332" t="s">
        <v>686</v>
      </c>
      <c r="P56" s="332" t="s">
        <v>610</v>
      </c>
      <c r="Q56" s="332" t="s">
        <v>263</v>
      </c>
      <c r="R56" s="332" t="s">
        <v>675</v>
      </c>
      <c r="S56" s="332" t="s">
        <v>656</v>
      </c>
      <c r="T56" s="332" t="s">
        <v>237</v>
      </c>
      <c r="U56" s="331" t="s">
        <v>446</v>
      </c>
      <c r="V56" s="332" t="s">
        <v>669</v>
      </c>
      <c r="W56" s="332" t="s">
        <v>515</v>
      </c>
      <c r="X56" s="332" t="s">
        <v>626</v>
      </c>
      <c r="Y56" s="332" t="s">
        <v>455</v>
      </c>
      <c r="Z56" s="332" t="s">
        <v>126</v>
      </c>
      <c r="AC56" s="193" t="s">
        <v>592</v>
      </c>
      <c r="AD56" s="193" t="s">
        <v>659</v>
      </c>
      <c r="AE56" s="193" t="s">
        <v>686</v>
      </c>
      <c r="AF56" s="193" t="s">
        <v>273</v>
      </c>
      <c r="AG56" s="193" t="s">
        <v>376</v>
      </c>
      <c r="AH56" s="337" t="s">
        <v>590</v>
      </c>
      <c r="AI56" s="193" t="s">
        <v>369</v>
      </c>
      <c r="AJ56" s="193" t="s">
        <v>270</v>
      </c>
      <c r="AK56" s="193" t="s">
        <v>619</v>
      </c>
      <c r="AL56" s="193" t="s">
        <v>689</v>
      </c>
      <c r="AM56" s="193" t="s">
        <v>583</v>
      </c>
      <c r="AN56" s="193" t="s">
        <v>375</v>
      </c>
      <c r="AO56" s="336" t="s">
        <v>493</v>
      </c>
      <c r="AP56" s="193" t="s">
        <v>345</v>
      </c>
      <c r="AQ56" s="193" t="s">
        <v>428</v>
      </c>
      <c r="AR56" s="193" t="s">
        <v>130</v>
      </c>
      <c r="AS56" s="193" t="s">
        <v>690</v>
      </c>
      <c r="AT56" s="193" t="s">
        <v>672</v>
      </c>
      <c r="AU56" s="193" t="s">
        <v>84</v>
      </c>
      <c r="AV56" s="335" t="s">
        <v>475</v>
      </c>
      <c r="AW56" s="193" t="s">
        <v>341</v>
      </c>
      <c r="AX56" s="193" t="s">
        <v>366</v>
      </c>
      <c r="AY56" s="193" t="s">
        <v>467</v>
      </c>
      <c r="AZ56" s="193" t="s">
        <v>673</v>
      </c>
      <c r="BA56" s="193" t="s">
        <v>691</v>
      </c>
      <c r="BD56" s="193" t="s">
        <v>213</v>
      </c>
      <c r="BE56" s="193" t="s">
        <v>484</v>
      </c>
      <c r="BF56" s="193" t="s">
        <v>649</v>
      </c>
      <c r="BG56" s="193" t="s">
        <v>547</v>
      </c>
      <c r="BH56" s="193" t="s">
        <v>409</v>
      </c>
      <c r="BI56" s="337" t="s">
        <v>390</v>
      </c>
      <c r="BJ56" s="193" t="s">
        <v>591</v>
      </c>
      <c r="BK56" s="193" t="s">
        <v>581</v>
      </c>
      <c r="BL56" s="193" t="s">
        <v>691</v>
      </c>
      <c r="BM56" s="193" t="s">
        <v>346</v>
      </c>
      <c r="BN56" s="193" t="s">
        <v>114</v>
      </c>
      <c r="BO56" s="193" t="s">
        <v>689</v>
      </c>
      <c r="BP56" s="336" t="s">
        <v>486</v>
      </c>
      <c r="BQ56" s="193" t="s">
        <v>150</v>
      </c>
      <c r="BR56" s="193" t="s">
        <v>466</v>
      </c>
      <c r="BS56" s="193" t="s">
        <v>479</v>
      </c>
      <c r="BT56" s="193" t="s">
        <v>576</v>
      </c>
      <c r="BU56" s="193" t="s">
        <v>272</v>
      </c>
      <c r="BV56" s="193" t="s">
        <v>105</v>
      </c>
      <c r="BW56" s="335" t="s">
        <v>354</v>
      </c>
      <c r="BX56" s="193" t="s">
        <v>690</v>
      </c>
      <c r="BY56" s="193" t="s">
        <v>87</v>
      </c>
      <c r="BZ56" s="193" t="s">
        <v>428</v>
      </c>
      <c r="CA56" s="193" t="s">
        <v>620</v>
      </c>
      <c r="CB56" s="193" t="s">
        <v>666</v>
      </c>
      <c r="CE56" s="339" t="s">
        <v>547</v>
      </c>
      <c r="CF56" s="339" t="s">
        <v>579</v>
      </c>
      <c r="CG56" s="339" t="s">
        <v>356</v>
      </c>
      <c r="CH56" s="339" t="s">
        <v>4</v>
      </c>
      <c r="CI56" s="339" t="s">
        <v>681</v>
      </c>
      <c r="CJ56" s="341" t="s">
        <v>99</v>
      </c>
      <c r="CK56" s="339" t="s">
        <v>323</v>
      </c>
      <c r="CL56" s="339" t="s">
        <v>200</v>
      </c>
      <c r="CM56" s="339" t="s">
        <v>380</v>
      </c>
      <c r="CN56" s="339" t="s">
        <v>251</v>
      </c>
      <c r="CO56" s="339" t="s">
        <v>609</v>
      </c>
      <c r="CP56" s="339" t="s">
        <v>433</v>
      </c>
      <c r="CQ56" s="340" t="s">
        <v>338</v>
      </c>
      <c r="CR56" s="339" t="s">
        <v>478</v>
      </c>
      <c r="CS56" s="339" t="s">
        <v>245</v>
      </c>
      <c r="CT56" s="339" t="s">
        <v>304</v>
      </c>
      <c r="CU56" s="339" t="s">
        <v>653</v>
      </c>
      <c r="CV56" s="339" t="s">
        <v>630</v>
      </c>
      <c r="CW56" s="339" t="s">
        <v>432</v>
      </c>
      <c r="CX56" s="338" t="s">
        <v>340</v>
      </c>
      <c r="CY56" s="339" t="s">
        <v>434</v>
      </c>
      <c r="CZ56" s="339" t="s">
        <v>339</v>
      </c>
      <c r="DA56" s="339" t="s">
        <v>559</v>
      </c>
      <c r="DB56" s="339" t="s">
        <v>493</v>
      </c>
      <c r="DC56" s="339" t="s">
        <v>97</v>
      </c>
    </row>
    <row r="57" spans="2:107" x14ac:dyDescent="0.2">
      <c r="B57" s="332" t="s">
        <v>608</v>
      </c>
      <c r="C57" s="332" t="s">
        <v>235</v>
      </c>
      <c r="D57" s="332" t="s">
        <v>378</v>
      </c>
      <c r="E57" s="332" t="s">
        <v>692</v>
      </c>
      <c r="F57" s="334" t="s">
        <v>685</v>
      </c>
      <c r="G57" s="332" t="s">
        <v>527</v>
      </c>
      <c r="H57" s="332" t="s">
        <v>264</v>
      </c>
      <c r="I57" s="332" t="s">
        <v>244</v>
      </c>
      <c r="J57" s="332" t="s">
        <v>670</v>
      </c>
      <c r="K57" s="332" t="s">
        <v>399</v>
      </c>
      <c r="L57" s="332" t="s">
        <v>127</v>
      </c>
      <c r="M57" s="332" t="s">
        <v>693</v>
      </c>
      <c r="N57" s="333" t="s">
        <v>636</v>
      </c>
      <c r="O57" s="332" t="s">
        <v>481</v>
      </c>
      <c r="P57" s="332" t="s">
        <v>183</v>
      </c>
      <c r="Q57" s="332" t="s">
        <v>348</v>
      </c>
      <c r="R57" s="332" t="s">
        <v>522</v>
      </c>
      <c r="S57" s="332" t="s">
        <v>590</v>
      </c>
      <c r="T57" s="332" t="s">
        <v>557</v>
      </c>
      <c r="U57" s="332" t="s">
        <v>319</v>
      </c>
      <c r="V57" s="331" t="s">
        <v>486</v>
      </c>
      <c r="W57" s="332" t="s">
        <v>645</v>
      </c>
      <c r="X57" s="332" t="s">
        <v>500</v>
      </c>
      <c r="Y57" s="332" t="s">
        <v>172</v>
      </c>
      <c r="Z57" s="332" t="s">
        <v>655</v>
      </c>
      <c r="AC57" s="193" t="s">
        <v>476</v>
      </c>
      <c r="AD57" s="193" t="s">
        <v>564</v>
      </c>
      <c r="AE57" s="193" t="s">
        <v>694</v>
      </c>
      <c r="AF57" s="193" t="s">
        <v>119</v>
      </c>
      <c r="AG57" s="337" t="s">
        <v>150</v>
      </c>
      <c r="AH57" s="193" t="s">
        <v>586</v>
      </c>
      <c r="AI57" s="193" t="s">
        <v>559</v>
      </c>
      <c r="AJ57" s="193" t="s">
        <v>425</v>
      </c>
      <c r="AK57" s="193" t="s">
        <v>132</v>
      </c>
      <c r="AL57" s="193" t="s">
        <v>649</v>
      </c>
      <c r="AM57" s="193" t="s">
        <v>587</v>
      </c>
      <c r="AN57" s="193" t="s">
        <v>561</v>
      </c>
      <c r="AO57" s="336" t="s">
        <v>209</v>
      </c>
      <c r="AP57" s="193" t="s">
        <v>139</v>
      </c>
      <c r="AQ57" s="193" t="s">
        <v>390</v>
      </c>
      <c r="AR57" s="193" t="s">
        <v>413</v>
      </c>
      <c r="AS57" s="193" t="s">
        <v>367</v>
      </c>
      <c r="AT57" s="193" t="s">
        <v>91</v>
      </c>
      <c r="AU57" s="193" t="s">
        <v>695</v>
      </c>
      <c r="AV57" s="193" t="s">
        <v>504</v>
      </c>
      <c r="AW57" s="335" t="s">
        <v>632</v>
      </c>
      <c r="AX57" s="193" t="s">
        <v>661</v>
      </c>
      <c r="AY57" s="193" t="s">
        <v>257</v>
      </c>
      <c r="AZ57" s="193" t="s">
        <v>415</v>
      </c>
      <c r="BA57" s="193" t="s">
        <v>474</v>
      </c>
      <c r="BD57" s="193" t="s">
        <v>389</v>
      </c>
      <c r="BE57" s="193" t="s">
        <v>592</v>
      </c>
      <c r="BF57" s="193" t="s">
        <v>683</v>
      </c>
      <c r="BG57" s="193" t="s">
        <v>109</v>
      </c>
      <c r="BH57" s="337" t="s">
        <v>345</v>
      </c>
      <c r="BI57" s="193" t="s">
        <v>480</v>
      </c>
      <c r="BJ57" s="193" t="s">
        <v>408</v>
      </c>
      <c r="BK57" s="193" t="s">
        <v>655</v>
      </c>
      <c r="BL57" s="193" t="s">
        <v>149</v>
      </c>
      <c r="BM57" s="193" t="s">
        <v>465</v>
      </c>
      <c r="BN57" s="193" t="s">
        <v>673</v>
      </c>
      <c r="BO57" s="193" t="s">
        <v>695</v>
      </c>
      <c r="BP57" s="336" t="s">
        <v>271</v>
      </c>
      <c r="BQ57" s="193" t="s">
        <v>542</v>
      </c>
      <c r="BR57" s="193" t="s">
        <v>568</v>
      </c>
      <c r="BS57" s="193" t="s">
        <v>696</v>
      </c>
      <c r="BT57" s="193" t="s">
        <v>86</v>
      </c>
      <c r="BU57" s="193" t="s">
        <v>113</v>
      </c>
      <c r="BV57" s="193" t="s">
        <v>619</v>
      </c>
      <c r="BW57" s="193" t="s">
        <v>407</v>
      </c>
      <c r="BX57" s="335" t="s">
        <v>104</v>
      </c>
      <c r="BY57" s="193" t="s">
        <v>353</v>
      </c>
      <c r="BZ57" s="193" t="s">
        <v>398</v>
      </c>
      <c r="CA57" s="193" t="s">
        <v>653</v>
      </c>
      <c r="CB57" s="193" t="s">
        <v>231</v>
      </c>
      <c r="CE57" s="339" t="s">
        <v>133</v>
      </c>
      <c r="CF57" s="339" t="s">
        <v>212</v>
      </c>
      <c r="CG57" s="339" t="s">
        <v>172</v>
      </c>
      <c r="CH57" s="339" t="s">
        <v>371</v>
      </c>
      <c r="CI57" s="341" t="s">
        <v>259</v>
      </c>
      <c r="CJ57" s="339" t="s">
        <v>169</v>
      </c>
      <c r="CK57" s="339" t="s">
        <v>578</v>
      </c>
      <c r="CL57" s="339" t="s">
        <v>538</v>
      </c>
      <c r="CM57" s="339" t="s">
        <v>210</v>
      </c>
      <c r="CN57" s="339" t="s">
        <v>645</v>
      </c>
      <c r="CO57" s="339" t="s">
        <v>209</v>
      </c>
      <c r="CP57" s="339" t="s">
        <v>655</v>
      </c>
      <c r="CQ57" s="340" t="s">
        <v>687</v>
      </c>
      <c r="CR57" s="339" t="s">
        <v>513</v>
      </c>
      <c r="CS57" s="339" t="s">
        <v>362</v>
      </c>
      <c r="CT57" s="339" t="s">
        <v>306</v>
      </c>
      <c r="CU57" s="339" t="s">
        <v>458</v>
      </c>
      <c r="CV57" s="339" t="s">
        <v>211</v>
      </c>
      <c r="CW57" s="339" t="s">
        <v>500</v>
      </c>
      <c r="CX57" s="339" t="s">
        <v>403</v>
      </c>
      <c r="CY57" s="338" t="s">
        <v>486</v>
      </c>
      <c r="CZ57" s="339" t="s">
        <v>625</v>
      </c>
      <c r="DA57" s="339" t="s">
        <v>594</v>
      </c>
      <c r="DB57" s="339" t="s">
        <v>537</v>
      </c>
      <c r="DC57" s="339" t="s">
        <v>1</v>
      </c>
    </row>
    <row r="58" spans="2:107" x14ac:dyDescent="0.2">
      <c r="B58" s="332" t="s">
        <v>253</v>
      </c>
      <c r="C58" s="332" t="s">
        <v>697</v>
      </c>
      <c r="D58" s="332" t="s">
        <v>668</v>
      </c>
      <c r="E58" s="334" t="s">
        <v>657</v>
      </c>
      <c r="F58" s="332" t="s">
        <v>296</v>
      </c>
      <c r="G58" s="332" t="s">
        <v>359</v>
      </c>
      <c r="H58" s="332" t="s">
        <v>684</v>
      </c>
      <c r="I58" s="332" t="s">
        <v>545</v>
      </c>
      <c r="J58" s="332" t="s">
        <v>463</v>
      </c>
      <c r="K58" s="332" t="s">
        <v>120</v>
      </c>
      <c r="L58" s="332" t="s">
        <v>598</v>
      </c>
      <c r="M58" s="332" t="s">
        <v>549</v>
      </c>
      <c r="N58" s="333" t="s">
        <v>247</v>
      </c>
      <c r="O58" s="332" t="s">
        <v>326</v>
      </c>
      <c r="P58" s="332" t="s">
        <v>698</v>
      </c>
      <c r="Q58" s="332" t="s">
        <v>644</v>
      </c>
      <c r="R58" s="332" t="s">
        <v>494</v>
      </c>
      <c r="S58" s="332" t="s">
        <v>201</v>
      </c>
      <c r="T58" s="332" t="s">
        <v>231</v>
      </c>
      <c r="U58" s="332" t="s">
        <v>409</v>
      </c>
      <c r="V58" s="332" t="s">
        <v>415</v>
      </c>
      <c r="W58" s="331" t="s">
        <v>108</v>
      </c>
      <c r="X58" s="332" t="s">
        <v>600</v>
      </c>
      <c r="Y58" s="332" t="s">
        <v>406</v>
      </c>
      <c r="Z58" s="332" t="s">
        <v>606</v>
      </c>
      <c r="AC58" s="193" t="s">
        <v>83</v>
      </c>
      <c r="AD58" s="193" t="s">
        <v>697</v>
      </c>
      <c r="AE58" s="193" t="s">
        <v>263</v>
      </c>
      <c r="AF58" s="337" t="s">
        <v>512</v>
      </c>
      <c r="AG58" s="193" t="s">
        <v>533</v>
      </c>
      <c r="AH58" s="193" t="s">
        <v>634</v>
      </c>
      <c r="AI58" s="193" t="s">
        <v>535</v>
      </c>
      <c r="AJ58" s="193" t="s">
        <v>222</v>
      </c>
      <c r="AK58" s="193" t="s">
        <v>646</v>
      </c>
      <c r="AL58" s="193" t="s">
        <v>527</v>
      </c>
      <c r="AM58" s="193" t="s">
        <v>540</v>
      </c>
      <c r="AN58" s="193" t="s">
        <v>74</v>
      </c>
      <c r="AO58" s="336" t="s">
        <v>2</v>
      </c>
      <c r="AP58" s="193" t="s">
        <v>618</v>
      </c>
      <c r="AQ58" s="193" t="s">
        <v>529</v>
      </c>
      <c r="AR58" s="193" t="s">
        <v>469</v>
      </c>
      <c r="AS58" s="193" t="s">
        <v>284</v>
      </c>
      <c r="AT58" s="193" t="s">
        <v>698</v>
      </c>
      <c r="AU58" s="193" t="s">
        <v>528</v>
      </c>
      <c r="AV58" s="193" t="s">
        <v>318</v>
      </c>
      <c r="AW58" s="193" t="s">
        <v>432</v>
      </c>
      <c r="AX58" s="335" t="s">
        <v>197</v>
      </c>
      <c r="AY58" s="193" t="s">
        <v>500</v>
      </c>
      <c r="AZ58" s="193" t="s">
        <v>648</v>
      </c>
      <c r="BA58" s="193" t="s">
        <v>642</v>
      </c>
      <c r="BD58" s="193" t="s">
        <v>441</v>
      </c>
      <c r="BE58" s="193" t="s">
        <v>489</v>
      </c>
      <c r="BF58" s="193" t="s">
        <v>638</v>
      </c>
      <c r="BG58" s="337" t="s">
        <v>277</v>
      </c>
      <c r="BH58" s="193" t="s">
        <v>535</v>
      </c>
      <c r="BI58" s="193" t="s">
        <v>688</v>
      </c>
      <c r="BJ58" s="193" t="s">
        <v>699</v>
      </c>
      <c r="BK58" s="193" t="s">
        <v>74</v>
      </c>
      <c r="BL58" s="193" t="s">
        <v>432</v>
      </c>
      <c r="BM58" s="193" t="s">
        <v>615</v>
      </c>
      <c r="BN58" s="193" t="s">
        <v>697</v>
      </c>
      <c r="BO58" s="193" t="s">
        <v>223</v>
      </c>
      <c r="BP58" s="336" t="s">
        <v>248</v>
      </c>
      <c r="BQ58" s="193" t="s">
        <v>652</v>
      </c>
      <c r="BR58" s="193" t="s">
        <v>520</v>
      </c>
      <c r="BS58" s="193" t="s">
        <v>241</v>
      </c>
      <c r="BT58" s="193" t="s">
        <v>294</v>
      </c>
      <c r="BU58" s="193" t="s">
        <v>513</v>
      </c>
      <c r="BV58" s="193" t="s">
        <v>599</v>
      </c>
      <c r="BW58" s="193" t="s">
        <v>164</v>
      </c>
      <c r="BX58" s="193" t="s">
        <v>472</v>
      </c>
      <c r="BY58" s="335" t="s">
        <v>631</v>
      </c>
      <c r="BZ58" s="193" t="s">
        <v>675</v>
      </c>
      <c r="CA58" s="193" t="s">
        <v>244</v>
      </c>
      <c r="CB58" s="193" t="s">
        <v>162</v>
      </c>
      <c r="CE58" s="339" t="s">
        <v>466</v>
      </c>
      <c r="CF58" s="339" t="s">
        <v>91</v>
      </c>
      <c r="CG58" s="339" t="s">
        <v>555</v>
      </c>
      <c r="CH58" s="341" t="s">
        <v>671</v>
      </c>
      <c r="CI58" s="339" t="s">
        <v>295</v>
      </c>
      <c r="CJ58" s="339" t="s">
        <v>135</v>
      </c>
      <c r="CK58" s="339" t="s">
        <v>328</v>
      </c>
      <c r="CL58" s="339" t="s">
        <v>188</v>
      </c>
      <c r="CM58" s="339" t="s">
        <v>94</v>
      </c>
      <c r="CN58" s="339" t="s">
        <v>2</v>
      </c>
      <c r="CO58" s="339" t="s">
        <v>92</v>
      </c>
      <c r="CP58" s="339" t="s">
        <v>658</v>
      </c>
      <c r="CQ58" s="340" t="s">
        <v>627</v>
      </c>
      <c r="CR58" s="339" t="s">
        <v>483</v>
      </c>
      <c r="CS58" s="339" t="s">
        <v>242</v>
      </c>
      <c r="CT58" s="339" t="s">
        <v>641</v>
      </c>
      <c r="CU58" s="339" t="s">
        <v>465</v>
      </c>
      <c r="CV58" s="339" t="s">
        <v>90</v>
      </c>
      <c r="CW58" s="339" t="s">
        <v>164</v>
      </c>
      <c r="CX58" s="339" t="s">
        <v>553</v>
      </c>
      <c r="CY58" s="339" t="s">
        <v>525</v>
      </c>
      <c r="CZ58" s="338" t="s">
        <v>173</v>
      </c>
      <c r="DA58" s="339" t="s">
        <v>564</v>
      </c>
      <c r="DB58" s="339" t="s">
        <v>467</v>
      </c>
      <c r="DC58" s="339" t="s">
        <v>93</v>
      </c>
    </row>
    <row r="59" spans="2:107" x14ac:dyDescent="0.2">
      <c r="B59" s="332" t="s">
        <v>676</v>
      </c>
      <c r="C59" s="332" t="s">
        <v>603</v>
      </c>
      <c r="D59" s="334" t="s">
        <v>168</v>
      </c>
      <c r="E59" s="332" t="s">
        <v>131</v>
      </c>
      <c r="F59" s="332" t="s">
        <v>700</v>
      </c>
      <c r="G59" s="332" t="s">
        <v>478</v>
      </c>
      <c r="H59" s="332" t="s">
        <v>559</v>
      </c>
      <c r="I59" s="332" t="s">
        <v>323</v>
      </c>
      <c r="J59" s="332" t="s">
        <v>304</v>
      </c>
      <c r="K59" s="332" t="s">
        <v>681</v>
      </c>
      <c r="L59" s="332" t="s">
        <v>115</v>
      </c>
      <c r="M59" s="332" t="s">
        <v>189</v>
      </c>
      <c r="N59" s="333" t="s">
        <v>695</v>
      </c>
      <c r="O59" s="332" t="s">
        <v>576</v>
      </c>
      <c r="P59" s="332" t="s">
        <v>443</v>
      </c>
      <c r="Q59" s="332" t="s">
        <v>368</v>
      </c>
      <c r="R59" s="332" t="s">
        <v>292</v>
      </c>
      <c r="S59" s="332" t="s">
        <v>487</v>
      </c>
      <c r="T59" s="332" t="s">
        <v>611</v>
      </c>
      <c r="U59" s="332" t="s">
        <v>422</v>
      </c>
      <c r="V59" s="332" t="s">
        <v>638</v>
      </c>
      <c r="W59" s="332" t="s">
        <v>552</v>
      </c>
      <c r="X59" s="331" t="s">
        <v>659</v>
      </c>
      <c r="Y59" s="332" t="s">
        <v>530</v>
      </c>
      <c r="Z59" s="332" t="s">
        <v>266</v>
      </c>
      <c r="AC59" s="193" t="s">
        <v>322</v>
      </c>
      <c r="AD59" s="193" t="s">
        <v>278</v>
      </c>
      <c r="AE59" s="337" t="s">
        <v>492</v>
      </c>
      <c r="AF59" s="193" t="s">
        <v>700</v>
      </c>
      <c r="AG59" s="193" t="s">
        <v>543</v>
      </c>
      <c r="AH59" s="193" t="s">
        <v>312</v>
      </c>
      <c r="AI59" s="193" t="s">
        <v>594</v>
      </c>
      <c r="AJ59" s="193" t="s">
        <v>497</v>
      </c>
      <c r="AK59" s="193" t="s">
        <v>382</v>
      </c>
      <c r="AL59" s="193" t="s">
        <v>607</v>
      </c>
      <c r="AM59" s="193" t="s">
        <v>319</v>
      </c>
      <c r="AN59" s="193" t="s">
        <v>470</v>
      </c>
      <c r="AO59" s="336" t="s">
        <v>499</v>
      </c>
      <c r="AP59" s="193" t="s">
        <v>141</v>
      </c>
      <c r="AQ59" s="193" t="s">
        <v>609</v>
      </c>
      <c r="AR59" s="193" t="s">
        <v>701</v>
      </c>
      <c r="AS59" s="193" t="s">
        <v>386</v>
      </c>
      <c r="AT59" s="193" t="s">
        <v>260</v>
      </c>
      <c r="AU59" s="193" t="s">
        <v>346</v>
      </c>
      <c r="AV59" s="193" t="s">
        <v>452</v>
      </c>
      <c r="AW59" s="193" t="s">
        <v>530</v>
      </c>
      <c r="AX59" s="193" t="s">
        <v>542</v>
      </c>
      <c r="AY59" s="335" t="s">
        <v>627</v>
      </c>
      <c r="AZ59" s="193" t="s">
        <v>274</v>
      </c>
      <c r="BA59" s="193" t="s">
        <v>567</v>
      </c>
      <c r="BD59" s="193" t="s">
        <v>665</v>
      </c>
      <c r="BE59" s="193" t="s">
        <v>698</v>
      </c>
      <c r="BF59" s="337" t="s">
        <v>209</v>
      </c>
      <c r="BG59" s="193" t="s">
        <v>509</v>
      </c>
      <c r="BH59" s="193" t="s">
        <v>641</v>
      </c>
      <c r="BI59" s="193" t="s">
        <v>694</v>
      </c>
      <c r="BJ59" s="193" t="s">
        <v>343</v>
      </c>
      <c r="BK59" s="193" t="s">
        <v>309</v>
      </c>
      <c r="BL59" s="193" t="s">
        <v>596</v>
      </c>
      <c r="BM59" s="193" t="s">
        <v>448</v>
      </c>
      <c r="BN59" s="193" t="s">
        <v>145</v>
      </c>
      <c r="BO59" s="193" t="s">
        <v>236</v>
      </c>
      <c r="BP59" s="336" t="s">
        <v>440</v>
      </c>
      <c r="BQ59" s="193" t="s">
        <v>575</v>
      </c>
      <c r="BR59" s="193" t="s">
        <v>348</v>
      </c>
      <c r="BS59" s="193" t="s">
        <v>539</v>
      </c>
      <c r="BT59" s="193" t="s">
        <v>566</v>
      </c>
      <c r="BU59" s="193" t="s">
        <v>672</v>
      </c>
      <c r="BV59" s="193" t="s">
        <v>304</v>
      </c>
      <c r="BW59" s="193" t="s">
        <v>288</v>
      </c>
      <c r="BX59" s="193" t="s">
        <v>548</v>
      </c>
      <c r="BY59" s="193" t="s">
        <v>523</v>
      </c>
      <c r="BZ59" s="335" t="s">
        <v>623</v>
      </c>
      <c r="CA59" s="193" t="s">
        <v>82</v>
      </c>
      <c r="CB59" s="193" t="s">
        <v>425</v>
      </c>
      <c r="CE59" s="339" t="s">
        <v>396</v>
      </c>
      <c r="CF59" s="339" t="s">
        <v>283</v>
      </c>
      <c r="CG59" s="341" t="s">
        <v>247</v>
      </c>
      <c r="CH59" s="339" t="s">
        <v>499</v>
      </c>
      <c r="CI59" s="339" t="s">
        <v>411</v>
      </c>
      <c r="CJ59" s="339" t="s">
        <v>689</v>
      </c>
      <c r="CK59" s="339" t="s">
        <v>614</v>
      </c>
      <c r="CL59" s="339" t="s">
        <v>394</v>
      </c>
      <c r="CM59" s="339" t="s">
        <v>181</v>
      </c>
      <c r="CN59" s="339" t="s">
        <v>598</v>
      </c>
      <c r="CO59" s="339" t="s">
        <v>132</v>
      </c>
      <c r="CP59" s="339" t="s">
        <v>326</v>
      </c>
      <c r="CQ59" s="340" t="s">
        <v>165</v>
      </c>
      <c r="CR59" s="339" t="s">
        <v>370</v>
      </c>
      <c r="CS59" s="339" t="s">
        <v>258</v>
      </c>
      <c r="CT59" s="339" t="s">
        <v>299</v>
      </c>
      <c r="CU59" s="339" t="s">
        <v>395</v>
      </c>
      <c r="CV59" s="339" t="s">
        <v>282</v>
      </c>
      <c r="CW59" s="339" t="s">
        <v>549</v>
      </c>
      <c r="CX59" s="339" t="s">
        <v>639</v>
      </c>
      <c r="CY59" s="339" t="s">
        <v>698</v>
      </c>
      <c r="CZ59" s="339" t="s">
        <v>408</v>
      </c>
      <c r="DA59" s="338" t="s">
        <v>613</v>
      </c>
      <c r="DB59" s="339" t="s">
        <v>294</v>
      </c>
      <c r="DC59" s="339" t="s">
        <v>281</v>
      </c>
    </row>
    <row r="60" spans="2:107" x14ac:dyDescent="0.2">
      <c r="B60" s="332" t="s">
        <v>103</v>
      </c>
      <c r="C60" s="334" t="s">
        <v>311</v>
      </c>
      <c r="D60" s="332" t="s">
        <v>694</v>
      </c>
      <c r="E60" s="332" t="s">
        <v>680</v>
      </c>
      <c r="F60" s="332" t="s">
        <v>582</v>
      </c>
      <c r="G60" s="332" t="s">
        <v>205</v>
      </c>
      <c r="H60" s="332" t="s">
        <v>109</v>
      </c>
      <c r="I60" s="332" t="s">
        <v>691</v>
      </c>
      <c r="J60" s="332" t="s">
        <v>514</v>
      </c>
      <c r="K60" s="332" t="s">
        <v>497</v>
      </c>
      <c r="L60" s="332" t="s">
        <v>701</v>
      </c>
      <c r="M60" s="332" t="s">
        <v>654</v>
      </c>
      <c r="N60" s="333" t="s">
        <v>516</v>
      </c>
      <c r="O60" s="332" t="s">
        <v>361</v>
      </c>
      <c r="P60" s="332" t="s">
        <v>375</v>
      </c>
      <c r="Q60" s="332" t="s">
        <v>555</v>
      </c>
      <c r="R60" s="332" t="s">
        <v>658</v>
      </c>
      <c r="S60" s="332" t="s">
        <v>525</v>
      </c>
      <c r="T60" s="332" t="s">
        <v>2</v>
      </c>
      <c r="U60" s="332" t="s">
        <v>164</v>
      </c>
      <c r="V60" s="332" t="s">
        <v>629</v>
      </c>
      <c r="W60" s="332" t="s">
        <v>454</v>
      </c>
      <c r="X60" s="332" t="s">
        <v>124</v>
      </c>
      <c r="Y60" s="331" t="s">
        <v>577</v>
      </c>
      <c r="Z60" s="332" t="s">
        <v>521</v>
      </c>
      <c r="AC60" s="193" t="s">
        <v>457</v>
      </c>
      <c r="AD60" s="337" t="s">
        <v>204</v>
      </c>
      <c r="AE60" s="193" t="s">
        <v>436</v>
      </c>
      <c r="AF60" s="193" t="s">
        <v>4</v>
      </c>
      <c r="AG60" s="193" t="s">
        <v>692</v>
      </c>
      <c r="AH60" s="193" t="s">
        <v>463</v>
      </c>
      <c r="AI60" s="193" t="s">
        <v>85</v>
      </c>
      <c r="AJ60" s="193" t="s">
        <v>626</v>
      </c>
      <c r="AK60" s="193" t="s">
        <v>616</v>
      </c>
      <c r="AL60" s="193" t="s">
        <v>503</v>
      </c>
      <c r="AM60" s="193" t="s">
        <v>453</v>
      </c>
      <c r="AN60" s="193" t="s">
        <v>201</v>
      </c>
      <c r="AO60" s="336" t="s">
        <v>574</v>
      </c>
      <c r="AP60" s="193" t="s">
        <v>508</v>
      </c>
      <c r="AQ60" s="193" t="s">
        <v>332</v>
      </c>
      <c r="AR60" s="193" t="s">
        <v>200</v>
      </c>
      <c r="AS60" s="193" t="s">
        <v>699</v>
      </c>
      <c r="AT60" s="193" t="s">
        <v>498</v>
      </c>
      <c r="AU60" s="193" t="s">
        <v>429</v>
      </c>
      <c r="AV60" s="193" t="s">
        <v>227</v>
      </c>
      <c r="AW60" s="193" t="s">
        <v>610</v>
      </c>
      <c r="AX60" s="193" t="s">
        <v>454</v>
      </c>
      <c r="AY60" s="193" t="s">
        <v>614</v>
      </c>
      <c r="AZ60" s="335" t="s">
        <v>392</v>
      </c>
      <c r="BA60" s="193" t="s">
        <v>144</v>
      </c>
      <c r="BD60" s="193" t="s">
        <v>692</v>
      </c>
      <c r="BE60" s="337" t="s">
        <v>158</v>
      </c>
      <c r="BF60" s="193" t="s">
        <v>185</v>
      </c>
      <c r="BG60" s="193" t="s">
        <v>630</v>
      </c>
      <c r="BH60" s="193" t="s">
        <v>485</v>
      </c>
      <c r="BI60" s="193" t="s">
        <v>175</v>
      </c>
      <c r="BJ60" s="193" t="s">
        <v>171</v>
      </c>
      <c r="BK60" s="193" t="s">
        <v>477</v>
      </c>
      <c r="BL60" s="193" t="s">
        <v>637</v>
      </c>
      <c r="BM60" s="193" t="s">
        <v>292</v>
      </c>
      <c r="BN60" s="193" t="s">
        <v>430</v>
      </c>
      <c r="BO60" s="193" t="s">
        <v>613</v>
      </c>
      <c r="BP60" s="336" t="s">
        <v>687</v>
      </c>
      <c r="BQ60" s="193" t="s">
        <v>180</v>
      </c>
      <c r="BR60" s="193" t="s">
        <v>90</v>
      </c>
      <c r="BS60" s="193" t="s">
        <v>518</v>
      </c>
      <c r="BT60" s="193" t="s">
        <v>450</v>
      </c>
      <c r="BU60" s="193" t="s">
        <v>600</v>
      </c>
      <c r="BV60" s="193" t="s">
        <v>219</v>
      </c>
      <c r="BW60" s="193" t="s">
        <v>503</v>
      </c>
      <c r="BX60" s="193" t="s">
        <v>678</v>
      </c>
      <c r="BY60" s="193" t="s">
        <v>701</v>
      </c>
      <c r="BZ60" s="193" t="s">
        <v>332</v>
      </c>
      <c r="CA60" s="335" t="s">
        <v>392</v>
      </c>
      <c r="CB60" s="193" t="s">
        <v>593</v>
      </c>
      <c r="CE60" s="339" t="s">
        <v>509</v>
      </c>
      <c r="CF60" s="341" t="s">
        <v>149</v>
      </c>
      <c r="CG60" s="339" t="s">
        <v>180</v>
      </c>
      <c r="CH60" s="339" t="s">
        <v>599</v>
      </c>
      <c r="CI60" s="339" t="s">
        <v>572</v>
      </c>
      <c r="CJ60" s="339" t="s">
        <v>524</v>
      </c>
      <c r="CK60" s="339" t="s">
        <v>290</v>
      </c>
      <c r="CL60" s="339" t="s">
        <v>511</v>
      </c>
      <c r="CM60" s="339" t="s">
        <v>152</v>
      </c>
      <c r="CN60" s="339" t="s">
        <v>412</v>
      </c>
      <c r="CO60" s="339" t="s">
        <v>150</v>
      </c>
      <c r="CP60" s="339" t="s">
        <v>677</v>
      </c>
      <c r="CQ60" s="340" t="s">
        <v>400</v>
      </c>
      <c r="CR60" s="339" t="s">
        <v>573</v>
      </c>
      <c r="CS60" s="339" t="s">
        <v>298</v>
      </c>
      <c r="CT60" s="339" t="s">
        <v>134</v>
      </c>
      <c r="CU60" s="339" t="s">
        <v>327</v>
      </c>
      <c r="CV60" s="339" t="s">
        <v>153</v>
      </c>
      <c r="CW60" s="339" t="s">
        <v>372</v>
      </c>
      <c r="CX60" s="339" t="s">
        <v>260</v>
      </c>
      <c r="CY60" s="339" t="s">
        <v>438</v>
      </c>
      <c r="CZ60" s="339" t="s">
        <v>364</v>
      </c>
      <c r="DA60" s="339" t="s">
        <v>574</v>
      </c>
      <c r="DB60" s="338" t="s">
        <v>510</v>
      </c>
      <c r="DC60" s="339" t="s">
        <v>151</v>
      </c>
    </row>
    <row r="61" spans="2:107" x14ac:dyDescent="0.2">
      <c r="B61" s="334" t="s">
        <v>696</v>
      </c>
      <c r="C61" s="332" t="s">
        <v>690</v>
      </c>
      <c r="D61" s="332" t="s">
        <v>624</v>
      </c>
      <c r="E61" s="332" t="s">
        <v>352</v>
      </c>
      <c r="F61" s="332" t="s">
        <v>193</v>
      </c>
      <c r="G61" s="332" t="s">
        <v>677</v>
      </c>
      <c r="H61" s="332" t="s">
        <v>438</v>
      </c>
      <c r="I61" s="332" t="s">
        <v>412</v>
      </c>
      <c r="J61" s="332" t="s">
        <v>372</v>
      </c>
      <c r="K61" s="332" t="s">
        <v>180</v>
      </c>
      <c r="L61" s="332" t="s">
        <v>401</v>
      </c>
      <c r="M61" s="332" t="s">
        <v>310</v>
      </c>
      <c r="N61" s="333" t="s">
        <v>250</v>
      </c>
      <c r="O61" s="332" t="s">
        <v>699</v>
      </c>
      <c r="P61" s="332" t="s">
        <v>621</v>
      </c>
      <c r="Q61" s="332" t="s">
        <v>460</v>
      </c>
      <c r="R61" s="332" t="s">
        <v>139</v>
      </c>
      <c r="S61" s="332" t="s">
        <v>98</v>
      </c>
      <c r="T61" s="332" t="s">
        <v>451</v>
      </c>
      <c r="U61" s="332" t="s">
        <v>628</v>
      </c>
      <c r="V61" s="332" t="s">
        <v>300</v>
      </c>
      <c r="W61" s="332" t="s">
        <v>623</v>
      </c>
      <c r="X61" s="332" t="s">
        <v>447</v>
      </c>
      <c r="Y61" s="332" t="s">
        <v>585</v>
      </c>
      <c r="Z61" s="331" t="s">
        <v>562</v>
      </c>
      <c r="AC61" s="337" t="s">
        <v>696</v>
      </c>
      <c r="AD61" s="193" t="s">
        <v>395</v>
      </c>
      <c r="AE61" s="193" t="s">
        <v>220</v>
      </c>
      <c r="AF61" s="193" t="s">
        <v>418</v>
      </c>
      <c r="AG61" s="193" t="s">
        <v>371</v>
      </c>
      <c r="AH61" s="193" t="s">
        <v>465</v>
      </c>
      <c r="AI61" s="193" t="s">
        <v>660</v>
      </c>
      <c r="AJ61" s="193" t="s">
        <v>569</v>
      </c>
      <c r="AK61" s="193" t="s">
        <v>412</v>
      </c>
      <c r="AL61" s="193" t="s">
        <v>157</v>
      </c>
      <c r="AM61" s="193" t="s">
        <v>271</v>
      </c>
      <c r="AN61" s="193" t="s">
        <v>651</v>
      </c>
      <c r="AO61" s="336" t="s">
        <v>431</v>
      </c>
      <c r="AP61" s="193" t="s">
        <v>414</v>
      </c>
      <c r="AQ61" s="193" t="s">
        <v>368</v>
      </c>
      <c r="AR61" s="193" t="s">
        <v>163</v>
      </c>
      <c r="AS61" s="193" t="s">
        <v>560</v>
      </c>
      <c r="AT61" s="193" t="s">
        <v>538</v>
      </c>
      <c r="AU61" s="193" t="s">
        <v>138</v>
      </c>
      <c r="AV61" s="193" t="s">
        <v>693</v>
      </c>
      <c r="AW61" s="193" t="s">
        <v>77</v>
      </c>
      <c r="AX61" s="193" t="s">
        <v>591</v>
      </c>
      <c r="AY61" s="193" t="s">
        <v>509</v>
      </c>
      <c r="AZ61" s="193" t="s">
        <v>588</v>
      </c>
      <c r="BA61" s="335" t="s">
        <v>562</v>
      </c>
      <c r="BD61" s="337" t="s">
        <v>78</v>
      </c>
      <c r="BE61" s="193" t="s">
        <v>100</v>
      </c>
      <c r="BF61" s="193" t="s">
        <v>546</v>
      </c>
      <c r="BG61" s="193" t="s">
        <v>622</v>
      </c>
      <c r="BH61" s="193" t="s">
        <v>98</v>
      </c>
      <c r="BI61" s="193" t="s">
        <v>507</v>
      </c>
      <c r="BJ61" s="193" t="s">
        <v>647</v>
      </c>
      <c r="BK61" s="193" t="s">
        <v>664</v>
      </c>
      <c r="BL61" s="193" t="s">
        <v>359</v>
      </c>
      <c r="BM61" s="193" t="s">
        <v>226</v>
      </c>
      <c r="BN61" s="193" t="s">
        <v>402</v>
      </c>
      <c r="BO61" s="193" t="s">
        <v>554</v>
      </c>
      <c r="BP61" s="336" t="s">
        <v>577</v>
      </c>
      <c r="BQ61" s="193" t="s">
        <v>340</v>
      </c>
      <c r="BR61" s="193" t="s">
        <v>382</v>
      </c>
      <c r="BS61" s="193" t="s">
        <v>669</v>
      </c>
      <c r="BT61" s="193" t="s">
        <v>693</v>
      </c>
      <c r="BU61" s="193" t="s">
        <v>141</v>
      </c>
      <c r="BV61" s="193" t="s">
        <v>474</v>
      </c>
      <c r="BW61" s="193" t="s">
        <v>633</v>
      </c>
      <c r="BX61" s="193" t="s">
        <v>700</v>
      </c>
      <c r="BY61" s="193" t="s">
        <v>281</v>
      </c>
      <c r="BZ61" s="193" t="s">
        <v>362</v>
      </c>
      <c r="CA61" s="193" t="s">
        <v>572</v>
      </c>
      <c r="CB61" s="335" t="s">
        <v>553</v>
      </c>
      <c r="CE61" s="341" t="s">
        <v>289</v>
      </c>
      <c r="CF61" s="339" t="s">
        <v>336</v>
      </c>
      <c r="CG61" s="339" t="s">
        <v>603</v>
      </c>
      <c r="CH61" s="339" t="s">
        <v>586</v>
      </c>
      <c r="CI61" s="339" t="s">
        <v>635</v>
      </c>
      <c r="CJ61" s="339" t="s">
        <v>665</v>
      </c>
      <c r="CK61" s="339" t="s">
        <v>480</v>
      </c>
      <c r="CL61" s="339" t="s">
        <v>430</v>
      </c>
      <c r="CM61" s="339" t="s">
        <v>241</v>
      </c>
      <c r="CN61" s="339" t="s">
        <v>700</v>
      </c>
      <c r="CO61" s="339" t="s">
        <v>337</v>
      </c>
      <c r="CP61" s="339" t="s">
        <v>168</v>
      </c>
      <c r="CQ61" s="340" t="s">
        <v>563</v>
      </c>
      <c r="CR61" s="339" t="s">
        <v>498</v>
      </c>
      <c r="CS61" s="339" t="s">
        <v>410</v>
      </c>
      <c r="CT61" s="339" t="s">
        <v>114</v>
      </c>
      <c r="CU61" s="339" t="s">
        <v>431</v>
      </c>
      <c r="CV61" s="339" t="s">
        <v>335</v>
      </c>
      <c r="CW61" s="339" t="s">
        <v>676</v>
      </c>
      <c r="CX61" s="339" t="s">
        <v>439</v>
      </c>
      <c r="CY61" s="339" t="s">
        <v>131</v>
      </c>
      <c r="CZ61" s="339" t="s">
        <v>305</v>
      </c>
      <c r="DA61" s="339" t="s">
        <v>187</v>
      </c>
      <c r="DB61" s="339" t="s">
        <v>369</v>
      </c>
      <c r="DC61" s="338" t="s">
        <v>257</v>
      </c>
    </row>
    <row r="64" spans="2:107" x14ac:dyDescent="0.2">
      <c r="B64" s="332" t="s">
        <v>70</v>
      </c>
      <c r="C64" s="332" t="s">
        <v>128</v>
      </c>
      <c r="D64" s="332" t="s">
        <v>210</v>
      </c>
      <c r="E64" s="332" t="s">
        <v>271</v>
      </c>
      <c r="F64" s="332" t="s">
        <v>334</v>
      </c>
      <c r="G64" s="332" t="s">
        <v>385</v>
      </c>
      <c r="H64" s="332" t="s">
        <v>194</v>
      </c>
      <c r="I64" s="332" t="s">
        <v>469</v>
      </c>
      <c r="J64" s="332" t="s">
        <v>248</v>
      </c>
      <c r="K64" s="332" t="s">
        <v>458</v>
      </c>
      <c r="L64" s="332" t="s">
        <v>569</v>
      </c>
      <c r="M64" s="332" t="s">
        <v>259</v>
      </c>
      <c r="N64" s="332" t="s">
        <v>617</v>
      </c>
      <c r="O64" s="332" t="s">
        <v>440</v>
      </c>
      <c r="P64" s="332" t="s">
        <v>110</v>
      </c>
      <c r="Q64" s="332" t="s">
        <v>604</v>
      </c>
      <c r="R64" s="332" t="s">
        <v>322</v>
      </c>
      <c r="S64" s="332" t="s">
        <v>297</v>
      </c>
      <c r="T64" s="332" t="s">
        <v>687</v>
      </c>
      <c r="U64" s="332" t="s">
        <v>446</v>
      </c>
      <c r="V64" s="332" t="s">
        <v>486</v>
      </c>
      <c r="W64" s="332" t="s">
        <v>108</v>
      </c>
      <c r="X64" s="332" t="s">
        <v>659</v>
      </c>
      <c r="Y64" s="332" t="s">
        <v>577</v>
      </c>
      <c r="Z64" s="332" t="s">
        <v>562</v>
      </c>
      <c r="AC64" s="193" t="s">
        <v>70</v>
      </c>
      <c r="AD64" s="193" t="s">
        <v>165</v>
      </c>
      <c r="AE64" s="193" t="s">
        <v>232</v>
      </c>
      <c r="AF64" s="193" t="s">
        <v>292</v>
      </c>
      <c r="AG64" s="193" t="s">
        <v>350</v>
      </c>
      <c r="AH64" s="193" t="s">
        <v>400</v>
      </c>
      <c r="AI64" s="193" t="s">
        <v>194</v>
      </c>
      <c r="AJ64" s="193" t="s">
        <v>481</v>
      </c>
      <c r="AK64" s="193" t="s">
        <v>518</v>
      </c>
      <c r="AL64" s="193" t="s">
        <v>286</v>
      </c>
      <c r="AM64" s="193" t="s">
        <v>536</v>
      </c>
      <c r="AN64" s="193" t="s">
        <v>205</v>
      </c>
      <c r="AO64" s="193" t="s">
        <v>617</v>
      </c>
      <c r="AP64" s="193" t="s">
        <v>158</v>
      </c>
      <c r="AQ64" s="193" t="s">
        <v>563</v>
      </c>
      <c r="AR64" s="193" t="s">
        <v>668</v>
      </c>
      <c r="AS64" s="193" t="s">
        <v>192</v>
      </c>
      <c r="AT64" s="193" t="s">
        <v>338</v>
      </c>
      <c r="AU64" s="193" t="s">
        <v>687</v>
      </c>
      <c r="AV64" s="193" t="s">
        <v>475</v>
      </c>
      <c r="AW64" s="193" t="s">
        <v>632</v>
      </c>
      <c r="AX64" s="193" t="s">
        <v>197</v>
      </c>
      <c r="AY64" s="193" t="s">
        <v>627</v>
      </c>
      <c r="AZ64" s="193" t="s">
        <v>392</v>
      </c>
      <c r="BA64" s="193" t="s">
        <v>562</v>
      </c>
      <c r="BD64" s="193" t="s">
        <v>117</v>
      </c>
      <c r="BE64" s="193" t="s">
        <v>165</v>
      </c>
      <c r="BF64" s="193" t="s">
        <v>73</v>
      </c>
      <c r="BG64" s="193" t="s">
        <v>314</v>
      </c>
      <c r="BH64" s="193" t="s">
        <v>368</v>
      </c>
      <c r="BI64" s="193" t="s">
        <v>413</v>
      </c>
      <c r="BJ64" s="193" t="s">
        <v>183</v>
      </c>
      <c r="BK64" s="193" t="s">
        <v>427</v>
      </c>
      <c r="BL64" s="193" t="s">
        <v>524</v>
      </c>
      <c r="BM64" s="193" t="s">
        <v>286</v>
      </c>
      <c r="BN64" s="193" t="s">
        <v>586</v>
      </c>
      <c r="BO64" s="193" t="s">
        <v>155</v>
      </c>
      <c r="BP64" s="193" t="s">
        <v>617</v>
      </c>
      <c r="BQ64" s="193" t="s">
        <v>514</v>
      </c>
      <c r="BR64" s="193" t="s">
        <v>360</v>
      </c>
      <c r="BS64" s="193" t="s">
        <v>668</v>
      </c>
      <c r="BT64" s="193" t="s">
        <v>445</v>
      </c>
      <c r="BU64" s="193" t="s">
        <v>625</v>
      </c>
      <c r="BV64" s="193" t="s">
        <v>4</v>
      </c>
      <c r="BW64" s="193" t="s">
        <v>354</v>
      </c>
      <c r="BX64" s="193" t="s">
        <v>104</v>
      </c>
      <c r="BY64" s="193" t="s">
        <v>631</v>
      </c>
      <c r="BZ64" s="193" t="s">
        <v>623</v>
      </c>
      <c r="CA64" s="193" t="s">
        <v>392</v>
      </c>
      <c r="CB64" s="193" t="s">
        <v>553</v>
      </c>
      <c r="CE64" s="193" t="s">
        <v>348</v>
      </c>
      <c r="CF64" s="193" t="s">
        <v>580</v>
      </c>
      <c r="CG64" s="193" t="s">
        <v>195</v>
      </c>
      <c r="CH64" s="193" t="s">
        <v>508</v>
      </c>
      <c r="CI64" s="193" t="s">
        <v>334</v>
      </c>
      <c r="CJ64" s="193" t="s">
        <v>127</v>
      </c>
      <c r="CK64" s="193" t="s">
        <v>517</v>
      </c>
      <c r="CL64" s="193" t="s">
        <v>560</v>
      </c>
      <c r="CM64" s="193" t="s">
        <v>248</v>
      </c>
      <c r="CN64" s="193" t="s">
        <v>347</v>
      </c>
      <c r="CO64" s="193" t="s">
        <v>527</v>
      </c>
      <c r="CP64" s="193" t="s">
        <v>673</v>
      </c>
      <c r="CQ64" s="193" t="s">
        <v>617</v>
      </c>
      <c r="CR64" s="193" t="s">
        <v>374</v>
      </c>
      <c r="CS64" s="193" t="s">
        <v>302</v>
      </c>
      <c r="CT64" s="193" t="s">
        <v>608</v>
      </c>
      <c r="CU64" s="193" t="s">
        <v>322</v>
      </c>
      <c r="CV64" s="193" t="s">
        <v>102</v>
      </c>
      <c r="CW64" s="193" t="s">
        <v>0</v>
      </c>
      <c r="CX64" s="193" t="s">
        <v>340</v>
      </c>
      <c r="CY64" s="193" t="s">
        <v>486</v>
      </c>
      <c r="CZ64" s="193" t="s">
        <v>173</v>
      </c>
      <c r="DA64" s="193" t="s">
        <v>613</v>
      </c>
      <c r="DB64" s="193" t="s">
        <v>510</v>
      </c>
      <c r="DC64" s="193" t="s">
        <v>257</v>
      </c>
    </row>
    <row r="65" spans="1:107" x14ac:dyDescent="0.2">
      <c r="B65" s="332" t="s">
        <v>696</v>
      </c>
      <c r="C65" s="332" t="s">
        <v>311</v>
      </c>
      <c r="D65" s="332" t="s">
        <v>168</v>
      </c>
      <c r="E65" s="332" t="s">
        <v>657</v>
      </c>
      <c r="F65" s="332" t="s">
        <v>685</v>
      </c>
      <c r="G65" s="332" t="s">
        <v>639</v>
      </c>
      <c r="H65" s="332" t="s">
        <v>679</v>
      </c>
      <c r="I65" s="332" t="s">
        <v>554</v>
      </c>
      <c r="J65" s="332" t="s">
        <v>96</v>
      </c>
      <c r="K65" s="332" t="s">
        <v>414</v>
      </c>
      <c r="L65" s="332" t="s">
        <v>199</v>
      </c>
      <c r="M65" s="332" t="s">
        <v>243</v>
      </c>
      <c r="N65" s="332" t="s">
        <v>617</v>
      </c>
      <c r="O65" s="332" t="s">
        <v>594</v>
      </c>
      <c r="P65" s="332" t="s">
        <v>477</v>
      </c>
      <c r="Q65" s="332" t="s">
        <v>105</v>
      </c>
      <c r="R65" s="332" t="s">
        <v>509</v>
      </c>
      <c r="S65" s="332" t="s">
        <v>129</v>
      </c>
      <c r="T65" s="332" t="s">
        <v>434</v>
      </c>
      <c r="U65" s="332" t="s">
        <v>393</v>
      </c>
      <c r="V65" s="332" t="s">
        <v>344</v>
      </c>
      <c r="W65" s="332" t="s">
        <v>285</v>
      </c>
      <c r="X65" s="332" t="s">
        <v>227</v>
      </c>
      <c r="Y65" s="332" t="s">
        <v>162</v>
      </c>
      <c r="Z65" s="332" t="s">
        <v>94</v>
      </c>
      <c r="AC65" s="193" t="s">
        <v>696</v>
      </c>
      <c r="AD65" s="193" t="s">
        <v>204</v>
      </c>
      <c r="AE65" s="193" t="s">
        <v>492</v>
      </c>
      <c r="AF65" s="193" t="s">
        <v>512</v>
      </c>
      <c r="AG65" s="193" t="s">
        <v>150</v>
      </c>
      <c r="AH65" s="193" t="s">
        <v>590</v>
      </c>
      <c r="AI65" s="193" t="s">
        <v>679</v>
      </c>
      <c r="AJ65" s="193" t="s">
        <v>596</v>
      </c>
      <c r="AK65" s="193" t="s">
        <v>320</v>
      </c>
      <c r="AL65" s="193" t="s">
        <v>211</v>
      </c>
      <c r="AM65" s="193" t="s">
        <v>120</v>
      </c>
      <c r="AN65" s="193" t="s">
        <v>455</v>
      </c>
      <c r="AO65" s="193" t="s">
        <v>617</v>
      </c>
      <c r="AP65" s="193" t="s">
        <v>383</v>
      </c>
      <c r="AQ65" s="193" t="s">
        <v>281</v>
      </c>
      <c r="AR65" s="193" t="s">
        <v>552</v>
      </c>
      <c r="AS65" s="193" t="s">
        <v>520</v>
      </c>
      <c r="AT65" s="193" t="s">
        <v>262</v>
      </c>
      <c r="AU65" s="193" t="s">
        <v>434</v>
      </c>
      <c r="AV65" s="193" t="s">
        <v>336</v>
      </c>
      <c r="AW65" s="193" t="s">
        <v>361</v>
      </c>
      <c r="AX65" s="193" t="s">
        <v>308</v>
      </c>
      <c r="AY65" s="193" t="s">
        <v>246</v>
      </c>
      <c r="AZ65" s="193" t="s">
        <v>185</v>
      </c>
      <c r="BA65" s="193" t="s">
        <v>94</v>
      </c>
      <c r="BD65" s="193" t="s">
        <v>78</v>
      </c>
      <c r="BE65" s="193" t="s">
        <v>158</v>
      </c>
      <c r="BF65" s="193" t="s">
        <v>209</v>
      </c>
      <c r="BG65" s="193" t="s">
        <v>277</v>
      </c>
      <c r="BH65" s="193" t="s">
        <v>345</v>
      </c>
      <c r="BI65" s="193" t="s">
        <v>390</v>
      </c>
      <c r="BJ65" s="193" t="s">
        <v>435</v>
      </c>
      <c r="BK65" s="193" t="s">
        <v>653</v>
      </c>
      <c r="BL65" s="193" t="s">
        <v>298</v>
      </c>
      <c r="BM65" s="193" t="s">
        <v>536</v>
      </c>
      <c r="BN65" s="193" t="s">
        <v>571</v>
      </c>
      <c r="BO65" s="193" t="s">
        <v>238</v>
      </c>
      <c r="BP65" s="193" t="s">
        <v>617</v>
      </c>
      <c r="BQ65" s="193" t="s">
        <v>609</v>
      </c>
      <c r="BR65" s="193" t="s">
        <v>483</v>
      </c>
      <c r="BS65" s="193" t="s">
        <v>563</v>
      </c>
      <c r="BT65" s="193" t="s">
        <v>529</v>
      </c>
      <c r="BU65" s="193" t="s">
        <v>496</v>
      </c>
      <c r="BV65" s="193" t="s">
        <v>459</v>
      </c>
      <c r="BW65" s="193" t="s">
        <v>355</v>
      </c>
      <c r="BX65" s="193" t="s">
        <v>378</v>
      </c>
      <c r="BY65" s="193" t="s">
        <v>326</v>
      </c>
      <c r="BZ65" s="193" t="s">
        <v>266</v>
      </c>
      <c r="CA65" s="193" t="s">
        <v>205</v>
      </c>
      <c r="CB65" s="193" t="s">
        <v>139</v>
      </c>
      <c r="CE65" s="193" t="s">
        <v>289</v>
      </c>
      <c r="CF65" s="193" t="s">
        <v>149</v>
      </c>
      <c r="CG65" s="193" t="s">
        <v>247</v>
      </c>
      <c r="CH65" s="193" t="s">
        <v>671</v>
      </c>
      <c r="CI65" s="193" t="s">
        <v>259</v>
      </c>
      <c r="CJ65" s="193" t="s">
        <v>99</v>
      </c>
      <c r="CK65" s="193" t="s">
        <v>401</v>
      </c>
      <c r="CL65" s="193" t="s">
        <v>485</v>
      </c>
      <c r="CM65" s="193" t="s">
        <v>110</v>
      </c>
      <c r="CN65" s="193" t="s">
        <v>540</v>
      </c>
      <c r="CO65" s="193" t="s">
        <v>576</v>
      </c>
      <c r="CP65" s="193" t="s">
        <v>315</v>
      </c>
      <c r="CQ65" s="193" t="s">
        <v>617</v>
      </c>
      <c r="CR65" s="193" t="s">
        <v>472</v>
      </c>
      <c r="CS65" s="193" t="s">
        <v>217</v>
      </c>
      <c r="CT65" s="193" t="s">
        <v>301</v>
      </c>
      <c r="CU65" s="193" t="s">
        <v>569</v>
      </c>
      <c r="CV65" s="193" t="s">
        <v>202</v>
      </c>
      <c r="CW65" s="193" t="s">
        <v>84</v>
      </c>
      <c r="CX65" s="193" t="s">
        <v>693</v>
      </c>
      <c r="CY65" s="193" t="s">
        <v>440</v>
      </c>
      <c r="CZ65" s="193" t="s">
        <v>449</v>
      </c>
      <c r="DA65" s="193" t="s">
        <v>278</v>
      </c>
      <c r="DB65" s="193" t="s">
        <v>375</v>
      </c>
      <c r="DC65" s="193" t="s">
        <v>642</v>
      </c>
    </row>
    <row r="73" spans="1:107" x14ac:dyDescent="0.2">
      <c r="N73" s="345"/>
      <c r="AO73" s="345"/>
      <c r="BP73" s="345"/>
      <c r="CQ73" s="345"/>
    </row>
    <row r="74" spans="1:107" x14ac:dyDescent="0.2">
      <c r="N74" s="345"/>
      <c r="AO74" s="345"/>
      <c r="BP74" s="345"/>
      <c r="CQ74" s="345"/>
    </row>
    <row r="75" spans="1:107" x14ac:dyDescent="0.2">
      <c r="A75" t="s">
        <v>3</v>
      </c>
      <c r="N75" s="345">
        <v>1</v>
      </c>
      <c r="AB75" t="s">
        <v>3</v>
      </c>
      <c r="AO75" s="345">
        <v>17</v>
      </c>
      <c r="BC75" t="s">
        <v>3</v>
      </c>
      <c r="BP75" s="345">
        <v>33</v>
      </c>
      <c r="CD75" t="s">
        <v>3</v>
      </c>
      <c r="CQ75" s="345">
        <v>49</v>
      </c>
    </row>
    <row r="76" spans="1:107" x14ac:dyDescent="0.2">
      <c r="A76" t="s">
        <v>3</v>
      </c>
      <c r="AB76" t="s">
        <v>3</v>
      </c>
      <c r="BC76" t="s">
        <v>3</v>
      </c>
    </row>
    <row r="78" spans="1:107" ht="15.75" x14ac:dyDescent="0.25">
      <c r="N78" s="329" t="s">
        <v>702</v>
      </c>
      <c r="AO78" s="329" t="s">
        <v>704</v>
      </c>
      <c r="BP78" s="329" t="s">
        <v>706</v>
      </c>
      <c r="CQ78" s="329" t="s">
        <v>795</v>
      </c>
    </row>
    <row r="79" spans="1:107" ht="15" x14ac:dyDescent="0.25">
      <c r="N79" s="330" t="s">
        <v>857</v>
      </c>
      <c r="AO79" s="330" t="s">
        <v>857</v>
      </c>
      <c r="BP79" s="330" t="s">
        <v>857</v>
      </c>
      <c r="CQ79" s="330" t="s">
        <v>857</v>
      </c>
    </row>
    <row r="81" spans="2:107" ht="15" x14ac:dyDescent="0.25">
      <c r="B81" s="24">
        <v>3</v>
      </c>
      <c r="C81" s="24">
        <v>66</v>
      </c>
      <c r="D81" s="24">
        <v>109</v>
      </c>
      <c r="E81" s="24">
        <v>47</v>
      </c>
      <c r="F81" s="24">
        <v>90</v>
      </c>
      <c r="G81" s="24">
        <v>260</v>
      </c>
      <c r="H81" s="24">
        <v>323</v>
      </c>
      <c r="I81" s="24">
        <v>361</v>
      </c>
      <c r="J81" s="24">
        <v>279</v>
      </c>
      <c r="K81" s="24">
        <v>342</v>
      </c>
      <c r="L81" s="24">
        <v>512</v>
      </c>
      <c r="M81" s="24">
        <v>555</v>
      </c>
      <c r="N81" s="24">
        <v>618</v>
      </c>
      <c r="O81" s="24">
        <v>531</v>
      </c>
      <c r="P81" s="24">
        <v>599</v>
      </c>
      <c r="Q81" s="24">
        <v>144</v>
      </c>
      <c r="R81" s="24">
        <v>182</v>
      </c>
      <c r="S81" s="24">
        <v>250</v>
      </c>
      <c r="T81" s="24">
        <v>163</v>
      </c>
      <c r="U81" s="24">
        <v>201</v>
      </c>
      <c r="V81" s="24">
        <v>396</v>
      </c>
      <c r="W81" s="24">
        <v>439</v>
      </c>
      <c r="X81" s="24">
        <v>477</v>
      </c>
      <c r="Y81" s="24">
        <v>420</v>
      </c>
      <c r="Z81" s="24">
        <v>458</v>
      </c>
      <c r="AC81" s="24">
        <v>3</v>
      </c>
      <c r="AD81" s="24">
        <v>97</v>
      </c>
      <c r="AE81" s="24">
        <v>115</v>
      </c>
      <c r="AF81" s="24">
        <v>66</v>
      </c>
      <c r="AG81" s="24">
        <v>34</v>
      </c>
      <c r="AH81" s="24">
        <v>394</v>
      </c>
      <c r="AI81" s="24">
        <v>463</v>
      </c>
      <c r="AJ81" s="24">
        <v>476</v>
      </c>
      <c r="AK81" s="24">
        <v>432</v>
      </c>
      <c r="AL81" s="24">
        <v>425</v>
      </c>
      <c r="AM81" s="24">
        <v>521</v>
      </c>
      <c r="AN81" s="24">
        <v>595</v>
      </c>
      <c r="AO81" s="24">
        <v>608</v>
      </c>
      <c r="AP81" s="24">
        <v>564</v>
      </c>
      <c r="AQ81" s="24">
        <v>527</v>
      </c>
      <c r="AR81" s="24">
        <v>260</v>
      </c>
      <c r="AS81" s="24">
        <v>329</v>
      </c>
      <c r="AT81" s="24">
        <v>367</v>
      </c>
      <c r="AU81" s="24">
        <v>323</v>
      </c>
      <c r="AV81" s="24">
        <v>286</v>
      </c>
      <c r="AW81" s="24">
        <v>137</v>
      </c>
      <c r="AX81" s="24">
        <v>206</v>
      </c>
      <c r="AY81" s="24">
        <v>249</v>
      </c>
      <c r="AZ81" s="24">
        <v>180</v>
      </c>
      <c r="BA81" s="24">
        <v>168</v>
      </c>
      <c r="BD81" s="24">
        <v>18</v>
      </c>
      <c r="BE81" s="24">
        <v>529</v>
      </c>
      <c r="BF81" s="24">
        <v>440</v>
      </c>
      <c r="BG81" s="24">
        <v>346</v>
      </c>
      <c r="BH81" s="24">
        <v>232</v>
      </c>
      <c r="BI81" s="24">
        <v>176</v>
      </c>
      <c r="BJ81" s="24">
        <v>87</v>
      </c>
      <c r="BK81" s="24">
        <v>623</v>
      </c>
      <c r="BL81" s="24">
        <v>384</v>
      </c>
      <c r="BM81" s="24">
        <v>295</v>
      </c>
      <c r="BN81" s="24">
        <v>364</v>
      </c>
      <c r="BO81" s="24">
        <v>150</v>
      </c>
      <c r="BP81" s="24">
        <v>31</v>
      </c>
      <c r="BQ81" s="24">
        <v>567</v>
      </c>
      <c r="BR81" s="24">
        <v>453</v>
      </c>
      <c r="BS81" s="24">
        <v>422</v>
      </c>
      <c r="BT81" s="24">
        <v>308</v>
      </c>
      <c r="BU81" s="24">
        <v>219</v>
      </c>
      <c r="BV81" s="24">
        <v>105</v>
      </c>
      <c r="BW81" s="24">
        <v>511</v>
      </c>
      <c r="BX81" s="24">
        <v>585</v>
      </c>
      <c r="BY81" s="24">
        <v>491</v>
      </c>
      <c r="BZ81" s="24">
        <v>252</v>
      </c>
      <c r="CA81" s="24">
        <v>163</v>
      </c>
      <c r="CB81" s="24">
        <v>74</v>
      </c>
      <c r="CE81" s="24">
        <v>16</v>
      </c>
      <c r="CF81" s="24">
        <v>558</v>
      </c>
      <c r="CG81" s="24">
        <v>500</v>
      </c>
      <c r="CH81" s="24">
        <v>287</v>
      </c>
      <c r="CI81" s="24">
        <v>204</v>
      </c>
      <c r="CJ81" s="24">
        <v>348</v>
      </c>
      <c r="CK81" s="24">
        <v>140</v>
      </c>
      <c r="CL81" s="24">
        <v>52</v>
      </c>
      <c r="CM81" s="24">
        <v>619</v>
      </c>
      <c r="CN81" s="24">
        <v>406</v>
      </c>
      <c r="CO81" s="24">
        <v>530</v>
      </c>
      <c r="CP81" s="24">
        <v>467</v>
      </c>
      <c r="CQ81" s="24">
        <v>259</v>
      </c>
      <c r="CR81" s="24">
        <v>196</v>
      </c>
      <c r="CS81" s="24">
        <v>113</v>
      </c>
      <c r="CT81" s="24">
        <v>232</v>
      </c>
      <c r="CU81" s="24">
        <v>49</v>
      </c>
      <c r="CV81" s="24">
        <v>586</v>
      </c>
      <c r="CW81" s="24">
        <v>378</v>
      </c>
      <c r="CX81" s="24">
        <v>320</v>
      </c>
      <c r="CY81" s="24">
        <v>439</v>
      </c>
      <c r="CZ81" s="24">
        <v>351</v>
      </c>
      <c r="DA81" s="24">
        <v>168</v>
      </c>
      <c r="DB81" s="24">
        <v>85</v>
      </c>
      <c r="DC81" s="24">
        <v>522</v>
      </c>
    </row>
    <row r="82" spans="2:107" ht="15" x14ac:dyDescent="0.25">
      <c r="B82" s="24">
        <v>122</v>
      </c>
      <c r="C82" s="24">
        <v>40</v>
      </c>
      <c r="D82" s="24">
        <v>78</v>
      </c>
      <c r="E82" s="24">
        <v>16</v>
      </c>
      <c r="F82" s="24">
        <v>59</v>
      </c>
      <c r="G82" s="24">
        <v>354</v>
      </c>
      <c r="H82" s="24">
        <v>292</v>
      </c>
      <c r="I82" s="24">
        <v>335</v>
      </c>
      <c r="J82" s="24">
        <v>273</v>
      </c>
      <c r="K82" s="24">
        <v>311</v>
      </c>
      <c r="L82" s="24">
        <v>606</v>
      </c>
      <c r="M82" s="24">
        <v>549</v>
      </c>
      <c r="N82" s="24">
        <v>587</v>
      </c>
      <c r="O82" s="24">
        <v>505</v>
      </c>
      <c r="P82" s="24">
        <v>568</v>
      </c>
      <c r="Q82" s="24">
        <v>238</v>
      </c>
      <c r="R82" s="24">
        <v>151</v>
      </c>
      <c r="S82" s="24">
        <v>219</v>
      </c>
      <c r="T82" s="24">
        <v>132</v>
      </c>
      <c r="U82" s="24">
        <v>200</v>
      </c>
      <c r="V82" s="24">
        <v>495</v>
      </c>
      <c r="W82" s="24">
        <v>408</v>
      </c>
      <c r="X82" s="24">
        <v>471</v>
      </c>
      <c r="Y82" s="24">
        <v>389</v>
      </c>
      <c r="Z82" s="24">
        <v>427</v>
      </c>
      <c r="AC82" s="24">
        <v>59</v>
      </c>
      <c r="AD82" s="24">
        <v>40</v>
      </c>
      <c r="AE82" s="24">
        <v>91</v>
      </c>
      <c r="AF82" s="24">
        <v>103</v>
      </c>
      <c r="AG82" s="24">
        <v>22</v>
      </c>
      <c r="AH82" s="24">
        <v>450</v>
      </c>
      <c r="AI82" s="24">
        <v>401</v>
      </c>
      <c r="AJ82" s="24">
        <v>457</v>
      </c>
      <c r="AK82" s="24">
        <v>494</v>
      </c>
      <c r="AL82" s="24">
        <v>388</v>
      </c>
      <c r="AM82" s="24">
        <v>552</v>
      </c>
      <c r="AN82" s="24">
        <v>533</v>
      </c>
      <c r="AO82" s="24">
        <v>589</v>
      </c>
      <c r="AP82" s="24">
        <v>621</v>
      </c>
      <c r="AQ82" s="24">
        <v>520</v>
      </c>
      <c r="AR82" s="24">
        <v>311</v>
      </c>
      <c r="AS82" s="24">
        <v>292</v>
      </c>
      <c r="AT82" s="24">
        <v>348</v>
      </c>
      <c r="AU82" s="24">
        <v>360</v>
      </c>
      <c r="AV82" s="24">
        <v>254</v>
      </c>
      <c r="AW82" s="24">
        <v>193</v>
      </c>
      <c r="AX82" s="24">
        <v>174</v>
      </c>
      <c r="AY82" s="24">
        <v>205</v>
      </c>
      <c r="AZ82" s="24">
        <v>237</v>
      </c>
      <c r="BA82" s="24">
        <v>131</v>
      </c>
      <c r="BD82" s="24">
        <v>126</v>
      </c>
      <c r="BE82" s="24">
        <v>37</v>
      </c>
      <c r="BF82" s="24">
        <v>573</v>
      </c>
      <c r="BG82" s="24">
        <v>459</v>
      </c>
      <c r="BH82" s="24">
        <v>370</v>
      </c>
      <c r="BI82" s="24">
        <v>314</v>
      </c>
      <c r="BJ82" s="24">
        <v>225</v>
      </c>
      <c r="BK82" s="24">
        <v>106</v>
      </c>
      <c r="BL82" s="24">
        <v>517</v>
      </c>
      <c r="BM82" s="24">
        <v>403</v>
      </c>
      <c r="BN82" s="24">
        <v>497</v>
      </c>
      <c r="BO82" s="24">
        <v>258</v>
      </c>
      <c r="BP82" s="24">
        <v>169</v>
      </c>
      <c r="BQ82" s="24">
        <v>55</v>
      </c>
      <c r="BR82" s="24">
        <v>586</v>
      </c>
      <c r="BS82" s="24">
        <v>535</v>
      </c>
      <c r="BT82" s="24">
        <v>441</v>
      </c>
      <c r="BU82" s="24">
        <v>327</v>
      </c>
      <c r="BV82" s="24">
        <v>238</v>
      </c>
      <c r="BW82" s="24">
        <v>24</v>
      </c>
      <c r="BX82" s="24">
        <v>93</v>
      </c>
      <c r="BY82" s="24">
        <v>604</v>
      </c>
      <c r="BZ82" s="24">
        <v>390</v>
      </c>
      <c r="CA82" s="24">
        <v>296</v>
      </c>
      <c r="CB82" s="24">
        <v>182</v>
      </c>
      <c r="CE82" s="24">
        <v>231</v>
      </c>
      <c r="CF82" s="24">
        <v>48</v>
      </c>
      <c r="CG82" s="24">
        <v>590</v>
      </c>
      <c r="CH82" s="24">
        <v>377</v>
      </c>
      <c r="CI82" s="24">
        <v>319</v>
      </c>
      <c r="CJ82" s="24">
        <v>438</v>
      </c>
      <c r="CK82" s="24">
        <v>355</v>
      </c>
      <c r="CL82" s="24">
        <v>167</v>
      </c>
      <c r="CM82" s="24">
        <v>84</v>
      </c>
      <c r="CN82" s="24">
        <v>521</v>
      </c>
      <c r="CO82" s="24">
        <v>20</v>
      </c>
      <c r="CP82" s="24">
        <v>557</v>
      </c>
      <c r="CQ82" s="24">
        <v>499</v>
      </c>
      <c r="CR82" s="24">
        <v>286</v>
      </c>
      <c r="CS82" s="24">
        <v>203</v>
      </c>
      <c r="CT82" s="24">
        <v>347</v>
      </c>
      <c r="CU82" s="24">
        <v>139</v>
      </c>
      <c r="CV82" s="24">
        <v>51</v>
      </c>
      <c r="CW82" s="24">
        <v>618</v>
      </c>
      <c r="CX82" s="24">
        <v>410</v>
      </c>
      <c r="CY82" s="24">
        <v>529</v>
      </c>
      <c r="CZ82" s="24">
        <v>466</v>
      </c>
      <c r="DA82" s="24">
        <v>258</v>
      </c>
      <c r="DB82" s="24">
        <v>200</v>
      </c>
      <c r="DC82" s="24">
        <v>112</v>
      </c>
    </row>
    <row r="83" spans="2:107" ht="15" x14ac:dyDescent="0.25">
      <c r="B83" s="24">
        <v>91</v>
      </c>
      <c r="C83" s="24">
        <v>9</v>
      </c>
      <c r="D83" s="24">
        <v>72</v>
      </c>
      <c r="E83" s="24">
        <v>115</v>
      </c>
      <c r="F83" s="24">
        <v>28</v>
      </c>
      <c r="G83" s="24">
        <v>348</v>
      </c>
      <c r="H83" s="24">
        <v>261</v>
      </c>
      <c r="I83" s="24">
        <v>304</v>
      </c>
      <c r="J83" s="24">
        <v>367</v>
      </c>
      <c r="K83" s="24">
        <v>285</v>
      </c>
      <c r="L83" s="24">
        <v>580</v>
      </c>
      <c r="M83" s="24">
        <v>518</v>
      </c>
      <c r="N83" s="24">
        <v>556</v>
      </c>
      <c r="O83" s="24">
        <v>624</v>
      </c>
      <c r="P83" s="24">
        <v>537</v>
      </c>
      <c r="Q83" s="24">
        <v>207</v>
      </c>
      <c r="R83" s="24">
        <v>150</v>
      </c>
      <c r="S83" s="24">
        <v>188</v>
      </c>
      <c r="T83" s="24">
        <v>226</v>
      </c>
      <c r="U83" s="24">
        <v>169</v>
      </c>
      <c r="V83" s="24">
        <v>464</v>
      </c>
      <c r="W83" s="24">
        <v>377</v>
      </c>
      <c r="X83" s="24">
        <v>445</v>
      </c>
      <c r="Y83" s="24">
        <v>483</v>
      </c>
      <c r="Z83" s="24">
        <v>421</v>
      </c>
      <c r="AC83" s="24">
        <v>41</v>
      </c>
      <c r="AD83" s="24">
        <v>109</v>
      </c>
      <c r="AE83" s="24">
        <v>72</v>
      </c>
      <c r="AF83" s="24">
        <v>15</v>
      </c>
      <c r="AG83" s="24">
        <v>78</v>
      </c>
      <c r="AH83" s="24">
        <v>407</v>
      </c>
      <c r="AI83" s="24">
        <v>500</v>
      </c>
      <c r="AJ83" s="24">
        <v>438</v>
      </c>
      <c r="AK83" s="24">
        <v>376</v>
      </c>
      <c r="AL83" s="24">
        <v>469</v>
      </c>
      <c r="AM83" s="24">
        <v>539</v>
      </c>
      <c r="AN83" s="24">
        <v>602</v>
      </c>
      <c r="AO83" s="24">
        <v>570</v>
      </c>
      <c r="AP83" s="24">
        <v>508</v>
      </c>
      <c r="AQ83" s="24">
        <v>596</v>
      </c>
      <c r="AR83" s="24">
        <v>298</v>
      </c>
      <c r="AS83" s="24">
        <v>361</v>
      </c>
      <c r="AT83" s="24">
        <v>304</v>
      </c>
      <c r="AU83" s="24">
        <v>267</v>
      </c>
      <c r="AV83" s="24">
        <v>335</v>
      </c>
      <c r="AW83" s="24">
        <v>155</v>
      </c>
      <c r="AX83" s="24">
        <v>243</v>
      </c>
      <c r="AY83" s="24">
        <v>181</v>
      </c>
      <c r="AZ83" s="24">
        <v>149</v>
      </c>
      <c r="BA83" s="24">
        <v>212</v>
      </c>
      <c r="BD83" s="24">
        <v>264</v>
      </c>
      <c r="BE83" s="24">
        <v>175</v>
      </c>
      <c r="BF83" s="24">
        <v>56</v>
      </c>
      <c r="BG83" s="24">
        <v>592</v>
      </c>
      <c r="BH83" s="24">
        <v>478</v>
      </c>
      <c r="BI83" s="24">
        <v>447</v>
      </c>
      <c r="BJ83" s="24">
        <v>333</v>
      </c>
      <c r="BK83" s="24">
        <v>244</v>
      </c>
      <c r="BL83" s="24">
        <v>5</v>
      </c>
      <c r="BM83" s="24">
        <v>536</v>
      </c>
      <c r="BN83" s="24">
        <v>610</v>
      </c>
      <c r="BO83" s="24">
        <v>391</v>
      </c>
      <c r="BP83" s="24">
        <v>277</v>
      </c>
      <c r="BQ83" s="24">
        <v>188</v>
      </c>
      <c r="BR83" s="24">
        <v>99</v>
      </c>
      <c r="BS83" s="24">
        <v>43</v>
      </c>
      <c r="BT83" s="24">
        <v>554</v>
      </c>
      <c r="BU83" s="24">
        <v>465</v>
      </c>
      <c r="BV83" s="24">
        <v>371</v>
      </c>
      <c r="BW83" s="24">
        <v>132</v>
      </c>
      <c r="BX83" s="24">
        <v>201</v>
      </c>
      <c r="BY83" s="24">
        <v>112</v>
      </c>
      <c r="BZ83" s="24">
        <v>523</v>
      </c>
      <c r="CA83" s="24">
        <v>409</v>
      </c>
      <c r="CB83" s="24">
        <v>320</v>
      </c>
      <c r="CE83" s="24">
        <v>346</v>
      </c>
      <c r="CF83" s="24">
        <v>138</v>
      </c>
      <c r="CG83" s="24">
        <v>55</v>
      </c>
      <c r="CH83" s="24">
        <v>617</v>
      </c>
      <c r="CI83" s="24">
        <v>409</v>
      </c>
      <c r="CJ83" s="24">
        <v>528</v>
      </c>
      <c r="CK83" s="24">
        <v>470</v>
      </c>
      <c r="CL83" s="24">
        <v>257</v>
      </c>
      <c r="CM83" s="24">
        <v>199</v>
      </c>
      <c r="CN83" s="24">
        <v>111</v>
      </c>
      <c r="CO83" s="24">
        <v>235</v>
      </c>
      <c r="CP83" s="24">
        <v>47</v>
      </c>
      <c r="CQ83" s="24">
        <v>589</v>
      </c>
      <c r="CR83" s="24">
        <v>376</v>
      </c>
      <c r="CS83" s="24">
        <v>318</v>
      </c>
      <c r="CT83" s="24">
        <v>437</v>
      </c>
      <c r="CU83" s="24">
        <v>354</v>
      </c>
      <c r="CV83" s="24">
        <v>166</v>
      </c>
      <c r="CW83" s="24">
        <v>83</v>
      </c>
      <c r="CX83" s="24">
        <v>525</v>
      </c>
      <c r="CY83" s="24">
        <v>19</v>
      </c>
      <c r="CZ83" s="24">
        <v>556</v>
      </c>
      <c r="DA83" s="24">
        <v>498</v>
      </c>
      <c r="DB83" s="24">
        <v>290</v>
      </c>
      <c r="DC83" s="24">
        <v>202</v>
      </c>
    </row>
    <row r="84" spans="2:107" ht="15" x14ac:dyDescent="0.25">
      <c r="B84" s="24">
        <v>65</v>
      </c>
      <c r="C84" s="24">
        <v>103</v>
      </c>
      <c r="D84" s="24">
        <v>41</v>
      </c>
      <c r="E84" s="24">
        <v>84</v>
      </c>
      <c r="F84" s="24">
        <v>22</v>
      </c>
      <c r="G84" s="24">
        <v>317</v>
      </c>
      <c r="H84" s="24">
        <v>360</v>
      </c>
      <c r="I84" s="24">
        <v>298</v>
      </c>
      <c r="J84" s="24">
        <v>336</v>
      </c>
      <c r="K84" s="24">
        <v>254</v>
      </c>
      <c r="L84" s="24">
        <v>574</v>
      </c>
      <c r="M84" s="24">
        <v>612</v>
      </c>
      <c r="N84" s="24">
        <v>530</v>
      </c>
      <c r="O84" s="24">
        <v>593</v>
      </c>
      <c r="P84" s="24">
        <v>506</v>
      </c>
      <c r="Q84" s="24">
        <v>176</v>
      </c>
      <c r="R84" s="24">
        <v>244</v>
      </c>
      <c r="S84" s="24">
        <v>157</v>
      </c>
      <c r="T84" s="24">
        <v>225</v>
      </c>
      <c r="U84" s="24">
        <v>138</v>
      </c>
      <c r="V84" s="24">
        <v>433</v>
      </c>
      <c r="W84" s="24">
        <v>496</v>
      </c>
      <c r="X84" s="24">
        <v>414</v>
      </c>
      <c r="Y84" s="24">
        <v>452</v>
      </c>
      <c r="Z84" s="24">
        <v>395</v>
      </c>
      <c r="AC84" s="24">
        <v>122</v>
      </c>
      <c r="AD84" s="24">
        <v>16</v>
      </c>
      <c r="AE84" s="24">
        <v>28</v>
      </c>
      <c r="AF84" s="24">
        <v>84</v>
      </c>
      <c r="AG84" s="24">
        <v>65</v>
      </c>
      <c r="AH84" s="24">
        <v>488</v>
      </c>
      <c r="AI84" s="24">
        <v>382</v>
      </c>
      <c r="AJ84" s="24">
        <v>419</v>
      </c>
      <c r="AK84" s="24">
        <v>475</v>
      </c>
      <c r="AL84" s="24">
        <v>426</v>
      </c>
      <c r="AM84" s="24">
        <v>620</v>
      </c>
      <c r="AN84" s="24">
        <v>514</v>
      </c>
      <c r="AO84" s="24">
        <v>546</v>
      </c>
      <c r="AP84" s="24">
        <v>577</v>
      </c>
      <c r="AQ84" s="24">
        <v>558</v>
      </c>
      <c r="AR84" s="24">
        <v>354</v>
      </c>
      <c r="AS84" s="24">
        <v>273</v>
      </c>
      <c r="AT84" s="24">
        <v>285</v>
      </c>
      <c r="AU84" s="24">
        <v>336</v>
      </c>
      <c r="AV84" s="24">
        <v>317</v>
      </c>
      <c r="AW84" s="24">
        <v>231</v>
      </c>
      <c r="AX84" s="24">
        <v>130</v>
      </c>
      <c r="AY84" s="24">
        <v>162</v>
      </c>
      <c r="AZ84" s="24">
        <v>218</v>
      </c>
      <c r="BA84" s="24">
        <v>199</v>
      </c>
      <c r="BD84" s="24">
        <v>397</v>
      </c>
      <c r="BE84" s="24">
        <v>283</v>
      </c>
      <c r="BF84" s="24">
        <v>194</v>
      </c>
      <c r="BG84" s="24">
        <v>80</v>
      </c>
      <c r="BH84" s="24">
        <v>611</v>
      </c>
      <c r="BI84" s="24">
        <v>560</v>
      </c>
      <c r="BJ84" s="24">
        <v>466</v>
      </c>
      <c r="BK84" s="24">
        <v>352</v>
      </c>
      <c r="BL84" s="24">
        <v>138</v>
      </c>
      <c r="BM84" s="24">
        <v>49</v>
      </c>
      <c r="BN84" s="24">
        <v>118</v>
      </c>
      <c r="BO84" s="24">
        <v>504</v>
      </c>
      <c r="BP84" s="24">
        <v>415</v>
      </c>
      <c r="BQ84" s="24">
        <v>321</v>
      </c>
      <c r="BR84" s="24">
        <v>207</v>
      </c>
      <c r="BS84" s="24">
        <v>151</v>
      </c>
      <c r="BT84" s="24">
        <v>62</v>
      </c>
      <c r="BU84" s="24">
        <v>598</v>
      </c>
      <c r="BV84" s="24">
        <v>484</v>
      </c>
      <c r="BW84" s="24">
        <v>270</v>
      </c>
      <c r="BX84" s="24">
        <v>339</v>
      </c>
      <c r="BY84" s="24">
        <v>250</v>
      </c>
      <c r="BZ84" s="24">
        <v>6</v>
      </c>
      <c r="CA84" s="24">
        <v>542</v>
      </c>
      <c r="CB84" s="24">
        <v>428</v>
      </c>
      <c r="CE84" s="24">
        <v>436</v>
      </c>
      <c r="CF84" s="24">
        <v>353</v>
      </c>
      <c r="CG84" s="24">
        <v>170</v>
      </c>
      <c r="CH84" s="24">
        <v>82</v>
      </c>
      <c r="CI84" s="24">
        <v>524</v>
      </c>
      <c r="CJ84" s="24">
        <v>18</v>
      </c>
      <c r="CK84" s="24">
        <v>560</v>
      </c>
      <c r="CL84" s="24">
        <v>497</v>
      </c>
      <c r="CM84" s="24">
        <v>289</v>
      </c>
      <c r="CN84" s="24">
        <v>201</v>
      </c>
      <c r="CO84" s="24">
        <v>350</v>
      </c>
      <c r="CP84" s="24">
        <v>137</v>
      </c>
      <c r="CQ84" s="24">
        <v>54</v>
      </c>
      <c r="CR84" s="24">
        <v>616</v>
      </c>
      <c r="CS84" s="24">
        <v>408</v>
      </c>
      <c r="CT84" s="24">
        <v>527</v>
      </c>
      <c r="CU84" s="24">
        <v>469</v>
      </c>
      <c r="CV84" s="24">
        <v>256</v>
      </c>
      <c r="CW84" s="24">
        <v>198</v>
      </c>
      <c r="CX84" s="24">
        <v>115</v>
      </c>
      <c r="CY84" s="24">
        <v>234</v>
      </c>
      <c r="CZ84" s="24">
        <v>46</v>
      </c>
      <c r="DA84" s="24">
        <v>588</v>
      </c>
      <c r="DB84" s="24">
        <v>380</v>
      </c>
      <c r="DC84" s="24">
        <v>317</v>
      </c>
    </row>
    <row r="85" spans="2:107" ht="15" x14ac:dyDescent="0.25">
      <c r="B85" s="24">
        <v>34</v>
      </c>
      <c r="C85" s="24">
        <v>97</v>
      </c>
      <c r="D85" s="24">
        <v>15</v>
      </c>
      <c r="E85" s="24">
        <v>53</v>
      </c>
      <c r="F85" s="24">
        <v>116</v>
      </c>
      <c r="G85" s="24">
        <v>286</v>
      </c>
      <c r="H85" s="24">
        <v>329</v>
      </c>
      <c r="I85" s="24">
        <v>267</v>
      </c>
      <c r="J85" s="24">
        <v>310</v>
      </c>
      <c r="K85" s="24">
        <v>373</v>
      </c>
      <c r="L85" s="24">
        <v>543</v>
      </c>
      <c r="M85" s="24">
        <v>581</v>
      </c>
      <c r="N85" s="24">
        <v>524</v>
      </c>
      <c r="O85" s="24">
        <v>562</v>
      </c>
      <c r="P85" s="24">
        <v>605</v>
      </c>
      <c r="Q85" s="24">
        <v>175</v>
      </c>
      <c r="R85" s="24">
        <v>213</v>
      </c>
      <c r="S85" s="24">
        <v>126</v>
      </c>
      <c r="T85" s="24">
        <v>194</v>
      </c>
      <c r="U85" s="24">
        <v>232</v>
      </c>
      <c r="V85" s="24">
        <v>402</v>
      </c>
      <c r="W85" s="24">
        <v>470</v>
      </c>
      <c r="X85" s="24">
        <v>383</v>
      </c>
      <c r="Y85" s="24">
        <v>446</v>
      </c>
      <c r="Z85" s="24">
        <v>489</v>
      </c>
      <c r="AC85" s="24">
        <v>90</v>
      </c>
      <c r="AD85" s="24">
        <v>53</v>
      </c>
      <c r="AE85" s="24">
        <v>9</v>
      </c>
      <c r="AF85" s="24">
        <v>47</v>
      </c>
      <c r="AG85" s="24">
        <v>116</v>
      </c>
      <c r="AH85" s="24">
        <v>451</v>
      </c>
      <c r="AI85" s="24">
        <v>444</v>
      </c>
      <c r="AJ85" s="24">
        <v>400</v>
      </c>
      <c r="AK85" s="24">
        <v>413</v>
      </c>
      <c r="AL85" s="24">
        <v>482</v>
      </c>
      <c r="AM85" s="24">
        <v>583</v>
      </c>
      <c r="AN85" s="24">
        <v>571</v>
      </c>
      <c r="AO85" s="24">
        <v>502</v>
      </c>
      <c r="AP85" s="24">
        <v>545</v>
      </c>
      <c r="AQ85" s="24">
        <v>614</v>
      </c>
      <c r="AR85" s="24">
        <v>342</v>
      </c>
      <c r="AS85" s="24">
        <v>310</v>
      </c>
      <c r="AT85" s="24">
        <v>261</v>
      </c>
      <c r="AU85" s="24">
        <v>279</v>
      </c>
      <c r="AV85" s="24">
        <v>373</v>
      </c>
      <c r="AW85" s="24">
        <v>224</v>
      </c>
      <c r="AX85" s="24">
        <v>187</v>
      </c>
      <c r="AY85" s="24">
        <v>143</v>
      </c>
      <c r="AZ85" s="24">
        <v>156</v>
      </c>
      <c r="BA85" s="24">
        <v>230</v>
      </c>
      <c r="BD85" s="24">
        <v>510</v>
      </c>
      <c r="BE85" s="24">
        <v>416</v>
      </c>
      <c r="BF85" s="24">
        <v>302</v>
      </c>
      <c r="BG85" s="24">
        <v>213</v>
      </c>
      <c r="BH85" s="24">
        <v>124</v>
      </c>
      <c r="BI85" s="24">
        <v>68</v>
      </c>
      <c r="BJ85" s="24">
        <v>579</v>
      </c>
      <c r="BK85" s="24">
        <v>490</v>
      </c>
      <c r="BL85" s="24">
        <v>271</v>
      </c>
      <c r="BM85" s="24">
        <v>157</v>
      </c>
      <c r="BN85" s="24">
        <v>226</v>
      </c>
      <c r="BO85" s="24">
        <v>12</v>
      </c>
      <c r="BP85" s="24">
        <v>548</v>
      </c>
      <c r="BQ85" s="24">
        <v>434</v>
      </c>
      <c r="BR85" s="24">
        <v>345</v>
      </c>
      <c r="BS85" s="24">
        <v>289</v>
      </c>
      <c r="BT85" s="24">
        <v>200</v>
      </c>
      <c r="BU85" s="24">
        <v>81</v>
      </c>
      <c r="BV85" s="24">
        <v>617</v>
      </c>
      <c r="BW85" s="24">
        <v>378</v>
      </c>
      <c r="BX85" s="24">
        <v>472</v>
      </c>
      <c r="BY85" s="24">
        <v>358</v>
      </c>
      <c r="BZ85" s="24">
        <v>144</v>
      </c>
      <c r="CA85" s="24">
        <v>30</v>
      </c>
      <c r="CB85" s="24">
        <v>561</v>
      </c>
      <c r="CE85" s="24">
        <v>526</v>
      </c>
      <c r="CF85" s="24">
        <v>468</v>
      </c>
      <c r="CG85" s="24">
        <v>260</v>
      </c>
      <c r="CH85" s="24">
        <v>197</v>
      </c>
      <c r="CI85" s="24">
        <v>114</v>
      </c>
      <c r="CJ85" s="24">
        <v>233</v>
      </c>
      <c r="CK85" s="24">
        <v>50</v>
      </c>
      <c r="CL85" s="24">
        <v>587</v>
      </c>
      <c r="CM85" s="24">
        <v>379</v>
      </c>
      <c r="CN85" s="24">
        <v>316</v>
      </c>
      <c r="CO85" s="24">
        <v>440</v>
      </c>
      <c r="CP85" s="24">
        <v>352</v>
      </c>
      <c r="CQ85" s="24">
        <v>169</v>
      </c>
      <c r="CR85" s="24">
        <v>81</v>
      </c>
      <c r="CS85" s="24">
        <v>523</v>
      </c>
      <c r="CT85" s="24">
        <v>17</v>
      </c>
      <c r="CU85" s="24">
        <v>559</v>
      </c>
      <c r="CV85" s="24">
        <v>496</v>
      </c>
      <c r="CW85" s="24">
        <v>288</v>
      </c>
      <c r="CX85" s="24">
        <v>205</v>
      </c>
      <c r="CY85" s="24">
        <v>349</v>
      </c>
      <c r="CZ85" s="24">
        <v>136</v>
      </c>
      <c r="DA85" s="24">
        <v>53</v>
      </c>
      <c r="DB85" s="24">
        <v>620</v>
      </c>
      <c r="DC85" s="24">
        <v>407</v>
      </c>
    </row>
    <row r="86" spans="2:107" ht="15" x14ac:dyDescent="0.25">
      <c r="B86" s="24">
        <v>519</v>
      </c>
      <c r="C86" s="24">
        <v>557</v>
      </c>
      <c r="D86" s="24">
        <v>625</v>
      </c>
      <c r="E86" s="24">
        <v>538</v>
      </c>
      <c r="F86" s="24">
        <v>576</v>
      </c>
      <c r="G86" s="24">
        <v>146</v>
      </c>
      <c r="H86" s="24">
        <v>189</v>
      </c>
      <c r="I86" s="24">
        <v>227</v>
      </c>
      <c r="J86" s="24">
        <v>170</v>
      </c>
      <c r="K86" s="24">
        <v>208</v>
      </c>
      <c r="L86" s="24">
        <v>378</v>
      </c>
      <c r="M86" s="24">
        <v>441</v>
      </c>
      <c r="N86" s="24">
        <v>484</v>
      </c>
      <c r="O86" s="24">
        <v>422</v>
      </c>
      <c r="P86" s="24">
        <v>465</v>
      </c>
      <c r="Q86" s="24">
        <v>10</v>
      </c>
      <c r="R86" s="24">
        <v>73</v>
      </c>
      <c r="S86" s="24">
        <v>111</v>
      </c>
      <c r="T86" s="24">
        <v>29</v>
      </c>
      <c r="U86" s="24">
        <v>92</v>
      </c>
      <c r="V86" s="24">
        <v>262</v>
      </c>
      <c r="W86" s="24">
        <v>305</v>
      </c>
      <c r="X86" s="24">
        <v>368</v>
      </c>
      <c r="Y86" s="24">
        <v>281</v>
      </c>
      <c r="Z86" s="24">
        <v>349</v>
      </c>
      <c r="AC86" s="24">
        <v>262</v>
      </c>
      <c r="AD86" s="24">
        <v>331</v>
      </c>
      <c r="AE86" s="24">
        <v>374</v>
      </c>
      <c r="AF86" s="24">
        <v>305</v>
      </c>
      <c r="AG86" s="24">
        <v>293</v>
      </c>
      <c r="AH86" s="24">
        <v>146</v>
      </c>
      <c r="AI86" s="24">
        <v>220</v>
      </c>
      <c r="AJ86" s="24">
        <v>233</v>
      </c>
      <c r="AK86" s="24">
        <v>189</v>
      </c>
      <c r="AL86" s="24">
        <v>152</v>
      </c>
      <c r="AM86" s="24">
        <v>385</v>
      </c>
      <c r="AN86" s="24">
        <v>454</v>
      </c>
      <c r="AO86" s="24">
        <v>492</v>
      </c>
      <c r="AP86" s="24">
        <v>448</v>
      </c>
      <c r="AQ86" s="24">
        <v>411</v>
      </c>
      <c r="AR86" s="24">
        <v>503</v>
      </c>
      <c r="AS86" s="24">
        <v>597</v>
      </c>
      <c r="AT86" s="24">
        <v>615</v>
      </c>
      <c r="AU86" s="24">
        <v>566</v>
      </c>
      <c r="AV86" s="24">
        <v>534</v>
      </c>
      <c r="AW86" s="24">
        <v>19</v>
      </c>
      <c r="AX86" s="24">
        <v>88</v>
      </c>
      <c r="AY86" s="24">
        <v>101</v>
      </c>
      <c r="AZ86" s="24">
        <v>57</v>
      </c>
      <c r="BA86" s="24">
        <v>50</v>
      </c>
      <c r="BD86" s="24">
        <v>96</v>
      </c>
      <c r="BE86" s="24">
        <v>607</v>
      </c>
      <c r="BF86" s="24">
        <v>393</v>
      </c>
      <c r="BG86" s="24">
        <v>279</v>
      </c>
      <c r="BH86" s="24">
        <v>190</v>
      </c>
      <c r="BI86" s="24">
        <v>134</v>
      </c>
      <c r="BJ86" s="24">
        <v>45</v>
      </c>
      <c r="BK86" s="24">
        <v>551</v>
      </c>
      <c r="BL86" s="24">
        <v>462</v>
      </c>
      <c r="BM86" s="24">
        <v>373</v>
      </c>
      <c r="BN86" s="24">
        <v>317</v>
      </c>
      <c r="BO86" s="24">
        <v>203</v>
      </c>
      <c r="BP86" s="24">
        <v>114</v>
      </c>
      <c r="BQ86" s="24">
        <v>525</v>
      </c>
      <c r="BR86" s="24">
        <v>406</v>
      </c>
      <c r="BS86" s="24">
        <v>480</v>
      </c>
      <c r="BT86" s="24">
        <v>261</v>
      </c>
      <c r="BU86" s="24">
        <v>172</v>
      </c>
      <c r="BV86" s="24">
        <v>58</v>
      </c>
      <c r="BW86" s="24">
        <v>594</v>
      </c>
      <c r="BX86" s="24">
        <v>538</v>
      </c>
      <c r="BY86" s="24">
        <v>449</v>
      </c>
      <c r="BZ86" s="24">
        <v>335</v>
      </c>
      <c r="CA86" s="24">
        <v>241</v>
      </c>
      <c r="CB86" s="24">
        <v>2</v>
      </c>
      <c r="CE86" s="24">
        <v>568</v>
      </c>
      <c r="CF86" s="24">
        <v>485</v>
      </c>
      <c r="CG86" s="24">
        <v>297</v>
      </c>
      <c r="CH86" s="24">
        <v>214</v>
      </c>
      <c r="CI86" s="24">
        <v>1</v>
      </c>
      <c r="CJ86" s="24">
        <v>150</v>
      </c>
      <c r="CK86" s="24">
        <v>62</v>
      </c>
      <c r="CL86" s="24">
        <v>604</v>
      </c>
      <c r="CM86" s="24">
        <v>416</v>
      </c>
      <c r="CN86" s="24">
        <v>333</v>
      </c>
      <c r="CO86" s="24">
        <v>452</v>
      </c>
      <c r="CP86" s="24">
        <v>269</v>
      </c>
      <c r="CQ86" s="24">
        <v>181</v>
      </c>
      <c r="CR86" s="24">
        <v>123</v>
      </c>
      <c r="CS86" s="24">
        <v>540</v>
      </c>
      <c r="CT86" s="24">
        <v>34</v>
      </c>
      <c r="CU86" s="24">
        <v>596</v>
      </c>
      <c r="CV86" s="24">
        <v>388</v>
      </c>
      <c r="CW86" s="24">
        <v>305</v>
      </c>
      <c r="CX86" s="24">
        <v>242</v>
      </c>
      <c r="CY86" s="24">
        <v>361</v>
      </c>
      <c r="CZ86" s="24">
        <v>153</v>
      </c>
      <c r="DA86" s="24">
        <v>95</v>
      </c>
      <c r="DB86" s="24">
        <v>507</v>
      </c>
      <c r="DC86" s="24">
        <v>449</v>
      </c>
    </row>
    <row r="87" spans="2:107" ht="15" x14ac:dyDescent="0.25">
      <c r="B87" s="24">
        <v>613</v>
      </c>
      <c r="C87" s="24">
        <v>526</v>
      </c>
      <c r="D87" s="24">
        <v>594</v>
      </c>
      <c r="E87" s="24">
        <v>507</v>
      </c>
      <c r="F87" s="24">
        <v>575</v>
      </c>
      <c r="G87" s="24">
        <v>245</v>
      </c>
      <c r="H87" s="24">
        <v>158</v>
      </c>
      <c r="I87" s="24">
        <v>221</v>
      </c>
      <c r="J87" s="24">
        <v>139</v>
      </c>
      <c r="K87" s="24">
        <v>177</v>
      </c>
      <c r="L87" s="24">
        <v>497</v>
      </c>
      <c r="M87" s="24">
        <v>415</v>
      </c>
      <c r="N87" s="24">
        <v>453</v>
      </c>
      <c r="O87" s="24">
        <v>391</v>
      </c>
      <c r="P87" s="24">
        <v>434</v>
      </c>
      <c r="Q87" s="24">
        <v>104</v>
      </c>
      <c r="R87" s="24">
        <v>42</v>
      </c>
      <c r="S87" s="24">
        <v>85</v>
      </c>
      <c r="T87" s="24">
        <v>23</v>
      </c>
      <c r="U87" s="24">
        <v>61</v>
      </c>
      <c r="V87" s="24">
        <v>356</v>
      </c>
      <c r="W87" s="24">
        <v>299</v>
      </c>
      <c r="X87" s="24">
        <v>337</v>
      </c>
      <c r="Y87" s="24">
        <v>255</v>
      </c>
      <c r="Z87" s="24">
        <v>318</v>
      </c>
      <c r="AC87" s="24">
        <v>318</v>
      </c>
      <c r="AD87" s="24">
        <v>299</v>
      </c>
      <c r="AE87" s="24">
        <v>330</v>
      </c>
      <c r="AF87" s="24">
        <v>362</v>
      </c>
      <c r="AG87" s="24">
        <v>256</v>
      </c>
      <c r="AH87" s="24">
        <v>177</v>
      </c>
      <c r="AI87" s="24">
        <v>158</v>
      </c>
      <c r="AJ87" s="24">
        <v>214</v>
      </c>
      <c r="AK87" s="24">
        <v>246</v>
      </c>
      <c r="AL87" s="24">
        <v>145</v>
      </c>
      <c r="AM87" s="24">
        <v>436</v>
      </c>
      <c r="AN87" s="24">
        <v>417</v>
      </c>
      <c r="AO87" s="24">
        <v>473</v>
      </c>
      <c r="AP87" s="24">
        <v>485</v>
      </c>
      <c r="AQ87" s="24">
        <v>379</v>
      </c>
      <c r="AR87" s="24">
        <v>559</v>
      </c>
      <c r="AS87" s="24">
        <v>540</v>
      </c>
      <c r="AT87" s="24">
        <v>591</v>
      </c>
      <c r="AU87" s="24">
        <v>603</v>
      </c>
      <c r="AV87" s="24">
        <v>522</v>
      </c>
      <c r="AW87" s="24">
        <v>75</v>
      </c>
      <c r="AX87" s="24">
        <v>26</v>
      </c>
      <c r="AY87" s="24">
        <v>82</v>
      </c>
      <c r="AZ87" s="24">
        <v>119</v>
      </c>
      <c r="BA87" s="24">
        <v>13</v>
      </c>
      <c r="BD87" s="24">
        <v>209</v>
      </c>
      <c r="BE87" s="24">
        <v>120</v>
      </c>
      <c r="BF87" s="24">
        <v>501</v>
      </c>
      <c r="BG87" s="24">
        <v>412</v>
      </c>
      <c r="BH87" s="24">
        <v>323</v>
      </c>
      <c r="BI87" s="24">
        <v>267</v>
      </c>
      <c r="BJ87" s="24">
        <v>153</v>
      </c>
      <c r="BK87" s="24">
        <v>64</v>
      </c>
      <c r="BL87" s="24">
        <v>600</v>
      </c>
      <c r="BM87" s="24">
        <v>481</v>
      </c>
      <c r="BN87" s="24">
        <v>430</v>
      </c>
      <c r="BO87" s="24">
        <v>336</v>
      </c>
      <c r="BP87" s="24">
        <v>247</v>
      </c>
      <c r="BQ87" s="24">
        <v>8</v>
      </c>
      <c r="BR87" s="24">
        <v>544</v>
      </c>
      <c r="BS87" s="24">
        <v>613</v>
      </c>
      <c r="BT87" s="24">
        <v>399</v>
      </c>
      <c r="BU87" s="24">
        <v>285</v>
      </c>
      <c r="BV87" s="24">
        <v>191</v>
      </c>
      <c r="BW87" s="24">
        <v>77</v>
      </c>
      <c r="BX87" s="24">
        <v>46</v>
      </c>
      <c r="BY87" s="24">
        <v>557</v>
      </c>
      <c r="BZ87" s="24">
        <v>468</v>
      </c>
      <c r="CA87" s="24">
        <v>354</v>
      </c>
      <c r="CB87" s="24">
        <v>140</v>
      </c>
      <c r="CE87" s="24">
        <v>33</v>
      </c>
      <c r="CF87" s="24">
        <v>600</v>
      </c>
      <c r="CG87" s="24">
        <v>387</v>
      </c>
      <c r="CH87" s="24">
        <v>304</v>
      </c>
      <c r="CI87" s="24">
        <v>241</v>
      </c>
      <c r="CJ87" s="24">
        <v>365</v>
      </c>
      <c r="CK87" s="24">
        <v>152</v>
      </c>
      <c r="CL87" s="24">
        <v>94</v>
      </c>
      <c r="CM87" s="24">
        <v>506</v>
      </c>
      <c r="CN87" s="24">
        <v>448</v>
      </c>
      <c r="CO87" s="24">
        <v>567</v>
      </c>
      <c r="CP87" s="24">
        <v>484</v>
      </c>
      <c r="CQ87" s="24">
        <v>296</v>
      </c>
      <c r="CR87" s="24">
        <v>213</v>
      </c>
      <c r="CS87" s="24">
        <v>5</v>
      </c>
      <c r="CT87" s="24">
        <v>149</v>
      </c>
      <c r="CU87" s="24">
        <v>61</v>
      </c>
      <c r="CV87" s="24">
        <v>603</v>
      </c>
      <c r="CW87" s="24">
        <v>420</v>
      </c>
      <c r="CX87" s="24">
        <v>332</v>
      </c>
      <c r="CY87" s="24">
        <v>451</v>
      </c>
      <c r="CZ87" s="24">
        <v>268</v>
      </c>
      <c r="DA87" s="24">
        <v>185</v>
      </c>
      <c r="DB87" s="24">
        <v>122</v>
      </c>
      <c r="DC87" s="24">
        <v>539</v>
      </c>
    </row>
    <row r="88" spans="2:107" ht="15" x14ac:dyDescent="0.25">
      <c r="B88" s="24">
        <v>582</v>
      </c>
      <c r="C88" s="24">
        <v>525</v>
      </c>
      <c r="D88" s="24">
        <v>563</v>
      </c>
      <c r="E88" s="24">
        <v>601</v>
      </c>
      <c r="F88" s="24">
        <v>544</v>
      </c>
      <c r="G88" s="24">
        <v>214</v>
      </c>
      <c r="H88" s="24">
        <v>127</v>
      </c>
      <c r="I88" s="24">
        <v>195</v>
      </c>
      <c r="J88" s="24">
        <v>233</v>
      </c>
      <c r="K88" s="24">
        <v>171</v>
      </c>
      <c r="L88" s="24">
        <v>466</v>
      </c>
      <c r="M88" s="24">
        <v>384</v>
      </c>
      <c r="N88" s="24">
        <v>447</v>
      </c>
      <c r="O88" s="24">
        <v>490</v>
      </c>
      <c r="P88" s="24">
        <v>403</v>
      </c>
      <c r="Q88" s="24">
        <v>98</v>
      </c>
      <c r="R88" s="24">
        <v>11</v>
      </c>
      <c r="S88" s="24">
        <v>54</v>
      </c>
      <c r="T88" s="24">
        <v>117</v>
      </c>
      <c r="U88" s="24">
        <v>35</v>
      </c>
      <c r="V88" s="24">
        <v>330</v>
      </c>
      <c r="W88" s="24">
        <v>268</v>
      </c>
      <c r="X88" s="24">
        <v>306</v>
      </c>
      <c r="Y88" s="24">
        <v>374</v>
      </c>
      <c r="Z88" s="24">
        <v>287</v>
      </c>
      <c r="AC88" s="24">
        <v>280</v>
      </c>
      <c r="AD88" s="24">
        <v>368</v>
      </c>
      <c r="AE88" s="24">
        <v>306</v>
      </c>
      <c r="AF88" s="24">
        <v>274</v>
      </c>
      <c r="AG88" s="24">
        <v>337</v>
      </c>
      <c r="AH88" s="24">
        <v>164</v>
      </c>
      <c r="AI88" s="24">
        <v>227</v>
      </c>
      <c r="AJ88" s="24">
        <v>195</v>
      </c>
      <c r="AK88" s="24">
        <v>133</v>
      </c>
      <c r="AL88" s="24">
        <v>221</v>
      </c>
      <c r="AM88" s="24">
        <v>423</v>
      </c>
      <c r="AN88" s="24">
        <v>486</v>
      </c>
      <c r="AO88" s="24">
        <v>429</v>
      </c>
      <c r="AP88" s="24">
        <v>392</v>
      </c>
      <c r="AQ88" s="24">
        <v>460</v>
      </c>
      <c r="AR88" s="24">
        <v>541</v>
      </c>
      <c r="AS88" s="24">
        <v>609</v>
      </c>
      <c r="AT88" s="24">
        <v>572</v>
      </c>
      <c r="AU88" s="24">
        <v>515</v>
      </c>
      <c r="AV88" s="24">
        <v>578</v>
      </c>
      <c r="AW88" s="24">
        <v>32</v>
      </c>
      <c r="AX88" s="24">
        <v>125</v>
      </c>
      <c r="AY88" s="24">
        <v>63</v>
      </c>
      <c r="AZ88" s="24">
        <v>1</v>
      </c>
      <c r="BA88" s="24">
        <v>94</v>
      </c>
      <c r="BD88" s="24">
        <v>342</v>
      </c>
      <c r="BE88" s="24">
        <v>228</v>
      </c>
      <c r="BF88" s="24">
        <v>14</v>
      </c>
      <c r="BG88" s="24">
        <v>550</v>
      </c>
      <c r="BH88" s="24">
        <v>431</v>
      </c>
      <c r="BI88" s="24">
        <v>380</v>
      </c>
      <c r="BJ88" s="24">
        <v>286</v>
      </c>
      <c r="BK88" s="24">
        <v>197</v>
      </c>
      <c r="BL88" s="24">
        <v>83</v>
      </c>
      <c r="BM88" s="24">
        <v>619</v>
      </c>
      <c r="BN88" s="24">
        <v>563</v>
      </c>
      <c r="BO88" s="24">
        <v>474</v>
      </c>
      <c r="BP88" s="24">
        <v>360</v>
      </c>
      <c r="BQ88" s="24">
        <v>141</v>
      </c>
      <c r="BR88" s="24">
        <v>27</v>
      </c>
      <c r="BS88" s="24">
        <v>121</v>
      </c>
      <c r="BT88" s="24">
        <v>507</v>
      </c>
      <c r="BU88" s="24">
        <v>418</v>
      </c>
      <c r="BV88" s="24">
        <v>304</v>
      </c>
      <c r="BW88" s="24">
        <v>215</v>
      </c>
      <c r="BX88" s="24">
        <v>159</v>
      </c>
      <c r="BY88" s="24">
        <v>70</v>
      </c>
      <c r="BZ88" s="24">
        <v>576</v>
      </c>
      <c r="CA88" s="24">
        <v>487</v>
      </c>
      <c r="CB88" s="24">
        <v>273</v>
      </c>
      <c r="CE88" s="24">
        <v>148</v>
      </c>
      <c r="CF88" s="24">
        <v>65</v>
      </c>
      <c r="CG88" s="24">
        <v>602</v>
      </c>
      <c r="CH88" s="24">
        <v>419</v>
      </c>
      <c r="CI88" s="24">
        <v>331</v>
      </c>
      <c r="CJ88" s="24">
        <v>455</v>
      </c>
      <c r="CK88" s="24">
        <v>267</v>
      </c>
      <c r="CL88" s="24">
        <v>184</v>
      </c>
      <c r="CM88" s="24">
        <v>121</v>
      </c>
      <c r="CN88" s="24">
        <v>538</v>
      </c>
      <c r="CO88" s="24">
        <v>32</v>
      </c>
      <c r="CP88" s="24">
        <v>599</v>
      </c>
      <c r="CQ88" s="24">
        <v>386</v>
      </c>
      <c r="CR88" s="24">
        <v>303</v>
      </c>
      <c r="CS88" s="24">
        <v>245</v>
      </c>
      <c r="CT88" s="24">
        <v>364</v>
      </c>
      <c r="CU88" s="24">
        <v>151</v>
      </c>
      <c r="CV88" s="24">
        <v>93</v>
      </c>
      <c r="CW88" s="24">
        <v>510</v>
      </c>
      <c r="CX88" s="24">
        <v>447</v>
      </c>
      <c r="CY88" s="24">
        <v>566</v>
      </c>
      <c r="CZ88" s="24">
        <v>483</v>
      </c>
      <c r="DA88" s="24">
        <v>300</v>
      </c>
      <c r="DB88" s="24">
        <v>212</v>
      </c>
      <c r="DC88" s="24">
        <v>4</v>
      </c>
    </row>
    <row r="89" spans="2:107" ht="15" x14ac:dyDescent="0.25">
      <c r="B89" s="24">
        <v>551</v>
      </c>
      <c r="C89" s="24">
        <v>619</v>
      </c>
      <c r="D89" s="24">
        <v>532</v>
      </c>
      <c r="E89" s="24">
        <v>600</v>
      </c>
      <c r="F89" s="24">
        <v>513</v>
      </c>
      <c r="G89" s="24">
        <v>183</v>
      </c>
      <c r="H89" s="24">
        <v>246</v>
      </c>
      <c r="I89" s="24">
        <v>164</v>
      </c>
      <c r="J89" s="24">
        <v>202</v>
      </c>
      <c r="K89" s="24">
        <v>145</v>
      </c>
      <c r="L89" s="24">
        <v>440</v>
      </c>
      <c r="M89" s="24">
        <v>478</v>
      </c>
      <c r="N89" s="24">
        <v>416</v>
      </c>
      <c r="O89" s="24">
        <v>459</v>
      </c>
      <c r="P89" s="24">
        <v>397</v>
      </c>
      <c r="Q89" s="24">
        <v>67</v>
      </c>
      <c r="R89" s="24">
        <v>110</v>
      </c>
      <c r="S89" s="24">
        <v>48</v>
      </c>
      <c r="T89" s="24">
        <v>86</v>
      </c>
      <c r="U89" s="24">
        <v>4</v>
      </c>
      <c r="V89" s="24">
        <v>324</v>
      </c>
      <c r="W89" s="24">
        <v>362</v>
      </c>
      <c r="X89" s="24">
        <v>280</v>
      </c>
      <c r="Y89" s="24">
        <v>343</v>
      </c>
      <c r="Z89" s="24">
        <v>256</v>
      </c>
      <c r="AC89" s="24">
        <v>356</v>
      </c>
      <c r="AD89" s="24">
        <v>255</v>
      </c>
      <c r="AE89" s="24">
        <v>287</v>
      </c>
      <c r="AF89" s="24">
        <v>343</v>
      </c>
      <c r="AG89" s="24">
        <v>324</v>
      </c>
      <c r="AH89" s="24">
        <v>245</v>
      </c>
      <c r="AI89" s="24">
        <v>139</v>
      </c>
      <c r="AJ89" s="24">
        <v>171</v>
      </c>
      <c r="AK89" s="24">
        <v>202</v>
      </c>
      <c r="AL89" s="24">
        <v>183</v>
      </c>
      <c r="AM89" s="24">
        <v>479</v>
      </c>
      <c r="AN89" s="24">
        <v>398</v>
      </c>
      <c r="AO89" s="24">
        <v>410</v>
      </c>
      <c r="AP89" s="24">
        <v>461</v>
      </c>
      <c r="AQ89" s="24">
        <v>442</v>
      </c>
      <c r="AR89" s="24">
        <v>622</v>
      </c>
      <c r="AS89" s="24">
        <v>516</v>
      </c>
      <c r="AT89" s="24">
        <v>528</v>
      </c>
      <c r="AU89" s="24">
        <v>584</v>
      </c>
      <c r="AV89" s="24">
        <v>565</v>
      </c>
      <c r="AW89" s="24">
        <v>113</v>
      </c>
      <c r="AX89" s="24">
        <v>7</v>
      </c>
      <c r="AY89" s="24">
        <v>44</v>
      </c>
      <c r="AZ89" s="24">
        <v>100</v>
      </c>
      <c r="BA89" s="24">
        <v>51</v>
      </c>
      <c r="BD89" s="24">
        <v>455</v>
      </c>
      <c r="BE89" s="24">
        <v>361</v>
      </c>
      <c r="BF89" s="24">
        <v>147</v>
      </c>
      <c r="BG89" s="24">
        <v>33</v>
      </c>
      <c r="BH89" s="24">
        <v>569</v>
      </c>
      <c r="BI89" s="24">
        <v>513</v>
      </c>
      <c r="BJ89" s="24">
        <v>424</v>
      </c>
      <c r="BK89" s="24">
        <v>310</v>
      </c>
      <c r="BL89" s="24">
        <v>216</v>
      </c>
      <c r="BM89" s="24">
        <v>102</v>
      </c>
      <c r="BN89" s="24">
        <v>71</v>
      </c>
      <c r="BO89" s="24">
        <v>582</v>
      </c>
      <c r="BP89" s="24">
        <v>493</v>
      </c>
      <c r="BQ89" s="24">
        <v>254</v>
      </c>
      <c r="BR89" s="24">
        <v>165</v>
      </c>
      <c r="BS89" s="24">
        <v>234</v>
      </c>
      <c r="BT89" s="24">
        <v>20</v>
      </c>
      <c r="BU89" s="24">
        <v>526</v>
      </c>
      <c r="BV89" s="24">
        <v>437</v>
      </c>
      <c r="BW89" s="24">
        <v>348</v>
      </c>
      <c r="BX89" s="24">
        <v>292</v>
      </c>
      <c r="BY89" s="24">
        <v>178</v>
      </c>
      <c r="BZ89" s="24">
        <v>89</v>
      </c>
      <c r="CA89" s="24">
        <v>625</v>
      </c>
      <c r="CB89" s="24">
        <v>381</v>
      </c>
      <c r="CE89" s="24">
        <v>363</v>
      </c>
      <c r="CF89" s="24">
        <v>155</v>
      </c>
      <c r="CG89" s="24">
        <v>92</v>
      </c>
      <c r="CH89" s="24">
        <v>509</v>
      </c>
      <c r="CI89" s="24">
        <v>446</v>
      </c>
      <c r="CJ89" s="24">
        <v>570</v>
      </c>
      <c r="CK89" s="24">
        <v>482</v>
      </c>
      <c r="CL89" s="24">
        <v>299</v>
      </c>
      <c r="CM89" s="24">
        <v>211</v>
      </c>
      <c r="CN89" s="24">
        <v>3</v>
      </c>
      <c r="CO89" s="24">
        <v>147</v>
      </c>
      <c r="CP89" s="24">
        <v>64</v>
      </c>
      <c r="CQ89" s="24">
        <v>601</v>
      </c>
      <c r="CR89" s="24">
        <v>418</v>
      </c>
      <c r="CS89" s="24">
        <v>335</v>
      </c>
      <c r="CT89" s="24">
        <v>454</v>
      </c>
      <c r="CU89" s="24">
        <v>266</v>
      </c>
      <c r="CV89" s="24">
        <v>183</v>
      </c>
      <c r="CW89" s="24">
        <v>125</v>
      </c>
      <c r="CX89" s="24">
        <v>537</v>
      </c>
      <c r="CY89" s="24">
        <v>31</v>
      </c>
      <c r="CZ89" s="24">
        <v>598</v>
      </c>
      <c r="DA89" s="24">
        <v>390</v>
      </c>
      <c r="DB89" s="24">
        <v>302</v>
      </c>
      <c r="DC89" s="24">
        <v>244</v>
      </c>
    </row>
    <row r="90" spans="2:107" ht="15" x14ac:dyDescent="0.25">
      <c r="B90" s="24">
        <v>550</v>
      </c>
      <c r="C90" s="24">
        <v>588</v>
      </c>
      <c r="D90" s="24">
        <v>501</v>
      </c>
      <c r="E90" s="24">
        <v>569</v>
      </c>
      <c r="F90" s="24">
        <v>607</v>
      </c>
      <c r="G90" s="24">
        <v>152</v>
      </c>
      <c r="H90" s="24">
        <v>220</v>
      </c>
      <c r="I90" s="24">
        <v>133</v>
      </c>
      <c r="J90" s="24">
        <v>196</v>
      </c>
      <c r="K90" s="24">
        <v>239</v>
      </c>
      <c r="L90" s="24">
        <v>409</v>
      </c>
      <c r="M90" s="24">
        <v>472</v>
      </c>
      <c r="N90" s="24">
        <v>390</v>
      </c>
      <c r="O90" s="24">
        <v>428</v>
      </c>
      <c r="P90" s="24">
        <v>491</v>
      </c>
      <c r="Q90" s="24">
        <v>36</v>
      </c>
      <c r="R90" s="24">
        <v>79</v>
      </c>
      <c r="S90" s="24">
        <v>17</v>
      </c>
      <c r="T90" s="24">
        <v>60</v>
      </c>
      <c r="U90" s="24">
        <v>123</v>
      </c>
      <c r="V90" s="24">
        <v>293</v>
      </c>
      <c r="W90" s="24">
        <v>331</v>
      </c>
      <c r="X90" s="24">
        <v>274</v>
      </c>
      <c r="Y90" s="24">
        <v>312</v>
      </c>
      <c r="Z90" s="24">
        <v>355</v>
      </c>
      <c r="AC90" s="24">
        <v>349</v>
      </c>
      <c r="AD90" s="24">
        <v>312</v>
      </c>
      <c r="AE90" s="24">
        <v>268</v>
      </c>
      <c r="AF90" s="24">
        <v>281</v>
      </c>
      <c r="AG90" s="24">
        <v>355</v>
      </c>
      <c r="AH90" s="24">
        <v>208</v>
      </c>
      <c r="AI90" s="24">
        <v>196</v>
      </c>
      <c r="AJ90" s="24">
        <v>127</v>
      </c>
      <c r="AK90" s="24">
        <v>170</v>
      </c>
      <c r="AL90" s="24">
        <v>239</v>
      </c>
      <c r="AM90" s="24">
        <v>467</v>
      </c>
      <c r="AN90" s="24">
        <v>435</v>
      </c>
      <c r="AO90" s="24">
        <v>386</v>
      </c>
      <c r="AP90" s="24">
        <v>404</v>
      </c>
      <c r="AQ90" s="24">
        <v>498</v>
      </c>
      <c r="AR90" s="24">
        <v>590</v>
      </c>
      <c r="AS90" s="24">
        <v>553</v>
      </c>
      <c r="AT90" s="24">
        <v>509</v>
      </c>
      <c r="AU90" s="24">
        <v>547</v>
      </c>
      <c r="AV90" s="24">
        <v>616</v>
      </c>
      <c r="AW90" s="24">
        <v>76</v>
      </c>
      <c r="AX90" s="24">
        <v>69</v>
      </c>
      <c r="AY90" s="24">
        <v>25</v>
      </c>
      <c r="AZ90" s="24">
        <v>38</v>
      </c>
      <c r="BA90" s="24">
        <v>107</v>
      </c>
      <c r="BD90" s="24">
        <v>588</v>
      </c>
      <c r="BE90" s="24">
        <v>499</v>
      </c>
      <c r="BF90" s="24">
        <v>260</v>
      </c>
      <c r="BG90" s="24">
        <v>166</v>
      </c>
      <c r="BH90" s="24">
        <v>52</v>
      </c>
      <c r="BI90" s="24">
        <v>21</v>
      </c>
      <c r="BJ90" s="24">
        <v>532</v>
      </c>
      <c r="BK90" s="24">
        <v>443</v>
      </c>
      <c r="BL90" s="24">
        <v>329</v>
      </c>
      <c r="BM90" s="24">
        <v>240</v>
      </c>
      <c r="BN90" s="24">
        <v>184</v>
      </c>
      <c r="BO90" s="24">
        <v>95</v>
      </c>
      <c r="BP90" s="24">
        <v>601</v>
      </c>
      <c r="BQ90" s="24">
        <v>387</v>
      </c>
      <c r="BR90" s="24">
        <v>298</v>
      </c>
      <c r="BS90" s="24">
        <v>367</v>
      </c>
      <c r="BT90" s="24">
        <v>128</v>
      </c>
      <c r="BU90" s="24">
        <v>39</v>
      </c>
      <c r="BV90" s="24">
        <v>575</v>
      </c>
      <c r="BW90" s="24">
        <v>456</v>
      </c>
      <c r="BX90" s="24">
        <v>405</v>
      </c>
      <c r="BY90" s="24">
        <v>311</v>
      </c>
      <c r="BZ90" s="24">
        <v>222</v>
      </c>
      <c r="CA90" s="24">
        <v>108</v>
      </c>
      <c r="CB90" s="24">
        <v>519</v>
      </c>
      <c r="CE90" s="24">
        <v>453</v>
      </c>
      <c r="CF90" s="24">
        <v>270</v>
      </c>
      <c r="CG90" s="24">
        <v>182</v>
      </c>
      <c r="CH90" s="24">
        <v>124</v>
      </c>
      <c r="CI90" s="24">
        <v>536</v>
      </c>
      <c r="CJ90" s="24">
        <v>35</v>
      </c>
      <c r="CK90" s="24">
        <v>597</v>
      </c>
      <c r="CL90" s="24">
        <v>389</v>
      </c>
      <c r="CM90" s="24">
        <v>301</v>
      </c>
      <c r="CN90" s="24">
        <v>243</v>
      </c>
      <c r="CO90" s="24">
        <v>362</v>
      </c>
      <c r="CP90" s="24">
        <v>154</v>
      </c>
      <c r="CQ90" s="24">
        <v>91</v>
      </c>
      <c r="CR90" s="24">
        <v>508</v>
      </c>
      <c r="CS90" s="24">
        <v>450</v>
      </c>
      <c r="CT90" s="24">
        <v>569</v>
      </c>
      <c r="CU90" s="24">
        <v>481</v>
      </c>
      <c r="CV90" s="24">
        <v>298</v>
      </c>
      <c r="CW90" s="24">
        <v>215</v>
      </c>
      <c r="CX90" s="24">
        <v>2</v>
      </c>
      <c r="CY90" s="24">
        <v>146</v>
      </c>
      <c r="CZ90" s="24">
        <v>63</v>
      </c>
      <c r="DA90" s="24">
        <v>605</v>
      </c>
      <c r="DB90" s="24">
        <v>417</v>
      </c>
      <c r="DC90" s="24">
        <v>334</v>
      </c>
    </row>
    <row r="91" spans="2:107" ht="15" x14ac:dyDescent="0.25">
      <c r="B91" s="24">
        <v>385</v>
      </c>
      <c r="C91" s="24">
        <v>448</v>
      </c>
      <c r="D91" s="24">
        <v>486</v>
      </c>
      <c r="E91" s="24">
        <v>404</v>
      </c>
      <c r="F91" s="24">
        <v>467</v>
      </c>
      <c r="G91" s="24">
        <v>12</v>
      </c>
      <c r="H91" s="24">
        <v>55</v>
      </c>
      <c r="I91" s="24">
        <v>118</v>
      </c>
      <c r="J91" s="24">
        <v>31</v>
      </c>
      <c r="K91" s="24">
        <v>99</v>
      </c>
      <c r="L91" s="24">
        <v>269</v>
      </c>
      <c r="M91" s="24">
        <v>307</v>
      </c>
      <c r="N91" s="24">
        <v>375</v>
      </c>
      <c r="O91" s="24">
        <v>288</v>
      </c>
      <c r="P91" s="24">
        <v>326</v>
      </c>
      <c r="Q91" s="24">
        <v>521</v>
      </c>
      <c r="R91" s="24">
        <v>564</v>
      </c>
      <c r="S91" s="24">
        <v>602</v>
      </c>
      <c r="T91" s="24">
        <v>545</v>
      </c>
      <c r="U91" s="24">
        <v>583</v>
      </c>
      <c r="V91" s="24">
        <v>128</v>
      </c>
      <c r="W91" s="24">
        <v>191</v>
      </c>
      <c r="X91" s="24">
        <v>234</v>
      </c>
      <c r="Y91" s="24">
        <v>172</v>
      </c>
      <c r="Z91" s="24">
        <v>215</v>
      </c>
      <c r="AC91" s="24">
        <v>135</v>
      </c>
      <c r="AD91" s="24">
        <v>204</v>
      </c>
      <c r="AE91" s="24">
        <v>242</v>
      </c>
      <c r="AF91" s="24">
        <v>198</v>
      </c>
      <c r="AG91" s="24">
        <v>161</v>
      </c>
      <c r="AH91" s="24">
        <v>512</v>
      </c>
      <c r="AI91" s="24">
        <v>581</v>
      </c>
      <c r="AJ91" s="24">
        <v>624</v>
      </c>
      <c r="AK91" s="24">
        <v>555</v>
      </c>
      <c r="AL91" s="24">
        <v>543</v>
      </c>
      <c r="AM91" s="24">
        <v>269</v>
      </c>
      <c r="AN91" s="24">
        <v>338</v>
      </c>
      <c r="AO91" s="24">
        <v>351</v>
      </c>
      <c r="AP91" s="24">
        <v>307</v>
      </c>
      <c r="AQ91" s="24">
        <v>300</v>
      </c>
      <c r="AR91" s="24">
        <v>21</v>
      </c>
      <c r="AS91" s="24">
        <v>95</v>
      </c>
      <c r="AT91" s="24">
        <v>108</v>
      </c>
      <c r="AU91" s="24">
        <v>64</v>
      </c>
      <c r="AV91" s="24">
        <v>27</v>
      </c>
      <c r="AW91" s="24">
        <v>378</v>
      </c>
      <c r="AX91" s="24">
        <v>472</v>
      </c>
      <c r="AY91" s="24">
        <v>490</v>
      </c>
      <c r="AZ91" s="24">
        <v>441</v>
      </c>
      <c r="BA91" s="24">
        <v>409</v>
      </c>
      <c r="BD91" s="24">
        <v>541</v>
      </c>
      <c r="BE91" s="24">
        <v>427</v>
      </c>
      <c r="BF91" s="24">
        <v>338</v>
      </c>
      <c r="BG91" s="24">
        <v>249</v>
      </c>
      <c r="BH91" s="24">
        <v>10</v>
      </c>
      <c r="BI91" s="24">
        <v>79</v>
      </c>
      <c r="BJ91" s="24">
        <v>615</v>
      </c>
      <c r="BK91" s="24">
        <v>396</v>
      </c>
      <c r="BL91" s="24">
        <v>282</v>
      </c>
      <c r="BM91" s="24">
        <v>193</v>
      </c>
      <c r="BN91" s="24">
        <v>275</v>
      </c>
      <c r="BO91" s="24">
        <v>156</v>
      </c>
      <c r="BP91" s="24">
        <v>67</v>
      </c>
      <c r="BQ91" s="24">
        <v>578</v>
      </c>
      <c r="BR91" s="24">
        <v>489</v>
      </c>
      <c r="BS91" s="24">
        <v>325</v>
      </c>
      <c r="BT91" s="24">
        <v>206</v>
      </c>
      <c r="BU91" s="24">
        <v>117</v>
      </c>
      <c r="BV91" s="24">
        <v>503</v>
      </c>
      <c r="BW91" s="24">
        <v>414</v>
      </c>
      <c r="BX91" s="24">
        <v>483</v>
      </c>
      <c r="BY91" s="24">
        <v>269</v>
      </c>
      <c r="BZ91" s="24">
        <v>155</v>
      </c>
      <c r="CA91" s="24">
        <v>61</v>
      </c>
      <c r="CB91" s="24">
        <v>597</v>
      </c>
      <c r="CE91" s="24">
        <v>495</v>
      </c>
      <c r="CF91" s="24">
        <v>282</v>
      </c>
      <c r="CG91" s="24">
        <v>224</v>
      </c>
      <c r="CH91" s="24">
        <v>11</v>
      </c>
      <c r="CI91" s="24">
        <v>553</v>
      </c>
      <c r="CJ91" s="24">
        <v>72</v>
      </c>
      <c r="CK91" s="24">
        <v>614</v>
      </c>
      <c r="CL91" s="24">
        <v>401</v>
      </c>
      <c r="CM91" s="24">
        <v>343</v>
      </c>
      <c r="CN91" s="24">
        <v>135</v>
      </c>
      <c r="CO91" s="24">
        <v>254</v>
      </c>
      <c r="CP91" s="24">
        <v>191</v>
      </c>
      <c r="CQ91" s="24">
        <v>108</v>
      </c>
      <c r="CR91" s="24">
        <v>550</v>
      </c>
      <c r="CS91" s="24">
        <v>462</v>
      </c>
      <c r="CT91" s="24">
        <v>581</v>
      </c>
      <c r="CU91" s="24">
        <v>398</v>
      </c>
      <c r="CV91" s="24">
        <v>315</v>
      </c>
      <c r="CW91" s="24">
        <v>227</v>
      </c>
      <c r="CX91" s="24">
        <v>44</v>
      </c>
      <c r="CY91" s="24">
        <v>163</v>
      </c>
      <c r="CZ91" s="24">
        <v>80</v>
      </c>
      <c r="DA91" s="24">
        <v>517</v>
      </c>
      <c r="DB91" s="24">
        <v>434</v>
      </c>
      <c r="DC91" s="24">
        <v>371</v>
      </c>
    </row>
    <row r="92" spans="2:107" ht="15" x14ac:dyDescent="0.25">
      <c r="B92" s="24">
        <v>479</v>
      </c>
      <c r="C92" s="24">
        <v>417</v>
      </c>
      <c r="D92" s="24">
        <v>460</v>
      </c>
      <c r="E92" s="24">
        <v>398</v>
      </c>
      <c r="F92" s="24">
        <v>436</v>
      </c>
      <c r="G92" s="24">
        <v>106</v>
      </c>
      <c r="H92" s="24">
        <v>49</v>
      </c>
      <c r="I92" s="24">
        <v>87</v>
      </c>
      <c r="J92" s="24">
        <v>5</v>
      </c>
      <c r="K92" s="24">
        <v>68</v>
      </c>
      <c r="L92" s="24">
        <v>363</v>
      </c>
      <c r="M92" s="24">
        <v>276</v>
      </c>
      <c r="N92" s="24">
        <v>344</v>
      </c>
      <c r="O92" s="24">
        <v>257</v>
      </c>
      <c r="P92" s="24">
        <v>325</v>
      </c>
      <c r="Q92" s="24">
        <v>620</v>
      </c>
      <c r="R92" s="24">
        <v>533</v>
      </c>
      <c r="S92" s="24">
        <v>596</v>
      </c>
      <c r="T92" s="24">
        <v>514</v>
      </c>
      <c r="U92" s="24">
        <v>552</v>
      </c>
      <c r="V92" s="24">
        <v>247</v>
      </c>
      <c r="W92" s="24">
        <v>165</v>
      </c>
      <c r="X92" s="24">
        <v>203</v>
      </c>
      <c r="Y92" s="24">
        <v>141</v>
      </c>
      <c r="Z92" s="24">
        <v>184</v>
      </c>
      <c r="AC92" s="24">
        <v>186</v>
      </c>
      <c r="AD92" s="24">
        <v>167</v>
      </c>
      <c r="AE92" s="24">
        <v>223</v>
      </c>
      <c r="AF92" s="24">
        <v>235</v>
      </c>
      <c r="AG92" s="24">
        <v>129</v>
      </c>
      <c r="AH92" s="24">
        <v>568</v>
      </c>
      <c r="AI92" s="24">
        <v>549</v>
      </c>
      <c r="AJ92" s="24">
        <v>580</v>
      </c>
      <c r="AK92" s="24">
        <v>612</v>
      </c>
      <c r="AL92" s="24">
        <v>506</v>
      </c>
      <c r="AM92" s="24">
        <v>325</v>
      </c>
      <c r="AN92" s="24">
        <v>276</v>
      </c>
      <c r="AO92" s="24">
        <v>332</v>
      </c>
      <c r="AP92" s="24">
        <v>369</v>
      </c>
      <c r="AQ92" s="24">
        <v>263</v>
      </c>
      <c r="AR92" s="24">
        <v>52</v>
      </c>
      <c r="AS92" s="24">
        <v>33</v>
      </c>
      <c r="AT92" s="24">
        <v>89</v>
      </c>
      <c r="AU92" s="24">
        <v>121</v>
      </c>
      <c r="AV92" s="24">
        <v>20</v>
      </c>
      <c r="AW92" s="24">
        <v>434</v>
      </c>
      <c r="AX92" s="24">
        <v>415</v>
      </c>
      <c r="AY92" s="24">
        <v>466</v>
      </c>
      <c r="AZ92" s="24">
        <v>478</v>
      </c>
      <c r="BA92" s="24">
        <v>397</v>
      </c>
      <c r="BD92" s="24">
        <v>408</v>
      </c>
      <c r="BE92" s="24">
        <v>319</v>
      </c>
      <c r="BF92" s="24">
        <v>205</v>
      </c>
      <c r="BG92" s="24">
        <v>111</v>
      </c>
      <c r="BH92" s="24">
        <v>522</v>
      </c>
      <c r="BI92" s="24">
        <v>591</v>
      </c>
      <c r="BJ92" s="24">
        <v>477</v>
      </c>
      <c r="BK92" s="24">
        <v>263</v>
      </c>
      <c r="BL92" s="24">
        <v>174</v>
      </c>
      <c r="BM92" s="24">
        <v>60</v>
      </c>
      <c r="BN92" s="24">
        <v>383</v>
      </c>
      <c r="BO92" s="24">
        <v>294</v>
      </c>
      <c r="BP92" s="24">
        <v>180</v>
      </c>
      <c r="BQ92" s="24">
        <v>86</v>
      </c>
      <c r="BR92" s="24">
        <v>622</v>
      </c>
      <c r="BS92" s="24">
        <v>187</v>
      </c>
      <c r="BT92" s="24">
        <v>98</v>
      </c>
      <c r="BU92" s="24">
        <v>609</v>
      </c>
      <c r="BV92" s="24">
        <v>395</v>
      </c>
      <c r="BW92" s="24">
        <v>276</v>
      </c>
      <c r="BX92" s="24">
        <v>375</v>
      </c>
      <c r="BY92" s="24">
        <v>131</v>
      </c>
      <c r="BZ92" s="24">
        <v>42</v>
      </c>
      <c r="CA92" s="24">
        <v>553</v>
      </c>
      <c r="CB92" s="24">
        <v>464</v>
      </c>
      <c r="CE92" s="24">
        <v>585</v>
      </c>
      <c r="CF92" s="24">
        <v>397</v>
      </c>
      <c r="CG92" s="24">
        <v>314</v>
      </c>
      <c r="CH92" s="24">
        <v>226</v>
      </c>
      <c r="CI92" s="24">
        <v>43</v>
      </c>
      <c r="CJ92" s="24">
        <v>162</v>
      </c>
      <c r="CK92" s="24">
        <v>79</v>
      </c>
      <c r="CL92" s="24">
        <v>516</v>
      </c>
      <c r="CM92" s="24">
        <v>433</v>
      </c>
      <c r="CN92" s="24">
        <v>375</v>
      </c>
      <c r="CO92" s="24">
        <v>494</v>
      </c>
      <c r="CP92" s="24">
        <v>281</v>
      </c>
      <c r="CQ92" s="24">
        <v>223</v>
      </c>
      <c r="CR92" s="24">
        <v>15</v>
      </c>
      <c r="CS92" s="24">
        <v>552</v>
      </c>
      <c r="CT92" s="24">
        <v>71</v>
      </c>
      <c r="CU92" s="24">
        <v>613</v>
      </c>
      <c r="CV92" s="24">
        <v>405</v>
      </c>
      <c r="CW92" s="24">
        <v>342</v>
      </c>
      <c r="CX92" s="24">
        <v>134</v>
      </c>
      <c r="CY92" s="24">
        <v>253</v>
      </c>
      <c r="CZ92" s="24">
        <v>195</v>
      </c>
      <c r="DA92" s="24">
        <v>107</v>
      </c>
      <c r="DB92" s="24">
        <v>549</v>
      </c>
      <c r="DC92" s="24">
        <v>461</v>
      </c>
    </row>
    <row r="93" spans="2:107" ht="15" x14ac:dyDescent="0.25">
      <c r="B93" s="24">
        <v>473</v>
      </c>
      <c r="C93" s="24">
        <v>386</v>
      </c>
      <c r="D93" s="24">
        <v>429</v>
      </c>
      <c r="E93" s="24">
        <v>492</v>
      </c>
      <c r="F93" s="24">
        <v>410</v>
      </c>
      <c r="G93" s="24">
        <v>80</v>
      </c>
      <c r="H93" s="24">
        <v>18</v>
      </c>
      <c r="I93" s="24">
        <v>56</v>
      </c>
      <c r="J93" s="24">
        <v>124</v>
      </c>
      <c r="K93" s="24">
        <v>37</v>
      </c>
      <c r="L93" s="24">
        <v>332</v>
      </c>
      <c r="M93" s="24">
        <v>275</v>
      </c>
      <c r="N93" s="24">
        <v>313</v>
      </c>
      <c r="O93" s="24">
        <v>351</v>
      </c>
      <c r="P93" s="24">
        <v>294</v>
      </c>
      <c r="Q93" s="24">
        <v>589</v>
      </c>
      <c r="R93" s="24">
        <v>502</v>
      </c>
      <c r="S93" s="24">
        <v>570</v>
      </c>
      <c r="T93" s="24">
        <v>608</v>
      </c>
      <c r="U93" s="24">
        <v>546</v>
      </c>
      <c r="V93" s="24">
        <v>216</v>
      </c>
      <c r="W93" s="24">
        <v>134</v>
      </c>
      <c r="X93" s="24">
        <v>197</v>
      </c>
      <c r="Y93" s="24">
        <v>240</v>
      </c>
      <c r="Z93" s="24">
        <v>153</v>
      </c>
      <c r="AC93" s="24">
        <v>173</v>
      </c>
      <c r="AD93" s="24">
        <v>236</v>
      </c>
      <c r="AE93" s="24">
        <v>179</v>
      </c>
      <c r="AF93" s="24">
        <v>142</v>
      </c>
      <c r="AG93" s="24">
        <v>210</v>
      </c>
      <c r="AH93" s="24">
        <v>530</v>
      </c>
      <c r="AI93" s="24">
        <v>618</v>
      </c>
      <c r="AJ93" s="24">
        <v>556</v>
      </c>
      <c r="AK93" s="24">
        <v>524</v>
      </c>
      <c r="AL93" s="24">
        <v>587</v>
      </c>
      <c r="AM93" s="24">
        <v>282</v>
      </c>
      <c r="AN93" s="24">
        <v>375</v>
      </c>
      <c r="AO93" s="24">
        <v>313</v>
      </c>
      <c r="AP93" s="24">
        <v>251</v>
      </c>
      <c r="AQ93" s="24">
        <v>344</v>
      </c>
      <c r="AR93" s="24">
        <v>39</v>
      </c>
      <c r="AS93" s="24">
        <v>102</v>
      </c>
      <c r="AT93" s="24">
        <v>70</v>
      </c>
      <c r="AU93" s="24">
        <v>8</v>
      </c>
      <c r="AV93" s="24">
        <v>96</v>
      </c>
      <c r="AW93" s="24">
        <v>416</v>
      </c>
      <c r="AX93" s="24">
        <v>484</v>
      </c>
      <c r="AY93" s="24">
        <v>447</v>
      </c>
      <c r="AZ93" s="24">
        <v>390</v>
      </c>
      <c r="BA93" s="24">
        <v>453</v>
      </c>
      <c r="BD93" s="24">
        <v>300</v>
      </c>
      <c r="BE93" s="24">
        <v>181</v>
      </c>
      <c r="BF93" s="24">
        <v>92</v>
      </c>
      <c r="BG93" s="24">
        <v>603</v>
      </c>
      <c r="BH93" s="24">
        <v>389</v>
      </c>
      <c r="BI93" s="24">
        <v>458</v>
      </c>
      <c r="BJ93" s="24">
        <v>369</v>
      </c>
      <c r="BK93" s="24">
        <v>130</v>
      </c>
      <c r="BL93" s="24">
        <v>36</v>
      </c>
      <c r="BM93" s="24">
        <v>572</v>
      </c>
      <c r="BN93" s="24">
        <v>516</v>
      </c>
      <c r="BO93" s="24">
        <v>402</v>
      </c>
      <c r="BP93" s="24">
        <v>313</v>
      </c>
      <c r="BQ93" s="24">
        <v>224</v>
      </c>
      <c r="BR93" s="24">
        <v>110</v>
      </c>
      <c r="BS93" s="24">
        <v>54</v>
      </c>
      <c r="BT93" s="24">
        <v>590</v>
      </c>
      <c r="BU93" s="24">
        <v>496</v>
      </c>
      <c r="BV93" s="24">
        <v>257</v>
      </c>
      <c r="BW93" s="24">
        <v>168</v>
      </c>
      <c r="BX93" s="24">
        <v>237</v>
      </c>
      <c r="BY93" s="24">
        <v>23</v>
      </c>
      <c r="BZ93" s="24">
        <v>534</v>
      </c>
      <c r="CA93" s="24">
        <v>445</v>
      </c>
      <c r="CB93" s="24">
        <v>326</v>
      </c>
      <c r="CE93" s="24">
        <v>75</v>
      </c>
      <c r="CF93" s="24">
        <v>612</v>
      </c>
      <c r="CG93" s="24">
        <v>404</v>
      </c>
      <c r="CH93" s="24">
        <v>341</v>
      </c>
      <c r="CI93" s="24">
        <v>133</v>
      </c>
      <c r="CJ93" s="24">
        <v>252</v>
      </c>
      <c r="CK93" s="24">
        <v>194</v>
      </c>
      <c r="CL93" s="24">
        <v>106</v>
      </c>
      <c r="CM93" s="24">
        <v>548</v>
      </c>
      <c r="CN93" s="24">
        <v>465</v>
      </c>
      <c r="CO93" s="24">
        <v>584</v>
      </c>
      <c r="CP93" s="24">
        <v>396</v>
      </c>
      <c r="CQ93" s="24">
        <v>313</v>
      </c>
      <c r="CR93" s="24">
        <v>230</v>
      </c>
      <c r="CS93" s="24">
        <v>42</v>
      </c>
      <c r="CT93" s="24">
        <v>161</v>
      </c>
      <c r="CU93" s="24">
        <v>78</v>
      </c>
      <c r="CV93" s="24">
        <v>520</v>
      </c>
      <c r="CW93" s="24">
        <v>432</v>
      </c>
      <c r="CX93" s="24">
        <v>374</v>
      </c>
      <c r="CY93" s="24">
        <v>493</v>
      </c>
      <c r="CZ93" s="24">
        <v>285</v>
      </c>
      <c r="DA93" s="24">
        <v>222</v>
      </c>
      <c r="DB93" s="24">
        <v>14</v>
      </c>
      <c r="DC93" s="24">
        <v>551</v>
      </c>
    </row>
    <row r="94" spans="2:107" ht="15" x14ac:dyDescent="0.25">
      <c r="B94" s="24">
        <v>442</v>
      </c>
      <c r="C94" s="24">
        <v>485</v>
      </c>
      <c r="D94" s="24">
        <v>423</v>
      </c>
      <c r="E94" s="24">
        <v>461</v>
      </c>
      <c r="F94" s="24">
        <v>379</v>
      </c>
      <c r="G94" s="24">
        <v>74</v>
      </c>
      <c r="H94" s="24">
        <v>112</v>
      </c>
      <c r="I94" s="24">
        <v>30</v>
      </c>
      <c r="J94" s="24">
        <v>93</v>
      </c>
      <c r="K94" s="24">
        <v>6</v>
      </c>
      <c r="L94" s="24">
        <v>301</v>
      </c>
      <c r="M94" s="24">
        <v>369</v>
      </c>
      <c r="N94" s="24">
        <v>282</v>
      </c>
      <c r="O94" s="24">
        <v>350</v>
      </c>
      <c r="P94" s="24">
        <v>263</v>
      </c>
      <c r="Q94" s="24">
        <v>558</v>
      </c>
      <c r="R94" s="24">
        <v>621</v>
      </c>
      <c r="S94" s="24">
        <v>539</v>
      </c>
      <c r="T94" s="24">
        <v>577</v>
      </c>
      <c r="U94" s="24">
        <v>520</v>
      </c>
      <c r="V94" s="24">
        <v>190</v>
      </c>
      <c r="W94" s="24">
        <v>228</v>
      </c>
      <c r="X94" s="24">
        <v>166</v>
      </c>
      <c r="Y94" s="24">
        <v>209</v>
      </c>
      <c r="Z94" s="24">
        <v>147</v>
      </c>
      <c r="AC94" s="24">
        <v>229</v>
      </c>
      <c r="AD94" s="24">
        <v>148</v>
      </c>
      <c r="AE94" s="24">
        <v>160</v>
      </c>
      <c r="AF94" s="24">
        <v>211</v>
      </c>
      <c r="AG94" s="24">
        <v>192</v>
      </c>
      <c r="AH94" s="24">
        <v>606</v>
      </c>
      <c r="AI94" s="24">
        <v>505</v>
      </c>
      <c r="AJ94" s="24">
        <v>537</v>
      </c>
      <c r="AK94" s="24">
        <v>593</v>
      </c>
      <c r="AL94" s="24">
        <v>574</v>
      </c>
      <c r="AM94" s="24">
        <v>363</v>
      </c>
      <c r="AN94" s="24">
        <v>257</v>
      </c>
      <c r="AO94" s="24">
        <v>294</v>
      </c>
      <c r="AP94" s="24">
        <v>350</v>
      </c>
      <c r="AQ94" s="24">
        <v>301</v>
      </c>
      <c r="AR94" s="24">
        <v>120</v>
      </c>
      <c r="AS94" s="24">
        <v>14</v>
      </c>
      <c r="AT94" s="24">
        <v>46</v>
      </c>
      <c r="AU94" s="24">
        <v>77</v>
      </c>
      <c r="AV94" s="24">
        <v>58</v>
      </c>
      <c r="AW94" s="24">
        <v>497</v>
      </c>
      <c r="AX94" s="24">
        <v>391</v>
      </c>
      <c r="AY94" s="24">
        <v>403</v>
      </c>
      <c r="AZ94" s="24">
        <v>459</v>
      </c>
      <c r="BA94" s="24">
        <v>440</v>
      </c>
      <c r="BD94" s="24">
        <v>162</v>
      </c>
      <c r="BE94" s="24">
        <v>73</v>
      </c>
      <c r="BF94" s="24">
        <v>584</v>
      </c>
      <c r="BG94" s="24">
        <v>495</v>
      </c>
      <c r="BH94" s="24">
        <v>251</v>
      </c>
      <c r="BI94" s="24">
        <v>350</v>
      </c>
      <c r="BJ94" s="24">
        <v>231</v>
      </c>
      <c r="BK94" s="24">
        <v>17</v>
      </c>
      <c r="BL94" s="24">
        <v>528</v>
      </c>
      <c r="BM94" s="24">
        <v>439</v>
      </c>
      <c r="BN94" s="24">
        <v>4</v>
      </c>
      <c r="BO94" s="24">
        <v>540</v>
      </c>
      <c r="BP94" s="24">
        <v>446</v>
      </c>
      <c r="BQ94" s="24">
        <v>332</v>
      </c>
      <c r="BR94" s="24">
        <v>243</v>
      </c>
      <c r="BS94" s="24">
        <v>566</v>
      </c>
      <c r="BT94" s="24">
        <v>452</v>
      </c>
      <c r="BU94" s="24">
        <v>363</v>
      </c>
      <c r="BV94" s="24">
        <v>149</v>
      </c>
      <c r="BW94" s="24">
        <v>35</v>
      </c>
      <c r="BX94" s="24">
        <v>104</v>
      </c>
      <c r="BY94" s="24">
        <v>515</v>
      </c>
      <c r="BZ94" s="24">
        <v>421</v>
      </c>
      <c r="CA94" s="24">
        <v>307</v>
      </c>
      <c r="CB94" s="24">
        <v>218</v>
      </c>
      <c r="CE94" s="24">
        <v>165</v>
      </c>
      <c r="CF94" s="24">
        <v>77</v>
      </c>
      <c r="CG94" s="24">
        <v>519</v>
      </c>
      <c r="CH94" s="24">
        <v>431</v>
      </c>
      <c r="CI94" s="24">
        <v>373</v>
      </c>
      <c r="CJ94" s="24">
        <v>492</v>
      </c>
      <c r="CK94" s="24">
        <v>284</v>
      </c>
      <c r="CL94" s="24">
        <v>221</v>
      </c>
      <c r="CM94" s="24">
        <v>13</v>
      </c>
      <c r="CN94" s="24">
        <v>555</v>
      </c>
      <c r="CO94" s="24">
        <v>74</v>
      </c>
      <c r="CP94" s="24">
        <v>611</v>
      </c>
      <c r="CQ94" s="24">
        <v>403</v>
      </c>
      <c r="CR94" s="24">
        <v>345</v>
      </c>
      <c r="CS94" s="24">
        <v>132</v>
      </c>
      <c r="CT94" s="24">
        <v>251</v>
      </c>
      <c r="CU94" s="24">
        <v>193</v>
      </c>
      <c r="CV94" s="24">
        <v>110</v>
      </c>
      <c r="CW94" s="24">
        <v>547</v>
      </c>
      <c r="CX94" s="24">
        <v>464</v>
      </c>
      <c r="CY94" s="24">
        <v>583</v>
      </c>
      <c r="CZ94" s="24">
        <v>400</v>
      </c>
      <c r="DA94" s="24">
        <v>312</v>
      </c>
      <c r="DB94" s="24">
        <v>229</v>
      </c>
      <c r="DC94" s="24">
        <v>41</v>
      </c>
    </row>
    <row r="95" spans="2:107" ht="15" x14ac:dyDescent="0.25">
      <c r="B95" s="24">
        <v>411</v>
      </c>
      <c r="C95" s="24">
        <v>454</v>
      </c>
      <c r="D95" s="24">
        <v>392</v>
      </c>
      <c r="E95" s="24">
        <v>435</v>
      </c>
      <c r="F95" s="24">
        <v>498</v>
      </c>
      <c r="G95" s="24">
        <v>43</v>
      </c>
      <c r="H95" s="24">
        <v>81</v>
      </c>
      <c r="I95" s="24">
        <v>24</v>
      </c>
      <c r="J95" s="24">
        <v>62</v>
      </c>
      <c r="K95" s="24">
        <v>105</v>
      </c>
      <c r="L95" s="24">
        <v>300</v>
      </c>
      <c r="M95" s="24">
        <v>338</v>
      </c>
      <c r="N95" s="24">
        <v>251</v>
      </c>
      <c r="O95" s="24">
        <v>319</v>
      </c>
      <c r="P95" s="24">
        <v>357</v>
      </c>
      <c r="Q95" s="24">
        <v>527</v>
      </c>
      <c r="R95" s="24">
        <v>595</v>
      </c>
      <c r="S95" s="24">
        <v>508</v>
      </c>
      <c r="T95" s="24">
        <v>571</v>
      </c>
      <c r="U95" s="24">
        <v>614</v>
      </c>
      <c r="V95" s="24">
        <v>159</v>
      </c>
      <c r="W95" s="24">
        <v>222</v>
      </c>
      <c r="X95" s="24">
        <v>140</v>
      </c>
      <c r="Y95" s="24">
        <v>178</v>
      </c>
      <c r="Z95" s="24">
        <v>241</v>
      </c>
      <c r="AC95" s="24">
        <v>217</v>
      </c>
      <c r="AD95" s="24">
        <v>185</v>
      </c>
      <c r="AE95" s="24">
        <v>136</v>
      </c>
      <c r="AF95" s="24">
        <v>154</v>
      </c>
      <c r="AG95" s="24">
        <v>248</v>
      </c>
      <c r="AH95" s="24">
        <v>599</v>
      </c>
      <c r="AI95" s="24">
        <v>562</v>
      </c>
      <c r="AJ95" s="24">
        <v>518</v>
      </c>
      <c r="AK95" s="24">
        <v>531</v>
      </c>
      <c r="AL95" s="24">
        <v>605</v>
      </c>
      <c r="AM95" s="24">
        <v>326</v>
      </c>
      <c r="AN95" s="24">
        <v>319</v>
      </c>
      <c r="AO95" s="24">
        <v>275</v>
      </c>
      <c r="AP95" s="24">
        <v>288</v>
      </c>
      <c r="AQ95" s="24">
        <v>357</v>
      </c>
      <c r="AR95" s="24">
        <v>83</v>
      </c>
      <c r="AS95" s="24">
        <v>71</v>
      </c>
      <c r="AT95" s="24">
        <v>2</v>
      </c>
      <c r="AU95" s="24">
        <v>45</v>
      </c>
      <c r="AV95" s="24">
        <v>114</v>
      </c>
      <c r="AW95" s="24">
        <v>465</v>
      </c>
      <c r="AX95" s="24">
        <v>428</v>
      </c>
      <c r="AY95" s="24">
        <v>384</v>
      </c>
      <c r="AZ95" s="24">
        <v>422</v>
      </c>
      <c r="BA95" s="24">
        <v>491</v>
      </c>
      <c r="BD95" s="24">
        <v>29</v>
      </c>
      <c r="BE95" s="24">
        <v>565</v>
      </c>
      <c r="BF95" s="24">
        <v>471</v>
      </c>
      <c r="BG95" s="24">
        <v>357</v>
      </c>
      <c r="BH95" s="24">
        <v>143</v>
      </c>
      <c r="BI95" s="24">
        <v>212</v>
      </c>
      <c r="BJ95" s="24">
        <v>123</v>
      </c>
      <c r="BK95" s="24">
        <v>509</v>
      </c>
      <c r="BL95" s="24">
        <v>420</v>
      </c>
      <c r="BM95" s="24">
        <v>301</v>
      </c>
      <c r="BN95" s="24">
        <v>137</v>
      </c>
      <c r="BO95" s="24">
        <v>48</v>
      </c>
      <c r="BP95" s="24">
        <v>559</v>
      </c>
      <c r="BQ95" s="24">
        <v>470</v>
      </c>
      <c r="BR95" s="24">
        <v>351</v>
      </c>
      <c r="BS95" s="24">
        <v>433</v>
      </c>
      <c r="BT95" s="24">
        <v>344</v>
      </c>
      <c r="BU95" s="24">
        <v>230</v>
      </c>
      <c r="BV95" s="24">
        <v>11</v>
      </c>
      <c r="BW95" s="24">
        <v>547</v>
      </c>
      <c r="BX95" s="24">
        <v>616</v>
      </c>
      <c r="BY95" s="24">
        <v>377</v>
      </c>
      <c r="BZ95" s="24">
        <v>288</v>
      </c>
      <c r="CA95" s="24">
        <v>199</v>
      </c>
      <c r="CB95" s="24">
        <v>85</v>
      </c>
      <c r="CE95" s="24">
        <v>255</v>
      </c>
      <c r="CF95" s="24">
        <v>192</v>
      </c>
      <c r="CG95" s="24">
        <v>109</v>
      </c>
      <c r="CH95" s="24">
        <v>546</v>
      </c>
      <c r="CI95" s="24">
        <v>463</v>
      </c>
      <c r="CJ95" s="24">
        <v>582</v>
      </c>
      <c r="CK95" s="24">
        <v>399</v>
      </c>
      <c r="CL95" s="24">
        <v>311</v>
      </c>
      <c r="CM95" s="24">
        <v>228</v>
      </c>
      <c r="CN95" s="24">
        <v>45</v>
      </c>
      <c r="CO95" s="24">
        <v>164</v>
      </c>
      <c r="CP95" s="24">
        <v>76</v>
      </c>
      <c r="CQ95" s="24">
        <v>518</v>
      </c>
      <c r="CR95" s="24">
        <v>435</v>
      </c>
      <c r="CS95" s="24">
        <v>372</v>
      </c>
      <c r="CT95" s="24">
        <v>491</v>
      </c>
      <c r="CU95" s="24">
        <v>283</v>
      </c>
      <c r="CV95" s="24">
        <v>225</v>
      </c>
      <c r="CW95" s="24">
        <v>12</v>
      </c>
      <c r="CX95" s="24">
        <v>554</v>
      </c>
      <c r="CY95" s="24">
        <v>73</v>
      </c>
      <c r="CZ95" s="24">
        <v>615</v>
      </c>
      <c r="DA95" s="24">
        <v>402</v>
      </c>
      <c r="DB95" s="24">
        <v>344</v>
      </c>
      <c r="DC95" s="24">
        <v>131</v>
      </c>
    </row>
    <row r="96" spans="2:107" ht="15" x14ac:dyDescent="0.25">
      <c r="B96" s="24">
        <v>271</v>
      </c>
      <c r="C96" s="24">
        <v>314</v>
      </c>
      <c r="D96" s="24">
        <v>352</v>
      </c>
      <c r="E96" s="24">
        <v>295</v>
      </c>
      <c r="F96" s="24">
        <v>333</v>
      </c>
      <c r="G96" s="24">
        <v>503</v>
      </c>
      <c r="H96" s="24">
        <v>566</v>
      </c>
      <c r="I96" s="24">
        <v>609</v>
      </c>
      <c r="J96" s="24">
        <v>547</v>
      </c>
      <c r="K96" s="24">
        <v>590</v>
      </c>
      <c r="L96" s="24">
        <v>135</v>
      </c>
      <c r="M96" s="24">
        <v>198</v>
      </c>
      <c r="N96" s="24">
        <v>236</v>
      </c>
      <c r="O96" s="24">
        <v>154</v>
      </c>
      <c r="P96" s="24">
        <v>217</v>
      </c>
      <c r="Q96" s="24">
        <v>387</v>
      </c>
      <c r="R96" s="24">
        <v>430</v>
      </c>
      <c r="S96" s="24">
        <v>493</v>
      </c>
      <c r="T96" s="24">
        <v>406</v>
      </c>
      <c r="U96" s="24">
        <v>474</v>
      </c>
      <c r="V96" s="24">
        <v>19</v>
      </c>
      <c r="W96" s="24">
        <v>57</v>
      </c>
      <c r="X96" s="24">
        <v>125</v>
      </c>
      <c r="Y96" s="24">
        <v>38</v>
      </c>
      <c r="Z96" s="24">
        <v>76</v>
      </c>
      <c r="AC96" s="24">
        <v>519</v>
      </c>
      <c r="AD96" s="24">
        <v>588</v>
      </c>
      <c r="AE96" s="24">
        <v>601</v>
      </c>
      <c r="AF96" s="24">
        <v>557</v>
      </c>
      <c r="AG96" s="24">
        <v>550</v>
      </c>
      <c r="AH96" s="24">
        <v>10</v>
      </c>
      <c r="AI96" s="24">
        <v>79</v>
      </c>
      <c r="AJ96" s="24">
        <v>117</v>
      </c>
      <c r="AK96" s="24">
        <v>73</v>
      </c>
      <c r="AL96" s="24">
        <v>36</v>
      </c>
      <c r="AM96" s="24">
        <v>128</v>
      </c>
      <c r="AN96" s="24">
        <v>222</v>
      </c>
      <c r="AO96" s="24">
        <v>240</v>
      </c>
      <c r="AP96" s="24">
        <v>191</v>
      </c>
      <c r="AQ96" s="24">
        <v>159</v>
      </c>
      <c r="AR96" s="24">
        <v>387</v>
      </c>
      <c r="AS96" s="24">
        <v>456</v>
      </c>
      <c r="AT96" s="24">
        <v>499</v>
      </c>
      <c r="AU96" s="24">
        <v>430</v>
      </c>
      <c r="AV96" s="24">
        <v>418</v>
      </c>
      <c r="AW96" s="24">
        <v>271</v>
      </c>
      <c r="AX96" s="24">
        <v>345</v>
      </c>
      <c r="AY96" s="24">
        <v>358</v>
      </c>
      <c r="AZ96" s="24">
        <v>314</v>
      </c>
      <c r="BA96" s="24">
        <v>277</v>
      </c>
      <c r="BD96" s="24">
        <v>107</v>
      </c>
      <c r="BE96" s="24">
        <v>518</v>
      </c>
      <c r="BF96" s="24">
        <v>404</v>
      </c>
      <c r="BG96" s="24">
        <v>315</v>
      </c>
      <c r="BH96" s="24">
        <v>221</v>
      </c>
      <c r="BI96" s="24">
        <v>170</v>
      </c>
      <c r="BJ96" s="24">
        <v>51</v>
      </c>
      <c r="BK96" s="24">
        <v>587</v>
      </c>
      <c r="BL96" s="24">
        <v>498</v>
      </c>
      <c r="BM96" s="24">
        <v>259</v>
      </c>
      <c r="BN96" s="24">
        <v>328</v>
      </c>
      <c r="BO96" s="24">
        <v>239</v>
      </c>
      <c r="BP96" s="24">
        <v>25</v>
      </c>
      <c r="BQ96" s="24">
        <v>531</v>
      </c>
      <c r="BR96" s="24">
        <v>442</v>
      </c>
      <c r="BS96" s="24">
        <v>386</v>
      </c>
      <c r="BT96" s="24">
        <v>297</v>
      </c>
      <c r="BU96" s="24">
        <v>183</v>
      </c>
      <c r="BV96" s="24">
        <v>94</v>
      </c>
      <c r="BW96" s="24">
        <v>605</v>
      </c>
      <c r="BX96" s="24">
        <v>574</v>
      </c>
      <c r="BY96" s="24">
        <v>460</v>
      </c>
      <c r="BZ96" s="24">
        <v>366</v>
      </c>
      <c r="CA96" s="24">
        <v>127</v>
      </c>
      <c r="CB96" s="24">
        <v>38</v>
      </c>
      <c r="CE96" s="24">
        <v>292</v>
      </c>
      <c r="CF96" s="24">
        <v>209</v>
      </c>
      <c r="CG96" s="24">
        <v>21</v>
      </c>
      <c r="CH96" s="24">
        <v>563</v>
      </c>
      <c r="CI96" s="24">
        <v>480</v>
      </c>
      <c r="CJ96" s="24">
        <v>624</v>
      </c>
      <c r="CK96" s="24">
        <v>411</v>
      </c>
      <c r="CL96" s="24">
        <v>328</v>
      </c>
      <c r="CM96" s="24">
        <v>145</v>
      </c>
      <c r="CN96" s="24">
        <v>57</v>
      </c>
      <c r="CO96" s="24">
        <v>176</v>
      </c>
      <c r="CP96" s="24">
        <v>118</v>
      </c>
      <c r="CQ96" s="24">
        <v>535</v>
      </c>
      <c r="CR96" s="24">
        <v>472</v>
      </c>
      <c r="CS96" s="24">
        <v>264</v>
      </c>
      <c r="CT96" s="24">
        <v>383</v>
      </c>
      <c r="CU96" s="24">
        <v>325</v>
      </c>
      <c r="CV96" s="24">
        <v>237</v>
      </c>
      <c r="CW96" s="24">
        <v>29</v>
      </c>
      <c r="CX96" s="24">
        <v>591</v>
      </c>
      <c r="CY96" s="24">
        <v>90</v>
      </c>
      <c r="CZ96" s="24">
        <v>502</v>
      </c>
      <c r="DA96" s="24">
        <v>444</v>
      </c>
      <c r="DB96" s="24">
        <v>356</v>
      </c>
      <c r="DC96" s="24">
        <v>173</v>
      </c>
    </row>
    <row r="97" spans="2:107" ht="15" x14ac:dyDescent="0.25">
      <c r="B97" s="24">
        <v>370</v>
      </c>
      <c r="C97" s="24">
        <v>283</v>
      </c>
      <c r="D97" s="24">
        <v>346</v>
      </c>
      <c r="E97" s="24">
        <v>264</v>
      </c>
      <c r="F97" s="24">
        <v>302</v>
      </c>
      <c r="G97" s="24">
        <v>622</v>
      </c>
      <c r="H97" s="24">
        <v>540</v>
      </c>
      <c r="I97" s="24">
        <v>578</v>
      </c>
      <c r="J97" s="24">
        <v>516</v>
      </c>
      <c r="K97" s="24">
        <v>559</v>
      </c>
      <c r="L97" s="24">
        <v>229</v>
      </c>
      <c r="M97" s="24">
        <v>167</v>
      </c>
      <c r="N97" s="24">
        <v>210</v>
      </c>
      <c r="O97" s="24">
        <v>148</v>
      </c>
      <c r="P97" s="24">
        <v>186</v>
      </c>
      <c r="Q97" s="24">
        <v>481</v>
      </c>
      <c r="R97" s="24">
        <v>424</v>
      </c>
      <c r="S97" s="24">
        <v>462</v>
      </c>
      <c r="T97" s="24">
        <v>380</v>
      </c>
      <c r="U97" s="24">
        <v>443</v>
      </c>
      <c r="V97" s="24">
        <v>113</v>
      </c>
      <c r="W97" s="24">
        <v>26</v>
      </c>
      <c r="X97" s="24">
        <v>94</v>
      </c>
      <c r="Y97" s="24">
        <v>7</v>
      </c>
      <c r="Z97" s="24">
        <v>75</v>
      </c>
      <c r="AC97" s="24">
        <v>575</v>
      </c>
      <c r="AD97" s="24">
        <v>526</v>
      </c>
      <c r="AE97" s="24">
        <v>582</v>
      </c>
      <c r="AF97" s="24">
        <v>619</v>
      </c>
      <c r="AG97" s="24">
        <v>513</v>
      </c>
      <c r="AH97" s="24">
        <v>61</v>
      </c>
      <c r="AI97" s="24">
        <v>42</v>
      </c>
      <c r="AJ97" s="24">
        <v>98</v>
      </c>
      <c r="AK97" s="24">
        <v>110</v>
      </c>
      <c r="AL97" s="24">
        <v>4</v>
      </c>
      <c r="AM97" s="24">
        <v>184</v>
      </c>
      <c r="AN97" s="24">
        <v>165</v>
      </c>
      <c r="AO97" s="24">
        <v>216</v>
      </c>
      <c r="AP97" s="24">
        <v>228</v>
      </c>
      <c r="AQ97" s="24">
        <v>147</v>
      </c>
      <c r="AR97" s="24">
        <v>443</v>
      </c>
      <c r="AS97" s="24">
        <v>424</v>
      </c>
      <c r="AT97" s="24">
        <v>455</v>
      </c>
      <c r="AU97" s="24">
        <v>487</v>
      </c>
      <c r="AV97" s="24">
        <v>381</v>
      </c>
      <c r="AW97" s="24">
        <v>302</v>
      </c>
      <c r="AX97" s="24">
        <v>283</v>
      </c>
      <c r="AY97" s="24">
        <v>339</v>
      </c>
      <c r="AZ97" s="24">
        <v>371</v>
      </c>
      <c r="BA97" s="24">
        <v>270</v>
      </c>
      <c r="BD97" s="24">
        <v>245</v>
      </c>
      <c r="BE97" s="24">
        <v>1</v>
      </c>
      <c r="BF97" s="24">
        <v>537</v>
      </c>
      <c r="BG97" s="24">
        <v>448</v>
      </c>
      <c r="BH97" s="24">
        <v>334</v>
      </c>
      <c r="BI97" s="24">
        <v>278</v>
      </c>
      <c r="BJ97" s="24">
        <v>189</v>
      </c>
      <c r="BK97" s="24">
        <v>100</v>
      </c>
      <c r="BL97" s="24">
        <v>606</v>
      </c>
      <c r="BM97" s="24">
        <v>392</v>
      </c>
      <c r="BN97" s="24">
        <v>461</v>
      </c>
      <c r="BO97" s="24">
        <v>372</v>
      </c>
      <c r="BP97" s="24">
        <v>133</v>
      </c>
      <c r="BQ97" s="24">
        <v>44</v>
      </c>
      <c r="BR97" s="24">
        <v>555</v>
      </c>
      <c r="BS97" s="24">
        <v>524</v>
      </c>
      <c r="BT97" s="24">
        <v>410</v>
      </c>
      <c r="BU97" s="24">
        <v>316</v>
      </c>
      <c r="BV97" s="24">
        <v>202</v>
      </c>
      <c r="BW97" s="24">
        <v>113</v>
      </c>
      <c r="BX97" s="24">
        <v>57</v>
      </c>
      <c r="BY97" s="24">
        <v>593</v>
      </c>
      <c r="BZ97" s="24">
        <v>479</v>
      </c>
      <c r="CA97" s="24">
        <v>265</v>
      </c>
      <c r="CB97" s="24">
        <v>171</v>
      </c>
      <c r="CE97" s="24">
        <v>382</v>
      </c>
      <c r="CF97" s="24">
        <v>324</v>
      </c>
      <c r="CG97" s="24">
        <v>236</v>
      </c>
      <c r="CH97" s="24">
        <v>28</v>
      </c>
      <c r="CI97" s="24">
        <v>595</v>
      </c>
      <c r="CJ97" s="24">
        <v>89</v>
      </c>
      <c r="CK97" s="24">
        <v>501</v>
      </c>
      <c r="CL97" s="24">
        <v>443</v>
      </c>
      <c r="CM97" s="24">
        <v>360</v>
      </c>
      <c r="CN97" s="24">
        <v>172</v>
      </c>
      <c r="CO97" s="24">
        <v>291</v>
      </c>
      <c r="CP97" s="24">
        <v>208</v>
      </c>
      <c r="CQ97" s="24">
        <v>25</v>
      </c>
      <c r="CR97" s="24">
        <v>562</v>
      </c>
      <c r="CS97" s="24">
        <v>479</v>
      </c>
      <c r="CT97" s="24">
        <v>623</v>
      </c>
      <c r="CU97" s="24">
        <v>415</v>
      </c>
      <c r="CV97" s="24">
        <v>327</v>
      </c>
      <c r="CW97" s="24">
        <v>144</v>
      </c>
      <c r="CX97" s="24">
        <v>56</v>
      </c>
      <c r="CY97" s="24">
        <v>180</v>
      </c>
      <c r="CZ97" s="24">
        <v>117</v>
      </c>
      <c r="DA97" s="24">
        <v>534</v>
      </c>
      <c r="DB97" s="24">
        <v>471</v>
      </c>
      <c r="DC97" s="24">
        <v>263</v>
      </c>
    </row>
    <row r="98" spans="2:107" ht="15" x14ac:dyDescent="0.25">
      <c r="B98" s="24">
        <v>339</v>
      </c>
      <c r="C98" s="24">
        <v>252</v>
      </c>
      <c r="D98" s="24">
        <v>320</v>
      </c>
      <c r="E98" s="24">
        <v>358</v>
      </c>
      <c r="F98" s="24">
        <v>296</v>
      </c>
      <c r="G98" s="24">
        <v>591</v>
      </c>
      <c r="H98" s="24">
        <v>509</v>
      </c>
      <c r="I98" s="24">
        <v>572</v>
      </c>
      <c r="J98" s="24">
        <v>615</v>
      </c>
      <c r="K98" s="24">
        <v>528</v>
      </c>
      <c r="L98" s="24">
        <v>223</v>
      </c>
      <c r="M98" s="24">
        <v>136</v>
      </c>
      <c r="N98" s="24">
        <v>179</v>
      </c>
      <c r="O98" s="24">
        <v>242</v>
      </c>
      <c r="P98" s="24">
        <v>160</v>
      </c>
      <c r="Q98" s="24">
        <v>455</v>
      </c>
      <c r="R98" s="24">
        <v>393</v>
      </c>
      <c r="S98" s="24">
        <v>431</v>
      </c>
      <c r="T98" s="24">
        <v>499</v>
      </c>
      <c r="U98" s="24">
        <v>412</v>
      </c>
      <c r="V98" s="24">
        <v>82</v>
      </c>
      <c r="W98" s="24">
        <v>25</v>
      </c>
      <c r="X98" s="24">
        <v>63</v>
      </c>
      <c r="Y98" s="24">
        <v>101</v>
      </c>
      <c r="Z98" s="24">
        <v>44</v>
      </c>
      <c r="AC98" s="24">
        <v>532</v>
      </c>
      <c r="AD98" s="24">
        <v>625</v>
      </c>
      <c r="AE98" s="24">
        <v>563</v>
      </c>
      <c r="AF98" s="24">
        <v>501</v>
      </c>
      <c r="AG98" s="24">
        <v>594</v>
      </c>
      <c r="AH98" s="24">
        <v>48</v>
      </c>
      <c r="AI98" s="24">
        <v>111</v>
      </c>
      <c r="AJ98" s="24">
        <v>54</v>
      </c>
      <c r="AK98" s="24">
        <v>17</v>
      </c>
      <c r="AL98" s="24">
        <v>85</v>
      </c>
      <c r="AM98" s="24">
        <v>166</v>
      </c>
      <c r="AN98" s="24">
        <v>234</v>
      </c>
      <c r="AO98" s="24">
        <v>197</v>
      </c>
      <c r="AP98" s="24">
        <v>140</v>
      </c>
      <c r="AQ98" s="24">
        <v>203</v>
      </c>
      <c r="AR98" s="24">
        <v>405</v>
      </c>
      <c r="AS98" s="24">
        <v>493</v>
      </c>
      <c r="AT98" s="24">
        <v>431</v>
      </c>
      <c r="AU98" s="24">
        <v>399</v>
      </c>
      <c r="AV98" s="24">
        <v>462</v>
      </c>
      <c r="AW98" s="24">
        <v>289</v>
      </c>
      <c r="AX98" s="24">
        <v>352</v>
      </c>
      <c r="AY98" s="24">
        <v>320</v>
      </c>
      <c r="AZ98" s="24">
        <v>258</v>
      </c>
      <c r="BA98" s="24">
        <v>346</v>
      </c>
      <c r="BD98" s="24">
        <v>353</v>
      </c>
      <c r="BE98" s="24">
        <v>139</v>
      </c>
      <c r="BF98" s="24">
        <v>50</v>
      </c>
      <c r="BG98" s="24">
        <v>556</v>
      </c>
      <c r="BH98" s="24">
        <v>467</v>
      </c>
      <c r="BI98" s="24">
        <v>411</v>
      </c>
      <c r="BJ98" s="24">
        <v>322</v>
      </c>
      <c r="BK98" s="24">
        <v>208</v>
      </c>
      <c r="BL98" s="24">
        <v>119</v>
      </c>
      <c r="BM98" s="24">
        <v>505</v>
      </c>
      <c r="BN98" s="24">
        <v>599</v>
      </c>
      <c r="BO98" s="24">
        <v>485</v>
      </c>
      <c r="BP98" s="24">
        <v>266</v>
      </c>
      <c r="BQ98" s="24">
        <v>152</v>
      </c>
      <c r="BR98" s="24">
        <v>63</v>
      </c>
      <c r="BS98" s="24">
        <v>7</v>
      </c>
      <c r="BT98" s="24">
        <v>543</v>
      </c>
      <c r="BU98" s="24">
        <v>429</v>
      </c>
      <c r="BV98" s="24">
        <v>340</v>
      </c>
      <c r="BW98" s="24">
        <v>246</v>
      </c>
      <c r="BX98" s="24">
        <v>195</v>
      </c>
      <c r="BY98" s="24">
        <v>76</v>
      </c>
      <c r="BZ98" s="24">
        <v>612</v>
      </c>
      <c r="CA98" s="24">
        <v>398</v>
      </c>
      <c r="CB98" s="24">
        <v>284</v>
      </c>
      <c r="CE98" s="24">
        <v>622</v>
      </c>
      <c r="CF98" s="24">
        <v>414</v>
      </c>
      <c r="CG98" s="24">
        <v>326</v>
      </c>
      <c r="CH98" s="24">
        <v>143</v>
      </c>
      <c r="CI98" s="24">
        <v>60</v>
      </c>
      <c r="CJ98" s="24">
        <v>179</v>
      </c>
      <c r="CK98" s="24">
        <v>116</v>
      </c>
      <c r="CL98" s="24">
        <v>533</v>
      </c>
      <c r="CM98" s="24">
        <v>475</v>
      </c>
      <c r="CN98" s="24">
        <v>262</v>
      </c>
      <c r="CO98" s="24">
        <v>381</v>
      </c>
      <c r="CP98" s="24">
        <v>323</v>
      </c>
      <c r="CQ98" s="24">
        <v>240</v>
      </c>
      <c r="CR98" s="24">
        <v>27</v>
      </c>
      <c r="CS98" s="24">
        <v>594</v>
      </c>
      <c r="CT98" s="24">
        <v>88</v>
      </c>
      <c r="CU98" s="24">
        <v>505</v>
      </c>
      <c r="CV98" s="24">
        <v>442</v>
      </c>
      <c r="CW98" s="24">
        <v>359</v>
      </c>
      <c r="CX98" s="24">
        <v>171</v>
      </c>
      <c r="CY98" s="24">
        <v>295</v>
      </c>
      <c r="CZ98" s="24">
        <v>207</v>
      </c>
      <c r="DA98" s="24">
        <v>24</v>
      </c>
      <c r="DB98" s="24">
        <v>561</v>
      </c>
      <c r="DC98" s="24">
        <v>478</v>
      </c>
    </row>
    <row r="99" spans="2:107" ht="15" x14ac:dyDescent="0.25">
      <c r="B99" s="24">
        <v>308</v>
      </c>
      <c r="C99" s="24">
        <v>371</v>
      </c>
      <c r="D99" s="24">
        <v>289</v>
      </c>
      <c r="E99" s="24">
        <v>327</v>
      </c>
      <c r="F99" s="24">
        <v>270</v>
      </c>
      <c r="G99" s="24">
        <v>565</v>
      </c>
      <c r="H99" s="24">
        <v>603</v>
      </c>
      <c r="I99" s="24">
        <v>541</v>
      </c>
      <c r="J99" s="24">
        <v>584</v>
      </c>
      <c r="K99" s="24">
        <v>522</v>
      </c>
      <c r="L99" s="24">
        <v>192</v>
      </c>
      <c r="M99" s="24">
        <v>235</v>
      </c>
      <c r="N99" s="24">
        <v>173</v>
      </c>
      <c r="O99" s="24">
        <v>211</v>
      </c>
      <c r="P99" s="24">
        <v>129</v>
      </c>
      <c r="Q99" s="24">
        <v>449</v>
      </c>
      <c r="R99" s="24">
        <v>487</v>
      </c>
      <c r="S99" s="24">
        <v>405</v>
      </c>
      <c r="T99" s="24">
        <v>468</v>
      </c>
      <c r="U99" s="24">
        <v>381</v>
      </c>
      <c r="V99" s="24">
        <v>51</v>
      </c>
      <c r="W99" s="24">
        <v>119</v>
      </c>
      <c r="X99" s="24">
        <v>32</v>
      </c>
      <c r="Y99" s="24">
        <v>100</v>
      </c>
      <c r="Z99" s="24">
        <v>13</v>
      </c>
      <c r="AC99" s="24">
        <v>613</v>
      </c>
      <c r="AD99" s="24">
        <v>507</v>
      </c>
      <c r="AE99" s="24">
        <v>544</v>
      </c>
      <c r="AF99" s="24">
        <v>600</v>
      </c>
      <c r="AG99" s="24">
        <v>551</v>
      </c>
      <c r="AH99" s="24">
        <v>104</v>
      </c>
      <c r="AI99" s="24">
        <v>23</v>
      </c>
      <c r="AJ99" s="24">
        <v>35</v>
      </c>
      <c r="AK99" s="24">
        <v>86</v>
      </c>
      <c r="AL99" s="24">
        <v>67</v>
      </c>
      <c r="AM99" s="24">
        <v>247</v>
      </c>
      <c r="AN99" s="24">
        <v>141</v>
      </c>
      <c r="AO99" s="24">
        <v>153</v>
      </c>
      <c r="AP99" s="24">
        <v>209</v>
      </c>
      <c r="AQ99" s="24">
        <v>190</v>
      </c>
      <c r="AR99" s="24">
        <v>481</v>
      </c>
      <c r="AS99" s="24">
        <v>380</v>
      </c>
      <c r="AT99" s="24">
        <v>412</v>
      </c>
      <c r="AU99" s="24">
        <v>468</v>
      </c>
      <c r="AV99" s="24">
        <v>449</v>
      </c>
      <c r="AW99" s="24">
        <v>370</v>
      </c>
      <c r="AX99" s="24">
        <v>264</v>
      </c>
      <c r="AY99" s="24">
        <v>296</v>
      </c>
      <c r="AZ99" s="24">
        <v>327</v>
      </c>
      <c r="BA99" s="24">
        <v>308</v>
      </c>
      <c r="BD99" s="24">
        <v>486</v>
      </c>
      <c r="BE99" s="24">
        <v>272</v>
      </c>
      <c r="BF99" s="24">
        <v>158</v>
      </c>
      <c r="BG99" s="24">
        <v>69</v>
      </c>
      <c r="BH99" s="24">
        <v>580</v>
      </c>
      <c r="BI99" s="24">
        <v>549</v>
      </c>
      <c r="BJ99" s="24">
        <v>435</v>
      </c>
      <c r="BK99" s="24">
        <v>341</v>
      </c>
      <c r="BL99" s="24">
        <v>227</v>
      </c>
      <c r="BM99" s="24">
        <v>13</v>
      </c>
      <c r="BN99" s="24">
        <v>82</v>
      </c>
      <c r="BO99" s="24">
        <v>618</v>
      </c>
      <c r="BP99" s="24">
        <v>379</v>
      </c>
      <c r="BQ99" s="24">
        <v>290</v>
      </c>
      <c r="BR99" s="24">
        <v>196</v>
      </c>
      <c r="BS99" s="24">
        <v>145</v>
      </c>
      <c r="BT99" s="24">
        <v>26</v>
      </c>
      <c r="BU99" s="24">
        <v>562</v>
      </c>
      <c r="BV99" s="24">
        <v>473</v>
      </c>
      <c r="BW99" s="24">
        <v>359</v>
      </c>
      <c r="BX99" s="24">
        <v>303</v>
      </c>
      <c r="BY99" s="24">
        <v>214</v>
      </c>
      <c r="BZ99" s="24">
        <v>125</v>
      </c>
      <c r="CA99" s="24">
        <v>506</v>
      </c>
      <c r="CB99" s="24">
        <v>417</v>
      </c>
      <c r="CE99" s="24">
        <v>87</v>
      </c>
      <c r="CF99" s="24">
        <v>504</v>
      </c>
      <c r="CG99" s="24">
        <v>441</v>
      </c>
      <c r="CH99" s="24">
        <v>358</v>
      </c>
      <c r="CI99" s="24">
        <v>175</v>
      </c>
      <c r="CJ99" s="24">
        <v>294</v>
      </c>
      <c r="CK99" s="24">
        <v>206</v>
      </c>
      <c r="CL99" s="24">
        <v>23</v>
      </c>
      <c r="CM99" s="24">
        <v>565</v>
      </c>
      <c r="CN99" s="24">
        <v>477</v>
      </c>
      <c r="CO99" s="24">
        <v>621</v>
      </c>
      <c r="CP99" s="24">
        <v>413</v>
      </c>
      <c r="CQ99" s="24">
        <v>330</v>
      </c>
      <c r="CR99" s="24">
        <v>142</v>
      </c>
      <c r="CS99" s="24">
        <v>59</v>
      </c>
      <c r="CT99" s="24">
        <v>178</v>
      </c>
      <c r="CU99" s="24">
        <v>120</v>
      </c>
      <c r="CV99" s="24">
        <v>532</v>
      </c>
      <c r="CW99" s="24">
        <v>474</v>
      </c>
      <c r="CX99" s="24">
        <v>261</v>
      </c>
      <c r="CY99" s="24">
        <v>385</v>
      </c>
      <c r="CZ99" s="24">
        <v>322</v>
      </c>
      <c r="DA99" s="24">
        <v>239</v>
      </c>
      <c r="DB99" s="24">
        <v>26</v>
      </c>
      <c r="DC99" s="24">
        <v>593</v>
      </c>
    </row>
    <row r="100" spans="2:107" ht="15" x14ac:dyDescent="0.25">
      <c r="B100" s="24">
        <v>277</v>
      </c>
      <c r="C100" s="24">
        <v>345</v>
      </c>
      <c r="D100" s="24">
        <v>258</v>
      </c>
      <c r="E100" s="24">
        <v>321</v>
      </c>
      <c r="F100" s="24">
        <v>364</v>
      </c>
      <c r="G100" s="24">
        <v>534</v>
      </c>
      <c r="H100" s="24">
        <v>597</v>
      </c>
      <c r="I100" s="24">
        <v>515</v>
      </c>
      <c r="J100" s="24">
        <v>553</v>
      </c>
      <c r="K100" s="24">
        <v>616</v>
      </c>
      <c r="L100" s="24">
        <v>161</v>
      </c>
      <c r="M100" s="24">
        <v>204</v>
      </c>
      <c r="N100" s="24">
        <v>142</v>
      </c>
      <c r="O100" s="24">
        <v>185</v>
      </c>
      <c r="P100" s="24">
        <v>248</v>
      </c>
      <c r="Q100" s="24">
        <v>418</v>
      </c>
      <c r="R100" s="24">
        <v>456</v>
      </c>
      <c r="S100" s="24">
        <v>399</v>
      </c>
      <c r="T100" s="24">
        <v>437</v>
      </c>
      <c r="U100" s="24">
        <v>480</v>
      </c>
      <c r="V100" s="24">
        <v>50</v>
      </c>
      <c r="W100" s="24">
        <v>88</v>
      </c>
      <c r="X100" s="24">
        <v>1</v>
      </c>
      <c r="Y100" s="24">
        <v>69</v>
      </c>
      <c r="Z100" s="24">
        <v>107</v>
      </c>
      <c r="AC100" s="24">
        <v>576</v>
      </c>
      <c r="AD100" s="24">
        <v>569</v>
      </c>
      <c r="AE100" s="24">
        <v>525</v>
      </c>
      <c r="AF100" s="24">
        <v>538</v>
      </c>
      <c r="AG100" s="24">
        <v>607</v>
      </c>
      <c r="AH100" s="24">
        <v>92</v>
      </c>
      <c r="AI100" s="24">
        <v>60</v>
      </c>
      <c r="AJ100" s="24">
        <v>11</v>
      </c>
      <c r="AK100" s="24">
        <v>29</v>
      </c>
      <c r="AL100" s="24">
        <v>123</v>
      </c>
      <c r="AM100" s="24">
        <v>215</v>
      </c>
      <c r="AN100" s="24">
        <v>178</v>
      </c>
      <c r="AO100" s="24">
        <v>134</v>
      </c>
      <c r="AP100" s="24">
        <v>172</v>
      </c>
      <c r="AQ100" s="24">
        <v>241</v>
      </c>
      <c r="AR100" s="24">
        <v>474</v>
      </c>
      <c r="AS100" s="24">
        <v>437</v>
      </c>
      <c r="AT100" s="24">
        <v>393</v>
      </c>
      <c r="AU100" s="24">
        <v>406</v>
      </c>
      <c r="AV100" s="24">
        <v>480</v>
      </c>
      <c r="AW100" s="24">
        <v>333</v>
      </c>
      <c r="AX100" s="24">
        <v>321</v>
      </c>
      <c r="AY100" s="24">
        <v>252</v>
      </c>
      <c r="AZ100" s="24">
        <v>295</v>
      </c>
      <c r="BA100" s="24">
        <v>364</v>
      </c>
      <c r="BD100" s="24">
        <v>624</v>
      </c>
      <c r="BE100" s="24">
        <v>385</v>
      </c>
      <c r="BF100" s="24">
        <v>291</v>
      </c>
      <c r="BG100" s="24">
        <v>177</v>
      </c>
      <c r="BH100" s="24">
        <v>88</v>
      </c>
      <c r="BI100" s="24">
        <v>32</v>
      </c>
      <c r="BJ100" s="24">
        <v>568</v>
      </c>
      <c r="BK100" s="24">
        <v>454</v>
      </c>
      <c r="BL100" s="24">
        <v>365</v>
      </c>
      <c r="BM100" s="24">
        <v>146</v>
      </c>
      <c r="BN100" s="24">
        <v>220</v>
      </c>
      <c r="BO100" s="24">
        <v>101</v>
      </c>
      <c r="BP100" s="24">
        <v>512</v>
      </c>
      <c r="BQ100" s="24">
        <v>423</v>
      </c>
      <c r="BR100" s="24">
        <v>309</v>
      </c>
      <c r="BS100" s="24">
        <v>253</v>
      </c>
      <c r="BT100" s="24">
        <v>164</v>
      </c>
      <c r="BU100" s="24">
        <v>75</v>
      </c>
      <c r="BV100" s="24">
        <v>581</v>
      </c>
      <c r="BW100" s="24">
        <v>492</v>
      </c>
      <c r="BX100" s="24">
        <v>436</v>
      </c>
      <c r="BY100" s="24">
        <v>347</v>
      </c>
      <c r="BZ100" s="24">
        <v>233</v>
      </c>
      <c r="CA100" s="24">
        <v>19</v>
      </c>
      <c r="CB100" s="24">
        <v>530</v>
      </c>
      <c r="CE100" s="24">
        <v>177</v>
      </c>
      <c r="CF100" s="24">
        <v>119</v>
      </c>
      <c r="CG100" s="24">
        <v>531</v>
      </c>
      <c r="CH100" s="24">
        <v>473</v>
      </c>
      <c r="CI100" s="24">
        <v>265</v>
      </c>
      <c r="CJ100" s="24">
        <v>384</v>
      </c>
      <c r="CK100" s="24">
        <v>321</v>
      </c>
      <c r="CL100" s="24">
        <v>238</v>
      </c>
      <c r="CM100" s="24">
        <v>30</v>
      </c>
      <c r="CN100" s="24">
        <v>592</v>
      </c>
      <c r="CO100" s="24">
        <v>86</v>
      </c>
      <c r="CP100" s="24">
        <v>503</v>
      </c>
      <c r="CQ100" s="24">
        <v>445</v>
      </c>
      <c r="CR100" s="24">
        <v>357</v>
      </c>
      <c r="CS100" s="24">
        <v>174</v>
      </c>
      <c r="CT100" s="24">
        <v>293</v>
      </c>
      <c r="CU100" s="24">
        <v>210</v>
      </c>
      <c r="CV100" s="24">
        <v>22</v>
      </c>
      <c r="CW100" s="24">
        <v>564</v>
      </c>
      <c r="CX100" s="24">
        <v>476</v>
      </c>
      <c r="CY100" s="24">
        <v>625</v>
      </c>
      <c r="CZ100" s="24">
        <v>412</v>
      </c>
      <c r="DA100" s="24">
        <v>329</v>
      </c>
      <c r="DB100" s="24">
        <v>141</v>
      </c>
      <c r="DC100" s="24">
        <v>58</v>
      </c>
    </row>
    <row r="101" spans="2:107" ht="15" x14ac:dyDescent="0.25">
      <c r="B101" s="24">
        <v>137</v>
      </c>
      <c r="C101" s="24">
        <v>180</v>
      </c>
      <c r="D101" s="24">
        <v>243</v>
      </c>
      <c r="E101" s="24">
        <v>156</v>
      </c>
      <c r="F101" s="24">
        <v>224</v>
      </c>
      <c r="G101" s="24">
        <v>394</v>
      </c>
      <c r="H101" s="24">
        <v>432</v>
      </c>
      <c r="I101" s="24">
        <v>500</v>
      </c>
      <c r="J101" s="24">
        <v>413</v>
      </c>
      <c r="K101" s="24">
        <v>451</v>
      </c>
      <c r="L101" s="24">
        <v>21</v>
      </c>
      <c r="M101" s="24">
        <v>64</v>
      </c>
      <c r="N101" s="24">
        <v>102</v>
      </c>
      <c r="O101" s="24">
        <v>45</v>
      </c>
      <c r="P101" s="24">
        <v>83</v>
      </c>
      <c r="Q101" s="24">
        <v>253</v>
      </c>
      <c r="R101" s="24">
        <v>316</v>
      </c>
      <c r="S101" s="24">
        <v>359</v>
      </c>
      <c r="T101" s="24">
        <v>297</v>
      </c>
      <c r="U101" s="24">
        <v>340</v>
      </c>
      <c r="V101" s="24">
        <v>510</v>
      </c>
      <c r="W101" s="24">
        <v>573</v>
      </c>
      <c r="X101" s="24">
        <v>611</v>
      </c>
      <c r="Y101" s="24">
        <v>529</v>
      </c>
      <c r="Z101" s="24">
        <v>592</v>
      </c>
      <c r="AC101" s="24">
        <v>396</v>
      </c>
      <c r="AD101" s="24">
        <v>470</v>
      </c>
      <c r="AE101" s="24">
        <v>483</v>
      </c>
      <c r="AF101" s="24">
        <v>439</v>
      </c>
      <c r="AG101" s="24">
        <v>402</v>
      </c>
      <c r="AH101" s="24">
        <v>253</v>
      </c>
      <c r="AI101" s="24">
        <v>347</v>
      </c>
      <c r="AJ101" s="24">
        <v>365</v>
      </c>
      <c r="AK101" s="24">
        <v>316</v>
      </c>
      <c r="AL101" s="24">
        <v>284</v>
      </c>
      <c r="AM101" s="24">
        <v>12</v>
      </c>
      <c r="AN101" s="24">
        <v>81</v>
      </c>
      <c r="AO101" s="24">
        <v>124</v>
      </c>
      <c r="AP101" s="24">
        <v>55</v>
      </c>
      <c r="AQ101" s="24">
        <v>43</v>
      </c>
      <c r="AR101" s="24">
        <v>144</v>
      </c>
      <c r="AS101" s="24">
        <v>213</v>
      </c>
      <c r="AT101" s="24">
        <v>226</v>
      </c>
      <c r="AU101" s="24">
        <v>182</v>
      </c>
      <c r="AV101" s="24">
        <v>175</v>
      </c>
      <c r="AW101" s="24">
        <v>510</v>
      </c>
      <c r="AX101" s="24">
        <v>579</v>
      </c>
      <c r="AY101" s="24">
        <v>617</v>
      </c>
      <c r="AZ101" s="24">
        <v>573</v>
      </c>
      <c r="BA101" s="24">
        <v>536</v>
      </c>
      <c r="BD101" s="24">
        <v>65</v>
      </c>
      <c r="BE101" s="24">
        <v>596</v>
      </c>
      <c r="BF101" s="24">
        <v>482</v>
      </c>
      <c r="BG101" s="24">
        <v>268</v>
      </c>
      <c r="BH101" s="24">
        <v>154</v>
      </c>
      <c r="BI101" s="24">
        <v>248</v>
      </c>
      <c r="BJ101" s="24">
        <v>9</v>
      </c>
      <c r="BK101" s="24">
        <v>545</v>
      </c>
      <c r="BL101" s="24">
        <v>426</v>
      </c>
      <c r="BM101" s="24">
        <v>337</v>
      </c>
      <c r="BN101" s="24">
        <v>281</v>
      </c>
      <c r="BO101" s="24">
        <v>192</v>
      </c>
      <c r="BP101" s="24">
        <v>78</v>
      </c>
      <c r="BQ101" s="24">
        <v>614</v>
      </c>
      <c r="BR101" s="24">
        <v>400</v>
      </c>
      <c r="BS101" s="24">
        <v>469</v>
      </c>
      <c r="BT101" s="24">
        <v>355</v>
      </c>
      <c r="BU101" s="24">
        <v>136</v>
      </c>
      <c r="BV101" s="24">
        <v>47</v>
      </c>
      <c r="BW101" s="24">
        <v>558</v>
      </c>
      <c r="BX101" s="24">
        <v>502</v>
      </c>
      <c r="BY101" s="24">
        <v>413</v>
      </c>
      <c r="BZ101" s="24">
        <v>324</v>
      </c>
      <c r="CA101" s="24">
        <v>210</v>
      </c>
      <c r="CB101" s="24">
        <v>116</v>
      </c>
      <c r="CE101" s="24">
        <v>219</v>
      </c>
      <c r="CF101" s="24">
        <v>6</v>
      </c>
      <c r="CG101" s="24">
        <v>573</v>
      </c>
      <c r="CH101" s="24">
        <v>490</v>
      </c>
      <c r="CI101" s="24">
        <v>277</v>
      </c>
      <c r="CJ101" s="24">
        <v>421</v>
      </c>
      <c r="CK101" s="24">
        <v>338</v>
      </c>
      <c r="CL101" s="24">
        <v>130</v>
      </c>
      <c r="CM101" s="24">
        <v>67</v>
      </c>
      <c r="CN101" s="24">
        <v>609</v>
      </c>
      <c r="CO101" s="24">
        <v>103</v>
      </c>
      <c r="CP101" s="24">
        <v>545</v>
      </c>
      <c r="CQ101" s="24">
        <v>457</v>
      </c>
      <c r="CR101" s="24">
        <v>274</v>
      </c>
      <c r="CS101" s="24">
        <v>186</v>
      </c>
      <c r="CT101" s="24">
        <v>310</v>
      </c>
      <c r="CU101" s="24">
        <v>247</v>
      </c>
      <c r="CV101" s="24">
        <v>39</v>
      </c>
      <c r="CW101" s="24">
        <v>576</v>
      </c>
      <c r="CX101" s="24">
        <v>393</v>
      </c>
      <c r="CY101" s="24">
        <v>512</v>
      </c>
      <c r="CZ101" s="24">
        <v>429</v>
      </c>
      <c r="DA101" s="24">
        <v>366</v>
      </c>
      <c r="DB101" s="24">
        <v>158</v>
      </c>
      <c r="DC101" s="24">
        <v>100</v>
      </c>
    </row>
    <row r="102" spans="2:107" ht="15" x14ac:dyDescent="0.25">
      <c r="B102" s="24">
        <v>231</v>
      </c>
      <c r="C102" s="24">
        <v>174</v>
      </c>
      <c r="D102" s="24">
        <v>212</v>
      </c>
      <c r="E102" s="24">
        <v>130</v>
      </c>
      <c r="F102" s="24">
        <v>193</v>
      </c>
      <c r="G102" s="24">
        <v>488</v>
      </c>
      <c r="H102" s="24">
        <v>401</v>
      </c>
      <c r="I102" s="24">
        <v>469</v>
      </c>
      <c r="J102" s="24">
        <v>382</v>
      </c>
      <c r="K102" s="24">
        <v>450</v>
      </c>
      <c r="L102" s="24">
        <v>120</v>
      </c>
      <c r="M102" s="24">
        <v>33</v>
      </c>
      <c r="N102" s="24">
        <v>96</v>
      </c>
      <c r="O102" s="24">
        <v>14</v>
      </c>
      <c r="P102" s="24">
        <v>52</v>
      </c>
      <c r="Q102" s="24">
        <v>372</v>
      </c>
      <c r="R102" s="24">
        <v>290</v>
      </c>
      <c r="S102" s="24">
        <v>328</v>
      </c>
      <c r="T102" s="24">
        <v>266</v>
      </c>
      <c r="U102" s="24">
        <v>309</v>
      </c>
      <c r="V102" s="24">
        <v>604</v>
      </c>
      <c r="W102" s="24">
        <v>542</v>
      </c>
      <c r="X102" s="24">
        <v>585</v>
      </c>
      <c r="Y102" s="24">
        <v>523</v>
      </c>
      <c r="Z102" s="24">
        <v>561</v>
      </c>
      <c r="AC102" s="24">
        <v>427</v>
      </c>
      <c r="AD102" s="24">
        <v>408</v>
      </c>
      <c r="AE102" s="24">
        <v>464</v>
      </c>
      <c r="AF102" s="24">
        <v>496</v>
      </c>
      <c r="AG102" s="24">
        <v>395</v>
      </c>
      <c r="AH102" s="24">
        <v>309</v>
      </c>
      <c r="AI102" s="24">
        <v>290</v>
      </c>
      <c r="AJ102" s="24">
        <v>341</v>
      </c>
      <c r="AK102" s="24">
        <v>353</v>
      </c>
      <c r="AL102" s="24">
        <v>272</v>
      </c>
      <c r="AM102" s="24">
        <v>68</v>
      </c>
      <c r="AN102" s="24">
        <v>49</v>
      </c>
      <c r="AO102" s="24">
        <v>80</v>
      </c>
      <c r="AP102" s="24">
        <v>112</v>
      </c>
      <c r="AQ102" s="24">
        <v>6</v>
      </c>
      <c r="AR102" s="24">
        <v>200</v>
      </c>
      <c r="AS102" s="24">
        <v>151</v>
      </c>
      <c r="AT102" s="24">
        <v>207</v>
      </c>
      <c r="AU102" s="24">
        <v>244</v>
      </c>
      <c r="AV102" s="24">
        <v>138</v>
      </c>
      <c r="AW102" s="24">
        <v>561</v>
      </c>
      <c r="AX102" s="24">
        <v>542</v>
      </c>
      <c r="AY102" s="24">
        <v>598</v>
      </c>
      <c r="AZ102" s="24">
        <v>610</v>
      </c>
      <c r="BA102" s="24">
        <v>504</v>
      </c>
      <c r="BD102" s="24">
        <v>198</v>
      </c>
      <c r="BE102" s="24">
        <v>84</v>
      </c>
      <c r="BF102" s="24">
        <v>620</v>
      </c>
      <c r="BG102" s="24">
        <v>376</v>
      </c>
      <c r="BH102" s="24">
        <v>287</v>
      </c>
      <c r="BI102" s="24">
        <v>356</v>
      </c>
      <c r="BJ102" s="24">
        <v>142</v>
      </c>
      <c r="BK102" s="24">
        <v>28</v>
      </c>
      <c r="BL102" s="24">
        <v>564</v>
      </c>
      <c r="BM102" s="24">
        <v>475</v>
      </c>
      <c r="BN102" s="24">
        <v>419</v>
      </c>
      <c r="BO102" s="24">
        <v>305</v>
      </c>
      <c r="BP102" s="24">
        <v>211</v>
      </c>
      <c r="BQ102" s="24">
        <v>122</v>
      </c>
      <c r="BR102" s="24">
        <v>508</v>
      </c>
      <c r="BS102" s="24">
        <v>577</v>
      </c>
      <c r="BT102" s="24">
        <v>488</v>
      </c>
      <c r="BU102" s="24">
        <v>274</v>
      </c>
      <c r="BV102" s="24">
        <v>160</v>
      </c>
      <c r="BW102" s="24">
        <v>66</v>
      </c>
      <c r="BX102" s="24">
        <v>15</v>
      </c>
      <c r="BY102" s="24">
        <v>546</v>
      </c>
      <c r="BZ102" s="24">
        <v>432</v>
      </c>
      <c r="CA102" s="24">
        <v>343</v>
      </c>
      <c r="CB102" s="24">
        <v>229</v>
      </c>
      <c r="CE102" s="24">
        <v>309</v>
      </c>
      <c r="CF102" s="24">
        <v>246</v>
      </c>
      <c r="CG102" s="24">
        <v>38</v>
      </c>
      <c r="CH102" s="24">
        <v>580</v>
      </c>
      <c r="CI102" s="24">
        <v>392</v>
      </c>
      <c r="CJ102" s="24">
        <v>511</v>
      </c>
      <c r="CK102" s="24">
        <v>428</v>
      </c>
      <c r="CL102" s="24">
        <v>370</v>
      </c>
      <c r="CM102" s="24">
        <v>157</v>
      </c>
      <c r="CN102" s="24">
        <v>99</v>
      </c>
      <c r="CO102" s="24">
        <v>218</v>
      </c>
      <c r="CP102" s="24">
        <v>10</v>
      </c>
      <c r="CQ102" s="24">
        <v>572</v>
      </c>
      <c r="CR102" s="24">
        <v>489</v>
      </c>
      <c r="CS102" s="24">
        <v>276</v>
      </c>
      <c r="CT102" s="24">
        <v>425</v>
      </c>
      <c r="CU102" s="24">
        <v>337</v>
      </c>
      <c r="CV102" s="24">
        <v>129</v>
      </c>
      <c r="CW102" s="24">
        <v>66</v>
      </c>
      <c r="CX102" s="24">
        <v>608</v>
      </c>
      <c r="CY102" s="24">
        <v>102</v>
      </c>
      <c r="CZ102" s="24">
        <v>544</v>
      </c>
      <c r="DA102" s="24">
        <v>456</v>
      </c>
      <c r="DB102" s="24">
        <v>273</v>
      </c>
      <c r="DC102" s="24">
        <v>190</v>
      </c>
    </row>
    <row r="103" spans="2:107" ht="15" x14ac:dyDescent="0.25">
      <c r="B103" s="24">
        <v>205</v>
      </c>
      <c r="C103" s="24">
        <v>143</v>
      </c>
      <c r="D103" s="24">
        <v>181</v>
      </c>
      <c r="E103" s="24">
        <v>249</v>
      </c>
      <c r="F103" s="24">
        <v>162</v>
      </c>
      <c r="G103" s="24">
        <v>457</v>
      </c>
      <c r="H103" s="24">
        <v>400</v>
      </c>
      <c r="I103" s="24">
        <v>438</v>
      </c>
      <c r="J103" s="24">
        <v>476</v>
      </c>
      <c r="K103" s="24">
        <v>419</v>
      </c>
      <c r="L103" s="24">
        <v>89</v>
      </c>
      <c r="M103" s="24">
        <v>2</v>
      </c>
      <c r="N103" s="24">
        <v>70</v>
      </c>
      <c r="O103" s="24">
        <v>108</v>
      </c>
      <c r="P103" s="24">
        <v>46</v>
      </c>
      <c r="Q103" s="24">
        <v>341</v>
      </c>
      <c r="R103" s="24">
        <v>259</v>
      </c>
      <c r="S103" s="24">
        <v>322</v>
      </c>
      <c r="T103" s="24">
        <v>365</v>
      </c>
      <c r="U103" s="24">
        <v>278</v>
      </c>
      <c r="V103" s="24">
        <v>598</v>
      </c>
      <c r="W103" s="24">
        <v>511</v>
      </c>
      <c r="X103" s="24">
        <v>554</v>
      </c>
      <c r="Y103" s="24">
        <v>617</v>
      </c>
      <c r="Z103" s="24">
        <v>535</v>
      </c>
      <c r="AC103" s="24">
        <v>414</v>
      </c>
      <c r="AD103" s="24">
        <v>477</v>
      </c>
      <c r="AE103" s="24">
        <v>445</v>
      </c>
      <c r="AF103" s="24">
        <v>383</v>
      </c>
      <c r="AG103" s="24">
        <v>471</v>
      </c>
      <c r="AH103" s="24">
        <v>291</v>
      </c>
      <c r="AI103" s="24">
        <v>359</v>
      </c>
      <c r="AJ103" s="24">
        <v>322</v>
      </c>
      <c r="AK103" s="24">
        <v>265</v>
      </c>
      <c r="AL103" s="24">
        <v>328</v>
      </c>
      <c r="AM103" s="24">
        <v>30</v>
      </c>
      <c r="AN103" s="24">
        <v>118</v>
      </c>
      <c r="AO103" s="24">
        <v>56</v>
      </c>
      <c r="AP103" s="24">
        <v>24</v>
      </c>
      <c r="AQ103" s="24">
        <v>87</v>
      </c>
      <c r="AR103" s="24">
        <v>157</v>
      </c>
      <c r="AS103" s="24">
        <v>250</v>
      </c>
      <c r="AT103" s="24">
        <v>188</v>
      </c>
      <c r="AU103" s="24">
        <v>126</v>
      </c>
      <c r="AV103" s="24">
        <v>219</v>
      </c>
      <c r="AW103" s="24">
        <v>548</v>
      </c>
      <c r="AX103" s="24">
        <v>611</v>
      </c>
      <c r="AY103" s="24">
        <v>554</v>
      </c>
      <c r="AZ103" s="24">
        <v>517</v>
      </c>
      <c r="BA103" s="24">
        <v>585</v>
      </c>
      <c r="BD103" s="24">
        <v>306</v>
      </c>
      <c r="BE103" s="24">
        <v>217</v>
      </c>
      <c r="BF103" s="24">
        <v>103</v>
      </c>
      <c r="BG103" s="24">
        <v>514</v>
      </c>
      <c r="BH103" s="24">
        <v>425</v>
      </c>
      <c r="BI103" s="24">
        <v>494</v>
      </c>
      <c r="BJ103" s="24">
        <v>255</v>
      </c>
      <c r="BK103" s="24">
        <v>161</v>
      </c>
      <c r="BL103" s="24">
        <v>72</v>
      </c>
      <c r="BM103" s="24">
        <v>583</v>
      </c>
      <c r="BN103" s="24">
        <v>527</v>
      </c>
      <c r="BO103" s="24">
        <v>438</v>
      </c>
      <c r="BP103" s="24">
        <v>349</v>
      </c>
      <c r="BQ103" s="24">
        <v>235</v>
      </c>
      <c r="BR103" s="24">
        <v>16</v>
      </c>
      <c r="BS103" s="24">
        <v>90</v>
      </c>
      <c r="BT103" s="24">
        <v>621</v>
      </c>
      <c r="BU103" s="24">
        <v>382</v>
      </c>
      <c r="BV103" s="24">
        <v>293</v>
      </c>
      <c r="BW103" s="24">
        <v>179</v>
      </c>
      <c r="BX103" s="24">
        <v>148</v>
      </c>
      <c r="BY103" s="24">
        <v>34</v>
      </c>
      <c r="BZ103" s="24">
        <v>570</v>
      </c>
      <c r="CA103" s="24">
        <v>451</v>
      </c>
      <c r="CB103" s="24">
        <v>362</v>
      </c>
      <c r="CE103" s="24">
        <v>424</v>
      </c>
      <c r="CF103" s="24">
        <v>336</v>
      </c>
      <c r="CG103" s="24">
        <v>128</v>
      </c>
      <c r="CH103" s="24">
        <v>70</v>
      </c>
      <c r="CI103" s="24">
        <v>607</v>
      </c>
      <c r="CJ103" s="24">
        <v>101</v>
      </c>
      <c r="CK103" s="24">
        <v>543</v>
      </c>
      <c r="CL103" s="24">
        <v>460</v>
      </c>
      <c r="CM103" s="24">
        <v>272</v>
      </c>
      <c r="CN103" s="24">
        <v>189</v>
      </c>
      <c r="CO103" s="24">
        <v>308</v>
      </c>
      <c r="CP103" s="24">
        <v>250</v>
      </c>
      <c r="CQ103" s="24">
        <v>37</v>
      </c>
      <c r="CR103" s="24">
        <v>579</v>
      </c>
      <c r="CS103" s="24">
        <v>391</v>
      </c>
      <c r="CT103" s="24">
        <v>515</v>
      </c>
      <c r="CU103" s="24">
        <v>427</v>
      </c>
      <c r="CV103" s="24">
        <v>369</v>
      </c>
      <c r="CW103" s="24">
        <v>156</v>
      </c>
      <c r="CX103" s="24">
        <v>98</v>
      </c>
      <c r="CY103" s="24">
        <v>217</v>
      </c>
      <c r="CZ103" s="24">
        <v>9</v>
      </c>
      <c r="DA103" s="24">
        <v>571</v>
      </c>
      <c r="DB103" s="24">
        <v>488</v>
      </c>
      <c r="DC103" s="24">
        <v>280</v>
      </c>
    </row>
    <row r="104" spans="2:107" ht="15" x14ac:dyDescent="0.25">
      <c r="B104" s="24">
        <v>199</v>
      </c>
      <c r="C104" s="24">
        <v>237</v>
      </c>
      <c r="D104" s="24">
        <v>155</v>
      </c>
      <c r="E104" s="24">
        <v>218</v>
      </c>
      <c r="F104" s="24">
        <v>131</v>
      </c>
      <c r="G104" s="24">
        <v>426</v>
      </c>
      <c r="H104" s="24">
        <v>494</v>
      </c>
      <c r="I104" s="24">
        <v>407</v>
      </c>
      <c r="J104" s="24">
        <v>475</v>
      </c>
      <c r="K104" s="24">
        <v>388</v>
      </c>
      <c r="L104" s="24">
        <v>58</v>
      </c>
      <c r="M104" s="24">
        <v>121</v>
      </c>
      <c r="N104" s="24">
        <v>39</v>
      </c>
      <c r="O104" s="24">
        <v>77</v>
      </c>
      <c r="P104" s="24">
        <v>20</v>
      </c>
      <c r="Q104" s="24">
        <v>315</v>
      </c>
      <c r="R104" s="24">
        <v>353</v>
      </c>
      <c r="S104" s="24">
        <v>291</v>
      </c>
      <c r="T104" s="24">
        <v>334</v>
      </c>
      <c r="U104" s="24">
        <v>272</v>
      </c>
      <c r="V104" s="24">
        <v>567</v>
      </c>
      <c r="W104" s="24">
        <v>610</v>
      </c>
      <c r="X104" s="24">
        <v>548</v>
      </c>
      <c r="Y104" s="24">
        <v>586</v>
      </c>
      <c r="Z104" s="24">
        <v>504</v>
      </c>
      <c r="AC104" s="24">
        <v>495</v>
      </c>
      <c r="AD104" s="24">
        <v>389</v>
      </c>
      <c r="AE104" s="24">
        <v>421</v>
      </c>
      <c r="AF104" s="24">
        <v>452</v>
      </c>
      <c r="AG104" s="24">
        <v>433</v>
      </c>
      <c r="AH104" s="24">
        <v>372</v>
      </c>
      <c r="AI104" s="24">
        <v>266</v>
      </c>
      <c r="AJ104" s="24">
        <v>278</v>
      </c>
      <c r="AK104" s="24">
        <v>334</v>
      </c>
      <c r="AL104" s="24">
        <v>315</v>
      </c>
      <c r="AM104" s="24">
        <v>106</v>
      </c>
      <c r="AN104" s="24">
        <v>5</v>
      </c>
      <c r="AO104" s="24">
        <v>37</v>
      </c>
      <c r="AP104" s="24">
        <v>93</v>
      </c>
      <c r="AQ104" s="24">
        <v>74</v>
      </c>
      <c r="AR104" s="24">
        <v>238</v>
      </c>
      <c r="AS104" s="24">
        <v>132</v>
      </c>
      <c r="AT104" s="24">
        <v>169</v>
      </c>
      <c r="AU104" s="24">
        <v>225</v>
      </c>
      <c r="AV104" s="24">
        <v>176</v>
      </c>
      <c r="AW104" s="24">
        <v>604</v>
      </c>
      <c r="AX104" s="24">
        <v>523</v>
      </c>
      <c r="AY104" s="24">
        <v>535</v>
      </c>
      <c r="AZ104" s="24">
        <v>586</v>
      </c>
      <c r="BA104" s="24">
        <v>567</v>
      </c>
      <c r="BD104" s="24">
        <v>444</v>
      </c>
      <c r="BE104" s="24">
        <v>330</v>
      </c>
      <c r="BF104" s="24">
        <v>236</v>
      </c>
      <c r="BG104" s="24">
        <v>22</v>
      </c>
      <c r="BH104" s="24">
        <v>533</v>
      </c>
      <c r="BI104" s="24">
        <v>602</v>
      </c>
      <c r="BJ104" s="24">
        <v>388</v>
      </c>
      <c r="BK104" s="24">
        <v>299</v>
      </c>
      <c r="BL104" s="24">
        <v>185</v>
      </c>
      <c r="BM104" s="24">
        <v>91</v>
      </c>
      <c r="BN104" s="24">
        <v>40</v>
      </c>
      <c r="BO104" s="24">
        <v>571</v>
      </c>
      <c r="BP104" s="24">
        <v>457</v>
      </c>
      <c r="BQ104" s="24">
        <v>368</v>
      </c>
      <c r="BR104" s="24">
        <v>129</v>
      </c>
      <c r="BS104" s="24">
        <v>223</v>
      </c>
      <c r="BT104" s="24">
        <v>109</v>
      </c>
      <c r="BU104" s="24">
        <v>520</v>
      </c>
      <c r="BV104" s="24">
        <v>401</v>
      </c>
      <c r="BW104" s="24">
        <v>312</v>
      </c>
      <c r="BX104" s="24">
        <v>256</v>
      </c>
      <c r="BY104" s="24">
        <v>167</v>
      </c>
      <c r="BZ104" s="24">
        <v>53</v>
      </c>
      <c r="CA104" s="24">
        <v>589</v>
      </c>
      <c r="CB104" s="24">
        <v>500</v>
      </c>
      <c r="CE104" s="24">
        <v>514</v>
      </c>
      <c r="CF104" s="24">
        <v>426</v>
      </c>
      <c r="CG104" s="24">
        <v>368</v>
      </c>
      <c r="CH104" s="24">
        <v>160</v>
      </c>
      <c r="CI104" s="24">
        <v>97</v>
      </c>
      <c r="CJ104" s="24">
        <v>216</v>
      </c>
      <c r="CK104" s="24">
        <v>8</v>
      </c>
      <c r="CL104" s="24">
        <v>575</v>
      </c>
      <c r="CM104" s="24">
        <v>487</v>
      </c>
      <c r="CN104" s="24">
        <v>279</v>
      </c>
      <c r="CO104" s="24">
        <v>423</v>
      </c>
      <c r="CP104" s="24">
        <v>340</v>
      </c>
      <c r="CQ104" s="24">
        <v>127</v>
      </c>
      <c r="CR104" s="24">
        <v>69</v>
      </c>
      <c r="CS104" s="24">
        <v>606</v>
      </c>
      <c r="CT104" s="24">
        <v>105</v>
      </c>
      <c r="CU104" s="24">
        <v>542</v>
      </c>
      <c r="CV104" s="24">
        <v>459</v>
      </c>
      <c r="CW104" s="24">
        <v>271</v>
      </c>
      <c r="CX104" s="24">
        <v>188</v>
      </c>
      <c r="CY104" s="24">
        <v>307</v>
      </c>
      <c r="CZ104" s="24">
        <v>249</v>
      </c>
      <c r="DA104" s="24">
        <v>36</v>
      </c>
      <c r="DB104" s="24">
        <v>578</v>
      </c>
      <c r="DC104" s="24">
        <v>395</v>
      </c>
    </row>
    <row r="105" spans="2:107" ht="15" x14ac:dyDescent="0.25">
      <c r="B105" s="24">
        <v>168</v>
      </c>
      <c r="C105" s="24">
        <v>206</v>
      </c>
      <c r="D105" s="24">
        <v>149</v>
      </c>
      <c r="E105" s="24">
        <v>187</v>
      </c>
      <c r="F105" s="24">
        <v>230</v>
      </c>
      <c r="G105" s="24">
        <v>425</v>
      </c>
      <c r="H105" s="24">
        <v>463</v>
      </c>
      <c r="I105" s="24">
        <v>376</v>
      </c>
      <c r="J105" s="24">
        <v>444</v>
      </c>
      <c r="K105" s="24">
        <v>482</v>
      </c>
      <c r="L105" s="24">
        <v>27</v>
      </c>
      <c r="M105" s="24">
        <v>95</v>
      </c>
      <c r="N105" s="24">
        <v>8</v>
      </c>
      <c r="O105" s="24">
        <v>71</v>
      </c>
      <c r="P105" s="24">
        <v>114</v>
      </c>
      <c r="Q105" s="24">
        <v>284</v>
      </c>
      <c r="R105" s="24">
        <v>347</v>
      </c>
      <c r="S105" s="24">
        <v>265</v>
      </c>
      <c r="T105" s="24">
        <v>303</v>
      </c>
      <c r="U105" s="24">
        <v>366</v>
      </c>
      <c r="V105" s="24">
        <v>536</v>
      </c>
      <c r="W105" s="24">
        <v>579</v>
      </c>
      <c r="X105" s="24">
        <v>517</v>
      </c>
      <c r="Y105" s="24">
        <v>560</v>
      </c>
      <c r="Z105" s="24">
        <v>623</v>
      </c>
      <c r="AC105" s="24">
        <v>458</v>
      </c>
      <c r="AD105" s="24">
        <v>446</v>
      </c>
      <c r="AE105" s="24">
        <v>377</v>
      </c>
      <c r="AF105" s="24">
        <v>420</v>
      </c>
      <c r="AG105" s="24">
        <v>489</v>
      </c>
      <c r="AH105" s="24">
        <v>340</v>
      </c>
      <c r="AI105" s="24">
        <v>303</v>
      </c>
      <c r="AJ105" s="24">
        <v>259</v>
      </c>
      <c r="AK105" s="24">
        <v>297</v>
      </c>
      <c r="AL105" s="24">
        <v>366</v>
      </c>
      <c r="AM105" s="24">
        <v>99</v>
      </c>
      <c r="AN105" s="24">
        <v>62</v>
      </c>
      <c r="AO105" s="24">
        <v>18</v>
      </c>
      <c r="AP105" s="24">
        <v>31</v>
      </c>
      <c r="AQ105" s="24">
        <v>105</v>
      </c>
      <c r="AR105" s="24">
        <v>201</v>
      </c>
      <c r="AS105" s="24">
        <v>194</v>
      </c>
      <c r="AT105" s="24">
        <v>150</v>
      </c>
      <c r="AU105" s="24">
        <v>163</v>
      </c>
      <c r="AV105" s="24">
        <v>232</v>
      </c>
      <c r="AW105" s="24">
        <v>592</v>
      </c>
      <c r="AX105" s="24">
        <v>560</v>
      </c>
      <c r="AY105" s="24">
        <v>511</v>
      </c>
      <c r="AZ105" s="24">
        <v>529</v>
      </c>
      <c r="BA105" s="24">
        <v>623</v>
      </c>
      <c r="BD105" s="24">
        <v>552</v>
      </c>
      <c r="BE105" s="24">
        <v>463</v>
      </c>
      <c r="BF105" s="24">
        <v>374</v>
      </c>
      <c r="BG105" s="24">
        <v>135</v>
      </c>
      <c r="BH105" s="24">
        <v>41</v>
      </c>
      <c r="BI105" s="24">
        <v>115</v>
      </c>
      <c r="BJ105" s="24">
        <v>521</v>
      </c>
      <c r="BK105" s="24">
        <v>407</v>
      </c>
      <c r="BL105" s="24">
        <v>318</v>
      </c>
      <c r="BM105" s="24">
        <v>204</v>
      </c>
      <c r="BN105" s="24">
        <v>173</v>
      </c>
      <c r="BO105" s="24">
        <v>59</v>
      </c>
      <c r="BP105" s="24">
        <v>595</v>
      </c>
      <c r="BQ105" s="24">
        <v>476</v>
      </c>
      <c r="BR105" s="24">
        <v>262</v>
      </c>
      <c r="BS105" s="24">
        <v>331</v>
      </c>
      <c r="BT105" s="24">
        <v>242</v>
      </c>
      <c r="BU105" s="24">
        <v>3</v>
      </c>
      <c r="BV105" s="24">
        <v>539</v>
      </c>
      <c r="BW105" s="24">
        <v>450</v>
      </c>
      <c r="BX105" s="24">
        <v>394</v>
      </c>
      <c r="BY105" s="24">
        <v>280</v>
      </c>
      <c r="BZ105" s="24">
        <v>186</v>
      </c>
      <c r="CA105" s="24">
        <v>97</v>
      </c>
      <c r="CB105" s="24">
        <v>608</v>
      </c>
      <c r="CE105" s="24">
        <v>104</v>
      </c>
      <c r="CF105" s="24">
        <v>541</v>
      </c>
      <c r="CG105" s="24">
        <v>458</v>
      </c>
      <c r="CH105" s="24">
        <v>275</v>
      </c>
      <c r="CI105" s="24">
        <v>187</v>
      </c>
      <c r="CJ105" s="24">
        <v>306</v>
      </c>
      <c r="CK105" s="24">
        <v>248</v>
      </c>
      <c r="CL105" s="24">
        <v>40</v>
      </c>
      <c r="CM105" s="24">
        <v>577</v>
      </c>
      <c r="CN105" s="24">
        <v>394</v>
      </c>
      <c r="CO105" s="24">
        <v>513</v>
      </c>
      <c r="CP105" s="24">
        <v>430</v>
      </c>
      <c r="CQ105" s="24">
        <v>367</v>
      </c>
      <c r="CR105" s="24">
        <v>159</v>
      </c>
      <c r="CS105" s="24">
        <v>96</v>
      </c>
      <c r="CT105" s="24">
        <v>220</v>
      </c>
      <c r="CU105" s="24">
        <v>7</v>
      </c>
      <c r="CV105" s="24">
        <v>574</v>
      </c>
      <c r="CW105" s="24">
        <v>486</v>
      </c>
      <c r="CX105" s="24">
        <v>278</v>
      </c>
      <c r="CY105" s="24">
        <v>422</v>
      </c>
      <c r="CZ105" s="24">
        <v>339</v>
      </c>
      <c r="DA105" s="24">
        <v>126</v>
      </c>
      <c r="DB105" s="24">
        <v>68</v>
      </c>
      <c r="DC105" s="24">
        <v>610</v>
      </c>
    </row>
    <row r="110" spans="2:107" ht="15" x14ac:dyDescent="0.25">
      <c r="N110" s="330" t="s">
        <v>703</v>
      </c>
      <c r="AO110" s="330" t="s">
        <v>705</v>
      </c>
      <c r="BP110" s="330" t="s">
        <v>858</v>
      </c>
      <c r="CQ110" s="330" t="s">
        <v>796</v>
      </c>
    </row>
    <row r="112" spans="2:107" x14ac:dyDescent="0.2">
      <c r="B112" s="331" t="s">
        <v>612</v>
      </c>
      <c r="C112" s="332" t="s">
        <v>644</v>
      </c>
      <c r="D112" s="332" t="s">
        <v>71</v>
      </c>
      <c r="E112" s="332" t="s">
        <v>349</v>
      </c>
      <c r="F112" s="332" t="s">
        <v>609</v>
      </c>
      <c r="G112" s="332" t="s">
        <v>569</v>
      </c>
      <c r="H112" s="332" t="s">
        <v>515</v>
      </c>
      <c r="I112" s="332" t="s">
        <v>691</v>
      </c>
      <c r="J112" s="332" t="s">
        <v>224</v>
      </c>
      <c r="K112" s="332" t="s">
        <v>426</v>
      </c>
      <c r="L112" s="332" t="s">
        <v>509</v>
      </c>
      <c r="M112" s="332" t="s">
        <v>613</v>
      </c>
      <c r="N112" s="333" t="s">
        <v>553</v>
      </c>
      <c r="O112" s="332" t="s">
        <v>655</v>
      </c>
      <c r="P112" s="332" t="s">
        <v>241</v>
      </c>
      <c r="Q112" s="332" t="s">
        <v>161</v>
      </c>
      <c r="R112" s="332" t="s">
        <v>313</v>
      </c>
      <c r="S112" s="332" t="s">
        <v>373</v>
      </c>
      <c r="T112" s="332" t="s">
        <v>138</v>
      </c>
      <c r="U112" s="332" t="s">
        <v>189</v>
      </c>
      <c r="V112" s="332" t="s">
        <v>352</v>
      </c>
      <c r="W112" s="332" t="s">
        <v>280</v>
      </c>
      <c r="X112" s="332" t="s">
        <v>475</v>
      </c>
      <c r="Y112" s="332" t="s">
        <v>418</v>
      </c>
      <c r="Z112" s="334" t="s">
        <v>462</v>
      </c>
      <c r="AC112" s="335" t="s">
        <v>612</v>
      </c>
      <c r="AD112" s="193" t="s">
        <v>95</v>
      </c>
      <c r="AE112" s="193" t="s">
        <v>618</v>
      </c>
      <c r="AF112" s="193" t="s">
        <v>644</v>
      </c>
      <c r="AG112" s="193" t="s">
        <v>269</v>
      </c>
      <c r="AH112" s="193" t="s">
        <v>672</v>
      </c>
      <c r="AI112" s="193" t="s">
        <v>100</v>
      </c>
      <c r="AJ112" s="193" t="s">
        <v>593</v>
      </c>
      <c r="AK112" s="193" t="s">
        <v>692</v>
      </c>
      <c r="AL112" s="193" t="s">
        <v>219</v>
      </c>
      <c r="AM112" s="193" t="s">
        <v>686</v>
      </c>
      <c r="AN112" s="193" t="s">
        <v>105</v>
      </c>
      <c r="AO112" s="336" t="s">
        <v>648</v>
      </c>
      <c r="AP112" s="193" t="s">
        <v>521</v>
      </c>
      <c r="AQ112" s="193" t="s">
        <v>79</v>
      </c>
      <c r="AR112" s="193" t="s">
        <v>569</v>
      </c>
      <c r="AS112" s="193" t="s">
        <v>87</v>
      </c>
      <c r="AT112" s="193" t="s">
        <v>383</v>
      </c>
      <c r="AU112" s="193" t="s">
        <v>515</v>
      </c>
      <c r="AV112" s="193" t="s">
        <v>684</v>
      </c>
      <c r="AW112" s="193" t="s">
        <v>654</v>
      </c>
      <c r="AX112" s="193" t="s">
        <v>114</v>
      </c>
      <c r="AY112" s="193" t="s">
        <v>442</v>
      </c>
      <c r="AZ112" s="193" t="s">
        <v>227</v>
      </c>
      <c r="BA112" s="337" t="s">
        <v>537</v>
      </c>
      <c r="BD112" s="335" t="s">
        <v>290</v>
      </c>
      <c r="BE112" s="193" t="s">
        <v>588</v>
      </c>
      <c r="BF112" s="193" t="s">
        <v>690</v>
      </c>
      <c r="BG112" s="193" t="s">
        <v>158</v>
      </c>
      <c r="BH112" s="193" t="s">
        <v>254</v>
      </c>
      <c r="BI112" s="193" t="s">
        <v>375</v>
      </c>
      <c r="BJ112" s="193" t="s">
        <v>72</v>
      </c>
      <c r="BK112" s="193" t="s">
        <v>473</v>
      </c>
      <c r="BL112" s="193" t="s">
        <v>295</v>
      </c>
      <c r="BM112" s="193" t="s">
        <v>673</v>
      </c>
      <c r="BN112" s="193" t="s">
        <v>425</v>
      </c>
      <c r="BO112" s="193" t="s">
        <v>187</v>
      </c>
      <c r="BP112" s="336" t="s">
        <v>414</v>
      </c>
      <c r="BQ112" s="193" t="s">
        <v>659</v>
      </c>
      <c r="BR112" s="193" t="s">
        <v>4</v>
      </c>
      <c r="BS112" s="193" t="s">
        <v>656</v>
      </c>
      <c r="BT112" s="193" t="s">
        <v>359</v>
      </c>
      <c r="BU112" s="193" t="s">
        <v>287</v>
      </c>
      <c r="BV112" s="193" t="s">
        <v>388</v>
      </c>
      <c r="BW112" s="193" t="s">
        <v>299</v>
      </c>
      <c r="BX112" s="193" t="s">
        <v>214</v>
      </c>
      <c r="BY112" s="193" t="s">
        <v>404</v>
      </c>
      <c r="BZ112" s="193" t="s">
        <v>513</v>
      </c>
      <c r="CA112" s="193" t="s">
        <v>138</v>
      </c>
      <c r="CB112" s="337" t="s">
        <v>557</v>
      </c>
      <c r="CE112" s="335" t="s">
        <v>658</v>
      </c>
      <c r="CF112" s="193" t="s">
        <v>591</v>
      </c>
      <c r="CG112" s="193" t="s">
        <v>340</v>
      </c>
      <c r="CH112" s="193" t="s">
        <v>112</v>
      </c>
      <c r="CI112" s="193" t="s">
        <v>387</v>
      </c>
      <c r="CJ112" s="193" t="s">
        <v>544</v>
      </c>
      <c r="CK112" s="193" t="s">
        <v>113</v>
      </c>
      <c r="CL112" s="193" t="s">
        <v>139</v>
      </c>
      <c r="CM112" s="193" t="s">
        <v>411</v>
      </c>
      <c r="CN112" s="193" t="s">
        <v>84</v>
      </c>
      <c r="CO112" s="193" t="s">
        <v>631</v>
      </c>
      <c r="CP112" s="193" t="s">
        <v>153</v>
      </c>
      <c r="CQ112" s="336" t="s">
        <v>455</v>
      </c>
      <c r="CR112" s="193" t="s">
        <v>469</v>
      </c>
      <c r="CS112" s="193" t="s">
        <v>522</v>
      </c>
      <c r="CT112" s="193" t="s">
        <v>254</v>
      </c>
      <c r="CU112" s="193" t="s">
        <v>494</v>
      </c>
      <c r="CV112" s="193" t="s">
        <v>174</v>
      </c>
      <c r="CW112" s="193" t="s">
        <v>220</v>
      </c>
      <c r="CX112" s="193" t="s">
        <v>665</v>
      </c>
      <c r="CY112" s="193" t="s">
        <v>280</v>
      </c>
      <c r="CZ112" s="193" t="s">
        <v>646</v>
      </c>
      <c r="DA112" s="193" t="s">
        <v>537</v>
      </c>
      <c r="DB112" s="193" t="s">
        <v>292</v>
      </c>
      <c r="DC112" s="337" t="s">
        <v>321</v>
      </c>
    </row>
    <row r="113" spans="2:107" x14ac:dyDescent="0.2">
      <c r="B113" s="332" t="s">
        <v>289</v>
      </c>
      <c r="C113" s="331" t="s">
        <v>574</v>
      </c>
      <c r="D113" s="332" t="s">
        <v>639</v>
      </c>
      <c r="E113" s="332" t="s">
        <v>658</v>
      </c>
      <c r="F113" s="332" t="s">
        <v>210</v>
      </c>
      <c r="G113" s="332" t="s">
        <v>302</v>
      </c>
      <c r="H113" s="332" t="s">
        <v>502</v>
      </c>
      <c r="I113" s="332" t="s">
        <v>616</v>
      </c>
      <c r="J113" s="332" t="s">
        <v>479</v>
      </c>
      <c r="K113" s="332" t="s">
        <v>660</v>
      </c>
      <c r="L113" s="332" t="s">
        <v>638</v>
      </c>
      <c r="M113" s="332" t="s">
        <v>145</v>
      </c>
      <c r="N113" s="333" t="s">
        <v>392</v>
      </c>
      <c r="O113" s="332" t="s">
        <v>647</v>
      </c>
      <c r="P113" s="332" t="s">
        <v>407</v>
      </c>
      <c r="Q113" s="332" t="s">
        <v>200</v>
      </c>
      <c r="R113" s="332" t="s">
        <v>250</v>
      </c>
      <c r="S113" s="332" t="s">
        <v>287</v>
      </c>
      <c r="T113" s="332" t="s">
        <v>379</v>
      </c>
      <c r="U113" s="332" t="s">
        <v>122</v>
      </c>
      <c r="V113" s="332" t="s">
        <v>457</v>
      </c>
      <c r="W113" s="332" t="s">
        <v>496</v>
      </c>
      <c r="X113" s="332" t="s">
        <v>296</v>
      </c>
      <c r="Y113" s="334" t="s">
        <v>80</v>
      </c>
      <c r="Z113" s="332" t="s">
        <v>420</v>
      </c>
      <c r="AC113" s="193" t="s">
        <v>210</v>
      </c>
      <c r="AD113" s="335" t="s">
        <v>574</v>
      </c>
      <c r="AE113" s="193" t="s">
        <v>590</v>
      </c>
      <c r="AF113" s="193" t="s">
        <v>584</v>
      </c>
      <c r="AG113" s="193" t="s">
        <v>167</v>
      </c>
      <c r="AH113" s="193" t="s">
        <v>149</v>
      </c>
      <c r="AI113" s="193" t="s">
        <v>641</v>
      </c>
      <c r="AJ113" s="193" t="s">
        <v>696</v>
      </c>
      <c r="AK113" s="193" t="s">
        <v>683</v>
      </c>
      <c r="AL113" s="193" t="s">
        <v>171</v>
      </c>
      <c r="AM113" s="193" t="s">
        <v>335</v>
      </c>
      <c r="AN113" s="193" t="s">
        <v>614</v>
      </c>
      <c r="AO113" s="336" t="s">
        <v>552</v>
      </c>
      <c r="AP113" s="193" t="s">
        <v>663</v>
      </c>
      <c r="AQ113" s="193" t="s">
        <v>176</v>
      </c>
      <c r="AR113" s="193" t="s">
        <v>670</v>
      </c>
      <c r="AS113" s="193" t="s">
        <v>502</v>
      </c>
      <c r="AT113" s="193" t="s">
        <v>544</v>
      </c>
      <c r="AU113" s="193" t="s">
        <v>594</v>
      </c>
      <c r="AV113" s="193" t="s">
        <v>181</v>
      </c>
      <c r="AW113" s="193" t="s">
        <v>506</v>
      </c>
      <c r="AX113" s="193" t="s">
        <v>517</v>
      </c>
      <c r="AY113" s="193" t="s">
        <v>163</v>
      </c>
      <c r="AZ113" s="337" t="s">
        <v>621</v>
      </c>
      <c r="BA113" s="193" t="s">
        <v>186</v>
      </c>
      <c r="BD113" s="193" t="s">
        <v>127</v>
      </c>
      <c r="BE113" s="335" t="s">
        <v>211</v>
      </c>
      <c r="BF113" s="193" t="s">
        <v>541</v>
      </c>
      <c r="BG113" s="193" t="s">
        <v>170</v>
      </c>
      <c r="BH113" s="193" t="s">
        <v>688</v>
      </c>
      <c r="BI113" s="193" t="s">
        <v>503</v>
      </c>
      <c r="BJ113" s="193" t="s">
        <v>265</v>
      </c>
      <c r="BK113" s="193" t="s">
        <v>453</v>
      </c>
      <c r="BL113" s="193" t="s">
        <v>585</v>
      </c>
      <c r="BM113" s="193" t="s">
        <v>150</v>
      </c>
      <c r="BN113" s="193" t="s">
        <v>640</v>
      </c>
      <c r="BO113" s="193" t="s">
        <v>109</v>
      </c>
      <c r="BP113" s="336" t="s">
        <v>94</v>
      </c>
      <c r="BQ113" s="193" t="s">
        <v>471</v>
      </c>
      <c r="BR113" s="193" t="s">
        <v>174</v>
      </c>
      <c r="BS113" s="193" t="s">
        <v>336</v>
      </c>
      <c r="BT113" s="193" t="s">
        <v>435</v>
      </c>
      <c r="BU113" s="193" t="s">
        <v>440</v>
      </c>
      <c r="BV113" s="193" t="s">
        <v>200</v>
      </c>
      <c r="BW113" s="193" t="s">
        <v>422</v>
      </c>
      <c r="BX113" s="193" t="s">
        <v>166</v>
      </c>
      <c r="BY113" s="193" t="s">
        <v>610</v>
      </c>
      <c r="BZ113" s="193" t="s">
        <v>668</v>
      </c>
      <c r="CA113" s="337" t="s">
        <v>281</v>
      </c>
      <c r="CB113" s="193" t="s">
        <v>313</v>
      </c>
      <c r="CE113" s="193" t="s">
        <v>307</v>
      </c>
      <c r="CF113" s="335" t="s">
        <v>74</v>
      </c>
      <c r="CG113" s="193" t="s">
        <v>196</v>
      </c>
      <c r="CH113" s="193" t="s">
        <v>437</v>
      </c>
      <c r="CI113" s="193" t="s">
        <v>438</v>
      </c>
      <c r="CJ113" s="193" t="s">
        <v>236</v>
      </c>
      <c r="CK113" s="193" t="s">
        <v>264</v>
      </c>
      <c r="CL113" s="193" t="s">
        <v>498</v>
      </c>
      <c r="CM113" s="193" t="s">
        <v>143</v>
      </c>
      <c r="CN113" s="193" t="s">
        <v>686</v>
      </c>
      <c r="CO113" s="193" t="s">
        <v>212</v>
      </c>
      <c r="CP113" s="193" t="s">
        <v>301</v>
      </c>
      <c r="CQ113" s="336" t="s">
        <v>512</v>
      </c>
      <c r="CR113" s="193" t="s">
        <v>684</v>
      </c>
      <c r="CS113" s="193" t="s">
        <v>518</v>
      </c>
      <c r="CT113" s="193" t="s">
        <v>559</v>
      </c>
      <c r="CU113" s="193" t="s">
        <v>571</v>
      </c>
      <c r="CV113" s="193" t="s">
        <v>272</v>
      </c>
      <c r="CW113" s="193" t="s">
        <v>553</v>
      </c>
      <c r="CX113" s="193" t="s">
        <v>365</v>
      </c>
      <c r="CY113" s="193" t="s">
        <v>588</v>
      </c>
      <c r="CZ113" s="193" t="s">
        <v>394</v>
      </c>
      <c r="DA113" s="193" t="s">
        <v>109</v>
      </c>
      <c r="DB113" s="337" t="s">
        <v>122</v>
      </c>
      <c r="DC113" s="193" t="s">
        <v>334</v>
      </c>
    </row>
    <row r="114" spans="2:107" x14ac:dyDescent="0.2">
      <c r="B114" s="332" t="s">
        <v>590</v>
      </c>
      <c r="C114" s="332" t="s">
        <v>333</v>
      </c>
      <c r="D114" s="331" t="s">
        <v>232</v>
      </c>
      <c r="E114" s="332" t="s">
        <v>618</v>
      </c>
      <c r="F114" s="332" t="s">
        <v>580</v>
      </c>
      <c r="G114" s="332" t="s">
        <v>544</v>
      </c>
      <c r="H114" s="332" t="s">
        <v>681</v>
      </c>
      <c r="I114" s="332" t="s">
        <v>154</v>
      </c>
      <c r="J114" s="332" t="s">
        <v>383</v>
      </c>
      <c r="K114" s="332" t="s">
        <v>649</v>
      </c>
      <c r="L114" s="332" t="s">
        <v>592</v>
      </c>
      <c r="M114" s="332" t="s">
        <v>520</v>
      </c>
      <c r="N114" s="333" t="s">
        <v>623</v>
      </c>
      <c r="O114" s="332" t="s">
        <v>175</v>
      </c>
      <c r="P114" s="332" t="s">
        <v>474</v>
      </c>
      <c r="Q114" s="332" t="s">
        <v>133</v>
      </c>
      <c r="R114" s="332" t="s">
        <v>187</v>
      </c>
      <c r="S114" s="332" t="s">
        <v>260</v>
      </c>
      <c r="T114" s="332" t="s">
        <v>326</v>
      </c>
      <c r="U114" s="332" t="s">
        <v>94</v>
      </c>
      <c r="V114" s="332" t="s">
        <v>217</v>
      </c>
      <c r="W114" s="332" t="s">
        <v>437</v>
      </c>
      <c r="X114" s="334" t="s">
        <v>492</v>
      </c>
      <c r="Y114" s="332" t="s">
        <v>446</v>
      </c>
      <c r="Z114" s="332" t="s">
        <v>103</v>
      </c>
      <c r="AC114" s="193" t="s">
        <v>611</v>
      </c>
      <c r="AD114" s="193" t="s">
        <v>71</v>
      </c>
      <c r="AE114" s="335" t="s">
        <v>232</v>
      </c>
      <c r="AF114" s="193" t="s">
        <v>587</v>
      </c>
      <c r="AG114" s="193" t="s">
        <v>639</v>
      </c>
      <c r="AH114" s="193" t="s">
        <v>697</v>
      </c>
      <c r="AI114" s="193" t="s">
        <v>340</v>
      </c>
      <c r="AJ114" s="193" t="s">
        <v>236</v>
      </c>
      <c r="AK114" s="193" t="s">
        <v>568</v>
      </c>
      <c r="AL114" s="193" t="s">
        <v>687</v>
      </c>
      <c r="AM114" s="193" t="s">
        <v>447</v>
      </c>
      <c r="AN114" s="193" t="s">
        <v>213</v>
      </c>
      <c r="AO114" s="336" t="s">
        <v>239</v>
      </c>
      <c r="AP114" s="193" t="s">
        <v>632</v>
      </c>
      <c r="AQ114" s="193" t="s">
        <v>671</v>
      </c>
      <c r="AR114" s="193" t="s">
        <v>439</v>
      </c>
      <c r="AS114" s="193" t="s">
        <v>691</v>
      </c>
      <c r="AT114" s="193" t="s">
        <v>154</v>
      </c>
      <c r="AU114" s="193" t="s">
        <v>536</v>
      </c>
      <c r="AV114" s="193" t="s">
        <v>616</v>
      </c>
      <c r="AW114" s="193" t="s">
        <v>284</v>
      </c>
      <c r="AX114" s="193" t="s">
        <v>428</v>
      </c>
      <c r="AY114" s="337" t="s">
        <v>246</v>
      </c>
      <c r="AZ114" s="193" t="s">
        <v>400</v>
      </c>
      <c r="BA114" s="193" t="s">
        <v>636</v>
      </c>
      <c r="BD114" s="193" t="s">
        <v>382</v>
      </c>
      <c r="BE114" s="193" t="s">
        <v>324</v>
      </c>
      <c r="BF114" s="335" t="s">
        <v>499</v>
      </c>
      <c r="BG114" s="193" t="s">
        <v>606</v>
      </c>
      <c r="BH114" s="193" t="s">
        <v>278</v>
      </c>
      <c r="BI114" s="193" t="s">
        <v>625</v>
      </c>
      <c r="BJ114" s="193" t="s">
        <v>244</v>
      </c>
      <c r="BK114" s="193" t="s">
        <v>121</v>
      </c>
      <c r="BL114" s="193" t="s">
        <v>488</v>
      </c>
      <c r="BM114" s="193" t="s">
        <v>238</v>
      </c>
      <c r="BN114" s="193" t="s">
        <v>147</v>
      </c>
      <c r="BO114" s="193" t="s">
        <v>484</v>
      </c>
      <c r="BP114" s="336" t="s">
        <v>477</v>
      </c>
      <c r="BQ114" s="193" t="s">
        <v>260</v>
      </c>
      <c r="BR114" s="193" t="s">
        <v>460</v>
      </c>
      <c r="BS114" s="193" t="s">
        <v>230</v>
      </c>
      <c r="BT114" s="193" t="s">
        <v>627</v>
      </c>
      <c r="BU114" s="193" t="s">
        <v>680</v>
      </c>
      <c r="BV114" s="193" t="s">
        <v>86</v>
      </c>
      <c r="BW114" s="193" t="s">
        <v>379</v>
      </c>
      <c r="BX114" s="193" t="s">
        <v>189</v>
      </c>
      <c r="BY114" s="193" t="s">
        <v>334</v>
      </c>
      <c r="BZ114" s="337" t="s">
        <v>433</v>
      </c>
      <c r="CA114" s="193" t="s">
        <v>234</v>
      </c>
      <c r="CB114" s="193" t="s">
        <v>665</v>
      </c>
      <c r="CE114" s="193" t="s">
        <v>158</v>
      </c>
      <c r="CF114" s="193" t="s">
        <v>318</v>
      </c>
      <c r="CG114" s="335" t="s">
        <v>471</v>
      </c>
      <c r="CH114" s="193" t="s">
        <v>645</v>
      </c>
      <c r="CI114" s="193" t="s">
        <v>234</v>
      </c>
      <c r="CJ114" s="193" t="s">
        <v>108</v>
      </c>
      <c r="CK114" s="193" t="s">
        <v>564</v>
      </c>
      <c r="CL114" s="193" t="s">
        <v>225</v>
      </c>
      <c r="CM114" s="193" t="s">
        <v>547</v>
      </c>
      <c r="CN114" s="193" t="s">
        <v>507</v>
      </c>
      <c r="CO114" s="193" t="s">
        <v>421</v>
      </c>
      <c r="CP114" s="193" t="s">
        <v>349</v>
      </c>
      <c r="CQ114" s="336" t="s">
        <v>552</v>
      </c>
      <c r="CR114" s="193" t="s">
        <v>568</v>
      </c>
      <c r="CS114" s="193" t="s">
        <v>132</v>
      </c>
      <c r="CT114" s="193" t="s">
        <v>444</v>
      </c>
      <c r="CU114" s="193" t="s">
        <v>302</v>
      </c>
      <c r="CV114" s="193" t="s">
        <v>599</v>
      </c>
      <c r="CW114" s="193" t="s">
        <v>202</v>
      </c>
      <c r="CX114" s="193" t="s">
        <v>454</v>
      </c>
      <c r="CY114" s="193" t="s">
        <v>431</v>
      </c>
      <c r="CZ114" s="193" t="s">
        <v>623</v>
      </c>
      <c r="DA114" s="337" t="s">
        <v>252</v>
      </c>
      <c r="DB114" s="193" t="s">
        <v>89</v>
      </c>
      <c r="DC114" s="193" t="s">
        <v>184</v>
      </c>
    </row>
    <row r="115" spans="2:107" x14ac:dyDescent="0.2">
      <c r="B115" s="332" t="s">
        <v>651</v>
      </c>
      <c r="C115" s="332" t="s">
        <v>584</v>
      </c>
      <c r="D115" s="332" t="s">
        <v>611</v>
      </c>
      <c r="E115" s="331" t="s">
        <v>143</v>
      </c>
      <c r="F115" s="332" t="s">
        <v>167</v>
      </c>
      <c r="G115" s="332" t="s">
        <v>466</v>
      </c>
      <c r="H115" s="332" t="s">
        <v>594</v>
      </c>
      <c r="I115" s="332" t="s">
        <v>439</v>
      </c>
      <c r="J115" s="332" t="s">
        <v>677</v>
      </c>
      <c r="K115" s="332" t="s">
        <v>181</v>
      </c>
      <c r="L115" s="332" t="s">
        <v>78</v>
      </c>
      <c r="M115" s="332" t="s">
        <v>542</v>
      </c>
      <c r="N115" s="333" t="s">
        <v>631</v>
      </c>
      <c r="O115" s="332" t="s">
        <v>448</v>
      </c>
      <c r="P115" s="332" t="s">
        <v>600</v>
      </c>
      <c r="Q115" s="332" t="s">
        <v>375</v>
      </c>
      <c r="R115" s="332" t="s">
        <v>121</v>
      </c>
      <c r="S115" s="332" t="s">
        <v>194</v>
      </c>
      <c r="T115" s="332" t="s">
        <v>265</v>
      </c>
      <c r="U115" s="332" t="s">
        <v>318</v>
      </c>
      <c r="V115" s="332" t="s">
        <v>550</v>
      </c>
      <c r="W115" s="334" t="s">
        <v>235</v>
      </c>
      <c r="X115" s="332" t="s">
        <v>339</v>
      </c>
      <c r="Y115" s="332" t="s">
        <v>0</v>
      </c>
      <c r="Z115" s="332" t="s">
        <v>533</v>
      </c>
      <c r="AC115" s="193" t="s">
        <v>289</v>
      </c>
      <c r="AD115" s="193" t="s">
        <v>658</v>
      </c>
      <c r="AE115" s="193" t="s">
        <v>580</v>
      </c>
      <c r="AF115" s="335" t="s">
        <v>143</v>
      </c>
      <c r="AG115" s="193" t="s">
        <v>651</v>
      </c>
      <c r="AH115" s="193" t="s">
        <v>294</v>
      </c>
      <c r="AI115" s="193" t="s">
        <v>700</v>
      </c>
      <c r="AJ115" s="193" t="s">
        <v>664</v>
      </c>
      <c r="AK115" s="193" t="s">
        <v>82</v>
      </c>
      <c r="AL115" s="193" t="s">
        <v>633</v>
      </c>
      <c r="AM115" s="193" t="s">
        <v>298</v>
      </c>
      <c r="AN115" s="193" t="s">
        <v>486</v>
      </c>
      <c r="AO115" s="336" t="s">
        <v>666</v>
      </c>
      <c r="AP115" s="193" t="s">
        <v>275</v>
      </c>
      <c r="AQ115" s="193" t="s">
        <v>591</v>
      </c>
      <c r="AR115" s="193" t="s">
        <v>302</v>
      </c>
      <c r="AS115" s="193" t="s">
        <v>479</v>
      </c>
      <c r="AT115" s="193" t="s">
        <v>649</v>
      </c>
      <c r="AU115" s="193" t="s">
        <v>677</v>
      </c>
      <c r="AV115" s="193" t="s">
        <v>466</v>
      </c>
      <c r="AW115" s="193" t="s">
        <v>307</v>
      </c>
      <c r="AX115" s="337" t="s">
        <v>346</v>
      </c>
      <c r="AY115" s="193" t="s">
        <v>576</v>
      </c>
      <c r="AZ115" s="193" t="s">
        <v>468</v>
      </c>
      <c r="BA115" s="193" t="s">
        <v>547</v>
      </c>
      <c r="BD115" s="193" t="s">
        <v>604</v>
      </c>
      <c r="BE115" s="193" t="s">
        <v>304</v>
      </c>
      <c r="BF115" s="193" t="s">
        <v>182</v>
      </c>
      <c r="BG115" s="335" t="s">
        <v>410</v>
      </c>
      <c r="BH115" s="193" t="s">
        <v>357</v>
      </c>
      <c r="BI115" s="193" t="s">
        <v>276</v>
      </c>
      <c r="BJ115" s="193" t="s">
        <v>394</v>
      </c>
      <c r="BK115" s="193" t="s">
        <v>546</v>
      </c>
      <c r="BL115" s="193" t="s">
        <v>318</v>
      </c>
      <c r="BM115" s="193" t="s">
        <v>494</v>
      </c>
      <c r="BN115" s="193" t="s">
        <v>350</v>
      </c>
      <c r="BO115" s="193" t="s">
        <v>642</v>
      </c>
      <c r="BP115" s="336" t="s">
        <v>685</v>
      </c>
      <c r="BQ115" s="193" t="s">
        <v>223</v>
      </c>
      <c r="BR115" s="193" t="s">
        <v>133</v>
      </c>
      <c r="BS115" s="193" t="s">
        <v>250</v>
      </c>
      <c r="BT115" s="193" t="s">
        <v>140</v>
      </c>
      <c r="BU115" s="193" t="s">
        <v>510</v>
      </c>
      <c r="BV115" s="193" t="s">
        <v>354</v>
      </c>
      <c r="BW115" s="193" t="s">
        <v>678</v>
      </c>
      <c r="BX115" s="193" t="s">
        <v>465</v>
      </c>
      <c r="BY115" s="337" t="s">
        <v>373</v>
      </c>
      <c r="BZ115" s="193" t="s">
        <v>529</v>
      </c>
      <c r="CA115" s="193" t="s">
        <v>629</v>
      </c>
      <c r="CB115" s="193" t="s">
        <v>83</v>
      </c>
      <c r="CE115" s="193" t="s">
        <v>119</v>
      </c>
      <c r="CF115" s="193" t="s">
        <v>416</v>
      </c>
      <c r="CG115" s="193" t="s">
        <v>549</v>
      </c>
      <c r="CH115" s="335" t="s">
        <v>650</v>
      </c>
      <c r="CI115" s="193" t="s">
        <v>104</v>
      </c>
      <c r="CJ115" s="193" t="s">
        <v>290</v>
      </c>
      <c r="CK115" s="193" t="s">
        <v>276</v>
      </c>
      <c r="CL115" s="193" t="s">
        <v>640</v>
      </c>
      <c r="CM115" s="193" t="s">
        <v>535</v>
      </c>
      <c r="CN115" s="193" t="s">
        <v>189</v>
      </c>
      <c r="CO115" s="193" t="s">
        <v>179</v>
      </c>
      <c r="CP115" s="193" t="s">
        <v>654</v>
      </c>
      <c r="CQ115" s="336" t="s">
        <v>596</v>
      </c>
      <c r="CR115" s="193" t="s">
        <v>257</v>
      </c>
      <c r="CS115" s="193" t="s">
        <v>496</v>
      </c>
      <c r="CT115" s="193" t="s">
        <v>79</v>
      </c>
      <c r="CU115" s="193" t="s">
        <v>687</v>
      </c>
      <c r="CV115" s="193" t="s">
        <v>325</v>
      </c>
      <c r="CW115" s="193" t="s">
        <v>310</v>
      </c>
      <c r="CX115" s="193" t="s">
        <v>618</v>
      </c>
      <c r="CY115" s="193" t="s">
        <v>693</v>
      </c>
      <c r="CZ115" s="337" t="s">
        <v>380</v>
      </c>
      <c r="DA115" s="193" t="s">
        <v>148</v>
      </c>
      <c r="DB115" s="193" t="s">
        <v>237</v>
      </c>
      <c r="DC115" s="193" t="s">
        <v>466</v>
      </c>
    </row>
    <row r="116" spans="2:107" x14ac:dyDescent="0.2">
      <c r="B116" s="332" t="s">
        <v>269</v>
      </c>
      <c r="C116" s="332" t="s">
        <v>95</v>
      </c>
      <c r="D116" s="332" t="s">
        <v>587</v>
      </c>
      <c r="E116" s="332" t="s">
        <v>602</v>
      </c>
      <c r="F116" s="331" t="s">
        <v>628</v>
      </c>
      <c r="G116" s="332" t="s">
        <v>684</v>
      </c>
      <c r="H116" s="332" t="s">
        <v>87</v>
      </c>
      <c r="I116" s="332" t="s">
        <v>536</v>
      </c>
      <c r="J116" s="332" t="s">
        <v>634</v>
      </c>
      <c r="K116" s="332" t="s">
        <v>397</v>
      </c>
      <c r="L116" s="332" t="s">
        <v>485</v>
      </c>
      <c r="M116" s="332" t="s">
        <v>577</v>
      </c>
      <c r="N116" s="333" t="s">
        <v>104</v>
      </c>
      <c r="O116" s="332" t="s">
        <v>432</v>
      </c>
      <c r="P116" s="332" t="s">
        <v>566</v>
      </c>
      <c r="Q116" s="332" t="s">
        <v>324</v>
      </c>
      <c r="R116" s="332" t="s">
        <v>367</v>
      </c>
      <c r="S116" s="332" t="s">
        <v>127</v>
      </c>
      <c r="T116" s="332" t="s">
        <v>182</v>
      </c>
      <c r="U116" s="332" t="s">
        <v>254</v>
      </c>
      <c r="V116" s="334" t="s">
        <v>396</v>
      </c>
      <c r="W116" s="332" t="s">
        <v>564</v>
      </c>
      <c r="X116" s="332" t="s">
        <v>403</v>
      </c>
      <c r="Y116" s="332" t="s">
        <v>168</v>
      </c>
      <c r="Z116" s="332" t="s">
        <v>152</v>
      </c>
      <c r="AC116" s="193" t="s">
        <v>609</v>
      </c>
      <c r="AD116" s="193" t="s">
        <v>602</v>
      </c>
      <c r="AE116" s="193" t="s">
        <v>333</v>
      </c>
      <c r="AF116" s="193" t="s">
        <v>349</v>
      </c>
      <c r="AG116" s="335" t="s">
        <v>628</v>
      </c>
      <c r="AH116" s="193" t="s">
        <v>615</v>
      </c>
      <c r="AI116" s="193" t="s">
        <v>675</v>
      </c>
      <c r="AJ116" s="193" t="s">
        <v>277</v>
      </c>
      <c r="AK116" s="193" t="s">
        <v>353</v>
      </c>
      <c r="AL116" s="193" t="s">
        <v>694</v>
      </c>
      <c r="AM116" s="193" t="s">
        <v>567</v>
      </c>
      <c r="AN116" s="193" t="s">
        <v>674</v>
      </c>
      <c r="AO116" s="336" t="s">
        <v>146</v>
      </c>
      <c r="AP116" s="193" t="s">
        <v>356</v>
      </c>
      <c r="AQ116" s="193" t="s">
        <v>406</v>
      </c>
      <c r="AR116" s="193" t="s">
        <v>426</v>
      </c>
      <c r="AS116" s="193" t="s">
        <v>634</v>
      </c>
      <c r="AT116" s="193" t="s">
        <v>681</v>
      </c>
      <c r="AU116" s="193" t="s">
        <v>224</v>
      </c>
      <c r="AV116" s="193" t="s">
        <v>397</v>
      </c>
      <c r="AW116" s="337" t="s">
        <v>482</v>
      </c>
      <c r="AX116" s="193" t="s">
        <v>598</v>
      </c>
      <c r="AY116" s="193" t="s">
        <v>385</v>
      </c>
      <c r="AZ116" s="193" t="s">
        <v>363</v>
      </c>
      <c r="BA116" s="193" t="s">
        <v>91</v>
      </c>
      <c r="BD116" s="193" t="s">
        <v>75</v>
      </c>
      <c r="BE116" s="193" t="s">
        <v>445</v>
      </c>
      <c r="BF116" s="193" t="s">
        <v>398</v>
      </c>
      <c r="BG116" s="193" t="s">
        <v>367</v>
      </c>
      <c r="BH116" s="335" t="s">
        <v>525</v>
      </c>
      <c r="BI116" s="193" t="s">
        <v>97</v>
      </c>
      <c r="BJ116" s="193" t="s">
        <v>661</v>
      </c>
      <c r="BK116" s="193" t="s">
        <v>676</v>
      </c>
      <c r="BL116" s="193" t="s">
        <v>343</v>
      </c>
      <c r="BM116" s="193" t="s">
        <v>194</v>
      </c>
      <c r="BN116" s="193" t="s">
        <v>326</v>
      </c>
      <c r="BO116" s="193" t="s">
        <v>270</v>
      </c>
      <c r="BP116" s="336" t="s">
        <v>393</v>
      </c>
      <c r="BQ116" s="193" t="s">
        <v>102</v>
      </c>
      <c r="BR116" s="193" t="s">
        <v>669</v>
      </c>
      <c r="BS116" s="193" t="s">
        <v>535</v>
      </c>
      <c r="BT116" s="193" t="s">
        <v>122</v>
      </c>
      <c r="BU116" s="193" t="s">
        <v>561</v>
      </c>
      <c r="BV116" s="193" t="s">
        <v>645</v>
      </c>
      <c r="BW116" s="193" t="s">
        <v>220</v>
      </c>
      <c r="BX116" s="337" t="s">
        <v>581</v>
      </c>
      <c r="BY116" s="193" t="s">
        <v>180</v>
      </c>
      <c r="BZ116" s="193" t="s">
        <v>161</v>
      </c>
      <c r="CA116" s="193" t="s">
        <v>449</v>
      </c>
      <c r="CB116" s="193" t="s">
        <v>107</v>
      </c>
      <c r="CE116" s="193" t="s">
        <v>491</v>
      </c>
      <c r="CF116" s="193" t="s">
        <v>603</v>
      </c>
      <c r="CG116" s="193" t="s">
        <v>569</v>
      </c>
      <c r="CH116" s="193" t="s">
        <v>288</v>
      </c>
      <c r="CI116" s="335" t="s">
        <v>96</v>
      </c>
      <c r="CJ116" s="193" t="s">
        <v>347</v>
      </c>
      <c r="CK116" s="193" t="s">
        <v>682</v>
      </c>
      <c r="CL116" s="193" t="s">
        <v>392</v>
      </c>
      <c r="CM116" s="193" t="s">
        <v>311</v>
      </c>
      <c r="CN116" s="193" t="s">
        <v>306</v>
      </c>
      <c r="CO116" s="193" t="s">
        <v>690</v>
      </c>
      <c r="CP116" s="193" t="s">
        <v>546</v>
      </c>
      <c r="CQ116" s="336" t="s">
        <v>94</v>
      </c>
      <c r="CR116" s="193" t="s">
        <v>561</v>
      </c>
      <c r="CS116" s="193" t="s">
        <v>433</v>
      </c>
      <c r="CT116" s="193" t="s">
        <v>408</v>
      </c>
      <c r="CU116" s="193" t="s">
        <v>129</v>
      </c>
      <c r="CV116" s="193" t="s">
        <v>235</v>
      </c>
      <c r="CW116" s="193" t="s">
        <v>589</v>
      </c>
      <c r="CX116" s="193" t="s">
        <v>163</v>
      </c>
      <c r="CY116" s="337" t="s">
        <v>199</v>
      </c>
      <c r="CZ116" s="193" t="s">
        <v>229</v>
      </c>
      <c r="DA116" s="193" t="s">
        <v>602</v>
      </c>
      <c r="DB116" s="193" t="s">
        <v>298</v>
      </c>
      <c r="DC116" s="193" t="s">
        <v>697</v>
      </c>
    </row>
    <row r="117" spans="2:107" x14ac:dyDescent="0.2">
      <c r="B117" s="332" t="s">
        <v>495</v>
      </c>
      <c r="C117" s="332" t="s">
        <v>301</v>
      </c>
      <c r="D117" s="332" t="s">
        <v>562</v>
      </c>
      <c r="E117" s="332" t="s">
        <v>273</v>
      </c>
      <c r="F117" s="332" t="s">
        <v>456</v>
      </c>
      <c r="G117" s="331" t="s">
        <v>538</v>
      </c>
      <c r="H117" s="332" t="s">
        <v>635</v>
      </c>
      <c r="I117" s="332" t="s">
        <v>364</v>
      </c>
      <c r="J117" s="332" t="s">
        <v>549</v>
      </c>
      <c r="K117" s="332" t="s">
        <v>92</v>
      </c>
      <c r="L117" s="332" t="s">
        <v>220</v>
      </c>
      <c r="M117" s="332" t="s">
        <v>435</v>
      </c>
      <c r="N117" s="333" t="s">
        <v>354</v>
      </c>
      <c r="O117" s="332" t="s">
        <v>656</v>
      </c>
      <c r="P117" s="332" t="s">
        <v>680</v>
      </c>
      <c r="Q117" s="332" t="s">
        <v>348</v>
      </c>
      <c r="R117" s="332" t="s">
        <v>332</v>
      </c>
      <c r="S117" s="332" t="s">
        <v>507</v>
      </c>
      <c r="T117" s="332" t="s">
        <v>619</v>
      </c>
      <c r="U117" s="334" t="s">
        <v>489</v>
      </c>
      <c r="V117" s="332" t="s">
        <v>249</v>
      </c>
      <c r="W117" s="332" t="s">
        <v>323</v>
      </c>
      <c r="X117" s="332" t="s">
        <v>157</v>
      </c>
      <c r="Y117" s="332" t="s">
        <v>125</v>
      </c>
      <c r="Z117" s="332" t="s">
        <v>199</v>
      </c>
      <c r="AC117" s="193" t="s">
        <v>249</v>
      </c>
      <c r="AD117" s="193" t="s">
        <v>374</v>
      </c>
      <c r="AE117" s="193" t="s">
        <v>317</v>
      </c>
      <c r="AF117" s="193" t="s">
        <v>323</v>
      </c>
      <c r="AG117" s="193" t="s">
        <v>312</v>
      </c>
      <c r="AH117" s="335" t="s">
        <v>538</v>
      </c>
      <c r="AI117" s="193" t="s">
        <v>401</v>
      </c>
      <c r="AJ117" s="193" t="s">
        <v>347</v>
      </c>
      <c r="AK117" s="193" t="s">
        <v>635</v>
      </c>
      <c r="AL117" s="193" t="s">
        <v>245</v>
      </c>
      <c r="AM117" s="193" t="s">
        <v>258</v>
      </c>
      <c r="AN117" s="193" t="s">
        <v>378</v>
      </c>
      <c r="AO117" s="336" t="s">
        <v>81</v>
      </c>
      <c r="AP117" s="193" t="s">
        <v>328</v>
      </c>
      <c r="AQ117" s="193" t="s">
        <v>322</v>
      </c>
      <c r="AR117" s="193" t="s">
        <v>266</v>
      </c>
      <c r="AS117" s="193" t="s">
        <v>370</v>
      </c>
      <c r="AT117" s="193" t="s">
        <v>315</v>
      </c>
      <c r="AU117" s="193" t="s">
        <v>144</v>
      </c>
      <c r="AV117" s="337" t="s">
        <v>327</v>
      </c>
      <c r="AW117" s="193" t="s">
        <v>431</v>
      </c>
      <c r="AX117" s="193" t="s">
        <v>409</v>
      </c>
      <c r="AY117" s="193" t="s">
        <v>142</v>
      </c>
      <c r="AZ117" s="193" t="s">
        <v>573</v>
      </c>
      <c r="BA117" s="193" t="s">
        <v>682</v>
      </c>
      <c r="BD117" s="193" t="s">
        <v>314</v>
      </c>
      <c r="BE117" s="193" t="s">
        <v>106</v>
      </c>
      <c r="BF117" s="193" t="s">
        <v>608</v>
      </c>
      <c r="BG117" s="193" t="s">
        <v>224</v>
      </c>
      <c r="BH117" s="193" t="s">
        <v>362</v>
      </c>
      <c r="BI117" s="335" t="s">
        <v>699</v>
      </c>
      <c r="BJ117" s="193" t="s">
        <v>128</v>
      </c>
      <c r="BK117" s="193" t="s">
        <v>511</v>
      </c>
      <c r="BL117" s="193" t="s">
        <v>519</v>
      </c>
      <c r="BM117" s="193" t="s">
        <v>397</v>
      </c>
      <c r="BN117" s="193" t="s">
        <v>466</v>
      </c>
      <c r="BO117" s="193" t="s">
        <v>518</v>
      </c>
      <c r="BP117" s="336" t="s">
        <v>96</v>
      </c>
      <c r="BQ117" s="193" t="s">
        <v>454</v>
      </c>
      <c r="BR117" s="193" t="s">
        <v>84</v>
      </c>
      <c r="BS117" s="193" t="s">
        <v>101</v>
      </c>
      <c r="BT117" s="193" t="s">
        <v>681</v>
      </c>
      <c r="BU117" s="193" t="s">
        <v>345</v>
      </c>
      <c r="BV117" s="193" t="s">
        <v>369</v>
      </c>
      <c r="BW117" s="337" t="s">
        <v>526</v>
      </c>
      <c r="BX117" s="193" t="s">
        <v>273</v>
      </c>
      <c r="BY117" s="193" t="s">
        <v>395</v>
      </c>
      <c r="BZ117" s="193" t="s">
        <v>616</v>
      </c>
      <c r="CA117" s="193" t="s">
        <v>575</v>
      </c>
      <c r="CB117" s="193" t="s">
        <v>201</v>
      </c>
      <c r="CE117" s="193" t="s">
        <v>407</v>
      </c>
      <c r="CF117" s="193" t="s">
        <v>136</v>
      </c>
      <c r="CG117" s="193" t="s">
        <v>412</v>
      </c>
      <c r="CH117" s="193" t="s">
        <v>583</v>
      </c>
      <c r="CI117" s="193" t="s">
        <v>70</v>
      </c>
      <c r="CJ117" s="335" t="s">
        <v>187</v>
      </c>
      <c r="CK117" s="193" t="s">
        <v>140</v>
      </c>
      <c r="CL117" s="193" t="s">
        <v>610</v>
      </c>
      <c r="CM117" s="193" t="s">
        <v>445</v>
      </c>
      <c r="CN117" s="193" t="s">
        <v>244</v>
      </c>
      <c r="CO117" s="193" t="s">
        <v>0</v>
      </c>
      <c r="CP117" s="193" t="s">
        <v>545</v>
      </c>
      <c r="CQ117" s="336" t="s">
        <v>246</v>
      </c>
      <c r="CR117" s="193" t="s">
        <v>209</v>
      </c>
      <c r="CS117" s="193" t="s">
        <v>256</v>
      </c>
      <c r="CT117" s="193" t="s">
        <v>269</v>
      </c>
      <c r="CU117" s="193" t="s">
        <v>671</v>
      </c>
      <c r="CV117" s="193" t="s">
        <v>171</v>
      </c>
      <c r="CW117" s="193" t="s">
        <v>323</v>
      </c>
      <c r="CX117" s="337" t="s">
        <v>528</v>
      </c>
      <c r="CY117" s="193" t="s">
        <v>691</v>
      </c>
      <c r="CZ117" s="193" t="s">
        <v>402</v>
      </c>
      <c r="DA117" s="193" t="s">
        <v>331</v>
      </c>
      <c r="DB117" s="193" t="s">
        <v>240</v>
      </c>
      <c r="DC117" s="193" t="s">
        <v>395</v>
      </c>
    </row>
    <row r="118" spans="2:107" x14ac:dyDescent="0.2">
      <c r="B118" s="332" t="s">
        <v>76</v>
      </c>
      <c r="C118" s="332" t="s">
        <v>491</v>
      </c>
      <c r="D118" s="332" t="s">
        <v>526</v>
      </c>
      <c r="E118" s="332" t="s">
        <v>240</v>
      </c>
      <c r="F118" s="332" t="s">
        <v>415</v>
      </c>
      <c r="G118" s="332" t="s">
        <v>516</v>
      </c>
      <c r="H118" s="331" t="s">
        <v>228</v>
      </c>
      <c r="I118" s="332" t="s">
        <v>429</v>
      </c>
      <c r="J118" s="332" t="s">
        <v>571</v>
      </c>
      <c r="K118" s="332" t="s">
        <v>116</v>
      </c>
      <c r="L118" s="332" t="s">
        <v>640</v>
      </c>
      <c r="M118" s="332" t="s">
        <v>685</v>
      </c>
      <c r="N118" s="333" t="s">
        <v>4</v>
      </c>
      <c r="O118" s="332" t="s">
        <v>484</v>
      </c>
      <c r="P118" s="332" t="s">
        <v>102</v>
      </c>
      <c r="Q118" s="332" t="s">
        <v>652</v>
      </c>
      <c r="R118" s="332" t="s">
        <v>523</v>
      </c>
      <c r="S118" s="332" t="s">
        <v>292</v>
      </c>
      <c r="T118" s="334" t="s">
        <v>141</v>
      </c>
      <c r="U118" s="332" t="s">
        <v>389</v>
      </c>
      <c r="V118" s="332" t="s">
        <v>188</v>
      </c>
      <c r="W118" s="332" t="s">
        <v>259</v>
      </c>
      <c r="X118" s="332" t="s">
        <v>305</v>
      </c>
      <c r="Y118" s="332" t="s">
        <v>372</v>
      </c>
      <c r="Z118" s="332" t="s">
        <v>132</v>
      </c>
      <c r="AC118" s="193" t="s">
        <v>132</v>
      </c>
      <c r="AD118" s="193" t="s">
        <v>259</v>
      </c>
      <c r="AE118" s="193" t="s">
        <v>120</v>
      </c>
      <c r="AF118" s="193" t="s">
        <v>126</v>
      </c>
      <c r="AG118" s="193" t="s">
        <v>325</v>
      </c>
      <c r="AH118" s="193" t="s">
        <v>116</v>
      </c>
      <c r="AI118" s="335" t="s">
        <v>228</v>
      </c>
      <c r="AJ118" s="193" t="s">
        <v>583</v>
      </c>
      <c r="AK118" s="193" t="s">
        <v>386</v>
      </c>
      <c r="AL118" s="193" t="s">
        <v>443</v>
      </c>
      <c r="AM118" s="193" t="s">
        <v>119</v>
      </c>
      <c r="AN118" s="193" t="s">
        <v>267</v>
      </c>
      <c r="AO118" s="336" t="s">
        <v>130</v>
      </c>
      <c r="AP118" s="193" t="s">
        <v>136</v>
      </c>
      <c r="AQ118" s="193" t="s">
        <v>311</v>
      </c>
      <c r="AR118" s="193" t="s">
        <v>129</v>
      </c>
      <c r="AS118" s="193" t="s">
        <v>256</v>
      </c>
      <c r="AT118" s="193" t="s">
        <v>77</v>
      </c>
      <c r="AU118" s="337" t="s">
        <v>124</v>
      </c>
      <c r="AV118" s="193" t="s">
        <v>321</v>
      </c>
      <c r="AW118" s="193" t="s">
        <v>667</v>
      </c>
      <c r="AX118" s="193" t="s">
        <v>291</v>
      </c>
      <c r="AY118" s="193" t="s">
        <v>650</v>
      </c>
      <c r="AZ118" s="193" t="s">
        <v>470</v>
      </c>
      <c r="BA118" s="193" t="s">
        <v>451</v>
      </c>
      <c r="BD118" s="193" t="s">
        <v>698</v>
      </c>
      <c r="BE118" s="193" t="s">
        <v>190</v>
      </c>
      <c r="BF118" s="193" t="s">
        <v>391</v>
      </c>
      <c r="BG118" s="193" t="s">
        <v>405</v>
      </c>
      <c r="BH118" s="193" t="s">
        <v>515</v>
      </c>
      <c r="BI118" s="193" t="s">
        <v>536</v>
      </c>
      <c r="BJ118" s="335" t="s">
        <v>402</v>
      </c>
      <c r="BK118" s="193" t="s">
        <v>293</v>
      </c>
      <c r="BL118" s="193" t="s">
        <v>500</v>
      </c>
      <c r="BM118" s="193" t="s">
        <v>216</v>
      </c>
      <c r="BN118" s="193" t="s">
        <v>297</v>
      </c>
      <c r="BO118" s="193" t="s">
        <v>677</v>
      </c>
      <c r="BP118" s="336" t="s">
        <v>162</v>
      </c>
      <c r="BQ118" s="193" t="s">
        <v>117</v>
      </c>
      <c r="BR118" s="193" t="s">
        <v>558</v>
      </c>
      <c r="BS118" s="193" t="s">
        <v>76</v>
      </c>
      <c r="BT118" s="193" t="s">
        <v>476</v>
      </c>
      <c r="BU118" s="193" t="s">
        <v>649</v>
      </c>
      <c r="BV118" s="337" t="s">
        <v>637</v>
      </c>
      <c r="BW118" s="193" t="s">
        <v>2</v>
      </c>
      <c r="BX118" s="193" t="s">
        <v>380</v>
      </c>
      <c r="BY118" s="193" t="s">
        <v>301</v>
      </c>
      <c r="BZ118" s="193" t="s">
        <v>603</v>
      </c>
      <c r="CA118" s="193" t="s">
        <v>302</v>
      </c>
      <c r="CB118" s="193" t="s">
        <v>113</v>
      </c>
      <c r="CE118" s="193" t="s">
        <v>261</v>
      </c>
      <c r="CF118" s="193" t="s">
        <v>500</v>
      </c>
      <c r="CG118" s="193" t="s">
        <v>551</v>
      </c>
      <c r="CH118" s="193" t="s">
        <v>154</v>
      </c>
      <c r="CI118" s="193" t="s">
        <v>575</v>
      </c>
      <c r="CJ118" s="193" t="s">
        <v>221</v>
      </c>
      <c r="CK118" s="335" t="s">
        <v>245</v>
      </c>
      <c r="CL118" s="193" t="s">
        <v>508</v>
      </c>
      <c r="CM118" s="193" t="s">
        <v>600</v>
      </c>
      <c r="CN118" s="193" t="s">
        <v>328</v>
      </c>
      <c r="CO118" s="193" t="s">
        <v>659</v>
      </c>
      <c r="CP118" s="193" t="s">
        <v>354</v>
      </c>
      <c r="CQ118" s="336" t="s">
        <v>281</v>
      </c>
      <c r="CR118" s="193" t="s">
        <v>367</v>
      </c>
      <c r="CS118" s="193" t="s">
        <v>488</v>
      </c>
      <c r="CT118" s="193" t="s">
        <v>400</v>
      </c>
      <c r="CU118" s="193" t="s">
        <v>389</v>
      </c>
      <c r="CV118" s="193" t="s">
        <v>124</v>
      </c>
      <c r="CW118" s="337" t="s">
        <v>418</v>
      </c>
      <c r="CX118" s="193" t="s">
        <v>341</v>
      </c>
      <c r="CY118" s="193" t="s">
        <v>615</v>
      </c>
      <c r="CZ118" s="193" t="s">
        <v>85</v>
      </c>
      <c r="DA118" s="193" t="s">
        <v>459</v>
      </c>
      <c r="DB118" s="193" t="s">
        <v>289</v>
      </c>
      <c r="DC118" s="193" t="s">
        <v>447</v>
      </c>
    </row>
    <row r="119" spans="2:107" x14ac:dyDescent="0.2">
      <c r="B119" s="332" t="s">
        <v>355</v>
      </c>
      <c r="C119" s="332" t="s">
        <v>454</v>
      </c>
      <c r="D119" s="332" t="s">
        <v>215</v>
      </c>
      <c r="E119" s="332" t="s">
        <v>434</v>
      </c>
      <c r="F119" s="332" t="s">
        <v>558</v>
      </c>
      <c r="G119" s="332" t="s">
        <v>583</v>
      </c>
      <c r="H119" s="332" t="s">
        <v>308</v>
      </c>
      <c r="I119" s="331" t="s">
        <v>481</v>
      </c>
      <c r="J119" s="332" t="s">
        <v>347</v>
      </c>
      <c r="K119" s="332" t="s">
        <v>504</v>
      </c>
      <c r="L119" s="332" t="s">
        <v>394</v>
      </c>
      <c r="M119" s="332" t="s">
        <v>295</v>
      </c>
      <c r="N119" s="333" t="s">
        <v>625</v>
      </c>
      <c r="O119" s="332" t="s">
        <v>676</v>
      </c>
      <c r="P119" s="332" t="s">
        <v>150</v>
      </c>
      <c r="Q119" s="332" t="s">
        <v>271</v>
      </c>
      <c r="R119" s="332" t="s">
        <v>472</v>
      </c>
      <c r="S119" s="334" t="s">
        <v>596</v>
      </c>
      <c r="T119" s="332" t="s">
        <v>450</v>
      </c>
      <c r="U119" s="332" t="s">
        <v>98</v>
      </c>
      <c r="V119" s="332" t="s">
        <v>120</v>
      </c>
      <c r="W119" s="332" t="s">
        <v>85</v>
      </c>
      <c r="X119" s="332" t="s">
        <v>268</v>
      </c>
      <c r="Y119" s="332" t="s">
        <v>317</v>
      </c>
      <c r="Z119" s="332" t="s">
        <v>112</v>
      </c>
      <c r="AC119" s="193" t="s">
        <v>205</v>
      </c>
      <c r="AD119" s="193" t="s">
        <v>157</v>
      </c>
      <c r="AE119" s="193" t="s">
        <v>268</v>
      </c>
      <c r="AF119" s="193" t="s">
        <v>137</v>
      </c>
      <c r="AG119" s="193" t="s">
        <v>305</v>
      </c>
      <c r="AH119" s="193" t="s">
        <v>605</v>
      </c>
      <c r="AI119" s="193" t="s">
        <v>364</v>
      </c>
      <c r="AJ119" s="335" t="s">
        <v>481</v>
      </c>
      <c r="AK119" s="193" t="s">
        <v>285</v>
      </c>
      <c r="AL119" s="193" t="s">
        <v>429</v>
      </c>
      <c r="AM119" s="193" t="s">
        <v>192</v>
      </c>
      <c r="AN119" s="193" t="s">
        <v>371</v>
      </c>
      <c r="AO119" s="336" t="s">
        <v>253</v>
      </c>
      <c r="AP119" s="193" t="s">
        <v>99</v>
      </c>
      <c r="AQ119" s="193" t="s">
        <v>316</v>
      </c>
      <c r="AR119" s="193" t="s">
        <v>197</v>
      </c>
      <c r="AS119" s="193" t="s">
        <v>376</v>
      </c>
      <c r="AT119" s="337" t="s">
        <v>262</v>
      </c>
      <c r="AU119" s="193" t="s">
        <v>135</v>
      </c>
      <c r="AV119" s="193" t="s">
        <v>300</v>
      </c>
      <c r="AW119" s="193" t="s">
        <v>597</v>
      </c>
      <c r="AX119" s="193" t="s">
        <v>689</v>
      </c>
      <c r="AY119" s="193" t="s">
        <v>487</v>
      </c>
      <c r="AZ119" s="193" t="s">
        <v>70</v>
      </c>
      <c r="BA119" s="193" t="s">
        <v>508</v>
      </c>
      <c r="BD119" s="193" t="s">
        <v>426</v>
      </c>
      <c r="BE119" s="193" t="s">
        <v>480</v>
      </c>
      <c r="BF119" s="193" t="s">
        <v>233</v>
      </c>
      <c r="BG119" s="193" t="s">
        <v>530</v>
      </c>
      <c r="BH119" s="193" t="s">
        <v>338</v>
      </c>
      <c r="BI119" s="193" t="s">
        <v>237</v>
      </c>
      <c r="BJ119" s="193" t="s">
        <v>684</v>
      </c>
      <c r="BK119" s="335" t="s">
        <v>288</v>
      </c>
      <c r="BL119" s="193" t="s">
        <v>202</v>
      </c>
      <c r="BM119" s="193" t="s">
        <v>411</v>
      </c>
      <c r="BN119" s="193" t="s">
        <v>215</v>
      </c>
      <c r="BO119" s="193" t="s">
        <v>543</v>
      </c>
      <c r="BP119" s="336" t="s">
        <v>594</v>
      </c>
      <c r="BQ119" s="193" t="s">
        <v>622</v>
      </c>
      <c r="BR119" s="193" t="s">
        <v>319</v>
      </c>
      <c r="BS119" s="193" t="s">
        <v>134</v>
      </c>
      <c r="BT119" s="193" t="s">
        <v>240</v>
      </c>
      <c r="BU119" s="337" t="s">
        <v>624</v>
      </c>
      <c r="BV119" s="193" t="s">
        <v>154</v>
      </c>
      <c r="BW119" s="193" t="s">
        <v>248</v>
      </c>
      <c r="BX119" s="193" t="s">
        <v>701</v>
      </c>
      <c r="BY119" s="193" t="s">
        <v>73</v>
      </c>
      <c r="BZ119" s="193" t="s">
        <v>456</v>
      </c>
      <c r="CA119" s="193" t="s">
        <v>483</v>
      </c>
      <c r="CB119" s="193" t="s">
        <v>479</v>
      </c>
      <c r="CE119" s="193" t="s">
        <v>247</v>
      </c>
      <c r="CF119" s="193" t="s">
        <v>651</v>
      </c>
      <c r="CG119" s="193" t="s">
        <v>213</v>
      </c>
      <c r="CH119" s="193" t="s">
        <v>664</v>
      </c>
      <c r="CI119" s="193" t="s">
        <v>374</v>
      </c>
      <c r="CJ119" s="193" t="s">
        <v>351</v>
      </c>
      <c r="CK119" s="193" t="s">
        <v>536</v>
      </c>
      <c r="CL119" s="335" t="s">
        <v>695</v>
      </c>
      <c r="CM119" s="193" t="s">
        <v>134</v>
      </c>
      <c r="CN119" s="193" t="s">
        <v>273</v>
      </c>
      <c r="CO119" s="193" t="s">
        <v>597</v>
      </c>
      <c r="CP119" s="193" t="s">
        <v>241</v>
      </c>
      <c r="CQ119" s="336" t="s">
        <v>204</v>
      </c>
      <c r="CR119" s="193" t="s">
        <v>384</v>
      </c>
      <c r="CS119" s="193" t="s">
        <v>516</v>
      </c>
      <c r="CT119" s="193" t="s">
        <v>425</v>
      </c>
      <c r="CU119" s="193" t="s">
        <v>250</v>
      </c>
      <c r="CV119" s="337" t="s">
        <v>166</v>
      </c>
      <c r="CW119" s="193" t="s">
        <v>75</v>
      </c>
      <c r="CX119" s="193" t="s">
        <v>625</v>
      </c>
      <c r="CY119" s="193" t="s">
        <v>144</v>
      </c>
      <c r="CZ119" s="193" t="s">
        <v>446</v>
      </c>
      <c r="DA119" s="193" t="s">
        <v>242</v>
      </c>
      <c r="DB119" s="193" t="s">
        <v>636</v>
      </c>
      <c r="DC119" s="193" t="s">
        <v>630</v>
      </c>
    </row>
    <row r="120" spans="2:107" x14ac:dyDescent="0.2">
      <c r="B120" s="332" t="s">
        <v>511</v>
      </c>
      <c r="C120" s="332" t="s">
        <v>411</v>
      </c>
      <c r="D120" s="332" t="s">
        <v>173</v>
      </c>
      <c r="E120" s="332" t="s">
        <v>500</v>
      </c>
      <c r="F120" s="332" t="s">
        <v>337</v>
      </c>
      <c r="G120" s="332" t="s">
        <v>159</v>
      </c>
      <c r="H120" s="332" t="s">
        <v>386</v>
      </c>
      <c r="I120" s="332" t="s">
        <v>605</v>
      </c>
      <c r="J120" s="331" t="s">
        <v>184</v>
      </c>
      <c r="K120" s="332" t="s">
        <v>443</v>
      </c>
      <c r="L120" s="332" t="s">
        <v>690</v>
      </c>
      <c r="M120" s="332" t="s">
        <v>278</v>
      </c>
      <c r="N120" s="333" t="s">
        <v>445</v>
      </c>
      <c r="O120" s="332" t="s">
        <v>170</v>
      </c>
      <c r="P120" s="332" t="s">
        <v>604</v>
      </c>
      <c r="Q120" s="332" t="s">
        <v>554</v>
      </c>
      <c r="R120" s="334" t="s">
        <v>231</v>
      </c>
      <c r="S120" s="332" t="s">
        <v>74</v>
      </c>
      <c r="T120" s="332" t="s">
        <v>539</v>
      </c>
      <c r="U120" s="332" t="s">
        <v>630</v>
      </c>
      <c r="V120" s="332" t="s">
        <v>366</v>
      </c>
      <c r="W120" s="332" t="s">
        <v>126</v>
      </c>
      <c r="X120" s="332" t="s">
        <v>205</v>
      </c>
      <c r="Y120" s="332" t="s">
        <v>222</v>
      </c>
      <c r="Z120" s="332" t="s">
        <v>325</v>
      </c>
      <c r="AC120" s="193" t="s">
        <v>188</v>
      </c>
      <c r="AD120" s="193" t="s">
        <v>372</v>
      </c>
      <c r="AE120" s="193" t="s">
        <v>112</v>
      </c>
      <c r="AF120" s="193" t="s">
        <v>222</v>
      </c>
      <c r="AG120" s="193" t="s">
        <v>366</v>
      </c>
      <c r="AH120" s="193" t="s">
        <v>516</v>
      </c>
      <c r="AI120" s="193" t="s">
        <v>571</v>
      </c>
      <c r="AJ120" s="193" t="s">
        <v>504</v>
      </c>
      <c r="AK120" s="335" t="s">
        <v>184</v>
      </c>
      <c r="AL120" s="193" t="s">
        <v>159</v>
      </c>
      <c r="AM120" s="193" t="s">
        <v>193</v>
      </c>
      <c r="AN120" s="193" t="s">
        <v>377</v>
      </c>
      <c r="AO120" s="336" t="s">
        <v>365</v>
      </c>
      <c r="AP120" s="193" t="s">
        <v>263</v>
      </c>
      <c r="AQ120" s="193" t="s">
        <v>218</v>
      </c>
      <c r="AR120" s="193" t="s">
        <v>203</v>
      </c>
      <c r="AS120" s="337" t="s">
        <v>274</v>
      </c>
      <c r="AT120" s="193" t="s">
        <v>108</v>
      </c>
      <c r="AU120" s="193" t="s">
        <v>251</v>
      </c>
      <c r="AV120" s="193" t="s">
        <v>381</v>
      </c>
      <c r="AW120" s="193" t="s">
        <v>522</v>
      </c>
      <c r="AX120" s="193" t="s">
        <v>620</v>
      </c>
      <c r="AY120" s="193" t="s">
        <v>390</v>
      </c>
      <c r="AZ120" s="193" t="s">
        <v>662</v>
      </c>
      <c r="BA120" s="193" t="s">
        <v>272</v>
      </c>
      <c r="BD120" s="193" t="s">
        <v>351</v>
      </c>
      <c r="BE120" s="193" t="s">
        <v>691</v>
      </c>
      <c r="BF120" s="193" t="s">
        <v>90</v>
      </c>
      <c r="BG120" s="193" t="s">
        <v>261</v>
      </c>
      <c r="BH120" s="193" t="s">
        <v>461</v>
      </c>
      <c r="BI120" s="193" t="s">
        <v>337</v>
      </c>
      <c r="BJ120" s="193" t="s">
        <v>436</v>
      </c>
      <c r="BK120" s="193" t="s">
        <v>634</v>
      </c>
      <c r="BL120" s="335" t="s">
        <v>653</v>
      </c>
      <c r="BM120" s="193" t="s">
        <v>368</v>
      </c>
      <c r="BN120" s="193" t="s">
        <v>195</v>
      </c>
      <c r="BO120" s="193" t="s">
        <v>355</v>
      </c>
      <c r="BP120" s="336" t="s">
        <v>657</v>
      </c>
      <c r="BQ120" s="193" t="s">
        <v>181</v>
      </c>
      <c r="BR120" s="193" t="s">
        <v>309</v>
      </c>
      <c r="BS120" s="193" t="s">
        <v>693</v>
      </c>
      <c r="BT120" s="337" t="s">
        <v>212</v>
      </c>
      <c r="BU120" s="193" t="s">
        <v>491</v>
      </c>
      <c r="BV120" s="193" t="s">
        <v>444</v>
      </c>
      <c r="BW120" s="193" t="s">
        <v>544</v>
      </c>
      <c r="BX120" s="193" t="s">
        <v>502</v>
      </c>
      <c r="BY120" s="193" t="s">
        <v>441</v>
      </c>
      <c r="BZ120" s="193" t="s">
        <v>123</v>
      </c>
      <c r="CA120" s="193" t="s">
        <v>562</v>
      </c>
      <c r="CB120" s="193" t="s">
        <v>151</v>
      </c>
      <c r="CE120" s="193" t="s">
        <v>570</v>
      </c>
      <c r="CF120" s="193" t="s">
        <v>284</v>
      </c>
      <c r="CG120" s="193" t="s">
        <v>489</v>
      </c>
      <c r="CH120" s="193" t="s">
        <v>191</v>
      </c>
      <c r="CI120" s="193" t="s">
        <v>168</v>
      </c>
      <c r="CJ120" s="193" t="s">
        <v>239</v>
      </c>
      <c r="CK120" s="193" t="s">
        <v>694</v>
      </c>
      <c r="CL120" s="193" t="s">
        <v>259</v>
      </c>
      <c r="CM120" s="335" t="s">
        <v>344</v>
      </c>
      <c r="CN120" s="193" t="s">
        <v>612</v>
      </c>
      <c r="CO120" s="193" t="s">
        <v>90</v>
      </c>
      <c r="CP120" s="193" t="s">
        <v>293</v>
      </c>
      <c r="CQ120" s="336" t="s">
        <v>434</v>
      </c>
      <c r="CR120" s="193" t="s">
        <v>624</v>
      </c>
      <c r="CS120" s="193" t="s">
        <v>616</v>
      </c>
      <c r="CT120" s="193" t="s">
        <v>378</v>
      </c>
      <c r="CU120" s="337" t="s">
        <v>243</v>
      </c>
      <c r="CV120" s="193" t="s">
        <v>159</v>
      </c>
      <c r="CW120" s="193" t="s">
        <v>689</v>
      </c>
      <c r="CX120" s="193" t="s">
        <v>474</v>
      </c>
      <c r="CY120" s="193" t="s">
        <v>414</v>
      </c>
      <c r="CZ120" s="193" t="s">
        <v>510</v>
      </c>
      <c r="DA120" s="193" t="s">
        <v>668</v>
      </c>
      <c r="DB120" s="193" t="s">
        <v>398</v>
      </c>
      <c r="DC120" s="193" t="s">
        <v>121</v>
      </c>
    </row>
    <row r="121" spans="2:107" x14ac:dyDescent="0.2">
      <c r="B121" s="332" t="s">
        <v>530</v>
      </c>
      <c r="C121" s="332" t="s">
        <v>148</v>
      </c>
      <c r="D121" s="332" t="s">
        <v>391</v>
      </c>
      <c r="E121" s="332" t="s">
        <v>461</v>
      </c>
      <c r="F121" s="332" t="s">
        <v>106</v>
      </c>
      <c r="G121" s="332" t="s">
        <v>245</v>
      </c>
      <c r="H121" s="332" t="s">
        <v>401</v>
      </c>
      <c r="I121" s="332" t="s">
        <v>285</v>
      </c>
      <c r="J121" s="332" t="s">
        <v>469</v>
      </c>
      <c r="K121" s="331" t="s">
        <v>595</v>
      </c>
      <c r="L121" s="332" t="s">
        <v>234</v>
      </c>
      <c r="M121" s="332" t="s">
        <v>581</v>
      </c>
      <c r="N121" s="333" t="s">
        <v>668</v>
      </c>
      <c r="O121" s="332" t="s">
        <v>83</v>
      </c>
      <c r="P121" s="332" t="s">
        <v>404</v>
      </c>
      <c r="Q121" s="334" t="s">
        <v>430</v>
      </c>
      <c r="R121" s="332" t="s">
        <v>572</v>
      </c>
      <c r="S121" s="332" t="s">
        <v>408</v>
      </c>
      <c r="T121" s="332" t="s">
        <v>164</v>
      </c>
      <c r="U121" s="332" t="s">
        <v>209</v>
      </c>
      <c r="V121" s="332" t="s">
        <v>312</v>
      </c>
      <c r="W121" s="332" t="s">
        <v>374</v>
      </c>
      <c r="X121" s="332" t="s">
        <v>137</v>
      </c>
      <c r="Y121" s="332" t="s">
        <v>177</v>
      </c>
      <c r="Z121" s="332" t="s">
        <v>264</v>
      </c>
      <c r="AC121" s="193" t="s">
        <v>199</v>
      </c>
      <c r="AD121" s="193" t="s">
        <v>177</v>
      </c>
      <c r="AE121" s="193" t="s">
        <v>85</v>
      </c>
      <c r="AF121" s="193" t="s">
        <v>125</v>
      </c>
      <c r="AG121" s="193" t="s">
        <v>264</v>
      </c>
      <c r="AH121" s="193" t="s">
        <v>92</v>
      </c>
      <c r="AI121" s="193" t="s">
        <v>469</v>
      </c>
      <c r="AJ121" s="193" t="s">
        <v>308</v>
      </c>
      <c r="AK121" s="193" t="s">
        <v>549</v>
      </c>
      <c r="AL121" s="335" t="s">
        <v>595</v>
      </c>
      <c r="AM121" s="193" t="s">
        <v>153</v>
      </c>
      <c r="AN121" s="193" t="s">
        <v>198</v>
      </c>
      <c r="AO121" s="336" t="s">
        <v>204</v>
      </c>
      <c r="AP121" s="193" t="s">
        <v>131</v>
      </c>
      <c r="AQ121" s="193" t="s">
        <v>252</v>
      </c>
      <c r="AR121" s="337" t="s">
        <v>196</v>
      </c>
      <c r="AS121" s="193" t="s">
        <v>172</v>
      </c>
      <c r="AT121" s="193" t="s">
        <v>191</v>
      </c>
      <c r="AU121" s="193" t="s">
        <v>118</v>
      </c>
      <c r="AV121" s="193" t="s">
        <v>257</v>
      </c>
      <c r="AW121" s="193" t="s">
        <v>1</v>
      </c>
      <c r="AX121" s="193" t="s">
        <v>540</v>
      </c>
      <c r="AY121" s="193" t="s">
        <v>679</v>
      </c>
      <c r="AZ121" s="193" t="s">
        <v>555</v>
      </c>
      <c r="BA121" s="193" t="s">
        <v>579</v>
      </c>
      <c r="BD121" s="193" t="s">
        <v>148</v>
      </c>
      <c r="BE121" s="193" t="s">
        <v>512</v>
      </c>
      <c r="BF121" s="193" t="s">
        <v>569</v>
      </c>
      <c r="BG121" s="193" t="s">
        <v>599</v>
      </c>
      <c r="BH121" s="193" t="s">
        <v>139</v>
      </c>
      <c r="BI121" s="193" t="s">
        <v>255</v>
      </c>
      <c r="BJ121" s="193" t="s">
        <v>173</v>
      </c>
      <c r="BK121" s="193" t="s">
        <v>582</v>
      </c>
      <c r="BL121" s="193" t="s">
        <v>87</v>
      </c>
      <c r="BM121" s="335" t="s">
        <v>185</v>
      </c>
      <c r="BN121" s="193" t="s">
        <v>695</v>
      </c>
      <c r="BO121" s="193" t="s">
        <v>331</v>
      </c>
      <c r="BP121" s="336" t="s">
        <v>434</v>
      </c>
      <c r="BQ121" s="193" t="s">
        <v>551</v>
      </c>
      <c r="BR121" s="193" t="s">
        <v>439</v>
      </c>
      <c r="BS121" s="337" t="s">
        <v>383</v>
      </c>
      <c r="BT121" s="193" t="s">
        <v>548</v>
      </c>
      <c r="BU121" s="193" t="s">
        <v>165</v>
      </c>
      <c r="BV121" s="193" t="s">
        <v>415</v>
      </c>
      <c r="BW121" s="193" t="s">
        <v>279</v>
      </c>
      <c r="BX121" s="193" t="s">
        <v>169</v>
      </c>
      <c r="BY121" s="193" t="s">
        <v>670</v>
      </c>
      <c r="BZ121" s="193" t="s">
        <v>226</v>
      </c>
      <c r="CA121" s="193" t="s">
        <v>320</v>
      </c>
      <c r="CB121" s="193" t="s">
        <v>495</v>
      </c>
      <c r="CE121" s="193" t="s">
        <v>4</v>
      </c>
      <c r="CF121" s="193" t="s">
        <v>678</v>
      </c>
      <c r="CG121" s="193" t="s">
        <v>313</v>
      </c>
      <c r="CH121" s="193" t="s">
        <v>525</v>
      </c>
      <c r="CI121" s="193" t="s">
        <v>238</v>
      </c>
      <c r="CJ121" s="193" t="s">
        <v>98</v>
      </c>
      <c r="CK121" s="193" t="s">
        <v>370</v>
      </c>
      <c r="CL121" s="193" t="s">
        <v>80</v>
      </c>
      <c r="CM121" s="193" t="s">
        <v>660</v>
      </c>
      <c r="CN121" s="335" t="s">
        <v>428</v>
      </c>
      <c r="CO121" s="193" t="s">
        <v>126</v>
      </c>
      <c r="CP121" s="193" t="s">
        <v>419</v>
      </c>
      <c r="CQ121" s="336" t="s">
        <v>590</v>
      </c>
      <c r="CR121" s="193" t="s">
        <v>632</v>
      </c>
      <c r="CS121" s="193" t="s">
        <v>149</v>
      </c>
      <c r="CT121" s="337" t="s">
        <v>461</v>
      </c>
      <c r="CU121" s="193" t="s">
        <v>216</v>
      </c>
      <c r="CV121" s="193" t="s">
        <v>439</v>
      </c>
      <c r="CW121" s="193" t="s">
        <v>248</v>
      </c>
      <c r="CX121" s="193" t="s">
        <v>201</v>
      </c>
      <c r="CY121" s="193" t="s">
        <v>538</v>
      </c>
      <c r="CZ121" s="193" t="s">
        <v>487</v>
      </c>
      <c r="DA121" s="193" t="s">
        <v>566</v>
      </c>
      <c r="DB121" s="193" t="s">
        <v>267</v>
      </c>
      <c r="DC121" s="193" t="s">
        <v>490</v>
      </c>
    </row>
    <row r="122" spans="2:107" x14ac:dyDescent="0.2">
      <c r="B122" s="332" t="s">
        <v>258</v>
      </c>
      <c r="C122" s="332" t="s">
        <v>328</v>
      </c>
      <c r="D122" s="332" t="s">
        <v>371</v>
      </c>
      <c r="E122" s="332" t="s">
        <v>131</v>
      </c>
      <c r="F122" s="332" t="s">
        <v>153</v>
      </c>
      <c r="G122" s="332" t="s">
        <v>270</v>
      </c>
      <c r="H122" s="332" t="s">
        <v>471</v>
      </c>
      <c r="I122" s="332" t="s">
        <v>350</v>
      </c>
      <c r="J122" s="332" t="s">
        <v>414</v>
      </c>
      <c r="K122" s="332" t="s">
        <v>460</v>
      </c>
      <c r="L122" s="331" t="s">
        <v>545</v>
      </c>
      <c r="M122" s="332" t="s">
        <v>88</v>
      </c>
      <c r="N122" s="333" t="s">
        <v>360</v>
      </c>
      <c r="O122" s="332" t="s">
        <v>589</v>
      </c>
      <c r="P122" s="334" t="s">
        <v>607</v>
      </c>
      <c r="Q122" s="332" t="s">
        <v>686</v>
      </c>
      <c r="R122" s="332" t="s">
        <v>521</v>
      </c>
      <c r="S122" s="332" t="s">
        <v>213</v>
      </c>
      <c r="T122" s="332" t="s">
        <v>356</v>
      </c>
      <c r="U122" s="332" t="s">
        <v>567</v>
      </c>
      <c r="V122" s="332" t="s">
        <v>548</v>
      </c>
      <c r="W122" s="332" t="s">
        <v>637</v>
      </c>
      <c r="X122" s="332" t="s">
        <v>693</v>
      </c>
      <c r="Y122" s="332" t="s">
        <v>345</v>
      </c>
      <c r="Z122" s="332" t="s">
        <v>248</v>
      </c>
      <c r="AC122" s="193" t="s">
        <v>493</v>
      </c>
      <c r="AD122" s="193" t="s">
        <v>387</v>
      </c>
      <c r="AE122" s="193" t="s">
        <v>528</v>
      </c>
      <c r="AF122" s="193" t="s">
        <v>310</v>
      </c>
      <c r="AG122" s="193" t="s">
        <v>160</v>
      </c>
      <c r="AH122" s="193" t="s">
        <v>509</v>
      </c>
      <c r="AI122" s="193" t="s">
        <v>577</v>
      </c>
      <c r="AJ122" s="193" t="s">
        <v>175</v>
      </c>
      <c r="AK122" s="193" t="s">
        <v>613</v>
      </c>
      <c r="AL122" s="193" t="s">
        <v>485</v>
      </c>
      <c r="AM122" s="335" t="s">
        <v>545</v>
      </c>
      <c r="AN122" s="193" t="s">
        <v>578</v>
      </c>
      <c r="AO122" s="336" t="s">
        <v>646</v>
      </c>
      <c r="AP122" s="193" t="s">
        <v>88</v>
      </c>
      <c r="AQ122" s="337" t="s">
        <v>242</v>
      </c>
      <c r="AR122" s="193" t="s">
        <v>255</v>
      </c>
      <c r="AS122" s="193" t="s">
        <v>331</v>
      </c>
      <c r="AT122" s="193" t="s">
        <v>320</v>
      </c>
      <c r="AU122" s="193" t="s">
        <v>293</v>
      </c>
      <c r="AV122" s="193" t="s">
        <v>319</v>
      </c>
      <c r="AW122" s="193" t="s">
        <v>220</v>
      </c>
      <c r="AX122" s="193" t="s">
        <v>581</v>
      </c>
      <c r="AY122" s="193" t="s">
        <v>676</v>
      </c>
      <c r="AZ122" s="193" t="s">
        <v>435</v>
      </c>
      <c r="BA122" s="193" t="s">
        <v>234</v>
      </c>
      <c r="BD122" s="193" t="s">
        <v>197</v>
      </c>
      <c r="BE122" s="193" t="s">
        <v>420</v>
      </c>
      <c r="BF122" s="193" t="s">
        <v>578</v>
      </c>
      <c r="BG122" s="193" t="s">
        <v>442</v>
      </c>
      <c r="BH122" s="193" t="s">
        <v>348</v>
      </c>
      <c r="BI122" s="193" t="s">
        <v>572</v>
      </c>
      <c r="BJ122" s="193" t="s">
        <v>315</v>
      </c>
      <c r="BK122" s="193" t="s">
        <v>352</v>
      </c>
      <c r="BL122" s="193" t="s">
        <v>155</v>
      </c>
      <c r="BM122" s="193" t="s">
        <v>506</v>
      </c>
      <c r="BN122" s="335" t="s">
        <v>303</v>
      </c>
      <c r="BO122" s="193" t="s">
        <v>363</v>
      </c>
      <c r="BP122" s="336" t="s">
        <v>554</v>
      </c>
      <c r="BQ122" s="193" t="s">
        <v>300</v>
      </c>
      <c r="BR122" s="337" t="s">
        <v>152</v>
      </c>
      <c r="BS122" s="193" t="s">
        <v>111</v>
      </c>
      <c r="BT122" s="193" t="s">
        <v>114</v>
      </c>
      <c r="BU122" s="193" t="s">
        <v>450</v>
      </c>
      <c r="BV122" s="193" t="s">
        <v>266</v>
      </c>
      <c r="BW122" s="193" t="s">
        <v>339</v>
      </c>
      <c r="BX122" s="193" t="s">
        <v>446</v>
      </c>
      <c r="BY122" s="193" t="s">
        <v>545</v>
      </c>
      <c r="BZ122" s="193" t="s">
        <v>284</v>
      </c>
      <c r="CA122" s="193" t="s">
        <v>389</v>
      </c>
      <c r="CB122" s="193" t="s">
        <v>370</v>
      </c>
      <c r="CE122" s="193" t="s">
        <v>457</v>
      </c>
      <c r="CF122" s="193" t="s">
        <v>155</v>
      </c>
      <c r="CG122" s="193" t="s">
        <v>482</v>
      </c>
      <c r="CH122" s="193" t="s">
        <v>472</v>
      </c>
      <c r="CI122" s="193" t="s">
        <v>172</v>
      </c>
      <c r="CJ122" s="193" t="s">
        <v>232</v>
      </c>
      <c r="CK122" s="193" t="s">
        <v>406</v>
      </c>
      <c r="CL122" s="193" t="s">
        <v>641</v>
      </c>
      <c r="CM122" s="193" t="s">
        <v>222</v>
      </c>
      <c r="CN122" s="193" t="s">
        <v>493</v>
      </c>
      <c r="CO122" s="335" t="s">
        <v>181</v>
      </c>
      <c r="CP122" s="193" t="s">
        <v>637</v>
      </c>
      <c r="CQ122" s="336" t="s">
        <v>320</v>
      </c>
      <c r="CR122" s="193" t="s">
        <v>530</v>
      </c>
      <c r="CS122" s="337" t="s">
        <v>519</v>
      </c>
      <c r="CT122" s="193" t="s">
        <v>577</v>
      </c>
      <c r="CU122" s="193" t="s">
        <v>377</v>
      </c>
      <c r="CV122" s="193" t="s">
        <v>342</v>
      </c>
      <c r="CW122" s="193" t="s">
        <v>364</v>
      </c>
      <c r="CX122" s="193" t="s">
        <v>390</v>
      </c>
      <c r="CY122" s="193" t="s">
        <v>138</v>
      </c>
      <c r="CZ122" s="193" t="s">
        <v>410</v>
      </c>
      <c r="DA122" s="193" t="s">
        <v>585</v>
      </c>
      <c r="DB122" s="193" t="s">
        <v>102</v>
      </c>
      <c r="DC122" s="193" t="s">
        <v>86</v>
      </c>
    </row>
    <row r="123" spans="2:107" x14ac:dyDescent="0.2">
      <c r="B123" s="332" t="s">
        <v>193</v>
      </c>
      <c r="C123" s="332" t="s">
        <v>267</v>
      </c>
      <c r="D123" s="332" t="s">
        <v>316</v>
      </c>
      <c r="E123" s="332" t="s">
        <v>377</v>
      </c>
      <c r="F123" s="332" t="s">
        <v>119</v>
      </c>
      <c r="G123" s="332" t="s">
        <v>453</v>
      </c>
      <c r="H123" s="332" t="s">
        <v>494</v>
      </c>
      <c r="I123" s="332" t="s">
        <v>72</v>
      </c>
      <c r="J123" s="332" t="s">
        <v>488</v>
      </c>
      <c r="K123" s="332" t="s">
        <v>97</v>
      </c>
      <c r="L123" s="332" t="s">
        <v>570</v>
      </c>
      <c r="M123" s="331" t="s">
        <v>626</v>
      </c>
      <c r="N123" s="333" t="s">
        <v>514</v>
      </c>
      <c r="O123" s="334" t="s">
        <v>225</v>
      </c>
      <c r="P123" s="332" t="s">
        <v>111</v>
      </c>
      <c r="Q123" s="332" t="s">
        <v>298</v>
      </c>
      <c r="R123" s="332" t="s">
        <v>614</v>
      </c>
      <c r="S123" s="332" t="s">
        <v>671</v>
      </c>
      <c r="T123" s="332" t="s">
        <v>486</v>
      </c>
      <c r="U123" s="332" t="s">
        <v>335</v>
      </c>
      <c r="V123" s="332" t="s">
        <v>162</v>
      </c>
      <c r="W123" s="332" t="s">
        <v>309</v>
      </c>
      <c r="X123" s="332" t="s">
        <v>518</v>
      </c>
      <c r="Y123" s="332" t="s">
        <v>622</v>
      </c>
      <c r="Z123" s="332" t="s">
        <v>695</v>
      </c>
      <c r="AC123" s="193" t="s">
        <v>93</v>
      </c>
      <c r="AD123" s="193" t="s">
        <v>498</v>
      </c>
      <c r="AE123" s="193" t="s">
        <v>361</v>
      </c>
      <c r="AF123" s="193" t="s">
        <v>421</v>
      </c>
      <c r="AG123" s="193" t="s">
        <v>505</v>
      </c>
      <c r="AH123" s="193" t="s">
        <v>407</v>
      </c>
      <c r="AI123" s="193" t="s">
        <v>145</v>
      </c>
      <c r="AJ123" s="193" t="s">
        <v>592</v>
      </c>
      <c r="AK123" s="193" t="s">
        <v>542</v>
      </c>
      <c r="AL123" s="193" t="s">
        <v>600</v>
      </c>
      <c r="AM123" s="193" t="s">
        <v>111</v>
      </c>
      <c r="AN123" s="335" t="s">
        <v>626</v>
      </c>
      <c r="AO123" s="336" t="s">
        <v>341</v>
      </c>
      <c r="AP123" s="337" t="s">
        <v>478</v>
      </c>
      <c r="AQ123" s="193" t="s">
        <v>643</v>
      </c>
      <c r="AR123" s="193" t="s">
        <v>139</v>
      </c>
      <c r="AS123" s="193" t="s">
        <v>261</v>
      </c>
      <c r="AT123" s="193" t="s">
        <v>123</v>
      </c>
      <c r="AU123" s="193" t="s">
        <v>134</v>
      </c>
      <c r="AV123" s="193" t="s">
        <v>212</v>
      </c>
      <c r="AW123" s="193" t="s">
        <v>102</v>
      </c>
      <c r="AX123" s="193" t="s">
        <v>685</v>
      </c>
      <c r="AY123" s="193" t="s">
        <v>394</v>
      </c>
      <c r="AZ123" s="193" t="s">
        <v>278</v>
      </c>
      <c r="BA123" s="193" t="s">
        <v>604</v>
      </c>
      <c r="BD123" s="193" t="s">
        <v>496</v>
      </c>
      <c r="BE123" s="193" t="s">
        <v>438</v>
      </c>
      <c r="BF123" s="193" t="s">
        <v>163</v>
      </c>
      <c r="BG123" s="193" t="s">
        <v>507</v>
      </c>
      <c r="BH123" s="193" t="s">
        <v>321</v>
      </c>
      <c r="BI123" s="193" t="s">
        <v>77</v>
      </c>
      <c r="BJ123" s="193" t="s">
        <v>475</v>
      </c>
      <c r="BK123" s="193" t="s">
        <v>643</v>
      </c>
      <c r="BL123" s="193" t="s">
        <v>517</v>
      </c>
      <c r="BM123" s="193" t="s">
        <v>164</v>
      </c>
      <c r="BN123" s="193" t="s">
        <v>403</v>
      </c>
      <c r="BO123" s="335" t="s">
        <v>399</v>
      </c>
      <c r="BP123" s="336" t="s">
        <v>227</v>
      </c>
      <c r="BQ123" s="337" t="s">
        <v>539</v>
      </c>
      <c r="BR123" s="193" t="s">
        <v>203</v>
      </c>
      <c r="BS123" s="193" t="s">
        <v>598</v>
      </c>
      <c r="BT123" s="193" t="s">
        <v>271</v>
      </c>
      <c r="BU123" s="193" t="s">
        <v>376</v>
      </c>
      <c r="BV123" s="193" t="s">
        <v>533</v>
      </c>
      <c r="BW123" s="193" t="s">
        <v>626</v>
      </c>
      <c r="BX123" s="193" t="s">
        <v>360</v>
      </c>
      <c r="BY123" s="193" t="s">
        <v>186</v>
      </c>
      <c r="BZ123" s="193" t="s">
        <v>523</v>
      </c>
      <c r="CA123" s="193" t="s">
        <v>172</v>
      </c>
      <c r="CB123" s="193" t="s">
        <v>217</v>
      </c>
      <c r="CE123" s="193" t="s">
        <v>214</v>
      </c>
      <c r="CF123" s="193" t="s">
        <v>604</v>
      </c>
      <c r="CG123" s="193" t="s">
        <v>503</v>
      </c>
      <c r="CH123" s="193" t="s">
        <v>326</v>
      </c>
      <c r="CI123" s="193" t="s">
        <v>230</v>
      </c>
      <c r="CJ123" s="193" t="s">
        <v>576</v>
      </c>
      <c r="CK123" s="193" t="s">
        <v>572</v>
      </c>
      <c r="CL123" s="193" t="s">
        <v>274</v>
      </c>
      <c r="CM123" s="193" t="s">
        <v>550</v>
      </c>
      <c r="CN123" s="193" t="s">
        <v>360</v>
      </c>
      <c r="CO123" s="193" t="s">
        <v>683</v>
      </c>
      <c r="CP123" s="335" t="s">
        <v>125</v>
      </c>
      <c r="CQ123" s="336" t="s">
        <v>361</v>
      </c>
      <c r="CR123" s="337" t="s">
        <v>587</v>
      </c>
      <c r="CS123" s="193" t="s">
        <v>335</v>
      </c>
      <c r="CT123" s="193" t="s">
        <v>195</v>
      </c>
      <c r="CU123" s="193" t="s">
        <v>76</v>
      </c>
      <c r="CV123" s="193" t="s">
        <v>169</v>
      </c>
      <c r="CW123" s="193" t="s">
        <v>426</v>
      </c>
      <c r="CX123" s="193" t="s">
        <v>699</v>
      </c>
      <c r="CY123" s="193" t="s">
        <v>467</v>
      </c>
      <c r="CZ123" s="193" t="s">
        <v>481</v>
      </c>
      <c r="DA123" s="193" t="s">
        <v>579</v>
      </c>
      <c r="DB123" s="193" t="s">
        <v>145</v>
      </c>
      <c r="DC123" s="193" t="s">
        <v>263</v>
      </c>
    </row>
    <row r="124" spans="2:107" x14ac:dyDescent="0.2">
      <c r="B124" s="342" t="s">
        <v>130</v>
      </c>
      <c r="C124" s="342" t="s">
        <v>204</v>
      </c>
      <c r="D124" s="342" t="s">
        <v>253</v>
      </c>
      <c r="E124" s="342" t="s">
        <v>81</v>
      </c>
      <c r="F124" s="342" t="s">
        <v>365</v>
      </c>
      <c r="G124" s="342" t="s">
        <v>410</v>
      </c>
      <c r="H124" s="342" t="s">
        <v>290</v>
      </c>
      <c r="I124" s="342" t="s">
        <v>499</v>
      </c>
      <c r="J124" s="342" t="s">
        <v>525</v>
      </c>
      <c r="K124" s="342" t="s">
        <v>211</v>
      </c>
      <c r="L124" s="342" t="s">
        <v>341</v>
      </c>
      <c r="M124" s="342" t="s">
        <v>303</v>
      </c>
      <c r="N124" s="331" t="s">
        <v>617</v>
      </c>
      <c r="O124" s="342" t="s">
        <v>646</v>
      </c>
      <c r="P124" s="342" t="s">
        <v>399</v>
      </c>
      <c r="Q124" s="342" t="s">
        <v>552</v>
      </c>
      <c r="R124" s="342" t="s">
        <v>146</v>
      </c>
      <c r="S124" s="342" t="s">
        <v>239</v>
      </c>
      <c r="T124" s="342" t="s">
        <v>648</v>
      </c>
      <c r="U124" s="342" t="s">
        <v>666</v>
      </c>
      <c r="V124" s="342" t="s">
        <v>653</v>
      </c>
      <c r="W124" s="342" t="s">
        <v>699</v>
      </c>
      <c r="X124" s="342" t="s">
        <v>288</v>
      </c>
      <c r="Y124" s="342" t="s">
        <v>185</v>
      </c>
      <c r="Z124" s="342" t="s">
        <v>402</v>
      </c>
      <c r="AC124" s="343" t="s">
        <v>183</v>
      </c>
      <c r="AD124" s="343" t="s">
        <v>286</v>
      </c>
      <c r="AE124" s="343" t="s">
        <v>427</v>
      </c>
      <c r="AF124" s="343" t="s">
        <v>413</v>
      </c>
      <c r="AG124" s="343" t="s">
        <v>524</v>
      </c>
      <c r="AH124" s="343" t="s">
        <v>631</v>
      </c>
      <c r="AI124" s="343" t="s">
        <v>553</v>
      </c>
      <c r="AJ124" s="343" t="s">
        <v>623</v>
      </c>
      <c r="AK124" s="343" t="s">
        <v>104</v>
      </c>
      <c r="AL124" s="343" t="s">
        <v>392</v>
      </c>
      <c r="AM124" s="343" t="s">
        <v>155</v>
      </c>
      <c r="AN124" s="343" t="s">
        <v>360</v>
      </c>
      <c r="AO124" s="335" t="s">
        <v>617</v>
      </c>
      <c r="AP124" s="343" t="s">
        <v>586</v>
      </c>
      <c r="AQ124" s="343" t="s">
        <v>514</v>
      </c>
      <c r="AR124" s="343" t="s">
        <v>165</v>
      </c>
      <c r="AS124" s="343" t="s">
        <v>368</v>
      </c>
      <c r="AT124" s="343" t="s">
        <v>73</v>
      </c>
      <c r="AU124" s="343" t="s">
        <v>117</v>
      </c>
      <c r="AV124" s="343" t="s">
        <v>314</v>
      </c>
      <c r="AW124" s="343" t="s">
        <v>445</v>
      </c>
      <c r="AX124" s="343" t="s">
        <v>354</v>
      </c>
      <c r="AY124" s="343" t="s">
        <v>625</v>
      </c>
      <c r="AZ124" s="343" t="s">
        <v>668</v>
      </c>
      <c r="BA124" s="343" t="s">
        <v>4</v>
      </c>
      <c r="BD124" s="343" t="s">
        <v>242</v>
      </c>
      <c r="BE124" s="343" t="s">
        <v>246</v>
      </c>
      <c r="BF124" s="343" t="s">
        <v>489</v>
      </c>
      <c r="BG124" s="343" t="s">
        <v>124</v>
      </c>
      <c r="BH124" s="343" t="s">
        <v>80</v>
      </c>
      <c r="BI124" s="343" t="s">
        <v>462</v>
      </c>
      <c r="BJ124" s="343" t="s">
        <v>478</v>
      </c>
      <c r="BK124" s="343" t="s">
        <v>346</v>
      </c>
      <c r="BL124" s="343" t="s">
        <v>430</v>
      </c>
      <c r="BM124" s="343" t="s">
        <v>262</v>
      </c>
      <c r="BN124" s="343" t="s">
        <v>274</v>
      </c>
      <c r="BO124" s="343" t="s">
        <v>396</v>
      </c>
      <c r="BP124" s="335" t="s">
        <v>617</v>
      </c>
      <c r="BQ124" s="343" t="s">
        <v>482</v>
      </c>
      <c r="BR124" s="343" t="s">
        <v>231</v>
      </c>
      <c r="BS124" s="343" t="s">
        <v>596</v>
      </c>
      <c r="BT124" s="343" t="s">
        <v>196</v>
      </c>
      <c r="BU124" s="343" t="s">
        <v>235</v>
      </c>
      <c r="BV124" s="343" t="s">
        <v>225</v>
      </c>
      <c r="BW124" s="343" t="s">
        <v>537</v>
      </c>
      <c r="BX124" s="343" t="s">
        <v>621</v>
      </c>
      <c r="BY124" s="343" t="s">
        <v>141</v>
      </c>
      <c r="BZ124" s="343" t="s">
        <v>327</v>
      </c>
      <c r="CA124" s="343" t="s">
        <v>492</v>
      </c>
      <c r="CB124" s="343" t="s">
        <v>607</v>
      </c>
      <c r="CE124" s="343" t="s">
        <v>667</v>
      </c>
      <c r="CF124" s="343" t="s">
        <v>542</v>
      </c>
      <c r="CG124" s="343" t="s">
        <v>131</v>
      </c>
      <c r="CH124" s="343" t="s">
        <v>358</v>
      </c>
      <c r="CI124" s="343" t="s">
        <v>285</v>
      </c>
      <c r="CJ124" s="343" t="s">
        <v>513</v>
      </c>
      <c r="CK124" s="343" t="s">
        <v>182</v>
      </c>
      <c r="CL124" s="343" t="s">
        <v>453</v>
      </c>
      <c r="CM124" s="343" t="s">
        <v>393</v>
      </c>
      <c r="CN124" s="343" t="s">
        <v>680</v>
      </c>
      <c r="CO124" s="343" t="s">
        <v>251</v>
      </c>
      <c r="CP124" s="343" t="s">
        <v>352</v>
      </c>
      <c r="CQ124" s="335" t="s">
        <v>617</v>
      </c>
      <c r="CR124" s="343" t="s">
        <v>91</v>
      </c>
      <c r="CS124" s="343" t="s">
        <v>523</v>
      </c>
      <c r="CT124" s="343" t="s">
        <v>160</v>
      </c>
      <c r="CU124" s="343" t="s">
        <v>639</v>
      </c>
      <c r="CV124" s="343" t="s">
        <v>176</v>
      </c>
      <c r="CW124" s="343" t="s">
        <v>692</v>
      </c>
      <c r="CX124" s="343" t="s">
        <v>317</v>
      </c>
      <c r="CY124" s="343" t="s">
        <v>657</v>
      </c>
      <c r="CZ124" s="343" t="s">
        <v>649</v>
      </c>
      <c r="DA124" s="343" t="s">
        <v>226</v>
      </c>
      <c r="DB124" s="343" t="s">
        <v>233</v>
      </c>
      <c r="DC124" s="343" t="s">
        <v>511</v>
      </c>
    </row>
    <row r="125" spans="2:107" x14ac:dyDescent="0.2">
      <c r="B125" s="332" t="s">
        <v>218</v>
      </c>
      <c r="C125" s="332" t="s">
        <v>136</v>
      </c>
      <c r="D125" s="332" t="s">
        <v>192</v>
      </c>
      <c r="E125" s="332" t="s">
        <v>263</v>
      </c>
      <c r="F125" s="332" t="s">
        <v>311</v>
      </c>
      <c r="G125" s="332" t="s">
        <v>557</v>
      </c>
      <c r="H125" s="332" t="s">
        <v>334</v>
      </c>
      <c r="I125" s="332" t="s">
        <v>449</v>
      </c>
      <c r="J125" s="332" t="s">
        <v>166</v>
      </c>
      <c r="K125" s="332" t="s">
        <v>529</v>
      </c>
      <c r="L125" s="332" t="s">
        <v>660</v>
      </c>
      <c r="M125" s="334" t="s">
        <v>478</v>
      </c>
      <c r="N125" s="333" t="s">
        <v>155</v>
      </c>
      <c r="O125" s="331" t="s">
        <v>179</v>
      </c>
      <c r="P125" s="332" t="s">
        <v>643</v>
      </c>
      <c r="Q125" s="332" t="s">
        <v>591</v>
      </c>
      <c r="R125" s="332" t="s">
        <v>663</v>
      </c>
      <c r="S125" s="332" t="s">
        <v>447</v>
      </c>
      <c r="T125" s="332" t="s">
        <v>275</v>
      </c>
      <c r="U125" s="332" t="s">
        <v>176</v>
      </c>
      <c r="V125" s="332" t="s">
        <v>362</v>
      </c>
      <c r="W125" s="332" t="s">
        <v>480</v>
      </c>
      <c r="X125" s="332" t="s">
        <v>599</v>
      </c>
      <c r="Y125" s="332" t="s">
        <v>698</v>
      </c>
      <c r="Z125" s="332" t="s">
        <v>90</v>
      </c>
      <c r="AC125" s="193" t="s">
        <v>458</v>
      </c>
      <c r="AD125" s="193" t="s">
        <v>247</v>
      </c>
      <c r="AE125" s="193" t="s">
        <v>556</v>
      </c>
      <c r="AF125" s="193" t="s">
        <v>344</v>
      </c>
      <c r="AG125" s="193" t="s">
        <v>560</v>
      </c>
      <c r="AH125" s="193" t="s">
        <v>638</v>
      </c>
      <c r="AI125" s="193" t="s">
        <v>647</v>
      </c>
      <c r="AJ125" s="193" t="s">
        <v>474</v>
      </c>
      <c r="AK125" s="193" t="s">
        <v>448</v>
      </c>
      <c r="AL125" s="193" t="s">
        <v>78</v>
      </c>
      <c r="AM125" s="193" t="s">
        <v>570</v>
      </c>
      <c r="AN125" s="337" t="s">
        <v>225</v>
      </c>
      <c r="AO125" s="336" t="s">
        <v>399</v>
      </c>
      <c r="AP125" s="335" t="s">
        <v>179</v>
      </c>
      <c r="AQ125" s="193" t="s">
        <v>660</v>
      </c>
      <c r="AR125" s="193" t="s">
        <v>190</v>
      </c>
      <c r="AS125" s="193" t="s">
        <v>233</v>
      </c>
      <c r="AT125" s="193" t="s">
        <v>380</v>
      </c>
      <c r="AU125" s="193" t="s">
        <v>2</v>
      </c>
      <c r="AV125" s="193" t="s">
        <v>369</v>
      </c>
      <c r="AW125" s="193" t="s">
        <v>640</v>
      </c>
      <c r="AX125" s="193" t="s">
        <v>484</v>
      </c>
      <c r="AY125" s="193" t="s">
        <v>150</v>
      </c>
      <c r="AZ125" s="193" t="s">
        <v>170</v>
      </c>
      <c r="BA125" s="193" t="s">
        <v>690</v>
      </c>
      <c r="BD125" s="193" t="s">
        <v>576</v>
      </c>
      <c r="BE125" s="193" t="s">
        <v>332</v>
      </c>
      <c r="BF125" s="193" t="s">
        <v>251</v>
      </c>
      <c r="BG125" s="193" t="s">
        <v>457</v>
      </c>
      <c r="BH125" s="193" t="s">
        <v>586</v>
      </c>
      <c r="BI125" s="193" t="s">
        <v>179</v>
      </c>
      <c r="BJ125" s="193" t="s">
        <v>307</v>
      </c>
      <c r="BK125" s="193" t="s">
        <v>408</v>
      </c>
      <c r="BL125" s="193" t="s">
        <v>108</v>
      </c>
      <c r="BM125" s="193" t="s">
        <v>280</v>
      </c>
      <c r="BN125" s="193" t="s">
        <v>630</v>
      </c>
      <c r="BO125" s="337" t="s">
        <v>256</v>
      </c>
      <c r="BP125" s="336" t="s">
        <v>168</v>
      </c>
      <c r="BQ125" s="335" t="s">
        <v>341</v>
      </c>
      <c r="BR125" s="193" t="s">
        <v>428</v>
      </c>
      <c r="BS125" s="193" t="s">
        <v>144</v>
      </c>
      <c r="BT125" s="193" t="s">
        <v>0</v>
      </c>
      <c r="BU125" s="193" t="s">
        <v>570</v>
      </c>
      <c r="BV125" s="193" t="s">
        <v>400</v>
      </c>
      <c r="BW125" s="193" t="s">
        <v>98</v>
      </c>
      <c r="BX125" s="193" t="s">
        <v>652</v>
      </c>
      <c r="BY125" s="193" t="s">
        <v>135</v>
      </c>
      <c r="BZ125" s="193" t="s">
        <v>103</v>
      </c>
      <c r="CA125" s="193" t="s">
        <v>88</v>
      </c>
      <c r="CB125" s="193" t="s">
        <v>468</v>
      </c>
      <c r="CE125" s="193" t="s">
        <v>309</v>
      </c>
      <c r="CF125" s="193" t="s">
        <v>2</v>
      </c>
      <c r="CG125" s="193" t="s">
        <v>495</v>
      </c>
      <c r="CH125" s="193" t="s">
        <v>338</v>
      </c>
      <c r="CI125" s="193" t="s">
        <v>397</v>
      </c>
      <c r="CJ125" s="193" t="s">
        <v>81</v>
      </c>
      <c r="CK125" s="193" t="s">
        <v>532</v>
      </c>
      <c r="CL125" s="193" t="s">
        <v>429</v>
      </c>
      <c r="CM125" s="193" t="s">
        <v>451</v>
      </c>
      <c r="CN125" s="193" t="s">
        <v>613</v>
      </c>
      <c r="CO125" s="193" t="s">
        <v>557</v>
      </c>
      <c r="CP125" s="337" t="s">
        <v>357</v>
      </c>
      <c r="CQ125" s="336" t="s">
        <v>150</v>
      </c>
      <c r="CR125" s="335" t="s">
        <v>669</v>
      </c>
      <c r="CS125" s="193" t="s">
        <v>379</v>
      </c>
      <c r="CT125" s="193" t="s">
        <v>586</v>
      </c>
      <c r="CU125" s="193" t="s">
        <v>506</v>
      </c>
      <c r="CV125" s="193" t="s">
        <v>231</v>
      </c>
      <c r="CW125" s="193" t="s">
        <v>118</v>
      </c>
      <c r="CX125" s="193" t="s">
        <v>217</v>
      </c>
      <c r="CY125" s="193" t="s">
        <v>567</v>
      </c>
      <c r="CZ125" s="193" t="s">
        <v>277</v>
      </c>
      <c r="DA125" s="193" t="s">
        <v>177</v>
      </c>
      <c r="DB125" s="193" t="s">
        <v>458</v>
      </c>
      <c r="DC125" s="193" t="s">
        <v>611</v>
      </c>
    </row>
    <row r="126" spans="2:107" x14ac:dyDescent="0.2">
      <c r="B126" s="332" t="s">
        <v>322</v>
      </c>
      <c r="C126" s="332" t="s">
        <v>378</v>
      </c>
      <c r="D126" s="332" t="s">
        <v>99</v>
      </c>
      <c r="E126" s="332" t="s">
        <v>198</v>
      </c>
      <c r="F126" s="332" t="s">
        <v>252</v>
      </c>
      <c r="G126" s="332" t="s">
        <v>230</v>
      </c>
      <c r="H126" s="332" t="s">
        <v>561</v>
      </c>
      <c r="I126" s="332" t="s">
        <v>422</v>
      </c>
      <c r="J126" s="332" t="s">
        <v>140</v>
      </c>
      <c r="K126" s="332" t="s">
        <v>388</v>
      </c>
      <c r="L126" s="334" t="s">
        <v>242</v>
      </c>
      <c r="M126" s="332" t="s">
        <v>578</v>
      </c>
      <c r="N126" s="333" t="s">
        <v>586</v>
      </c>
      <c r="O126" s="332" t="s">
        <v>438</v>
      </c>
      <c r="P126" s="331" t="s">
        <v>282</v>
      </c>
      <c r="Q126" s="332" t="s">
        <v>79</v>
      </c>
      <c r="R126" s="332" t="s">
        <v>105</v>
      </c>
      <c r="S126" s="332" t="s">
        <v>632</v>
      </c>
      <c r="T126" s="332" t="s">
        <v>674</v>
      </c>
      <c r="U126" s="332" t="s">
        <v>406</v>
      </c>
      <c r="V126" s="332" t="s">
        <v>701</v>
      </c>
      <c r="W126" s="332" t="s">
        <v>226</v>
      </c>
      <c r="X126" s="332" t="s">
        <v>113</v>
      </c>
      <c r="Y126" s="332" t="s">
        <v>441</v>
      </c>
      <c r="Z126" s="332" t="s">
        <v>575</v>
      </c>
      <c r="AC126" s="193" t="s">
        <v>452</v>
      </c>
      <c r="AD126" s="193" t="s">
        <v>459</v>
      </c>
      <c r="AE126" s="193" t="s">
        <v>229</v>
      </c>
      <c r="AF126" s="193" t="s">
        <v>419</v>
      </c>
      <c r="AG126" s="193" t="s">
        <v>115</v>
      </c>
      <c r="AH126" s="193" t="s">
        <v>241</v>
      </c>
      <c r="AI126" s="193" t="s">
        <v>432</v>
      </c>
      <c r="AJ126" s="193" t="s">
        <v>520</v>
      </c>
      <c r="AK126" s="193" t="s">
        <v>655</v>
      </c>
      <c r="AL126" s="193" t="s">
        <v>566</v>
      </c>
      <c r="AM126" s="337" t="s">
        <v>607</v>
      </c>
      <c r="AN126" s="193" t="s">
        <v>438</v>
      </c>
      <c r="AO126" s="336" t="s">
        <v>303</v>
      </c>
      <c r="AP126" s="193" t="s">
        <v>589</v>
      </c>
      <c r="AQ126" s="335" t="s">
        <v>282</v>
      </c>
      <c r="AR126" s="193" t="s">
        <v>202</v>
      </c>
      <c r="AS126" s="193" t="s">
        <v>195</v>
      </c>
      <c r="AT126" s="193" t="s">
        <v>201</v>
      </c>
      <c r="AU126" s="193" t="s">
        <v>128</v>
      </c>
      <c r="AV126" s="193" t="s">
        <v>96</v>
      </c>
      <c r="AW126" s="193" t="s">
        <v>680</v>
      </c>
      <c r="AX126" s="193" t="s">
        <v>83</v>
      </c>
      <c r="AY126" s="193" t="s">
        <v>295</v>
      </c>
      <c r="AZ126" s="193" t="s">
        <v>656</v>
      </c>
      <c r="BA126" s="193" t="s">
        <v>404</v>
      </c>
      <c r="BD126" s="193" t="s">
        <v>619</v>
      </c>
      <c r="BE126" s="193" t="s">
        <v>381</v>
      </c>
      <c r="BF126" s="193" t="s">
        <v>296</v>
      </c>
      <c r="BG126" s="193" t="s">
        <v>282</v>
      </c>
      <c r="BH126" s="193" t="s">
        <v>385</v>
      </c>
      <c r="BI126" s="193" t="s">
        <v>636</v>
      </c>
      <c r="BJ126" s="193" t="s">
        <v>209</v>
      </c>
      <c r="BK126" s="193" t="s">
        <v>191</v>
      </c>
      <c r="BL126" s="193" t="s">
        <v>418</v>
      </c>
      <c r="BM126" s="193" t="s">
        <v>660</v>
      </c>
      <c r="BN126" s="337" t="s">
        <v>654</v>
      </c>
      <c r="BO126" s="193" t="s">
        <v>74</v>
      </c>
      <c r="BP126" s="336" t="s">
        <v>129</v>
      </c>
      <c r="BQ126" s="193" t="s">
        <v>564</v>
      </c>
      <c r="BR126" s="335" t="s">
        <v>646</v>
      </c>
      <c r="BS126" s="193" t="s">
        <v>550</v>
      </c>
      <c r="BT126" s="193" t="s">
        <v>514</v>
      </c>
      <c r="BU126" s="193" t="s">
        <v>91</v>
      </c>
      <c r="BV126" s="193" t="s">
        <v>472</v>
      </c>
      <c r="BW126" s="193" t="s">
        <v>118</v>
      </c>
      <c r="BX126" s="193" t="s">
        <v>257</v>
      </c>
      <c r="BY126" s="193" t="s">
        <v>437</v>
      </c>
      <c r="BZ126" s="193" t="s">
        <v>589</v>
      </c>
      <c r="CA126" s="193" t="s">
        <v>547</v>
      </c>
      <c r="CB126" s="193" t="s">
        <v>292</v>
      </c>
      <c r="CE126" s="193" t="s">
        <v>372</v>
      </c>
      <c r="CF126" s="193" t="s">
        <v>560</v>
      </c>
      <c r="CG126" s="193" t="s">
        <v>71</v>
      </c>
      <c r="CH126" s="193" t="s">
        <v>666</v>
      </c>
      <c r="CI126" s="193" t="s">
        <v>100</v>
      </c>
      <c r="CJ126" s="193" t="s">
        <v>355</v>
      </c>
      <c r="CK126" s="193" t="s">
        <v>476</v>
      </c>
      <c r="CL126" s="193" t="s">
        <v>670</v>
      </c>
      <c r="CM126" s="193" t="s">
        <v>480</v>
      </c>
      <c r="CN126" s="193" t="s">
        <v>128</v>
      </c>
      <c r="CO126" s="337" t="s">
        <v>605</v>
      </c>
      <c r="CP126" s="193" t="s">
        <v>1</v>
      </c>
      <c r="CQ126" s="336" t="s">
        <v>520</v>
      </c>
      <c r="CR126" s="193" t="s">
        <v>198</v>
      </c>
      <c r="CS126" s="335" t="s">
        <v>463</v>
      </c>
      <c r="CT126" s="193" t="s">
        <v>404</v>
      </c>
      <c r="CU126" s="193" t="s">
        <v>304</v>
      </c>
      <c r="CV126" s="193" t="s">
        <v>265</v>
      </c>
      <c r="CW126" s="193" t="s">
        <v>270</v>
      </c>
      <c r="CX126" s="193" t="s">
        <v>627</v>
      </c>
      <c r="CY126" s="193" t="s">
        <v>332</v>
      </c>
      <c r="CZ126" s="193" t="s">
        <v>315</v>
      </c>
      <c r="DA126" s="193" t="s">
        <v>396</v>
      </c>
      <c r="DB126" s="193" t="s">
        <v>514</v>
      </c>
      <c r="DC126" s="193" t="s">
        <v>186</v>
      </c>
    </row>
    <row r="127" spans="2:107" x14ac:dyDescent="0.2">
      <c r="B127" s="332" t="s">
        <v>343</v>
      </c>
      <c r="C127" s="332" t="s">
        <v>503</v>
      </c>
      <c r="D127" s="332" t="s">
        <v>546</v>
      </c>
      <c r="E127" s="332" t="s">
        <v>673</v>
      </c>
      <c r="F127" s="332" t="s">
        <v>244</v>
      </c>
      <c r="G127" s="332" t="s">
        <v>266</v>
      </c>
      <c r="H127" s="332" t="s">
        <v>144</v>
      </c>
      <c r="I127" s="332" t="s">
        <v>376</v>
      </c>
      <c r="J127" s="332" t="s">
        <v>118</v>
      </c>
      <c r="K127" s="334" t="s">
        <v>196</v>
      </c>
      <c r="L127" s="332" t="s">
        <v>493</v>
      </c>
      <c r="M127" s="332" t="s">
        <v>310</v>
      </c>
      <c r="N127" s="333" t="s">
        <v>286</v>
      </c>
      <c r="O127" s="332" t="s">
        <v>419</v>
      </c>
      <c r="P127" s="332" t="s">
        <v>452</v>
      </c>
      <c r="Q127" s="331" t="s">
        <v>551</v>
      </c>
      <c r="R127" s="332" t="s">
        <v>297</v>
      </c>
      <c r="S127" s="332" t="s">
        <v>657</v>
      </c>
      <c r="T127" s="332" t="s">
        <v>84</v>
      </c>
      <c r="U127" s="332" t="s">
        <v>543</v>
      </c>
      <c r="V127" s="332" t="s">
        <v>431</v>
      </c>
      <c r="W127" s="332" t="s">
        <v>573</v>
      </c>
      <c r="X127" s="332" t="s">
        <v>689</v>
      </c>
      <c r="Y127" s="332" t="s">
        <v>555</v>
      </c>
      <c r="Z127" s="332" t="s">
        <v>1</v>
      </c>
      <c r="AC127" s="193" t="s">
        <v>495</v>
      </c>
      <c r="AD127" s="193" t="s">
        <v>148</v>
      </c>
      <c r="AE127" s="193" t="s">
        <v>434</v>
      </c>
      <c r="AF127" s="193" t="s">
        <v>301</v>
      </c>
      <c r="AG127" s="193" t="s">
        <v>530</v>
      </c>
      <c r="AH127" s="193" t="s">
        <v>348</v>
      </c>
      <c r="AI127" s="193" t="s">
        <v>572</v>
      </c>
      <c r="AJ127" s="193" t="s">
        <v>450</v>
      </c>
      <c r="AK127" s="193" t="s">
        <v>332</v>
      </c>
      <c r="AL127" s="337" t="s">
        <v>430</v>
      </c>
      <c r="AM127" s="193" t="s">
        <v>548</v>
      </c>
      <c r="AN127" s="193" t="s">
        <v>226</v>
      </c>
      <c r="AO127" s="336" t="s">
        <v>185</v>
      </c>
      <c r="AP127" s="193" t="s">
        <v>637</v>
      </c>
      <c r="AQ127" s="193" t="s">
        <v>701</v>
      </c>
      <c r="AR127" s="335" t="s">
        <v>551</v>
      </c>
      <c r="AS127" s="193" t="s">
        <v>279</v>
      </c>
      <c r="AT127" s="193" t="s">
        <v>512</v>
      </c>
      <c r="AU127" s="193" t="s">
        <v>297</v>
      </c>
      <c r="AV127" s="193" t="s">
        <v>624</v>
      </c>
      <c r="AW127" s="193" t="s">
        <v>343</v>
      </c>
      <c r="AX127" s="193" t="s">
        <v>669</v>
      </c>
      <c r="AY127" s="193" t="s">
        <v>180</v>
      </c>
      <c r="AZ127" s="193" t="s">
        <v>503</v>
      </c>
      <c r="BA127" s="193" t="s">
        <v>477</v>
      </c>
      <c r="BD127" s="193" t="s">
        <v>579</v>
      </c>
      <c r="BE127" s="193" t="s">
        <v>520</v>
      </c>
      <c r="BF127" s="193" t="s">
        <v>131</v>
      </c>
      <c r="BG127" s="193" t="s">
        <v>342</v>
      </c>
      <c r="BH127" s="193" t="s">
        <v>429</v>
      </c>
      <c r="BI127" s="193" t="s">
        <v>549</v>
      </c>
      <c r="BJ127" s="193" t="s">
        <v>272</v>
      </c>
      <c r="BK127" s="193" t="s">
        <v>392</v>
      </c>
      <c r="BL127" s="193" t="s">
        <v>252</v>
      </c>
      <c r="BM127" s="337" t="s">
        <v>455</v>
      </c>
      <c r="BN127" s="193" t="s">
        <v>531</v>
      </c>
      <c r="BO127" s="193" t="s">
        <v>595</v>
      </c>
      <c r="BP127" s="336" t="s">
        <v>679</v>
      </c>
      <c r="BQ127" s="193" t="s">
        <v>655</v>
      </c>
      <c r="BR127" s="193" t="s">
        <v>218</v>
      </c>
      <c r="BS127" s="335" t="s">
        <v>204</v>
      </c>
      <c r="BT127" s="193" t="s">
        <v>412</v>
      </c>
      <c r="BU127" s="193" t="s">
        <v>159</v>
      </c>
      <c r="BV127" s="193" t="s">
        <v>508</v>
      </c>
      <c r="BW127" s="193" t="s">
        <v>566</v>
      </c>
      <c r="BX127" s="193" t="s">
        <v>78</v>
      </c>
      <c r="BY127" s="193" t="s">
        <v>316</v>
      </c>
      <c r="BZ127" s="193" t="s">
        <v>110</v>
      </c>
      <c r="CA127" s="193" t="s">
        <v>308</v>
      </c>
      <c r="CB127" s="193" t="s">
        <v>555</v>
      </c>
      <c r="CE127" s="193" t="s">
        <v>502</v>
      </c>
      <c r="CF127" s="193" t="s">
        <v>698</v>
      </c>
      <c r="CG127" s="193" t="s">
        <v>255</v>
      </c>
      <c r="CH127" s="193" t="s">
        <v>215</v>
      </c>
      <c r="CI127" s="193" t="s">
        <v>101</v>
      </c>
      <c r="CJ127" s="193" t="s">
        <v>175</v>
      </c>
      <c r="CK127" s="193" t="s">
        <v>322</v>
      </c>
      <c r="CL127" s="193" t="s">
        <v>531</v>
      </c>
      <c r="CM127" s="193" t="s">
        <v>443</v>
      </c>
      <c r="CN127" s="337" t="s">
        <v>573</v>
      </c>
      <c r="CO127" s="193" t="s">
        <v>375</v>
      </c>
      <c r="CP127" s="193" t="s">
        <v>350</v>
      </c>
      <c r="CQ127" s="336" t="s">
        <v>336</v>
      </c>
      <c r="CR127" s="193" t="s">
        <v>581</v>
      </c>
      <c r="CS127" s="193" t="s">
        <v>382</v>
      </c>
      <c r="CT127" s="335" t="s">
        <v>403</v>
      </c>
      <c r="CU127" s="193" t="s">
        <v>111</v>
      </c>
      <c r="CV127" s="193" t="s">
        <v>621</v>
      </c>
      <c r="CW127" s="193" t="s">
        <v>619</v>
      </c>
      <c r="CX127" s="193" t="s">
        <v>77</v>
      </c>
      <c r="CY127" s="193" t="s">
        <v>609</v>
      </c>
      <c r="CZ127" s="193" t="s">
        <v>146</v>
      </c>
      <c r="DA127" s="193" t="s">
        <v>675</v>
      </c>
      <c r="DB127" s="193" t="s">
        <v>188</v>
      </c>
      <c r="DC127" s="193" t="s">
        <v>183</v>
      </c>
    </row>
    <row r="128" spans="2:107" x14ac:dyDescent="0.2">
      <c r="B128" s="332" t="s">
        <v>688</v>
      </c>
      <c r="C128" s="332" t="s">
        <v>304</v>
      </c>
      <c r="D128" s="332" t="s">
        <v>158</v>
      </c>
      <c r="E128" s="332" t="s">
        <v>382</v>
      </c>
      <c r="F128" s="332" t="s">
        <v>398</v>
      </c>
      <c r="G128" s="332" t="s">
        <v>203</v>
      </c>
      <c r="H128" s="332" t="s">
        <v>256</v>
      </c>
      <c r="I128" s="332" t="s">
        <v>300</v>
      </c>
      <c r="J128" s="334" t="s">
        <v>274</v>
      </c>
      <c r="K128" s="332" t="s">
        <v>129</v>
      </c>
      <c r="L128" s="332" t="s">
        <v>458</v>
      </c>
      <c r="M128" s="332" t="s">
        <v>498</v>
      </c>
      <c r="N128" s="333" t="s">
        <v>524</v>
      </c>
      <c r="O128" s="332" t="s">
        <v>247</v>
      </c>
      <c r="P128" s="332" t="s">
        <v>93</v>
      </c>
      <c r="Q128" s="332" t="s">
        <v>216</v>
      </c>
      <c r="R128" s="331" t="s">
        <v>436</v>
      </c>
      <c r="S128" s="332" t="s">
        <v>519</v>
      </c>
      <c r="T128" s="332" t="s">
        <v>237</v>
      </c>
      <c r="U128" s="332" t="s">
        <v>582</v>
      </c>
      <c r="V128" s="332" t="s">
        <v>522</v>
      </c>
      <c r="W128" s="332" t="s">
        <v>291</v>
      </c>
      <c r="X128" s="332" t="s">
        <v>508</v>
      </c>
      <c r="Y128" s="332" t="s">
        <v>620</v>
      </c>
      <c r="Z128" s="332" t="s">
        <v>667</v>
      </c>
      <c r="AC128" s="193" t="s">
        <v>415</v>
      </c>
      <c r="AD128" s="193" t="s">
        <v>491</v>
      </c>
      <c r="AE128" s="193" t="s">
        <v>355</v>
      </c>
      <c r="AF128" s="193" t="s">
        <v>411</v>
      </c>
      <c r="AG128" s="193" t="s">
        <v>337</v>
      </c>
      <c r="AH128" s="193" t="s">
        <v>389</v>
      </c>
      <c r="AI128" s="193" t="s">
        <v>523</v>
      </c>
      <c r="AJ128" s="193" t="s">
        <v>271</v>
      </c>
      <c r="AK128" s="337" t="s">
        <v>231</v>
      </c>
      <c r="AL128" s="193" t="s">
        <v>630</v>
      </c>
      <c r="AM128" s="193" t="s">
        <v>695</v>
      </c>
      <c r="AN128" s="193" t="s">
        <v>309</v>
      </c>
      <c r="AO128" s="336" t="s">
        <v>653</v>
      </c>
      <c r="AP128" s="193" t="s">
        <v>480</v>
      </c>
      <c r="AQ128" s="193" t="s">
        <v>90</v>
      </c>
      <c r="AR128" s="193" t="s">
        <v>582</v>
      </c>
      <c r="AS128" s="335" t="s">
        <v>436</v>
      </c>
      <c r="AT128" s="193" t="s">
        <v>351</v>
      </c>
      <c r="AU128" s="193" t="s">
        <v>483</v>
      </c>
      <c r="AV128" s="193" t="s">
        <v>151</v>
      </c>
      <c r="AW128" s="193" t="s">
        <v>398</v>
      </c>
      <c r="AX128" s="193" t="s">
        <v>304</v>
      </c>
      <c r="AY128" s="193" t="s">
        <v>465</v>
      </c>
      <c r="AZ128" s="193" t="s">
        <v>86</v>
      </c>
      <c r="BA128" s="193" t="s">
        <v>678</v>
      </c>
      <c r="BD128" s="193" t="s">
        <v>516</v>
      </c>
      <c r="BE128" s="193" t="s">
        <v>70</v>
      </c>
      <c r="BF128" s="193" t="s">
        <v>474</v>
      </c>
      <c r="BG128" s="193" t="s">
        <v>328</v>
      </c>
      <c r="BH128" s="193" t="s">
        <v>490</v>
      </c>
      <c r="BI128" s="193" t="s">
        <v>424</v>
      </c>
      <c r="BJ128" s="193" t="s">
        <v>635</v>
      </c>
      <c r="BK128" s="193" t="s">
        <v>662</v>
      </c>
      <c r="BL128" s="337" t="s">
        <v>638</v>
      </c>
      <c r="BM128" s="193" t="s">
        <v>99</v>
      </c>
      <c r="BN128" s="193" t="s">
        <v>263</v>
      </c>
      <c r="BO128" s="193" t="s">
        <v>463</v>
      </c>
      <c r="BP128" s="336" t="s">
        <v>285</v>
      </c>
      <c r="BQ128" s="193" t="s">
        <v>390</v>
      </c>
      <c r="BR128" s="193" t="s">
        <v>613</v>
      </c>
      <c r="BS128" s="193" t="s">
        <v>104</v>
      </c>
      <c r="BT128" s="335" t="s">
        <v>365</v>
      </c>
      <c r="BU128" s="193" t="s">
        <v>306</v>
      </c>
      <c r="BV128" s="193" t="s">
        <v>184</v>
      </c>
      <c r="BW128" s="193" t="s">
        <v>522</v>
      </c>
      <c r="BX128" s="193" t="s">
        <v>573</v>
      </c>
      <c r="BY128" s="193" t="s">
        <v>448</v>
      </c>
      <c r="BZ128" s="193" t="s">
        <v>193</v>
      </c>
      <c r="CA128" s="193" t="s">
        <v>156</v>
      </c>
      <c r="CB128" s="193" t="s">
        <v>504</v>
      </c>
      <c r="CE128" s="193" t="s">
        <v>700</v>
      </c>
      <c r="CF128" s="193" t="s">
        <v>366</v>
      </c>
      <c r="CG128" s="193" t="s">
        <v>286</v>
      </c>
      <c r="CH128" s="193" t="s">
        <v>580</v>
      </c>
      <c r="CI128" s="193" t="s">
        <v>105</v>
      </c>
      <c r="CJ128" s="193" t="s">
        <v>123</v>
      </c>
      <c r="CK128" s="193" t="s">
        <v>391</v>
      </c>
      <c r="CL128" s="193" t="s">
        <v>582</v>
      </c>
      <c r="CM128" s="337" t="s">
        <v>594</v>
      </c>
      <c r="CN128" s="193" t="s">
        <v>345</v>
      </c>
      <c r="CO128" s="193" t="s">
        <v>178</v>
      </c>
      <c r="CP128" s="193" t="s">
        <v>92</v>
      </c>
      <c r="CQ128" s="336" t="s">
        <v>679</v>
      </c>
      <c r="CR128" s="193" t="s">
        <v>432</v>
      </c>
      <c r="CS128" s="193" t="s">
        <v>193</v>
      </c>
      <c r="CT128" s="193" t="s">
        <v>473</v>
      </c>
      <c r="CU128" s="335" t="s">
        <v>685</v>
      </c>
      <c r="CV128" s="193" t="s">
        <v>440</v>
      </c>
      <c r="CW128" s="193" t="s">
        <v>161</v>
      </c>
      <c r="CX128" s="193" t="s">
        <v>499</v>
      </c>
      <c r="CY128" s="193" t="s">
        <v>227</v>
      </c>
      <c r="CZ128" s="193" t="s">
        <v>450</v>
      </c>
      <c r="DA128" s="193" t="s">
        <v>327</v>
      </c>
      <c r="DB128" s="193" t="s">
        <v>296</v>
      </c>
      <c r="DC128" s="193" t="s">
        <v>643</v>
      </c>
    </row>
    <row r="129" spans="2:107" x14ac:dyDescent="0.2">
      <c r="B129" s="332" t="s">
        <v>465</v>
      </c>
      <c r="C129" s="332" t="s">
        <v>513</v>
      </c>
      <c r="D129" s="332" t="s">
        <v>665</v>
      </c>
      <c r="E129" s="332" t="s">
        <v>180</v>
      </c>
      <c r="F129" s="332" t="s">
        <v>281</v>
      </c>
      <c r="G129" s="332" t="s">
        <v>77</v>
      </c>
      <c r="H129" s="332" t="s">
        <v>191</v>
      </c>
      <c r="I129" s="334" t="s">
        <v>262</v>
      </c>
      <c r="J129" s="332" t="s">
        <v>315</v>
      </c>
      <c r="K129" s="332" t="s">
        <v>108</v>
      </c>
      <c r="L129" s="332" t="s">
        <v>361</v>
      </c>
      <c r="M129" s="332" t="s">
        <v>229</v>
      </c>
      <c r="N129" s="333" t="s">
        <v>427</v>
      </c>
      <c r="O129" s="332" t="s">
        <v>528</v>
      </c>
      <c r="P129" s="332" t="s">
        <v>556</v>
      </c>
      <c r="Q129" s="332" t="s">
        <v>351</v>
      </c>
      <c r="R129" s="332" t="s">
        <v>608</v>
      </c>
      <c r="S129" s="331" t="s">
        <v>338</v>
      </c>
      <c r="T129" s="332" t="s">
        <v>512</v>
      </c>
      <c r="U129" s="332" t="s">
        <v>405</v>
      </c>
      <c r="V129" s="332" t="s">
        <v>650</v>
      </c>
      <c r="W129" s="332" t="s">
        <v>679</v>
      </c>
      <c r="X129" s="332" t="s">
        <v>487</v>
      </c>
      <c r="Y129" s="332" t="s">
        <v>142</v>
      </c>
      <c r="Z129" s="332" t="s">
        <v>390</v>
      </c>
      <c r="AC129" s="193" t="s">
        <v>173</v>
      </c>
      <c r="AD129" s="193" t="s">
        <v>562</v>
      </c>
      <c r="AE129" s="193" t="s">
        <v>215</v>
      </c>
      <c r="AF129" s="193" t="s">
        <v>391</v>
      </c>
      <c r="AG129" s="193" t="s">
        <v>526</v>
      </c>
      <c r="AH129" s="193" t="s">
        <v>74</v>
      </c>
      <c r="AI129" s="193" t="s">
        <v>507</v>
      </c>
      <c r="AJ129" s="337" t="s">
        <v>596</v>
      </c>
      <c r="AK129" s="193" t="s">
        <v>408</v>
      </c>
      <c r="AL129" s="193" t="s">
        <v>292</v>
      </c>
      <c r="AM129" s="193" t="s">
        <v>599</v>
      </c>
      <c r="AN129" s="193" t="s">
        <v>693</v>
      </c>
      <c r="AO129" s="336" t="s">
        <v>288</v>
      </c>
      <c r="AP129" s="193" t="s">
        <v>113</v>
      </c>
      <c r="AQ129" s="193" t="s">
        <v>518</v>
      </c>
      <c r="AR129" s="193" t="s">
        <v>169</v>
      </c>
      <c r="AS129" s="193" t="s">
        <v>657</v>
      </c>
      <c r="AT129" s="335" t="s">
        <v>338</v>
      </c>
      <c r="AU129" s="193" t="s">
        <v>476</v>
      </c>
      <c r="AV129" s="193" t="s">
        <v>519</v>
      </c>
      <c r="AW129" s="193" t="s">
        <v>535</v>
      </c>
      <c r="AX129" s="193" t="s">
        <v>546</v>
      </c>
      <c r="AY129" s="193" t="s">
        <v>665</v>
      </c>
      <c r="AZ129" s="193" t="s">
        <v>109</v>
      </c>
      <c r="BA129" s="193" t="s">
        <v>158</v>
      </c>
      <c r="BD129" s="193" t="s">
        <v>416</v>
      </c>
      <c r="BE129" s="193" t="s">
        <v>571</v>
      </c>
      <c r="BF129" s="193" t="s">
        <v>682</v>
      </c>
      <c r="BG129" s="193" t="s">
        <v>623</v>
      </c>
      <c r="BH129" s="193" t="s">
        <v>153</v>
      </c>
      <c r="BI129" s="193" t="s">
        <v>322</v>
      </c>
      <c r="BJ129" s="193" t="s">
        <v>497</v>
      </c>
      <c r="BK129" s="337" t="s">
        <v>92</v>
      </c>
      <c r="BL129" s="193" t="s">
        <v>470</v>
      </c>
      <c r="BM129" s="193" t="s">
        <v>647</v>
      </c>
      <c r="BN129" s="193" t="s">
        <v>241</v>
      </c>
      <c r="BO129" s="193" t="s">
        <v>136</v>
      </c>
      <c r="BP129" s="336" t="s">
        <v>243</v>
      </c>
      <c r="BQ129" s="193" t="s">
        <v>245</v>
      </c>
      <c r="BR129" s="193" t="s">
        <v>487</v>
      </c>
      <c r="BS129" s="193" t="s">
        <v>620</v>
      </c>
      <c r="BT129" s="193" t="s">
        <v>485</v>
      </c>
      <c r="BU129" s="335" t="s">
        <v>253</v>
      </c>
      <c r="BV129" s="193" t="s">
        <v>283</v>
      </c>
      <c r="BW129" s="193" t="s">
        <v>386</v>
      </c>
      <c r="BX129" s="193" t="s">
        <v>481</v>
      </c>
      <c r="BY129" s="193" t="s">
        <v>1</v>
      </c>
      <c r="BZ129" s="193" t="s">
        <v>542</v>
      </c>
      <c r="CA129" s="193" t="s">
        <v>377</v>
      </c>
      <c r="CB129" s="193" t="s">
        <v>532</v>
      </c>
      <c r="CE129" s="193" t="s">
        <v>203</v>
      </c>
      <c r="CF129" s="193" t="s">
        <v>339</v>
      </c>
      <c r="CG129" s="193" t="s">
        <v>607</v>
      </c>
      <c r="CH129" s="193" t="s">
        <v>385</v>
      </c>
      <c r="CI129" s="193" t="s">
        <v>164</v>
      </c>
      <c r="CJ129" s="193" t="s">
        <v>427</v>
      </c>
      <c r="CK129" s="193" t="s">
        <v>628</v>
      </c>
      <c r="CL129" s="337" t="s">
        <v>614</v>
      </c>
      <c r="CM129" s="193" t="s">
        <v>82</v>
      </c>
      <c r="CN129" s="193" t="s">
        <v>249</v>
      </c>
      <c r="CO129" s="193" t="s">
        <v>151</v>
      </c>
      <c r="CP129" s="193" t="s">
        <v>515</v>
      </c>
      <c r="CQ129" s="336" t="s">
        <v>185</v>
      </c>
      <c r="CR129" s="193" t="s">
        <v>319</v>
      </c>
      <c r="CS129" s="193" t="s">
        <v>526</v>
      </c>
      <c r="CT129" s="193" t="s">
        <v>409</v>
      </c>
      <c r="CU129" s="193" t="s">
        <v>647</v>
      </c>
      <c r="CV129" s="335" t="s">
        <v>218</v>
      </c>
      <c r="CW129" s="193" t="s">
        <v>563</v>
      </c>
      <c r="CX129" s="193" t="s">
        <v>504</v>
      </c>
      <c r="CY129" s="193" t="s">
        <v>673</v>
      </c>
      <c r="CZ129" s="193" t="s">
        <v>133</v>
      </c>
      <c r="DA129" s="193" t="s">
        <v>422</v>
      </c>
      <c r="DB129" s="193" t="s">
        <v>107</v>
      </c>
      <c r="DC129" s="193" t="s">
        <v>278</v>
      </c>
    </row>
    <row r="130" spans="2:107" x14ac:dyDescent="0.2">
      <c r="B130" s="332" t="s">
        <v>359</v>
      </c>
      <c r="C130" s="332" t="s">
        <v>86</v>
      </c>
      <c r="D130" s="332" t="s">
        <v>535</v>
      </c>
      <c r="E130" s="332" t="s">
        <v>440</v>
      </c>
      <c r="F130" s="332" t="s">
        <v>678</v>
      </c>
      <c r="G130" s="332" t="s">
        <v>381</v>
      </c>
      <c r="H130" s="334" t="s">
        <v>124</v>
      </c>
      <c r="I130" s="332" t="s">
        <v>197</v>
      </c>
      <c r="J130" s="332" t="s">
        <v>251</v>
      </c>
      <c r="K130" s="332" t="s">
        <v>321</v>
      </c>
      <c r="L130" s="332" t="s">
        <v>560</v>
      </c>
      <c r="M130" s="332" t="s">
        <v>421</v>
      </c>
      <c r="N130" s="333" t="s">
        <v>183</v>
      </c>
      <c r="O130" s="332" t="s">
        <v>344</v>
      </c>
      <c r="P130" s="332" t="s">
        <v>505</v>
      </c>
      <c r="Q130" s="332" t="s">
        <v>395</v>
      </c>
      <c r="R130" s="332" t="s">
        <v>483</v>
      </c>
      <c r="S130" s="332" t="s">
        <v>169</v>
      </c>
      <c r="T130" s="331" t="s">
        <v>603</v>
      </c>
      <c r="U130" s="332" t="s">
        <v>151</v>
      </c>
      <c r="V130" s="332" t="s">
        <v>272</v>
      </c>
      <c r="W130" s="332" t="s">
        <v>470</v>
      </c>
      <c r="X130" s="332" t="s">
        <v>597</v>
      </c>
      <c r="Y130" s="332" t="s">
        <v>662</v>
      </c>
      <c r="Z130" s="332" t="s">
        <v>451</v>
      </c>
      <c r="AC130" s="193" t="s">
        <v>76</v>
      </c>
      <c r="AD130" s="193" t="s">
        <v>240</v>
      </c>
      <c r="AE130" s="193" t="s">
        <v>558</v>
      </c>
      <c r="AF130" s="193" t="s">
        <v>500</v>
      </c>
      <c r="AG130" s="193" t="s">
        <v>511</v>
      </c>
      <c r="AH130" s="193" t="s">
        <v>652</v>
      </c>
      <c r="AI130" s="337" t="s">
        <v>141</v>
      </c>
      <c r="AJ130" s="193" t="s">
        <v>98</v>
      </c>
      <c r="AK130" s="193" t="s">
        <v>539</v>
      </c>
      <c r="AL130" s="193" t="s">
        <v>554</v>
      </c>
      <c r="AM130" s="193" t="s">
        <v>162</v>
      </c>
      <c r="AN130" s="193" t="s">
        <v>622</v>
      </c>
      <c r="AO130" s="336" t="s">
        <v>402</v>
      </c>
      <c r="AP130" s="193" t="s">
        <v>698</v>
      </c>
      <c r="AQ130" s="193" t="s">
        <v>362</v>
      </c>
      <c r="AR130" s="193" t="s">
        <v>216</v>
      </c>
      <c r="AS130" s="193" t="s">
        <v>237</v>
      </c>
      <c r="AT130" s="193" t="s">
        <v>405</v>
      </c>
      <c r="AU130" s="335" t="s">
        <v>603</v>
      </c>
      <c r="AV130" s="193" t="s">
        <v>395</v>
      </c>
      <c r="AW130" s="193" t="s">
        <v>688</v>
      </c>
      <c r="AX130" s="193" t="s">
        <v>382</v>
      </c>
      <c r="AY130" s="193" t="s">
        <v>281</v>
      </c>
      <c r="AZ130" s="193" t="s">
        <v>440</v>
      </c>
      <c r="BA130" s="193" t="s">
        <v>359</v>
      </c>
      <c r="BD130" s="193" t="s">
        <v>371</v>
      </c>
      <c r="BE130" s="193" t="s">
        <v>527</v>
      </c>
      <c r="BF130" s="193" t="s">
        <v>228</v>
      </c>
      <c r="BG130" s="193" t="s">
        <v>540</v>
      </c>
      <c r="BH130" s="193" t="s">
        <v>592</v>
      </c>
      <c r="BI130" s="193" t="s">
        <v>145</v>
      </c>
      <c r="BJ130" s="337" t="s">
        <v>198</v>
      </c>
      <c r="BK130" s="193" t="s">
        <v>358</v>
      </c>
      <c r="BL130" s="193" t="s">
        <v>364</v>
      </c>
      <c r="BM130" s="193" t="s">
        <v>451</v>
      </c>
      <c r="BN130" s="193" t="s">
        <v>650</v>
      </c>
      <c r="BO130" s="193" t="s">
        <v>553</v>
      </c>
      <c r="BP130" s="336" t="s">
        <v>311</v>
      </c>
      <c r="BQ130" s="193" t="s">
        <v>89</v>
      </c>
      <c r="BR130" s="193" t="s">
        <v>469</v>
      </c>
      <c r="BS130" s="193" t="s">
        <v>443</v>
      </c>
      <c r="BT130" s="193" t="s">
        <v>291</v>
      </c>
      <c r="BU130" s="193" t="s">
        <v>432</v>
      </c>
      <c r="BV130" s="335" t="s">
        <v>130</v>
      </c>
      <c r="BW130" s="193" t="s">
        <v>563</v>
      </c>
      <c r="BX130" s="193" t="s">
        <v>384</v>
      </c>
      <c r="BY130" s="193" t="s">
        <v>583</v>
      </c>
      <c r="BZ130" s="193" t="s">
        <v>689</v>
      </c>
      <c r="CA130" s="193" t="s">
        <v>600</v>
      </c>
      <c r="CB130" s="193" t="s">
        <v>267</v>
      </c>
      <c r="CE130" s="193" t="s">
        <v>72</v>
      </c>
      <c r="CF130" s="193" t="s">
        <v>642</v>
      </c>
      <c r="CG130" s="193" t="s">
        <v>435</v>
      </c>
      <c r="CH130" s="193" t="s">
        <v>180</v>
      </c>
      <c r="CI130" s="193" t="s">
        <v>324</v>
      </c>
      <c r="CJ130" s="193" t="s">
        <v>399</v>
      </c>
      <c r="CK130" s="337" t="s">
        <v>114</v>
      </c>
      <c r="CL130" s="193" t="s">
        <v>141</v>
      </c>
      <c r="CM130" s="193" t="s">
        <v>381</v>
      </c>
      <c r="CN130" s="193" t="s">
        <v>475</v>
      </c>
      <c r="CO130" s="193" t="s">
        <v>663</v>
      </c>
      <c r="CP130" s="193" t="s">
        <v>353</v>
      </c>
      <c r="CQ130" s="336" t="s">
        <v>120</v>
      </c>
      <c r="CR130" s="193" t="s">
        <v>413</v>
      </c>
      <c r="CS130" s="193" t="s">
        <v>210</v>
      </c>
      <c r="CT130" s="193" t="s">
        <v>441</v>
      </c>
      <c r="CU130" s="193" t="s">
        <v>190</v>
      </c>
      <c r="CV130" s="193" t="s">
        <v>173</v>
      </c>
      <c r="CW130" s="335" t="s">
        <v>543</v>
      </c>
      <c r="CX130" s="193" t="s">
        <v>681</v>
      </c>
      <c r="CY130" s="193" t="s">
        <v>258</v>
      </c>
      <c r="CZ130" s="193" t="s">
        <v>497</v>
      </c>
      <c r="DA130" s="193" t="s">
        <v>595</v>
      </c>
      <c r="DB130" s="193" t="s">
        <v>291</v>
      </c>
      <c r="DC130" s="193" t="s">
        <v>448</v>
      </c>
    </row>
    <row r="131" spans="2:107" x14ac:dyDescent="0.2">
      <c r="B131" s="332" t="s">
        <v>477</v>
      </c>
      <c r="C131" s="332" t="s">
        <v>669</v>
      </c>
      <c r="D131" s="332" t="s">
        <v>109</v>
      </c>
      <c r="E131" s="332" t="s">
        <v>223</v>
      </c>
      <c r="F131" s="332" t="s">
        <v>425</v>
      </c>
      <c r="G131" s="334" t="s">
        <v>327</v>
      </c>
      <c r="H131" s="332" t="s">
        <v>370</v>
      </c>
      <c r="I131" s="332" t="s">
        <v>135</v>
      </c>
      <c r="J131" s="332" t="s">
        <v>172</v>
      </c>
      <c r="K131" s="332" t="s">
        <v>257</v>
      </c>
      <c r="L131" s="332" t="s">
        <v>160</v>
      </c>
      <c r="M131" s="332" t="s">
        <v>387</v>
      </c>
      <c r="N131" s="333" t="s">
        <v>413</v>
      </c>
      <c r="O131" s="332" t="s">
        <v>459</v>
      </c>
      <c r="P131" s="332" t="s">
        <v>115</v>
      </c>
      <c r="Q131" s="332" t="s">
        <v>624</v>
      </c>
      <c r="R131" s="332" t="s">
        <v>279</v>
      </c>
      <c r="S131" s="332" t="s">
        <v>476</v>
      </c>
      <c r="T131" s="332" t="s">
        <v>444</v>
      </c>
      <c r="U131" s="331" t="s">
        <v>101</v>
      </c>
      <c r="V131" s="332" t="s">
        <v>682</v>
      </c>
      <c r="W131" s="332" t="s">
        <v>409</v>
      </c>
      <c r="X131" s="332" t="s">
        <v>70</v>
      </c>
      <c r="Y131" s="332" t="s">
        <v>540</v>
      </c>
      <c r="Z131" s="332" t="s">
        <v>579</v>
      </c>
      <c r="AC131" s="193" t="s">
        <v>456</v>
      </c>
      <c r="AD131" s="193" t="s">
        <v>461</v>
      </c>
      <c r="AE131" s="193" t="s">
        <v>454</v>
      </c>
      <c r="AF131" s="193" t="s">
        <v>273</v>
      </c>
      <c r="AG131" s="193" t="s">
        <v>106</v>
      </c>
      <c r="AH131" s="337" t="s">
        <v>489</v>
      </c>
      <c r="AI131" s="193" t="s">
        <v>164</v>
      </c>
      <c r="AJ131" s="193" t="s">
        <v>472</v>
      </c>
      <c r="AK131" s="193" t="s">
        <v>619</v>
      </c>
      <c r="AL131" s="193" t="s">
        <v>209</v>
      </c>
      <c r="AM131" s="193" t="s">
        <v>248</v>
      </c>
      <c r="AN131" s="193" t="s">
        <v>441</v>
      </c>
      <c r="AO131" s="336" t="s">
        <v>699</v>
      </c>
      <c r="AP131" s="193" t="s">
        <v>345</v>
      </c>
      <c r="AQ131" s="193" t="s">
        <v>575</v>
      </c>
      <c r="AR131" s="193" t="s">
        <v>543</v>
      </c>
      <c r="AS131" s="193" t="s">
        <v>444</v>
      </c>
      <c r="AT131" s="193" t="s">
        <v>608</v>
      </c>
      <c r="AU131" s="193" t="s">
        <v>84</v>
      </c>
      <c r="AV131" s="335" t="s">
        <v>101</v>
      </c>
      <c r="AW131" s="193" t="s">
        <v>244</v>
      </c>
      <c r="AX131" s="193" t="s">
        <v>223</v>
      </c>
      <c r="AY131" s="193" t="s">
        <v>513</v>
      </c>
      <c r="AZ131" s="193" t="s">
        <v>673</v>
      </c>
      <c r="BA131" s="193" t="s">
        <v>425</v>
      </c>
      <c r="BD131" s="193" t="s">
        <v>175</v>
      </c>
      <c r="BE131" s="193" t="s">
        <v>258</v>
      </c>
      <c r="BF131" s="193" t="s">
        <v>178</v>
      </c>
      <c r="BG131" s="193" t="s">
        <v>116</v>
      </c>
      <c r="BH131" s="193" t="s">
        <v>409</v>
      </c>
      <c r="BI131" s="337" t="s">
        <v>597</v>
      </c>
      <c r="BJ131" s="193" t="s">
        <v>407</v>
      </c>
      <c r="BK131" s="193" t="s">
        <v>378</v>
      </c>
      <c r="BL131" s="193" t="s">
        <v>221</v>
      </c>
      <c r="BM131" s="193" t="s">
        <v>538</v>
      </c>
      <c r="BN131" s="193" t="s">
        <v>401</v>
      </c>
      <c r="BO131" s="193" t="s">
        <v>142</v>
      </c>
      <c r="BP131" s="336" t="s">
        <v>509</v>
      </c>
      <c r="BQ131" s="193" t="s">
        <v>192</v>
      </c>
      <c r="BR131" s="193" t="s">
        <v>417</v>
      </c>
      <c r="BS131" s="193" t="s">
        <v>467</v>
      </c>
      <c r="BT131" s="193" t="s">
        <v>605</v>
      </c>
      <c r="BU131" s="193" t="s">
        <v>667</v>
      </c>
      <c r="BV131" s="193" t="s">
        <v>577</v>
      </c>
      <c r="BW131" s="335" t="s">
        <v>81</v>
      </c>
      <c r="BX131" s="193" t="s">
        <v>119</v>
      </c>
      <c r="BY131" s="193" t="s">
        <v>559</v>
      </c>
      <c r="BZ131" s="193" t="s">
        <v>347</v>
      </c>
      <c r="CA131" s="193" t="s">
        <v>431</v>
      </c>
      <c r="CB131" s="193" t="s">
        <v>631</v>
      </c>
      <c r="CE131" s="193" t="s">
        <v>116</v>
      </c>
      <c r="CF131" s="193" t="s">
        <v>470</v>
      </c>
      <c r="CG131" s="193" t="s">
        <v>655</v>
      </c>
      <c r="CH131" s="193" t="s">
        <v>130</v>
      </c>
      <c r="CI131" s="193" t="s">
        <v>156</v>
      </c>
      <c r="CJ131" s="337" t="s">
        <v>295</v>
      </c>
      <c r="CK131" s="193" t="s">
        <v>223</v>
      </c>
      <c r="CL131" s="193" t="s">
        <v>200</v>
      </c>
      <c r="CM131" s="193" t="s">
        <v>449</v>
      </c>
      <c r="CN131" s="193" t="s">
        <v>606</v>
      </c>
      <c r="CO131" s="193" t="s">
        <v>539</v>
      </c>
      <c r="CP131" s="193" t="s">
        <v>266</v>
      </c>
      <c r="CQ131" s="336" t="s">
        <v>492</v>
      </c>
      <c r="CR131" s="193" t="s">
        <v>282</v>
      </c>
      <c r="CS131" s="193" t="s">
        <v>517</v>
      </c>
      <c r="CT131" s="193" t="s">
        <v>312</v>
      </c>
      <c r="CU131" s="193" t="s">
        <v>524</v>
      </c>
      <c r="CV131" s="193" t="s">
        <v>167</v>
      </c>
      <c r="CW131" s="193" t="s">
        <v>521</v>
      </c>
      <c r="CX131" s="335" t="s">
        <v>593</v>
      </c>
      <c r="CY131" s="193" t="s">
        <v>562</v>
      </c>
      <c r="CZ131" s="193" t="s">
        <v>405</v>
      </c>
      <c r="DA131" s="193" t="s">
        <v>87</v>
      </c>
      <c r="DB131" s="193" t="s">
        <v>622</v>
      </c>
      <c r="DC131" s="193" t="s">
        <v>369</v>
      </c>
    </row>
    <row r="132" spans="2:107" x14ac:dyDescent="0.2">
      <c r="B132" s="332" t="s">
        <v>654</v>
      </c>
      <c r="C132" s="332" t="s">
        <v>227</v>
      </c>
      <c r="D132" s="332" t="s">
        <v>428</v>
      </c>
      <c r="E132" s="332" t="s">
        <v>363</v>
      </c>
      <c r="F132" s="334" t="s">
        <v>482</v>
      </c>
      <c r="G132" s="332" t="s">
        <v>672</v>
      </c>
      <c r="H132" s="332" t="s">
        <v>692</v>
      </c>
      <c r="I132" s="332" t="s">
        <v>340</v>
      </c>
      <c r="J132" s="332" t="s">
        <v>353</v>
      </c>
      <c r="K132" s="332" t="s">
        <v>615</v>
      </c>
      <c r="L132" s="332" t="s">
        <v>255</v>
      </c>
      <c r="M132" s="332" t="s">
        <v>293</v>
      </c>
      <c r="N132" s="333" t="s">
        <v>368</v>
      </c>
      <c r="O132" s="332" t="s">
        <v>128</v>
      </c>
      <c r="P132" s="332" t="s">
        <v>202</v>
      </c>
      <c r="Q132" s="332" t="s">
        <v>467</v>
      </c>
      <c r="R132" s="332" t="s">
        <v>306</v>
      </c>
      <c r="S132" s="332" t="s">
        <v>563</v>
      </c>
      <c r="T132" s="332" t="s">
        <v>412</v>
      </c>
      <c r="U132" s="332" t="s">
        <v>283</v>
      </c>
      <c r="V132" s="331" t="s">
        <v>75</v>
      </c>
      <c r="W132" s="332" t="s">
        <v>541</v>
      </c>
      <c r="X132" s="332" t="s">
        <v>357</v>
      </c>
      <c r="Y132" s="332" t="s">
        <v>588</v>
      </c>
      <c r="Z132" s="332" t="s">
        <v>606</v>
      </c>
      <c r="AC132" s="193" t="s">
        <v>352</v>
      </c>
      <c r="AD132" s="193" t="s">
        <v>564</v>
      </c>
      <c r="AE132" s="193" t="s">
        <v>446</v>
      </c>
      <c r="AF132" s="193" t="s">
        <v>280</v>
      </c>
      <c r="AG132" s="337" t="s">
        <v>396</v>
      </c>
      <c r="AH132" s="193" t="s">
        <v>467</v>
      </c>
      <c r="AI132" s="193" t="s">
        <v>559</v>
      </c>
      <c r="AJ132" s="193" t="s">
        <v>221</v>
      </c>
      <c r="AK132" s="193" t="s">
        <v>306</v>
      </c>
      <c r="AL132" s="193" t="s">
        <v>532</v>
      </c>
      <c r="AM132" s="193" t="s">
        <v>270</v>
      </c>
      <c r="AN132" s="193" t="s">
        <v>561</v>
      </c>
      <c r="AO132" s="336" t="s">
        <v>525</v>
      </c>
      <c r="AP132" s="193" t="s">
        <v>471</v>
      </c>
      <c r="AQ132" s="193" t="s">
        <v>230</v>
      </c>
      <c r="AR132" s="193" t="s">
        <v>161</v>
      </c>
      <c r="AS132" s="193" t="s">
        <v>367</v>
      </c>
      <c r="AT132" s="193" t="s">
        <v>326</v>
      </c>
      <c r="AU132" s="193" t="s">
        <v>313</v>
      </c>
      <c r="AV132" s="193" t="s">
        <v>324</v>
      </c>
      <c r="AW132" s="335" t="s">
        <v>75</v>
      </c>
      <c r="AX132" s="193" t="s">
        <v>661</v>
      </c>
      <c r="AY132" s="193" t="s">
        <v>645</v>
      </c>
      <c r="AZ132" s="193" t="s">
        <v>541</v>
      </c>
      <c r="BA132" s="193" t="s">
        <v>238</v>
      </c>
      <c r="BD132" s="193" t="s">
        <v>651</v>
      </c>
      <c r="BE132" s="193" t="s">
        <v>671</v>
      </c>
      <c r="BF132" s="193" t="s">
        <v>694</v>
      </c>
      <c r="BG132" s="193" t="s">
        <v>85</v>
      </c>
      <c r="BH132" s="337" t="s">
        <v>419</v>
      </c>
      <c r="BI132" s="193" t="s">
        <v>115</v>
      </c>
      <c r="BJ132" s="193" t="s">
        <v>333</v>
      </c>
      <c r="BK132" s="193" t="s">
        <v>356</v>
      </c>
      <c r="BL132" s="193" t="s">
        <v>633</v>
      </c>
      <c r="BM132" s="193" t="s">
        <v>305</v>
      </c>
      <c r="BN132" s="193" t="s">
        <v>125</v>
      </c>
      <c r="BO132" s="193" t="s">
        <v>560</v>
      </c>
      <c r="BP132" s="336" t="s">
        <v>639</v>
      </c>
      <c r="BQ132" s="193" t="s">
        <v>406</v>
      </c>
      <c r="BR132" s="193" t="s">
        <v>277</v>
      </c>
      <c r="BS132" s="193" t="s">
        <v>687</v>
      </c>
      <c r="BT132" s="193" t="s">
        <v>264</v>
      </c>
      <c r="BU132" s="193" t="s">
        <v>229</v>
      </c>
      <c r="BV132" s="193" t="s">
        <v>349</v>
      </c>
      <c r="BW132" s="193" t="s">
        <v>591</v>
      </c>
      <c r="BX132" s="335" t="s">
        <v>146</v>
      </c>
      <c r="BY132" s="193" t="s">
        <v>353</v>
      </c>
      <c r="BZ132" s="193" t="s">
        <v>366</v>
      </c>
      <c r="CA132" s="193" t="s">
        <v>524</v>
      </c>
      <c r="CB132" s="193" t="s">
        <v>628</v>
      </c>
      <c r="CE132" s="193" t="s">
        <v>287</v>
      </c>
      <c r="CF132" s="193" t="s">
        <v>529</v>
      </c>
      <c r="CG132" s="193" t="s">
        <v>541</v>
      </c>
      <c r="CH132" s="193" t="s">
        <v>676</v>
      </c>
      <c r="CI132" s="337" t="s">
        <v>477</v>
      </c>
      <c r="CJ132" s="193" t="s">
        <v>103</v>
      </c>
      <c r="CK132" s="193" t="s">
        <v>578</v>
      </c>
      <c r="CL132" s="193" t="s">
        <v>346</v>
      </c>
      <c r="CM132" s="193" t="s">
        <v>554</v>
      </c>
      <c r="CN132" s="193" t="s">
        <v>376</v>
      </c>
      <c r="CO132" s="193" t="s">
        <v>584</v>
      </c>
      <c r="CP132" s="193" t="s">
        <v>356</v>
      </c>
      <c r="CQ132" s="336" t="s">
        <v>696</v>
      </c>
      <c r="CR132" s="193" t="s">
        <v>137</v>
      </c>
      <c r="CS132" s="193" t="s">
        <v>93</v>
      </c>
      <c r="CT132" s="193" t="s">
        <v>634</v>
      </c>
      <c r="CU132" s="193" t="s">
        <v>162</v>
      </c>
      <c r="CV132" s="193" t="s">
        <v>165</v>
      </c>
      <c r="CW132" s="193" t="s">
        <v>456</v>
      </c>
      <c r="CX132" s="193" t="s">
        <v>608</v>
      </c>
      <c r="CY132" s="335" t="s">
        <v>509</v>
      </c>
      <c r="CZ132" s="193" t="s">
        <v>253</v>
      </c>
      <c r="DA132" s="193" t="s">
        <v>110</v>
      </c>
      <c r="DB132" s="193" t="s">
        <v>228</v>
      </c>
      <c r="DC132" s="193" t="s">
        <v>662</v>
      </c>
    </row>
    <row r="133" spans="2:107" x14ac:dyDescent="0.2">
      <c r="B133" s="332" t="s">
        <v>307</v>
      </c>
      <c r="C133" s="332" t="s">
        <v>517</v>
      </c>
      <c r="D133" s="332" t="s">
        <v>636</v>
      </c>
      <c r="E133" s="334" t="s">
        <v>346</v>
      </c>
      <c r="F133" s="332" t="s">
        <v>506</v>
      </c>
      <c r="G133" s="332" t="s">
        <v>294</v>
      </c>
      <c r="H133" s="332" t="s">
        <v>641</v>
      </c>
      <c r="I133" s="332" t="s">
        <v>687</v>
      </c>
      <c r="J133" s="332" t="s">
        <v>700</v>
      </c>
      <c r="K133" s="332" t="s">
        <v>149</v>
      </c>
      <c r="L133" s="332" t="s">
        <v>190</v>
      </c>
      <c r="M133" s="332" t="s">
        <v>261</v>
      </c>
      <c r="N133" s="333" t="s">
        <v>314</v>
      </c>
      <c r="O133" s="332" t="s">
        <v>233</v>
      </c>
      <c r="P133" s="332" t="s">
        <v>139</v>
      </c>
      <c r="Q133" s="332" t="s">
        <v>463</v>
      </c>
      <c r="R133" s="332" t="s">
        <v>89</v>
      </c>
      <c r="S133" s="332" t="s">
        <v>531</v>
      </c>
      <c r="T133" s="332" t="s">
        <v>243</v>
      </c>
      <c r="U133" s="332" t="s">
        <v>417</v>
      </c>
      <c r="V133" s="332" t="s">
        <v>610</v>
      </c>
      <c r="W133" s="331" t="s">
        <v>629</v>
      </c>
      <c r="X133" s="332" t="s">
        <v>214</v>
      </c>
      <c r="Y133" s="332" t="s">
        <v>433</v>
      </c>
      <c r="Z133" s="332" t="s">
        <v>107</v>
      </c>
      <c r="AC133" s="193" t="s">
        <v>420</v>
      </c>
      <c r="AD133" s="193" t="s">
        <v>496</v>
      </c>
      <c r="AE133" s="193" t="s">
        <v>217</v>
      </c>
      <c r="AF133" s="337" t="s">
        <v>235</v>
      </c>
      <c r="AG133" s="193" t="s">
        <v>533</v>
      </c>
      <c r="AH133" s="193" t="s">
        <v>417</v>
      </c>
      <c r="AI133" s="193" t="s">
        <v>89</v>
      </c>
      <c r="AJ133" s="193" t="s">
        <v>358</v>
      </c>
      <c r="AK133" s="193" t="s">
        <v>416</v>
      </c>
      <c r="AL133" s="193" t="s">
        <v>527</v>
      </c>
      <c r="AM133" s="193" t="s">
        <v>97</v>
      </c>
      <c r="AN133" s="193" t="s">
        <v>494</v>
      </c>
      <c r="AO133" s="336" t="s">
        <v>410</v>
      </c>
      <c r="AP133" s="193" t="s">
        <v>334</v>
      </c>
      <c r="AQ133" s="193" t="s">
        <v>529</v>
      </c>
      <c r="AR133" s="193" t="s">
        <v>122</v>
      </c>
      <c r="AS133" s="193" t="s">
        <v>250</v>
      </c>
      <c r="AT133" s="193" t="s">
        <v>133</v>
      </c>
      <c r="AU133" s="193" t="s">
        <v>121</v>
      </c>
      <c r="AV133" s="193" t="s">
        <v>318</v>
      </c>
      <c r="AW133" s="193" t="s">
        <v>107</v>
      </c>
      <c r="AX133" s="335" t="s">
        <v>629</v>
      </c>
      <c r="AY133" s="193" t="s">
        <v>510</v>
      </c>
      <c r="AZ133" s="193" t="s">
        <v>147</v>
      </c>
      <c r="BA133" s="193" t="s">
        <v>642</v>
      </c>
      <c r="BD133" s="193" t="s">
        <v>310</v>
      </c>
      <c r="BE133" s="193" t="s">
        <v>143</v>
      </c>
      <c r="BF133" s="193" t="s">
        <v>298</v>
      </c>
      <c r="BG133" s="337" t="s">
        <v>568</v>
      </c>
      <c r="BH133" s="193" t="s">
        <v>112</v>
      </c>
      <c r="BI133" s="193" t="s">
        <v>188</v>
      </c>
      <c r="BJ133" s="193" t="s">
        <v>413</v>
      </c>
      <c r="BK133" s="193" t="s">
        <v>580</v>
      </c>
      <c r="BL133" s="193" t="s">
        <v>521</v>
      </c>
      <c r="BM133" s="193" t="s">
        <v>82</v>
      </c>
      <c r="BN133" s="193" t="s">
        <v>664</v>
      </c>
      <c r="BO133" s="193" t="s">
        <v>323</v>
      </c>
      <c r="BP133" s="336" t="s">
        <v>344</v>
      </c>
      <c r="BQ133" s="193" t="s">
        <v>289</v>
      </c>
      <c r="BR133" s="193" t="s">
        <v>632</v>
      </c>
      <c r="BS133" s="193" t="s">
        <v>275</v>
      </c>
      <c r="BT133" s="193" t="s">
        <v>294</v>
      </c>
      <c r="BU133" s="193" t="s">
        <v>137</v>
      </c>
      <c r="BV133" s="193" t="s">
        <v>556</v>
      </c>
      <c r="BW133" s="193" t="s">
        <v>644</v>
      </c>
      <c r="BX133" s="193" t="s">
        <v>587</v>
      </c>
      <c r="BY133" s="335" t="s">
        <v>666</v>
      </c>
      <c r="BZ133" s="193" t="s">
        <v>692</v>
      </c>
      <c r="CA133" s="193" t="s">
        <v>222</v>
      </c>
      <c r="CB133" s="193" t="s">
        <v>458</v>
      </c>
      <c r="CE133" s="193" t="s">
        <v>417</v>
      </c>
      <c r="CF133" s="193" t="s">
        <v>386</v>
      </c>
      <c r="CG133" s="193" t="s">
        <v>555</v>
      </c>
      <c r="CH133" s="337" t="s">
        <v>592</v>
      </c>
      <c r="CI133" s="193" t="s">
        <v>99</v>
      </c>
      <c r="CJ133" s="193" t="s">
        <v>299</v>
      </c>
      <c r="CK133" s="193" t="s">
        <v>83</v>
      </c>
      <c r="CL133" s="193" t="s">
        <v>688</v>
      </c>
      <c r="CM133" s="193" t="s">
        <v>194</v>
      </c>
      <c r="CN133" s="193" t="s">
        <v>460</v>
      </c>
      <c r="CO133" s="193" t="s">
        <v>468</v>
      </c>
      <c r="CP133" s="193" t="s">
        <v>348</v>
      </c>
      <c r="CQ133" s="336" t="s">
        <v>262</v>
      </c>
      <c r="CR133" s="193" t="s">
        <v>152</v>
      </c>
      <c r="CS133" s="193" t="s">
        <v>626</v>
      </c>
      <c r="CT133" s="193" t="s">
        <v>219</v>
      </c>
      <c r="CU133" s="193" t="s">
        <v>305</v>
      </c>
      <c r="CV133" s="193" t="s">
        <v>505</v>
      </c>
      <c r="CW133" s="193" t="s">
        <v>644</v>
      </c>
      <c r="CX133" s="193" t="s">
        <v>648</v>
      </c>
      <c r="CY133" s="193" t="s">
        <v>368</v>
      </c>
      <c r="CZ133" s="335" t="s">
        <v>558</v>
      </c>
      <c r="DA133" s="193" t="s">
        <v>279</v>
      </c>
      <c r="DB133" s="193" t="s">
        <v>479</v>
      </c>
      <c r="DC133" s="193" t="s">
        <v>362</v>
      </c>
    </row>
    <row r="134" spans="2:107" x14ac:dyDescent="0.2">
      <c r="B134" s="332" t="s">
        <v>163</v>
      </c>
      <c r="C134" s="332" t="s">
        <v>385</v>
      </c>
      <c r="D134" s="334" t="s">
        <v>246</v>
      </c>
      <c r="E134" s="332" t="s">
        <v>442</v>
      </c>
      <c r="F134" s="332" t="s">
        <v>576</v>
      </c>
      <c r="G134" s="332" t="s">
        <v>696</v>
      </c>
      <c r="H134" s="332" t="s">
        <v>277</v>
      </c>
      <c r="I134" s="332" t="s">
        <v>236</v>
      </c>
      <c r="J134" s="332" t="s">
        <v>593</v>
      </c>
      <c r="K134" s="332" t="s">
        <v>664</v>
      </c>
      <c r="L134" s="332" t="s">
        <v>123</v>
      </c>
      <c r="M134" s="332" t="s">
        <v>201</v>
      </c>
      <c r="N134" s="333" t="s">
        <v>73</v>
      </c>
      <c r="O134" s="332" t="s">
        <v>320</v>
      </c>
      <c r="P134" s="332" t="s">
        <v>380</v>
      </c>
      <c r="Q134" s="332" t="s">
        <v>358</v>
      </c>
      <c r="R134" s="332" t="s">
        <v>455</v>
      </c>
      <c r="S134" s="332" t="s">
        <v>497</v>
      </c>
      <c r="T134" s="332" t="s">
        <v>221</v>
      </c>
      <c r="U134" s="332" t="s">
        <v>424</v>
      </c>
      <c r="V134" s="332" t="s">
        <v>510</v>
      </c>
      <c r="W134" s="332" t="s">
        <v>299</v>
      </c>
      <c r="X134" s="331" t="s">
        <v>627</v>
      </c>
      <c r="Y134" s="332" t="s">
        <v>645</v>
      </c>
      <c r="Z134" s="332" t="s">
        <v>336</v>
      </c>
      <c r="AC134" s="193" t="s">
        <v>339</v>
      </c>
      <c r="AD134" s="193" t="s">
        <v>475</v>
      </c>
      <c r="AE134" s="337" t="s">
        <v>492</v>
      </c>
      <c r="AF134" s="193" t="s">
        <v>403</v>
      </c>
      <c r="AG134" s="193" t="s">
        <v>296</v>
      </c>
      <c r="AH134" s="193" t="s">
        <v>178</v>
      </c>
      <c r="AI134" s="193" t="s">
        <v>563</v>
      </c>
      <c r="AJ134" s="193" t="s">
        <v>497</v>
      </c>
      <c r="AK134" s="193" t="s">
        <v>156</v>
      </c>
      <c r="AL134" s="193" t="s">
        <v>531</v>
      </c>
      <c r="AM134" s="193" t="s">
        <v>449</v>
      </c>
      <c r="AN134" s="193" t="s">
        <v>350</v>
      </c>
      <c r="AO134" s="336" t="s">
        <v>499</v>
      </c>
      <c r="AP134" s="193" t="s">
        <v>422</v>
      </c>
      <c r="AQ134" s="193" t="s">
        <v>72</v>
      </c>
      <c r="AR134" s="193" t="s">
        <v>194</v>
      </c>
      <c r="AS134" s="193" t="s">
        <v>373</v>
      </c>
      <c r="AT134" s="193" t="s">
        <v>260</v>
      </c>
      <c r="AU134" s="193" t="s">
        <v>127</v>
      </c>
      <c r="AV134" s="193" t="s">
        <v>287</v>
      </c>
      <c r="AW134" s="193" t="s">
        <v>393</v>
      </c>
      <c r="AX134" s="193" t="s">
        <v>357</v>
      </c>
      <c r="AY134" s="335" t="s">
        <v>627</v>
      </c>
      <c r="AZ134" s="193" t="s">
        <v>585</v>
      </c>
      <c r="BA134" s="193" t="s">
        <v>214</v>
      </c>
      <c r="BD134" s="193" t="s">
        <v>268</v>
      </c>
      <c r="BE134" s="193" t="s">
        <v>452</v>
      </c>
      <c r="BF134" s="337" t="s">
        <v>584</v>
      </c>
      <c r="BG134" s="193" t="s">
        <v>486</v>
      </c>
      <c r="BH134" s="193" t="s">
        <v>219</v>
      </c>
      <c r="BI134" s="193" t="s">
        <v>683</v>
      </c>
      <c r="BJ134" s="193" t="s">
        <v>372</v>
      </c>
      <c r="BK134" s="193" t="s">
        <v>160</v>
      </c>
      <c r="BL134" s="193" t="s">
        <v>232</v>
      </c>
      <c r="BM134" s="193" t="s">
        <v>567</v>
      </c>
      <c r="BN134" s="193" t="s">
        <v>79</v>
      </c>
      <c r="BO134" s="193" t="s">
        <v>236</v>
      </c>
      <c r="BP134" s="336" t="s">
        <v>199</v>
      </c>
      <c r="BQ134" s="193" t="s">
        <v>421</v>
      </c>
      <c r="BR134" s="193" t="s">
        <v>658</v>
      </c>
      <c r="BS134" s="193" t="s">
        <v>609</v>
      </c>
      <c r="BT134" s="193" t="s">
        <v>663</v>
      </c>
      <c r="BU134" s="193" t="s">
        <v>700</v>
      </c>
      <c r="BV134" s="193" t="s">
        <v>312</v>
      </c>
      <c r="BW134" s="193" t="s">
        <v>427</v>
      </c>
      <c r="BX134" s="193" t="s">
        <v>247</v>
      </c>
      <c r="BY134" s="193" t="s">
        <v>269</v>
      </c>
      <c r="BZ134" s="335" t="s">
        <v>239</v>
      </c>
      <c r="CA134" s="193" t="s">
        <v>615</v>
      </c>
      <c r="CB134" s="193" t="s">
        <v>126</v>
      </c>
      <c r="CE134" s="193" t="s">
        <v>436</v>
      </c>
      <c r="CF134" s="193" t="s">
        <v>677</v>
      </c>
      <c r="CG134" s="337" t="s">
        <v>548</v>
      </c>
      <c r="CH134" s="193" t="s">
        <v>73</v>
      </c>
      <c r="CI134" s="193" t="s">
        <v>106</v>
      </c>
      <c r="CJ134" s="193" t="s">
        <v>142</v>
      </c>
      <c r="CK134" s="193" t="s">
        <v>485</v>
      </c>
      <c r="CL134" s="193" t="s">
        <v>316</v>
      </c>
      <c r="CM134" s="193" t="s">
        <v>527</v>
      </c>
      <c r="CN134" s="193" t="s">
        <v>635</v>
      </c>
      <c r="CO134" s="193" t="s">
        <v>359</v>
      </c>
      <c r="CP134" s="193" t="s">
        <v>373</v>
      </c>
      <c r="CQ134" s="336" t="s">
        <v>211</v>
      </c>
      <c r="CR134" s="193" t="s">
        <v>661</v>
      </c>
      <c r="CS134" s="193" t="s">
        <v>484</v>
      </c>
      <c r="CT134" s="193" t="s">
        <v>135</v>
      </c>
      <c r="CU134" s="193" t="s">
        <v>420</v>
      </c>
      <c r="CV134" s="193" t="s">
        <v>478</v>
      </c>
      <c r="CW134" s="193" t="s">
        <v>363</v>
      </c>
      <c r="CX134" s="193" t="s">
        <v>271</v>
      </c>
      <c r="CY134" s="193" t="s">
        <v>452</v>
      </c>
      <c r="CZ134" s="193" t="s">
        <v>333</v>
      </c>
      <c r="DA134" s="335" t="s">
        <v>674</v>
      </c>
      <c r="DB134" s="193" t="s">
        <v>294</v>
      </c>
      <c r="DC134" s="193" t="s">
        <v>205</v>
      </c>
    </row>
    <row r="135" spans="2:107" x14ac:dyDescent="0.2">
      <c r="B135" s="332" t="s">
        <v>547</v>
      </c>
      <c r="C135" s="334" t="s">
        <v>621</v>
      </c>
      <c r="D135" s="332" t="s">
        <v>284</v>
      </c>
      <c r="E135" s="332" t="s">
        <v>468</v>
      </c>
      <c r="F135" s="332" t="s">
        <v>186</v>
      </c>
      <c r="G135" s="332" t="s">
        <v>633</v>
      </c>
      <c r="H135" s="332" t="s">
        <v>683</v>
      </c>
      <c r="I135" s="332" t="s">
        <v>697</v>
      </c>
      <c r="J135" s="332" t="s">
        <v>82</v>
      </c>
      <c r="K135" s="332" t="s">
        <v>171</v>
      </c>
      <c r="L135" s="332" t="s">
        <v>369</v>
      </c>
      <c r="M135" s="332" t="s">
        <v>134</v>
      </c>
      <c r="N135" s="333" t="s">
        <v>165</v>
      </c>
      <c r="O135" s="332" t="s">
        <v>2</v>
      </c>
      <c r="P135" s="332" t="s">
        <v>212</v>
      </c>
      <c r="Q135" s="332" t="s">
        <v>342</v>
      </c>
      <c r="R135" s="332" t="s">
        <v>416</v>
      </c>
      <c r="S135" s="332" t="s">
        <v>178</v>
      </c>
      <c r="T135" s="332" t="s">
        <v>490</v>
      </c>
      <c r="U135" s="332" t="s">
        <v>527</v>
      </c>
      <c r="V135" s="332" t="s">
        <v>659</v>
      </c>
      <c r="W135" s="332" t="s">
        <v>147</v>
      </c>
      <c r="X135" s="332" t="s">
        <v>393</v>
      </c>
      <c r="Y135" s="331" t="s">
        <v>174</v>
      </c>
      <c r="Z135" s="332" t="s">
        <v>642</v>
      </c>
      <c r="AC135" s="193" t="s">
        <v>457</v>
      </c>
      <c r="AD135" s="337" t="s">
        <v>80</v>
      </c>
      <c r="AE135" s="193" t="s">
        <v>103</v>
      </c>
      <c r="AF135" s="193" t="s">
        <v>0</v>
      </c>
      <c r="AG135" s="193" t="s">
        <v>550</v>
      </c>
      <c r="AH135" s="193" t="s">
        <v>463</v>
      </c>
      <c r="AI135" s="193" t="s">
        <v>243</v>
      </c>
      <c r="AJ135" s="193" t="s">
        <v>424</v>
      </c>
      <c r="AK135" s="193" t="s">
        <v>490</v>
      </c>
      <c r="AL135" s="193" t="s">
        <v>342</v>
      </c>
      <c r="AM135" s="193" t="s">
        <v>453</v>
      </c>
      <c r="AN135" s="193" t="s">
        <v>488</v>
      </c>
      <c r="AO135" s="336" t="s">
        <v>211</v>
      </c>
      <c r="AP135" s="193" t="s">
        <v>166</v>
      </c>
      <c r="AQ135" s="193" t="s">
        <v>557</v>
      </c>
      <c r="AR135" s="193" t="s">
        <v>200</v>
      </c>
      <c r="AS135" s="193" t="s">
        <v>379</v>
      </c>
      <c r="AT135" s="193" t="s">
        <v>94</v>
      </c>
      <c r="AU135" s="193" t="s">
        <v>265</v>
      </c>
      <c r="AV135" s="193" t="s">
        <v>375</v>
      </c>
      <c r="AW135" s="193" t="s">
        <v>610</v>
      </c>
      <c r="AX135" s="193" t="s">
        <v>433</v>
      </c>
      <c r="AY135" s="193" t="s">
        <v>336</v>
      </c>
      <c r="AZ135" s="335" t="s">
        <v>174</v>
      </c>
      <c r="BA135" s="193" t="s">
        <v>659</v>
      </c>
      <c r="BD135" s="193" t="s">
        <v>675</v>
      </c>
      <c r="BE135" s="337" t="s">
        <v>120</v>
      </c>
      <c r="BF135" s="193" t="s">
        <v>286</v>
      </c>
      <c r="BG135" s="193" t="s">
        <v>167</v>
      </c>
      <c r="BH135" s="193" t="s">
        <v>614</v>
      </c>
      <c r="BI135" s="193" t="s">
        <v>213</v>
      </c>
      <c r="BJ135" s="193" t="s">
        <v>171</v>
      </c>
      <c r="BK135" s="193" t="s">
        <v>259</v>
      </c>
      <c r="BL135" s="193" t="s">
        <v>459</v>
      </c>
      <c r="BM135" s="193" t="s">
        <v>590</v>
      </c>
      <c r="BN135" s="193" t="s">
        <v>574</v>
      </c>
      <c r="BO135" s="193" t="s">
        <v>674</v>
      </c>
      <c r="BP135" s="336" t="s">
        <v>696</v>
      </c>
      <c r="BQ135" s="193" t="s">
        <v>157</v>
      </c>
      <c r="BR135" s="193" t="s">
        <v>505</v>
      </c>
      <c r="BS135" s="193" t="s">
        <v>361</v>
      </c>
      <c r="BT135" s="193" t="s">
        <v>71</v>
      </c>
      <c r="BU135" s="193" t="s">
        <v>176</v>
      </c>
      <c r="BV135" s="193" t="s">
        <v>641</v>
      </c>
      <c r="BW135" s="193" t="s">
        <v>177</v>
      </c>
      <c r="BX135" s="193" t="s">
        <v>325</v>
      </c>
      <c r="BY135" s="193" t="s">
        <v>498</v>
      </c>
      <c r="BZ135" s="193" t="s">
        <v>602</v>
      </c>
      <c r="CA135" s="335" t="s">
        <v>552</v>
      </c>
      <c r="CB135" s="193" t="s">
        <v>340</v>
      </c>
      <c r="CE135" s="193" t="s">
        <v>486</v>
      </c>
      <c r="CF135" s="337" t="s">
        <v>633</v>
      </c>
      <c r="CG135" s="193" t="s">
        <v>157</v>
      </c>
      <c r="CH135" s="193" t="s">
        <v>556</v>
      </c>
      <c r="CI135" s="193" t="s">
        <v>95</v>
      </c>
      <c r="CJ135" s="193" t="s">
        <v>653</v>
      </c>
      <c r="CK135" s="193" t="s">
        <v>117</v>
      </c>
      <c r="CL135" s="193" t="s">
        <v>415</v>
      </c>
      <c r="CM135" s="193" t="s">
        <v>483</v>
      </c>
      <c r="CN135" s="193" t="s">
        <v>224</v>
      </c>
      <c r="CO135" s="193" t="s">
        <v>192</v>
      </c>
      <c r="CP135" s="193" t="s">
        <v>283</v>
      </c>
      <c r="CQ135" s="336" t="s">
        <v>308</v>
      </c>
      <c r="CR135" s="193" t="s">
        <v>540</v>
      </c>
      <c r="CS135" s="193" t="s">
        <v>638</v>
      </c>
      <c r="CT135" s="193" t="s">
        <v>388</v>
      </c>
      <c r="CU135" s="193" t="s">
        <v>629</v>
      </c>
      <c r="CV135" s="193" t="s">
        <v>170</v>
      </c>
      <c r="CW135" s="193" t="s">
        <v>343</v>
      </c>
      <c r="CX135" s="193" t="s">
        <v>260</v>
      </c>
      <c r="CY135" s="193" t="s">
        <v>88</v>
      </c>
      <c r="CZ135" s="193" t="s">
        <v>442</v>
      </c>
      <c r="DA135" s="193" t="s">
        <v>430</v>
      </c>
      <c r="DB135" s="335" t="s">
        <v>300</v>
      </c>
      <c r="DC135" s="193" t="s">
        <v>533</v>
      </c>
    </row>
    <row r="136" spans="2:107" x14ac:dyDescent="0.2">
      <c r="B136" s="334" t="s">
        <v>537</v>
      </c>
      <c r="C136" s="332" t="s">
        <v>114</v>
      </c>
      <c r="D136" s="332" t="s">
        <v>400</v>
      </c>
      <c r="E136" s="332" t="s">
        <v>598</v>
      </c>
      <c r="F136" s="332" t="s">
        <v>91</v>
      </c>
      <c r="G136" s="332" t="s">
        <v>219</v>
      </c>
      <c r="H136" s="332" t="s">
        <v>100</v>
      </c>
      <c r="I136" s="332" t="s">
        <v>568</v>
      </c>
      <c r="J136" s="332" t="s">
        <v>675</v>
      </c>
      <c r="K136" s="332" t="s">
        <v>694</v>
      </c>
      <c r="L136" s="332" t="s">
        <v>319</v>
      </c>
      <c r="M136" s="332" t="s">
        <v>331</v>
      </c>
      <c r="N136" s="333" t="s">
        <v>117</v>
      </c>
      <c r="O136" s="332" t="s">
        <v>195</v>
      </c>
      <c r="P136" s="332" t="s">
        <v>96</v>
      </c>
      <c r="Q136" s="332" t="s">
        <v>532</v>
      </c>
      <c r="R136" s="332" t="s">
        <v>559</v>
      </c>
      <c r="S136" s="332" t="s">
        <v>156</v>
      </c>
      <c r="T136" s="332" t="s">
        <v>384</v>
      </c>
      <c r="U136" s="332" t="s">
        <v>110</v>
      </c>
      <c r="V136" s="332" t="s">
        <v>238</v>
      </c>
      <c r="W136" s="332" t="s">
        <v>661</v>
      </c>
      <c r="X136" s="332" t="s">
        <v>585</v>
      </c>
      <c r="Y136" s="332" t="s">
        <v>276</v>
      </c>
      <c r="Z136" s="331" t="s">
        <v>473</v>
      </c>
      <c r="AC136" s="337" t="s">
        <v>462</v>
      </c>
      <c r="AD136" s="193" t="s">
        <v>168</v>
      </c>
      <c r="AE136" s="193" t="s">
        <v>437</v>
      </c>
      <c r="AF136" s="193" t="s">
        <v>418</v>
      </c>
      <c r="AG136" s="193" t="s">
        <v>152</v>
      </c>
      <c r="AH136" s="193" t="s">
        <v>283</v>
      </c>
      <c r="AI136" s="193" t="s">
        <v>384</v>
      </c>
      <c r="AJ136" s="193" t="s">
        <v>455</v>
      </c>
      <c r="AK136" s="193" t="s">
        <v>412</v>
      </c>
      <c r="AL136" s="193" t="s">
        <v>110</v>
      </c>
      <c r="AM136" s="193" t="s">
        <v>460</v>
      </c>
      <c r="AN136" s="193" t="s">
        <v>140</v>
      </c>
      <c r="AO136" s="336" t="s">
        <v>290</v>
      </c>
      <c r="AP136" s="193" t="s">
        <v>414</v>
      </c>
      <c r="AQ136" s="193" t="s">
        <v>388</v>
      </c>
      <c r="AR136" s="193" t="s">
        <v>189</v>
      </c>
      <c r="AS136" s="193" t="s">
        <v>182</v>
      </c>
      <c r="AT136" s="193" t="s">
        <v>187</v>
      </c>
      <c r="AU136" s="193" t="s">
        <v>138</v>
      </c>
      <c r="AV136" s="193" t="s">
        <v>254</v>
      </c>
      <c r="AW136" s="193" t="s">
        <v>606</v>
      </c>
      <c r="AX136" s="193" t="s">
        <v>276</v>
      </c>
      <c r="AY136" s="193" t="s">
        <v>299</v>
      </c>
      <c r="AZ136" s="193" t="s">
        <v>588</v>
      </c>
      <c r="BA136" s="335" t="s">
        <v>473</v>
      </c>
      <c r="BD136" s="337" t="s">
        <v>335</v>
      </c>
      <c r="BE136" s="193" t="s">
        <v>100</v>
      </c>
      <c r="BF136" s="193" t="s">
        <v>317</v>
      </c>
      <c r="BG136" s="193" t="s">
        <v>493</v>
      </c>
      <c r="BH136" s="193" t="s">
        <v>611</v>
      </c>
      <c r="BI136" s="193" t="s">
        <v>618</v>
      </c>
      <c r="BJ136" s="193" t="s">
        <v>686</v>
      </c>
      <c r="BK136" s="193" t="s">
        <v>697</v>
      </c>
      <c r="BL136" s="193" t="s">
        <v>132</v>
      </c>
      <c r="BM136" s="193" t="s">
        <v>387</v>
      </c>
      <c r="BN136" s="193" t="s">
        <v>183</v>
      </c>
      <c r="BO136" s="193" t="s">
        <v>210</v>
      </c>
      <c r="BP136" s="336" t="s">
        <v>105</v>
      </c>
      <c r="BQ136" s="193" t="s">
        <v>593</v>
      </c>
      <c r="BR136" s="193" t="s">
        <v>249</v>
      </c>
      <c r="BS136" s="193" t="s">
        <v>374</v>
      </c>
      <c r="BT136" s="193" t="s">
        <v>528</v>
      </c>
      <c r="BU136" s="193" t="s">
        <v>612</v>
      </c>
      <c r="BV136" s="193" t="s">
        <v>447</v>
      </c>
      <c r="BW136" s="193" t="s">
        <v>149</v>
      </c>
      <c r="BX136" s="193" t="s">
        <v>672</v>
      </c>
      <c r="BY136" s="193" t="s">
        <v>205</v>
      </c>
      <c r="BZ136" s="193" t="s">
        <v>93</v>
      </c>
      <c r="CA136" s="193" t="s">
        <v>95</v>
      </c>
      <c r="CB136" s="335" t="s">
        <v>648</v>
      </c>
      <c r="CE136" s="337" t="s">
        <v>652</v>
      </c>
      <c r="CF136" s="193" t="s">
        <v>197</v>
      </c>
      <c r="CG136" s="193" t="s">
        <v>462</v>
      </c>
      <c r="CH136" s="193" t="s">
        <v>303</v>
      </c>
      <c r="CI136" s="193" t="s">
        <v>598</v>
      </c>
      <c r="CJ136" s="193" t="s">
        <v>268</v>
      </c>
      <c r="CK136" s="193" t="s">
        <v>115</v>
      </c>
      <c r="CL136" s="193" t="s">
        <v>574</v>
      </c>
      <c r="CM136" s="193" t="s">
        <v>275</v>
      </c>
      <c r="CN136" s="193" t="s">
        <v>672</v>
      </c>
      <c r="CO136" s="193" t="s">
        <v>337</v>
      </c>
      <c r="CP136" s="193" t="s">
        <v>297</v>
      </c>
      <c r="CQ136" s="336" t="s">
        <v>383</v>
      </c>
      <c r="CR136" s="193" t="s">
        <v>701</v>
      </c>
      <c r="CS136" s="193" t="s">
        <v>314</v>
      </c>
      <c r="CT136" s="193" t="s">
        <v>401</v>
      </c>
      <c r="CU136" s="193" t="s">
        <v>620</v>
      </c>
      <c r="CV136" s="193" t="s">
        <v>78</v>
      </c>
      <c r="CW136" s="193" t="s">
        <v>371</v>
      </c>
      <c r="CX136" s="193" t="s">
        <v>424</v>
      </c>
      <c r="CY136" s="193" t="s">
        <v>656</v>
      </c>
      <c r="CZ136" s="193" t="s">
        <v>465</v>
      </c>
      <c r="DA136" s="193" t="s">
        <v>127</v>
      </c>
      <c r="DB136" s="193" t="s">
        <v>97</v>
      </c>
      <c r="DC136" s="335" t="s">
        <v>147</v>
      </c>
    </row>
    <row r="139" spans="2:107" x14ac:dyDescent="0.2">
      <c r="B139" s="332" t="s">
        <v>612</v>
      </c>
      <c r="C139" s="332" t="s">
        <v>574</v>
      </c>
      <c r="D139" s="332" t="s">
        <v>232</v>
      </c>
      <c r="E139" s="332" t="s">
        <v>143</v>
      </c>
      <c r="F139" s="332" t="s">
        <v>628</v>
      </c>
      <c r="G139" s="332" t="s">
        <v>538</v>
      </c>
      <c r="H139" s="332" t="s">
        <v>228</v>
      </c>
      <c r="I139" s="332" t="s">
        <v>481</v>
      </c>
      <c r="J139" s="332" t="s">
        <v>184</v>
      </c>
      <c r="K139" s="332" t="s">
        <v>595</v>
      </c>
      <c r="L139" s="332" t="s">
        <v>545</v>
      </c>
      <c r="M139" s="332" t="s">
        <v>626</v>
      </c>
      <c r="N139" s="332" t="s">
        <v>617</v>
      </c>
      <c r="O139" s="332" t="s">
        <v>179</v>
      </c>
      <c r="P139" s="332" t="s">
        <v>282</v>
      </c>
      <c r="Q139" s="332" t="s">
        <v>551</v>
      </c>
      <c r="R139" s="332" t="s">
        <v>436</v>
      </c>
      <c r="S139" s="332" t="s">
        <v>338</v>
      </c>
      <c r="T139" s="332" t="s">
        <v>603</v>
      </c>
      <c r="U139" s="332" t="s">
        <v>101</v>
      </c>
      <c r="V139" s="332" t="s">
        <v>75</v>
      </c>
      <c r="W139" s="332" t="s">
        <v>629</v>
      </c>
      <c r="X139" s="332" t="s">
        <v>627</v>
      </c>
      <c r="Y139" s="332" t="s">
        <v>174</v>
      </c>
      <c r="Z139" s="332" t="s">
        <v>473</v>
      </c>
      <c r="AC139" s="193" t="s">
        <v>612</v>
      </c>
      <c r="AD139" s="193" t="s">
        <v>574</v>
      </c>
      <c r="AE139" s="193" t="s">
        <v>232</v>
      </c>
      <c r="AF139" s="193" t="s">
        <v>143</v>
      </c>
      <c r="AG139" s="193" t="s">
        <v>628</v>
      </c>
      <c r="AH139" s="193" t="s">
        <v>538</v>
      </c>
      <c r="AI139" s="193" t="s">
        <v>228</v>
      </c>
      <c r="AJ139" s="193" t="s">
        <v>481</v>
      </c>
      <c r="AK139" s="193" t="s">
        <v>184</v>
      </c>
      <c r="AL139" s="193" t="s">
        <v>595</v>
      </c>
      <c r="AM139" s="193" t="s">
        <v>545</v>
      </c>
      <c r="AN139" s="193" t="s">
        <v>626</v>
      </c>
      <c r="AO139" s="193" t="s">
        <v>617</v>
      </c>
      <c r="AP139" s="193" t="s">
        <v>179</v>
      </c>
      <c r="AQ139" s="193" t="s">
        <v>282</v>
      </c>
      <c r="AR139" s="193" t="s">
        <v>551</v>
      </c>
      <c r="AS139" s="193" t="s">
        <v>436</v>
      </c>
      <c r="AT139" s="193" t="s">
        <v>338</v>
      </c>
      <c r="AU139" s="193" t="s">
        <v>603</v>
      </c>
      <c r="AV139" s="193" t="s">
        <v>101</v>
      </c>
      <c r="AW139" s="193" t="s">
        <v>75</v>
      </c>
      <c r="AX139" s="193" t="s">
        <v>629</v>
      </c>
      <c r="AY139" s="193" t="s">
        <v>627</v>
      </c>
      <c r="AZ139" s="193" t="s">
        <v>174</v>
      </c>
      <c r="BA139" s="193" t="s">
        <v>473</v>
      </c>
      <c r="BD139" s="193" t="s">
        <v>290</v>
      </c>
      <c r="BE139" s="193" t="s">
        <v>211</v>
      </c>
      <c r="BF139" s="193" t="s">
        <v>499</v>
      </c>
      <c r="BG139" s="193" t="s">
        <v>410</v>
      </c>
      <c r="BH139" s="193" t="s">
        <v>525</v>
      </c>
      <c r="BI139" s="193" t="s">
        <v>699</v>
      </c>
      <c r="BJ139" s="193" t="s">
        <v>402</v>
      </c>
      <c r="BK139" s="193" t="s">
        <v>288</v>
      </c>
      <c r="BL139" s="193" t="s">
        <v>653</v>
      </c>
      <c r="BM139" s="193" t="s">
        <v>185</v>
      </c>
      <c r="BN139" s="193" t="s">
        <v>303</v>
      </c>
      <c r="BO139" s="193" t="s">
        <v>399</v>
      </c>
      <c r="BP139" s="193" t="s">
        <v>617</v>
      </c>
      <c r="BQ139" s="193" t="s">
        <v>341</v>
      </c>
      <c r="BR139" s="193" t="s">
        <v>646</v>
      </c>
      <c r="BS139" s="193" t="s">
        <v>204</v>
      </c>
      <c r="BT139" s="193" t="s">
        <v>365</v>
      </c>
      <c r="BU139" s="193" t="s">
        <v>253</v>
      </c>
      <c r="BV139" s="193" t="s">
        <v>130</v>
      </c>
      <c r="BW139" s="193" t="s">
        <v>81</v>
      </c>
      <c r="BX139" s="193" t="s">
        <v>146</v>
      </c>
      <c r="BY139" s="193" t="s">
        <v>666</v>
      </c>
      <c r="BZ139" s="193" t="s">
        <v>239</v>
      </c>
      <c r="CA139" s="193" t="s">
        <v>552</v>
      </c>
      <c r="CB139" s="193" t="s">
        <v>648</v>
      </c>
      <c r="CE139" s="193" t="s">
        <v>658</v>
      </c>
      <c r="CF139" s="193" t="s">
        <v>74</v>
      </c>
      <c r="CG139" s="193" t="s">
        <v>471</v>
      </c>
      <c r="CH139" s="193" t="s">
        <v>650</v>
      </c>
      <c r="CI139" s="193" t="s">
        <v>96</v>
      </c>
      <c r="CJ139" s="193" t="s">
        <v>187</v>
      </c>
      <c r="CK139" s="193" t="s">
        <v>245</v>
      </c>
      <c r="CL139" s="193" t="s">
        <v>695</v>
      </c>
      <c r="CM139" s="193" t="s">
        <v>344</v>
      </c>
      <c r="CN139" s="193" t="s">
        <v>428</v>
      </c>
      <c r="CO139" s="193" t="s">
        <v>181</v>
      </c>
      <c r="CP139" s="193" t="s">
        <v>125</v>
      </c>
      <c r="CQ139" s="193" t="s">
        <v>617</v>
      </c>
      <c r="CR139" s="193" t="s">
        <v>669</v>
      </c>
      <c r="CS139" s="193" t="s">
        <v>463</v>
      </c>
      <c r="CT139" s="193" t="s">
        <v>403</v>
      </c>
      <c r="CU139" s="193" t="s">
        <v>685</v>
      </c>
      <c r="CV139" s="193" t="s">
        <v>218</v>
      </c>
      <c r="CW139" s="193" t="s">
        <v>543</v>
      </c>
      <c r="CX139" s="193" t="s">
        <v>593</v>
      </c>
      <c r="CY139" s="193" t="s">
        <v>509</v>
      </c>
      <c r="CZ139" s="193" t="s">
        <v>558</v>
      </c>
      <c r="DA139" s="193" t="s">
        <v>674</v>
      </c>
      <c r="DB139" s="193" t="s">
        <v>300</v>
      </c>
      <c r="DC139" s="193" t="s">
        <v>147</v>
      </c>
    </row>
    <row r="140" spans="2:107" x14ac:dyDescent="0.2">
      <c r="B140" s="332" t="s">
        <v>537</v>
      </c>
      <c r="C140" s="332" t="s">
        <v>621</v>
      </c>
      <c r="D140" s="332" t="s">
        <v>246</v>
      </c>
      <c r="E140" s="332" t="s">
        <v>346</v>
      </c>
      <c r="F140" s="332" t="s">
        <v>482</v>
      </c>
      <c r="G140" s="332" t="s">
        <v>327</v>
      </c>
      <c r="H140" s="332" t="s">
        <v>124</v>
      </c>
      <c r="I140" s="332" t="s">
        <v>262</v>
      </c>
      <c r="J140" s="332" t="s">
        <v>274</v>
      </c>
      <c r="K140" s="332" t="s">
        <v>196</v>
      </c>
      <c r="L140" s="332" t="s">
        <v>242</v>
      </c>
      <c r="M140" s="332" t="s">
        <v>478</v>
      </c>
      <c r="N140" s="332" t="s">
        <v>617</v>
      </c>
      <c r="O140" s="332" t="s">
        <v>225</v>
      </c>
      <c r="P140" s="332" t="s">
        <v>607</v>
      </c>
      <c r="Q140" s="332" t="s">
        <v>430</v>
      </c>
      <c r="R140" s="332" t="s">
        <v>231</v>
      </c>
      <c r="S140" s="332" t="s">
        <v>596</v>
      </c>
      <c r="T140" s="332" t="s">
        <v>141</v>
      </c>
      <c r="U140" s="332" t="s">
        <v>489</v>
      </c>
      <c r="V140" s="332" t="s">
        <v>396</v>
      </c>
      <c r="W140" s="332" t="s">
        <v>235</v>
      </c>
      <c r="X140" s="332" t="s">
        <v>492</v>
      </c>
      <c r="Y140" s="332" t="s">
        <v>80</v>
      </c>
      <c r="Z140" s="332" t="s">
        <v>462</v>
      </c>
      <c r="AC140" s="193" t="s">
        <v>462</v>
      </c>
      <c r="AD140" s="193" t="s">
        <v>80</v>
      </c>
      <c r="AE140" s="193" t="s">
        <v>492</v>
      </c>
      <c r="AF140" s="193" t="s">
        <v>235</v>
      </c>
      <c r="AG140" s="193" t="s">
        <v>396</v>
      </c>
      <c r="AH140" s="193" t="s">
        <v>489</v>
      </c>
      <c r="AI140" s="193" t="s">
        <v>141</v>
      </c>
      <c r="AJ140" s="193" t="s">
        <v>596</v>
      </c>
      <c r="AK140" s="193" t="s">
        <v>231</v>
      </c>
      <c r="AL140" s="193" t="s">
        <v>430</v>
      </c>
      <c r="AM140" s="193" t="s">
        <v>607</v>
      </c>
      <c r="AN140" s="193" t="s">
        <v>225</v>
      </c>
      <c r="AO140" s="193" t="s">
        <v>617</v>
      </c>
      <c r="AP140" s="193" t="s">
        <v>478</v>
      </c>
      <c r="AQ140" s="193" t="s">
        <v>242</v>
      </c>
      <c r="AR140" s="193" t="s">
        <v>196</v>
      </c>
      <c r="AS140" s="193" t="s">
        <v>274</v>
      </c>
      <c r="AT140" s="193" t="s">
        <v>262</v>
      </c>
      <c r="AU140" s="193" t="s">
        <v>124</v>
      </c>
      <c r="AV140" s="193" t="s">
        <v>327</v>
      </c>
      <c r="AW140" s="193" t="s">
        <v>482</v>
      </c>
      <c r="AX140" s="193" t="s">
        <v>346</v>
      </c>
      <c r="AY140" s="193" t="s">
        <v>246</v>
      </c>
      <c r="AZ140" s="193" t="s">
        <v>621</v>
      </c>
      <c r="BA140" s="193" t="s">
        <v>537</v>
      </c>
      <c r="BD140" s="193" t="s">
        <v>335</v>
      </c>
      <c r="BE140" s="193" t="s">
        <v>120</v>
      </c>
      <c r="BF140" s="193" t="s">
        <v>584</v>
      </c>
      <c r="BG140" s="193" t="s">
        <v>568</v>
      </c>
      <c r="BH140" s="193" t="s">
        <v>419</v>
      </c>
      <c r="BI140" s="193" t="s">
        <v>597</v>
      </c>
      <c r="BJ140" s="193" t="s">
        <v>198</v>
      </c>
      <c r="BK140" s="193" t="s">
        <v>92</v>
      </c>
      <c r="BL140" s="193" t="s">
        <v>638</v>
      </c>
      <c r="BM140" s="193" t="s">
        <v>455</v>
      </c>
      <c r="BN140" s="193" t="s">
        <v>654</v>
      </c>
      <c r="BO140" s="193" t="s">
        <v>256</v>
      </c>
      <c r="BP140" s="193" t="s">
        <v>617</v>
      </c>
      <c r="BQ140" s="193" t="s">
        <v>539</v>
      </c>
      <c r="BR140" s="193" t="s">
        <v>152</v>
      </c>
      <c r="BS140" s="193" t="s">
        <v>383</v>
      </c>
      <c r="BT140" s="193" t="s">
        <v>212</v>
      </c>
      <c r="BU140" s="193" t="s">
        <v>624</v>
      </c>
      <c r="BV140" s="193" t="s">
        <v>637</v>
      </c>
      <c r="BW140" s="193" t="s">
        <v>526</v>
      </c>
      <c r="BX140" s="193" t="s">
        <v>581</v>
      </c>
      <c r="BY140" s="193" t="s">
        <v>373</v>
      </c>
      <c r="BZ140" s="193" t="s">
        <v>433</v>
      </c>
      <c r="CA140" s="193" t="s">
        <v>281</v>
      </c>
      <c r="CB140" s="193" t="s">
        <v>557</v>
      </c>
      <c r="CE140" s="193" t="s">
        <v>652</v>
      </c>
      <c r="CF140" s="193" t="s">
        <v>633</v>
      </c>
      <c r="CG140" s="193" t="s">
        <v>548</v>
      </c>
      <c r="CH140" s="193" t="s">
        <v>592</v>
      </c>
      <c r="CI140" s="193" t="s">
        <v>477</v>
      </c>
      <c r="CJ140" s="193" t="s">
        <v>295</v>
      </c>
      <c r="CK140" s="193" t="s">
        <v>114</v>
      </c>
      <c r="CL140" s="193" t="s">
        <v>614</v>
      </c>
      <c r="CM140" s="193" t="s">
        <v>594</v>
      </c>
      <c r="CN140" s="193" t="s">
        <v>573</v>
      </c>
      <c r="CO140" s="193" t="s">
        <v>605</v>
      </c>
      <c r="CP140" s="193" t="s">
        <v>357</v>
      </c>
      <c r="CQ140" s="193" t="s">
        <v>617</v>
      </c>
      <c r="CR140" s="193" t="s">
        <v>587</v>
      </c>
      <c r="CS140" s="193" t="s">
        <v>519</v>
      </c>
      <c r="CT140" s="193" t="s">
        <v>461</v>
      </c>
      <c r="CU140" s="193" t="s">
        <v>243</v>
      </c>
      <c r="CV140" s="193" t="s">
        <v>166</v>
      </c>
      <c r="CW140" s="193" t="s">
        <v>418</v>
      </c>
      <c r="CX140" s="193" t="s">
        <v>528</v>
      </c>
      <c r="CY140" s="193" t="s">
        <v>199</v>
      </c>
      <c r="CZ140" s="193" t="s">
        <v>380</v>
      </c>
      <c r="DA140" s="193" t="s">
        <v>252</v>
      </c>
      <c r="DB140" s="193" t="s">
        <v>122</v>
      </c>
      <c r="DC140" s="193" t="s">
        <v>321</v>
      </c>
    </row>
    <row r="150" spans="2:95" x14ac:dyDescent="0.2">
      <c r="N150" s="345">
        <v>2</v>
      </c>
      <c r="AO150" s="345">
        <v>18</v>
      </c>
      <c r="BP150" s="345">
        <v>34</v>
      </c>
      <c r="CQ150" s="345">
        <v>50</v>
      </c>
    </row>
    <row r="153" spans="2:95" ht="15.75" x14ac:dyDescent="0.25">
      <c r="N153" s="329" t="s">
        <v>708</v>
      </c>
      <c r="AO153" s="329" t="s">
        <v>710</v>
      </c>
      <c r="BP153" s="329" t="s">
        <v>712</v>
      </c>
    </row>
    <row r="154" spans="2:95" ht="15" x14ac:dyDescent="0.25">
      <c r="N154" s="330" t="s">
        <v>857</v>
      </c>
      <c r="AO154" s="330" t="s">
        <v>857</v>
      </c>
      <c r="BP154" s="330" t="s">
        <v>857</v>
      </c>
    </row>
    <row r="156" spans="2:95" ht="15" x14ac:dyDescent="0.25">
      <c r="B156" s="24">
        <v>6</v>
      </c>
      <c r="C156" s="24">
        <v>73</v>
      </c>
      <c r="D156" s="24">
        <v>115</v>
      </c>
      <c r="E156" s="24">
        <v>27</v>
      </c>
      <c r="F156" s="24">
        <v>94</v>
      </c>
      <c r="G156" s="24">
        <v>253</v>
      </c>
      <c r="H156" s="24">
        <v>320</v>
      </c>
      <c r="I156" s="24">
        <v>357</v>
      </c>
      <c r="J156" s="24">
        <v>299</v>
      </c>
      <c r="K156" s="24">
        <v>336</v>
      </c>
      <c r="L156" s="24">
        <v>525</v>
      </c>
      <c r="M156" s="24">
        <v>562</v>
      </c>
      <c r="N156" s="24">
        <v>604</v>
      </c>
      <c r="O156" s="24">
        <v>541</v>
      </c>
      <c r="P156" s="24">
        <v>583</v>
      </c>
      <c r="Q156" s="24">
        <v>142</v>
      </c>
      <c r="R156" s="24">
        <v>184</v>
      </c>
      <c r="S156" s="24">
        <v>246</v>
      </c>
      <c r="T156" s="24">
        <v>163</v>
      </c>
      <c r="U156" s="24">
        <v>205</v>
      </c>
      <c r="V156" s="24">
        <v>389</v>
      </c>
      <c r="W156" s="24">
        <v>426</v>
      </c>
      <c r="X156" s="24">
        <v>493</v>
      </c>
      <c r="Y156" s="24">
        <v>410</v>
      </c>
      <c r="Z156" s="24">
        <v>472</v>
      </c>
      <c r="AC156" s="24">
        <v>6</v>
      </c>
      <c r="AD156" s="24">
        <v>77</v>
      </c>
      <c r="AE156" s="24">
        <v>119</v>
      </c>
      <c r="AF156" s="24">
        <v>73</v>
      </c>
      <c r="AG156" s="24">
        <v>40</v>
      </c>
      <c r="AH156" s="24">
        <v>392</v>
      </c>
      <c r="AI156" s="24">
        <v>463</v>
      </c>
      <c r="AJ156" s="24">
        <v>480</v>
      </c>
      <c r="AK156" s="24">
        <v>434</v>
      </c>
      <c r="AL156" s="24">
        <v>421</v>
      </c>
      <c r="AM156" s="24">
        <v>514</v>
      </c>
      <c r="AN156" s="24">
        <v>585</v>
      </c>
      <c r="AO156" s="24">
        <v>622</v>
      </c>
      <c r="AP156" s="24">
        <v>551</v>
      </c>
      <c r="AQ156" s="24">
        <v>543</v>
      </c>
      <c r="AR156" s="24">
        <v>253</v>
      </c>
      <c r="AS156" s="24">
        <v>349</v>
      </c>
      <c r="AT156" s="24">
        <v>361</v>
      </c>
      <c r="AU156" s="24">
        <v>320</v>
      </c>
      <c r="AV156" s="24">
        <v>282</v>
      </c>
      <c r="AW156" s="24">
        <v>150</v>
      </c>
      <c r="AX156" s="24">
        <v>216</v>
      </c>
      <c r="AY156" s="24">
        <v>233</v>
      </c>
      <c r="AZ156" s="24">
        <v>187</v>
      </c>
      <c r="BA156" s="24">
        <v>154</v>
      </c>
      <c r="BD156" s="24">
        <v>11</v>
      </c>
      <c r="BE156" s="24">
        <v>181</v>
      </c>
      <c r="BF156" s="24">
        <v>351</v>
      </c>
      <c r="BG156" s="24">
        <v>421</v>
      </c>
      <c r="BH156" s="24">
        <v>591</v>
      </c>
      <c r="BI156" s="24">
        <v>312</v>
      </c>
      <c r="BJ156" s="24">
        <v>482</v>
      </c>
      <c r="BK156" s="24">
        <v>527</v>
      </c>
      <c r="BL156" s="24">
        <v>97</v>
      </c>
      <c r="BM156" s="24">
        <v>142</v>
      </c>
      <c r="BN156" s="24">
        <v>613</v>
      </c>
      <c r="BO156" s="24">
        <v>33</v>
      </c>
      <c r="BP156" s="24">
        <v>203</v>
      </c>
      <c r="BQ156" s="24">
        <v>273</v>
      </c>
      <c r="BR156" s="24">
        <v>443</v>
      </c>
      <c r="BS156" s="24">
        <v>164</v>
      </c>
      <c r="BT156" s="24">
        <v>334</v>
      </c>
      <c r="BU156" s="24">
        <v>379</v>
      </c>
      <c r="BV156" s="24">
        <v>574</v>
      </c>
      <c r="BW156" s="24">
        <v>119</v>
      </c>
      <c r="BX156" s="24">
        <v>465</v>
      </c>
      <c r="BY156" s="24">
        <v>510</v>
      </c>
      <c r="BZ156" s="24">
        <v>55</v>
      </c>
      <c r="CA156" s="24">
        <v>250</v>
      </c>
      <c r="CB156" s="24">
        <v>295</v>
      </c>
    </row>
    <row r="157" spans="2:95" ht="15" x14ac:dyDescent="0.25">
      <c r="B157" s="24">
        <v>102</v>
      </c>
      <c r="C157" s="24">
        <v>44</v>
      </c>
      <c r="D157" s="24">
        <v>81</v>
      </c>
      <c r="E157" s="24">
        <v>23</v>
      </c>
      <c r="F157" s="24">
        <v>65</v>
      </c>
      <c r="G157" s="24">
        <v>374</v>
      </c>
      <c r="H157" s="24">
        <v>286</v>
      </c>
      <c r="I157" s="24">
        <v>328</v>
      </c>
      <c r="J157" s="24">
        <v>270</v>
      </c>
      <c r="K157" s="24">
        <v>307</v>
      </c>
      <c r="L157" s="24">
        <v>616</v>
      </c>
      <c r="M157" s="24">
        <v>533</v>
      </c>
      <c r="N157" s="24">
        <v>600</v>
      </c>
      <c r="O157" s="24">
        <v>512</v>
      </c>
      <c r="P157" s="24">
        <v>554</v>
      </c>
      <c r="Q157" s="24">
        <v>238</v>
      </c>
      <c r="R157" s="24">
        <v>155</v>
      </c>
      <c r="S157" s="24">
        <v>217</v>
      </c>
      <c r="T157" s="24">
        <v>134</v>
      </c>
      <c r="U157" s="24">
        <v>196</v>
      </c>
      <c r="V157" s="24">
        <v>485</v>
      </c>
      <c r="W157" s="24">
        <v>422</v>
      </c>
      <c r="X157" s="24">
        <v>464</v>
      </c>
      <c r="Y157" s="24">
        <v>376</v>
      </c>
      <c r="Z157" s="24">
        <v>443</v>
      </c>
      <c r="AC157" s="24">
        <v>65</v>
      </c>
      <c r="AD157" s="24">
        <v>44</v>
      </c>
      <c r="AE157" s="24">
        <v>98</v>
      </c>
      <c r="AF157" s="24">
        <v>106</v>
      </c>
      <c r="AG157" s="24">
        <v>2</v>
      </c>
      <c r="AH157" s="24">
        <v>446</v>
      </c>
      <c r="AI157" s="24">
        <v>405</v>
      </c>
      <c r="AJ157" s="24">
        <v>459</v>
      </c>
      <c r="AK157" s="24">
        <v>492</v>
      </c>
      <c r="AL157" s="24">
        <v>388</v>
      </c>
      <c r="AM157" s="24">
        <v>568</v>
      </c>
      <c r="AN157" s="24">
        <v>547</v>
      </c>
      <c r="AO157" s="24">
        <v>576</v>
      </c>
      <c r="AP157" s="24">
        <v>614</v>
      </c>
      <c r="AQ157" s="24">
        <v>510</v>
      </c>
      <c r="AR157" s="24">
        <v>307</v>
      </c>
      <c r="AS157" s="24">
        <v>286</v>
      </c>
      <c r="AT157" s="24">
        <v>345</v>
      </c>
      <c r="AU157" s="24">
        <v>353</v>
      </c>
      <c r="AV157" s="24">
        <v>274</v>
      </c>
      <c r="AW157" s="24">
        <v>179</v>
      </c>
      <c r="AX157" s="24">
        <v>158</v>
      </c>
      <c r="AY157" s="24">
        <v>212</v>
      </c>
      <c r="AZ157" s="24">
        <v>250</v>
      </c>
      <c r="BA157" s="24">
        <v>141</v>
      </c>
      <c r="BD157" s="24">
        <v>610</v>
      </c>
      <c r="BE157" s="24">
        <v>30</v>
      </c>
      <c r="BF157" s="24">
        <v>225</v>
      </c>
      <c r="BG157" s="24">
        <v>270</v>
      </c>
      <c r="BH157" s="24">
        <v>440</v>
      </c>
      <c r="BI157" s="24">
        <v>156</v>
      </c>
      <c r="BJ157" s="24">
        <v>326</v>
      </c>
      <c r="BK157" s="24">
        <v>396</v>
      </c>
      <c r="BL157" s="24">
        <v>566</v>
      </c>
      <c r="BM157" s="24">
        <v>111</v>
      </c>
      <c r="BN157" s="24">
        <v>457</v>
      </c>
      <c r="BO157" s="24">
        <v>502</v>
      </c>
      <c r="BP157" s="24">
        <v>72</v>
      </c>
      <c r="BQ157" s="24">
        <v>242</v>
      </c>
      <c r="BR157" s="24">
        <v>287</v>
      </c>
      <c r="BS157" s="24">
        <v>8</v>
      </c>
      <c r="BT157" s="24">
        <v>178</v>
      </c>
      <c r="BU157" s="24">
        <v>373</v>
      </c>
      <c r="BV157" s="24">
        <v>418</v>
      </c>
      <c r="BW157" s="24">
        <v>588</v>
      </c>
      <c r="BX157" s="24">
        <v>309</v>
      </c>
      <c r="BY157" s="24">
        <v>479</v>
      </c>
      <c r="BZ157" s="24">
        <v>549</v>
      </c>
      <c r="CA157" s="24">
        <v>94</v>
      </c>
      <c r="CB157" s="24">
        <v>139</v>
      </c>
    </row>
    <row r="158" spans="2:95" ht="15" x14ac:dyDescent="0.25">
      <c r="B158" s="24">
        <v>98</v>
      </c>
      <c r="C158" s="24">
        <v>15</v>
      </c>
      <c r="D158" s="24">
        <v>52</v>
      </c>
      <c r="E158" s="24">
        <v>119</v>
      </c>
      <c r="F158" s="24">
        <v>31</v>
      </c>
      <c r="G158" s="24">
        <v>345</v>
      </c>
      <c r="H158" s="24">
        <v>257</v>
      </c>
      <c r="I158" s="24">
        <v>324</v>
      </c>
      <c r="J158" s="24">
        <v>361</v>
      </c>
      <c r="K158" s="24">
        <v>278</v>
      </c>
      <c r="L158" s="24">
        <v>587</v>
      </c>
      <c r="M158" s="24">
        <v>504</v>
      </c>
      <c r="N158" s="24">
        <v>566</v>
      </c>
      <c r="O158" s="24">
        <v>608</v>
      </c>
      <c r="P158" s="24">
        <v>550</v>
      </c>
      <c r="Q158" s="24">
        <v>209</v>
      </c>
      <c r="R158" s="24">
        <v>146</v>
      </c>
      <c r="S158" s="24">
        <v>188</v>
      </c>
      <c r="T158" s="24">
        <v>230</v>
      </c>
      <c r="U158" s="24">
        <v>167</v>
      </c>
      <c r="V158" s="24">
        <v>451</v>
      </c>
      <c r="W158" s="24">
        <v>393</v>
      </c>
      <c r="X158" s="24">
        <v>435</v>
      </c>
      <c r="Y158" s="24">
        <v>497</v>
      </c>
      <c r="Z158" s="24">
        <v>414</v>
      </c>
      <c r="AC158" s="24">
        <v>48</v>
      </c>
      <c r="AD158" s="24">
        <v>115</v>
      </c>
      <c r="AE158" s="24">
        <v>52</v>
      </c>
      <c r="AF158" s="24">
        <v>19</v>
      </c>
      <c r="AG158" s="24">
        <v>81</v>
      </c>
      <c r="AH158" s="24">
        <v>409</v>
      </c>
      <c r="AI158" s="24">
        <v>496</v>
      </c>
      <c r="AJ158" s="24">
        <v>438</v>
      </c>
      <c r="AK158" s="24">
        <v>380</v>
      </c>
      <c r="AL158" s="24">
        <v>467</v>
      </c>
      <c r="AM158" s="24">
        <v>526</v>
      </c>
      <c r="AN158" s="24">
        <v>618</v>
      </c>
      <c r="AO158" s="24">
        <v>560</v>
      </c>
      <c r="AP158" s="24">
        <v>522</v>
      </c>
      <c r="AQ158" s="24">
        <v>589</v>
      </c>
      <c r="AR158" s="24">
        <v>295</v>
      </c>
      <c r="AS158" s="24">
        <v>357</v>
      </c>
      <c r="AT158" s="24">
        <v>324</v>
      </c>
      <c r="AU158" s="24">
        <v>261</v>
      </c>
      <c r="AV158" s="24">
        <v>328</v>
      </c>
      <c r="AW158" s="24">
        <v>162</v>
      </c>
      <c r="AX158" s="24">
        <v>229</v>
      </c>
      <c r="AY158" s="24">
        <v>191</v>
      </c>
      <c r="AZ158" s="24">
        <v>133</v>
      </c>
      <c r="BA158" s="24">
        <v>225</v>
      </c>
      <c r="BD158" s="24">
        <v>454</v>
      </c>
      <c r="BE158" s="24">
        <v>524</v>
      </c>
      <c r="BF158" s="24">
        <v>69</v>
      </c>
      <c r="BG158" s="24">
        <v>239</v>
      </c>
      <c r="BH158" s="24">
        <v>284</v>
      </c>
      <c r="BI158" s="24">
        <v>5</v>
      </c>
      <c r="BJ158" s="24">
        <v>200</v>
      </c>
      <c r="BK158" s="24">
        <v>370</v>
      </c>
      <c r="BL158" s="24">
        <v>415</v>
      </c>
      <c r="BM158" s="24">
        <v>585</v>
      </c>
      <c r="BN158" s="24">
        <v>301</v>
      </c>
      <c r="BO158" s="24">
        <v>496</v>
      </c>
      <c r="BP158" s="24">
        <v>541</v>
      </c>
      <c r="BQ158" s="24">
        <v>86</v>
      </c>
      <c r="BR158" s="24">
        <v>131</v>
      </c>
      <c r="BS158" s="24">
        <v>602</v>
      </c>
      <c r="BT158" s="24">
        <v>47</v>
      </c>
      <c r="BU158" s="24">
        <v>217</v>
      </c>
      <c r="BV158" s="24">
        <v>262</v>
      </c>
      <c r="BW158" s="24">
        <v>432</v>
      </c>
      <c r="BX158" s="24">
        <v>153</v>
      </c>
      <c r="BY158" s="24">
        <v>348</v>
      </c>
      <c r="BZ158" s="24">
        <v>393</v>
      </c>
      <c r="CA158" s="24">
        <v>563</v>
      </c>
      <c r="CB158" s="24">
        <v>108</v>
      </c>
    </row>
    <row r="159" spans="2:95" ht="15" x14ac:dyDescent="0.25">
      <c r="B159" s="24">
        <v>69</v>
      </c>
      <c r="C159" s="24">
        <v>106</v>
      </c>
      <c r="D159" s="24">
        <v>48</v>
      </c>
      <c r="E159" s="24">
        <v>90</v>
      </c>
      <c r="F159" s="24">
        <v>2</v>
      </c>
      <c r="G159" s="24">
        <v>311</v>
      </c>
      <c r="H159" s="24">
        <v>353</v>
      </c>
      <c r="I159" s="24">
        <v>295</v>
      </c>
      <c r="J159" s="24">
        <v>332</v>
      </c>
      <c r="K159" s="24">
        <v>274</v>
      </c>
      <c r="L159" s="24">
        <v>558</v>
      </c>
      <c r="M159" s="24">
        <v>625</v>
      </c>
      <c r="N159" s="24">
        <v>537</v>
      </c>
      <c r="O159" s="24">
        <v>579</v>
      </c>
      <c r="P159" s="24">
        <v>516</v>
      </c>
      <c r="Q159" s="24">
        <v>180</v>
      </c>
      <c r="R159" s="24">
        <v>242</v>
      </c>
      <c r="S159" s="24">
        <v>159</v>
      </c>
      <c r="T159" s="24">
        <v>221</v>
      </c>
      <c r="U159" s="24">
        <v>138</v>
      </c>
      <c r="V159" s="24">
        <v>447</v>
      </c>
      <c r="W159" s="24">
        <v>489</v>
      </c>
      <c r="X159" s="24">
        <v>401</v>
      </c>
      <c r="Y159" s="24">
        <v>468</v>
      </c>
      <c r="Z159" s="24">
        <v>385</v>
      </c>
      <c r="AC159" s="24">
        <v>102</v>
      </c>
      <c r="AD159" s="24">
        <v>23</v>
      </c>
      <c r="AE159" s="24">
        <v>31</v>
      </c>
      <c r="AF159" s="24">
        <v>90</v>
      </c>
      <c r="AG159" s="24">
        <v>69</v>
      </c>
      <c r="AH159" s="24">
        <v>488</v>
      </c>
      <c r="AI159" s="24">
        <v>384</v>
      </c>
      <c r="AJ159" s="24">
        <v>417</v>
      </c>
      <c r="AK159" s="24">
        <v>471</v>
      </c>
      <c r="AL159" s="24">
        <v>430</v>
      </c>
      <c r="AM159" s="24">
        <v>610</v>
      </c>
      <c r="AN159" s="24">
        <v>501</v>
      </c>
      <c r="AO159" s="24">
        <v>539</v>
      </c>
      <c r="AP159" s="24">
        <v>593</v>
      </c>
      <c r="AQ159" s="24">
        <v>572</v>
      </c>
      <c r="AR159" s="24">
        <v>374</v>
      </c>
      <c r="AS159" s="24">
        <v>270</v>
      </c>
      <c r="AT159" s="24">
        <v>278</v>
      </c>
      <c r="AU159" s="24">
        <v>332</v>
      </c>
      <c r="AV159" s="24">
        <v>311</v>
      </c>
      <c r="AW159" s="24">
        <v>241</v>
      </c>
      <c r="AX159" s="24">
        <v>137</v>
      </c>
      <c r="AY159" s="24">
        <v>175</v>
      </c>
      <c r="AZ159" s="24">
        <v>204</v>
      </c>
      <c r="BA159" s="24">
        <v>183</v>
      </c>
      <c r="BD159" s="24">
        <v>323</v>
      </c>
      <c r="BE159" s="24">
        <v>493</v>
      </c>
      <c r="BF159" s="24">
        <v>538</v>
      </c>
      <c r="BG159" s="24">
        <v>83</v>
      </c>
      <c r="BH159" s="24">
        <v>128</v>
      </c>
      <c r="BI159" s="24">
        <v>624</v>
      </c>
      <c r="BJ159" s="24">
        <v>44</v>
      </c>
      <c r="BK159" s="24">
        <v>214</v>
      </c>
      <c r="BL159" s="24">
        <v>259</v>
      </c>
      <c r="BM159" s="24">
        <v>429</v>
      </c>
      <c r="BN159" s="24">
        <v>175</v>
      </c>
      <c r="BO159" s="24">
        <v>345</v>
      </c>
      <c r="BP159" s="24">
        <v>390</v>
      </c>
      <c r="BQ159" s="24">
        <v>560</v>
      </c>
      <c r="BR159" s="24">
        <v>105</v>
      </c>
      <c r="BS159" s="24">
        <v>471</v>
      </c>
      <c r="BT159" s="24">
        <v>516</v>
      </c>
      <c r="BU159" s="24">
        <v>61</v>
      </c>
      <c r="BV159" s="24">
        <v>231</v>
      </c>
      <c r="BW159" s="24">
        <v>276</v>
      </c>
      <c r="BX159" s="24">
        <v>22</v>
      </c>
      <c r="BY159" s="24">
        <v>192</v>
      </c>
      <c r="BZ159" s="24">
        <v>362</v>
      </c>
      <c r="CA159" s="24">
        <v>407</v>
      </c>
      <c r="CB159" s="24">
        <v>577</v>
      </c>
    </row>
    <row r="160" spans="2:95" ht="15" x14ac:dyDescent="0.25">
      <c r="B160" s="24">
        <v>40</v>
      </c>
      <c r="C160" s="24">
        <v>77</v>
      </c>
      <c r="D160" s="24">
        <v>19</v>
      </c>
      <c r="E160" s="24">
        <v>56</v>
      </c>
      <c r="F160" s="24">
        <v>123</v>
      </c>
      <c r="G160" s="24">
        <v>282</v>
      </c>
      <c r="H160" s="24">
        <v>349</v>
      </c>
      <c r="I160" s="24">
        <v>261</v>
      </c>
      <c r="J160" s="24">
        <v>303</v>
      </c>
      <c r="K160" s="24">
        <v>370</v>
      </c>
      <c r="L160" s="24">
        <v>529</v>
      </c>
      <c r="M160" s="24">
        <v>591</v>
      </c>
      <c r="N160" s="24">
        <v>508</v>
      </c>
      <c r="O160" s="24">
        <v>575</v>
      </c>
      <c r="P160" s="24">
        <v>612</v>
      </c>
      <c r="Q160" s="24">
        <v>171</v>
      </c>
      <c r="R160" s="24">
        <v>213</v>
      </c>
      <c r="S160" s="24">
        <v>130</v>
      </c>
      <c r="T160" s="24">
        <v>192</v>
      </c>
      <c r="U160" s="24">
        <v>234</v>
      </c>
      <c r="V160" s="24">
        <v>418</v>
      </c>
      <c r="W160" s="24">
        <v>460</v>
      </c>
      <c r="X160" s="24">
        <v>397</v>
      </c>
      <c r="Y160" s="24">
        <v>439</v>
      </c>
      <c r="Z160" s="24">
        <v>476</v>
      </c>
      <c r="AC160" s="24">
        <v>94</v>
      </c>
      <c r="AD160" s="24">
        <v>56</v>
      </c>
      <c r="AE160" s="24">
        <v>15</v>
      </c>
      <c r="AF160" s="24">
        <v>27</v>
      </c>
      <c r="AG160" s="24">
        <v>123</v>
      </c>
      <c r="AH160" s="24">
        <v>455</v>
      </c>
      <c r="AI160" s="24">
        <v>442</v>
      </c>
      <c r="AJ160" s="24">
        <v>396</v>
      </c>
      <c r="AK160" s="24">
        <v>413</v>
      </c>
      <c r="AL160" s="24">
        <v>484</v>
      </c>
      <c r="AM160" s="24">
        <v>597</v>
      </c>
      <c r="AN160" s="24">
        <v>564</v>
      </c>
      <c r="AO160" s="24">
        <v>518</v>
      </c>
      <c r="AP160" s="24">
        <v>535</v>
      </c>
      <c r="AQ160" s="24">
        <v>601</v>
      </c>
      <c r="AR160" s="24">
        <v>336</v>
      </c>
      <c r="AS160" s="24">
        <v>303</v>
      </c>
      <c r="AT160" s="24">
        <v>257</v>
      </c>
      <c r="AU160" s="24">
        <v>299</v>
      </c>
      <c r="AV160" s="24">
        <v>370</v>
      </c>
      <c r="AW160" s="24">
        <v>208</v>
      </c>
      <c r="AX160" s="24">
        <v>200</v>
      </c>
      <c r="AY160" s="24">
        <v>129</v>
      </c>
      <c r="AZ160" s="24">
        <v>166</v>
      </c>
      <c r="BA160" s="24">
        <v>237</v>
      </c>
      <c r="BD160" s="24">
        <v>167</v>
      </c>
      <c r="BE160" s="24">
        <v>337</v>
      </c>
      <c r="BF160" s="24">
        <v>382</v>
      </c>
      <c r="BG160" s="24">
        <v>552</v>
      </c>
      <c r="BH160" s="24">
        <v>122</v>
      </c>
      <c r="BI160" s="24">
        <v>468</v>
      </c>
      <c r="BJ160" s="24">
        <v>513</v>
      </c>
      <c r="BK160" s="24">
        <v>58</v>
      </c>
      <c r="BL160" s="24">
        <v>228</v>
      </c>
      <c r="BM160" s="24">
        <v>298</v>
      </c>
      <c r="BN160" s="24">
        <v>19</v>
      </c>
      <c r="BO160" s="24">
        <v>189</v>
      </c>
      <c r="BP160" s="24">
        <v>359</v>
      </c>
      <c r="BQ160" s="24">
        <v>404</v>
      </c>
      <c r="BR160" s="24">
        <v>599</v>
      </c>
      <c r="BS160" s="24">
        <v>320</v>
      </c>
      <c r="BT160" s="24">
        <v>490</v>
      </c>
      <c r="BU160" s="24">
        <v>535</v>
      </c>
      <c r="BV160" s="24">
        <v>80</v>
      </c>
      <c r="BW160" s="24">
        <v>150</v>
      </c>
      <c r="BX160" s="24">
        <v>616</v>
      </c>
      <c r="BY160" s="24">
        <v>36</v>
      </c>
      <c r="BZ160" s="24">
        <v>206</v>
      </c>
      <c r="CA160" s="24">
        <v>251</v>
      </c>
      <c r="CB160" s="24">
        <v>446</v>
      </c>
    </row>
    <row r="161" spans="2:80" ht="15" x14ac:dyDescent="0.25">
      <c r="B161" s="24">
        <v>517</v>
      </c>
      <c r="C161" s="24">
        <v>559</v>
      </c>
      <c r="D161" s="24">
        <v>621</v>
      </c>
      <c r="E161" s="24">
        <v>538</v>
      </c>
      <c r="F161" s="24">
        <v>580</v>
      </c>
      <c r="G161" s="24">
        <v>139</v>
      </c>
      <c r="H161" s="24">
        <v>176</v>
      </c>
      <c r="I161" s="24">
        <v>243</v>
      </c>
      <c r="J161" s="24">
        <v>160</v>
      </c>
      <c r="K161" s="24">
        <v>222</v>
      </c>
      <c r="L161" s="24">
        <v>381</v>
      </c>
      <c r="M161" s="24">
        <v>448</v>
      </c>
      <c r="N161" s="24">
        <v>490</v>
      </c>
      <c r="O161" s="24">
        <v>402</v>
      </c>
      <c r="P161" s="24">
        <v>469</v>
      </c>
      <c r="Q161" s="24">
        <v>3</v>
      </c>
      <c r="R161" s="24">
        <v>70</v>
      </c>
      <c r="S161" s="24">
        <v>107</v>
      </c>
      <c r="T161" s="24">
        <v>49</v>
      </c>
      <c r="U161" s="24">
        <v>86</v>
      </c>
      <c r="V161" s="24">
        <v>275</v>
      </c>
      <c r="W161" s="24">
        <v>312</v>
      </c>
      <c r="X161" s="24">
        <v>354</v>
      </c>
      <c r="Y161" s="24">
        <v>291</v>
      </c>
      <c r="Z161" s="24">
        <v>333</v>
      </c>
      <c r="AC161" s="24">
        <v>275</v>
      </c>
      <c r="AD161" s="24">
        <v>341</v>
      </c>
      <c r="AE161" s="24">
        <v>358</v>
      </c>
      <c r="AF161" s="24">
        <v>312</v>
      </c>
      <c r="AG161" s="24">
        <v>279</v>
      </c>
      <c r="AH161" s="24">
        <v>139</v>
      </c>
      <c r="AI161" s="24">
        <v>210</v>
      </c>
      <c r="AJ161" s="24">
        <v>247</v>
      </c>
      <c r="AK161" s="24">
        <v>176</v>
      </c>
      <c r="AL161" s="24">
        <v>168</v>
      </c>
      <c r="AM161" s="24">
        <v>378</v>
      </c>
      <c r="AN161" s="24">
        <v>474</v>
      </c>
      <c r="AO161" s="24">
        <v>486</v>
      </c>
      <c r="AP161" s="24">
        <v>445</v>
      </c>
      <c r="AQ161" s="24">
        <v>407</v>
      </c>
      <c r="AR161" s="24">
        <v>506</v>
      </c>
      <c r="AS161" s="24">
        <v>577</v>
      </c>
      <c r="AT161" s="24">
        <v>619</v>
      </c>
      <c r="AU161" s="24">
        <v>573</v>
      </c>
      <c r="AV161" s="24">
        <v>540</v>
      </c>
      <c r="AW161" s="24">
        <v>17</v>
      </c>
      <c r="AX161" s="24">
        <v>88</v>
      </c>
      <c r="AY161" s="24">
        <v>105</v>
      </c>
      <c r="AZ161" s="24">
        <v>59</v>
      </c>
      <c r="BA161" s="24">
        <v>46</v>
      </c>
      <c r="BD161" s="24">
        <v>597</v>
      </c>
      <c r="BE161" s="24">
        <v>17</v>
      </c>
      <c r="BF161" s="24">
        <v>187</v>
      </c>
      <c r="BG161" s="24">
        <v>357</v>
      </c>
      <c r="BH161" s="24">
        <v>402</v>
      </c>
      <c r="BI161" s="24">
        <v>148</v>
      </c>
      <c r="BJ161" s="24">
        <v>318</v>
      </c>
      <c r="BK161" s="24">
        <v>488</v>
      </c>
      <c r="BL161" s="24">
        <v>533</v>
      </c>
      <c r="BM161" s="24">
        <v>78</v>
      </c>
      <c r="BN161" s="24">
        <v>449</v>
      </c>
      <c r="BO161" s="24">
        <v>619</v>
      </c>
      <c r="BP161" s="24">
        <v>39</v>
      </c>
      <c r="BQ161" s="24">
        <v>209</v>
      </c>
      <c r="BR161" s="24">
        <v>254</v>
      </c>
      <c r="BS161" s="24">
        <v>125</v>
      </c>
      <c r="BT161" s="24">
        <v>170</v>
      </c>
      <c r="BU161" s="24">
        <v>340</v>
      </c>
      <c r="BV161" s="24">
        <v>385</v>
      </c>
      <c r="BW161" s="24">
        <v>555</v>
      </c>
      <c r="BX161" s="24">
        <v>296</v>
      </c>
      <c r="BY161" s="24">
        <v>466</v>
      </c>
      <c r="BZ161" s="24">
        <v>511</v>
      </c>
      <c r="CA161" s="24">
        <v>56</v>
      </c>
      <c r="CB161" s="24">
        <v>226</v>
      </c>
    </row>
    <row r="162" spans="2:80" ht="15" x14ac:dyDescent="0.25">
      <c r="B162" s="24">
        <v>613</v>
      </c>
      <c r="C162" s="24">
        <v>530</v>
      </c>
      <c r="D162" s="24">
        <v>592</v>
      </c>
      <c r="E162" s="24">
        <v>509</v>
      </c>
      <c r="F162" s="24">
        <v>571</v>
      </c>
      <c r="G162" s="24">
        <v>235</v>
      </c>
      <c r="H162" s="24">
        <v>172</v>
      </c>
      <c r="I162" s="24">
        <v>214</v>
      </c>
      <c r="J162" s="24">
        <v>126</v>
      </c>
      <c r="K162" s="24">
        <v>193</v>
      </c>
      <c r="L162" s="24">
        <v>477</v>
      </c>
      <c r="M162" s="24">
        <v>419</v>
      </c>
      <c r="N162" s="24">
        <v>456</v>
      </c>
      <c r="O162" s="24">
        <v>398</v>
      </c>
      <c r="P162" s="24">
        <v>440</v>
      </c>
      <c r="Q162" s="24">
        <v>124</v>
      </c>
      <c r="R162" s="24">
        <v>36</v>
      </c>
      <c r="S162" s="24">
        <v>78</v>
      </c>
      <c r="T162" s="24">
        <v>20</v>
      </c>
      <c r="U162" s="24">
        <v>57</v>
      </c>
      <c r="V162" s="24">
        <v>366</v>
      </c>
      <c r="W162" s="24">
        <v>283</v>
      </c>
      <c r="X162" s="24">
        <v>350</v>
      </c>
      <c r="Y162" s="24">
        <v>262</v>
      </c>
      <c r="Z162" s="24">
        <v>304</v>
      </c>
      <c r="AC162" s="24">
        <v>304</v>
      </c>
      <c r="AD162" s="24">
        <v>283</v>
      </c>
      <c r="AE162" s="24">
        <v>337</v>
      </c>
      <c r="AF162" s="24">
        <v>375</v>
      </c>
      <c r="AG162" s="24">
        <v>266</v>
      </c>
      <c r="AH162" s="24">
        <v>193</v>
      </c>
      <c r="AI162" s="24">
        <v>172</v>
      </c>
      <c r="AJ162" s="24">
        <v>201</v>
      </c>
      <c r="AK162" s="24">
        <v>239</v>
      </c>
      <c r="AL162" s="24">
        <v>135</v>
      </c>
      <c r="AM162" s="24">
        <v>432</v>
      </c>
      <c r="AN162" s="24">
        <v>411</v>
      </c>
      <c r="AO162" s="24">
        <v>470</v>
      </c>
      <c r="AP162" s="24">
        <v>478</v>
      </c>
      <c r="AQ162" s="24">
        <v>399</v>
      </c>
      <c r="AR162" s="24">
        <v>565</v>
      </c>
      <c r="AS162" s="24">
        <v>544</v>
      </c>
      <c r="AT162" s="24">
        <v>598</v>
      </c>
      <c r="AU162" s="24">
        <v>606</v>
      </c>
      <c r="AV162" s="24">
        <v>502</v>
      </c>
      <c r="AW162" s="24">
        <v>71</v>
      </c>
      <c r="AX162" s="24">
        <v>30</v>
      </c>
      <c r="AY162" s="24">
        <v>84</v>
      </c>
      <c r="AZ162" s="24">
        <v>117</v>
      </c>
      <c r="BA162" s="24">
        <v>13</v>
      </c>
      <c r="BD162" s="24">
        <v>441</v>
      </c>
      <c r="BE162" s="24">
        <v>611</v>
      </c>
      <c r="BF162" s="24">
        <v>31</v>
      </c>
      <c r="BG162" s="24">
        <v>201</v>
      </c>
      <c r="BH162" s="24">
        <v>271</v>
      </c>
      <c r="BI162" s="24">
        <v>117</v>
      </c>
      <c r="BJ162" s="24">
        <v>162</v>
      </c>
      <c r="BK162" s="24">
        <v>332</v>
      </c>
      <c r="BL162" s="24">
        <v>377</v>
      </c>
      <c r="BM162" s="24">
        <v>572</v>
      </c>
      <c r="BN162" s="24">
        <v>293</v>
      </c>
      <c r="BO162" s="24">
        <v>463</v>
      </c>
      <c r="BP162" s="24">
        <v>508</v>
      </c>
      <c r="BQ162" s="24">
        <v>53</v>
      </c>
      <c r="BR162" s="24">
        <v>248</v>
      </c>
      <c r="BS162" s="24">
        <v>594</v>
      </c>
      <c r="BT162" s="24">
        <v>14</v>
      </c>
      <c r="BU162" s="24">
        <v>184</v>
      </c>
      <c r="BV162" s="24">
        <v>354</v>
      </c>
      <c r="BW162" s="24">
        <v>424</v>
      </c>
      <c r="BX162" s="24">
        <v>145</v>
      </c>
      <c r="BY162" s="24">
        <v>315</v>
      </c>
      <c r="BZ162" s="24">
        <v>485</v>
      </c>
      <c r="CA162" s="24">
        <v>530</v>
      </c>
      <c r="CB162" s="24">
        <v>100</v>
      </c>
    </row>
    <row r="163" spans="2:80" ht="15" x14ac:dyDescent="0.25">
      <c r="B163" s="24">
        <v>584</v>
      </c>
      <c r="C163" s="24">
        <v>521</v>
      </c>
      <c r="D163" s="24">
        <v>563</v>
      </c>
      <c r="E163" s="24">
        <v>605</v>
      </c>
      <c r="F163" s="24">
        <v>542</v>
      </c>
      <c r="G163" s="24">
        <v>201</v>
      </c>
      <c r="H163" s="24">
        <v>143</v>
      </c>
      <c r="I163" s="24">
        <v>185</v>
      </c>
      <c r="J163" s="24">
        <v>247</v>
      </c>
      <c r="K163" s="24">
        <v>164</v>
      </c>
      <c r="L163" s="24">
        <v>473</v>
      </c>
      <c r="M163" s="24">
        <v>390</v>
      </c>
      <c r="N163" s="24">
        <v>427</v>
      </c>
      <c r="O163" s="24">
        <v>494</v>
      </c>
      <c r="P163" s="24">
        <v>406</v>
      </c>
      <c r="Q163" s="24">
        <v>95</v>
      </c>
      <c r="R163" s="24">
        <v>7</v>
      </c>
      <c r="S163" s="24">
        <v>74</v>
      </c>
      <c r="T163" s="24">
        <v>111</v>
      </c>
      <c r="U163" s="24">
        <v>28</v>
      </c>
      <c r="V163" s="24">
        <v>337</v>
      </c>
      <c r="W163" s="24">
        <v>254</v>
      </c>
      <c r="X163" s="24">
        <v>316</v>
      </c>
      <c r="Y163" s="24">
        <v>358</v>
      </c>
      <c r="Z163" s="24">
        <v>300</v>
      </c>
      <c r="AC163" s="24">
        <v>287</v>
      </c>
      <c r="AD163" s="24">
        <v>354</v>
      </c>
      <c r="AE163" s="24">
        <v>316</v>
      </c>
      <c r="AF163" s="24">
        <v>258</v>
      </c>
      <c r="AG163" s="24">
        <v>350</v>
      </c>
      <c r="AH163" s="24">
        <v>151</v>
      </c>
      <c r="AI163" s="24">
        <v>243</v>
      </c>
      <c r="AJ163" s="24">
        <v>185</v>
      </c>
      <c r="AK163" s="24">
        <v>147</v>
      </c>
      <c r="AL163" s="24">
        <v>214</v>
      </c>
      <c r="AM163" s="24">
        <v>420</v>
      </c>
      <c r="AN163" s="24">
        <v>482</v>
      </c>
      <c r="AO163" s="24">
        <v>449</v>
      </c>
      <c r="AP163" s="24">
        <v>386</v>
      </c>
      <c r="AQ163" s="24">
        <v>453</v>
      </c>
      <c r="AR163" s="24">
        <v>548</v>
      </c>
      <c r="AS163" s="24">
        <v>615</v>
      </c>
      <c r="AT163" s="24">
        <v>552</v>
      </c>
      <c r="AU163" s="24">
        <v>519</v>
      </c>
      <c r="AV163" s="24">
        <v>581</v>
      </c>
      <c r="AW163" s="24">
        <v>34</v>
      </c>
      <c r="AX163" s="24">
        <v>121</v>
      </c>
      <c r="AY163" s="24">
        <v>63</v>
      </c>
      <c r="AZ163" s="24">
        <v>5</v>
      </c>
      <c r="BA163" s="24">
        <v>92</v>
      </c>
      <c r="BD163" s="24">
        <v>290</v>
      </c>
      <c r="BE163" s="24">
        <v>460</v>
      </c>
      <c r="BF163" s="24">
        <v>505</v>
      </c>
      <c r="BG163" s="24">
        <v>75</v>
      </c>
      <c r="BH163" s="24">
        <v>245</v>
      </c>
      <c r="BI163" s="24">
        <v>586</v>
      </c>
      <c r="BJ163" s="24">
        <v>6</v>
      </c>
      <c r="BK163" s="24">
        <v>176</v>
      </c>
      <c r="BL163" s="24">
        <v>371</v>
      </c>
      <c r="BM163" s="24">
        <v>416</v>
      </c>
      <c r="BN163" s="24">
        <v>137</v>
      </c>
      <c r="BO163" s="24">
        <v>307</v>
      </c>
      <c r="BP163" s="24">
        <v>477</v>
      </c>
      <c r="BQ163" s="24">
        <v>547</v>
      </c>
      <c r="BR163" s="24">
        <v>92</v>
      </c>
      <c r="BS163" s="24">
        <v>438</v>
      </c>
      <c r="BT163" s="24">
        <v>608</v>
      </c>
      <c r="BU163" s="24">
        <v>28</v>
      </c>
      <c r="BV163" s="24">
        <v>223</v>
      </c>
      <c r="BW163" s="24">
        <v>268</v>
      </c>
      <c r="BX163" s="24">
        <v>114</v>
      </c>
      <c r="BY163" s="24">
        <v>159</v>
      </c>
      <c r="BZ163" s="24">
        <v>329</v>
      </c>
      <c r="CA163" s="24">
        <v>399</v>
      </c>
      <c r="CB163" s="24">
        <v>569</v>
      </c>
    </row>
    <row r="164" spans="2:80" ht="15" x14ac:dyDescent="0.25">
      <c r="B164" s="24">
        <v>555</v>
      </c>
      <c r="C164" s="24">
        <v>617</v>
      </c>
      <c r="D164" s="24">
        <v>534</v>
      </c>
      <c r="E164" s="24">
        <v>596</v>
      </c>
      <c r="F164" s="24">
        <v>513</v>
      </c>
      <c r="G164" s="24">
        <v>197</v>
      </c>
      <c r="H164" s="24">
        <v>239</v>
      </c>
      <c r="I164" s="24">
        <v>151</v>
      </c>
      <c r="J164" s="24">
        <v>218</v>
      </c>
      <c r="K164" s="24">
        <v>135</v>
      </c>
      <c r="L164" s="24">
        <v>444</v>
      </c>
      <c r="M164" s="24">
        <v>481</v>
      </c>
      <c r="N164" s="24">
        <v>423</v>
      </c>
      <c r="O164" s="24">
        <v>465</v>
      </c>
      <c r="P164" s="24">
        <v>377</v>
      </c>
      <c r="Q164" s="24">
        <v>61</v>
      </c>
      <c r="R164" s="24">
        <v>103</v>
      </c>
      <c r="S164" s="24">
        <v>45</v>
      </c>
      <c r="T164" s="24">
        <v>82</v>
      </c>
      <c r="U164" s="24">
        <v>24</v>
      </c>
      <c r="V164" s="24">
        <v>308</v>
      </c>
      <c r="W164" s="24">
        <v>375</v>
      </c>
      <c r="X164" s="24">
        <v>287</v>
      </c>
      <c r="Y164" s="24">
        <v>329</v>
      </c>
      <c r="Z164" s="24">
        <v>266</v>
      </c>
      <c r="AC164" s="24">
        <v>366</v>
      </c>
      <c r="AD164" s="24">
        <v>262</v>
      </c>
      <c r="AE164" s="24">
        <v>300</v>
      </c>
      <c r="AF164" s="24">
        <v>329</v>
      </c>
      <c r="AG164" s="24">
        <v>308</v>
      </c>
      <c r="AH164" s="24">
        <v>235</v>
      </c>
      <c r="AI164" s="24">
        <v>126</v>
      </c>
      <c r="AJ164" s="24">
        <v>164</v>
      </c>
      <c r="AK164" s="24">
        <v>218</v>
      </c>
      <c r="AL164" s="24">
        <v>197</v>
      </c>
      <c r="AM164" s="24">
        <v>499</v>
      </c>
      <c r="AN164" s="24">
        <v>395</v>
      </c>
      <c r="AO164" s="24">
        <v>403</v>
      </c>
      <c r="AP164" s="24">
        <v>457</v>
      </c>
      <c r="AQ164" s="24">
        <v>436</v>
      </c>
      <c r="AR164" s="24">
        <v>602</v>
      </c>
      <c r="AS164" s="24">
        <v>523</v>
      </c>
      <c r="AT164" s="24">
        <v>531</v>
      </c>
      <c r="AU164" s="24">
        <v>590</v>
      </c>
      <c r="AV164" s="24">
        <v>569</v>
      </c>
      <c r="AW164" s="24">
        <v>113</v>
      </c>
      <c r="AX164" s="24">
        <v>9</v>
      </c>
      <c r="AY164" s="24">
        <v>42</v>
      </c>
      <c r="AZ164" s="24">
        <v>96</v>
      </c>
      <c r="BA164" s="24">
        <v>55</v>
      </c>
      <c r="BD164" s="24">
        <v>134</v>
      </c>
      <c r="BE164" s="24">
        <v>304</v>
      </c>
      <c r="BF164" s="24">
        <v>499</v>
      </c>
      <c r="BG164" s="24">
        <v>544</v>
      </c>
      <c r="BH164" s="24">
        <v>89</v>
      </c>
      <c r="BI164" s="24">
        <v>435</v>
      </c>
      <c r="BJ164" s="24">
        <v>605</v>
      </c>
      <c r="BK164" s="24">
        <v>50</v>
      </c>
      <c r="BL164" s="24">
        <v>220</v>
      </c>
      <c r="BM164" s="24">
        <v>265</v>
      </c>
      <c r="BN164" s="24">
        <v>106</v>
      </c>
      <c r="BO164" s="24">
        <v>151</v>
      </c>
      <c r="BP164" s="24">
        <v>346</v>
      </c>
      <c r="BQ164" s="24">
        <v>391</v>
      </c>
      <c r="BR164" s="24">
        <v>561</v>
      </c>
      <c r="BS164" s="24">
        <v>282</v>
      </c>
      <c r="BT164" s="24">
        <v>452</v>
      </c>
      <c r="BU164" s="24">
        <v>522</v>
      </c>
      <c r="BV164" s="24">
        <v>67</v>
      </c>
      <c r="BW164" s="24">
        <v>237</v>
      </c>
      <c r="BX164" s="24">
        <v>583</v>
      </c>
      <c r="BY164" s="24">
        <v>3</v>
      </c>
      <c r="BZ164" s="24">
        <v>198</v>
      </c>
      <c r="CA164" s="24">
        <v>368</v>
      </c>
      <c r="CB164" s="24">
        <v>413</v>
      </c>
    </row>
    <row r="165" spans="2:80" ht="15" x14ac:dyDescent="0.25">
      <c r="B165" s="24">
        <v>546</v>
      </c>
      <c r="C165" s="24">
        <v>588</v>
      </c>
      <c r="D165" s="24">
        <v>505</v>
      </c>
      <c r="E165" s="24">
        <v>567</v>
      </c>
      <c r="F165" s="24">
        <v>609</v>
      </c>
      <c r="G165" s="24">
        <v>168</v>
      </c>
      <c r="H165" s="24">
        <v>210</v>
      </c>
      <c r="I165" s="24">
        <v>147</v>
      </c>
      <c r="J165" s="24">
        <v>189</v>
      </c>
      <c r="K165" s="24">
        <v>226</v>
      </c>
      <c r="L165" s="24">
        <v>415</v>
      </c>
      <c r="M165" s="24">
        <v>452</v>
      </c>
      <c r="N165" s="24">
        <v>394</v>
      </c>
      <c r="O165" s="24">
        <v>431</v>
      </c>
      <c r="P165" s="24">
        <v>498</v>
      </c>
      <c r="Q165" s="24">
        <v>32</v>
      </c>
      <c r="R165" s="24">
        <v>99</v>
      </c>
      <c r="S165" s="24">
        <v>11</v>
      </c>
      <c r="T165" s="24">
        <v>53</v>
      </c>
      <c r="U165" s="24">
        <v>120</v>
      </c>
      <c r="V165" s="24">
        <v>279</v>
      </c>
      <c r="W165" s="24">
        <v>341</v>
      </c>
      <c r="X165" s="24">
        <v>258</v>
      </c>
      <c r="Y165" s="24">
        <v>325</v>
      </c>
      <c r="Z165" s="24">
        <v>362</v>
      </c>
      <c r="AC165" s="24">
        <v>333</v>
      </c>
      <c r="AD165" s="24">
        <v>325</v>
      </c>
      <c r="AE165" s="24">
        <v>254</v>
      </c>
      <c r="AF165" s="24">
        <v>291</v>
      </c>
      <c r="AG165" s="24">
        <v>362</v>
      </c>
      <c r="AH165" s="24">
        <v>222</v>
      </c>
      <c r="AI165" s="24">
        <v>189</v>
      </c>
      <c r="AJ165" s="24">
        <v>143</v>
      </c>
      <c r="AK165" s="24">
        <v>160</v>
      </c>
      <c r="AL165" s="24">
        <v>226</v>
      </c>
      <c r="AM165" s="24">
        <v>461</v>
      </c>
      <c r="AN165" s="24">
        <v>428</v>
      </c>
      <c r="AO165" s="24">
        <v>382</v>
      </c>
      <c r="AP165" s="24">
        <v>424</v>
      </c>
      <c r="AQ165" s="24">
        <v>495</v>
      </c>
      <c r="AR165" s="24">
        <v>594</v>
      </c>
      <c r="AS165" s="24">
        <v>556</v>
      </c>
      <c r="AT165" s="24">
        <v>515</v>
      </c>
      <c r="AU165" s="24">
        <v>527</v>
      </c>
      <c r="AV165" s="24">
        <v>623</v>
      </c>
      <c r="AW165" s="24">
        <v>80</v>
      </c>
      <c r="AX165" s="24">
        <v>67</v>
      </c>
      <c r="AY165" s="24">
        <v>21</v>
      </c>
      <c r="AZ165" s="24">
        <v>38</v>
      </c>
      <c r="BA165" s="24">
        <v>109</v>
      </c>
      <c r="BD165" s="24">
        <v>103</v>
      </c>
      <c r="BE165" s="24">
        <v>173</v>
      </c>
      <c r="BF165" s="24">
        <v>343</v>
      </c>
      <c r="BG165" s="24">
        <v>388</v>
      </c>
      <c r="BH165" s="24">
        <v>558</v>
      </c>
      <c r="BI165" s="24">
        <v>279</v>
      </c>
      <c r="BJ165" s="24">
        <v>474</v>
      </c>
      <c r="BK165" s="24">
        <v>519</v>
      </c>
      <c r="BL165" s="24">
        <v>64</v>
      </c>
      <c r="BM165" s="24">
        <v>234</v>
      </c>
      <c r="BN165" s="24">
        <v>580</v>
      </c>
      <c r="BO165" s="24">
        <v>25</v>
      </c>
      <c r="BP165" s="24">
        <v>195</v>
      </c>
      <c r="BQ165" s="24">
        <v>365</v>
      </c>
      <c r="BR165" s="24">
        <v>410</v>
      </c>
      <c r="BS165" s="24">
        <v>126</v>
      </c>
      <c r="BT165" s="24">
        <v>321</v>
      </c>
      <c r="BU165" s="24">
        <v>491</v>
      </c>
      <c r="BV165" s="24">
        <v>536</v>
      </c>
      <c r="BW165" s="24">
        <v>81</v>
      </c>
      <c r="BX165" s="24">
        <v>427</v>
      </c>
      <c r="BY165" s="24">
        <v>622</v>
      </c>
      <c r="BZ165" s="24">
        <v>42</v>
      </c>
      <c r="CA165" s="24">
        <v>212</v>
      </c>
      <c r="CB165" s="24">
        <v>257</v>
      </c>
    </row>
    <row r="166" spans="2:80" ht="15" x14ac:dyDescent="0.25">
      <c r="B166" s="24">
        <v>378</v>
      </c>
      <c r="C166" s="24">
        <v>445</v>
      </c>
      <c r="D166" s="24">
        <v>482</v>
      </c>
      <c r="E166" s="24">
        <v>424</v>
      </c>
      <c r="F166" s="24">
        <v>461</v>
      </c>
      <c r="G166" s="24">
        <v>25</v>
      </c>
      <c r="H166" s="24">
        <v>62</v>
      </c>
      <c r="I166" s="24">
        <v>104</v>
      </c>
      <c r="J166" s="24">
        <v>41</v>
      </c>
      <c r="K166" s="24">
        <v>83</v>
      </c>
      <c r="L166" s="24">
        <v>267</v>
      </c>
      <c r="M166" s="24">
        <v>309</v>
      </c>
      <c r="N166" s="24">
        <v>371</v>
      </c>
      <c r="O166" s="24">
        <v>288</v>
      </c>
      <c r="P166" s="24">
        <v>330</v>
      </c>
      <c r="Q166" s="24">
        <v>514</v>
      </c>
      <c r="R166" s="24">
        <v>551</v>
      </c>
      <c r="S166" s="24">
        <v>618</v>
      </c>
      <c r="T166" s="24">
        <v>535</v>
      </c>
      <c r="U166" s="24">
        <v>597</v>
      </c>
      <c r="V166" s="24">
        <v>131</v>
      </c>
      <c r="W166" s="24">
        <v>198</v>
      </c>
      <c r="X166" s="24">
        <v>240</v>
      </c>
      <c r="Y166" s="24">
        <v>152</v>
      </c>
      <c r="Z166" s="24">
        <v>219</v>
      </c>
      <c r="AC166" s="24">
        <v>128</v>
      </c>
      <c r="AD166" s="24">
        <v>224</v>
      </c>
      <c r="AE166" s="24">
        <v>236</v>
      </c>
      <c r="AF166" s="24">
        <v>195</v>
      </c>
      <c r="AG166" s="24">
        <v>157</v>
      </c>
      <c r="AH166" s="24">
        <v>525</v>
      </c>
      <c r="AI166" s="24">
        <v>591</v>
      </c>
      <c r="AJ166" s="24">
        <v>608</v>
      </c>
      <c r="AK166" s="24">
        <v>562</v>
      </c>
      <c r="AL166" s="24">
        <v>529</v>
      </c>
      <c r="AM166" s="24">
        <v>267</v>
      </c>
      <c r="AN166" s="24">
        <v>338</v>
      </c>
      <c r="AO166" s="24">
        <v>355</v>
      </c>
      <c r="AP166" s="24">
        <v>309</v>
      </c>
      <c r="AQ166" s="24">
        <v>296</v>
      </c>
      <c r="AR166" s="24">
        <v>14</v>
      </c>
      <c r="AS166" s="24">
        <v>85</v>
      </c>
      <c r="AT166" s="24">
        <v>122</v>
      </c>
      <c r="AU166" s="24">
        <v>51</v>
      </c>
      <c r="AV166" s="24">
        <v>43</v>
      </c>
      <c r="AW166" s="24">
        <v>381</v>
      </c>
      <c r="AX166" s="24">
        <v>452</v>
      </c>
      <c r="AY166" s="24">
        <v>494</v>
      </c>
      <c r="AZ166" s="24">
        <v>448</v>
      </c>
      <c r="BA166" s="24">
        <v>415</v>
      </c>
      <c r="BD166" s="24">
        <v>408</v>
      </c>
      <c r="BE166" s="24">
        <v>578</v>
      </c>
      <c r="BF166" s="24">
        <v>23</v>
      </c>
      <c r="BG166" s="24">
        <v>193</v>
      </c>
      <c r="BH166" s="24">
        <v>363</v>
      </c>
      <c r="BI166" s="24">
        <v>84</v>
      </c>
      <c r="BJ166" s="24">
        <v>129</v>
      </c>
      <c r="BK166" s="24">
        <v>324</v>
      </c>
      <c r="BL166" s="24">
        <v>494</v>
      </c>
      <c r="BM166" s="24">
        <v>539</v>
      </c>
      <c r="BN166" s="24">
        <v>260</v>
      </c>
      <c r="BO166" s="24">
        <v>430</v>
      </c>
      <c r="BP166" s="24">
        <v>625</v>
      </c>
      <c r="BQ166" s="24">
        <v>45</v>
      </c>
      <c r="BR166" s="24">
        <v>215</v>
      </c>
      <c r="BS166" s="24">
        <v>556</v>
      </c>
      <c r="BT166" s="24">
        <v>101</v>
      </c>
      <c r="BU166" s="24">
        <v>171</v>
      </c>
      <c r="BV166" s="24">
        <v>341</v>
      </c>
      <c r="BW166" s="24">
        <v>386</v>
      </c>
      <c r="BX166" s="24">
        <v>232</v>
      </c>
      <c r="BY166" s="24">
        <v>277</v>
      </c>
      <c r="BZ166" s="24">
        <v>472</v>
      </c>
      <c r="CA166" s="24">
        <v>517</v>
      </c>
      <c r="CB166" s="24">
        <v>62</v>
      </c>
    </row>
    <row r="167" spans="2:80" ht="15" x14ac:dyDescent="0.25">
      <c r="B167" s="24">
        <v>499</v>
      </c>
      <c r="C167" s="24">
        <v>411</v>
      </c>
      <c r="D167" s="24">
        <v>453</v>
      </c>
      <c r="E167" s="24">
        <v>395</v>
      </c>
      <c r="F167" s="24">
        <v>432</v>
      </c>
      <c r="G167" s="24">
        <v>116</v>
      </c>
      <c r="H167" s="24">
        <v>33</v>
      </c>
      <c r="I167" s="24">
        <v>100</v>
      </c>
      <c r="J167" s="24">
        <v>12</v>
      </c>
      <c r="K167" s="24">
        <v>54</v>
      </c>
      <c r="L167" s="24">
        <v>363</v>
      </c>
      <c r="M167" s="24">
        <v>280</v>
      </c>
      <c r="N167" s="24">
        <v>342</v>
      </c>
      <c r="O167" s="24">
        <v>259</v>
      </c>
      <c r="P167" s="24">
        <v>321</v>
      </c>
      <c r="Q167" s="24">
        <v>610</v>
      </c>
      <c r="R167" s="24">
        <v>547</v>
      </c>
      <c r="S167" s="24">
        <v>589</v>
      </c>
      <c r="T167" s="24">
        <v>501</v>
      </c>
      <c r="U167" s="24">
        <v>568</v>
      </c>
      <c r="V167" s="24">
        <v>227</v>
      </c>
      <c r="W167" s="24">
        <v>169</v>
      </c>
      <c r="X167" s="24">
        <v>206</v>
      </c>
      <c r="Y167" s="24">
        <v>148</v>
      </c>
      <c r="Z167" s="24">
        <v>190</v>
      </c>
      <c r="AC167" s="24">
        <v>182</v>
      </c>
      <c r="AD167" s="24">
        <v>161</v>
      </c>
      <c r="AE167" s="24">
        <v>220</v>
      </c>
      <c r="AF167" s="24">
        <v>228</v>
      </c>
      <c r="AG167" s="24">
        <v>149</v>
      </c>
      <c r="AH167" s="24">
        <v>554</v>
      </c>
      <c r="AI167" s="24">
        <v>533</v>
      </c>
      <c r="AJ167" s="24">
        <v>587</v>
      </c>
      <c r="AK167" s="24">
        <v>625</v>
      </c>
      <c r="AL167" s="24">
        <v>516</v>
      </c>
      <c r="AM167" s="24">
        <v>321</v>
      </c>
      <c r="AN167" s="24">
        <v>280</v>
      </c>
      <c r="AO167" s="24">
        <v>334</v>
      </c>
      <c r="AP167" s="24">
        <v>367</v>
      </c>
      <c r="AQ167" s="24">
        <v>263</v>
      </c>
      <c r="AR167" s="24">
        <v>68</v>
      </c>
      <c r="AS167" s="24">
        <v>47</v>
      </c>
      <c r="AT167" s="24">
        <v>76</v>
      </c>
      <c r="AU167" s="24">
        <v>114</v>
      </c>
      <c r="AV167" s="24">
        <v>10</v>
      </c>
      <c r="AW167" s="24">
        <v>440</v>
      </c>
      <c r="AX167" s="24">
        <v>419</v>
      </c>
      <c r="AY167" s="24">
        <v>473</v>
      </c>
      <c r="AZ167" s="24">
        <v>481</v>
      </c>
      <c r="BA167" s="24">
        <v>377</v>
      </c>
      <c r="BD167" s="24">
        <v>252</v>
      </c>
      <c r="BE167" s="24">
        <v>447</v>
      </c>
      <c r="BF167" s="24">
        <v>617</v>
      </c>
      <c r="BG167" s="24">
        <v>37</v>
      </c>
      <c r="BH167" s="24">
        <v>207</v>
      </c>
      <c r="BI167" s="24">
        <v>553</v>
      </c>
      <c r="BJ167" s="24">
        <v>123</v>
      </c>
      <c r="BK167" s="24">
        <v>168</v>
      </c>
      <c r="BL167" s="24">
        <v>338</v>
      </c>
      <c r="BM167" s="24">
        <v>383</v>
      </c>
      <c r="BN167" s="24">
        <v>229</v>
      </c>
      <c r="BO167" s="24">
        <v>299</v>
      </c>
      <c r="BP167" s="24">
        <v>469</v>
      </c>
      <c r="BQ167" s="24">
        <v>514</v>
      </c>
      <c r="BR167" s="24">
        <v>59</v>
      </c>
      <c r="BS167" s="24">
        <v>405</v>
      </c>
      <c r="BT167" s="24">
        <v>600</v>
      </c>
      <c r="BU167" s="24">
        <v>20</v>
      </c>
      <c r="BV167" s="24">
        <v>190</v>
      </c>
      <c r="BW167" s="24">
        <v>360</v>
      </c>
      <c r="BX167" s="24">
        <v>76</v>
      </c>
      <c r="BY167" s="24">
        <v>146</v>
      </c>
      <c r="BZ167" s="24">
        <v>316</v>
      </c>
      <c r="CA167" s="24">
        <v>486</v>
      </c>
      <c r="CB167" s="24">
        <v>531</v>
      </c>
    </row>
    <row r="168" spans="2:80" ht="15" x14ac:dyDescent="0.25">
      <c r="B168" s="24">
        <v>470</v>
      </c>
      <c r="C168" s="24">
        <v>382</v>
      </c>
      <c r="D168" s="24">
        <v>449</v>
      </c>
      <c r="E168" s="24">
        <v>486</v>
      </c>
      <c r="F168" s="24">
        <v>403</v>
      </c>
      <c r="G168" s="24">
        <v>87</v>
      </c>
      <c r="H168" s="24">
        <v>4</v>
      </c>
      <c r="I168" s="24">
        <v>66</v>
      </c>
      <c r="J168" s="24">
        <v>108</v>
      </c>
      <c r="K168" s="24">
        <v>50</v>
      </c>
      <c r="L168" s="24">
        <v>334</v>
      </c>
      <c r="M168" s="24">
        <v>271</v>
      </c>
      <c r="N168" s="24">
        <v>313</v>
      </c>
      <c r="O168" s="24">
        <v>355</v>
      </c>
      <c r="P168" s="24">
        <v>292</v>
      </c>
      <c r="Q168" s="24">
        <v>576</v>
      </c>
      <c r="R168" s="24">
        <v>518</v>
      </c>
      <c r="S168" s="24">
        <v>560</v>
      </c>
      <c r="T168" s="24">
        <v>622</v>
      </c>
      <c r="U168" s="24">
        <v>539</v>
      </c>
      <c r="V168" s="24">
        <v>223</v>
      </c>
      <c r="W168" s="24">
        <v>140</v>
      </c>
      <c r="X168" s="24">
        <v>177</v>
      </c>
      <c r="Y168" s="24">
        <v>244</v>
      </c>
      <c r="Z168" s="24">
        <v>156</v>
      </c>
      <c r="AC168" s="24">
        <v>170</v>
      </c>
      <c r="AD168" s="24">
        <v>232</v>
      </c>
      <c r="AE168" s="24">
        <v>199</v>
      </c>
      <c r="AF168" s="24">
        <v>136</v>
      </c>
      <c r="AG168" s="24">
        <v>203</v>
      </c>
      <c r="AH168" s="24">
        <v>537</v>
      </c>
      <c r="AI168" s="24">
        <v>604</v>
      </c>
      <c r="AJ168" s="24">
        <v>566</v>
      </c>
      <c r="AK168" s="24">
        <v>508</v>
      </c>
      <c r="AL168" s="24">
        <v>600</v>
      </c>
      <c r="AM168" s="24">
        <v>284</v>
      </c>
      <c r="AN168" s="24">
        <v>371</v>
      </c>
      <c r="AO168" s="24">
        <v>313</v>
      </c>
      <c r="AP168" s="24">
        <v>255</v>
      </c>
      <c r="AQ168" s="24">
        <v>342</v>
      </c>
      <c r="AR168" s="24">
        <v>26</v>
      </c>
      <c r="AS168" s="24">
        <v>118</v>
      </c>
      <c r="AT168" s="24">
        <v>60</v>
      </c>
      <c r="AU168" s="24">
        <v>22</v>
      </c>
      <c r="AV168" s="24">
        <v>89</v>
      </c>
      <c r="AW168" s="24">
        <v>423</v>
      </c>
      <c r="AX168" s="24">
        <v>490</v>
      </c>
      <c r="AY168" s="24">
        <v>427</v>
      </c>
      <c r="AZ168" s="24">
        <v>394</v>
      </c>
      <c r="BA168" s="24">
        <v>456</v>
      </c>
      <c r="BD168" s="24">
        <v>246</v>
      </c>
      <c r="BE168" s="24">
        <v>291</v>
      </c>
      <c r="BF168" s="24">
        <v>461</v>
      </c>
      <c r="BG168" s="24">
        <v>506</v>
      </c>
      <c r="BH168" s="24">
        <v>51</v>
      </c>
      <c r="BI168" s="24">
        <v>422</v>
      </c>
      <c r="BJ168" s="24">
        <v>592</v>
      </c>
      <c r="BK168" s="24">
        <v>12</v>
      </c>
      <c r="BL168" s="24">
        <v>182</v>
      </c>
      <c r="BM168" s="24">
        <v>352</v>
      </c>
      <c r="BN168" s="24">
        <v>98</v>
      </c>
      <c r="BO168" s="24">
        <v>143</v>
      </c>
      <c r="BP168" s="24">
        <v>313</v>
      </c>
      <c r="BQ168" s="24">
        <v>483</v>
      </c>
      <c r="BR168" s="24">
        <v>528</v>
      </c>
      <c r="BS168" s="24">
        <v>274</v>
      </c>
      <c r="BT168" s="24">
        <v>444</v>
      </c>
      <c r="BU168" s="24">
        <v>614</v>
      </c>
      <c r="BV168" s="24">
        <v>34</v>
      </c>
      <c r="BW168" s="24">
        <v>204</v>
      </c>
      <c r="BX168" s="24">
        <v>575</v>
      </c>
      <c r="BY168" s="24">
        <v>120</v>
      </c>
      <c r="BZ168" s="24">
        <v>165</v>
      </c>
      <c r="CA168" s="24">
        <v>335</v>
      </c>
      <c r="CB168" s="24">
        <v>380</v>
      </c>
    </row>
    <row r="169" spans="2:80" ht="15" x14ac:dyDescent="0.25">
      <c r="B169" s="24">
        <v>436</v>
      </c>
      <c r="C169" s="24">
        <v>478</v>
      </c>
      <c r="D169" s="24">
        <v>420</v>
      </c>
      <c r="E169" s="24">
        <v>457</v>
      </c>
      <c r="F169" s="24">
        <v>399</v>
      </c>
      <c r="G169" s="24">
        <v>58</v>
      </c>
      <c r="H169" s="24">
        <v>125</v>
      </c>
      <c r="I169" s="24">
        <v>37</v>
      </c>
      <c r="J169" s="24">
        <v>79</v>
      </c>
      <c r="K169" s="24">
        <v>16</v>
      </c>
      <c r="L169" s="24">
        <v>305</v>
      </c>
      <c r="M169" s="24">
        <v>367</v>
      </c>
      <c r="N169" s="24">
        <v>284</v>
      </c>
      <c r="O169" s="24">
        <v>346</v>
      </c>
      <c r="P169" s="24">
        <v>263</v>
      </c>
      <c r="Q169" s="24">
        <v>572</v>
      </c>
      <c r="R169" s="24">
        <v>614</v>
      </c>
      <c r="S169" s="24">
        <v>526</v>
      </c>
      <c r="T169" s="24">
        <v>593</v>
      </c>
      <c r="U169" s="24">
        <v>510</v>
      </c>
      <c r="V169" s="24">
        <v>194</v>
      </c>
      <c r="W169" s="24">
        <v>231</v>
      </c>
      <c r="X169" s="24">
        <v>173</v>
      </c>
      <c r="Y169" s="24">
        <v>215</v>
      </c>
      <c r="Z169" s="24">
        <v>127</v>
      </c>
      <c r="AC169" s="24">
        <v>249</v>
      </c>
      <c r="AD169" s="24">
        <v>145</v>
      </c>
      <c r="AE169" s="24">
        <v>153</v>
      </c>
      <c r="AF169" s="24">
        <v>207</v>
      </c>
      <c r="AG169" s="24">
        <v>186</v>
      </c>
      <c r="AH169" s="24">
        <v>616</v>
      </c>
      <c r="AI169" s="24">
        <v>512</v>
      </c>
      <c r="AJ169" s="24">
        <v>550</v>
      </c>
      <c r="AK169" s="24">
        <v>579</v>
      </c>
      <c r="AL169" s="24">
        <v>558</v>
      </c>
      <c r="AM169" s="24">
        <v>363</v>
      </c>
      <c r="AN169" s="24">
        <v>259</v>
      </c>
      <c r="AO169" s="24">
        <v>292</v>
      </c>
      <c r="AP169" s="24">
        <v>346</v>
      </c>
      <c r="AQ169" s="24">
        <v>305</v>
      </c>
      <c r="AR169" s="24">
        <v>110</v>
      </c>
      <c r="AS169" s="24">
        <v>1</v>
      </c>
      <c r="AT169" s="24">
        <v>39</v>
      </c>
      <c r="AU169" s="24">
        <v>93</v>
      </c>
      <c r="AV169" s="24">
        <v>72</v>
      </c>
      <c r="AW169" s="24">
        <v>477</v>
      </c>
      <c r="AX169" s="24">
        <v>398</v>
      </c>
      <c r="AY169" s="24">
        <v>406</v>
      </c>
      <c r="AZ169" s="24">
        <v>465</v>
      </c>
      <c r="BA169" s="24">
        <v>444</v>
      </c>
      <c r="BD169" s="24">
        <v>95</v>
      </c>
      <c r="BE169" s="24">
        <v>140</v>
      </c>
      <c r="BF169" s="24">
        <v>310</v>
      </c>
      <c r="BG169" s="24">
        <v>480</v>
      </c>
      <c r="BH169" s="24">
        <v>550</v>
      </c>
      <c r="BI169" s="24">
        <v>266</v>
      </c>
      <c r="BJ169" s="24">
        <v>436</v>
      </c>
      <c r="BK169" s="24">
        <v>606</v>
      </c>
      <c r="BL169" s="24">
        <v>26</v>
      </c>
      <c r="BM169" s="24">
        <v>221</v>
      </c>
      <c r="BN169" s="24">
        <v>567</v>
      </c>
      <c r="BO169" s="24">
        <v>112</v>
      </c>
      <c r="BP169" s="24">
        <v>157</v>
      </c>
      <c r="BQ169" s="24">
        <v>327</v>
      </c>
      <c r="BR169" s="24">
        <v>397</v>
      </c>
      <c r="BS169" s="24">
        <v>243</v>
      </c>
      <c r="BT169" s="24">
        <v>288</v>
      </c>
      <c r="BU169" s="24">
        <v>458</v>
      </c>
      <c r="BV169" s="24">
        <v>503</v>
      </c>
      <c r="BW169" s="24">
        <v>73</v>
      </c>
      <c r="BX169" s="24">
        <v>419</v>
      </c>
      <c r="BY169" s="24">
        <v>589</v>
      </c>
      <c r="BZ169" s="24">
        <v>9</v>
      </c>
      <c r="CA169" s="24">
        <v>179</v>
      </c>
      <c r="CB169" s="24">
        <v>374</v>
      </c>
    </row>
    <row r="170" spans="2:80" ht="15" x14ac:dyDescent="0.25">
      <c r="B170" s="24">
        <v>407</v>
      </c>
      <c r="C170" s="24">
        <v>474</v>
      </c>
      <c r="D170" s="24">
        <v>386</v>
      </c>
      <c r="E170" s="24">
        <v>428</v>
      </c>
      <c r="F170" s="24">
        <v>495</v>
      </c>
      <c r="G170" s="24">
        <v>29</v>
      </c>
      <c r="H170" s="24">
        <v>91</v>
      </c>
      <c r="I170" s="24">
        <v>8</v>
      </c>
      <c r="J170" s="24">
        <v>75</v>
      </c>
      <c r="K170" s="24">
        <v>112</v>
      </c>
      <c r="L170" s="24">
        <v>296</v>
      </c>
      <c r="M170" s="24">
        <v>338</v>
      </c>
      <c r="N170" s="24">
        <v>255</v>
      </c>
      <c r="O170" s="24">
        <v>317</v>
      </c>
      <c r="P170" s="24">
        <v>359</v>
      </c>
      <c r="Q170" s="24">
        <v>543</v>
      </c>
      <c r="R170" s="24">
        <v>585</v>
      </c>
      <c r="S170" s="24">
        <v>522</v>
      </c>
      <c r="T170" s="24">
        <v>564</v>
      </c>
      <c r="U170" s="24">
        <v>601</v>
      </c>
      <c r="V170" s="24">
        <v>165</v>
      </c>
      <c r="W170" s="24">
        <v>202</v>
      </c>
      <c r="X170" s="24">
        <v>144</v>
      </c>
      <c r="Y170" s="24">
        <v>181</v>
      </c>
      <c r="Z170" s="24">
        <v>248</v>
      </c>
      <c r="AC170" s="24">
        <v>211</v>
      </c>
      <c r="AD170" s="24">
        <v>178</v>
      </c>
      <c r="AE170" s="24">
        <v>132</v>
      </c>
      <c r="AF170" s="24">
        <v>174</v>
      </c>
      <c r="AG170" s="24">
        <v>245</v>
      </c>
      <c r="AH170" s="24">
        <v>583</v>
      </c>
      <c r="AI170" s="24">
        <v>575</v>
      </c>
      <c r="AJ170" s="24">
        <v>504</v>
      </c>
      <c r="AK170" s="24">
        <v>541</v>
      </c>
      <c r="AL170" s="24">
        <v>612</v>
      </c>
      <c r="AM170" s="24">
        <v>330</v>
      </c>
      <c r="AN170" s="24">
        <v>317</v>
      </c>
      <c r="AO170" s="24">
        <v>271</v>
      </c>
      <c r="AP170" s="24">
        <v>288</v>
      </c>
      <c r="AQ170" s="24">
        <v>359</v>
      </c>
      <c r="AR170" s="24">
        <v>97</v>
      </c>
      <c r="AS170" s="24">
        <v>64</v>
      </c>
      <c r="AT170" s="24">
        <v>18</v>
      </c>
      <c r="AU170" s="24">
        <v>35</v>
      </c>
      <c r="AV170" s="24">
        <v>101</v>
      </c>
      <c r="AW170" s="24">
        <v>469</v>
      </c>
      <c r="AX170" s="24">
        <v>431</v>
      </c>
      <c r="AY170" s="24">
        <v>390</v>
      </c>
      <c r="AZ170" s="24">
        <v>402</v>
      </c>
      <c r="BA170" s="24">
        <v>498</v>
      </c>
      <c r="BD170" s="24">
        <v>564</v>
      </c>
      <c r="BE170" s="24">
        <v>109</v>
      </c>
      <c r="BF170" s="24">
        <v>154</v>
      </c>
      <c r="BG170" s="24">
        <v>349</v>
      </c>
      <c r="BH170" s="24">
        <v>394</v>
      </c>
      <c r="BI170" s="24">
        <v>240</v>
      </c>
      <c r="BJ170" s="24">
        <v>285</v>
      </c>
      <c r="BK170" s="24">
        <v>455</v>
      </c>
      <c r="BL170" s="24">
        <v>525</v>
      </c>
      <c r="BM170" s="24">
        <v>70</v>
      </c>
      <c r="BN170" s="24">
        <v>411</v>
      </c>
      <c r="BO170" s="24">
        <v>581</v>
      </c>
      <c r="BP170" s="24">
        <v>1</v>
      </c>
      <c r="BQ170" s="24">
        <v>196</v>
      </c>
      <c r="BR170" s="24">
        <v>366</v>
      </c>
      <c r="BS170" s="24">
        <v>87</v>
      </c>
      <c r="BT170" s="24">
        <v>132</v>
      </c>
      <c r="BU170" s="24">
        <v>302</v>
      </c>
      <c r="BV170" s="24">
        <v>497</v>
      </c>
      <c r="BW170" s="24">
        <v>542</v>
      </c>
      <c r="BX170" s="24">
        <v>263</v>
      </c>
      <c r="BY170" s="24">
        <v>433</v>
      </c>
      <c r="BZ170" s="24">
        <v>603</v>
      </c>
      <c r="CA170" s="24">
        <v>48</v>
      </c>
      <c r="CB170" s="24">
        <v>218</v>
      </c>
    </row>
    <row r="171" spans="2:80" ht="15" x14ac:dyDescent="0.25">
      <c r="B171" s="24">
        <v>264</v>
      </c>
      <c r="C171" s="24">
        <v>301</v>
      </c>
      <c r="D171" s="24">
        <v>368</v>
      </c>
      <c r="E171" s="24">
        <v>285</v>
      </c>
      <c r="F171" s="24">
        <v>347</v>
      </c>
      <c r="G171" s="24">
        <v>506</v>
      </c>
      <c r="H171" s="24">
        <v>573</v>
      </c>
      <c r="I171" s="24">
        <v>615</v>
      </c>
      <c r="J171" s="24">
        <v>527</v>
      </c>
      <c r="K171" s="24">
        <v>594</v>
      </c>
      <c r="L171" s="24">
        <v>128</v>
      </c>
      <c r="M171" s="24">
        <v>195</v>
      </c>
      <c r="N171" s="24">
        <v>232</v>
      </c>
      <c r="O171" s="24">
        <v>174</v>
      </c>
      <c r="P171" s="24">
        <v>211</v>
      </c>
      <c r="Q171" s="24">
        <v>400</v>
      </c>
      <c r="R171" s="24">
        <v>437</v>
      </c>
      <c r="S171" s="24">
        <v>479</v>
      </c>
      <c r="T171" s="24">
        <v>416</v>
      </c>
      <c r="U171" s="24">
        <v>458</v>
      </c>
      <c r="V171" s="24">
        <v>17</v>
      </c>
      <c r="W171" s="24">
        <v>59</v>
      </c>
      <c r="X171" s="24">
        <v>121</v>
      </c>
      <c r="Y171" s="24">
        <v>38</v>
      </c>
      <c r="Z171" s="24">
        <v>80</v>
      </c>
      <c r="AC171" s="24">
        <v>517</v>
      </c>
      <c r="AD171" s="24">
        <v>588</v>
      </c>
      <c r="AE171" s="24">
        <v>605</v>
      </c>
      <c r="AF171" s="24">
        <v>559</v>
      </c>
      <c r="AG171" s="24">
        <v>546</v>
      </c>
      <c r="AH171" s="24">
        <v>3</v>
      </c>
      <c r="AI171" s="24">
        <v>99</v>
      </c>
      <c r="AJ171" s="24">
        <v>111</v>
      </c>
      <c r="AK171" s="24">
        <v>70</v>
      </c>
      <c r="AL171" s="24">
        <v>32</v>
      </c>
      <c r="AM171" s="24">
        <v>131</v>
      </c>
      <c r="AN171" s="24">
        <v>202</v>
      </c>
      <c r="AO171" s="24">
        <v>244</v>
      </c>
      <c r="AP171" s="24">
        <v>198</v>
      </c>
      <c r="AQ171" s="24">
        <v>165</v>
      </c>
      <c r="AR171" s="24">
        <v>400</v>
      </c>
      <c r="AS171" s="24">
        <v>466</v>
      </c>
      <c r="AT171" s="24">
        <v>483</v>
      </c>
      <c r="AU171" s="24">
        <v>437</v>
      </c>
      <c r="AV171" s="24">
        <v>404</v>
      </c>
      <c r="AW171" s="24">
        <v>264</v>
      </c>
      <c r="AX171" s="24">
        <v>335</v>
      </c>
      <c r="AY171" s="24">
        <v>372</v>
      </c>
      <c r="AZ171" s="24">
        <v>301</v>
      </c>
      <c r="BA171" s="24">
        <v>293</v>
      </c>
      <c r="BD171" s="24">
        <v>369</v>
      </c>
      <c r="BE171" s="24">
        <v>414</v>
      </c>
      <c r="BF171" s="24">
        <v>584</v>
      </c>
      <c r="BG171" s="24">
        <v>4</v>
      </c>
      <c r="BH171" s="24">
        <v>199</v>
      </c>
      <c r="BI171" s="24">
        <v>545</v>
      </c>
      <c r="BJ171" s="24">
        <v>90</v>
      </c>
      <c r="BK171" s="24">
        <v>135</v>
      </c>
      <c r="BL171" s="24">
        <v>305</v>
      </c>
      <c r="BM171" s="24">
        <v>500</v>
      </c>
      <c r="BN171" s="24">
        <v>216</v>
      </c>
      <c r="BO171" s="24">
        <v>261</v>
      </c>
      <c r="BP171" s="24">
        <v>431</v>
      </c>
      <c r="BQ171" s="24">
        <v>601</v>
      </c>
      <c r="BR171" s="24">
        <v>46</v>
      </c>
      <c r="BS171" s="24">
        <v>392</v>
      </c>
      <c r="BT171" s="24">
        <v>562</v>
      </c>
      <c r="BU171" s="24">
        <v>107</v>
      </c>
      <c r="BV171" s="24">
        <v>152</v>
      </c>
      <c r="BW171" s="24">
        <v>347</v>
      </c>
      <c r="BX171" s="24">
        <v>68</v>
      </c>
      <c r="BY171" s="24">
        <v>238</v>
      </c>
      <c r="BZ171" s="24">
        <v>283</v>
      </c>
      <c r="CA171" s="24">
        <v>453</v>
      </c>
      <c r="CB171" s="24">
        <v>523</v>
      </c>
    </row>
    <row r="172" spans="2:80" ht="15" x14ac:dyDescent="0.25">
      <c r="B172" s="24">
        <v>360</v>
      </c>
      <c r="C172" s="24">
        <v>297</v>
      </c>
      <c r="D172" s="24">
        <v>339</v>
      </c>
      <c r="E172" s="24">
        <v>251</v>
      </c>
      <c r="F172" s="24">
        <v>318</v>
      </c>
      <c r="G172" s="24">
        <v>602</v>
      </c>
      <c r="H172" s="24">
        <v>544</v>
      </c>
      <c r="I172" s="24">
        <v>581</v>
      </c>
      <c r="J172" s="24">
        <v>523</v>
      </c>
      <c r="K172" s="24">
        <v>565</v>
      </c>
      <c r="L172" s="24">
        <v>249</v>
      </c>
      <c r="M172" s="24">
        <v>161</v>
      </c>
      <c r="N172" s="24">
        <v>203</v>
      </c>
      <c r="O172" s="24">
        <v>145</v>
      </c>
      <c r="P172" s="24">
        <v>182</v>
      </c>
      <c r="Q172" s="24">
        <v>491</v>
      </c>
      <c r="R172" s="24">
        <v>408</v>
      </c>
      <c r="S172" s="24">
        <v>475</v>
      </c>
      <c r="T172" s="24">
        <v>387</v>
      </c>
      <c r="U172" s="24">
        <v>429</v>
      </c>
      <c r="V172" s="24">
        <v>113</v>
      </c>
      <c r="W172" s="24">
        <v>30</v>
      </c>
      <c r="X172" s="24">
        <v>92</v>
      </c>
      <c r="Y172" s="24">
        <v>9</v>
      </c>
      <c r="Z172" s="24">
        <v>71</v>
      </c>
      <c r="AC172" s="24">
        <v>571</v>
      </c>
      <c r="AD172" s="24">
        <v>530</v>
      </c>
      <c r="AE172" s="24">
        <v>584</v>
      </c>
      <c r="AF172" s="24">
        <v>617</v>
      </c>
      <c r="AG172" s="24">
        <v>513</v>
      </c>
      <c r="AH172" s="24">
        <v>57</v>
      </c>
      <c r="AI172" s="24">
        <v>36</v>
      </c>
      <c r="AJ172" s="24">
        <v>95</v>
      </c>
      <c r="AK172" s="24">
        <v>103</v>
      </c>
      <c r="AL172" s="24">
        <v>24</v>
      </c>
      <c r="AM172" s="24">
        <v>190</v>
      </c>
      <c r="AN172" s="24">
        <v>169</v>
      </c>
      <c r="AO172" s="24">
        <v>223</v>
      </c>
      <c r="AP172" s="24">
        <v>231</v>
      </c>
      <c r="AQ172" s="24">
        <v>127</v>
      </c>
      <c r="AR172" s="24">
        <v>429</v>
      </c>
      <c r="AS172" s="24">
        <v>408</v>
      </c>
      <c r="AT172" s="24">
        <v>462</v>
      </c>
      <c r="AU172" s="24">
        <v>500</v>
      </c>
      <c r="AV172" s="24">
        <v>391</v>
      </c>
      <c r="AW172" s="24">
        <v>318</v>
      </c>
      <c r="AX172" s="24">
        <v>297</v>
      </c>
      <c r="AY172" s="24">
        <v>326</v>
      </c>
      <c r="AZ172" s="24">
        <v>364</v>
      </c>
      <c r="BA172" s="24">
        <v>260</v>
      </c>
      <c r="BD172" s="24">
        <v>213</v>
      </c>
      <c r="BE172" s="24">
        <v>258</v>
      </c>
      <c r="BF172" s="24">
        <v>428</v>
      </c>
      <c r="BG172" s="24">
        <v>623</v>
      </c>
      <c r="BH172" s="24">
        <v>43</v>
      </c>
      <c r="BI172" s="24">
        <v>389</v>
      </c>
      <c r="BJ172" s="24">
        <v>559</v>
      </c>
      <c r="BK172" s="24">
        <v>104</v>
      </c>
      <c r="BL172" s="24">
        <v>174</v>
      </c>
      <c r="BM172" s="24">
        <v>344</v>
      </c>
      <c r="BN172" s="24">
        <v>65</v>
      </c>
      <c r="BO172" s="24">
        <v>235</v>
      </c>
      <c r="BP172" s="24">
        <v>280</v>
      </c>
      <c r="BQ172" s="24">
        <v>475</v>
      </c>
      <c r="BR172" s="24">
        <v>520</v>
      </c>
      <c r="BS172" s="24">
        <v>361</v>
      </c>
      <c r="BT172" s="24">
        <v>406</v>
      </c>
      <c r="BU172" s="24">
        <v>576</v>
      </c>
      <c r="BV172" s="24">
        <v>21</v>
      </c>
      <c r="BW172" s="24">
        <v>191</v>
      </c>
      <c r="BX172" s="24">
        <v>537</v>
      </c>
      <c r="BY172" s="24">
        <v>82</v>
      </c>
      <c r="BZ172" s="24">
        <v>127</v>
      </c>
      <c r="CA172" s="24">
        <v>322</v>
      </c>
      <c r="CB172" s="24">
        <v>492</v>
      </c>
    </row>
    <row r="173" spans="2:80" ht="15" x14ac:dyDescent="0.25">
      <c r="B173" s="24">
        <v>326</v>
      </c>
      <c r="C173" s="24">
        <v>268</v>
      </c>
      <c r="D173" s="24">
        <v>310</v>
      </c>
      <c r="E173" s="24">
        <v>372</v>
      </c>
      <c r="F173" s="24">
        <v>289</v>
      </c>
      <c r="G173" s="24">
        <v>598</v>
      </c>
      <c r="H173" s="24">
        <v>515</v>
      </c>
      <c r="I173" s="24">
        <v>552</v>
      </c>
      <c r="J173" s="24">
        <v>619</v>
      </c>
      <c r="K173" s="24">
        <v>531</v>
      </c>
      <c r="L173" s="24">
        <v>220</v>
      </c>
      <c r="M173" s="24">
        <v>132</v>
      </c>
      <c r="N173" s="24">
        <v>199</v>
      </c>
      <c r="O173" s="24">
        <v>236</v>
      </c>
      <c r="P173" s="24">
        <v>153</v>
      </c>
      <c r="Q173" s="24">
        <v>462</v>
      </c>
      <c r="R173" s="24">
        <v>379</v>
      </c>
      <c r="S173" s="24">
        <v>441</v>
      </c>
      <c r="T173" s="24">
        <v>483</v>
      </c>
      <c r="U173" s="24">
        <v>425</v>
      </c>
      <c r="V173" s="24">
        <v>84</v>
      </c>
      <c r="W173" s="24">
        <v>21</v>
      </c>
      <c r="X173" s="24">
        <v>63</v>
      </c>
      <c r="Y173" s="24">
        <v>105</v>
      </c>
      <c r="Z173" s="24">
        <v>42</v>
      </c>
      <c r="AC173" s="24">
        <v>534</v>
      </c>
      <c r="AD173" s="24">
        <v>621</v>
      </c>
      <c r="AE173" s="24">
        <v>563</v>
      </c>
      <c r="AF173" s="24">
        <v>505</v>
      </c>
      <c r="AG173" s="24">
        <v>592</v>
      </c>
      <c r="AH173" s="24">
        <v>45</v>
      </c>
      <c r="AI173" s="24">
        <v>107</v>
      </c>
      <c r="AJ173" s="24">
        <v>74</v>
      </c>
      <c r="AK173" s="24">
        <v>11</v>
      </c>
      <c r="AL173" s="24">
        <v>78</v>
      </c>
      <c r="AM173" s="24">
        <v>173</v>
      </c>
      <c r="AN173" s="24">
        <v>240</v>
      </c>
      <c r="AO173" s="24">
        <v>177</v>
      </c>
      <c r="AP173" s="24">
        <v>144</v>
      </c>
      <c r="AQ173" s="24">
        <v>206</v>
      </c>
      <c r="AR173" s="24">
        <v>412</v>
      </c>
      <c r="AS173" s="24">
        <v>479</v>
      </c>
      <c r="AT173" s="24">
        <v>441</v>
      </c>
      <c r="AU173" s="24">
        <v>383</v>
      </c>
      <c r="AV173" s="24">
        <v>475</v>
      </c>
      <c r="AW173" s="24">
        <v>276</v>
      </c>
      <c r="AX173" s="24">
        <v>368</v>
      </c>
      <c r="AY173" s="24">
        <v>310</v>
      </c>
      <c r="AZ173" s="24">
        <v>272</v>
      </c>
      <c r="BA173" s="24">
        <v>339</v>
      </c>
      <c r="BD173" s="24">
        <v>57</v>
      </c>
      <c r="BE173" s="24">
        <v>227</v>
      </c>
      <c r="BF173" s="24">
        <v>297</v>
      </c>
      <c r="BG173" s="24">
        <v>467</v>
      </c>
      <c r="BH173" s="24">
        <v>512</v>
      </c>
      <c r="BI173" s="24">
        <v>358</v>
      </c>
      <c r="BJ173" s="24">
        <v>403</v>
      </c>
      <c r="BK173" s="24">
        <v>598</v>
      </c>
      <c r="BL173" s="24">
        <v>18</v>
      </c>
      <c r="BM173" s="24">
        <v>188</v>
      </c>
      <c r="BN173" s="24">
        <v>534</v>
      </c>
      <c r="BO173" s="24">
        <v>79</v>
      </c>
      <c r="BP173" s="24">
        <v>149</v>
      </c>
      <c r="BQ173" s="24">
        <v>319</v>
      </c>
      <c r="BR173" s="24">
        <v>489</v>
      </c>
      <c r="BS173" s="24">
        <v>210</v>
      </c>
      <c r="BT173" s="24">
        <v>255</v>
      </c>
      <c r="BU173" s="24">
        <v>450</v>
      </c>
      <c r="BV173" s="24">
        <v>620</v>
      </c>
      <c r="BW173" s="24">
        <v>40</v>
      </c>
      <c r="BX173" s="24">
        <v>381</v>
      </c>
      <c r="BY173" s="24">
        <v>551</v>
      </c>
      <c r="BZ173" s="24">
        <v>121</v>
      </c>
      <c r="CA173" s="24">
        <v>166</v>
      </c>
      <c r="CB173" s="24">
        <v>336</v>
      </c>
    </row>
    <row r="174" spans="2:80" ht="15" x14ac:dyDescent="0.25">
      <c r="B174" s="24">
        <v>322</v>
      </c>
      <c r="C174" s="24">
        <v>364</v>
      </c>
      <c r="D174" s="24">
        <v>276</v>
      </c>
      <c r="E174" s="24">
        <v>343</v>
      </c>
      <c r="F174" s="24">
        <v>260</v>
      </c>
      <c r="G174" s="24">
        <v>569</v>
      </c>
      <c r="H174" s="24">
        <v>606</v>
      </c>
      <c r="I174" s="24">
        <v>548</v>
      </c>
      <c r="J174" s="24">
        <v>590</v>
      </c>
      <c r="K174" s="24">
        <v>502</v>
      </c>
      <c r="L174" s="24">
        <v>186</v>
      </c>
      <c r="M174" s="24">
        <v>228</v>
      </c>
      <c r="N174" s="24">
        <v>170</v>
      </c>
      <c r="O174" s="24">
        <v>207</v>
      </c>
      <c r="P174" s="24">
        <v>149</v>
      </c>
      <c r="Q174" s="24">
        <v>433</v>
      </c>
      <c r="R174" s="24">
        <v>500</v>
      </c>
      <c r="S174" s="24">
        <v>412</v>
      </c>
      <c r="T174" s="24">
        <v>454</v>
      </c>
      <c r="U174" s="24">
        <v>391</v>
      </c>
      <c r="V174" s="24">
        <v>55</v>
      </c>
      <c r="W174" s="24">
        <v>117</v>
      </c>
      <c r="X174" s="24">
        <v>34</v>
      </c>
      <c r="Y174" s="24">
        <v>96</v>
      </c>
      <c r="Z174" s="24">
        <v>13</v>
      </c>
      <c r="AC174" s="24">
        <v>613</v>
      </c>
      <c r="AD174" s="24">
        <v>509</v>
      </c>
      <c r="AE174" s="24">
        <v>542</v>
      </c>
      <c r="AF174" s="24">
        <v>596</v>
      </c>
      <c r="AG174" s="24">
        <v>555</v>
      </c>
      <c r="AH174" s="24">
        <v>124</v>
      </c>
      <c r="AI174" s="24">
        <v>20</v>
      </c>
      <c r="AJ174" s="24">
        <v>28</v>
      </c>
      <c r="AK174" s="24">
        <v>82</v>
      </c>
      <c r="AL174" s="24">
        <v>61</v>
      </c>
      <c r="AM174" s="24">
        <v>227</v>
      </c>
      <c r="AN174" s="24">
        <v>148</v>
      </c>
      <c r="AO174" s="24">
        <v>156</v>
      </c>
      <c r="AP174" s="24">
        <v>215</v>
      </c>
      <c r="AQ174" s="24">
        <v>194</v>
      </c>
      <c r="AR174" s="24">
        <v>491</v>
      </c>
      <c r="AS174" s="24">
        <v>387</v>
      </c>
      <c r="AT174" s="24">
        <v>425</v>
      </c>
      <c r="AU174" s="24">
        <v>454</v>
      </c>
      <c r="AV174" s="24">
        <v>433</v>
      </c>
      <c r="AW174" s="24">
        <v>360</v>
      </c>
      <c r="AX174" s="24">
        <v>251</v>
      </c>
      <c r="AY174" s="24">
        <v>289</v>
      </c>
      <c r="AZ174" s="24">
        <v>343</v>
      </c>
      <c r="BA174" s="24">
        <v>322</v>
      </c>
      <c r="BD174" s="24">
        <v>526</v>
      </c>
      <c r="BE174" s="24">
        <v>96</v>
      </c>
      <c r="BF174" s="24">
        <v>141</v>
      </c>
      <c r="BG174" s="24">
        <v>311</v>
      </c>
      <c r="BH174" s="24">
        <v>481</v>
      </c>
      <c r="BI174" s="24">
        <v>202</v>
      </c>
      <c r="BJ174" s="24">
        <v>272</v>
      </c>
      <c r="BK174" s="24">
        <v>442</v>
      </c>
      <c r="BL174" s="24">
        <v>612</v>
      </c>
      <c r="BM174" s="24">
        <v>32</v>
      </c>
      <c r="BN174" s="24">
        <v>378</v>
      </c>
      <c r="BO174" s="24">
        <v>573</v>
      </c>
      <c r="BP174" s="24">
        <v>118</v>
      </c>
      <c r="BQ174" s="24">
        <v>163</v>
      </c>
      <c r="BR174" s="24">
        <v>333</v>
      </c>
      <c r="BS174" s="24">
        <v>54</v>
      </c>
      <c r="BT174" s="24">
        <v>249</v>
      </c>
      <c r="BU174" s="24">
        <v>294</v>
      </c>
      <c r="BV174" s="24">
        <v>464</v>
      </c>
      <c r="BW174" s="24">
        <v>509</v>
      </c>
      <c r="BX174" s="24">
        <v>355</v>
      </c>
      <c r="BY174" s="24">
        <v>425</v>
      </c>
      <c r="BZ174" s="24">
        <v>595</v>
      </c>
      <c r="CA174" s="24">
        <v>15</v>
      </c>
      <c r="CB174" s="24">
        <v>185</v>
      </c>
    </row>
    <row r="175" spans="2:80" ht="15" x14ac:dyDescent="0.25">
      <c r="B175" s="24">
        <v>293</v>
      </c>
      <c r="C175" s="24">
        <v>335</v>
      </c>
      <c r="D175" s="24">
        <v>272</v>
      </c>
      <c r="E175" s="24">
        <v>314</v>
      </c>
      <c r="F175" s="24">
        <v>351</v>
      </c>
      <c r="G175" s="24">
        <v>540</v>
      </c>
      <c r="H175" s="24">
        <v>577</v>
      </c>
      <c r="I175" s="24">
        <v>519</v>
      </c>
      <c r="J175" s="24">
        <v>556</v>
      </c>
      <c r="K175" s="24">
        <v>623</v>
      </c>
      <c r="L175" s="24">
        <v>157</v>
      </c>
      <c r="M175" s="24">
        <v>224</v>
      </c>
      <c r="N175" s="24">
        <v>136</v>
      </c>
      <c r="O175" s="24">
        <v>178</v>
      </c>
      <c r="P175" s="24">
        <v>245</v>
      </c>
      <c r="Q175" s="24">
        <v>404</v>
      </c>
      <c r="R175" s="24">
        <v>466</v>
      </c>
      <c r="S175" s="24">
        <v>383</v>
      </c>
      <c r="T175" s="24">
        <v>450</v>
      </c>
      <c r="U175" s="24">
        <v>487</v>
      </c>
      <c r="V175" s="24">
        <v>46</v>
      </c>
      <c r="W175" s="24">
        <v>88</v>
      </c>
      <c r="X175" s="24">
        <v>5</v>
      </c>
      <c r="Y175" s="24">
        <v>67</v>
      </c>
      <c r="Z175" s="24">
        <v>109</v>
      </c>
      <c r="AC175" s="24">
        <v>580</v>
      </c>
      <c r="AD175" s="24">
        <v>567</v>
      </c>
      <c r="AE175" s="24">
        <v>521</v>
      </c>
      <c r="AF175" s="24">
        <v>538</v>
      </c>
      <c r="AG175" s="24">
        <v>609</v>
      </c>
      <c r="AH175" s="24">
        <v>86</v>
      </c>
      <c r="AI175" s="24">
        <v>53</v>
      </c>
      <c r="AJ175" s="24">
        <v>7</v>
      </c>
      <c r="AK175" s="24">
        <v>49</v>
      </c>
      <c r="AL175" s="24">
        <v>120</v>
      </c>
      <c r="AM175" s="24">
        <v>219</v>
      </c>
      <c r="AN175" s="24">
        <v>181</v>
      </c>
      <c r="AO175" s="24">
        <v>140</v>
      </c>
      <c r="AP175" s="24">
        <v>152</v>
      </c>
      <c r="AQ175" s="24">
        <v>248</v>
      </c>
      <c r="AR175" s="24">
        <v>458</v>
      </c>
      <c r="AS175" s="24">
        <v>450</v>
      </c>
      <c r="AT175" s="24">
        <v>379</v>
      </c>
      <c r="AU175" s="24">
        <v>416</v>
      </c>
      <c r="AV175" s="24">
        <v>487</v>
      </c>
      <c r="AW175" s="24">
        <v>347</v>
      </c>
      <c r="AX175" s="24">
        <v>314</v>
      </c>
      <c r="AY175" s="24">
        <v>268</v>
      </c>
      <c r="AZ175" s="24">
        <v>285</v>
      </c>
      <c r="BA175" s="24">
        <v>351</v>
      </c>
      <c r="BD175" s="24">
        <v>400</v>
      </c>
      <c r="BE175" s="24">
        <v>570</v>
      </c>
      <c r="BF175" s="24">
        <v>115</v>
      </c>
      <c r="BG175" s="24">
        <v>160</v>
      </c>
      <c r="BH175" s="24">
        <v>330</v>
      </c>
      <c r="BI175" s="24">
        <v>71</v>
      </c>
      <c r="BJ175" s="24">
        <v>241</v>
      </c>
      <c r="BK175" s="24">
        <v>286</v>
      </c>
      <c r="BL175" s="24">
        <v>456</v>
      </c>
      <c r="BM175" s="24">
        <v>501</v>
      </c>
      <c r="BN175" s="24">
        <v>372</v>
      </c>
      <c r="BO175" s="24">
        <v>417</v>
      </c>
      <c r="BP175" s="24">
        <v>587</v>
      </c>
      <c r="BQ175" s="24">
        <v>7</v>
      </c>
      <c r="BR175" s="24">
        <v>177</v>
      </c>
      <c r="BS175" s="24">
        <v>548</v>
      </c>
      <c r="BT175" s="24">
        <v>93</v>
      </c>
      <c r="BU175" s="24">
        <v>138</v>
      </c>
      <c r="BV175" s="24">
        <v>308</v>
      </c>
      <c r="BW175" s="24">
        <v>478</v>
      </c>
      <c r="BX175" s="24">
        <v>224</v>
      </c>
      <c r="BY175" s="24">
        <v>269</v>
      </c>
      <c r="BZ175" s="24">
        <v>439</v>
      </c>
      <c r="CA175" s="24">
        <v>609</v>
      </c>
      <c r="CB175" s="24">
        <v>29</v>
      </c>
    </row>
    <row r="176" spans="2:80" ht="15" x14ac:dyDescent="0.25">
      <c r="B176" s="24">
        <v>150</v>
      </c>
      <c r="C176" s="24">
        <v>187</v>
      </c>
      <c r="D176" s="24">
        <v>229</v>
      </c>
      <c r="E176" s="24">
        <v>166</v>
      </c>
      <c r="F176" s="24">
        <v>208</v>
      </c>
      <c r="G176" s="24">
        <v>392</v>
      </c>
      <c r="H176" s="24">
        <v>434</v>
      </c>
      <c r="I176" s="24">
        <v>496</v>
      </c>
      <c r="J176" s="24">
        <v>413</v>
      </c>
      <c r="K176" s="24">
        <v>455</v>
      </c>
      <c r="L176" s="24">
        <v>14</v>
      </c>
      <c r="M176" s="24">
        <v>51</v>
      </c>
      <c r="N176" s="24">
        <v>118</v>
      </c>
      <c r="O176" s="24">
        <v>35</v>
      </c>
      <c r="P176" s="24">
        <v>97</v>
      </c>
      <c r="Q176" s="24">
        <v>256</v>
      </c>
      <c r="R176" s="24">
        <v>323</v>
      </c>
      <c r="S176" s="24">
        <v>365</v>
      </c>
      <c r="T176" s="24">
        <v>277</v>
      </c>
      <c r="U176" s="24">
        <v>344</v>
      </c>
      <c r="V176" s="24">
        <v>503</v>
      </c>
      <c r="W176" s="24">
        <v>570</v>
      </c>
      <c r="X176" s="24">
        <v>607</v>
      </c>
      <c r="Y176" s="24">
        <v>549</v>
      </c>
      <c r="Z176" s="24">
        <v>586</v>
      </c>
      <c r="AC176" s="24">
        <v>389</v>
      </c>
      <c r="AD176" s="24">
        <v>460</v>
      </c>
      <c r="AE176" s="24">
        <v>497</v>
      </c>
      <c r="AF176" s="24">
        <v>426</v>
      </c>
      <c r="AG176" s="24">
        <v>418</v>
      </c>
      <c r="AH176" s="24">
        <v>256</v>
      </c>
      <c r="AI176" s="24">
        <v>327</v>
      </c>
      <c r="AJ176" s="24">
        <v>369</v>
      </c>
      <c r="AK176" s="24">
        <v>323</v>
      </c>
      <c r="AL176" s="24">
        <v>290</v>
      </c>
      <c r="AM176" s="24">
        <v>25</v>
      </c>
      <c r="AN176" s="24">
        <v>91</v>
      </c>
      <c r="AO176" s="24">
        <v>108</v>
      </c>
      <c r="AP176" s="24">
        <v>62</v>
      </c>
      <c r="AQ176" s="24">
        <v>29</v>
      </c>
      <c r="AR176" s="24">
        <v>142</v>
      </c>
      <c r="AS176" s="24">
        <v>213</v>
      </c>
      <c r="AT176" s="24">
        <v>230</v>
      </c>
      <c r="AU176" s="24">
        <v>184</v>
      </c>
      <c r="AV176" s="24">
        <v>171</v>
      </c>
      <c r="AW176" s="24">
        <v>503</v>
      </c>
      <c r="AX176" s="24">
        <v>599</v>
      </c>
      <c r="AY176" s="24">
        <v>611</v>
      </c>
      <c r="AZ176" s="24">
        <v>570</v>
      </c>
      <c r="BA176" s="24">
        <v>532</v>
      </c>
      <c r="BD176" s="24">
        <v>180</v>
      </c>
      <c r="BE176" s="24">
        <v>375</v>
      </c>
      <c r="BF176" s="24">
        <v>420</v>
      </c>
      <c r="BG176" s="24">
        <v>590</v>
      </c>
      <c r="BH176" s="24">
        <v>10</v>
      </c>
      <c r="BI176" s="24">
        <v>476</v>
      </c>
      <c r="BJ176" s="24">
        <v>546</v>
      </c>
      <c r="BK176" s="24">
        <v>91</v>
      </c>
      <c r="BL176" s="24">
        <v>136</v>
      </c>
      <c r="BM176" s="24">
        <v>306</v>
      </c>
      <c r="BN176" s="24">
        <v>27</v>
      </c>
      <c r="BO176" s="24">
        <v>222</v>
      </c>
      <c r="BP176" s="24">
        <v>267</v>
      </c>
      <c r="BQ176" s="24">
        <v>437</v>
      </c>
      <c r="BR176" s="24">
        <v>607</v>
      </c>
      <c r="BS176" s="24">
        <v>328</v>
      </c>
      <c r="BT176" s="24">
        <v>398</v>
      </c>
      <c r="BU176" s="24">
        <v>568</v>
      </c>
      <c r="BV176" s="24">
        <v>113</v>
      </c>
      <c r="BW176" s="24">
        <v>158</v>
      </c>
      <c r="BX176" s="24">
        <v>504</v>
      </c>
      <c r="BY176" s="24">
        <v>74</v>
      </c>
      <c r="BZ176" s="24">
        <v>244</v>
      </c>
      <c r="CA176" s="24">
        <v>289</v>
      </c>
      <c r="CB176" s="24">
        <v>459</v>
      </c>
    </row>
    <row r="177" spans="2:80" ht="15" x14ac:dyDescent="0.25">
      <c r="B177" s="24">
        <v>241</v>
      </c>
      <c r="C177" s="24">
        <v>158</v>
      </c>
      <c r="D177" s="24">
        <v>225</v>
      </c>
      <c r="E177" s="24">
        <v>137</v>
      </c>
      <c r="F177" s="24">
        <v>179</v>
      </c>
      <c r="G177" s="24">
        <v>488</v>
      </c>
      <c r="H177" s="24">
        <v>405</v>
      </c>
      <c r="I177" s="24">
        <v>467</v>
      </c>
      <c r="J177" s="24">
        <v>384</v>
      </c>
      <c r="K177" s="24">
        <v>446</v>
      </c>
      <c r="L177" s="24">
        <v>110</v>
      </c>
      <c r="M177" s="24">
        <v>47</v>
      </c>
      <c r="N177" s="24">
        <v>89</v>
      </c>
      <c r="O177" s="24">
        <v>1</v>
      </c>
      <c r="P177" s="24">
        <v>68</v>
      </c>
      <c r="Q177" s="24">
        <v>352</v>
      </c>
      <c r="R177" s="24">
        <v>294</v>
      </c>
      <c r="S177" s="24">
        <v>331</v>
      </c>
      <c r="T177" s="24">
        <v>273</v>
      </c>
      <c r="U177" s="24">
        <v>315</v>
      </c>
      <c r="V177" s="24">
        <v>624</v>
      </c>
      <c r="W177" s="24">
        <v>536</v>
      </c>
      <c r="X177" s="24">
        <v>578</v>
      </c>
      <c r="Y177" s="24">
        <v>520</v>
      </c>
      <c r="Z177" s="24">
        <v>557</v>
      </c>
      <c r="AC177" s="24">
        <v>443</v>
      </c>
      <c r="AD177" s="24">
        <v>422</v>
      </c>
      <c r="AE177" s="24">
        <v>451</v>
      </c>
      <c r="AF177" s="24">
        <v>489</v>
      </c>
      <c r="AG177" s="24">
        <v>385</v>
      </c>
      <c r="AH177" s="24">
        <v>315</v>
      </c>
      <c r="AI177" s="24">
        <v>294</v>
      </c>
      <c r="AJ177" s="24">
        <v>348</v>
      </c>
      <c r="AK177" s="24">
        <v>356</v>
      </c>
      <c r="AL177" s="24">
        <v>252</v>
      </c>
      <c r="AM177" s="24">
        <v>54</v>
      </c>
      <c r="AN177" s="24">
        <v>33</v>
      </c>
      <c r="AO177" s="24">
        <v>87</v>
      </c>
      <c r="AP177" s="24">
        <v>125</v>
      </c>
      <c r="AQ177" s="24">
        <v>16</v>
      </c>
      <c r="AR177" s="24">
        <v>196</v>
      </c>
      <c r="AS177" s="24">
        <v>155</v>
      </c>
      <c r="AT177" s="24">
        <v>209</v>
      </c>
      <c r="AU177" s="24">
        <v>242</v>
      </c>
      <c r="AV177" s="24">
        <v>138</v>
      </c>
      <c r="AW177" s="24">
        <v>557</v>
      </c>
      <c r="AX177" s="24">
        <v>536</v>
      </c>
      <c r="AY177" s="24">
        <v>595</v>
      </c>
      <c r="AZ177" s="24">
        <v>603</v>
      </c>
      <c r="BA177" s="24">
        <v>524</v>
      </c>
      <c r="BD177" s="24">
        <v>49</v>
      </c>
      <c r="BE177" s="24">
        <v>219</v>
      </c>
      <c r="BF177" s="24">
        <v>264</v>
      </c>
      <c r="BG177" s="24">
        <v>434</v>
      </c>
      <c r="BH177" s="24">
        <v>604</v>
      </c>
      <c r="BI177" s="24">
        <v>350</v>
      </c>
      <c r="BJ177" s="24">
        <v>395</v>
      </c>
      <c r="BK177" s="24">
        <v>565</v>
      </c>
      <c r="BL177" s="24">
        <v>110</v>
      </c>
      <c r="BM177" s="24">
        <v>155</v>
      </c>
      <c r="BN177" s="24">
        <v>521</v>
      </c>
      <c r="BO177" s="24">
        <v>66</v>
      </c>
      <c r="BP177" s="24">
        <v>236</v>
      </c>
      <c r="BQ177" s="24">
        <v>281</v>
      </c>
      <c r="BR177" s="24">
        <v>451</v>
      </c>
      <c r="BS177" s="24">
        <v>197</v>
      </c>
      <c r="BT177" s="24">
        <v>367</v>
      </c>
      <c r="BU177" s="24">
        <v>412</v>
      </c>
      <c r="BV177" s="24">
        <v>582</v>
      </c>
      <c r="BW177" s="24">
        <v>2</v>
      </c>
      <c r="BX177" s="24">
        <v>498</v>
      </c>
      <c r="BY177" s="24">
        <v>543</v>
      </c>
      <c r="BZ177" s="24">
        <v>88</v>
      </c>
      <c r="CA177" s="24">
        <v>133</v>
      </c>
      <c r="CB177" s="24">
        <v>303</v>
      </c>
    </row>
    <row r="178" spans="2:80" ht="15" x14ac:dyDescent="0.25">
      <c r="B178" s="24">
        <v>212</v>
      </c>
      <c r="C178" s="24">
        <v>129</v>
      </c>
      <c r="D178" s="24">
        <v>191</v>
      </c>
      <c r="E178" s="24">
        <v>233</v>
      </c>
      <c r="F178" s="24">
        <v>175</v>
      </c>
      <c r="G178" s="24">
        <v>459</v>
      </c>
      <c r="H178" s="24">
        <v>396</v>
      </c>
      <c r="I178" s="24">
        <v>438</v>
      </c>
      <c r="J178" s="24">
        <v>480</v>
      </c>
      <c r="K178" s="24">
        <v>417</v>
      </c>
      <c r="L178" s="24">
        <v>76</v>
      </c>
      <c r="M178" s="24">
        <v>18</v>
      </c>
      <c r="N178" s="24">
        <v>60</v>
      </c>
      <c r="O178" s="24">
        <v>122</v>
      </c>
      <c r="P178" s="24">
        <v>39</v>
      </c>
      <c r="Q178" s="24">
        <v>348</v>
      </c>
      <c r="R178" s="24">
        <v>265</v>
      </c>
      <c r="S178" s="24">
        <v>302</v>
      </c>
      <c r="T178" s="24">
        <v>369</v>
      </c>
      <c r="U178" s="24">
        <v>281</v>
      </c>
      <c r="V178" s="24">
        <v>595</v>
      </c>
      <c r="W178" s="24">
        <v>507</v>
      </c>
      <c r="X178" s="24">
        <v>574</v>
      </c>
      <c r="Y178" s="24">
        <v>611</v>
      </c>
      <c r="Z178" s="24">
        <v>528</v>
      </c>
      <c r="AC178" s="24">
        <v>401</v>
      </c>
      <c r="AD178" s="24">
        <v>493</v>
      </c>
      <c r="AE178" s="24">
        <v>435</v>
      </c>
      <c r="AF178" s="24">
        <v>397</v>
      </c>
      <c r="AG178" s="24">
        <v>464</v>
      </c>
      <c r="AH178" s="24">
        <v>298</v>
      </c>
      <c r="AI178" s="24">
        <v>365</v>
      </c>
      <c r="AJ178" s="24">
        <v>302</v>
      </c>
      <c r="AK178" s="24">
        <v>269</v>
      </c>
      <c r="AL178" s="24">
        <v>331</v>
      </c>
      <c r="AM178" s="24">
        <v>37</v>
      </c>
      <c r="AN178" s="24">
        <v>104</v>
      </c>
      <c r="AO178" s="24">
        <v>66</v>
      </c>
      <c r="AP178" s="24">
        <v>8</v>
      </c>
      <c r="AQ178" s="24">
        <v>100</v>
      </c>
      <c r="AR178" s="24">
        <v>159</v>
      </c>
      <c r="AS178" s="24">
        <v>246</v>
      </c>
      <c r="AT178" s="24">
        <v>188</v>
      </c>
      <c r="AU178" s="24">
        <v>130</v>
      </c>
      <c r="AV178" s="24">
        <v>217</v>
      </c>
      <c r="AW178" s="24">
        <v>545</v>
      </c>
      <c r="AX178" s="24">
        <v>607</v>
      </c>
      <c r="AY178" s="24">
        <v>574</v>
      </c>
      <c r="AZ178" s="24">
        <v>511</v>
      </c>
      <c r="BA178" s="24">
        <v>578</v>
      </c>
      <c r="BD178" s="24">
        <v>518</v>
      </c>
      <c r="BE178" s="24">
        <v>63</v>
      </c>
      <c r="BF178" s="24">
        <v>233</v>
      </c>
      <c r="BG178" s="24">
        <v>278</v>
      </c>
      <c r="BH178" s="24">
        <v>473</v>
      </c>
      <c r="BI178" s="24">
        <v>194</v>
      </c>
      <c r="BJ178" s="24">
        <v>364</v>
      </c>
      <c r="BK178" s="24">
        <v>409</v>
      </c>
      <c r="BL178" s="24">
        <v>579</v>
      </c>
      <c r="BM178" s="24">
        <v>24</v>
      </c>
      <c r="BN178" s="24">
        <v>495</v>
      </c>
      <c r="BO178" s="24">
        <v>540</v>
      </c>
      <c r="BP178" s="24">
        <v>85</v>
      </c>
      <c r="BQ178" s="24">
        <v>130</v>
      </c>
      <c r="BR178" s="24">
        <v>325</v>
      </c>
      <c r="BS178" s="24">
        <v>41</v>
      </c>
      <c r="BT178" s="24">
        <v>211</v>
      </c>
      <c r="BU178" s="24">
        <v>256</v>
      </c>
      <c r="BV178" s="24">
        <v>426</v>
      </c>
      <c r="BW178" s="24">
        <v>621</v>
      </c>
      <c r="BX178" s="24">
        <v>342</v>
      </c>
      <c r="BY178" s="24">
        <v>387</v>
      </c>
      <c r="BZ178" s="24">
        <v>557</v>
      </c>
      <c r="CA178" s="24">
        <v>102</v>
      </c>
      <c r="CB178" s="24">
        <v>172</v>
      </c>
    </row>
    <row r="179" spans="2:80" ht="15" x14ac:dyDescent="0.25">
      <c r="B179" s="24">
        <v>183</v>
      </c>
      <c r="C179" s="24">
        <v>250</v>
      </c>
      <c r="D179" s="24">
        <v>162</v>
      </c>
      <c r="E179" s="24">
        <v>204</v>
      </c>
      <c r="F179" s="24">
        <v>141</v>
      </c>
      <c r="G179" s="24">
        <v>430</v>
      </c>
      <c r="H179" s="24">
        <v>492</v>
      </c>
      <c r="I179" s="24">
        <v>409</v>
      </c>
      <c r="J179" s="24">
        <v>471</v>
      </c>
      <c r="K179" s="24">
        <v>388</v>
      </c>
      <c r="L179" s="24">
        <v>72</v>
      </c>
      <c r="M179" s="24">
        <v>114</v>
      </c>
      <c r="N179" s="24">
        <v>26</v>
      </c>
      <c r="O179" s="24">
        <v>93</v>
      </c>
      <c r="P179" s="24">
        <v>10</v>
      </c>
      <c r="Q179" s="24">
        <v>319</v>
      </c>
      <c r="R179" s="24">
        <v>356</v>
      </c>
      <c r="S179" s="24">
        <v>298</v>
      </c>
      <c r="T179" s="24">
        <v>340</v>
      </c>
      <c r="U179" s="24">
        <v>252</v>
      </c>
      <c r="V179" s="24">
        <v>561</v>
      </c>
      <c r="W179" s="24">
        <v>603</v>
      </c>
      <c r="X179" s="24">
        <v>545</v>
      </c>
      <c r="Y179" s="24">
        <v>582</v>
      </c>
      <c r="Z179" s="24">
        <v>524</v>
      </c>
      <c r="AC179" s="24">
        <v>485</v>
      </c>
      <c r="AD179" s="24">
        <v>376</v>
      </c>
      <c r="AE179" s="24">
        <v>414</v>
      </c>
      <c r="AF179" s="24">
        <v>468</v>
      </c>
      <c r="AG179" s="24">
        <v>447</v>
      </c>
      <c r="AH179" s="24">
        <v>352</v>
      </c>
      <c r="AI179" s="24">
        <v>273</v>
      </c>
      <c r="AJ179" s="24">
        <v>281</v>
      </c>
      <c r="AK179" s="24">
        <v>340</v>
      </c>
      <c r="AL179" s="24">
        <v>319</v>
      </c>
      <c r="AM179" s="24">
        <v>116</v>
      </c>
      <c r="AN179" s="24">
        <v>12</v>
      </c>
      <c r="AO179" s="24">
        <v>50</v>
      </c>
      <c r="AP179" s="24">
        <v>79</v>
      </c>
      <c r="AQ179" s="24">
        <v>58</v>
      </c>
      <c r="AR179" s="24">
        <v>238</v>
      </c>
      <c r="AS179" s="24">
        <v>134</v>
      </c>
      <c r="AT179" s="24">
        <v>167</v>
      </c>
      <c r="AU179" s="24">
        <v>221</v>
      </c>
      <c r="AV179" s="24">
        <v>180</v>
      </c>
      <c r="AW179" s="24">
        <v>624</v>
      </c>
      <c r="AX179" s="24">
        <v>520</v>
      </c>
      <c r="AY179" s="24">
        <v>528</v>
      </c>
      <c r="AZ179" s="24">
        <v>582</v>
      </c>
      <c r="BA179" s="24">
        <v>561</v>
      </c>
      <c r="BD179" s="24">
        <v>487</v>
      </c>
      <c r="BE179" s="24">
        <v>532</v>
      </c>
      <c r="BF179" s="24">
        <v>77</v>
      </c>
      <c r="BG179" s="24">
        <v>147</v>
      </c>
      <c r="BH179" s="24">
        <v>317</v>
      </c>
      <c r="BI179" s="24">
        <v>38</v>
      </c>
      <c r="BJ179" s="24">
        <v>208</v>
      </c>
      <c r="BK179" s="24">
        <v>253</v>
      </c>
      <c r="BL179" s="24">
        <v>448</v>
      </c>
      <c r="BM179" s="24">
        <v>618</v>
      </c>
      <c r="BN179" s="24">
        <v>339</v>
      </c>
      <c r="BO179" s="24">
        <v>384</v>
      </c>
      <c r="BP179" s="24">
        <v>554</v>
      </c>
      <c r="BQ179" s="24">
        <v>124</v>
      </c>
      <c r="BR179" s="24">
        <v>169</v>
      </c>
      <c r="BS179" s="24">
        <v>515</v>
      </c>
      <c r="BT179" s="24">
        <v>60</v>
      </c>
      <c r="BU179" s="24">
        <v>230</v>
      </c>
      <c r="BV179" s="24">
        <v>300</v>
      </c>
      <c r="BW179" s="24">
        <v>470</v>
      </c>
      <c r="BX179" s="24">
        <v>186</v>
      </c>
      <c r="BY179" s="24">
        <v>356</v>
      </c>
      <c r="BZ179" s="24">
        <v>401</v>
      </c>
      <c r="CA179" s="24">
        <v>596</v>
      </c>
      <c r="CB179" s="24">
        <v>16</v>
      </c>
    </row>
    <row r="180" spans="2:80" ht="15" x14ac:dyDescent="0.25">
      <c r="B180" s="24">
        <v>154</v>
      </c>
      <c r="C180" s="24">
        <v>216</v>
      </c>
      <c r="D180" s="24">
        <v>133</v>
      </c>
      <c r="E180" s="24">
        <v>200</v>
      </c>
      <c r="F180" s="24">
        <v>237</v>
      </c>
      <c r="G180" s="24">
        <v>421</v>
      </c>
      <c r="H180" s="24">
        <v>463</v>
      </c>
      <c r="I180" s="24">
        <v>380</v>
      </c>
      <c r="J180" s="24">
        <v>442</v>
      </c>
      <c r="K180" s="24">
        <v>484</v>
      </c>
      <c r="L180" s="24">
        <v>43</v>
      </c>
      <c r="M180" s="24">
        <v>85</v>
      </c>
      <c r="N180" s="24">
        <v>22</v>
      </c>
      <c r="O180" s="24">
        <v>64</v>
      </c>
      <c r="P180" s="24">
        <v>101</v>
      </c>
      <c r="Q180" s="24">
        <v>290</v>
      </c>
      <c r="R180" s="24">
        <v>327</v>
      </c>
      <c r="S180" s="24">
        <v>269</v>
      </c>
      <c r="T180" s="24">
        <v>306</v>
      </c>
      <c r="U180" s="24">
        <v>373</v>
      </c>
      <c r="V180" s="24">
        <v>532</v>
      </c>
      <c r="W180" s="24">
        <v>599</v>
      </c>
      <c r="X180" s="24">
        <v>511</v>
      </c>
      <c r="Y180" s="24">
        <v>553</v>
      </c>
      <c r="Z180" s="24">
        <v>620</v>
      </c>
      <c r="AC180" s="24">
        <v>472</v>
      </c>
      <c r="AD180" s="24">
        <v>439</v>
      </c>
      <c r="AE180" s="24">
        <v>393</v>
      </c>
      <c r="AF180" s="24">
        <v>410</v>
      </c>
      <c r="AG180" s="24">
        <v>476</v>
      </c>
      <c r="AH180" s="24">
        <v>344</v>
      </c>
      <c r="AI180" s="24">
        <v>306</v>
      </c>
      <c r="AJ180" s="24">
        <v>265</v>
      </c>
      <c r="AK180" s="24">
        <v>277</v>
      </c>
      <c r="AL180" s="24">
        <v>373</v>
      </c>
      <c r="AM180" s="24">
        <v>83</v>
      </c>
      <c r="AN180" s="24">
        <v>75</v>
      </c>
      <c r="AO180" s="24">
        <v>4</v>
      </c>
      <c r="AP180" s="24">
        <v>41</v>
      </c>
      <c r="AQ180" s="24">
        <v>112</v>
      </c>
      <c r="AR180" s="24">
        <v>205</v>
      </c>
      <c r="AS180" s="24">
        <v>192</v>
      </c>
      <c r="AT180" s="24">
        <v>146</v>
      </c>
      <c r="AU180" s="24">
        <v>163</v>
      </c>
      <c r="AV180" s="24">
        <v>234</v>
      </c>
      <c r="AW180" s="24">
        <v>586</v>
      </c>
      <c r="AX180" s="24">
        <v>553</v>
      </c>
      <c r="AY180" s="24">
        <v>507</v>
      </c>
      <c r="AZ180" s="24">
        <v>549</v>
      </c>
      <c r="BA180" s="24">
        <v>620</v>
      </c>
      <c r="BD180" s="24">
        <v>331</v>
      </c>
      <c r="BE180" s="24">
        <v>376</v>
      </c>
      <c r="BF180" s="24">
        <v>571</v>
      </c>
      <c r="BG180" s="24">
        <v>116</v>
      </c>
      <c r="BH180" s="24">
        <v>161</v>
      </c>
      <c r="BI180" s="24">
        <v>507</v>
      </c>
      <c r="BJ180" s="24">
        <v>52</v>
      </c>
      <c r="BK180" s="24">
        <v>247</v>
      </c>
      <c r="BL180" s="24">
        <v>292</v>
      </c>
      <c r="BM180" s="24">
        <v>462</v>
      </c>
      <c r="BN180" s="24">
        <v>183</v>
      </c>
      <c r="BO180" s="24">
        <v>353</v>
      </c>
      <c r="BP180" s="24">
        <v>423</v>
      </c>
      <c r="BQ180" s="24">
        <v>593</v>
      </c>
      <c r="BR180" s="24">
        <v>13</v>
      </c>
      <c r="BS180" s="24">
        <v>484</v>
      </c>
      <c r="BT180" s="24">
        <v>529</v>
      </c>
      <c r="BU180" s="24">
        <v>99</v>
      </c>
      <c r="BV180" s="24">
        <v>144</v>
      </c>
      <c r="BW180" s="24">
        <v>314</v>
      </c>
      <c r="BX180" s="24">
        <v>35</v>
      </c>
      <c r="BY180" s="24">
        <v>205</v>
      </c>
      <c r="BZ180" s="24">
        <v>275</v>
      </c>
      <c r="CA180" s="24">
        <v>445</v>
      </c>
      <c r="CB180" s="24">
        <v>615</v>
      </c>
    </row>
    <row r="185" spans="2:80" ht="15" x14ac:dyDescent="0.25">
      <c r="N185" s="330" t="s">
        <v>709</v>
      </c>
      <c r="AO185" s="330" t="s">
        <v>711</v>
      </c>
      <c r="BP185" s="330" t="s">
        <v>713</v>
      </c>
    </row>
    <row r="187" spans="2:80" x14ac:dyDescent="0.2">
      <c r="B187" s="331" t="s">
        <v>529</v>
      </c>
      <c r="C187" s="332" t="s">
        <v>332</v>
      </c>
      <c r="D187" s="332" t="s">
        <v>618</v>
      </c>
      <c r="E187" s="332" t="s">
        <v>319</v>
      </c>
      <c r="F187" s="332" t="s">
        <v>508</v>
      </c>
      <c r="G187" s="332" t="s">
        <v>467</v>
      </c>
      <c r="H187" s="332" t="s">
        <v>665</v>
      </c>
      <c r="I187" s="332" t="s">
        <v>282</v>
      </c>
      <c r="J187" s="332" t="s">
        <v>259</v>
      </c>
      <c r="K187" s="332" t="s">
        <v>677</v>
      </c>
      <c r="L187" s="332" t="s">
        <v>454</v>
      </c>
      <c r="M187" s="332" t="s">
        <v>432</v>
      </c>
      <c r="N187" s="333" t="s">
        <v>610</v>
      </c>
      <c r="O187" s="332" t="s">
        <v>197</v>
      </c>
      <c r="P187" s="332" t="s">
        <v>567</v>
      </c>
      <c r="Q187" s="332" t="s">
        <v>413</v>
      </c>
      <c r="R187" s="332" t="s">
        <v>695</v>
      </c>
      <c r="S187" s="332" t="s">
        <v>386</v>
      </c>
      <c r="T187" s="332" t="s">
        <v>138</v>
      </c>
      <c r="U187" s="332" t="s">
        <v>163</v>
      </c>
      <c r="V187" s="332" t="s">
        <v>80</v>
      </c>
      <c r="W187" s="332" t="s">
        <v>633</v>
      </c>
      <c r="X187" s="332" t="s">
        <v>657</v>
      </c>
      <c r="Y187" s="332" t="s">
        <v>365</v>
      </c>
      <c r="Z187" s="334" t="s">
        <v>581</v>
      </c>
      <c r="AC187" s="335" t="s">
        <v>529</v>
      </c>
      <c r="AD187" s="193" t="s">
        <v>2</v>
      </c>
      <c r="AE187" s="193" t="s">
        <v>470</v>
      </c>
      <c r="AF187" s="193" t="s">
        <v>332</v>
      </c>
      <c r="AG187" s="193" t="s">
        <v>574</v>
      </c>
      <c r="AH187" s="193" t="s">
        <v>99</v>
      </c>
      <c r="AI187" s="193" t="s">
        <v>100</v>
      </c>
      <c r="AJ187" s="193" t="s">
        <v>101</v>
      </c>
      <c r="AK187" s="193" t="s">
        <v>102</v>
      </c>
      <c r="AL187" s="193" t="s">
        <v>103</v>
      </c>
      <c r="AM187" s="193" t="s">
        <v>486</v>
      </c>
      <c r="AN187" s="193" t="s">
        <v>214</v>
      </c>
      <c r="AO187" s="336" t="s">
        <v>203</v>
      </c>
      <c r="AP187" s="193" t="s">
        <v>511</v>
      </c>
      <c r="AQ187" s="193" t="s">
        <v>485</v>
      </c>
      <c r="AR187" s="193" t="s">
        <v>467</v>
      </c>
      <c r="AS187" s="193" t="s">
        <v>199</v>
      </c>
      <c r="AT187" s="193" t="s">
        <v>691</v>
      </c>
      <c r="AU187" s="193" t="s">
        <v>665</v>
      </c>
      <c r="AV187" s="193" t="s">
        <v>155</v>
      </c>
      <c r="AW187" s="193" t="s">
        <v>187</v>
      </c>
      <c r="AX187" s="193" t="s">
        <v>653</v>
      </c>
      <c r="AY187" s="193" t="s">
        <v>347</v>
      </c>
      <c r="AZ187" s="193" t="s">
        <v>598</v>
      </c>
      <c r="BA187" s="337" t="s">
        <v>419</v>
      </c>
      <c r="BD187" s="335" t="s">
        <v>472</v>
      </c>
      <c r="BE187" s="193" t="s">
        <v>246</v>
      </c>
      <c r="BF187" s="193" t="s">
        <v>646</v>
      </c>
      <c r="BG187" s="193" t="s">
        <v>103</v>
      </c>
      <c r="BH187" s="193" t="s">
        <v>77</v>
      </c>
      <c r="BI187" s="193" t="s">
        <v>177</v>
      </c>
      <c r="BJ187" s="193" t="s">
        <v>694</v>
      </c>
      <c r="BK187" s="193" t="s">
        <v>79</v>
      </c>
      <c r="BL187" s="193" t="s">
        <v>95</v>
      </c>
      <c r="BM187" s="193" t="s">
        <v>413</v>
      </c>
      <c r="BN187" s="346" t="s">
        <v>76</v>
      </c>
      <c r="BO187" s="347" t="s">
        <v>261</v>
      </c>
      <c r="BP187" s="336" t="s">
        <v>518</v>
      </c>
      <c r="BQ187" s="348" t="s">
        <v>479</v>
      </c>
      <c r="BR187" s="349" t="s">
        <v>582</v>
      </c>
      <c r="BS187" s="193" t="s">
        <v>605</v>
      </c>
      <c r="BT187" s="193" t="s">
        <v>490</v>
      </c>
      <c r="BU187" s="193" t="s">
        <v>311</v>
      </c>
      <c r="BV187" s="193" t="s">
        <v>78</v>
      </c>
      <c r="BW187" s="193" t="s">
        <v>470</v>
      </c>
      <c r="BX187" s="193" t="s">
        <v>680</v>
      </c>
      <c r="BY187" s="193" t="s">
        <v>75</v>
      </c>
      <c r="BZ187" s="193" t="s">
        <v>471</v>
      </c>
      <c r="CA187" s="193" t="s">
        <v>373</v>
      </c>
      <c r="CB187" s="337" t="s">
        <v>673</v>
      </c>
    </row>
    <row r="188" spans="2:80" x14ac:dyDescent="0.2">
      <c r="B188" s="332" t="s">
        <v>368</v>
      </c>
      <c r="C188" s="331" t="s">
        <v>390</v>
      </c>
      <c r="D188" s="332" t="s">
        <v>561</v>
      </c>
      <c r="E188" s="332" t="s">
        <v>141</v>
      </c>
      <c r="F188" s="332" t="s">
        <v>651</v>
      </c>
      <c r="G188" s="332" t="s">
        <v>317</v>
      </c>
      <c r="H188" s="332" t="s">
        <v>684</v>
      </c>
      <c r="I188" s="332" t="s">
        <v>531</v>
      </c>
      <c r="J188" s="332" t="s">
        <v>678</v>
      </c>
      <c r="K188" s="332" t="s">
        <v>88</v>
      </c>
      <c r="L188" s="332" t="s">
        <v>257</v>
      </c>
      <c r="M188" s="332" t="s">
        <v>614</v>
      </c>
      <c r="N188" s="333" t="s">
        <v>500</v>
      </c>
      <c r="O188" s="332" t="s">
        <v>509</v>
      </c>
      <c r="P188" s="332" t="s">
        <v>627</v>
      </c>
      <c r="Q188" s="332" t="s">
        <v>200</v>
      </c>
      <c r="R188" s="332" t="s">
        <v>284</v>
      </c>
      <c r="S188" s="332" t="s">
        <v>452</v>
      </c>
      <c r="T188" s="332" t="s">
        <v>699</v>
      </c>
      <c r="U188" s="332" t="s">
        <v>469</v>
      </c>
      <c r="V188" s="332" t="s">
        <v>136</v>
      </c>
      <c r="W188" s="332" t="s">
        <v>656</v>
      </c>
      <c r="X188" s="332" t="s">
        <v>217</v>
      </c>
      <c r="Y188" s="334" t="s">
        <v>568</v>
      </c>
      <c r="Z188" s="332" t="s">
        <v>582</v>
      </c>
      <c r="AC188" s="193" t="s">
        <v>651</v>
      </c>
      <c r="AD188" s="335" t="s">
        <v>390</v>
      </c>
      <c r="AE188" s="193" t="s">
        <v>271</v>
      </c>
      <c r="AF188" s="193" t="s">
        <v>453</v>
      </c>
      <c r="AG188" s="193" t="s">
        <v>201</v>
      </c>
      <c r="AH188" s="193" t="s">
        <v>168</v>
      </c>
      <c r="AI188" s="193" t="s">
        <v>169</v>
      </c>
      <c r="AJ188" s="193" t="s">
        <v>170</v>
      </c>
      <c r="AK188" s="193" t="s">
        <v>81</v>
      </c>
      <c r="AL188" s="193" t="s">
        <v>171</v>
      </c>
      <c r="AM188" s="193" t="s">
        <v>407</v>
      </c>
      <c r="AN188" s="193" t="s">
        <v>118</v>
      </c>
      <c r="AO188" s="336" t="s">
        <v>456</v>
      </c>
      <c r="AP188" s="193" t="s">
        <v>406</v>
      </c>
      <c r="AQ188" s="193" t="s">
        <v>75</v>
      </c>
      <c r="AR188" s="193" t="s">
        <v>88</v>
      </c>
      <c r="AS188" s="193" t="s">
        <v>684</v>
      </c>
      <c r="AT188" s="193" t="s">
        <v>669</v>
      </c>
      <c r="AU188" s="193" t="s">
        <v>416</v>
      </c>
      <c r="AV188" s="193" t="s">
        <v>137</v>
      </c>
      <c r="AW188" s="193" t="s">
        <v>427</v>
      </c>
      <c r="AX188" s="193" t="s">
        <v>228</v>
      </c>
      <c r="AY188" s="193" t="s">
        <v>636</v>
      </c>
      <c r="AZ188" s="337" t="s">
        <v>373</v>
      </c>
      <c r="BA188" s="193" t="s">
        <v>622</v>
      </c>
      <c r="BD188" s="193" t="s">
        <v>147</v>
      </c>
      <c r="BE188" s="335" t="s">
        <v>449</v>
      </c>
      <c r="BF188" s="193" t="s">
        <v>265</v>
      </c>
      <c r="BG188" s="193" t="s">
        <v>678</v>
      </c>
      <c r="BH188" s="193" t="s">
        <v>690</v>
      </c>
      <c r="BI188" s="193" t="s">
        <v>363</v>
      </c>
      <c r="BJ188" s="193" t="s">
        <v>607</v>
      </c>
      <c r="BK188" s="193" t="s">
        <v>352</v>
      </c>
      <c r="BL188" s="193" t="s">
        <v>144</v>
      </c>
      <c r="BM188" s="193" t="s">
        <v>507</v>
      </c>
      <c r="BN188" s="346" t="s">
        <v>696</v>
      </c>
      <c r="BO188" s="347" t="s">
        <v>146</v>
      </c>
      <c r="BP188" s="336" t="s">
        <v>232</v>
      </c>
      <c r="BQ188" s="348" t="s">
        <v>528</v>
      </c>
      <c r="BR188" s="349" t="s">
        <v>112</v>
      </c>
      <c r="BS188" s="193" t="s">
        <v>117</v>
      </c>
      <c r="BT188" s="193" t="s">
        <v>441</v>
      </c>
      <c r="BU188" s="193" t="s">
        <v>397</v>
      </c>
      <c r="BV188" s="193" t="s">
        <v>624</v>
      </c>
      <c r="BW188" s="193" t="s">
        <v>148</v>
      </c>
      <c r="BX188" s="193" t="s">
        <v>417</v>
      </c>
      <c r="BY188" s="193" t="s">
        <v>193</v>
      </c>
      <c r="BZ188" s="193" t="s">
        <v>145</v>
      </c>
      <c r="CA188" s="337" t="s">
        <v>508</v>
      </c>
      <c r="CB188" s="193" t="s">
        <v>571</v>
      </c>
    </row>
    <row r="189" spans="2:80" x14ac:dyDescent="0.2">
      <c r="B189" s="332" t="s">
        <v>271</v>
      </c>
      <c r="C189" s="332" t="s">
        <v>587</v>
      </c>
      <c r="D189" s="331" t="s">
        <v>139</v>
      </c>
      <c r="E189" s="332" t="s">
        <v>470</v>
      </c>
      <c r="F189" s="332" t="s">
        <v>414</v>
      </c>
      <c r="G189" s="332" t="s">
        <v>669</v>
      </c>
      <c r="H189" s="332" t="s">
        <v>225</v>
      </c>
      <c r="I189" s="332" t="s">
        <v>366</v>
      </c>
      <c r="J189" s="332" t="s">
        <v>691</v>
      </c>
      <c r="K189" s="332" t="s">
        <v>424</v>
      </c>
      <c r="L189" s="332" t="s">
        <v>392</v>
      </c>
      <c r="M189" s="332" t="s">
        <v>642</v>
      </c>
      <c r="N189" s="333" t="s">
        <v>144</v>
      </c>
      <c r="O189" s="332" t="s">
        <v>648</v>
      </c>
      <c r="P189" s="332" t="s">
        <v>530</v>
      </c>
      <c r="Q189" s="332" t="s">
        <v>698</v>
      </c>
      <c r="R189" s="332" t="s">
        <v>538</v>
      </c>
      <c r="S189" s="332" t="s">
        <v>260</v>
      </c>
      <c r="T189" s="332" t="s">
        <v>91</v>
      </c>
      <c r="U189" s="332" t="s">
        <v>498</v>
      </c>
      <c r="V189" s="332" t="s">
        <v>615</v>
      </c>
      <c r="W189" s="332" t="s">
        <v>608</v>
      </c>
      <c r="X189" s="334" t="s">
        <v>198</v>
      </c>
      <c r="Y189" s="332" t="s">
        <v>640</v>
      </c>
      <c r="Z189" s="332" t="s">
        <v>339</v>
      </c>
      <c r="AC189" s="193" t="s">
        <v>74</v>
      </c>
      <c r="AD189" s="193" t="s">
        <v>618</v>
      </c>
      <c r="AE189" s="335" t="s">
        <v>139</v>
      </c>
      <c r="AF189" s="193" t="s">
        <v>431</v>
      </c>
      <c r="AG189" s="193" t="s">
        <v>561</v>
      </c>
      <c r="AH189" s="193" t="s">
        <v>234</v>
      </c>
      <c r="AI189" s="193" t="s">
        <v>235</v>
      </c>
      <c r="AJ189" s="193" t="s">
        <v>236</v>
      </c>
      <c r="AK189" s="193" t="s">
        <v>237</v>
      </c>
      <c r="AL189" s="193" t="s">
        <v>153</v>
      </c>
      <c r="AM189" s="193" t="s">
        <v>491</v>
      </c>
      <c r="AN189" s="193" t="s">
        <v>553</v>
      </c>
      <c r="AO189" s="336" t="s">
        <v>276</v>
      </c>
      <c r="AP189" s="193" t="s">
        <v>321</v>
      </c>
      <c r="AQ189" s="193" t="s">
        <v>552</v>
      </c>
      <c r="AR189" s="193" t="s">
        <v>673</v>
      </c>
      <c r="AS189" s="193" t="s">
        <v>282</v>
      </c>
      <c r="AT189" s="193" t="s">
        <v>366</v>
      </c>
      <c r="AU189" s="193" t="s">
        <v>681</v>
      </c>
      <c r="AV189" s="193" t="s">
        <v>531</v>
      </c>
      <c r="AW189" s="193" t="s">
        <v>576</v>
      </c>
      <c r="AX189" s="193" t="s">
        <v>458</v>
      </c>
      <c r="AY189" s="337" t="s">
        <v>637</v>
      </c>
      <c r="AZ189" s="193" t="s">
        <v>285</v>
      </c>
      <c r="BA189" s="193" t="s">
        <v>265</v>
      </c>
      <c r="BD189" s="193" t="s">
        <v>378</v>
      </c>
      <c r="BE189" s="193" t="s">
        <v>104</v>
      </c>
      <c r="BF189" s="335" t="s">
        <v>540</v>
      </c>
      <c r="BG189" s="193" t="s">
        <v>595</v>
      </c>
      <c r="BH189" s="193" t="s">
        <v>532</v>
      </c>
      <c r="BI189" s="193" t="s">
        <v>488</v>
      </c>
      <c r="BJ189" s="193" t="s">
        <v>122</v>
      </c>
      <c r="BK189" s="193" t="s">
        <v>688</v>
      </c>
      <c r="BL189" s="193" t="s">
        <v>685</v>
      </c>
      <c r="BM189" s="193" t="s">
        <v>214</v>
      </c>
      <c r="BN189" s="346" t="s">
        <v>660</v>
      </c>
      <c r="BO189" s="347" t="s">
        <v>235</v>
      </c>
      <c r="BP189" s="336" t="s">
        <v>197</v>
      </c>
      <c r="BQ189" s="348" t="s">
        <v>539</v>
      </c>
      <c r="BR189" s="349" t="s">
        <v>186</v>
      </c>
      <c r="BS189" s="193" t="s">
        <v>213</v>
      </c>
      <c r="BT189" s="193" t="s">
        <v>349</v>
      </c>
      <c r="BU189" s="193" t="s">
        <v>452</v>
      </c>
      <c r="BV189" s="193" t="s">
        <v>249</v>
      </c>
      <c r="BW189" s="193" t="s">
        <v>692</v>
      </c>
      <c r="BX189" s="193" t="s">
        <v>402</v>
      </c>
      <c r="BY189" s="193" t="s">
        <v>544</v>
      </c>
      <c r="BZ189" s="337" t="s">
        <v>608</v>
      </c>
      <c r="CA189" s="193" t="s">
        <v>215</v>
      </c>
      <c r="CB189" s="193" t="s">
        <v>320</v>
      </c>
    </row>
    <row r="190" spans="2:80" x14ac:dyDescent="0.2">
      <c r="B190" s="332" t="s">
        <v>540</v>
      </c>
      <c r="C190" s="332" t="s">
        <v>453</v>
      </c>
      <c r="D190" s="332" t="s">
        <v>74</v>
      </c>
      <c r="E190" s="331" t="s">
        <v>609</v>
      </c>
      <c r="F190" s="332" t="s">
        <v>201</v>
      </c>
      <c r="G190" s="332" t="s">
        <v>670</v>
      </c>
      <c r="H190" s="332" t="s">
        <v>416</v>
      </c>
      <c r="I190" s="332" t="s">
        <v>673</v>
      </c>
      <c r="J190" s="332" t="s">
        <v>341</v>
      </c>
      <c r="K190" s="332" t="s">
        <v>137</v>
      </c>
      <c r="L190" s="332" t="s">
        <v>591</v>
      </c>
      <c r="M190" s="332" t="s">
        <v>562</v>
      </c>
      <c r="N190" s="333" t="s">
        <v>474</v>
      </c>
      <c r="O190" s="332" t="s">
        <v>661</v>
      </c>
      <c r="P190" s="332" t="s">
        <v>274</v>
      </c>
      <c r="Q190" s="332" t="s">
        <v>227</v>
      </c>
      <c r="R190" s="332" t="s">
        <v>528</v>
      </c>
      <c r="S190" s="332" t="s">
        <v>701</v>
      </c>
      <c r="T190" s="332" t="s">
        <v>429</v>
      </c>
      <c r="U190" s="332" t="s">
        <v>318</v>
      </c>
      <c r="V190" s="332" t="s">
        <v>625</v>
      </c>
      <c r="W190" s="334" t="s">
        <v>152</v>
      </c>
      <c r="X190" s="332" t="s">
        <v>641</v>
      </c>
      <c r="Y190" s="332" t="s">
        <v>603</v>
      </c>
      <c r="Z190" s="332" t="s">
        <v>258</v>
      </c>
      <c r="AC190" s="193" t="s">
        <v>368</v>
      </c>
      <c r="AD190" s="193" t="s">
        <v>141</v>
      </c>
      <c r="AE190" s="193" t="s">
        <v>414</v>
      </c>
      <c r="AF190" s="335" t="s">
        <v>609</v>
      </c>
      <c r="AG190" s="193" t="s">
        <v>540</v>
      </c>
      <c r="AH190" s="193" t="s">
        <v>294</v>
      </c>
      <c r="AI190" s="193" t="s">
        <v>295</v>
      </c>
      <c r="AJ190" s="193" t="s">
        <v>267</v>
      </c>
      <c r="AK190" s="193" t="s">
        <v>296</v>
      </c>
      <c r="AL190" s="193" t="s">
        <v>297</v>
      </c>
      <c r="AM190" s="193" t="s">
        <v>147</v>
      </c>
      <c r="AN190" s="193" t="s">
        <v>391</v>
      </c>
      <c r="AO190" s="336" t="s">
        <v>447</v>
      </c>
      <c r="AP190" s="193" t="s">
        <v>448</v>
      </c>
      <c r="AQ190" s="193" t="s">
        <v>262</v>
      </c>
      <c r="AR190" s="193" t="s">
        <v>317</v>
      </c>
      <c r="AS190" s="193" t="s">
        <v>678</v>
      </c>
      <c r="AT190" s="193" t="s">
        <v>424</v>
      </c>
      <c r="AU190" s="193" t="s">
        <v>341</v>
      </c>
      <c r="AV190" s="193" t="s">
        <v>670</v>
      </c>
      <c r="AW190" s="193" t="s">
        <v>575</v>
      </c>
      <c r="AX190" s="337" t="s">
        <v>654</v>
      </c>
      <c r="AY190" s="193" t="s">
        <v>324</v>
      </c>
      <c r="AZ190" s="193" t="s">
        <v>387</v>
      </c>
      <c r="BA190" s="193" t="s">
        <v>159</v>
      </c>
      <c r="BD190" s="193" t="s">
        <v>515</v>
      </c>
      <c r="BE190" s="193" t="s">
        <v>657</v>
      </c>
      <c r="BF190" s="193" t="s">
        <v>273</v>
      </c>
      <c r="BG190" s="335" t="s">
        <v>202</v>
      </c>
      <c r="BH190" s="193" t="s">
        <v>548</v>
      </c>
      <c r="BI190" s="193" t="s">
        <v>175</v>
      </c>
      <c r="BJ190" s="193" t="s">
        <v>390</v>
      </c>
      <c r="BK190" s="193" t="s">
        <v>583</v>
      </c>
      <c r="BL190" s="193" t="s">
        <v>455</v>
      </c>
      <c r="BM190" s="193" t="s">
        <v>253</v>
      </c>
      <c r="BN190" s="346" t="s">
        <v>324</v>
      </c>
      <c r="BO190" s="347" t="s">
        <v>669</v>
      </c>
      <c r="BP190" s="336" t="s">
        <v>668</v>
      </c>
      <c r="BQ190" s="348" t="s">
        <v>276</v>
      </c>
      <c r="BR190" s="349" t="s">
        <v>388</v>
      </c>
      <c r="BS190" s="193" t="s">
        <v>296</v>
      </c>
      <c r="BT190" s="193" t="s">
        <v>274</v>
      </c>
      <c r="BU190" s="193" t="s">
        <v>389</v>
      </c>
      <c r="BV190" s="193" t="s">
        <v>307</v>
      </c>
      <c r="BW190" s="193" t="s">
        <v>626</v>
      </c>
      <c r="BX190" s="193" t="s">
        <v>167</v>
      </c>
      <c r="BY190" s="337" t="s">
        <v>560</v>
      </c>
      <c r="BZ190" s="193" t="s">
        <v>126</v>
      </c>
      <c r="CA190" s="193" t="s">
        <v>697</v>
      </c>
      <c r="CB190" s="193" t="s">
        <v>275</v>
      </c>
    </row>
    <row r="191" spans="2:80" x14ac:dyDescent="0.2">
      <c r="B191" s="332" t="s">
        <v>574</v>
      </c>
      <c r="C191" s="332" t="s">
        <v>2</v>
      </c>
      <c r="D191" s="332" t="s">
        <v>431</v>
      </c>
      <c r="E191" s="332" t="s">
        <v>499</v>
      </c>
      <c r="F191" s="331" t="s">
        <v>209</v>
      </c>
      <c r="G191" s="332" t="s">
        <v>155</v>
      </c>
      <c r="H191" s="332" t="s">
        <v>199</v>
      </c>
      <c r="I191" s="332" t="s">
        <v>681</v>
      </c>
      <c r="J191" s="332" t="s">
        <v>384</v>
      </c>
      <c r="K191" s="332" t="s">
        <v>688</v>
      </c>
      <c r="L191" s="332" t="s">
        <v>588</v>
      </c>
      <c r="M191" s="332" t="s">
        <v>77</v>
      </c>
      <c r="N191" s="333" t="s">
        <v>632</v>
      </c>
      <c r="O191" s="332" t="s">
        <v>415</v>
      </c>
      <c r="P191" s="332" t="s">
        <v>542</v>
      </c>
      <c r="Q191" s="332" t="s">
        <v>504</v>
      </c>
      <c r="R191" s="332" t="s">
        <v>367</v>
      </c>
      <c r="S191" s="332" t="s">
        <v>346</v>
      </c>
      <c r="T191" s="332" t="s">
        <v>560</v>
      </c>
      <c r="U191" s="332" t="s">
        <v>693</v>
      </c>
      <c r="V191" s="334" t="s">
        <v>624</v>
      </c>
      <c r="W191" s="332" t="s">
        <v>316</v>
      </c>
      <c r="X191" s="332" t="s">
        <v>604</v>
      </c>
      <c r="Y191" s="332" t="s">
        <v>280</v>
      </c>
      <c r="Z191" s="332" t="s">
        <v>593</v>
      </c>
      <c r="AC191" s="193" t="s">
        <v>508</v>
      </c>
      <c r="AD191" s="193" t="s">
        <v>499</v>
      </c>
      <c r="AE191" s="193" t="s">
        <v>587</v>
      </c>
      <c r="AF191" s="193" t="s">
        <v>319</v>
      </c>
      <c r="AG191" s="335" t="s">
        <v>209</v>
      </c>
      <c r="AH191" s="193" t="s">
        <v>351</v>
      </c>
      <c r="AI191" s="193" t="s">
        <v>218</v>
      </c>
      <c r="AJ191" s="193" t="s">
        <v>352</v>
      </c>
      <c r="AK191" s="193" t="s">
        <v>353</v>
      </c>
      <c r="AL191" s="193" t="s">
        <v>354</v>
      </c>
      <c r="AM191" s="193" t="s">
        <v>370</v>
      </c>
      <c r="AN191" s="193" t="s">
        <v>521</v>
      </c>
      <c r="AO191" s="336" t="s">
        <v>520</v>
      </c>
      <c r="AP191" s="193" t="s">
        <v>336</v>
      </c>
      <c r="AQ191" s="193" t="s">
        <v>434</v>
      </c>
      <c r="AR191" s="193" t="s">
        <v>677</v>
      </c>
      <c r="AS191" s="193" t="s">
        <v>384</v>
      </c>
      <c r="AT191" s="193" t="s">
        <v>225</v>
      </c>
      <c r="AU191" s="193" t="s">
        <v>259</v>
      </c>
      <c r="AV191" s="193" t="s">
        <v>688</v>
      </c>
      <c r="AW191" s="337" t="s">
        <v>92</v>
      </c>
      <c r="AX191" s="193" t="s">
        <v>122</v>
      </c>
      <c r="AY191" s="193" t="s">
        <v>505</v>
      </c>
      <c r="AZ191" s="193" t="s">
        <v>599</v>
      </c>
      <c r="BA191" s="193" t="s">
        <v>621</v>
      </c>
      <c r="BD191" s="193" t="s">
        <v>498</v>
      </c>
      <c r="BE191" s="193" t="s">
        <v>305</v>
      </c>
      <c r="BF191" s="193" t="s">
        <v>700</v>
      </c>
      <c r="BG191" s="193" t="s">
        <v>335</v>
      </c>
      <c r="BH191" s="335" t="s">
        <v>289</v>
      </c>
      <c r="BI191" s="193" t="s">
        <v>603</v>
      </c>
      <c r="BJ191" s="193" t="s">
        <v>337</v>
      </c>
      <c r="BK191" s="193" t="s">
        <v>369</v>
      </c>
      <c r="BL191" s="193" t="s">
        <v>480</v>
      </c>
      <c r="BM191" s="193" t="s">
        <v>439</v>
      </c>
      <c r="BN191" s="346" t="s">
        <v>431</v>
      </c>
      <c r="BO191" s="347" t="s">
        <v>635</v>
      </c>
      <c r="BP191" s="336" t="s">
        <v>563</v>
      </c>
      <c r="BQ191" s="348" t="s">
        <v>131</v>
      </c>
      <c r="BR191" s="349" t="s">
        <v>241</v>
      </c>
      <c r="BS191" s="193" t="s">
        <v>665</v>
      </c>
      <c r="BT191" s="193" t="s">
        <v>676</v>
      </c>
      <c r="BU191" s="193" t="s">
        <v>336</v>
      </c>
      <c r="BV191" s="193" t="s">
        <v>410</v>
      </c>
      <c r="BW191" s="193" t="s">
        <v>187</v>
      </c>
      <c r="BX191" s="337" t="s">
        <v>257</v>
      </c>
      <c r="BY191" s="193" t="s">
        <v>430</v>
      </c>
      <c r="BZ191" s="193" t="s">
        <v>114</v>
      </c>
      <c r="CA191" s="193" t="s">
        <v>586</v>
      </c>
      <c r="CB191" s="193" t="s">
        <v>168</v>
      </c>
    </row>
    <row r="192" spans="2:80" x14ac:dyDescent="0.2">
      <c r="B192" s="332" t="s">
        <v>585</v>
      </c>
      <c r="C192" s="332" t="s">
        <v>129</v>
      </c>
      <c r="D192" s="332" t="s">
        <v>663</v>
      </c>
      <c r="E192" s="332" t="s">
        <v>273</v>
      </c>
      <c r="F192" s="332" t="s">
        <v>592</v>
      </c>
      <c r="G192" s="331" t="s">
        <v>571</v>
      </c>
      <c r="H192" s="332" t="s">
        <v>375</v>
      </c>
      <c r="I192" s="332" t="s">
        <v>428</v>
      </c>
      <c r="J192" s="332" t="s">
        <v>556</v>
      </c>
      <c r="K192" s="332" t="s">
        <v>226</v>
      </c>
      <c r="L192" s="332" t="s">
        <v>151</v>
      </c>
      <c r="M192" s="332" t="s">
        <v>328</v>
      </c>
      <c r="N192" s="333" t="s">
        <v>676</v>
      </c>
      <c r="O192" s="332" t="s">
        <v>396</v>
      </c>
      <c r="P192" s="332" t="s">
        <v>687</v>
      </c>
      <c r="Q192" s="332" t="s">
        <v>612</v>
      </c>
      <c r="R192" s="332" t="s">
        <v>73</v>
      </c>
      <c r="S192" s="332" t="s">
        <v>579</v>
      </c>
      <c r="T192" s="332" t="s">
        <v>494</v>
      </c>
      <c r="U192" s="334" t="s">
        <v>539</v>
      </c>
      <c r="V192" s="332" t="s">
        <v>303</v>
      </c>
      <c r="W192" s="332" t="s">
        <v>177</v>
      </c>
      <c r="X192" s="332" t="s">
        <v>302</v>
      </c>
      <c r="Y192" s="332" t="s">
        <v>178</v>
      </c>
      <c r="Z192" s="332" t="s">
        <v>244</v>
      </c>
      <c r="AC192" s="193" t="s">
        <v>303</v>
      </c>
      <c r="AD192" s="193" t="s">
        <v>358</v>
      </c>
      <c r="AE192" s="193" t="s">
        <v>180</v>
      </c>
      <c r="AF192" s="193" t="s">
        <v>177</v>
      </c>
      <c r="AG192" s="193" t="s">
        <v>224</v>
      </c>
      <c r="AH192" s="335" t="s">
        <v>571</v>
      </c>
      <c r="AI192" s="193" t="s">
        <v>524</v>
      </c>
      <c r="AJ192" s="193" t="s">
        <v>162</v>
      </c>
      <c r="AK192" s="193" t="s">
        <v>375</v>
      </c>
      <c r="AL192" s="193" t="s">
        <v>537</v>
      </c>
      <c r="AM192" s="193" t="s">
        <v>220</v>
      </c>
      <c r="AN192" s="193" t="s">
        <v>543</v>
      </c>
      <c r="AO192" s="336" t="s">
        <v>371</v>
      </c>
      <c r="AP192" s="193" t="s">
        <v>492</v>
      </c>
      <c r="AQ192" s="193" t="s">
        <v>697</v>
      </c>
      <c r="AR192" s="193" t="s">
        <v>600</v>
      </c>
      <c r="AS192" s="193" t="s">
        <v>275</v>
      </c>
      <c r="AT192" s="193" t="s">
        <v>411</v>
      </c>
      <c r="AU192" s="193" t="s">
        <v>541</v>
      </c>
      <c r="AV192" s="337" t="s">
        <v>256</v>
      </c>
      <c r="AW192" s="193" t="s">
        <v>408</v>
      </c>
      <c r="AX192" s="193" t="s">
        <v>409</v>
      </c>
      <c r="AY192" s="193" t="s">
        <v>388</v>
      </c>
      <c r="AZ192" s="193" t="s">
        <v>210</v>
      </c>
      <c r="BA192" s="193" t="s">
        <v>380</v>
      </c>
      <c r="BD192" s="193" t="s">
        <v>370</v>
      </c>
      <c r="BE192" s="193" t="s">
        <v>408</v>
      </c>
      <c r="BF192" s="193" t="s">
        <v>598</v>
      </c>
      <c r="BG192" s="193" t="s">
        <v>282</v>
      </c>
      <c r="BH192" s="193" t="s">
        <v>396</v>
      </c>
      <c r="BI192" s="335" t="s">
        <v>247</v>
      </c>
      <c r="BJ192" s="193" t="s">
        <v>132</v>
      </c>
      <c r="BK192" s="193" t="s">
        <v>294</v>
      </c>
      <c r="BL192" s="193" t="s">
        <v>614</v>
      </c>
      <c r="BM192" s="193" t="s">
        <v>639</v>
      </c>
      <c r="BN192" s="346" t="s">
        <v>395</v>
      </c>
      <c r="BO192" s="347" t="s">
        <v>411</v>
      </c>
      <c r="BP192" s="336" t="s">
        <v>165</v>
      </c>
      <c r="BQ192" s="348" t="s">
        <v>698</v>
      </c>
      <c r="BR192" s="349" t="s">
        <v>181</v>
      </c>
      <c r="BS192" s="193" t="s">
        <v>689</v>
      </c>
      <c r="BT192" s="193" t="s">
        <v>549</v>
      </c>
      <c r="BU192" s="193" t="s">
        <v>283</v>
      </c>
      <c r="BV192" s="193" t="s">
        <v>258</v>
      </c>
      <c r="BW192" s="337" t="s">
        <v>613</v>
      </c>
      <c r="BX192" s="193" t="s">
        <v>281</v>
      </c>
      <c r="BY192" s="193" t="s">
        <v>394</v>
      </c>
      <c r="BZ192" s="193" t="s">
        <v>299</v>
      </c>
      <c r="CA192" s="193" t="s">
        <v>499</v>
      </c>
      <c r="CB192" s="193" t="s">
        <v>326</v>
      </c>
    </row>
    <row r="193" spans="2:80" x14ac:dyDescent="0.2">
      <c r="B193" s="332" t="s">
        <v>76</v>
      </c>
      <c r="C193" s="332" t="s">
        <v>631</v>
      </c>
      <c r="D193" s="332" t="s">
        <v>606</v>
      </c>
      <c r="E193" s="332" t="s">
        <v>191</v>
      </c>
      <c r="F193" s="332" t="s">
        <v>674</v>
      </c>
      <c r="G193" s="332" t="s">
        <v>421</v>
      </c>
      <c r="H193" s="331" t="s">
        <v>345</v>
      </c>
      <c r="I193" s="332" t="s">
        <v>583</v>
      </c>
      <c r="J193" s="332" t="s">
        <v>127</v>
      </c>
      <c r="K193" s="332" t="s">
        <v>506</v>
      </c>
      <c r="L193" s="332" t="s">
        <v>475</v>
      </c>
      <c r="M193" s="332" t="s">
        <v>664</v>
      </c>
      <c r="N193" s="333" t="s">
        <v>279</v>
      </c>
      <c r="O193" s="332" t="s">
        <v>377</v>
      </c>
      <c r="P193" s="332" t="s">
        <v>690</v>
      </c>
      <c r="Q193" s="332" t="s">
        <v>525</v>
      </c>
      <c r="R193" s="332" t="s">
        <v>430</v>
      </c>
      <c r="S193" s="332" t="s">
        <v>639</v>
      </c>
      <c r="T193" s="334" t="s">
        <v>212</v>
      </c>
      <c r="U193" s="332" t="s">
        <v>573</v>
      </c>
      <c r="V193" s="332" t="s">
        <v>110</v>
      </c>
      <c r="W193" s="332" t="s">
        <v>304</v>
      </c>
      <c r="X193" s="332" t="s">
        <v>179</v>
      </c>
      <c r="Y193" s="332" t="s">
        <v>249</v>
      </c>
      <c r="Z193" s="332" t="s">
        <v>154</v>
      </c>
      <c r="AC193" s="193" t="s">
        <v>154</v>
      </c>
      <c r="AD193" s="193" t="s">
        <v>304</v>
      </c>
      <c r="AE193" s="193" t="s">
        <v>305</v>
      </c>
      <c r="AF193" s="193" t="s">
        <v>360</v>
      </c>
      <c r="AG193" s="193" t="s">
        <v>243</v>
      </c>
      <c r="AH193" s="193" t="s">
        <v>506</v>
      </c>
      <c r="AI193" s="335" t="s">
        <v>345</v>
      </c>
      <c r="AJ193" s="193" t="s">
        <v>189</v>
      </c>
      <c r="AK193" s="193" t="s">
        <v>595</v>
      </c>
      <c r="AL193" s="193" t="s">
        <v>493</v>
      </c>
      <c r="AM193" s="193" t="s">
        <v>692</v>
      </c>
      <c r="AN193" s="193" t="s">
        <v>322</v>
      </c>
      <c r="AO193" s="336" t="s">
        <v>564</v>
      </c>
      <c r="AP193" s="193" t="s">
        <v>278</v>
      </c>
      <c r="AQ193" s="193" t="s">
        <v>476</v>
      </c>
      <c r="AR193" s="193" t="s">
        <v>381</v>
      </c>
      <c r="AS193" s="193" t="s">
        <v>558</v>
      </c>
      <c r="AT193" s="193" t="s">
        <v>510</v>
      </c>
      <c r="AU193" s="337" t="s">
        <v>638</v>
      </c>
      <c r="AV193" s="193" t="s">
        <v>146</v>
      </c>
      <c r="AW193" s="193" t="s">
        <v>195</v>
      </c>
      <c r="AX193" s="193" t="s">
        <v>449</v>
      </c>
      <c r="AY193" s="193" t="s">
        <v>143</v>
      </c>
      <c r="AZ193" s="193" t="s">
        <v>450</v>
      </c>
      <c r="BA193" s="193" t="s">
        <v>451</v>
      </c>
      <c r="BD193" s="193" t="s">
        <v>435</v>
      </c>
      <c r="BE193" s="193" t="s">
        <v>357</v>
      </c>
      <c r="BF193" s="193" t="s">
        <v>414</v>
      </c>
      <c r="BG193" s="193" t="s">
        <v>189</v>
      </c>
      <c r="BH193" s="193" t="s">
        <v>343</v>
      </c>
      <c r="BI193" s="193" t="s">
        <v>450</v>
      </c>
      <c r="BJ193" s="335" t="s">
        <v>576</v>
      </c>
      <c r="BK193" s="193" t="s">
        <v>341</v>
      </c>
      <c r="BL193" s="193" t="s">
        <v>437</v>
      </c>
      <c r="BM193" s="193" t="s">
        <v>262</v>
      </c>
      <c r="BN193" s="346" t="s">
        <v>312</v>
      </c>
      <c r="BO193" s="347" t="s">
        <v>100</v>
      </c>
      <c r="BP193" s="336" t="s">
        <v>632</v>
      </c>
      <c r="BQ193" s="348" t="s">
        <v>602</v>
      </c>
      <c r="BR193" s="349" t="s">
        <v>115</v>
      </c>
      <c r="BS193" s="193" t="s">
        <v>526</v>
      </c>
      <c r="BT193" s="193" t="s">
        <v>233</v>
      </c>
      <c r="BU193" s="193" t="s">
        <v>695</v>
      </c>
      <c r="BV193" s="337" t="s">
        <v>302</v>
      </c>
      <c r="BW193" s="193" t="s">
        <v>436</v>
      </c>
      <c r="BX193" s="193" t="s">
        <v>443</v>
      </c>
      <c r="BY193" s="193" t="s">
        <v>342</v>
      </c>
      <c r="BZ193" s="193" t="s">
        <v>136</v>
      </c>
      <c r="CA193" s="193" t="s">
        <v>631</v>
      </c>
      <c r="CB193" s="193" t="s">
        <v>662</v>
      </c>
    </row>
    <row r="194" spans="2:80" x14ac:dyDescent="0.2">
      <c r="B194" s="332" t="s">
        <v>251</v>
      </c>
      <c r="C194" s="332" t="s">
        <v>686</v>
      </c>
      <c r="D194" s="332" t="s">
        <v>215</v>
      </c>
      <c r="E194" s="332" t="s">
        <v>566</v>
      </c>
      <c r="F194" s="332" t="s">
        <v>629</v>
      </c>
      <c r="G194" s="332" t="s">
        <v>189</v>
      </c>
      <c r="H194" s="332" t="s">
        <v>385</v>
      </c>
      <c r="I194" s="331" t="s">
        <v>459</v>
      </c>
      <c r="J194" s="332" t="s">
        <v>162</v>
      </c>
      <c r="K194" s="332" t="s">
        <v>605</v>
      </c>
      <c r="L194" s="332" t="s">
        <v>130</v>
      </c>
      <c r="M194" s="332" t="s">
        <v>668</v>
      </c>
      <c r="N194" s="333" t="s">
        <v>420</v>
      </c>
      <c r="O194" s="332" t="s">
        <v>683</v>
      </c>
      <c r="P194" s="332" t="s">
        <v>84</v>
      </c>
      <c r="Q194" s="332" t="s">
        <v>331</v>
      </c>
      <c r="R194" s="332" t="s">
        <v>620</v>
      </c>
      <c r="S194" s="334" t="s">
        <v>557</v>
      </c>
      <c r="T194" s="332" t="s">
        <v>507</v>
      </c>
      <c r="U194" s="332" t="s">
        <v>580</v>
      </c>
      <c r="V194" s="332" t="s">
        <v>305</v>
      </c>
      <c r="W194" s="332" t="s">
        <v>181</v>
      </c>
      <c r="X194" s="332" t="s">
        <v>306</v>
      </c>
      <c r="Y194" s="332" t="s">
        <v>180</v>
      </c>
      <c r="Z194" s="332" t="s">
        <v>242</v>
      </c>
      <c r="AC194" s="193" t="s">
        <v>112</v>
      </c>
      <c r="AD194" s="193" t="s">
        <v>302</v>
      </c>
      <c r="AE194" s="193" t="s">
        <v>306</v>
      </c>
      <c r="AF194" s="193" t="s">
        <v>109</v>
      </c>
      <c r="AG194" s="193" t="s">
        <v>179</v>
      </c>
      <c r="AH194" s="193" t="s">
        <v>250</v>
      </c>
      <c r="AI194" s="193" t="s">
        <v>428</v>
      </c>
      <c r="AJ194" s="335" t="s">
        <v>459</v>
      </c>
      <c r="AK194" s="193" t="s">
        <v>90</v>
      </c>
      <c r="AL194" s="193" t="s">
        <v>583</v>
      </c>
      <c r="AM194" s="193" t="s">
        <v>418</v>
      </c>
      <c r="AN194" s="193" t="s">
        <v>694</v>
      </c>
      <c r="AO194" s="336" t="s">
        <v>395</v>
      </c>
      <c r="AP194" s="193" t="s">
        <v>204</v>
      </c>
      <c r="AQ194" s="193" t="s">
        <v>4</v>
      </c>
      <c r="AR194" s="193" t="s">
        <v>393</v>
      </c>
      <c r="AS194" s="193" t="s">
        <v>315</v>
      </c>
      <c r="AT194" s="337" t="s">
        <v>335</v>
      </c>
      <c r="AU194" s="193" t="s">
        <v>495</v>
      </c>
      <c r="AV194" s="193" t="s">
        <v>577</v>
      </c>
      <c r="AW194" s="193" t="s">
        <v>269</v>
      </c>
      <c r="AX194" s="193" t="s">
        <v>134</v>
      </c>
      <c r="AY194" s="193" t="s">
        <v>487</v>
      </c>
      <c r="AZ194" s="193" t="s">
        <v>488</v>
      </c>
      <c r="BA194" s="193" t="s">
        <v>489</v>
      </c>
      <c r="BD194" s="193" t="s">
        <v>89</v>
      </c>
      <c r="BE194" s="193" t="s">
        <v>316</v>
      </c>
      <c r="BF194" s="193" t="s">
        <v>647</v>
      </c>
      <c r="BG194" s="193" t="s">
        <v>667</v>
      </c>
      <c r="BH194" s="193" t="s">
        <v>516</v>
      </c>
      <c r="BI194" s="193" t="s">
        <v>174</v>
      </c>
      <c r="BJ194" s="193" t="s">
        <v>529</v>
      </c>
      <c r="BK194" s="335" t="s">
        <v>375</v>
      </c>
      <c r="BL194" s="193" t="s">
        <v>86</v>
      </c>
      <c r="BM194" s="193" t="s">
        <v>445</v>
      </c>
      <c r="BN194" s="346" t="s">
        <v>654</v>
      </c>
      <c r="BO194" s="347" t="s">
        <v>88</v>
      </c>
      <c r="BP194" s="336" t="s">
        <v>475</v>
      </c>
      <c r="BQ194" s="348" t="s">
        <v>118</v>
      </c>
      <c r="BR194" s="349" t="s">
        <v>489</v>
      </c>
      <c r="BS194" s="193" t="s">
        <v>236</v>
      </c>
      <c r="BT194" s="193" t="s">
        <v>648</v>
      </c>
      <c r="BU194" s="337" t="s">
        <v>580</v>
      </c>
      <c r="BV194" s="193" t="s">
        <v>361</v>
      </c>
      <c r="BW194" s="193" t="s">
        <v>85</v>
      </c>
      <c r="BX194" s="193" t="s">
        <v>96</v>
      </c>
      <c r="BY194" s="193" t="s">
        <v>701</v>
      </c>
      <c r="BZ194" s="193" t="s">
        <v>87</v>
      </c>
      <c r="CA194" s="193" t="s">
        <v>476</v>
      </c>
      <c r="CB194" s="193" t="s">
        <v>461</v>
      </c>
    </row>
    <row r="195" spans="2:80" x14ac:dyDescent="0.2">
      <c r="B195" s="332" t="s">
        <v>613</v>
      </c>
      <c r="C195" s="332" t="s">
        <v>645</v>
      </c>
      <c r="D195" s="332" t="s">
        <v>327</v>
      </c>
      <c r="E195" s="332" t="s">
        <v>671</v>
      </c>
      <c r="F195" s="332" t="s">
        <v>337</v>
      </c>
      <c r="G195" s="332" t="s">
        <v>288</v>
      </c>
      <c r="H195" s="332" t="s">
        <v>595</v>
      </c>
      <c r="I195" s="332" t="s">
        <v>250</v>
      </c>
      <c r="J195" s="331" t="s">
        <v>468</v>
      </c>
      <c r="K195" s="332" t="s">
        <v>493</v>
      </c>
      <c r="L195" s="332" t="s">
        <v>675</v>
      </c>
      <c r="M195" s="332" t="s">
        <v>216</v>
      </c>
      <c r="N195" s="333" t="s">
        <v>192</v>
      </c>
      <c r="O195" s="332" t="s">
        <v>680</v>
      </c>
      <c r="P195" s="332" t="s">
        <v>437</v>
      </c>
      <c r="Q195" s="332" t="s">
        <v>389</v>
      </c>
      <c r="R195" s="334" t="s">
        <v>584</v>
      </c>
      <c r="S195" s="332" t="s">
        <v>128</v>
      </c>
      <c r="T195" s="332" t="s">
        <v>650</v>
      </c>
      <c r="U195" s="332" t="s">
        <v>422</v>
      </c>
      <c r="V195" s="332" t="s">
        <v>359</v>
      </c>
      <c r="W195" s="332" t="s">
        <v>360</v>
      </c>
      <c r="X195" s="332" t="s">
        <v>112</v>
      </c>
      <c r="Y195" s="332" t="s">
        <v>87</v>
      </c>
      <c r="Z195" s="332" t="s">
        <v>243</v>
      </c>
      <c r="AC195" s="193" t="s">
        <v>110</v>
      </c>
      <c r="AD195" s="193" t="s">
        <v>249</v>
      </c>
      <c r="AE195" s="193" t="s">
        <v>242</v>
      </c>
      <c r="AF195" s="193" t="s">
        <v>87</v>
      </c>
      <c r="AG195" s="193" t="s">
        <v>359</v>
      </c>
      <c r="AH195" s="193" t="s">
        <v>421</v>
      </c>
      <c r="AI195" s="193" t="s">
        <v>127</v>
      </c>
      <c r="AJ195" s="193" t="s">
        <v>605</v>
      </c>
      <c r="AK195" s="335" t="s">
        <v>468</v>
      </c>
      <c r="AL195" s="193" t="s">
        <v>288</v>
      </c>
      <c r="AM195" s="193" t="s">
        <v>512</v>
      </c>
      <c r="AN195" s="193" t="s">
        <v>533</v>
      </c>
      <c r="AO195" s="336" t="s">
        <v>150</v>
      </c>
      <c r="AP195" s="193" t="s">
        <v>696</v>
      </c>
      <c r="AQ195" s="193" t="s">
        <v>119</v>
      </c>
      <c r="AR195" s="193" t="s">
        <v>213</v>
      </c>
      <c r="AS195" s="337" t="s">
        <v>433</v>
      </c>
      <c r="AT195" s="193" t="s">
        <v>655</v>
      </c>
      <c r="AU195" s="193" t="s">
        <v>196</v>
      </c>
      <c r="AV195" s="193" t="s">
        <v>461</v>
      </c>
      <c r="AW195" s="193" t="s">
        <v>522</v>
      </c>
      <c r="AX195" s="193" t="s">
        <v>333</v>
      </c>
      <c r="AY195" s="193" t="s">
        <v>523</v>
      </c>
      <c r="AZ195" s="193" t="s">
        <v>314</v>
      </c>
      <c r="BA195" s="193" t="s">
        <v>471</v>
      </c>
      <c r="BD195" s="193" t="s">
        <v>699</v>
      </c>
      <c r="BE195" s="193" t="s">
        <v>154</v>
      </c>
      <c r="BF195" s="193" t="s">
        <v>512</v>
      </c>
      <c r="BG195" s="193" t="s">
        <v>558</v>
      </c>
      <c r="BH195" s="193" t="s">
        <v>123</v>
      </c>
      <c r="BI195" s="193" t="s">
        <v>198</v>
      </c>
      <c r="BJ195" s="193" t="s">
        <v>566</v>
      </c>
      <c r="BK195" s="193" t="s">
        <v>682</v>
      </c>
      <c r="BL195" s="335" t="s">
        <v>401</v>
      </c>
      <c r="BM195" s="193" t="s">
        <v>156</v>
      </c>
      <c r="BN195" s="346" t="s">
        <v>453</v>
      </c>
      <c r="BO195" s="347" t="s">
        <v>250</v>
      </c>
      <c r="BP195" s="336" t="s">
        <v>158</v>
      </c>
      <c r="BQ195" s="348" t="s">
        <v>484</v>
      </c>
      <c r="BR195" s="349" t="s">
        <v>107</v>
      </c>
      <c r="BS195" s="193" t="s">
        <v>155</v>
      </c>
      <c r="BT195" s="337" t="s">
        <v>0</v>
      </c>
      <c r="BU195" s="193" t="s">
        <v>321</v>
      </c>
      <c r="BV195" s="193" t="s">
        <v>554</v>
      </c>
      <c r="BW195" s="193" t="s">
        <v>621</v>
      </c>
      <c r="BX195" s="193" t="s">
        <v>567</v>
      </c>
      <c r="BY195" s="193" t="s">
        <v>612</v>
      </c>
      <c r="BZ195" s="193" t="s">
        <v>310</v>
      </c>
      <c r="CA195" s="193" t="s">
        <v>157</v>
      </c>
      <c r="CB195" s="193" t="s">
        <v>353</v>
      </c>
    </row>
    <row r="196" spans="2:80" x14ac:dyDescent="0.2">
      <c r="B196" s="332" t="s">
        <v>666</v>
      </c>
      <c r="C196" s="332" t="s">
        <v>148</v>
      </c>
      <c r="D196" s="332" t="s">
        <v>647</v>
      </c>
      <c r="E196" s="332" t="s">
        <v>659</v>
      </c>
      <c r="F196" s="332" t="s">
        <v>376</v>
      </c>
      <c r="G196" s="332" t="s">
        <v>537</v>
      </c>
      <c r="H196" s="332" t="s">
        <v>524</v>
      </c>
      <c r="I196" s="332" t="s">
        <v>90</v>
      </c>
      <c r="J196" s="332" t="s">
        <v>635</v>
      </c>
      <c r="K196" s="331" t="s">
        <v>326</v>
      </c>
      <c r="L196" s="332" t="s">
        <v>685</v>
      </c>
      <c r="M196" s="332" t="s">
        <v>0</v>
      </c>
      <c r="N196" s="333" t="s">
        <v>672</v>
      </c>
      <c r="O196" s="332" t="s">
        <v>338</v>
      </c>
      <c r="P196" s="332" t="s">
        <v>252</v>
      </c>
      <c r="Q196" s="334" t="s">
        <v>597</v>
      </c>
      <c r="R196" s="332" t="s">
        <v>460</v>
      </c>
      <c r="S196" s="332" t="s">
        <v>472</v>
      </c>
      <c r="T196" s="332" t="s">
        <v>602</v>
      </c>
      <c r="U196" s="332" t="s">
        <v>190</v>
      </c>
      <c r="V196" s="332" t="s">
        <v>224</v>
      </c>
      <c r="W196" s="332" t="s">
        <v>358</v>
      </c>
      <c r="X196" s="332" t="s">
        <v>109</v>
      </c>
      <c r="Y196" s="332" t="s">
        <v>111</v>
      </c>
      <c r="Z196" s="332" t="s">
        <v>126</v>
      </c>
      <c r="AC196" s="193" t="s">
        <v>244</v>
      </c>
      <c r="AD196" s="193" t="s">
        <v>111</v>
      </c>
      <c r="AE196" s="193" t="s">
        <v>181</v>
      </c>
      <c r="AF196" s="193" t="s">
        <v>178</v>
      </c>
      <c r="AG196" s="193" t="s">
        <v>126</v>
      </c>
      <c r="AH196" s="193" t="s">
        <v>226</v>
      </c>
      <c r="AI196" s="193" t="s">
        <v>635</v>
      </c>
      <c r="AJ196" s="193" t="s">
        <v>385</v>
      </c>
      <c r="AK196" s="193" t="s">
        <v>556</v>
      </c>
      <c r="AL196" s="335" t="s">
        <v>326</v>
      </c>
      <c r="AM196" s="193" t="s">
        <v>263</v>
      </c>
      <c r="AN196" s="193" t="s">
        <v>83</v>
      </c>
      <c r="AO196" s="336" t="s">
        <v>700</v>
      </c>
      <c r="AP196" s="193" t="s">
        <v>436</v>
      </c>
      <c r="AQ196" s="193" t="s">
        <v>457</v>
      </c>
      <c r="AR196" s="337" t="s">
        <v>526</v>
      </c>
      <c r="AS196" s="193" t="s">
        <v>623</v>
      </c>
      <c r="AT196" s="193" t="s">
        <v>135</v>
      </c>
      <c r="AU196" s="193" t="s">
        <v>79</v>
      </c>
      <c r="AV196" s="193" t="s">
        <v>473</v>
      </c>
      <c r="AW196" s="193" t="s">
        <v>410</v>
      </c>
      <c r="AX196" s="193" t="s">
        <v>554</v>
      </c>
      <c r="AY196" s="193" t="s">
        <v>255</v>
      </c>
      <c r="AZ196" s="193" t="s">
        <v>555</v>
      </c>
      <c r="BA196" s="193" t="s">
        <v>71</v>
      </c>
      <c r="BD196" s="193" t="s">
        <v>584</v>
      </c>
      <c r="BE196" s="193" t="s">
        <v>183</v>
      </c>
      <c r="BF196" s="193" t="s">
        <v>222</v>
      </c>
      <c r="BG196" s="193" t="s">
        <v>171</v>
      </c>
      <c r="BH196" s="193" t="s">
        <v>591</v>
      </c>
      <c r="BI196" s="193" t="s">
        <v>224</v>
      </c>
      <c r="BJ196" s="193" t="s">
        <v>543</v>
      </c>
      <c r="BK196" s="193" t="s">
        <v>495</v>
      </c>
      <c r="BL196" s="193" t="s">
        <v>293</v>
      </c>
      <c r="BM196" s="335" t="s">
        <v>693</v>
      </c>
      <c r="BN196" s="346" t="s">
        <v>592</v>
      </c>
      <c r="BO196" s="347" t="s">
        <v>679</v>
      </c>
      <c r="BP196" s="336" t="s">
        <v>481</v>
      </c>
      <c r="BQ196" s="348" t="s">
        <v>221</v>
      </c>
      <c r="BR196" s="349" t="s">
        <v>365</v>
      </c>
      <c r="BS196" s="337" t="s">
        <v>127</v>
      </c>
      <c r="BT196" s="193" t="s">
        <v>223</v>
      </c>
      <c r="BU196" s="193" t="s">
        <v>404</v>
      </c>
      <c r="BV196" s="193" t="s">
        <v>238</v>
      </c>
      <c r="BW196" s="193" t="s">
        <v>561</v>
      </c>
      <c r="BX196" s="193" t="s">
        <v>420</v>
      </c>
      <c r="BY196" s="193" t="s">
        <v>203</v>
      </c>
      <c r="BZ196" s="193" t="s">
        <v>523</v>
      </c>
      <c r="CA196" s="193" t="s">
        <v>636</v>
      </c>
      <c r="CB196" s="193" t="s">
        <v>225</v>
      </c>
    </row>
    <row r="197" spans="2:80" x14ac:dyDescent="0.2">
      <c r="B197" s="332" t="s">
        <v>220</v>
      </c>
      <c r="C197" s="332" t="s">
        <v>492</v>
      </c>
      <c r="D197" s="332" t="s">
        <v>694</v>
      </c>
      <c r="E197" s="332" t="s">
        <v>436</v>
      </c>
      <c r="F197" s="332" t="s">
        <v>263</v>
      </c>
      <c r="G197" s="332" t="s">
        <v>679</v>
      </c>
      <c r="H197" s="332" t="s">
        <v>140</v>
      </c>
      <c r="I197" s="332" t="s">
        <v>652</v>
      </c>
      <c r="J197" s="332" t="s">
        <v>611</v>
      </c>
      <c r="K197" s="332" t="s">
        <v>202</v>
      </c>
      <c r="L197" s="331" t="s">
        <v>536</v>
      </c>
      <c r="M197" s="332" t="s">
        <v>417</v>
      </c>
      <c r="N197" s="333" t="s">
        <v>86</v>
      </c>
      <c r="O197" s="332" t="s">
        <v>589</v>
      </c>
      <c r="P197" s="334" t="s">
        <v>120</v>
      </c>
      <c r="Q197" s="332" t="s">
        <v>486</v>
      </c>
      <c r="R197" s="332" t="s">
        <v>511</v>
      </c>
      <c r="S197" s="332" t="s">
        <v>553</v>
      </c>
      <c r="T197" s="332" t="s">
        <v>336</v>
      </c>
      <c r="U197" s="332" t="s">
        <v>370</v>
      </c>
      <c r="V197" s="332" t="s">
        <v>186</v>
      </c>
      <c r="W197" s="332" t="s">
        <v>310</v>
      </c>
      <c r="X197" s="332" t="s">
        <v>185</v>
      </c>
      <c r="Y197" s="332" t="s">
        <v>245</v>
      </c>
      <c r="Z197" s="332" t="s">
        <v>287</v>
      </c>
      <c r="AC197" s="193" t="s">
        <v>548</v>
      </c>
      <c r="AD197" s="193" t="s">
        <v>482</v>
      </c>
      <c r="AE197" s="193" t="s">
        <v>286</v>
      </c>
      <c r="AF197" s="193" t="s">
        <v>481</v>
      </c>
      <c r="AG197" s="193" t="s">
        <v>194</v>
      </c>
      <c r="AH197" s="193" t="s">
        <v>454</v>
      </c>
      <c r="AI197" s="193" t="s">
        <v>77</v>
      </c>
      <c r="AJ197" s="193" t="s">
        <v>648</v>
      </c>
      <c r="AK197" s="193" t="s">
        <v>432</v>
      </c>
      <c r="AL197" s="193" t="s">
        <v>588</v>
      </c>
      <c r="AM197" s="335" t="s">
        <v>536</v>
      </c>
      <c r="AN197" s="193" t="s">
        <v>578</v>
      </c>
      <c r="AO197" s="336" t="s">
        <v>264</v>
      </c>
      <c r="AP197" s="193" t="s">
        <v>417</v>
      </c>
      <c r="AQ197" s="337" t="s">
        <v>281</v>
      </c>
      <c r="AR197" s="193" t="s">
        <v>233</v>
      </c>
      <c r="AS197" s="193" t="s">
        <v>292</v>
      </c>
      <c r="AT197" s="193" t="s">
        <v>289</v>
      </c>
      <c r="AU197" s="193" t="s">
        <v>272</v>
      </c>
      <c r="AV197" s="193" t="s">
        <v>230</v>
      </c>
      <c r="AW197" s="193" t="s">
        <v>151</v>
      </c>
      <c r="AX197" s="193" t="s">
        <v>0</v>
      </c>
      <c r="AY197" s="193" t="s">
        <v>683</v>
      </c>
      <c r="AZ197" s="193" t="s">
        <v>328</v>
      </c>
      <c r="BA197" s="193" t="s">
        <v>685</v>
      </c>
      <c r="BD197" s="346" t="s">
        <v>496</v>
      </c>
      <c r="BE197" s="347" t="s">
        <v>300</v>
      </c>
      <c r="BF197" s="346" t="s">
        <v>141</v>
      </c>
      <c r="BG197" s="347" t="s">
        <v>506</v>
      </c>
      <c r="BH197" s="346" t="s">
        <v>570</v>
      </c>
      <c r="BI197" s="347" t="s">
        <v>143</v>
      </c>
      <c r="BJ197" s="346" t="s">
        <v>505</v>
      </c>
      <c r="BK197" s="347" t="s">
        <v>366</v>
      </c>
      <c r="BL197" s="346" t="s">
        <v>683</v>
      </c>
      <c r="BM197" s="347" t="s">
        <v>447</v>
      </c>
      <c r="BN197" s="335" t="s">
        <v>569</v>
      </c>
      <c r="BO197" s="193" t="s">
        <v>297</v>
      </c>
      <c r="BP197" s="336" t="s">
        <v>562</v>
      </c>
      <c r="BQ197" s="193" t="s">
        <v>128</v>
      </c>
      <c r="BR197" s="337" t="s">
        <v>248</v>
      </c>
      <c r="BS197" s="348" t="s">
        <v>623</v>
      </c>
      <c r="BT197" s="349" t="s">
        <v>142</v>
      </c>
      <c r="BU197" s="348" t="s">
        <v>504</v>
      </c>
      <c r="BV197" s="349" t="s">
        <v>358</v>
      </c>
      <c r="BW197" s="348" t="s">
        <v>204</v>
      </c>
      <c r="BX197" s="349" t="s">
        <v>254</v>
      </c>
      <c r="BY197" s="348" t="s">
        <v>477</v>
      </c>
      <c r="BZ197" s="349" t="s">
        <v>581</v>
      </c>
      <c r="CA197" s="348" t="s">
        <v>585</v>
      </c>
      <c r="CB197" s="349" t="s">
        <v>140</v>
      </c>
    </row>
    <row r="198" spans="2:80" x14ac:dyDescent="0.2">
      <c r="B198" s="332" t="s">
        <v>512</v>
      </c>
      <c r="C198" s="332" t="s">
        <v>322</v>
      </c>
      <c r="D198" s="332" t="s">
        <v>4</v>
      </c>
      <c r="E198" s="332" t="s">
        <v>533</v>
      </c>
      <c r="F198" s="332" t="s">
        <v>692</v>
      </c>
      <c r="G198" s="332" t="s">
        <v>628</v>
      </c>
      <c r="H198" s="332" t="s">
        <v>261</v>
      </c>
      <c r="I198" s="332" t="s">
        <v>662</v>
      </c>
      <c r="J198" s="332" t="s">
        <v>270</v>
      </c>
      <c r="K198" s="332" t="s">
        <v>596</v>
      </c>
      <c r="L198" s="332" t="s">
        <v>570</v>
      </c>
      <c r="M198" s="331" t="s">
        <v>205</v>
      </c>
      <c r="N198" s="333" t="s">
        <v>426</v>
      </c>
      <c r="O198" s="334" t="s">
        <v>455</v>
      </c>
      <c r="P198" s="332" t="s">
        <v>223</v>
      </c>
      <c r="Q198" s="332" t="s">
        <v>147</v>
      </c>
      <c r="R198" s="332" t="s">
        <v>118</v>
      </c>
      <c r="S198" s="332" t="s">
        <v>552</v>
      </c>
      <c r="T198" s="332" t="s">
        <v>391</v>
      </c>
      <c r="U198" s="332" t="s">
        <v>407</v>
      </c>
      <c r="V198" s="332" t="s">
        <v>364</v>
      </c>
      <c r="W198" s="332" t="s">
        <v>94</v>
      </c>
      <c r="X198" s="332" t="s">
        <v>114</v>
      </c>
      <c r="Y198" s="332" t="s">
        <v>247</v>
      </c>
      <c r="Z198" s="332" t="s">
        <v>362</v>
      </c>
      <c r="AC198" s="193" t="s">
        <v>313</v>
      </c>
      <c r="AD198" s="193" t="s">
        <v>160</v>
      </c>
      <c r="AE198" s="193" t="s">
        <v>401</v>
      </c>
      <c r="AF198" s="193" t="s">
        <v>480</v>
      </c>
      <c r="AG198" s="193" t="s">
        <v>400</v>
      </c>
      <c r="AH198" s="193" t="s">
        <v>627</v>
      </c>
      <c r="AI198" s="193" t="s">
        <v>614</v>
      </c>
      <c r="AJ198" s="193" t="s">
        <v>392</v>
      </c>
      <c r="AK198" s="193" t="s">
        <v>562</v>
      </c>
      <c r="AL198" s="193" t="s">
        <v>274</v>
      </c>
      <c r="AM198" s="193" t="s">
        <v>223</v>
      </c>
      <c r="AN198" s="335" t="s">
        <v>205</v>
      </c>
      <c r="AO198" s="336" t="s">
        <v>490</v>
      </c>
      <c r="AP198" s="337" t="s">
        <v>383</v>
      </c>
      <c r="AQ198" s="193" t="s">
        <v>643</v>
      </c>
      <c r="AR198" s="193" t="s">
        <v>97</v>
      </c>
      <c r="AS198" s="193" t="s">
        <v>349</v>
      </c>
      <c r="AT198" s="193" t="s">
        <v>1</v>
      </c>
      <c r="AU198" s="193" t="s">
        <v>96</v>
      </c>
      <c r="AV198" s="193" t="s">
        <v>348</v>
      </c>
      <c r="AW198" s="193" t="s">
        <v>690</v>
      </c>
      <c r="AX198" s="193" t="s">
        <v>664</v>
      </c>
      <c r="AY198" s="193" t="s">
        <v>130</v>
      </c>
      <c r="AZ198" s="193" t="s">
        <v>216</v>
      </c>
      <c r="BA198" s="193" t="s">
        <v>437</v>
      </c>
      <c r="BD198" s="346" t="s">
        <v>513</v>
      </c>
      <c r="BE198" s="347" t="s">
        <v>625</v>
      </c>
      <c r="BF198" s="346" t="s">
        <v>645</v>
      </c>
      <c r="BG198" s="347" t="s">
        <v>211</v>
      </c>
      <c r="BH198" s="346" t="s">
        <v>133</v>
      </c>
      <c r="BI198" s="347" t="s">
        <v>172</v>
      </c>
      <c r="BJ198" s="346" t="s">
        <v>209</v>
      </c>
      <c r="BK198" s="347" t="s">
        <v>537</v>
      </c>
      <c r="BL198" s="346" t="s">
        <v>578</v>
      </c>
      <c r="BM198" s="347" t="s">
        <v>403</v>
      </c>
      <c r="BN198" s="193" t="s">
        <v>458</v>
      </c>
      <c r="BO198" s="335" t="s">
        <v>259</v>
      </c>
      <c r="BP198" s="336" t="s">
        <v>687</v>
      </c>
      <c r="BQ198" s="337" t="s">
        <v>486</v>
      </c>
      <c r="BR198" s="193" t="s">
        <v>210</v>
      </c>
      <c r="BS198" s="348" t="s">
        <v>169</v>
      </c>
      <c r="BT198" s="349" t="s">
        <v>500</v>
      </c>
      <c r="BU198" s="348" t="s">
        <v>212</v>
      </c>
      <c r="BV198" s="349" t="s">
        <v>362</v>
      </c>
      <c r="BW198" s="348" t="s">
        <v>594</v>
      </c>
      <c r="BX198" s="349" t="s">
        <v>1</v>
      </c>
      <c r="BY198" s="348" t="s">
        <v>538</v>
      </c>
      <c r="BZ198" s="349" t="s">
        <v>306</v>
      </c>
      <c r="CA198" s="348" t="s">
        <v>371</v>
      </c>
      <c r="CB198" s="349" t="s">
        <v>655</v>
      </c>
    </row>
    <row r="199" spans="2:80" x14ac:dyDescent="0.2">
      <c r="B199" s="342" t="s">
        <v>564</v>
      </c>
      <c r="C199" s="342" t="s">
        <v>700</v>
      </c>
      <c r="D199" s="342" t="s">
        <v>395</v>
      </c>
      <c r="E199" s="342" t="s">
        <v>371</v>
      </c>
      <c r="F199" s="342" t="s">
        <v>150</v>
      </c>
      <c r="G199" s="342" t="s">
        <v>72</v>
      </c>
      <c r="H199" s="342" t="s">
        <v>630</v>
      </c>
      <c r="I199" s="342" t="s">
        <v>644</v>
      </c>
      <c r="J199" s="342" t="s">
        <v>320</v>
      </c>
      <c r="K199" s="342" t="s">
        <v>682</v>
      </c>
      <c r="L199" s="342" t="s">
        <v>490</v>
      </c>
      <c r="M199" s="342" t="s">
        <v>343</v>
      </c>
      <c r="N199" s="331" t="s">
        <v>617</v>
      </c>
      <c r="O199" s="342" t="s">
        <v>264</v>
      </c>
      <c r="P199" s="342" t="s">
        <v>502</v>
      </c>
      <c r="Q199" s="342" t="s">
        <v>456</v>
      </c>
      <c r="R199" s="342" t="s">
        <v>520</v>
      </c>
      <c r="S199" s="342" t="s">
        <v>276</v>
      </c>
      <c r="T199" s="342" t="s">
        <v>203</v>
      </c>
      <c r="U199" s="342" t="s">
        <v>447</v>
      </c>
      <c r="V199" s="342" t="s">
        <v>361</v>
      </c>
      <c r="W199" s="342" t="s">
        <v>113</v>
      </c>
      <c r="X199" s="342" t="s">
        <v>116</v>
      </c>
      <c r="Y199" s="342" t="s">
        <v>121</v>
      </c>
      <c r="Z199" s="342" t="s">
        <v>363</v>
      </c>
      <c r="AC199" s="343" t="s">
        <v>549</v>
      </c>
      <c r="AD199" s="343" t="s">
        <v>254</v>
      </c>
      <c r="AE199" s="343" t="s">
        <v>547</v>
      </c>
      <c r="AF199" s="343" t="s">
        <v>229</v>
      </c>
      <c r="AG199" s="343" t="s">
        <v>518</v>
      </c>
      <c r="AH199" s="343" t="s">
        <v>474</v>
      </c>
      <c r="AI199" s="343" t="s">
        <v>610</v>
      </c>
      <c r="AJ199" s="343" t="s">
        <v>144</v>
      </c>
      <c r="AK199" s="343" t="s">
        <v>632</v>
      </c>
      <c r="AL199" s="343" t="s">
        <v>500</v>
      </c>
      <c r="AM199" s="343" t="s">
        <v>532</v>
      </c>
      <c r="AN199" s="343" t="s">
        <v>86</v>
      </c>
      <c r="AO199" s="335" t="s">
        <v>617</v>
      </c>
      <c r="AP199" s="343" t="s">
        <v>372</v>
      </c>
      <c r="AQ199" s="343" t="s">
        <v>426</v>
      </c>
      <c r="AR199" s="343" t="s">
        <v>291</v>
      </c>
      <c r="AS199" s="343" t="s">
        <v>350</v>
      </c>
      <c r="AT199" s="343" t="s">
        <v>164</v>
      </c>
      <c r="AU199" s="343" t="s">
        <v>167</v>
      </c>
      <c r="AV199" s="343" t="s">
        <v>123</v>
      </c>
      <c r="AW199" s="343" t="s">
        <v>192</v>
      </c>
      <c r="AX199" s="343" t="s">
        <v>676</v>
      </c>
      <c r="AY199" s="343" t="s">
        <v>420</v>
      </c>
      <c r="AZ199" s="343" t="s">
        <v>672</v>
      </c>
      <c r="BA199" s="343" t="s">
        <v>279</v>
      </c>
      <c r="BD199" s="350" t="s">
        <v>386</v>
      </c>
      <c r="BE199" s="351" t="s">
        <v>178</v>
      </c>
      <c r="BF199" s="350" t="s">
        <v>263</v>
      </c>
      <c r="BG199" s="351" t="s">
        <v>600</v>
      </c>
      <c r="BH199" s="350" t="s">
        <v>272</v>
      </c>
      <c r="BI199" s="351" t="s">
        <v>656</v>
      </c>
      <c r="BJ199" s="350" t="s">
        <v>606</v>
      </c>
      <c r="BK199" s="351" t="s">
        <v>270</v>
      </c>
      <c r="BL199" s="350" t="s">
        <v>313</v>
      </c>
      <c r="BM199" s="351" t="s">
        <v>546</v>
      </c>
      <c r="BN199" s="343" t="s">
        <v>271</v>
      </c>
      <c r="BO199" s="343" t="s">
        <v>385</v>
      </c>
      <c r="BP199" s="335" t="s">
        <v>617</v>
      </c>
      <c r="BQ199" s="343" t="s">
        <v>446</v>
      </c>
      <c r="BR199" s="343" t="s">
        <v>108</v>
      </c>
      <c r="BS199" s="352" t="s">
        <v>137</v>
      </c>
      <c r="BT199" s="353" t="s">
        <v>675</v>
      </c>
      <c r="BU199" s="352" t="s">
        <v>406</v>
      </c>
      <c r="BV199" s="353" t="s">
        <v>269</v>
      </c>
      <c r="BW199" s="352" t="s">
        <v>387</v>
      </c>
      <c r="BX199" s="353" t="s">
        <v>415</v>
      </c>
      <c r="BY199" s="352" t="s">
        <v>190</v>
      </c>
      <c r="BZ199" s="353" t="s">
        <v>309</v>
      </c>
      <c r="CA199" s="352" t="s">
        <v>616</v>
      </c>
      <c r="CB199" s="353" t="s">
        <v>237</v>
      </c>
    </row>
    <row r="200" spans="2:80" x14ac:dyDescent="0.2">
      <c r="B200" s="332" t="s">
        <v>119</v>
      </c>
      <c r="C200" s="332" t="s">
        <v>278</v>
      </c>
      <c r="D200" s="332" t="s">
        <v>418</v>
      </c>
      <c r="E200" s="332" t="s">
        <v>696</v>
      </c>
      <c r="F200" s="332" t="s">
        <v>476</v>
      </c>
      <c r="G200" s="332" t="s">
        <v>369</v>
      </c>
      <c r="H200" s="332" t="s">
        <v>689</v>
      </c>
      <c r="I200" s="332" t="s">
        <v>211</v>
      </c>
      <c r="J200" s="332" t="s">
        <v>572</v>
      </c>
      <c r="K200" s="332" t="s">
        <v>658</v>
      </c>
      <c r="L200" s="332" t="s">
        <v>323</v>
      </c>
      <c r="M200" s="334" t="s">
        <v>383</v>
      </c>
      <c r="N200" s="333" t="s">
        <v>532</v>
      </c>
      <c r="O200" s="331" t="s">
        <v>158</v>
      </c>
      <c r="P200" s="332" t="s">
        <v>643</v>
      </c>
      <c r="Q200" s="332" t="s">
        <v>262</v>
      </c>
      <c r="R200" s="332" t="s">
        <v>406</v>
      </c>
      <c r="S200" s="332" t="s">
        <v>491</v>
      </c>
      <c r="T200" s="332" t="s">
        <v>448</v>
      </c>
      <c r="U200" s="332" t="s">
        <v>75</v>
      </c>
      <c r="V200" s="332" t="s">
        <v>182</v>
      </c>
      <c r="W200" s="332" t="s">
        <v>307</v>
      </c>
      <c r="X200" s="332" t="s">
        <v>183</v>
      </c>
      <c r="Y200" s="332" t="s">
        <v>248</v>
      </c>
      <c r="Z200" s="332" t="s">
        <v>308</v>
      </c>
      <c r="AC200" s="193" t="s">
        <v>442</v>
      </c>
      <c r="AD200" s="193" t="s">
        <v>443</v>
      </c>
      <c r="AE200" s="193" t="s">
        <v>402</v>
      </c>
      <c r="AF200" s="193" t="s">
        <v>133</v>
      </c>
      <c r="AG200" s="193" t="s">
        <v>93</v>
      </c>
      <c r="AH200" s="193" t="s">
        <v>257</v>
      </c>
      <c r="AI200" s="193" t="s">
        <v>509</v>
      </c>
      <c r="AJ200" s="193" t="s">
        <v>530</v>
      </c>
      <c r="AK200" s="193" t="s">
        <v>661</v>
      </c>
      <c r="AL200" s="193" t="s">
        <v>591</v>
      </c>
      <c r="AM200" s="193" t="s">
        <v>570</v>
      </c>
      <c r="AN200" s="337" t="s">
        <v>455</v>
      </c>
      <c r="AO200" s="336" t="s">
        <v>502</v>
      </c>
      <c r="AP200" s="335" t="s">
        <v>158</v>
      </c>
      <c r="AQ200" s="193" t="s">
        <v>323</v>
      </c>
      <c r="AR200" s="193" t="s">
        <v>231</v>
      </c>
      <c r="AS200" s="193" t="s">
        <v>70</v>
      </c>
      <c r="AT200" s="193" t="s">
        <v>165</v>
      </c>
      <c r="AU200" s="193" t="s">
        <v>166</v>
      </c>
      <c r="AV200" s="193" t="s">
        <v>232</v>
      </c>
      <c r="AW200" s="193" t="s">
        <v>475</v>
      </c>
      <c r="AX200" s="193" t="s">
        <v>377</v>
      </c>
      <c r="AY200" s="193" t="s">
        <v>84</v>
      </c>
      <c r="AZ200" s="193" t="s">
        <v>680</v>
      </c>
      <c r="BA200" s="193" t="s">
        <v>675</v>
      </c>
      <c r="BD200" s="346" t="s">
        <v>331</v>
      </c>
      <c r="BE200" s="347" t="s">
        <v>113</v>
      </c>
      <c r="BF200" s="346" t="s">
        <v>634</v>
      </c>
      <c r="BG200" s="347" t="s">
        <v>101</v>
      </c>
      <c r="BH200" s="346" t="s">
        <v>530</v>
      </c>
      <c r="BI200" s="347" t="s">
        <v>243</v>
      </c>
      <c r="BJ200" s="346" t="s">
        <v>119</v>
      </c>
      <c r="BK200" s="347" t="s">
        <v>638</v>
      </c>
      <c r="BL200" s="346" t="s">
        <v>291</v>
      </c>
      <c r="BM200" s="347" t="s">
        <v>429</v>
      </c>
      <c r="BN200" s="193" t="s">
        <v>659</v>
      </c>
      <c r="BO200" s="337" t="s">
        <v>334</v>
      </c>
      <c r="BP200" s="336" t="s">
        <v>194</v>
      </c>
      <c r="BQ200" s="335" t="s">
        <v>440</v>
      </c>
      <c r="BR200" s="193" t="s">
        <v>604</v>
      </c>
      <c r="BS200" s="348" t="s">
        <v>428</v>
      </c>
      <c r="BT200" s="349" t="s">
        <v>589</v>
      </c>
      <c r="BU200" s="348" t="s">
        <v>462</v>
      </c>
      <c r="BV200" s="349" t="s">
        <v>266</v>
      </c>
      <c r="BW200" s="348" t="s">
        <v>332</v>
      </c>
      <c r="BX200" s="349" t="s">
        <v>664</v>
      </c>
      <c r="BY200" s="348" t="s">
        <v>552</v>
      </c>
      <c r="BZ200" s="349" t="s">
        <v>333</v>
      </c>
      <c r="CA200" s="348" t="s">
        <v>427</v>
      </c>
      <c r="CB200" s="349" t="s">
        <v>317</v>
      </c>
    </row>
    <row r="201" spans="2:80" x14ac:dyDescent="0.2">
      <c r="B201" s="332" t="s">
        <v>697</v>
      </c>
      <c r="C201" s="332" t="s">
        <v>543</v>
      </c>
      <c r="D201" s="332" t="s">
        <v>204</v>
      </c>
      <c r="E201" s="332" t="s">
        <v>83</v>
      </c>
      <c r="F201" s="332" t="s">
        <v>457</v>
      </c>
      <c r="G201" s="332" t="s">
        <v>619</v>
      </c>
      <c r="H201" s="332" t="s">
        <v>590</v>
      </c>
      <c r="I201" s="332" t="s">
        <v>117</v>
      </c>
      <c r="J201" s="332" t="s">
        <v>667</v>
      </c>
      <c r="K201" s="332" t="s">
        <v>334</v>
      </c>
      <c r="L201" s="334" t="s">
        <v>281</v>
      </c>
      <c r="M201" s="332" t="s">
        <v>578</v>
      </c>
      <c r="N201" s="333" t="s">
        <v>372</v>
      </c>
      <c r="O201" s="332" t="s">
        <v>466</v>
      </c>
      <c r="P201" s="331" t="s">
        <v>563</v>
      </c>
      <c r="Q201" s="332" t="s">
        <v>485</v>
      </c>
      <c r="R201" s="332" t="s">
        <v>214</v>
      </c>
      <c r="S201" s="332" t="s">
        <v>321</v>
      </c>
      <c r="T201" s="332" t="s">
        <v>521</v>
      </c>
      <c r="U201" s="332" t="s">
        <v>434</v>
      </c>
      <c r="V201" s="332" t="s">
        <v>309</v>
      </c>
      <c r="W201" s="332" t="s">
        <v>184</v>
      </c>
      <c r="X201" s="332" t="s">
        <v>161</v>
      </c>
      <c r="Y201" s="332" t="s">
        <v>246</v>
      </c>
      <c r="Z201" s="332" t="s">
        <v>115</v>
      </c>
      <c r="AC201" s="193" t="s">
        <v>344</v>
      </c>
      <c r="AD201" s="193" t="s">
        <v>441</v>
      </c>
      <c r="AE201" s="193" t="s">
        <v>379</v>
      </c>
      <c r="AF201" s="193" t="s">
        <v>517</v>
      </c>
      <c r="AG201" s="193" t="s">
        <v>516</v>
      </c>
      <c r="AH201" s="193" t="s">
        <v>567</v>
      </c>
      <c r="AI201" s="193" t="s">
        <v>415</v>
      </c>
      <c r="AJ201" s="193" t="s">
        <v>642</v>
      </c>
      <c r="AK201" s="193" t="s">
        <v>197</v>
      </c>
      <c r="AL201" s="193" t="s">
        <v>542</v>
      </c>
      <c r="AM201" s="337" t="s">
        <v>120</v>
      </c>
      <c r="AN201" s="193" t="s">
        <v>466</v>
      </c>
      <c r="AO201" s="336" t="s">
        <v>343</v>
      </c>
      <c r="AP201" s="193" t="s">
        <v>589</v>
      </c>
      <c r="AQ201" s="335" t="s">
        <v>563</v>
      </c>
      <c r="AR201" s="193" t="s">
        <v>95</v>
      </c>
      <c r="AS201" s="193" t="s">
        <v>293</v>
      </c>
      <c r="AT201" s="193" t="s">
        <v>290</v>
      </c>
      <c r="AU201" s="193" t="s">
        <v>98</v>
      </c>
      <c r="AV201" s="193" t="s">
        <v>142</v>
      </c>
      <c r="AW201" s="193" t="s">
        <v>687</v>
      </c>
      <c r="AX201" s="193" t="s">
        <v>338</v>
      </c>
      <c r="AY201" s="193" t="s">
        <v>668</v>
      </c>
      <c r="AZ201" s="193" t="s">
        <v>396</v>
      </c>
      <c r="BA201" s="193" t="s">
        <v>252</v>
      </c>
      <c r="BD201" s="346" t="s">
        <v>521</v>
      </c>
      <c r="BE201" s="347" t="s">
        <v>71</v>
      </c>
      <c r="BF201" s="346" t="s">
        <v>419</v>
      </c>
      <c r="BG201" s="347" t="s">
        <v>199</v>
      </c>
      <c r="BH201" s="346" t="s">
        <v>672</v>
      </c>
      <c r="BI201" s="347" t="s">
        <v>185</v>
      </c>
      <c r="BJ201" s="346" t="s">
        <v>649</v>
      </c>
      <c r="BK201" s="347" t="s">
        <v>351</v>
      </c>
      <c r="BL201" s="346" t="s">
        <v>454</v>
      </c>
      <c r="BM201" s="347" t="s">
        <v>73</v>
      </c>
      <c r="BN201" s="337" t="s">
        <v>322</v>
      </c>
      <c r="BO201" s="193" t="s">
        <v>577</v>
      </c>
      <c r="BP201" s="336" t="s">
        <v>70</v>
      </c>
      <c r="BQ201" s="193" t="s">
        <v>469</v>
      </c>
      <c r="BR201" s="335" t="s">
        <v>110</v>
      </c>
      <c r="BS201" s="348" t="s">
        <v>72</v>
      </c>
      <c r="BT201" s="349" t="s">
        <v>379</v>
      </c>
      <c r="BU201" s="348" t="s">
        <v>398</v>
      </c>
      <c r="BV201" s="349" t="s">
        <v>640</v>
      </c>
      <c r="BW201" s="348" t="s">
        <v>629</v>
      </c>
      <c r="BX201" s="349" t="s">
        <v>643</v>
      </c>
      <c r="BY201" s="348" t="s">
        <v>550</v>
      </c>
      <c r="BZ201" s="349" t="s">
        <v>124</v>
      </c>
      <c r="CA201" s="348" t="s">
        <v>74</v>
      </c>
      <c r="CB201" s="349" t="s">
        <v>468</v>
      </c>
    </row>
    <row r="202" spans="2:80" x14ac:dyDescent="0.2">
      <c r="B202" s="332" t="s">
        <v>382</v>
      </c>
      <c r="C202" s="332" t="s">
        <v>660</v>
      </c>
      <c r="D202" s="332" t="s">
        <v>157</v>
      </c>
      <c r="E202" s="332" t="s">
        <v>649</v>
      </c>
      <c r="F202" s="332" t="s">
        <v>559</v>
      </c>
      <c r="G202" s="332" t="s">
        <v>600</v>
      </c>
      <c r="H202" s="332" t="s">
        <v>541</v>
      </c>
      <c r="I202" s="332" t="s">
        <v>315</v>
      </c>
      <c r="J202" s="332" t="s">
        <v>79</v>
      </c>
      <c r="K202" s="334" t="s">
        <v>526</v>
      </c>
      <c r="L202" s="332" t="s">
        <v>548</v>
      </c>
      <c r="M202" s="332" t="s">
        <v>481</v>
      </c>
      <c r="N202" s="333" t="s">
        <v>254</v>
      </c>
      <c r="O202" s="332" t="s">
        <v>517</v>
      </c>
      <c r="P202" s="332" t="s">
        <v>344</v>
      </c>
      <c r="Q202" s="331" t="s">
        <v>277</v>
      </c>
      <c r="R202" s="332" t="s">
        <v>168</v>
      </c>
      <c r="S202" s="332" t="s">
        <v>193</v>
      </c>
      <c r="T202" s="332" t="s">
        <v>445</v>
      </c>
      <c r="U202" s="332" t="s">
        <v>462</v>
      </c>
      <c r="V202" s="332" t="s">
        <v>408</v>
      </c>
      <c r="W202" s="332" t="s">
        <v>210</v>
      </c>
      <c r="X202" s="332" t="s">
        <v>134</v>
      </c>
      <c r="Y202" s="332" t="s">
        <v>555</v>
      </c>
      <c r="Z202" s="332" t="s">
        <v>410</v>
      </c>
      <c r="AC202" s="193" t="s">
        <v>585</v>
      </c>
      <c r="AD202" s="193" t="s">
        <v>148</v>
      </c>
      <c r="AE202" s="193" t="s">
        <v>566</v>
      </c>
      <c r="AF202" s="193" t="s">
        <v>129</v>
      </c>
      <c r="AG202" s="193" t="s">
        <v>666</v>
      </c>
      <c r="AH202" s="193" t="s">
        <v>612</v>
      </c>
      <c r="AI202" s="193" t="s">
        <v>460</v>
      </c>
      <c r="AJ202" s="193" t="s">
        <v>507</v>
      </c>
      <c r="AK202" s="193" t="s">
        <v>73</v>
      </c>
      <c r="AL202" s="337" t="s">
        <v>597</v>
      </c>
      <c r="AM202" s="193" t="s">
        <v>186</v>
      </c>
      <c r="AN202" s="193" t="s">
        <v>184</v>
      </c>
      <c r="AO202" s="336" t="s">
        <v>121</v>
      </c>
      <c r="AP202" s="193" t="s">
        <v>310</v>
      </c>
      <c r="AQ202" s="193" t="s">
        <v>309</v>
      </c>
      <c r="AR202" s="335" t="s">
        <v>277</v>
      </c>
      <c r="AS202" s="193" t="s">
        <v>394</v>
      </c>
      <c r="AT202" s="193" t="s">
        <v>446</v>
      </c>
      <c r="AU202" s="193" t="s">
        <v>444</v>
      </c>
      <c r="AV202" s="193" t="s">
        <v>131</v>
      </c>
      <c r="AW202" s="193" t="s">
        <v>382</v>
      </c>
      <c r="AX202" s="193" t="s">
        <v>616</v>
      </c>
      <c r="AY202" s="193" t="s">
        <v>463</v>
      </c>
      <c r="AZ202" s="193" t="s">
        <v>660</v>
      </c>
      <c r="BA202" s="193" t="s">
        <v>312</v>
      </c>
      <c r="BD202" s="193" t="s">
        <v>478</v>
      </c>
      <c r="BE202" s="193" t="s">
        <v>339</v>
      </c>
      <c r="BF202" s="193" t="s">
        <v>251</v>
      </c>
      <c r="BG202" s="193" t="s">
        <v>630</v>
      </c>
      <c r="BH202" s="193" t="s">
        <v>547</v>
      </c>
      <c r="BI202" s="193" t="s">
        <v>356</v>
      </c>
      <c r="BJ202" s="193" t="s">
        <v>609</v>
      </c>
      <c r="BK202" s="193" t="s">
        <v>493</v>
      </c>
      <c r="BL202" s="193" t="s">
        <v>323</v>
      </c>
      <c r="BM202" s="337" t="s">
        <v>340</v>
      </c>
      <c r="BN202" s="346" t="s">
        <v>653</v>
      </c>
      <c r="BO202" s="347" t="s">
        <v>681</v>
      </c>
      <c r="BP202" s="336" t="s">
        <v>338</v>
      </c>
      <c r="BQ202" s="348" t="s">
        <v>434</v>
      </c>
      <c r="BR202" s="349" t="s">
        <v>380</v>
      </c>
      <c r="BS202" s="335" t="s">
        <v>99</v>
      </c>
      <c r="BT202" s="193" t="s">
        <v>432</v>
      </c>
      <c r="BU202" s="193" t="s">
        <v>579</v>
      </c>
      <c r="BV202" s="193" t="s">
        <v>245</v>
      </c>
      <c r="BW202" s="193" t="s">
        <v>559</v>
      </c>
      <c r="BX202" s="193" t="s">
        <v>97</v>
      </c>
      <c r="BY202" s="193" t="s">
        <v>200</v>
      </c>
      <c r="BZ202" s="193" t="s">
        <v>304</v>
      </c>
      <c r="CA202" s="193" t="s">
        <v>4</v>
      </c>
      <c r="CB202" s="193" t="s">
        <v>433</v>
      </c>
    </row>
    <row r="203" spans="2:80" x14ac:dyDescent="0.2">
      <c r="B203" s="332" t="s">
        <v>594</v>
      </c>
      <c r="C203" s="332" t="s">
        <v>412</v>
      </c>
      <c r="D203" s="332" t="s">
        <v>465</v>
      </c>
      <c r="E203" s="332" t="s">
        <v>586</v>
      </c>
      <c r="F203" s="332" t="s">
        <v>132</v>
      </c>
      <c r="G203" s="332" t="s">
        <v>213</v>
      </c>
      <c r="H203" s="332" t="s">
        <v>558</v>
      </c>
      <c r="I203" s="332" t="s">
        <v>577</v>
      </c>
      <c r="J203" s="334" t="s">
        <v>433</v>
      </c>
      <c r="K203" s="332" t="s">
        <v>381</v>
      </c>
      <c r="L203" s="332" t="s">
        <v>442</v>
      </c>
      <c r="M203" s="332" t="s">
        <v>160</v>
      </c>
      <c r="N203" s="333" t="s">
        <v>518</v>
      </c>
      <c r="O203" s="332" t="s">
        <v>443</v>
      </c>
      <c r="P203" s="332" t="s">
        <v>313</v>
      </c>
      <c r="Q203" s="332" t="s">
        <v>404</v>
      </c>
      <c r="R203" s="331" t="s">
        <v>496</v>
      </c>
      <c r="S203" s="332" t="s">
        <v>82</v>
      </c>
      <c r="T203" s="332" t="s">
        <v>551</v>
      </c>
      <c r="U203" s="332" t="s">
        <v>253</v>
      </c>
      <c r="V203" s="332" t="s">
        <v>522</v>
      </c>
      <c r="W203" s="332" t="s">
        <v>449</v>
      </c>
      <c r="X203" s="332" t="s">
        <v>489</v>
      </c>
      <c r="Y203" s="332" t="s">
        <v>333</v>
      </c>
      <c r="Z203" s="332" t="s">
        <v>195</v>
      </c>
      <c r="AC203" s="193" t="s">
        <v>674</v>
      </c>
      <c r="AD203" s="193" t="s">
        <v>631</v>
      </c>
      <c r="AE203" s="193" t="s">
        <v>251</v>
      </c>
      <c r="AF203" s="193" t="s">
        <v>645</v>
      </c>
      <c r="AG203" s="193" t="s">
        <v>337</v>
      </c>
      <c r="AH203" s="193" t="s">
        <v>573</v>
      </c>
      <c r="AI203" s="193" t="s">
        <v>430</v>
      </c>
      <c r="AJ203" s="193" t="s">
        <v>331</v>
      </c>
      <c r="AK203" s="337" t="s">
        <v>584</v>
      </c>
      <c r="AL203" s="193" t="s">
        <v>422</v>
      </c>
      <c r="AM203" s="193" t="s">
        <v>362</v>
      </c>
      <c r="AN203" s="193" t="s">
        <v>94</v>
      </c>
      <c r="AO203" s="336" t="s">
        <v>361</v>
      </c>
      <c r="AP203" s="193" t="s">
        <v>307</v>
      </c>
      <c r="AQ203" s="193" t="s">
        <v>308</v>
      </c>
      <c r="AR203" s="193" t="s">
        <v>253</v>
      </c>
      <c r="AS203" s="335" t="s">
        <v>496</v>
      </c>
      <c r="AT203" s="193" t="s">
        <v>519</v>
      </c>
      <c r="AU203" s="193" t="s">
        <v>340</v>
      </c>
      <c r="AV203" s="193" t="s">
        <v>484</v>
      </c>
      <c r="AW203" s="193" t="s">
        <v>132</v>
      </c>
      <c r="AX203" s="193" t="s">
        <v>412</v>
      </c>
      <c r="AY203" s="193" t="s">
        <v>607</v>
      </c>
      <c r="AZ203" s="193" t="s">
        <v>425</v>
      </c>
      <c r="BA203" s="193" t="s">
        <v>569</v>
      </c>
      <c r="BD203" s="193" t="s">
        <v>367</v>
      </c>
      <c r="BE203" s="193" t="s">
        <v>109</v>
      </c>
      <c r="BF203" s="193" t="s">
        <v>83</v>
      </c>
      <c r="BG203" s="193" t="s">
        <v>473</v>
      </c>
      <c r="BH203" s="193" t="s">
        <v>230</v>
      </c>
      <c r="BI203" s="193" t="s">
        <v>80</v>
      </c>
      <c r="BJ203" s="193" t="s">
        <v>129</v>
      </c>
      <c r="BK203" s="193" t="s">
        <v>652</v>
      </c>
      <c r="BL203" s="337" t="s">
        <v>517</v>
      </c>
      <c r="BM203" s="193" t="s">
        <v>514</v>
      </c>
      <c r="BN203" s="346" t="s">
        <v>651</v>
      </c>
      <c r="BO203" s="347" t="s">
        <v>421</v>
      </c>
      <c r="BP203" s="336" t="s">
        <v>205</v>
      </c>
      <c r="BQ203" s="348" t="s">
        <v>82</v>
      </c>
      <c r="BR203" s="349" t="s">
        <v>176</v>
      </c>
      <c r="BS203" s="193" t="s">
        <v>691</v>
      </c>
      <c r="BT203" s="335" t="s">
        <v>84</v>
      </c>
      <c r="BU203" s="193" t="s">
        <v>456</v>
      </c>
      <c r="BV203" s="193" t="s">
        <v>255</v>
      </c>
      <c r="BW203" s="193" t="s">
        <v>637</v>
      </c>
      <c r="BX203" s="193" t="s">
        <v>474</v>
      </c>
      <c r="BY203" s="193" t="s">
        <v>650</v>
      </c>
      <c r="BZ203" s="193" t="s">
        <v>308</v>
      </c>
      <c r="CA203" s="193" t="s">
        <v>497</v>
      </c>
      <c r="CB203" s="193" t="s">
        <v>81</v>
      </c>
    </row>
    <row r="204" spans="2:80" x14ac:dyDescent="0.2">
      <c r="B204" s="332" t="s">
        <v>607</v>
      </c>
      <c r="C204" s="332" t="s">
        <v>85</v>
      </c>
      <c r="D204" s="332" t="s">
        <v>634</v>
      </c>
      <c r="E204" s="332" t="s">
        <v>463</v>
      </c>
      <c r="F204" s="332" t="s">
        <v>535</v>
      </c>
      <c r="G204" s="332" t="s">
        <v>510</v>
      </c>
      <c r="H204" s="332" t="s">
        <v>135</v>
      </c>
      <c r="I204" s="334" t="s">
        <v>335</v>
      </c>
      <c r="J204" s="332" t="s">
        <v>411</v>
      </c>
      <c r="K204" s="332" t="s">
        <v>655</v>
      </c>
      <c r="L204" s="332" t="s">
        <v>401</v>
      </c>
      <c r="M204" s="332" t="s">
        <v>379</v>
      </c>
      <c r="N204" s="333" t="s">
        <v>547</v>
      </c>
      <c r="O204" s="332" t="s">
        <v>286</v>
      </c>
      <c r="P204" s="332" t="s">
        <v>402</v>
      </c>
      <c r="Q204" s="332" t="s">
        <v>519</v>
      </c>
      <c r="R204" s="332" t="s">
        <v>311</v>
      </c>
      <c r="S204" s="331" t="s">
        <v>435</v>
      </c>
      <c r="T204" s="332" t="s">
        <v>446</v>
      </c>
      <c r="U204" s="332" t="s">
        <v>219</v>
      </c>
      <c r="V204" s="332" t="s">
        <v>143</v>
      </c>
      <c r="W204" s="332" t="s">
        <v>255</v>
      </c>
      <c r="X204" s="332" t="s">
        <v>487</v>
      </c>
      <c r="Y204" s="332" t="s">
        <v>388</v>
      </c>
      <c r="Z204" s="332" t="s">
        <v>523</v>
      </c>
      <c r="AC204" s="193" t="s">
        <v>327</v>
      </c>
      <c r="AD204" s="193" t="s">
        <v>663</v>
      </c>
      <c r="AE204" s="193" t="s">
        <v>215</v>
      </c>
      <c r="AF204" s="193" t="s">
        <v>647</v>
      </c>
      <c r="AG204" s="193" t="s">
        <v>606</v>
      </c>
      <c r="AH204" s="193" t="s">
        <v>128</v>
      </c>
      <c r="AI204" s="193" t="s">
        <v>579</v>
      </c>
      <c r="AJ204" s="337" t="s">
        <v>557</v>
      </c>
      <c r="AK204" s="193" t="s">
        <v>472</v>
      </c>
      <c r="AL204" s="193" t="s">
        <v>639</v>
      </c>
      <c r="AM204" s="193" t="s">
        <v>183</v>
      </c>
      <c r="AN204" s="193" t="s">
        <v>185</v>
      </c>
      <c r="AO204" s="336" t="s">
        <v>116</v>
      </c>
      <c r="AP204" s="193" t="s">
        <v>161</v>
      </c>
      <c r="AQ204" s="193" t="s">
        <v>114</v>
      </c>
      <c r="AR204" s="193" t="s">
        <v>405</v>
      </c>
      <c r="AS204" s="193" t="s">
        <v>193</v>
      </c>
      <c r="AT204" s="335" t="s">
        <v>435</v>
      </c>
      <c r="AU204" s="193" t="s">
        <v>403</v>
      </c>
      <c r="AV204" s="193" t="s">
        <v>82</v>
      </c>
      <c r="AW204" s="193" t="s">
        <v>626</v>
      </c>
      <c r="AX204" s="193" t="s">
        <v>157</v>
      </c>
      <c r="AY204" s="193" t="s">
        <v>634</v>
      </c>
      <c r="AZ204" s="193" t="s">
        <v>527</v>
      </c>
      <c r="BA204" s="193" t="s">
        <v>465</v>
      </c>
      <c r="BD204" s="193" t="s">
        <v>573</v>
      </c>
      <c r="BE204" s="193" t="s">
        <v>364</v>
      </c>
      <c r="BF204" s="193" t="s">
        <v>412</v>
      </c>
      <c r="BG204" s="193" t="s">
        <v>153</v>
      </c>
      <c r="BH204" s="193" t="s">
        <v>509</v>
      </c>
      <c r="BI204" s="193" t="s">
        <v>180</v>
      </c>
      <c r="BJ204" s="193" t="s">
        <v>150</v>
      </c>
      <c r="BK204" s="337" t="s">
        <v>510</v>
      </c>
      <c r="BL204" s="193" t="s">
        <v>290</v>
      </c>
      <c r="BM204" s="193" t="s">
        <v>260</v>
      </c>
      <c r="BN204" s="346" t="s">
        <v>327</v>
      </c>
      <c r="BO204" s="347" t="s">
        <v>572</v>
      </c>
      <c r="BP204" s="336" t="s">
        <v>400</v>
      </c>
      <c r="BQ204" s="348" t="s">
        <v>438</v>
      </c>
      <c r="BR204" s="349" t="s">
        <v>152</v>
      </c>
      <c r="BS204" s="193" t="s">
        <v>524</v>
      </c>
      <c r="BT204" s="193" t="s">
        <v>372</v>
      </c>
      <c r="BU204" s="335" t="s">
        <v>149</v>
      </c>
      <c r="BV204" s="193" t="s">
        <v>298</v>
      </c>
      <c r="BW204" s="193" t="s">
        <v>574</v>
      </c>
      <c r="BX204" s="193" t="s">
        <v>151</v>
      </c>
      <c r="BY204" s="193" t="s">
        <v>511</v>
      </c>
      <c r="BZ204" s="193" t="s">
        <v>134</v>
      </c>
      <c r="CA204" s="193" t="s">
        <v>599</v>
      </c>
      <c r="CB204" s="193" t="s">
        <v>677</v>
      </c>
    </row>
    <row r="205" spans="2:80" x14ac:dyDescent="0.2">
      <c r="B205" s="332" t="s">
        <v>497</v>
      </c>
      <c r="C205" s="332" t="s">
        <v>425</v>
      </c>
      <c r="D205" s="332" t="s">
        <v>626</v>
      </c>
      <c r="E205" s="332" t="s">
        <v>222</v>
      </c>
      <c r="F205" s="332" t="s">
        <v>569</v>
      </c>
      <c r="G205" s="332" t="s">
        <v>461</v>
      </c>
      <c r="H205" s="334" t="s">
        <v>638</v>
      </c>
      <c r="I205" s="332" t="s">
        <v>393</v>
      </c>
      <c r="J205" s="332" t="s">
        <v>196</v>
      </c>
      <c r="K205" s="332" t="s">
        <v>146</v>
      </c>
      <c r="L205" s="332" t="s">
        <v>93</v>
      </c>
      <c r="M205" s="332" t="s">
        <v>480</v>
      </c>
      <c r="N205" s="333" t="s">
        <v>549</v>
      </c>
      <c r="O205" s="332" t="s">
        <v>133</v>
      </c>
      <c r="P205" s="332" t="s">
        <v>400</v>
      </c>
      <c r="Q205" s="332" t="s">
        <v>550</v>
      </c>
      <c r="R205" s="332" t="s">
        <v>340</v>
      </c>
      <c r="S205" s="332" t="s">
        <v>405</v>
      </c>
      <c r="T205" s="331" t="s">
        <v>378</v>
      </c>
      <c r="U205" s="332" t="s">
        <v>484</v>
      </c>
      <c r="V205" s="332" t="s">
        <v>471</v>
      </c>
      <c r="W205" s="332" t="s">
        <v>450</v>
      </c>
      <c r="X205" s="332" t="s">
        <v>269</v>
      </c>
      <c r="Y205" s="332" t="s">
        <v>314</v>
      </c>
      <c r="Z205" s="332" t="s">
        <v>451</v>
      </c>
      <c r="AC205" s="193" t="s">
        <v>76</v>
      </c>
      <c r="AD205" s="193" t="s">
        <v>191</v>
      </c>
      <c r="AE205" s="193" t="s">
        <v>629</v>
      </c>
      <c r="AF205" s="193" t="s">
        <v>671</v>
      </c>
      <c r="AG205" s="193" t="s">
        <v>613</v>
      </c>
      <c r="AH205" s="193" t="s">
        <v>525</v>
      </c>
      <c r="AI205" s="337" t="s">
        <v>212</v>
      </c>
      <c r="AJ205" s="193" t="s">
        <v>580</v>
      </c>
      <c r="AK205" s="193" t="s">
        <v>650</v>
      </c>
      <c r="AL205" s="193" t="s">
        <v>389</v>
      </c>
      <c r="AM205" s="193" t="s">
        <v>364</v>
      </c>
      <c r="AN205" s="193" t="s">
        <v>247</v>
      </c>
      <c r="AO205" s="336" t="s">
        <v>363</v>
      </c>
      <c r="AP205" s="193" t="s">
        <v>248</v>
      </c>
      <c r="AQ205" s="193" t="s">
        <v>182</v>
      </c>
      <c r="AR205" s="193" t="s">
        <v>404</v>
      </c>
      <c r="AS205" s="193" t="s">
        <v>551</v>
      </c>
      <c r="AT205" s="193" t="s">
        <v>219</v>
      </c>
      <c r="AU205" s="335" t="s">
        <v>378</v>
      </c>
      <c r="AV205" s="193" t="s">
        <v>550</v>
      </c>
      <c r="AW205" s="193" t="s">
        <v>594</v>
      </c>
      <c r="AX205" s="193" t="s">
        <v>586</v>
      </c>
      <c r="AY205" s="193" t="s">
        <v>535</v>
      </c>
      <c r="AZ205" s="193" t="s">
        <v>222</v>
      </c>
      <c r="BA205" s="193" t="s">
        <v>497</v>
      </c>
      <c r="BD205" s="193" t="s">
        <v>491</v>
      </c>
      <c r="BE205" s="193" t="s">
        <v>314</v>
      </c>
      <c r="BF205" s="193" t="s">
        <v>622</v>
      </c>
      <c r="BG205" s="193" t="s">
        <v>670</v>
      </c>
      <c r="BH205" s="193" t="s">
        <v>216</v>
      </c>
      <c r="BI205" s="193" t="s">
        <v>184</v>
      </c>
      <c r="BJ205" s="337" t="s">
        <v>527</v>
      </c>
      <c r="BK205" s="193" t="s">
        <v>218</v>
      </c>
      <c r="BL205" s="193" t="s">
        <v>542</v>
      </c>
      <c r="BM205" s="193" t="s">
        <v>597</v>
      </c>
      <c r="BN205" s="346" t="s">
        <v>220</v>
      </c>
      <c r="BO205" s="347" t="s">
        <v>541</v>
      </c>
      <c r="BP205" s="336" t="s">
        <v>350</v>
      </c>
      <c r="BQ205" s="348" t="s">
        <v>138</v>
      </c>
      <c r="BR205" s="349" t="s">
        <v>244</v>
      </c>
      <c r="BS205" s="193" t="s">
        <v>596</v>
      </c>
      <c r="BT205" s="193" t="s">
        <v>442</v>
      </c>
      <c r="BU205" s="193" t="s">
        <v>399</v>
      </c>
      <c r="BV205" s="335" t="s">
        <v>217</v>
      </c>
      <c r="BW205" s="193" t="s">
        <v>191</v>
      </c>
      <c r="BX205" s="193" t="s">
        <v>264</v>
      </c>
      <c r="BY205" s="193" t="s">
        <v>219</v>
      </c>
      <c r="BZ205" s="193" t="s">
        <v>105</v>
      </c>
      <c r="CA205" s="193" t="s">
        <v>587</v>
      </c>
      <c r="CB205" s="193" t="s">
        <v>459</v>
      </c>
    </row>
    <row r="206" spans="2:80" x14ac:dyDescent="0.2">
      <c r="B206" s="332" t="s">
        <v>312</v>
      </c>
      <c r="C206" s="332" t="s">
        <v>616</v>
      </c>
      <c r="D206" s="332" t="s">
        <v>527</v>
      </c>
      <c r="E206" s="332" t="s">
        <v>503</v>
      </c>
      <c r="F206" s="332" t="s">
        <v>646</v>
      </c>
      <c r="G206" s="334" t="s">
        <v>256</v>
      </c>
      <c r="H206" s="332" t="s">
        <v>275</v>
      </c>
      <c r="I206" s="332" t="s">
        <v>495</v>
      </c>
      <c r="J206" s="332" t="s">
        <v>623</v>
      </c>
      <c r="K206" s="332" t="s">
        <v>473</v>
      </c>
      <c r="L206" s="332" t="s">
        <v>194</v>
      </c>
      <c r="M206" s="332" t="s">
        <v>482</v>
      </c>
      <c r="N206" s="333" t="s">
        <v>229</v>
      </c>
      <c r="O206" s="332" t="s">
        <v>441</v>
      </c>
      <c r="P206" s="332" t="s">
        <v>516</v>
      </c>
      <c r="Q206" s="332" t="s">
        <v>131</v>
      </c>
      <c r="R206" s="332" t="s">
        <v>394</v>
      </c>
      <c r="S206" s="332" t="s">
        <v>403</v>
      </c>
      <c r="T206" s="332" t="s">
        <v>149</v>
      </c>
      <c r="U206" s="331" t="s">
        <v>483</v>
      </c>
      <c r="V206" s="332" t="s">
        <v>380</v>
      </c>
      <c r="W206" s="332" t="s">
        <v>409</v>
      </c>
      <c r="X206" s="332" t="s">
        <v>488</v>
      </c>
      <c r="Y206" s="332" t="s">
        <v>554</v>
      </c>
      <c r="Z206" s="332" t="s">
        <v>71</v>
      </c>
      <c r="AC206" s="193" t="s">
        <v>592</v>
      </c>
      <c r="AD206" s="193" t="s">
        <v>659</v>
      </c>
      <c r="AE206" s="193" t="s">
        <v>686</v>
      </c>
      <c r="AF206" s="193" t="s">
        <v>273</v>
      </c>
      <c r="AG206" s="193" t="s">
        <v>376</v>
      </c>
      <c r="AH206" s="337" t="s">
        <v>539</v>
      </c>
      <c r="AI206" s="193" t="s">
        <v>602</v>
      </c>
      <c r="AJ206" s="193" t="s">
        <v>620</v>
      </c>
      <c r="AK206" s="193" t="s">
        <v>494</v>
      </c>
      <c r="AL206" s="193" t="s">
        <v>190</v>
      </c>
      <c r="AM206" s="193" t="s">
        <v>287</v>
      </c>
      <c r="AN206" s="193" t="s">
        <v>246</v>
      </c>
      <c r="AO206" s="336" t="s">
        <v>113</v>
      </c>
      <c r="AP206" s="193" t="s">
        <v>245</v>
      </c>
      <c r="AQ206" s="193" t="s">
        <v>115</v>
      </c>
      <c r="AR206" s="193" t="s">
        <v>462</v>
      </c>
      <c r="AS206" s="193" t="s">
        <v>149</v>
      </c>
      <c r="AT206" s="193" t="s">
        <v>311</v>
      </c>
      <c r="AU206" s="193" t="s">
        <v>445</v>
      </c>
      <c r="AV206" s="335" t="s">
        <v>483</v>
      </c>
      <c r="AW206" s="193" t="s">
        <v>559</v>
      </c>
      <c r="AX206" s="193" t="s">
        <v>503</v>
      </c>
      <c r="AY206" s="193" t="s">
        <v>85</v>
      </c>
      <c r="AZ206" s="193" t="s">
        <v>649</v>
      </c>
      <c r="BA206" s="193" t="s">
        <v>646</v>
      </c>
      <c r="BD206" s="193" t="s">
        <v>277</v>
      </c>
      <c r="BE206" s="193" t="s">
        <v>239</v>
      </c>
      <c r="BF206" s="193" t="s">
        <v>618</v>
      </c>
      <c r="BG206" s="193" t="s">
        <v>556</v>
      </c>
      <c r="BH206" s="193" t="s">
        <v>120</v>
      </c>
      <c r="BI206" s="337" t="s">
        <v>195</v>
      </c>
      <c r="BJ206" s="193" t="s">
        <v>575</v>
      </c>
      <c r="BK206" s="193" t="s">
        <v>684</v>
      </c>
      <c r="BL206" s="193" t="s">
        <v>279</v>
      </c>
      <c r="BM206" s="193" t="s">
        <v>391</v>
      </c>
      <c r="BN206" s="346" t="s">
        <v>463</v>
      </c>
      <c r="BO206" s="347" t="s">
        <v>267</v>
      </c>
      <c r="BP206" s="336" t="s">
        <v>392</v>
      </c>
      <c r="BQ206" s="348" t="s">
        <v>620</v>
      </c>
      <c r="BR206" s="349" t="s">
        <v>116</v>
      </c>
      <c r="BS206" s="193" t="s">
        <v>393</v>
      </c>
      <c r="BT206" s="193" t="s">
        <v>166</v>
      </c>
      <c r="BU206" s="193" t="s">
        <v>318</v>
      </c>
      <c r="BV206" s="193" t="s">
        <v>359</v>
      </c>
      <c r="BW206" s="335" t="s">
        <v>278</v>
      </c>
      <c r="BX206" s="193" t="s">
        <v>482</v>
      </c>
      <c r="BY206" s="193" t="s">
        <v>545</v>
      </c>
      <c r="BZ206" s="193" t="s">
        <v>280</v>
      </c>
      <c r="CA206" s="193" t="s">
        <v>376</v>
      </c>
      <c r="CB206" s="193" t="s">
        <v>619</v>
      </c>
    </row>
    <row r="207" spans="2:80" x14ac:dyDescent="0.2">
      <c r="B207" s="332" t="s">
        <v>187</v>
      </c>
      <c r="C207" s="332" t="s">
        <v>598</v>
      </c>
      <c r="D207" s="332" t="s">
        <v>458</v>
      </c>
      <c r="E207" s="332" t="s">
        <v>599</v>
      </c>
      <c r="F207" s="334" t="s">
        <v>92</v>
      </c>
      <c r="G207" s="332" t="s">
        <v>99</v>
      </c>
      <c r="H207" s="332" t="s">
        <v>102</v>
      </c>
      <c r="I207" s="332" t="s">
        <v>235</v>
      </c>
      <c r="J207" s="332" t="s">
        <v>353</v>
      </c>
      <c r="K207" s="332" t="s">
        <v>351</v>
      </c>
      <c r="L207" s="332" t="s">
        <v>233</v>
      </c>
      <c r="M207" s="332" t="s">
        <v>272</v>
      </c>
      <c r="N207" s="333" t="s">
        <v>350</v>
      </c>
      <c r="O207" s="332" t="s">
        <v>98</v>
      </c>
      <c r="P207" s="332" t="s">
        <v>95</v>
      </c>
      <c r="Q207" s="332" t="s">
        <v>325</v>
      </c>
      <c r="R207" s="332" t="s">
        <v>515</v>
      </c>
      <c r="S207" s="332" t="s">
        <v>221</v>
      </c>
      <c r="T207" s="332" t="s">
        <v>477</v>
      </c>
      <c r="U207" s="332" t="s">
        <v>514</v>
      </c>
      <c r="V207" s="331" t="s">
        <v>266</v>
      </c>
      <c r="W207" s="332" t="s">
        <v>239</v>
      </c>
      <c r="X207" s="332" t="s">
        <v>106</v>
      </c>
      <c r="Y207" s="332" t="s">
        <v>145</v>
      </c>
      <c r="Z207" s="332" t="s">
        <v>174</v>
      </c>
      <c r="AC207" s="193" t="s">
        <v>80</v>
      </c>
      <c r="AD207" s="193" t="s">
        <v>316</v>
      </c>
      <c r="AE207" s="193" t="s">
        <v>640</v>
      </c>
      <c r="AF207" s="193" t="s">
        <v>633</v>
      </c>
      <c r="AG207" s="337" t="s">
        <v>624</v>
      </c>
      <c r="AH207" s="193" t="s">
        <v>325</v>
      </c>
      <c r="AI207" s="193" t="s">
        <v>440</v>
      </c>
      <c r="AJ207" s="193" t="s">
        <v>478</v>
      </c>
      <c r="AK207" s="193" t="s">
        <v>515</v>
      </c>
      <c r="AL207" s="193" t="s">
        <v>89</v>
      </c>
      <c r="AM207" s="193" t="s">
        <v>679</v>
      </c>
      <c r="AN207" s="193" t="s">
        <v>590</v>
      </c>
      <c r="AO207" s="336" t="s">
        <v>320</v>
      </c>
      <c r="AP207" s="193" t="s">
        <v>140</v>
      </c>
      <c r="AQ207" s="193" t="s">
        <v>619</v>
      </c>
      <c r="AR207" s="193" t="s">
        <v>413</v>
      </c>
      <c r="AS207" s="193" t="s">
        <v>367</v>
      </c>
      <c r="AT207" s="193" t="s">
        <v>91</v>
      </c>
      <c r="AU207" s="193" t="s">
        <v>695</v>
      </c>
      <c r="AV207" s="193" t="s">
        <v>504</v>
      </c>
      <c r="AW207" s="335" t="s">
        <v>266</v>
      </c>
      <c r="AX207" s="193" t="s">
        <v>241</v>
      </c>
      <c r="AY207" s="193" t="s">
        <v>357</v>
      </c>
      <c r="AZ207" s="193" t="s">
        <v>239</v>
      </c>
      <c r="BA207" s="193" t="s">
        <v>173</v>
      </c>
      <c r="BD207" s="193" t="s">
        <v>227</v>
      </c>
      <c r="BE207" s="193" t="s">
        <v>360</v>
      </c>
      <c r="BF207" s="193" t="s">
        <v>418</v>
      </c>
      <c r="BG207" s="193" t="s">
        <v>196</v>
      </c>
      <c r="BH207" s="337" t="s">
        <v>348</v>
      </c>
      <c r="BI207" s="193" t="s">
        <v>593</v>
      </c>
      <c r="BJ207" s="193" t="s">
        <v>666</v>
      </c>
      <c r="BK207" s="193" t="s">
        <v>590</v>
      </c>
      <c r="BL207" s="193" t="s">
        <v>229</v>
      </c>
      <c r="BM207" s="193" t="s">
        <v>268</v>
      </c>
      <c r="BN207" s="346" t="s">
        <v>319</v>
      </c>
      <c r="BO207" s="347" t="s">
        <v>226</v>
      </c>
      <c r="BP207" s="336" t="s">
        <v>536</v>
      </c>
      <c r="BQ207" s="348" t="s">
        <v>444</v>
      </c>
      <c r="BR207" s="349" t="s">
        <v>106</v>
      </c>
      <c r="BS207" s="193" t="s">
        <v>531</v>
      </c>
      <c r="BT207" s="193" t="s">
        <v>377</v>
      </c>
      <c r="BU207" s="193" t="s">
        <v>407</v>
      </c>
      <c r="BV207" s="193" t="s">
        <v>522</v>
      </c>
      <c r="BW207" s="193" t="s">
        <v>228</v>
      </c>
      <c r="BX207" s="335" t="s">
        <v>642</v>
      </c>
      <c r="BY207" s="193" t="s">
        <v>557</v>
      </c>
      <c r="BZ207" s="193" t="s">
        <v>121</v>
      </c>
      <c r="CA207" s="193" t="s">
        <v>535</v>
      </c>
      <c r="CB207" s="193" t="s">
        <v>170</v>
      </c>
    </row>
    <row r="208" spans="2:80" x14ac:dyDescent="0.2">
      <c r="B208" s="332" t="s">
        <v>575</v>
      </c>
      <c r="C208" s="332" t="s">
        <v>228</v>
      </c>
      <c r="D208" s="332" t="s">
        <v>265</v>
      </c>
      <c r="E208" s="334" t="s">
        <v>654</v>
      </c>
      <c r="F208" s="332" t="s">
        <v>427</v>
      </c>
      <c r="G208" s="332" t="s">
        <v>294</v>
      </c>
      <c r="H208" s="332" t="s">
        <v>169</v>
      </c>
      <c r="I208" s="332" t="s">
        <v>153</v>
      </c>
      <c r="J208" s="332" t="s">
        <v>295</v>
      </c>
      <c r="K208" s="332" t="s">
        <v>168</v>
      </c>
      <c r="L208" s="332" t="s">
        <v>231</v>
      </c>
      <c r="M208" s="332" t="s">
        <v>349</v>
      </c>
      <c r="N208" s="333" t="s">
        <v>123</v>
      </c>
      <c r="O208" s="332" t="s">
        <v>70</v>
      </c>
      <c r="P208" s="332" t="s">
        <v>97</v>
      </c>
      <c r="Q208" s="332" t="s">
        <v>546</v>
      </c>
      <c r="R208" s="332" t="s">
        <v>399</v>
      </c>
      <c r="S208" s="332" t="s">
        <v>374</v>
      </c>
      <c r="T208" s="332" t="s">
        <v>479</v>
      </c>
      <c r="U208" s="332" t="s">
        <v>342</v>
      </c>
      <c r="V208" s="332" t="s">
        <v>175</v>
      </c>
      <c r="W208" s="331" t="s">
        <v>238</v>
      </c>
      <c r="X208" s="332" t="s">
        <v>300</v>
      </c>
      <c r="Y208" s="332" t="s">
        <v>176</v>
      </c>
      <c r="Z208" s="332" t="s">
        <v>301</v>
      </c>
      <c r="AC208" s="193" t="s">
        <v>582</v>
      </c>
      <c r="AD208" s="193" t="s">
        <v>656</v>
      </c>
      <c r="AE208" s="193" t="s">
        <v>615</v>
      </c>
      <c r="AF208" s="337" t="s">
        <v>152</v>
      </c>
      <c r="AG208" s="193" t="s">
        <v>258</v>
      </c>
      <c r="AH208" s="193" t="s">
        <v>342</v>
      </c>
      <c r="AI208" s="193" t="s">
        <v>399</v>
      </c>
      <c r="AJ208" s="193" t="s">
        <v>544</v>
      </c>
      <c r="AK208" s="193" t="s">
        <v>188</v>
      </c>
      <c r="AL208" s="193" t="s">
        <v>513</v>
      </c>
      <c r="AM208" s="193" t="s">
        <v>596</v>
      </c>
      <c r="AN208" s="193" t="s">
        <v>261</v>
      </c>
      <c r="AO208" s="336" t="s">
        <v>72</v>
      </c>
      <c r="AP208" s="193" t="s">
        <v>689</v>
      </c>
      <c r="AQ208" s="193" t="s">
        <v>658</v>
      </c>
      <c r="AR208" s="193" t="s">
        <v>469</v>
      </c>
      <c r="AS208" s="193" t="s">
        <v>284</v>
      </c>
      <c r="AT208" s="193" t="s">
        <v>698</v>
      </c>
      <c r="AU208" s="193" t="s">
        <v>528</v>
      </c>
      <c r="AV208" s="193" t="s">
        <v>318</v>
      </c>
      <c r="AW208" s="193" t="s">
        <v>301</v>
      </c>
      <c r="AX208" s="335" t="s">
        <v>238</v>
      </c>
      <c r="AY208" s="193" t="s">
        <v>105</v>
      </c>
      <c r="AZ208" s="193" t="s">
        <v>124</v>
      </c>
      <c r="BA208" s="193" t="s">
        <v>104</v>
      </c>
      <c r="BD208" s="193" t="s">
        <v>494</v>
      </c>
      <c r="BE208" s="193" t="s">
        <v>287</v>
      </c>
      <c r="BF208" s="193" t="s">
        <v>382</v>
      </c>
      <c r="BG208" s="337" t="s">
        <v>102</v>
      </c>
      <c r="BH208" s="193" t="s">
        <v>610</v>
      </c>
      <c r="BI208" s="193" t="s">
        <v>179</v>
      </c>
      <c r="BJ208" s="193" t="s">
        <v>533</v>
      </c>
      <c r="BK208" s="193" t="s">
        <v>381</v>
      </c>
      <c r="BL208" s="193" t="s">
        <v>231</v>
      </c>
      <c r="BM208" s="193" t="s">
        <v>284</v>
      </c>
      <c r="BN208" s="346" t="s">
        <v>686</v>
      </c>
      <c r="BO208" s="347" t="s">
        <v>644</v>
      </c>
      <c r="BP208" s="336" t="s">
        <v>286</v>
      </c>
      <c r="BQ208" s="348" t="s">
        <v>125</v>
      </c>
      <c r="BR208" s="349" t="s">
        <v>615</v>
      </c>
      <c r="BS208" s="193" t="s">
        <v>288</v>
      </c>
      <c r="BT208" s="193" t="s">
        <v>383</v>
      </c>
      <c r="BU208" s="193" t="s">
        <v>405</v>
      </c>
      <c r="BV208" s="193" t="s">
        <v>355</v>
      </c>
      <c r="BW208" s="193" t="s">
        <v>201</v>
      </c>
      <c r="BX208" s="193" t="s">
        <v>252</v>
      </c>
      <c r="BY208" s="335" t="s">
        <v>485</v>
      </c>
      <c r="BZ208" s="193" t="s">
        <v>409</v>
      </c>
      <c r="CA208" s="193" t="s">
        <v>285</v>
      </c>
      <c r="CB208" s="193" t="s">
        <v>384</v>
      </c>
    </row>
    <row r="209" spans="2:80" x14ac:dyDescent="0.2">
      <c r="B209" s="332" t="s">
        <v>636</v>
      </c>
      <c r="C209" s="332" t="s">
        <v>505</v>
      </c>
      <c r="D209" s="334" t="s">
        <v>637</v>
      </c>
      <c r="E209" s="332" t="s">
        <v>347</v>
      </c>
      <c r="F209" s="332" t="s">
        <v>324</v>
      </c>
      <c r="G209" s="332" t="s">
        <v>170</v>
      </c>
      <c r="H209" s="332" t="s">
        <v>352</v>
      </c>
      <c r="I209" s="332" t="s">
        <v>236</v>
      </c>
      <c r="J209" s="332" t="s">
        <v>101</v>
      </c>
      <c r="K209" s="332" t="s">
        <v>267</v>
      </c>
      <c r="L209" s="332" t="s">
        <v>1</v>
      </c>
      <c r="M209" s="332" t="s">
        <v>290</v>
      </c>
      <c r="N209" s="333" t="s">
        <v>164</v>
      </c>
      <c r="O209" s="332" t="s">
        <v>289</v>
      </c>
      <c r="P209" s="332" t="s">
        <v>165</v>
      </c>
      <c r="Q209" s="332" t="s">
        <v>544</v>
      </c>
      <c r="R209" s="332" t="s">
        <v>156</v>
      </c>
      <c r="S209" s="332" t="s">
        <v>398</v>
      </c>
      <c r="T209" s="332" t="s">
        <v>478</v>
      </c>
      <c r="U209" s="332" t="s">
        <v>125</v>
      </c>
      <c r="V209" s="332" t="s">
        <v>105</v>
      </c>
      <c r="W209" s="332" t="s">
        <v>240</v>
      </c>
      <c r="X209" s="331" t="s">
        <v>78</v>
      </c>
      <c r="Y209" s="332" t="s">
        <v>357</v>
      </c>
      <c r="Z209" s="332" t="s">
        <v>108</v>
      </c>
      <c r="AC209" s="193" t="s">
        <v>641</v>
      </c>
      <c r="AD209" s="193" t="s">
        <v>657</v>
      </c>
      <c r="AE209" s="337" t="s">
        <v>198</v>
      </c>
      <c r="AF209" s="193" t="s">
        <v>604</v>
      </c>
      <c r="AG209" s="193" t="s">
        <v>217</v>
      </c>
      <c r="AH209" s="193" t="s">
        <v>439</v>
      </c>
      <c r="AI209" s="193" t="s">
        <v>221</v>
      </c>
      <c r="AJ209" s="193" t="s">
        <v>398</v>
      </c>
      <c r="AK209" s="193" t="s">
        <v>545</v>
      </c>
      <c r="AL209" s="193" t="s">
        <v>374</v>
      </c>
      <c r="AM209" s="193" t="s">
        <v>211</v>
      </c>
      <c r="AN209" s="193" t="s">
        <v>652</v>
      </c>
      <c r="AO209" s="336" t="s">
        <v>644</v>
      </c>
      <c r="AP209" s="193" t="s">
        <v>117</v>
      </c>
      <c r="AQ209" s="193" t="s">
        <v>662</v>
      </c>
      <c r="AR209" s="193" t="s">
        <v>701</v>
      </c>
      <c r="AS209" s="193" t="s">
        <v>386</v>
      </c>
      <c r="AT209" s="193" t="s">
        <v>260</v>
      </c>
      <c r="AU209" s="193" t="s">
        <v>346</v>
      </c>
      <c r="AV209" s="193" t="s">
        <v>452</v>
      </c>
      <c r="AW209" s="193" t="s">
        <v>356</v>
      </c>
      <c r="AX209" s="193" t="s">
        <v>106</v>
      </c>
      <c r="AY209" s="335" t="s">
        <v>78</v>
      </c>
      <c r="AZ209" s="193" t="s">
        <v>299</v>
      </c>
      <c r="BA209" s="193" t="s">
        <v>300</v>
      </c>
      <c r="BD209" s="193" t="s">
        <v>520</v>
      </c>
      <c r="BE209" s="193" t="s">
        <v>487</v>
      </c>
      <c r="BF209" s="337" t="s">
        <v>347</v>
      </c>
      <c r="BG209" s="193" t="s">
        <v>424</v>
      </c>
      <c r="BH209" s="193" t="s">
        <v>130</v>
      </c>
      <c r="BI209" s="193" t="s">
        <v>182</v>
      </c>
      <c r="BJ209" s="193" t="s">
        <v>425</v>
      </c>
      <c r="BK209" s="193" t="s">
        <v>234</v>
      </c>
      <c r="BL209" s="193" t="s">
        <v>661</v>
      </c>
      <c r="BM209" s="193" t="s">
        <v>422</v>
      </c>
      <c r="BN209" s="346" t="s">
        <v>457</v>
      </c>
      <c r="BO209" s="347" t="s">
        <v>256</v>
      </c>
      <c r="BP209" s="336" t="s">
        <v>292</v>
      </c>
      <c r="BQ209" s="348" t="s">
        <v>346</v>
      </c>
      <c r="BR209" s="349" t="s">
        <v>111</v>
      </c>
      <c r="BS209" s="193" t="s">
        <v>611</v>
      </c>
      <c r="BT209" s="193" t="s">
        <v>344</v>
      </c>
      <c r="BU209" s="193" t="s">
        <v>325</v>
      </c>
      <c r="BV209" s="193" t="s">
        <v>633</v>
      </c>
      <c r="BW209" s="193" t="s">
        <v>663</v>
      </c>
      <c r="BX209" s="193" t="s">
        <v>426</v>
      </c>
      <c r="BY209" s="193" t="s">
        <v>551</v>
      </c>
      <c r="BZ209" s="335" t="s">
        <v>301</v>
      </c>
      <c r="CA209" s="193" t="s">
        <v>368</v>
      </c>
      <c r="CB209" s="193" t="s">
        <v>345</v>
      </c>
    </row>
    <row r="210" spans="2:80" x14ac:dyDescent="0.2">
      <c r="B210" s="332" t="s">
        <v>159</v>
      </c>
      <c r="C210" s="334" t="s">
        <v>373</v>
      </c>
      <c r="D210" s="332" t="s">
        <v>576</v>
      </c>
      <c r="E210" s="332" t="s">
        <v>387</v>
      </c>
      <c r="F210" s="332" t="s">
        <v>622</v>
      </c>
      <c r="G210" s="332" t="s">
        <v>297</v>
      </c>
      <c r="H210" s="332" t="s">
        <v>81</v>
      </c>
      <c r="I210" s="332" t="s">
        <v>234</v>
      </c>
      <c r="J210" s="332" t="s">
        <v>296</v>
      </c>
      <c r="K210" s="332" t="s">
        <v>171</v>
      </c>
      <c r="L210" s="332" t="s">
        <v>232</v>
      </c>
      <c r="M210" s="332" t="s">
        <v>96</v>
      </c>
      <c r="N210" s="333" t="s">
        <v>291</v>
      </c>
      <c r="O210" s="332" t="s">
        <v>166</v>
      </c>
      <c r="P210" s="332" t="s">
        <v>348</v>
      </c>
      <c r="Q210" s="332" t="s">
        <v>438</v>
      </c>
      <c r="R210" s="332" t="s">
        <v>188</v>
      </c>
      <c r="S210" s="332" t="s">
        <v>439</v>
      </c>
      <c r="T210" s="332" t="s">
        <v>283</v>
      </c>
      <c r="U210" s="332" t="s">
        <v>513</v>
      </c>
      <c r="V210" s="332" t="s">
        <v>107</v>
      </c>
      <c r="W210" s="332" t="s">
        <v>124</v>
      </c>
      <c r="X210" s="332" t="s">
        <v>356</v>
      </c>
      <c r="Y210" s="331" t="s">
        <v>355</v>
      </c>
      <c r="Z210" s="332" t="s">
        <v>104</v>
      </c>
      <c r="AC210" s="193" t="s">
        <v>136</v>
      </c>
      <c r="AD210" s="337" t="s">
        <v>568</v>
      </c>
      <c r="AE210" s="193" t="s">
        <v>339</v>
      </c>
      <c r="AF210" s="193" t="s">
        <v>603</v>
      </c>
      <c r="AG210" s="193" t="s">
        <v>625</v>
      </c>
      <c r="AH210" s="193" t="s">
        <v>546</v>
      </c>
      <c r="AI210" s="193" t="s">
        <v>479</v>
      </c>
      <c r="AJ210" s="193" t="s">
        <v>125</v>
      </c>
      <c r="AK210" s="193" t="s">
        <v>283</v>
      </c>
      <c r="AL210" s="193" t="s">
        <v>438</v>
      </c>
      <c r="AM210" s="193" t="s">
        <v>628</v>
      </c>
      <c r="AN210" s="193" t="s">
        <v>270</v>
      </c>
      <c r="AO210" s="336" t="s">
        <v>682</v>
      </c>
      <c r="AP210" s="193" t="s">
        <v>572</v>
      </c>
      <c r="AQ210" s="193" t="s">
        <v>369</v>
      </c>
      <c r="AR210" s="193" t="s">
        <v>200</v>
      </c>
      <c r="AS210" s="193" t="s">
        <v>699</v>
      </c>
      <c r="AT210" s="193" t="s">
        <v>498</v>
      </c>
      <c r="AU210" s="193" t="s">
        <v>429</v>
      </c>
      <c r="AV210" s="193" t="s">
        <v>227</v>
      </c>
      <c r="AW210" s="193" t="s">
        <v>175</v>
      </c>
      <c r="AX210" s="193" t="s">
        <v>176</v>
      </c>
      <c r="AY210" s="193" t="s">
        <v>108</v>
      </c>
      <c r="AZ210" s="335" t="s">
        <v>355</v>
      </c>
      <c r="BA210" s="193" t="s">
        <v>107</v>
      </c>
      <c r="BD210" s="193" t="s">
        <v>483</v>
      </c>
      <c r="BE210" s="337" t="s">
        <v>173</v>
      </c>
      <c r="BF210" s="193" t="s">
        <v>2</v>
      </c>
      <c r="BG210" s="193" t="s">
        <v>90</v>
      </c>
      <c r="BH210" s="193" t="s">
        <v>466</v>
      </c>
      <c r="BI210" s="193" t="s">
        <v>555</v>
      </c>
      <c r="BJ210" s="193" t="s">
        <v>92</v>
      </c>
      <c r="BK210" s="193" t="s">
        <v>467</v>
      </c>
      <c r="BL210" s="193" t="s">
        <v>328</v>
      </c>
      <c r="BM210" s="193" t="s">
        <v>553</v>
      </c>
      <c r="BN210" s="346" t="s">
        <v>465</v>
      </c>
      <c r="BO210" s="347" t="s">
        <v>295</v>
      </c>
      <c r="BP210" s="336" t="s">
        <v>627</v>
      </c>
      <c r="BQ210" s="348" t="s">
        <v>525</v>
      </c>
      <c r="BR210" s="349" t="s">
        <v>94</v>
      </c>
      <c r="BS210" s="193" t="s">
        <v>135</v>
      </c>
      <c r="BT210" s="193" t="s">
        <v>164</v>
      </c>
      <c r="BU210" s="193" t="s">
        <v>91</v>
      </c>
      <c r="BV210" s="193" t="s">
        <v>242</v>
      </c>
      <c r="BW210" s="193" t="s">
        <v>564</v>
      </c>
      <c r="BX210" s="193" t="s">
        <v>93</v>
      </c>
      <c r="BY210" s="193" t="s">
        <v>188</v>
      </c>
      <c r="BZ210" s="193" t="s">
        <v>641</v>
      </c>
      <c r="CA210" s="335" t="s">
        <v>671</v>
      </c>
      <c r="CB210" s="193" t="s">
        <v>658</v>
      </c>
    </row>
    <row r="211" spans="2:80" x14ac:dyDescent="0.2">
      <c r="B211" s="334" t="s">
        <v>419</v>
      </c>
      <c r="C211" s="332" t="s">
        <v>653</v>
      </c>
      <c r="D211" s="332" t="s">
        <v>285</v>
      </c>
      <c r="E211" s="332" t="s">
        <v>122</v>
      </c>
      <c r="F211" s="332" t="s">
        <v>621</v>
      </c>
      <c r="G211" s="332" t="s">
        <v>103</v>
      </c>
      <c r="H211" s="332" t="s">
        <v>100</v>
      </c>
      <c r="I211" s="332" t="s">
        <v>237</v>
      </c>
      <c r="J211" s="332" t="s">
        <v>218</v>
      </c>
      <c r="K211" s="332" t="s">
        <v>354</v>
      </c>
      <c r="L211" s="332" t="s">
        <v>230</v>
      </c>
      <c r="M211" s="332" t="s">
        <v>292</v>
      </c>
      <c r="N211" s="333" t="s">
        <v>167</v>
      </c>
      <c r="O211" s="332" t="s">
        <v>293</v>
      </c>
      <c r="P211" s="332" t="s">
        <v>142</v>
      </c>
      <c r="Q211" s="332" t="s">
        <v>89</v>
      </c>
      <c r="R211" s="332" t="s">
        <v>440</v>
      </c>
      <c r="S211" s="332" t="s">
        <v>545</v>
      </c>
      <c r="T211" s="332" t="s">
        <v>268</v>
      </c>
      <c r="U211" s="332" t="s">
        <v>397</v>
      </c>
      <c r="V211" s="332" t="s">
        <v>173</v>
      </c>
      <c r="W211" s="332" t="s">
        <v>241</v>
      </c>
      <c r="X211" s="332" t="s">
        <v>299</v>
      </c>
      <c r="Y211" s="332" t="s">
        <v>172</v>
      </c>
      <c r="Z211" s="331" t="s">
        <v>298</v>
      </c>
      <c r="AC211" s="337" t="s">
        <v>581</v>
      </c>
      <c r="AD211" s="193" t="s">
        <v>280</v>
      </c>
      <c r="AE211" s="193" t="s">
        <v>608</v>
      </c>
      <c r="AF211" s="193" t="s">
        <v>365</v>
      </c>
      <c r="AG211" s="193" t="s">
        <v>593</v>
      </c>
      <c r="AH211" s="193" t="s">
        <v>514</v>
      </c>
      <c r="AI211" s="193" t="s">
        <v>268</v>
      </c>
      <c r="AJ211" s="193" t="s">
        <v>156</v>
      </c>
      <c r="AK211" s="193" t="s">
        <v>477</v>
      </c>
      <c r="AL211" s="193" t="s">
        <v>397</v>
      </c>
      <c r="AM211" s="193" t="s">
        <v>202</v>
      </c>
      <c r="AN211" s="193" t="s">
        <v>667</v>
      </c>
      <c r="AO211" s="336" t="s">
        <v>630</v>
      </c>
      <c r="AP211" s="193" t="s">
        <v>611</v>
      </c>
      <c r="AQ211" s="193" t="s">
        <v>334</v>
      </c>
      <c r="AR211" s="193" t="s">
        <v>163</v>
      </c>
      <c r="AS211" s="193" t="s">
        <v>560</v>
      </c>
      <c r="AT211" s="193" t="s">
        <v>538</v>
      </c>
      <c r="AU211" s="193" t="s">
        <v>138</v>
      </c>
      <c r="AV211" s="193" t="s">
        <v>693</v>
      </c>
      <c r="AW211" s="193" t="s">
        <v>174</v>
      </c>
      <c r="AX211" s="193" t="s">
        <v>172</v>
      </c>
      <c r="AY211" s="193" t="s">
        <v>240</v>
      </c>
      <c r="AZ211" s="193" t="s">
        <v>145</v>
      </c>
      <c r="BA211" s="335" t="s">
        <v>298</v>
      </c>
      <c r="BD211" s="337" t="s">
        <v>374</v>
      </c>
      <c r="BE211" s="193" t="s">
        <v>568</v>
      </c>
      <c r="BF211" s="193" t="s">
        <v>674</v>
      </c>
      <c r="BG211" s="193" t="s">
        <v>628</v>
      </c>
      <c r="BH211" s="193" t="s">
        <v>160</v>
      </c>
      <c r="BI211" s="193" t="s">
        <v>240</v>
      </c>
      <c r="BJ211" s="193" t="s">
        <v>139</v>
      </c>
      <c r="BK211" s="193" t="s">
        <v>162</v>
      </c>
      <c r="BL211" s="193" t="s">
        <v>502</v>
      </c>
      <c r="BM211" s="193" t="s">
        <v>519</v>
      </c>
      <c r="BN211" s="346" t="s">
        <v>159</v>
      </c>
      <c r="BO211" s="347" t="s">
        <v>416</v>
      </c>
      <c r="BP211" s="336" t="s">
        <v>192</v>
      </c>
      <c r="BQ211" s="348" t="s">
        <v>448</v>
      </c>
      <c r="BR211" s="349" t="s">
        <v>451</v>
      </c>
      <c r="BS211" s="193" t="s">
        <v>354</v>
      </c>
      <c r="BT211" s="193" t="s">
        <v>588</v>
      </c>
      <c r="BU211" s="193" t="s">
        <v>460</v>
      </c>
      <c r="BV211" s="193" t="s">
        <v>161</v>
      </c>
      <c r="BW211" s="193" t="s">
        <v>503</v>
      </c>
      <c r="BX211" s="193" t="s">
        <v>98</v>
      </c>
      <c r="BY211" s="193" t="s">
        <v>163</v>
      </c>
      <c r="BZ211" s="193" t="s">
        <v>303</v>
      </c>
      <c r="CA211" s="193" t="s">
        <v>492</v>
      </c>
      <c r="CB211" s="335" t="s">
        <v>315</v>
      </c>
    </row>
    <row r="214" spans="2:80" x14ac:dyDescent="0.2">
      <c r="B214" s="332" t="s">
        <v>529</v>
      </c>
      <c r="C214" s="332" t="s">
        <v>390</v>
      </c>
      <c r="D214" s="332" t="s">
        <v>139</v>
      </c>
      <c r="E214" s="332" t="s">
        <v>609</v>
      </c>
      <c r="F214" s="332" t="s">
        <v>209</v>
      </c>
      <c r="G214" s="332" t="s">
        <v>571</v>
      </c>
      <c r="H214" s="332" t="s">
        <v>345</v>
      </c>
      <c r="I214" s="332" t="s">
        <v>459</v>
      </c>
      <c r="J214" s="332" t="s">
        <v>468</v>
      </c>
      <c r="K214" s="332" t="s">
        <v>326</v>
      </c>
      <c r="L214" s="332" t="s">
        <v>536</v>
      </c>
      <c r="M214" s="332" t="s">
        <v>205</v>
      </c>
      <c r="N214" s="332" t="s">
        <v>617</v>
      </c>
      <c r="O214" s="332" t="s">
        <v>158</v>
      </c>
      <c r="P214" s="332" t="s">
        <v>563</v>
      </c>
      <c r="Q214" s="332" t="s">
        <v>277</v>
      </c>
      <c r="R214" s="332" t="s">
        <v>496</v>
      </c>
      <c r="S214" s="332" t="s">
        <v>435</v>
      </c>
      <c r="T214" s="332" t="s">
        <v>378</v>
      </c>
      <c r="U214" s="332" t="s">
        <v>483</v>
      </c>
      <c r="V214" s="332" t="s">
        <v>266</v>
      </c>
      <c r="W214" s="332" t="s">
        <v>238</v>
      </c>
      <c r="X214" s="332" t="s">
        <v>78</v>
      </c>
      <c r="Y214" s="332" t="s">
        <v>355</v>
      </c>
      <c r="Z214" s="332" t="s">
        <v>298</v>
      </c>
      <c r="AC214" s="193" t="s">
        <v>529</v>
      </c>
      <c r="AD214" s="193" t="s">
        <v>390</v>
      </c>
      <c r="AE214" s="193" t="s">
        <v>139</v>
      </c>
      <c r="AF214" s="193" t="s">
        <v>609</v>
      </c>
      <c r="AG214" s="193" t="s">
        <v>209</v>
      </c>
      <c r="AH214" s="193" t="s">
        <v>571</v>
      </c>
      <c r="AI214" s="193" t="s">
        <v>345</v>
      </c>
      <c r="AJ214" s="193" t="s">
        <v>459</v>
      </c>
      <c r="AK214" s="193" t="s">
        <v>468</v>
      </c>
      <c r="AL214" s="193" t="s">
        <v>326</v>
      </c>
      <c r="AM214" s="193" t="s">
        <v>536</v>
      </c>
      <c r="AN214" s="193" t="s">
        <v>205</v>
      </c>
      <c r="AO214" s="193" t="s">
        <v>617</v>
      </c>
      <c r="AP214" s="193" t="s">
        <v>158</v>
      </c>
      <c r="AQ214" s="193" t="s">
        <v>563</v>
      </c>
      <c r="AR214" s="193" t="s">
        <v>277</v>
      </c>
      <c r="AS214" s="193" t="s">
        <v>496</v>
      </c>
      <c r="AT214" s="193" t="s">
        <v>435</v>
      </c>
      <c r="AU214" s="193" t="s">
        <v>378</v>
      </c>
      <c r="AV214" s="193" t="s">
        <v>483</v>
      </c>
      <c r="AW214" s="193" t="s">
        <v>266</v>
      </c>
      <c r="AX214" s="193" t="s">
        <v>238</v>
      </c>
      <c r="AY214" s="193" t="s">
        <v>78</v>
      </c>
      <c r="AZ214" s="193" t="s">
        <v>355</v>
      </c>
      <c r="BA214" s="193" t="s">
        <v>298</v>
      </c>
      <c r="BD214" s="193" t="s">
        <v>472</v>
      </c>
      <c r="BE214" s="193" t="s">
        <v>449</v>
      </c>
      <c r="BF214" s="193" t="s">
        <v>540</v>
      </c>
      <c r="BG214" s="193" t="s">
        <v>202</v>
      </c>
      <c r="BH214" s="193" t="s">
        <v>289</v>
      </c>
      <c r="BI214" s="193" t="s">
        <v>247</v>
      </c>
      <c r="BJ214" s="193" t="s">
        <v>576</v>
      </c>
      <c r="BK214" s="193" t="s">
        <v>375</v>
      </c>
      <c r="BL214" s="193" t="s">
        <v>401</v>
      </c>
      <c r="BM214" s="193" t="s">
        <v>693</v>
      </c>
      <c r="BN214" s="193" t="s">
        <v>569</v>
      </c>
      <c r="BO214" s="193" t="s">
        <v>259</v>
      </c>
      <c r="BP214" s="193" t="s">
        <v>617</v>
      </c>
      <c r="BQ214" s="193" t="s">
        <v>440</v>
      </c>
      <c r="BR214" s="193" t="s">
        <v>110</v>
      </c>
      <c r="BS214" s="193" t="s">
        <v>99</v>
      </c>
      <c r="BT214" s="193" t="s">
        <v>84</v>
      </c>
      <c r="BU214" s="193" t="s">
        <v>149</v>
      </c>
      <c r="BV214" s="193" t="s">
        <v>217</v>
      </c>
      <c r="BW214" s="193" t="s">
        <v>278</v>
      </c>
      <c r="BX214" s="193" t="s">
        <v>642</v>
      </c>
      <c r="BY214" s="193" t="s">
        <v>485</v>
      </c>
      <c r="BZ214" s="193" t="s">
        <v>301</v>
      </c>
      <c r="CA214" s="193" t="s">
        <v>671</v>
      </c>
      <c r="CB214" s="193" t="s">
        <v>315</v>
      </c>
    </row>
    <row r="215" spans="2:80" x14ac:dyDescent="0.2">
      <c r="B215" s="332" t="s">
        <v>419</v>
      </c>
      <c r="C215" s="332" t="s">
        <v>373</v>
      </c>
      <c r="D215" s="332" t="s">
        <v>637</v>
      </c>
      <c r="E215" s="332" t="s">
        <v>654</v>
      </c>
      <c r="F215" s="332" t="s">
        <v>92</v>
      </c>
      <c r="G215" s="332" t="s">
        <v>256</v>
      </c>
      <c r="H215" s="332" t="s">
        <v>638</v>
      </c>
      <c r="I215" s="332" t="s">
        <v>335</v>
      </c>
      <c r="J215" s="332" t="s">
        <v>433</v>
      </c>
      <c r="K215" s="332" t="s">
        <v>526</v>
      </c>
      <c r="L215" s="332" t="s">
        <v>281</v>
      </c>
      <c r="M215" s="332" t="s">
        <v>383</v>
      </c>
      <c r="N215" s="332" t="s">
        <v>617</v>
      </c>
      <c r="O215" s="332" t="s">
        <v>455</v>
      </c>
      <c r="P215" s="332" t="s">
        <v>120</v>
      </c>
      <c r="Q215" s="332" t="s">
        <v>597</v>
      </c>
      <c r="R215" s="332" t="s">
        <v>584</v>
      </c>
      <c r="S215" s="332" t="s">
        <v>557</v>
      </c>
      <c r="T215" s="332" t="s">
        <v>212</v>
      </c>
      <c r="U215" s="332" t="s">
        <v>539</v>
      </c>
      <c r="V215" s="332" t="s">
        <v>624</v>
      </c>
      <c r="W215" s="332" t="s">
        <v>152</v>
      </c>
      <c r="X215" s="332" t="s">
        <v>198</v>
      </c>
      <c r="Y215" s="332" t="s">
        <v>568</v>
      </c>
      <c r="Z215" s="332" t="s">
        <v>581</v>
      </c>
      <c r="AC215" s="193" t="s">
        <v>581</v>
      </c>
      <c r="AD215" s="193" t="s">
        <v>568</v>
      </c>
      <c r="AE215" s="193" t="s">
        <v>198</v>
      </c>
      <c r="AF215" s="193" t="s">
        <v>152</v>
      </c>
      <c r="AG215" s="193" t="s">
        <v>624</v>
      </c>
      <c r="AH215" s="193" t="s">
        <v>539</v>
      </c>
      <c r="AI215" s="193" t="s">
        <v>212</v>
      </c>
      <c r="AJ215" s="193" t="s">
        <v>557</v>
      </c>
      <c r="AK215" s="193" t="s">
        <v>584</v>
      </c>
      <c r="AL215" s="193" t="s">
        <v>597</v>
      </c>
      <c r="AM215" s="193" t="s">
        <v>120</v>
      </c>
      <c r="AN215" s="193" t="s">
        <v>455</v>
      </c>
      <c r="AO215" s="193" t="s">
        <v>617</v>
      </c>
      <c r="AP215" s="193" t="s">
        <v>383</v>
      </c>
      <c r="AQ215" s="193" t="s">
        <v>281</v>
      </c>
      <c r="AR215" s="193" t="s">
        <v>526</v>
      </c>
      <c r="AS215" s="193" t="s">
        <v>433</v>
      </c>
      <c r="AT215" s="193" t="s">
        <v>335</v>
      </c>
      <c r="AU215" s="193" t="s">
        <v>638</v>
      </c>
      <c r="AV215" s="193" t="s">
        <v>256</v>
      </c>
      <c r="AW215" s="193" t="s">
        <v>92</v>
      </c>
      <c r="AX215" s="193" t="s">
        <v>654</v>
      </c>
      <c r="AY215" s="193" t="s">
        <v>637</v>
      </c>
      <c r="AZ215" s="193" t="s">
        <v>373</v>
      </c>
      <c r="BA215" s="193" t="s">
        <v>419</v>
      </c>
      <c r="BD215" s="193" t="s">
        <v>374</v>
      </c>
      <c r="BE215" s="193" t="s">
        <v>173</v>
      </c>
      <c r="BF215" s="193" t="s">
        <v>347</v>
      </c>
      <c r="BG215" s="193" t="s">
        <v>102</v>
      </c>
      <c r="BH215" s="193" t="s">
        <v>348</v>
      </c>
      <c r="BI215" s="193" t="s">
        <v>195</v>
      </c>
      <c r="BJ215" s="193" t="s">
        <v>527</v>
      </c>
      <c r="BK215" s="193" t="s">
        <v>510</v>
      </c>
      <c r="BL215" s="193" t="s">
        <v>517</v>
      </c>
      <c r="BM215" s="193" t="s">
        <v>340</v>
      </c>
      <c r="BN215" s="193" t="s">
        <v>322</v>
      </c>
      <c r="BO215" s="193" t="s">
        <v>334</v>
      </c>
      <c r="BP215" s="193" t="s">
        <v>617</v>
      </c>
      <c r="BQ215" s="193" t="s">
        <v>486</v>
      </c>
      <c r="BR215" s="193" t="s">
        <v>248</v>
      </c>
      <c r="BS215" s="193" t="s">
        <v>127</v>
      </c>
      <c r="BT215" s="193" t="s">
        <v>0</v>
      </c>
      <c r="BU215" s="193" t="s">
        <v>580</v>
      </c>
      <c r="BV215" s="193" t="s">
        <v>302</v>
      </c>
      <c r="BW215" s="193" t="s">
        <v>613</v>
      </c>
      <c r="BX215" s="193" t="s">
        <v>257</v>
      </c>
      <c r="BY215" s="193" t="s">
        <v>560</v>
      </c>
      <c r="BZ215" s="193" t="s">
        <v>608</v>
      </c>
      <c r="CA215" s="193" t="s">
        <v>508</v>
      </c>
      <c r="CB215" s="193" t="s">
        <v>673</v>
      </c>
    </row>
    <row r="225" spans="2:80" x14ac:dyDescent="0.2">
      <c r="N225" s="345">
        <v>3</v>
      </c>
      <c r="AO225" s="345">
        <v>19</v>
      </c>
      <c r="BP225" s="345">
        <v>35</v>
      </c>
    </row>
    <row r="228" spans="2:80" ht="15.75" x14ac:dyDescent="0.25">
      <c r="N228" s="329" t="s">
        <v>714</v>
      </c>
      <c r="AO228" s="329" t="s">
        <v>716</v>
      </c>
      <c r="BP228" s="329" t="s">
        <v>718</v>
      </c>
    </row>
    <row r="229" spans="2:80" ht="15" x14ac:dyDescent="0.25">
      <c r="N229" s="330" t="s">
        <v>857</v>
      </c>
      <c r="AO229" s="330" t="s">
        <v>857</v>
      </c>
      <c r="BP229" s="330" t="s">
        <v>857</v>
      </c>
    </row>
    <row r="231" spans="2:80" ht="15" x14ac:dyDescent="0.25">
      <c r="B231" s="24">
        <v>7</v>
      </c>
      <c r="C231" s="24">
        <v>53</v>
      </c>
      <c r="D231" s="24">
        <v>124</v>
      </c>
      <c r="E231" s="24">
        <v>45</v>
      </c>
      <c r="F231" s="24">
        <v>86</v>
      </c>
      <c r="G231" s="24">
        <v>273</v>
      </c>
      <c r="H231" s="24">
        <v>319</v>
      </c>
      <c r="I231" s="24">
        <v>365</v>
      </c>
      <c r="J231" s="24">
        <v>281</v>
      </c>
      <c r="K231" s="24">
        <v>327</v>
      </c>
      <c r="L231" s="24">
        <v>514</v>
      </c>
      <c r="M231" s="24">
        <v>560</v>
      </c>
      <c r="N231" s="24">
        <v>601</v>
      </c>
      <c r="O231" s="24">
        <v>547</v>
      </c>
      <c r="P231" s="24">
        <v>593</v>
      </c>
      <c r="Q231" s="24">
        <v>130</v>
      </c>
      <c r="R231" s="24">
        <v>196</v>
      </c>
      <c r="S231" s="24">
        <v>242</v>
      </c>
      <c r="T231" s="24">
        <v>163</v>
      </c>
      <c r="U231" s="24">
        <v>209</v>
      </c>
      <c r="V231" s="24">
        <v>391</v>
      </c>
      <c r="W231" s="24">
        <v>437</v>
      </c>
      <c r="X231" s="24">
        <v>483</v>
      </c>
      <c r="Y231" s="24">
        <v>404</v>
      </c>
      <c r="Z231" s="24">
        <v>475</v>
      </c>
      <c r="AC231" s="24">
        <v>7</v>
      </c>
      <c r="AD231" s="24">
        <v>95</v>
      </c>
      <c r="AE231" s="24">
        <v>111</v>
      </c>
      <c r="AF231" s="24">
        <v>53</v>
      </c>
      <c r="AG231" s="24">
        <v>49</v>
      </c>
      <c r="AH231" s="24">
        <v>380</v>
      </c>
      <c r="AI231" s="24">
        <v>463</v>
      </c>
      <c r="AJ231" s="24">
        <v>484</v>
      </c>
      <c r="AK231" s="24">
        <v>446</v>
      </c>
      <c r="AL231" s="24">
        <v>417</v>
      </c>
      <c r="AM231" s="24">
        <v>516</v>
      </c>
      <c r="AN231" s="24">
        <v>579</v>
      </c>
      <c r="AO231" s="24">
        <v>625</v>
      </c>
      <c r="AP231" s="24">
        <v>562</v>
      </c>
      <c r="AQ231" s="24">
        <v>533</v>
      </c>
      <c r="AR231" s="24">
        <v>273</v>
      </c>
      <c r="AS231" s="24">
        <v>331</v>
      </c>
      <c r="AT231" s="24">
        <v>352</v>
      </c>
      <c r="AU231" s="24">
        <v>319</v>
      </c>
      <c r="AV231" s="24">
        <v>290</v>
      </c>
      <c r="AW231" s="24">
        <v>139</v>
      </c>
      <c r="AX231" s="24">
        <v>222</v>
      </c>
      <c r="AY231" s="24">
        <v>243</v>
      </c>
      <c r="AZ231" s="24">
        <v>185</v>
      </c>
      <c r="BA231" s="24">
        <v>151</v>
      </c>
      <c r="BD231" s="24">
        <v>11</v>
      </c>
      <c r="BE231" s="24">
        <v>181</v>
      </c>
      <c r="BF231" s="24">
        <v>351</v>
      </c>
      <c r="BG231" s="24">
        <v>421</v>
      </c>
      <c r="BH231" s="24">
        <v>591</v>
      </c>
      <c r="BI231" s="24">
        <v>312</v>
      </c>
      <c r="BJ231" s="24">
        <v>482</v>
      </c>
      <c r="BK231" s="24">
        <v>527</v>
      </c>
      <c r="BL231" s="24">
        <v>97</v>
      </c>
      <c r="BM231" s="24">
        <v>142</v>
      </c>
      <c r="BN231" s="24">
        <v>443</v>
      </c>
      <c r="BO231" s="24">
        <v>273</v>
      </c>
      <c r="BP231" s="24">
        <v>203</v>
      </c>
      <c r="BQ231" s="24">
        <v>33</v>
      </c>
      <c r="BR231" s="24">
        <v>613</v>
      </c>
      <c r="BS231" s="24">
        <v>164</v>
      </c>
      <c r="BT231" s="24">
        <v>334</v>
      </c>
      <c r="BU231" s="24">
        <v>379</v>
      </c>
      <c r="BV231" s="24">
        <v>574</v>
      </c>
      <c r="BW231" s="24">
        <v>119</v>
      </c>
      <c r="BX231" s="24">
        <v>465</v>
      </c>
      <c r="BY231" s="24">
        <v>510</v>
      </c>
      <c r="BZ231" s="24">
        <v>55</v>
      </c>
      <c r="CA231" s="24">
        <v>250</v>
      </c>
      <c r="CB231" s="24">
        <v>295</v>
      </c>
    </row>
    <row r="232" spans="2:80" ht="15" x14ac:dyDescent="0.25">
      <c r="B232" s="24">
        <v>120</v>
      </c>
      <c r="C232" s="24">
        <v>36</v>
      </c>
      <c r="D232" s="24">
        <v>82</v>
      </c>
      <c r="E232" s="24">
        <v>3</v>
      </c>
      <c r="F232" s="24">
        <v>74</v>
      </c>
      <c r="G232" s="24">
        <v>356</v>
      </c>
      <c r="H232" s="24">
        <v>277</v>
      </c>
      <c r="I232" s="24">
        <v>348</v>
      </c>
      <c r="J232" s="24">
        <v>269</v>
      </c>
      <c r="K232" s="24">
        <v>315</v>
      </c>
      <c r="L232" s="24">
        <v>622</v>
      </c>
      <c r="M232" s="24">
        <v>543</v>
      </c>
      <c r="N232" s="24">
        <v>589</v>
      </c>
      <c r="O232" s="24">
        <v>510</v>
      </c>
      <c r="P232" s="24">
        <v>551</v>
      </c>
      <c r="Q232" s="24">
        <v>238</v>
      </c>
      <c r="R232" s="24">
        <v>159</v>
      </c>
      <c r="S232" s="24">
        <v>205</v>
      </c>
      <c r="T232" s="24">
        <v>146</v>
      </c>
      <c r="U232" s="24">
        <v>192</v>
      </c>
      <c r="V232" s="24">
        <v>479</v>
      </c>
      <c r="W232" s="24">
        <v>425</v>
      </c>
      <c r="X232" s="24">
        <v>466</v>
      </c>
      <c r="Y232" s="24">
        <v>387</v>
      </c>
      <c r="Z232" s="24">
        <v>433</v>
      </c>
      <c r="AC232" s="24">
        <v>74</v>
      </c>
      <c r="AD232" s="24">
        <v>36</v>
      </c>
      <c r="AE232" s="24">
        <v>78</v>
      </c>
      <c r="AF232" s="24">
        <v>107</v>
      </c>
      <c r="AG232" s="24">
        <v>20</v>
      </c>
      <c r="AH232" s="24">
        <v>442</v>
      </c>
      <c r="AI232" s="24">
        <v>409</v>
      </c>
      <c r="AJ232" s="24">
        <v>471</v>
      </c>
      <c r="AK232" s="24">
        <v>480</v>
      </c>
      <c r="AL232" s="24">
        <v>388</v>
      </c>
      <c r="AM232" s="24">
        <v>558</v>
      </c>
      <c r="AN232" s="24">
        <v>550</v>
      </c>
      <c r="AO232" s="24">
        <v>587</v>
      </c>
      <c r="AP232" s="24">
        <v>616</v>
      </c>
      <c r="AQ232" s="24">
        <v>504</v>
      </c>
      <c r="AR232" s="24">
        <v>315</v>
      </c>
      <c r="AS232" s="24">
        <v>277</v>
      </c>
      <c r="AT232" s="24">
        <v>344</v>
      </c>
      <c r="AU232" s="24">
        <v>373</v>
      </c>
      <c r="AV232" s="24">
        <v>256</v>
      </c>
      <c r="AW232" s="24">
        <v>176</v>
      </c>
      <c r="AX232" s="24">
        <v>168</v>
      </c>
      <c r="AY232" s="24">
        <v>210</v>
      </c>
      <c r="AZ232" s="24">
        <v>239</v>
      </c>
      <c r="BA232" s="24">
        <v>147</v>
      </c>
      <c r="BD232" s="24">
        <v>610</v>
      </c>
      <c r="BE232" s="24">
        <v>30</v>
      </c>
      <c r="BF232" s="24">
        <v>225</v>
      </c>
      <c r="BG232" s="24">
        <v>270</v>
      </c>
      <c r="BH232" s="24">
        <v>440</v>
      </c>
      <c r="BI232" s="24">
        <v>156</v>
      </c>
      <c r="BJ232" s="24">
        <v>326</v>
      </c>
      <c r="BK232" s="24">
        <v>396</v>
      </c>
      <c r="BL232" s="24">
        <v>566</v>
      </c>
      <c r="BM232" s="24">
        <v>111</v>
      </c>
      <c r="BN232" s="24">
        <v>287</v>
      </c>
      <c r="BO232" s="24">
        <v>242</v>
      </c>
      <c r="BP232" s="24">
        <v>72</v>
      </c>
      <c r="BQ232" s="24">
        <v>502</v>
      </c>
      <c r="BR232" s="24">
        <v>457</v>
      </c>
      <c r="BS232" s="24">
        <v>8</v>
      </c>
      <c r="BT232" s="24">
        <v>178</v>
      </c>
      <c r="BU232" s="24">
        <v>373</v>
      </c>
      <c r="BV232" s="24">
        <v>418</v>
      </c>
      <c r="BW232" s="24">
        <v>588</v>
      </c>
      <c r="BX232" s="24">
        <v>309</v>
      </c>
      <c r="BY232" s="24">
        <v>479</v>
      </c>
      <c r="BZ232" s="24">
        <v>549</v>
      </c>
      <c r="CA232" s="24">
        <v>94</v>
      </c>
      <c r="CB232" s="24">
        <v>139</v>
      </c>
    </row>
    <row r="233" spans="2:80" ht="15" x14ac:dyDescent="0.25">
      <c r="B233" s="24">
        <v>78</v>
      </c>
      <c r="C233" s="24">
        <v>24</v>
      </c>
      <c r="D233" s="24">
        <v>70</v>
      </c>
      <c r="E233" s="24">
        <v>111</v>
      </c>
      <c r="F233" s="24">
        <v>32</v>
      </c>
      <c r="G233" s="24">
        <v>344</v>
      </c>
      <c r="H233" s="24">
        <v>265</v>
      </c>
      <c r="I233" s="24">
        <v>306</v>
      </c>
      <c r="J233" s="24">
        <v>352</v>
      </c>
      <c r="K233" s="24">
        <v>298</v>
      </c>
      <c r="L233" s="24">
        <v>585</v>
      </c>
      <c r="M233" s="24">
        <v>501</v>
      </c>
      <c r="N233" s="24">
        <v>572</v>
      </c>
      <c r="O233" s="24">
        <v>618</v>
      </c>
      <c r="P233" s="24">
        <v>539</v>
      </c>
      <c r="Q233" s="24">
        <v>221</v>
      </c>
      <c r="R233" s="24">
        <v>142</v>
      </c>
      <c r="S233" s="24">
        <v>188</v>
      </c>
      <c r="T233" s="24">
        <v>234</v>
      </c>
      <c r="U233" s="24">
        <v>155</v>
      </c>
      <c r="V233" s="24">
        <v>462</v>
      </c>
      <c r="W233" s="24">
        <v>383</v>
      </c>
      <c r="X233" s="24">
        <v>429</v>
      </c>
      <c r="Y233" s="24">
        <v>500</v>
      </c>
      <c r="Z233" s="24">
        <v>416</v>
      </c>
      <c r="AC233" s="24">
        <v>28</v>
      </c>
      <c r="AD233" s="24">
        <v>124</v>
      </c>
      <c r="AE233" s="24">
        <v>70</v>
      </c>
      <c r="AF233" s="24">
        <v>11</v>
      </c>
      <c r="AG233" s="24">
        <v>82</v>
      </c>
      <c r="AH233" s="24">
        <v>421</v>
      </c>
      <c r="AI233" s="24">
        <v>492</v>
      </c>
      <c r="AJ233" s="24">
        <v>438</v>
      </c>
      <c r="AK233" s="24">
        <v>384</v>
      </c>
      <c r="AL233" s="24">
        <v>455</v>
      </c>
      <c r="AM233" s="24">
        <v>537</v>
      </c>
      <c r="AN233" s="24">
        <v>608</v>
      </c>
      <c r="AO233" s="24">
        <v>554</v>
      </c>
      <c r="AP233" s="24">
        <v>525</v>
      </c>
      <c r="AQ233" s="24">
        <v>591</v>
      </c>
      <c r="AR233" s="24">
        <v>294</v>
      </c>
      <c r="AS233" s="24">
        <v>365</v>
      </c>
      <c r="AT233" s="24">
        <v>306</v>
      </c>
      <c r="AU233" s="24">
        <v>252</v>
      </c>
      <c r="AV233" s="24">
        <v>348</v>
      </c>
      <c r="AW233" s="24">
        <v>160</v>
      </c>
      <c r="AX233" s="24">
        <v>226</v>
      </c>
      <c r="AY233" s="24">
        <v>197</v>
      </c>
      <c r="AZ233" s="24">
        <v>143</v>
      </c>
      <c r="BA233" s="24">
        <v>214</v>
      </c>
      <c r="BD233" s="24">
        <v>454</v>
      </c>
      <c r="BE233" s="24">
        <v>524</v>
      </c>
      <c r="BF233" s="24">
        <v>69</v>
      </c>
      <c r="BG233" s="24">
        <v>239</v>
      </c>
      <c r="BH233" s="24">
        <v>284</v>
      </c>
      <c r="BI233" s="24">
        <v>5</v>
      </c>
      <c r="BJ233" s="24">
        <v>200</v>
      </c>
      <c r="BK233" s="24">
        <v>370</v>
      </c>
      <c r="BL233" s="24">
        <v>415</v>
      </c>
      <c r="BM233" s="24">
        <v>585</v>
      </c>
      <c r="BN233" s="24">
        <v>131</v>
      </c>
      <c r="BO233" s="24">
        <v>86</v>
      </c>
      <c r="BP233" s="24">
        <v>541</v>
      </c>
      <c r="BQ233" s="24">
        <v>496</v>
      </c>
      <c r="BR233" s="24">
        <v>301</v>
      </c>
      <c r="BS233" s="24">
        <v>602</v>
      </c>
      <c r="BT233" s="24">
        <v>47</v>
      </c>
      <c r="BU233" s="24">
        <v>217</v>
      </c>
      <c r="BV233" s="24">
        <v>262</v>
      </c>
      <c r="BW233" s="24">
        <v>432</v>
      </c>
      <c r="BX233" s="24">
        <v>153</v>
      </c>
      <c r="BY233" s="24">
        <v>348</v>
      </c>
      <c r="BZ233" s="24">
        <v>393</v>
      </c>
      <c r="CA233" s="24">
        <v>563</v>
      </c>
      <c r="CB233" s="24">
        <v>108</v>
      </c>
    </row>
    <row r="234" spans="2:80" ht="15" x14ac:dyDescent="0.25">
      <c r="B234" s="24">
        <v>61</v>
      </c>
      <c r="C234" s="24">
        <v>107</v>
      </c>
      <c r="D234" s="24">
        <v>28</v>
      </c>
      <c r="E234" s="24">
        <v>99</v>
      </c>
      <c r="F234" s="24">
        <v>20</v>
      </c>
      <c r="G234" s="24">
        <v>302</v>
      </c>
      <c r="H234" s="24">
        <v>373</v>
      </c>
      <c r="I234" s="24">
        <v>294</v>
      </c>
      <c r="J234" s="24">
        <v>340</v>
      </c>
      <c r="K234" s="24">
        <v>256</v>
      </c>
      <c r="L234" s="24">
        <v>568</v>
      </c>
      <c r="M234" s="24">
        <v>614</v>
      </c>
      <c r="N234" s="24">
        <v>535</v>
      </c>
      <c r="O234" s="24">
        <v>576</v>
      </c>
      <c r="P234" s="24">
        <v>522</v>
      </c>
      <c r="Q234" s="24">
        <v>184</v>
      </c>
      <c r="R234" s="24">
        <v>230</v>
      </c>
      <c r="S234" s="24">
        <v>171</v>
      </c>
      <c r="T234" s="24">
        <v>217</v>
      </c>
      <c r="U234" s="24">
        <v>138</v>
      </c>
      <c r="V234" s="24">
        <v>450</v>
      </c>
      <c r="W234" s="24">
        <v>491</v>
      </c>
      <c r="X234" s="24">
        <v>412</v>
      </c>
      <c r="Y234" s="24">
        <v>458</v>
      </c>
      <c r="Z234" s="24">
        <v>379</v>
      </c>
      <c r="AC234" s="24">
        <v>120</v>
      </c>
      <c r="AD234" s="24">
        <v>3</v>
      </c>
      <c r="AE234" s="24">
        <v>32</v>
      </c>
      <c r="AF234" s="24">
        <v>99</v>
      </c>
      <c r="AG234" s="24">
        <v>61</v>
      </c>
      <c r="AH234" s="24">
        <v>488</v>
      </c>
      <c r="AI234" s="24">
        <v>396</v>
      </c>
      <c r="AJ234" s="24">
        <v>405</v>
      </c>
      <c r="AK234" s="24">
        <v>467</v>
      </c>
      <c r="AL234" s="24">
        <v>434</v>
      </c>
      <c r="AM234" s="24">
        <v>604</v>
      </c>
      <c r="AN234" s="24">
        <v>512</v>
      </c>
      <c r="AO234" s="24">
        <v>541</v>
      </c>
      <c r="AP234" s="24">
        <v>583</v>
      </c>
      <c r="AQ234" s="24">
        <v>575</v>
      </c>
      <c r="AR234" s="24">
        <v>356</v>
      </c>
      <c r="AS234" s="24">
        <v>269</v>
      </c>
      <c r="AT234" s="24">
        <v>298</v>
      </c>
      <c r="AU234" s="24">
        <v>340</v>
      </c>
      <c r="AV234" s="24">
        <v>302</v>
      </c>
      <c r="AW234" s="24">
        <v>247</v>
      </c>
      <c r="AX234" s="24">
        <v>135</v>
      </c>
      <c r="AY234" s="24">
        <v>164</v>
      </c>
      <c r="AZ234" s="24">
        <v>201</v>
      </c>
      <c r="BA234" s="24">
        <v>193</v>
      </c>
      <c r="BD234" s="24">
        <v>323</v>
      </c>
      <c r="BE234" s="24">
        <v>493</v>
      </c>
      <c r="BF234" s="24">
        <v>538</v>
      </c>
      <c r="BG234" s="24">
        <v>83</v>
      </c>
      <c r="BH234" s="24">
        <v>128</v>
      </c>
      <c r="BI234" s="24">
        <v>624</v>
      </c>
      <c r="BJ234" s="24">
        <v>44</v>
      </c>
      <c r="BK234" s="24">
        <v>214</v>
      </c>
      <c r="BL234" s="24">
        <v>259</v>
      </c>
      <c r="BM234" s="24">
        <v>429</v>
      </c>
      <c r="BN234" s="24">
        <v>105</v>
      </c>
      <c r="BO234" s="24">
        <v>560</v>
      </c>
      <c r="BP234" s="24">
        <v>390</v>
      </c>
      <c r="BQ234" s="24">
        <v>345</v>
      </c>
      <c r="BR234" s="24">
        <v>175</v>
      </c>
      <c r="BS234" s="24">
        <v>471</v>
      </c>
      <c r="BT234" s="24">
        <v>516</v>
      </c>
      <c r="BU234" s="24">
        <v>61</v>
      </c>
      <c r="BV234" s="24">
        <v>231</v>
      </c>
      <c r="BW234" s="24">
        <v>276</v>
      </c>
      <c r="BX234" s="24">
        <v>22</v>
      </c>
      <c r="BY234" s="24">
        <v>192</v>
      </c>
      <c r="BZ234" s="24">
        <v>362</v>
      </c>
      <c r="CA234" s="24">
        <v>407</v>
      </c>
      <c r="CB234" s="24">
        <v>577</v>
      </c>
    </row>
    <row r="235" spans="2:80" ht="15" x14ac:dyDescent="0.25">
      <c r="B235" s="24">
        <v>49</v>
      </c>
      <c r="C235" s="24">
        <v>95</v>
      </c>
      <c r="D235" s="24">
        <v>11</v>
      </c>
      <c r="E235" s="24">
        <v>57</v>
      </c>
      <c r="F235" s="24">
        <v>103</v>
      </c>
      <c r="G235" s="24">
        <v>290</v>
      </c>
      <c r="H235" s="24">
        <v>331</v>
      </c>
      <c r="I235" s="24">
        <v>252</v>
      </c>
      <c r="J235" s="24">
        <v>323</v>
      </c>
      <c r="K235" s="24">
        <v>369</v>
      </c>
      <c r="L235" s="24">
        <v>526</v>
      </c>
      <c r="M235" s="24">
        <v>597</v>
      </c>
      <c r="N235" s="24">
        <v>518</v>
      </c>
      <c r="O235" s="24">
        <v>564</v>
      </c>
      <c r="P235" s="24">
        <v>610</v>
      </c>
      <c r="Q235" s="24">
        <v>167</v>
      </c>
      <c r="R235" s="24">
        <v>213</v>
      </c>
      <c r="S235" s="24">
        <v>134</v>
      </c>
      <c r="T235" s="24">
        <v>180</v>
      </c>
      <c r="U235" s="24">
        <v>246</v>
      </c>
      <c r="V235" s="24">
        <v>408</v>
      </c>
      <c r="W235" s="24">
        <v>454</v>
      </c>
      <c r="X235" s="24">
        <v>400</v>
      </c>
      <c r="Y235" s="24">
        <v>441</v>
      </c>
      <c r="Z235" s="24">
        <v>487</v>
      </c>
      <c r="AC235" s="24">
        <v>86</v>
      </c>
      <c r="AD235" s="24">
        <v>57</v>
      </c>
      <c r="AE235" s="24">
        <v>24</v>
      </c>
      <c r="AF235" s="24">
        <v>45</v>
      </c>
      <c r="AG235" s="24">
        <v>103</v>
      </c>
      <c r="AH235" s="24">
        <v>459</v>
      </c>
      <c r="AI235" s="24">
        <v>430</v>
      </c>
      <c r="AJ235" s="24">
        <v>392</v>
      </c>
      <c r="AK235" s="24">
        <v>413</v>
      </c>
      <c r="AL235" s="24">
        <v>496</v>
      </c>
      <c r="AM235" s="24">
        <v>600</v>
      </c>
      <c r="AN235" s="24">
        <v>566</v>
      </c>
      <c r="AO235" s="24">
        <v>508</v>
      </c>
      <c r="AP235" s="24">
        <v>529</v>
      </c>
      <c r="AQ235" s="24">
        <v>612</v>
      </c>
      <c r="AR235" s="24">
        <v>327</v>
      </c>
      <c r="AS235" s="24">
        <v>323</v>
      </c>
      <c r="AT235" s="24">
        <v>265</v>
      </c>
      <c r="AU235" s="24">
        <v>281</v>
      </c>
      <c r="AV235" s="24">
        <v>369</v>
      </c>
      <c r="AW235" s="24">
        <v>218</v>
      </c>
      <c r="AX235" s="24">
        <v>189</v>
      </c>
      <c r="AY235" s="24">
        <v>126</v>
      </c>
      <c r="AZ235" s="24">
        <v>172</v>
      </c>
      <c r="BA235" s="24">
        <v>235</v>
      </c>
      <c r="BD235" s="24">
        <v>167</v>
      </c>
      <c r="BE235" s="24">
        <v>337</v>
      </c>
      <c r="BF235" s="24">
        <v>382</v>
      </c>
      <c r="BG235" s="24">
        <v>552</v>
      </c>
      <c r="BH235" s="24">
        <v>122</v>
      </c>
      <c r="BI235" s="24">
        <v>468</v>
      </c>
      <c r="BJ235" s="24">
        <v>513</v>
      </c>
      <c r="BK235" s="24">
        <v>58</v>
      </c>
      <c r="BL235" s="24">
        <v>228</v>
      </c>
      <c r="BM235" s="24">
        <v>298</v>
      </c>
      <c r="BN235" s="24">
        <v>599</v>
      </c>
      <c r="BO235" s="24">
        <v>404</v>
      </c>
      <c r="BP235" s="24">
        <v>359</v>
      </c>
      <c r="BQ235" s="24">
        <v>189</v>
      </c>
      <c r="BR235" s="24">
        <v>19</v>
      </c>
      <c r="BS235" s="24">
        <v>320</v>
      </c>
      <c r="BT235" s="24">
        <v>490</v>
      </c>
      <c r="BU235" s="24">
        <v>535</v>
      </c>
      <c r="BV235" s="24">
        <v>80</v>
      </c>
      <c r="BW235" s="24">
        <v>150</v>
      </c>
      <c r="BX235" s="24">
        <v>616</v>
      </c>
      <c r="BY235" s="24">
        <v>36</v>
      </c>
      <c r="BZ235" s="24">
        <v>206</v>
      </c>
      <c r="CA235" s="24">
        <v>251</v>
      </c>
      <c r="CB235" s="24">
        <v>446</v>
      </c>
    </row>
    <row r="236" spans="2:80" ht="15" x14ac:dyDescent="0.25">
      <c r="B236" s="24">
        <v>505</v>
      </c>
      <c r="C236" s="24">
        <v>571</v>
      </c>
      <c r="D236" s="24">
        <v>617</v>
      </c>
      <c r="E236" s="24">
        <v>538</v>
      </c>
      <c r="F236" s="24">
        <v>584</v>
      </c>
      <c r="G236" s="24">
        <v>141</v>
      </c>
      <c r="H236" s="24">
        <v>187</v>
      </c>
      <c r="I236" s="24">
        <v>233</v>
      </c>
      <c r="J236" s="24">
        <v>154</v>
      </c>
      <c r="K236" s="24">
        <v>225</v>
      </c>
      <c r="L236" s="24">
        <v>382</v>
      </c>
      <c r="M236" s="24">
        <v>428</v>
      </c>
      <c r="N236" s="24">
        <v>499</v>
      </c>
      <c r="O236" s="24">
        <v>420</v>
      </c>
      <c r="P236" s="24">
        <v>461</v>
      </c>
      <c r="Q236" s="24">
        <v>23</v>
      </c>
      <c r="R236" s="24">
        <v>69</v>
      </c>
      <c r="S236" s="24">
        <v>115</v>
      </c>
      <c r="T236" s="24">
        <v>31</v>
      </c>
      <c r="U236" s="24">
        <v>77</v>
      </c>
      <c r="V236" s="24">
        <v>264</v>
      </c>
      <c r="W236" s="24">
        <v>310</v>
      </c>
      <c r="X236" s="24">
        <v>351</v>
      </c>
      <c r="Y236" s="24">
        <v>297</v>
      </c>
      <c r="Z236" s="24">
        <v>343</v>
      </c>
      <c r="AC236" s="24">
        <v>264</v>
      </c>
      <c r="AD236" s="24">
        <v>347</v>
      </c>
      <c r="AE236" s="24">
        <v>368</v>
      </c>
      <c r="AF236" s="24">
        <v>310</v>
      </c>
      <c r="AG236" s="24">
        <v>276</v>
      </c>
      <c r="AH236" s="24">
        <v>141</v>
      </c>
      <c r="AI236" s="24">
        <v>204</v>
      </c>
      <c r="AJ236" s="24">
        <v>250</v>
      </c>
      <c r="AK236" s="24">
        <v>187</v>
      </c>
      <c r="AL236" s="24">
        <v>158</v>
      </c>
      <c r="AM236" s="24">
        <v>398</v>
      </c>
      <c r="AN236" s="24">
        <v>456</v>
      </c>
      <c r="AO236" s="24">
        <v>477</v>
      </c>
      <c r="AP236" s="24">
        <v>444</v>
      </c>
      <c r="AQ236" s="24">
        <v>415</v>
      </c>
      <c r="AR236" s="24">
        <v>507</v>
      </c>
      <c r="AS236" s="24">
        <v>595</v>
      </c>
      <c r="AT236" s="24">
        <v>611</v>
      </c>
      <c r="AU236" s="24">
        <v>553</v>
      </c>
      <c r="AV236" s="24">
        <v>549</v>
      </c>
      <c r="AW236" s="24">
        <v>5</v>
      </c>
      <c r="AX236" s="24">
        <v>88</v>
      </c>
      <c r="AY236" s="24">
        <v>109</v>
      </c>
      <c r="AZ236" s="24">
        <v>71</v>
      </c>
      <c r="BA236" s="24">
        <v>42</v>
      </c>
      <c r="BD236" s="24">
        <v>597</v>
      </c>
      <c r="BE236" s="24">
        <v>17</v>
      </c>
      <c r="BF236" s="24">
        <v>187</v>
      </c>
      <c r="BG236" s="24">
        <v>357</v>
      </c>
      <c r="BH236" s="24">
        <v>402</v>
      </c>
      <c r="BI236" s="24">
        <v>148</v>
      </c>
      <c r="BJ236" s="24">
        <v>318</v>
      </c>
      <c r="BK236" s="24">
        <v>488</v>
      </c>
      <c r="BL236" s="24">
        <v>533</v>
      </c>
      <c r="BM236" s="24">
        <v>78</v>
      </c>
      <c r="BN236" s="24">
        <v>254</v>
      </c>
      <c r="BO236" s="24">
        <v>209</v>
      </c>
      <c r="BP236" s="24">
        <v>39</v>
      </c>
      <c r="BQ236" s="24">
        <v>619</v>
      </c>
      <c r="BR236" s="24">
        <v>449</v>
      </c>
      <c r="BS236" s="24">
        <v>125</v>
      </c>
      <c r="BT236" s="24">
        <v>170</v>
      </c>
      <c r="BU236" s="24">
        <v>340</v>
      </c>
      <c r="BV236" s="24">
        <v>385</v>
      </c>
      <c r="BW236" s="24">
        <v>555</v>
      </c>
      <c r="BX236" s="24">
        <v>296</v>
      </c>
      <c r="BY236" s="24">
        <v>466</v>
      </c>
      <c r="BZ236" s="24">
        <v>511</v>
      </c>
      <c r="CA236" s="24">
        <v>56</v>
      </c>
      <c r="CB236" s="24">
        <v>226</v>
      </c>
    </row>
    <row r="237" spans="2:80" ht="15" x14ac:dyDescent="0.25">
      <c r="B237" s="24">
        <v>613</v>
      </c>
      <c r="C237" s="24">
        <v>534</v>
      </c>
      <c r="D237" s="24">
        <v>580</v>
      </c>
      <c r="E237" s="24">
        <v>521</v>
      </c>
      <c r="F237" s="24">
        <v>567</v>
      </c>
      <c r="G237" s="24">
        <v>229</v>
      </c>
      <c r="H237" s="24">
        <v>175</v>
      </c>
      <c r="I237" s="24">
        <v>216</v>
      </c>
      <c r="J237" s="24">
        <v>137</v>
      </c>
      <c r="K237" s="24">
        <v>183</v>
      </c>
      <c r="L237" s="24">
        <v>495</v>
      </c>
      <c r="M237" s="24">
        <v>411</v>
      </c>
      <c r="N237" s="24">
        <v>457</v>
      </c>
      <c r="O237" s="24">
        <v>378</v>
      </c>
      <c r="P237" s="24">
        <v>449</v>
      </c>
      <c r="Q237" s="24">
        <v>106</v>
      </c>
      <c r="R237" s="24">
        <v>27</v>
      </c>
      <c r="S237" s="24">
        <v>98</v>
      </c>
      <c r="T237" s="24">
        <v>19</v>
      </c>
      <c r="U237" s="24">
        <v>65</v>
      </c>
      <c r="V237" s="24">
        <v>372</v>
      </c>
      <c r="W237" s="24">
        <v>293</v>
      </c>
      <c r="X237" s="24">
        <v>339</v>
      </c>
      <c r="Y237" s="24">
        <v>260</v>
      </c>
      <c r="Z237" s="24">
        <v>301</v>
      </c>
      <c r="AC237" s="24">
        <v>301</v>
      </c>
      <c r="AD237" s="24">
        <v>293</v>
      </c>
      <c r="AE237" s="24">
        <v>335</v>
      </c>
      <c r="AF237" s="24">
        <v>364</v>
      </c>
      <c r="AG237" s="24">
        <v>272</v>
      </c>
      <c r="AH237" s="24">
        <v>183</v>
      </c>
      <c r="AI237" s="24">
        <v>175</v>
      </c>
      <c r="AJ237" s="24">
        <v>212</v>
      </c>
      <c r="AK237" s="24">
        <v>241</v>
      </c>
      <c r="AL237" s="24">
        <v>129</v>
      </c>
      <c r="AM237" s="24">
        <v>440</v>
      </c>
      <c r="AN237" s="24">
        <v>402</v>
      </c>
      <c r="AO237" s="24">
        <v>469</v>
      </c>
      <c r="AP237" s="24">
        <v>498</v>
      </c>
      <c r="AQ237" s="24">
        <v>381</v>
      </c>
      <c r="AR237" s="24">
        <v>574</v>
      </c>
      <c r="AS237" s="24">
        <v>536</v>
      </c>
      <c r="AT237" s="24">
        <v>578</v>
      </c>
      <c r="AU237" s="24">
        <v>607</v>
      </c>
      <c r="AV237" s="24">
        <v>520</v>
      </c>
      <c r="AW237" s="24">
        <v>67</v>
      </c>
      <c r="AX237" s="24">
        <v>34</v>
      </c>
      <c r="AY237" s="24">
        <v>96</v>
      </c>
      <c r="AZ237" s="24">
        <v>105</v>
      </c>
      <c r="BA237" s="24">
        <v>13</v>
      </c>
      <c r="BD237" s="24">
        <v>441</v>
      </c>
      <c r="BE237" s="24">
        <v>611</v>
      </c>
      <c r="BF237" s="24">
        <v>31</v>
      </c>
      <c r="BG237" s="24">
        <v>201</v>
      </c>
      <c r="BH237" s="24">
        <v>271</v>
      </c>
      <c r="BI237" s="24">
        <v>117</v>
      </c>
      <c r="BJ237" s="24">
        <v>162</v>
      </c>
      <c r="BK237" s="24">
        <v>332</v>
      </c>
      <c r="BL237" s="24">
        <v>377</v>
      </c>
      <c r="BM237" s="24">
        <v>572</v>
      </c>
      <c r="BN237" s="24">
        <v>248</v>
      </c>
      <c r="BO237" s="24">
        <v>53</v>
      </c>
      <c r="BP237" s="24">
        <v>508</v>
      </c>
      <c r="BQ237" s="24">
        <v>463</v>
      </c>
      <c r="BR237" s="24">
        <v>293</v>
      </c>
      <c r="BS237" s="24">
        <v>594</v>
      </c>
      <c r="BT237" s="24">
        <v>14</v>
      </c>
      <c r="BU237" s="24">
        <v>184</v>
      </c>
      <c r="BV237" s="24">
        <v>354</v>
      </c>
      <c r="BW237" s="24">
        <v>424</v>
      </c>
      <c r="BX237" s="24">
        <v>145</v>
      </c>
      <c r="BY237" s="24">
        <v>315</v>
      </c>
      <c r="BZ237" s="24">
        <v>485</v>
      </c>
      <c r="CA237" s="24">
        <v>530</v>
      </c>
      <c r="CB237" s="24">
        <v>100</v>
      </c>
    </row>
    <row r="238" spans="2:80" ht="15" x14ac:dyDescent="0.25">
      <c r="B238" s="24">
        <v>596</v>
      </c>
      <c r="C238" s="24">
        <v>517</v>
      </c>
      <c r="D238" s="24">
        <v>563</v>
      </c>
      <c r="E238" s="24">
        <v>609</v>
      </c>
      <c r="F238" s="24">
        <v>530</v>
      </c>
      <c r="G238" s="24">
        <v>212</v>
      </c>
      <c r="H238" s="24">
        <v>133</v>
      </c>
      <c r="I238" s="24">
        <v>179</v>
      </c>
      <c r="J238" s="24">
        <v>250</v>
      </c>
      <c r="K238" s="24">
        <v>166</v>
      </c>
      <c r="L238" s="24">
        <v>453</v>
      </c>
      <c r="M238" s="24">
        <v>399</v>
      </c>
      <c r="N238" s="24">
        <v>445</v>
      </c>
      <c r="O238" s="24">
        <v>486</v>
      </c>
      <c r="P238" s="24">
        <v>407</v>
      </c>
      <c r="Q238" s="24">
        <v>94</v>
      </c>
      <c r="R238" s="24">
        <v>15</v>
      </c>
      <c r="S238" s="24">
        <v>56</v>
      </c>
      <c r="T238" s="24">
        <v>102</v>
      </c>
      <c r="U238" s="24">
        <v>48</v>
      </c>
      <c r="V238" s="24">
        <v>335</v>
      </c>
      <c r="W238" s="24">
        <v>251</v>
      </c>
      <c r="X238" s="24">
        <v>322</v>
      </c>
      <c r="Y238" s="24">
        <v>368</v>
      </c>
      <c r="Z238" s="24">
        <v>289</v>
      </c>
      <c r="AC238" s="24">
        <v>285</v>
      </c>
      <c r="AD238" s="24">
        <v>351</v>
      </c>
      <c r="AE238" s="24">
        <v>322</v>
      </c>
      <c r="AF238" s="24">
        <v>268</v>
      </c>
      <c r="AG238" s="24">
        <v>339</v>
      </c>
      <c r="AH238" s="24">
        <v>162</v>
      </c>
      <c r="AI238" s="24">
        <v>233</v>
      </c>
      <c r="AJ238" s="24">
        <v>179</v>
      </c>
      <c r="AK238" s="24">
        <v>150</v>
      </c>
      <c r="AL238" s="24">
        <v>216</v>
      </c>
      <c r="AM238" s="24">
        <v>419</v>
      </c>
      <c r="AN238" s="24">
        <v>490</v>
      </c>
      <c r="AO238" s="24">
        <v>431</v>
      </c>
      <c r="AP238" s="24">
        <v>377</v>
      </c>
      <c r="AQ238" s="24">
        <v>473</v>
      </c>
      <c r="AR238" s="24">
        <v>528</v>
      </c>
      <c r="AS238" s="24">
        <v>624</v>
      </c>
      <c r="AT238" s="24">
        <v>570</v>
      </c>
      <c r="AU238" s="24">
        <v>511</v>
      </c>
      <c r="AV238" s="24">
        <v>582</v>
      </c>
      <c r="AW238" s="24">
        <v>46</v>
      </c>
      <c r="AX238" s="24">
        <v>117</v>
      </c>
      <c r="AY238" s="24">
        <v>63</v>
      </c>
      <c r="AZ238" s="24">
        <v>9</v>
      </c>
      <c r="BA238" s="24">
        <v>80</v>
      </c>
      <c r="BD238" s="24">
        <v>290</v>
      </c>
      <c r="BE238" s="24">
        <v>460</v>
      </c>
      <c r="BF238" s="24">
        <v>505</v>
      </c>
      <c r="BG238" s="24">
        <v>75</v>
      </c>
      <c r="BH238" s="24">
        <v>245</v>
      </c>
      <c r="BI238" s="24">
        <v>586</v>
      </c>
      <c r="BJ238" s="24">
        <v>6</v>
      </c>
      <c r="BK238" s="24">
        <v>176</v>
      </c>
      <c r="BL238" s="24">
        <v>371</v>
      </c>
      <c r="BM238" s="24">
        <v>416</v>
      </c>
      <c r="BN238" s="24">
        <v>92</v>
      </c>
      <c r="BO238" s="24">
        <v>547</v>
      </c>
      <c r="BP238" s="24">
        <v>477</v>
      </c>
      <c r="BQ238" s="24">
        <v>307</v>
      </c>
      <c r="BR238" s="24">
        <v>137</v>
      </c>
      <c r="BS238" s="24">
        <v>438</v>
      </c>
      <c r="BT238" s="24">
        <v>608</v>
      </c>
      <c r="BU238" s="24">
        <v>28</v>
      </c>
      <c r="BV238" s="24">
        <v>223</v>
      </c>
      <c r="BW238" s="24">
        <v>268</v>
      </c>
      <c r="BX238" s="24">
        <v>114</v>
      </c>
      <c r="BY238" s="24">
        <v>159</v>
      </c>
      <c r="BZ238" s="24">
        <v>329</v>
      </c>
      <c r="CA238" s="24">
        <v>399</v>
      </c>
      <c r="CB238" s="24">
        <v>569</v>
      </c>
    </row>
    <row r="239" spans="2:80" ht="15" x14ac:dyDescent="0.25">
      <c r="B239" s="24">
        <v>559</v>
      </c>
      <c r="C239" s="24">
        <v>605</v>
      </c>
      <c r="D239" s="24">
        <v>546</v>
      </c>
      <c r="E239" s="24">
        <v>592</v>
      </c>
      <c r="F239" s="24">
        <v>513</v>
      </c>
      <c r="G239" s="24">
        <v>200</v>
      </c>
      <c r="H239" s="24">
        <v>241</v>
      </c>
      <c r="I239" s="24">
        <v>162</v>
      </c>
      <c r="J239" s="24">
        <v>208</v>
      </c>
      <c r="K239" s="24">
        <v>129</v>
      </c>
      <c r="L239" s="24">
        <v>436</v>
      </c>
      <c r="M239" s="24">
        <v>482</v>
      </c>
      <c r="N239" s="24">
        <v>403</v>
      </c>
      <c r="O239" s="24">
        <v>474</v>
      </c>
      <c r="P239" s="24">
        <v>395</v>
      </c>
      <c r="Q239" s="24">
        <v>52</v>
      </c>
      <c r="R239" s="24">
        <v>123</v>
      </c>
      <c r="S239" s="24">
        <v>44</v>
      </c>
      <c r="T239" s="24">
        <v>90</v>
      </c>
      <c r="U239" s="24">
        <v>6</v>
      </c>
      <c r="V239" s="24">
        <v>318</v>
      </c>
      <c r="W239" s="24">
        <v>364</v>
      </c>
      <c r="X239" s="24">
        <v>285</v>
      </c>
      <c r="Y239" s="24">
        <v>326</v>
      </c>
      <c r="Z239" s="24">
        <v>272</v>
      </c>
      <c r="AC239" s="24">
        <v>372</v>
      </c>
      <c r="AD239" s="24">
        <v>260</v>
      </c>
      <c r="AE239" s="24">
        <v>289</v>
      </c>
      <c r="AF239" s="24">
        <v>326</v>
      </c>
      <c r="AG239" s="24">
        <v>318</v>
      </c>
      <c r="AH239" s="24">
        <v>229</v>
      </c>
      <c r="AI239" s="24">
        <v>137</v>
      </c>
      <c r="AJ239" s="24">
        <v>166</v>
      </c>
      <c r="AK239" s="24">
        <v>208</v>
      </c>
      <c r="AL239" s="24">
        <v>200</v>
      </c>
      <c r="AM239" s="24">
        <v>481</v>
      </c>
      <c r="AN239" s="24">
        <v>394</v>
      </c>
      <c r="AO239" s="24">
        <v>423</v>
      </c>
      <c r="AP239" s="24">
        <v>465</v>
      </c>
      <c r="AQ239" s="24">
        <v>427</v>
      </c>
      <c r="AR239" s="24">
        <v>620</v>
      </c>
      <c r="AS239" s="24">
        <v>503</v>
      </c>
      <c r="AT239" s="24">
        <v>532</v>
      </c>
      <c r="AU239" s="24">
        <v>599</v>
      </c>
      <c r="AV239" s="24">
        <v>561</v>
      </c>
      <c r="AW239" s="24">
        <v>113</v>
      </c>
      <c r="AX239" s="24">
        <v>21</v>
      </c>
      <c r="AY239" s="24">
        <v>30</v>
      </c>
      <c r="AZ239" s="24">
        <v>92</v>
      </c>
      <c r="BA239" s="24">
        <v>59</v>
      </c>
      <c r="BD239" s="24">
        <v>134</v>
      </c>
      <c r="BE239" s="24">
        <v>304</v>
      </c>
      <c r="BF239" s="24">
        <v>499</v>
      </c>
      <c r="BG239" s="24">
        <v>544</v>
      </c>
      <c r="BH239" s="24">
        <v>89</v>
      </c>
      <c r="BI239" s="24">
        <v>435</v>
      </c>
      <c r="BJ239" s="24">
        <v>605</v>
      </c>
      <c r="BK239" s="24">
        <v>50</v>
      </c>
      <c r="BL239" s="24">
        <v>220</v>
      </c>
      <c r="BM239" s="24">
        <v>265</v>
      </c>
      <c r="BN239" s="24">
        <v>561</v>
      </c>
      <c r="BO239" s="24">
        <v>391</v>
      </c>
      <c r="BP239" s="24">
        <v>346</v>
      </c>
      <c r="BQ239" s="24">
        <v>151</v>
      </c>
      <c r="BR239" s="24">
        <v>106</v>
      </c>
      <c r="BS239" s="24">
        <v>282</v>
      </c>
      <c r="BT239" s="24">
        <v>452</v>
      </c>
      <c r="BU239" s="24">
        <v>522</v>
      </c>
      <c r="BV239" s="24">
        <v>67</v>
      </c>
      <c r="BW239" s="24">
        <v>237</v>
      </c>
      <c r="BX239" s="24">
        <v>583</v>
      </c>
      <c r="BY239" s="24">
        <v>3</v>
      </c>
      <c r="BZ239" s="24">
        <v>198</v>
      </c>
      <c r="CA239" s="24">
        <v>368</v>
      </c>
      <c r="CB239" s="24">
        <v>413</v>
      </c>
    </row>
    <row r="240" spans="2:80" ht="15" x14ac:dyDescent="0.25">
      <c r="B240" s="24">
        <v>542</v>
      </c>
      <c r="C240" s="24">
        <v>588</v>
      </c>
      <c r="D240" s="24">
        <v>509</v>
      </c>
      <c r="E240" s="24">
        <v>555</v>
      </c>
      <c r="F240" s="24">
        <v>621</v>
      </c>
      <c r="G240" s="24">
        <v>158</v>
      </c>
      <c r="H240" s="24">
        <v>204</v>
      </c>
      <c r="I240" s="24">
        <v>150</v>
      </c>
      <c r="J240" s="24">
        <v>191</v>
      </c>
      <c r="K240" s="24">
        <v>237</v>
      </c>
      <c r="L240" s="24">
        <v>424</v>
      </c>
      <c r="M240" s="24">
        <v>470</v>
      </c>
      <c r="N240" s="24">
        <v>386</v>
      </c>
      <c r="O240" s="24">
        <v>432</v>
      </c>
      <c r="P240" s="24">
        <v>478</v>
      </c>
      <c r="Q240" s="24">
        <v>40</v>
      </c>
      <c r="R240" s="24">
        <v>81</v>
      </c>
      <c r="S240" s="24">
        <v>2</v>
      </c>
      <c r="T240" s="24">
        <v>73</v>
      </c>
      <c r="U240" s="24">
        <v>119</v>
      </c>
      <c r="V240" s="24">
        <v>276</v>
      </c>
      <c r="W240" s="24">
        <v>347</v>
      </c>
      <c r="X240" s="24">
        <v>268</v>
      </c>
      <c r="Y240" s="24">
        <v>314</v>
      </c>
      <c r="Z240" s="24">
        <v>360</v>
      </c>
      <c r="AC240" s="24">
        <v>343</v>
      </c>
      <c r="AD240" s="24">
        <v>314</v>
      </c>
      <c r="AE240" s="24">
        <v>251</v>
      </c>
      <c r="AF240" s="24">
        <v>297</v>
      </c>
      <c r="AG240" s="24">
        <v>360</v>
      </c>
      <c r="AH240" s="24">
        <v>225</v>
      </c>
      <c r="AI240" s="24">
        <v>191</v>
      </c>
      <c r="AJ240" s="24">
        <v>133</v>
      </c>
      <c r="AK240" s="24">
        <v>154</v>
      </c>
      <c r="AL240" s="24">
        <v>237</v>
      </c>
      <c r="AM240" s="24">
        <v>452</v>
      </c>
      <c r="AN240" s="24">
        <v>448</v>
      </c>
      <c r="AO240" s="24">
        <v>390</v>
      </c>
      <c r="AP240" s="24">
        <v>406</v>
      </c>
      <c r="AQ240" s="24">
        <v>494</v>
      </c>
      <c r="AR240" s="24">
        <v>586</v>
      </c>
      <c r="AS240" s="24">
        <v>557</v>
      </c>
      <c r="AT240" s="24">
        <v>524</v>
      </c>
      <c r="AU240" s="24">
        <v>545</v>
      </c>
      <c r="AV240" s="24">
        <v>603</v>
      </c>
      <c r="AW240" s="24">
        <v>84</v>
      </c>
      <c r="AX240" s="24">
        <v>55</v>
      </c>
      <c r="AY240" s="24">
        <v>17</v>
      </c>
      <c r="AZ240" s="24">
        <v>38</v>
      </c>
      <c r="BA240" s="24">
        <v>121</v>
      </c>
      <c r="BD240" s="24">
        <v>103</v>
      </c>
      <c r="BE240" s="24">
        <v>173</v>
      </c>
      <c r="BF240" s="24">
        <v>343</v>
      </c>
      <c r="BG240" s="24">
        <v>388</v>
      </c>
      <c r="BH240" s="24">
        <v>558</v>
      </c>
      <c r="BI240" s="24">
        <v>279</v>
      </c>
      <c r="BJ240" s="24">
        <v>474</v>
      </c>
      <c r="BK240" s="24">
        <v>519</v>
      </c>
      <c r="BL240" s="24">
        <v>64</v>
      </c>
      <c r="BM240" s="24">
        <v>234</v>
      </c>
      <c r="BN240" s="24">
        <v>410</v>
      </c>
      <c r="BO240" s="24">
        <v>365</v>
      </c>
      <c r="BP240" s="24">
        <v>195</v>
      </c>
      <c r="BQ240" s="24">
        <v>25</v>
      </c>
      <c r="BR240" s="24">
        <v>580</v>
      </c>
      <c r="BS240" s="24">
        <v>126</v>
      </c>
      <c r="BT240" s="24">
        <v>321</v>
      </c>
      <c r="BU240" s="24">
        <v>491</v>
      </c>
      <c r="BV240" s="24">
        <v>536</v>
      </c>
      <c r="BW240" s="24">
        <v>81</v>
      </c>
      <c r="BX240" s="24">
        <v>427</v>
      </c>
      <c r="BY240" s="24">
        <v>622</v>
      </c>
      <c r="BZ240" s="24">
        <v>42</v>
      </c>
      <c r="CA240" s="24">
        <v>212</v>
      </c>
      <c r="CB240" s="24">
        <v>257</v>
      </c>
    </row>
    <row r="241" spans="2:80" ht="15" x14ac:dyDescent="0.25">
      <c r="B241" s="24">
        <v>398</v>
      </c>
      <c r="C241" s="24">
        <v>444</v>
      </c>
      <c r="D241" s="24">
        <v>490</v>
      </c>
      <c r="E241" s="24">
        <v>406</v>
      </c>
      <c r="F241" s="24">
        <v>452</v>
      </c>
      <c r="G241" s="24">
        <v>14</v>
      </c>
      <c r="H241" s="24">
        <v>60</v>
      </c>
      <c r="I241" s="24">
        <v>101</v>
      </c>
      <c r="J241" s="24">
        <v>47</v>
      </c>
      <c r="K241" s="24">
        <v>93</v>
      </c>
      <c r="L241" s="24">
        <v>255</v>
      </c>
      <c r="M241" s="24">
        <v>321</v>
      </c>
      <c r="N241" s="24">
        <v>367</v>
      </c>
      <c r="O241" s="24">
        <v>288</v>
      </c>
      <c r="P241" s="24">
        <v>334</v>
      </c>
      <c r="Q241" s="24">
        <v>516</v>
      </c>
      <c r="R241" s="24">
        <v>562</v>
      </c>
      <c r="S241" s="24">
        <v>608</v>
      </c>
      <c r="T241" s="24">
        <v>529</v>
      </c>
      <c r="U241" s="24">
        <v>600</v>
      </c>
      <c r="V241" s="24">
        <v>132</v>
      </c>
      <c r="W241" s="24">
        <v>178</v>
      </c>
      <c r="X241" s="24">
        <v>249</v>
      </c>
      <c r="Y241" s="24">
        <v>170</v>
      </c>
      <c r="Z241" s="24">
        <v>211</v>
      </c>
      <c r="AC241" s="24">
        <v>148</v>
      </c>
      <c r="AD241" s="24">
        <v>206</v>
      </c>
      <c r="AE241" s="24">
        <v>227</v>
      </c>
      <c r="AF241" s="24">
        <v>194</v>
      </c>
      <c r="AG241" s="24">
        <v>165</v>
      </c>
      <c r="AH241" s="24">
        <v>514</v>
      </c>
      <c r="AI241" s="24">
        <v>597</v>
      </c>
      <c r="AJ241" s="24">
        <v>618</v>
      </c>
      <c r="AK241" s="24">
        <v>560</v>
      </c>
      <c r="AL241" s="24">
        <v>526</v>
      </c>
      <c r="AM241" s="24">
        <v>255</v>
      </c>
      <c r="AN241" s="24">
        <v>338</v>
      </c>
      <c r="AO241" s="24">
        <v>359</v>
      </c>
      <c r="AP241" s="24">
        <v>321</v>
      </c>
      <c r="AQ241" s="24">
        <v>292</v>
      </c>
      <c r="AR241" s="24">
        <v>16</v>
      </c>
      <c r="AS241" s="24">
        <v>79</v>
      </c>
      <c r="AT241" s="24">
        <v>125</v>
      </c>
      <c r="AU241" s="24">
        <v>62</v>
      </c>
      <c r="AV241" s="24">
        <v>33</v>
      </c>
      <c r="AW241" s="24">
        <v>382</v>
      </c>
      <c r="AX241" s="24">
        <v>470</v>
      </c>
      <c r="AY241" s="24">
        <v>486</v>
      </c>
      <c r="AZ241" s="24">
        <v>428</v>
      </c>
      <c r="BA241" s="24">
        <v>424</v>
      </c>
      <c r="BD241" s="24">
        <v>62</v>
      </c>
      <c r="BE241" s="24">
        <v>517</v>
      </c>
      <c r="BF241" s="24">
        <v>472</v>
      </c>
      <c r="BG241" s="24">
        <v>277</v>
      </c>
      <c r="BH241" s="24">
        <v>232</v>
      </c>
      <c r="BI241" s="24">
        <v>386</v>
      </c>
      <c r="BJ241" s="24">
        <v>341</v>
      </c>
      <c r="BK241" s="24">
        <v>171</v>
      </c>
      <c r="BL241" s="24">
        <v>101</v>
      </c>
      <c r="BM241" s="24">
        <v>556</v>
      </c>
      <c r="BN241" s="24">
        <v>260</v>
      </c>
      <c r="BO241" s="24">
        <v>430</v>
      </c>
      <c r="BP241" s="24">
        <v>625</v>
      </c>
      <c r="BQ241" s="24">
        <v>45</v>
      </c>
      <c r="BR241" s="24">
        <v>215</v>
      </c>
      <c r="BS241" s="24">
        <v>539</v>
      </c>
      <c r="BT241" s="24">
        <v>494</v>
      </c>
      <c r="BU241" s="24">
        <v>324</v>
      </c>
      <c r="BV241" s="24">
        <v>129</v>
      </c>
      <c r="BW241" s="24">
        <v>84</v>
      </c>
      <c r="BX241" s="24">
        <v>363</v>
      </c>
      <c r="BY241" s="24">
        <v>193</v>
      </c>
      <c r="BZ241" s="24">
        <v>23</v>
      </c>
      <c r="CA241" s="24">
        <v>578</v>
      </c>
      <c r="CB241" s="24">
        <v>408</v>
      </c>
    </row>
    <row r="242" spans="2:80" ht="15" x14ac:dyDescent="0.25">
      <c r="B242" s="24">
        <v>481</v>
      </c>
      <c r="C242" s="24">
        <v>402</v>
      </c>
      <c r="D242" s="24">
        <v>473</v>
      </c>
      <c r="E242" s="24">
        <v>394</v>
      </c>
      <c r="F242" s="24">
        <v>440</v>
      </c>
      <c r="G242" s="24">
        <v>122</v>
      </c>
      <c r="H242" s="24">
        <v>43</v>
      </c>
      <c r="I242" s="24">
        <v>89</v>
      </c>
      <c r="J242" s="24">
        <v>10</v>
      </c>
      <c r="K242" s="24">
        <v>51</v>
      </c>
      <c r="L242" s="24">
        <v>363</v>
      </c>
      <c r="M242" s="24">
        <v>284</v>
      </c>
      <c r="N242" s="24">
        <v>330</v>
      </c>
      <c r="O242" s="24">
        <v>271</v>
      </c>
      <c r="P242" s="24">
        <v>317</v>
      </c>
      <c r="Q242" s="24">
        <v>604</v>
      </c>
      <c r="R242" s="24">
        <v>550</v>
      </c>
      <c r="S242" s="24">
        <v>591</v>
      </c>
      <c r="T242" s="24">
        <v>512</v>
      </c>
      <c r="U242" s="24">
        <v>558</v>
      </c>
      <c r="V242" s="24">
        <v>245</v>
      </c>
      <c r="W242" s="24">
        <v>161</v>
      </c>
      <c r="X242" s="24">
        <v>207</v>
      </c>
      <c r="Y242" s="24">
        <v>128</v>
      </c>
      <c r="Z242" s="24">
        <v>199</v>
      </c>
      <c r="AC242" s="24">
        <v>190</v>
      </c>
      <c r="AD242" s="24">
        <v>152</v>
      </c>
      <c r="AE242" s="24">
        <v>219</v>
      </c>
      <c r="AF242" s="24">
        <v>248</v>
      </c>
      <c r="AG242" s="24">
        <v>131</v>
      </c>
      <c r="AH242" s="24">
        <v>551</v>
      </c>
      <c r="AI242" s="24">
        <v>543</v>
      </c>
      <c r="AJ242" s="24">
        <v>585</v>
      </c>
      <c r="AK242" s="24">
        <v>614</v>
      </c>
      <c r="AL242" s="24">
        <v>522</v>
      </c>
      <c r="AM242" s="24">
        <v>317</v>
      </c>
      <c r="AN242" s="24">
        <v>284</v>
      </c>
      <c r="AO242" s="24">
        <v>346</v>
      </c>
      <c r="AP242" s="24">
        <v>355</v>
      </c>
      <c r="AQ242" s="24">
        <v>263</v>
      </c>
      <c r="AR242" s="24">
        <v>58</v>
      </c>
      <c r="AS242" s="24">
        <v>50</v>
      </c>
      <c r="AT242" s="24">
        <v>87</v>
      </c>
      <c r="AU242" s="24">
        <v>116</v>
      </c>
      <c r="AV242" s="24">
        <v>4</v>
      </c>
      <c r="AW242" s="24">
        <v>449</v>
      </c>
      <c r="AX242" s="24">
        <v>411</v>
      </c>
      <c r="AY242" s="24">
        <v>453</v>
      </c>
      <c r="AZ242" s="24">
        <v>482</v>
      </c>
      <c r="BA242" s="24">
        <v>395</v>
      </c>
      <c r="BD242" s="24">
        <v>531</v>
      </c>
      <c r="BE242" s="24">
        <v>486</v>
      </c>
      <c r="BF242" s="24">
        <v>316</v>
      </c>
      <c r="BG242" s="24">
        <v>146</v>
      </c>
      <c r="BH242" s="24">
        <v>76</v>
      </c>
      <c r="BI242" s="24">
        <v>360</v>
      </c>
      <c r="BJ242" s="24">
        <v>190</v>
      </c>
      <c r="BK242" s="24">
        <v>20</v>
      </c>
      <c r="BL242" s="24">
        <v>600</v>
      </c>
      <c r="BM242" s="24">
        <v>405</v>
      </c>
      <c r="BN242" s="24">
        <v>229</v>
      </c>
      <c r="BO242" s="24">
        <v>299</v>
      </c>
      <c r="BP242" s="24">
        <v>469</v>
      </c>
      <c r="BQ242" s="24">
        <v>514</v>
      </c>
      <c r="BR242" s="24">
        <v>59</v>
      </c>
      <c r="BS242" s="24">
        <v>383</v>
      </c>
      <c r="BT242" s="24">
        <v>338</v>
      </c>
      <c r="BU242" s="24">
        <v>168</v>
      </c>
      <c r="BV242" s="24">
        <v>123</v>
      </c>
      <c r="BW242" s="24">
        <v>553</v>
      </c>
      <c r="BX242" s="24">
        <v>207</v>
      </c>
      <c r="BY242" s="24">
        <v>37</v>
      </c>
      <c r="BZ242" s="24">
        <v>617</v>
      </c>
      <c r="CA242" s="24">
        <v>447</v>
      </c>
      <c r="CB242" s="24">
        <v>252</v>
      </c>
    </row>
    <row r="243" spans="2:80" ht="15" x14ac:dyDescent="0.25">
      <c r="B243" s="24">
        <v>469</v>
      </c>
      <c r="C243" s="24">
        <v>390</v>
      </c>
      <c r="D243" s="24">
        <v>431</v>
      </c>
      <c r="E243" s="24">
        <v>477</v>
      </c>
      <c r="F243" s="24">
        <v>423</v>
      </c>
      <c r="G243" s="24">
        <v>85</v>
      </c>
      <c r="H243" s="24">
        <v>1</v>
      </c>
      <c r="I243" s="24">
        <v>72</v>
      </c>
      <c r="J243" s="24">
        <v>118</v>
      </c>
      <c r="K243" s="24">
        <v>39</v>
      </c>
      <c r="L243" s="24">
        <v>346</v>
      </c>
      <c r="M243" s="24">
        <v>267</v>
      </c>
      <c r="N243" s="24">
        <v>313</v>
      </c>
      <c r="O243" s="24">
        <v>359</v>
      </c>
      <c r="P243" s="24">
        <v>280</v>
      </c>
      <c r="Q243" s="24">
        <v>587</v>
      </c>
      <c r="R243" s="24">
        <v>508</v>
      </c>
      <c r="S243" s="24">
        <v>554</v>
      </c>
      <c r="T243" s="24">
        <v>625</v>
      </c>
      <c r="U243" s="24">
        <v>541</v>
      </c>
      <c r="V243" s="24">
        <v>203</v>
      </c>
      <c r="W243" s="24">
        <v>149</v>
      </c>
      <c r="X243" s="24">
        <v>195</v>
      </c>
      <c r="Y243" s="24">
        <v>236</v>
      </c>
      <c r="Z243" s="24">
        <v>157</v>
      </c>
      <c r="AC243" s="24">
        <v>169</v>
      </c>
      <c r="AD243" s="24">
        <v>240</v>
      </c>
      <c r="AE243" s="24">
        <v>181</v>
      </c>
      <c r="AF243" s="24">
        <v>127</v>
      </c>
      <c r="AG243" s="24">
        <v>223</v>
      </c>
      <c r="AH243" s="24">
        <v>535</v>
      </c>
      <c r="AI243" s="24">
        <v>601</v>
      </c>
      <c r="AJ243" s="24">
        <v>572</v>
      </c>
      <c r="AK243" s="24">
        <v>518</v>
      </c>
      <c r="AL243" s="24">
        <v>589</v>
      </c>
      <c r="AM243" s="24">
        <v>296</v>
      </c>
      <c r="AN243" s="24">
        <v>367</v>
      </c>
      <c r="AO243" s="24">
        <v>313</v>
      </c>
      <c r="AP243" s="24">
        <v>259</v>
      </c>
      <c r="AQ243" s="24">
        <v>330</v>
      </c>
      <c r="AR243" s="24">
        <v>37</v>
      </c>
      <c r="AS243" s="24">
        <v>108</v>
      </c>
      <c r="AT243" s="24">
        <v>54</v>
      </c>
      <c r="AU243" s="24">
        <v>25</v>
      </c>
      <c r="AV243" s="24">
        <v>91</v>
      </c>
      <c r="AW243" s="24">
        <v>403</v>
      </c>
      <c r="AX243" s="24">
        <v>499</v>
      </c>
      <c r="AY243" s="24">
        <v>445</v>
      </c>
      <c r="AZ243" s="24">
        <v>386</v>
      </c>
      <c r="BA243" s="24">
        <v>457</v>
      </c>
      <c r="BD243" s="24">
        <v>380</v>
      </c>
      <c r="BE243" s="24">
        <v>335</v>
      </c>
      <c r="BF243" s="24">
        <v>165</v>
      </c>
      <c r="BG243" s="24">
        <v>120</v>
      </c>
      <c r="BH243" s="24">
        <v>575</v>
      </c>
      <c r="BI243" s="24">
        <v>204</v>
      </c>
      <c r="BJ243" s="24">
        <v>34</v>
      </c>
      <c r="BK243" s="24">
        <v>614</v>
      </c>
      <c r="BL243" s="24">
        <v>444</v>
      </c>
      <c r="BM243" s="24">
        <v>274</v>
      </c>
      <c r="BN243" s="24">
        <v>98</v>
      </c>
      <c r="BO243" s="24">
        <v>143</v>
      </c>
      <c r="BP243" s="24">
        <v>313</v>
      </c>
      <c r="BQ243" s="24">
        <v>483</v>
      </c>
      <c r="BR243" s="24">
        <v>528</v>
      </c>
      <c r="BS243" s="24">
        <v>352</v>
      </c>
      <c r="BT243" s="24">
        <v>182</v>
      </c>
      <c r="BU243" s="24">
        <v>12</v>
      </c>
      <c r="BV243" s="24">
        <v>592</v>
      </c>
      <c r="BW243" s="24">
        <v>422</v>
      </c>
      <c r="BX243" s="24">
        <v>51</v>
      </c>
      <c r="BY243" s="24">
        <v>506</v>
      </c>
      <c r="BZ243" s="24">
        <v>461</v>
      </c>
      <c r="CA243" s="24">
        <v>291</v>
      </c>
      <c r="CB243" s="24">
        <v>246</v>
      </c>
    </row>
    <row r="244" spans="2:80" ht="15" x14ac:dyDescent="0.25">
      <c r="B244" s="24">
        <v>427</v>
      </c>
      <c r="C244" s="24">
        <v>498</v>
      </c>
      <c r="D244" s="24">
        <v>419</v>
      </c>
      <c r="E244" s="24">
        <v>465</v>
      </c>
      <c r="F244" s="24">
        <v>381</v>
      </c>
      <c r="G244" s="24">
        <v>68</v>
      </c>
      <c r="H244" s="24">
        <v>114</v>
      </c>
      <c r="I244" s="24">
        <v>35</v>
      </c>
      <c r="J244" s="24">
        <v>76</v>
      </c>
      <c r="K244" s="24">
        <v>22</v>
      </c>
      <c r="L244" s="24">
        <v>309</v>
      </c>
      <c r="M244" s="24">
        <v>355</v>
      </c>
      <c r="N244" s="24">
        <v>296</v>
      </c>
      <c r="O244" s="24">
        <v>342</v>
      </c>
      <c r="P244" s="24">
        <v>263</v>
      </c>
      <c r="Q244" s="24">
        <v>575</v>
      </c>
      <c r="R244" s="24">
        <v>616</v>
      </c>
      <c r="S244" s="24">
        <v>537</v>
      </c>
      <c r="T244" s="24">
        <v>583</v>
      </c>
      <c r="U244" s="24">
        <v>504</v>
      </c>
      <c r="V244" s="24">
        <v>186</v>
      </c>
      <c r="W244" s="24">
        <v>232</v>
      </c>
      <c r="X244" s="24">
        <v>153</v>
      </c>
      <c r="Y244" s="24">
        <v>224</v>
      </c>
      <c r="Z244" s="24">
        <v>145</v>
      </c>
      <c r="AC244" s="24">
        <v>231</v>
      </c>
      <c r="AD244" s="24">
        <v>144</v>
      </c>
      <c r="AE244" s="24">
        <v>173</v>
      </c>
      <c r="AF244" s="24">
        <v>215</v>
      </c>
      <c r="AG244" s="24">
        <v>177</v>
      </c>
      <c r="AH244" s="24">
        <v>622</v>
      </c>
      <c r="AI244" s="24">
        <v>510</v>
      </c>
      <c r="AJ244" s="24">
        <v>539</v>
      </c>
      <c r="AK244" s="24">
        <v>576</v>
      </c>
      <c r="AL244" s="24">
        <v>568</v>
      </c>
      <c r="AM244" s="24">
        <v>363</v>
      </c>
      <c r="AN244" s="24">
        <v>271</v>
      </c>
      <c r="AO244" s="24">
        <v>280</v>
      </c>
      <c r="AP244" s="24">
        <v>342</v>
      </c>
      <c r="AQ244" s="24">
        <v>309</v>
      </c>
      <c r="AR244" s="24">
        <v>104</v>
      </c>
      <c r="AS244" s="24">
        <v>12</v>
      </c>
      <c r="AT244" s="24">
        <v>41</v>
      </c>
      <c r="AU244" s="24">
        <v>83</v>
      </c>
      <c r="AV244" s="24">
        <v>75</v>
      </c>
      <c r="AW244" s="24">
        <v>495</v>
      </c>
      <c r="AX244" s="24">
        <v>378</v>
      </c>
      <c r="AY244" s="24">
        <v>407</v>
      </c>
      <c r="AZ244" s="24">
        <v>474</v>
      </c>
      <c r="BA244" s="24">
        <v>436</v>
      </c>
      <c r="BD244" s="24">
        <v>374</v>
      </c>
      <c r="BE244" s="24">
        <v>179</v>
      </c>
      <c r="BF244" s="24">
        <v>9</v>
      </c>
      <c r="BG244" s="24">
        <v>589</v>
      </c>
      <c r="BH244" s="24">
        <v>419</v>
      </c>
      <c r="BI244" s="24">
        <v>73</v>
      </c>
      <c r="BJ244" s="24">
        <v>503</v>
      </c>
      <c r="BK244" s="24">
        <v>458</v>
      </c>
      <c r="BL244" s="24">
        <v>288</v>
      </c>
      <c r="BM244" s="24">
        <v>243</v>
      </c>
      <c r="BN244" s="24">
        <v>567</v>
      </c>
      <c r="BO244" s="24">
        <v>112</v>
      </c>
      <c r="BP244" s="24">
        <v>157</v>
      </c>
      <c r="BQ244" s="24">
        <v>327</v>
      </c>
      <c r="BR244" s="24">
        <v>397</v>
      </c>
      <c r="BS244" s="24">
        <v>221</v>
      </c>
      <c r="BT244" s="24">
        <v>26</v>
      </c>
      <c r="BU244" s="24">
        <v>606</v>
      </c>
      <c r="BV244" s="24">
        <v>436</v>
      </c>
      <c r="BW244" s="24">
        <v>266</v>
      </c>
      <c r="BX244" s="24">
        <v>550</v>
      </c>
      <c r="BY244" s="24">
        <v>480</v>
      </c>
      <c r="BZ244" s="24">
        <v>310</v>
      </c>
      <c r="CA244" s="24">
        <v>140</v>
      </c>
      <c r="CB244" s="24">
        <v>95</v>
      </c>
    </row>
    <row r="245" spans="2:80" ht="15" x14ac:dyDescent="0.25">
      <c r="B245" s="24">
        <v>415</v>
      </c>
      <c r="C245" s="24">
        <v>456</v>
      </c>
      <c r="D245" s="24">
        <v>377</v>
      </c>
      <c r="E245" s="24">
        <v>448</v>
      </c>
      <c r="F245" s="24">
        <v>494</v>
      </c>
      <c r="G245" s="24">
        <v>26</v>
      </c>
      <c r="H245" s="24">
        <v>97</v>
      </c>
      <c r="I245" s="24">
        <v>18</v>
      </c>
      <c r="J245" s="24">
        <v>64</v>
      </c>
      <c r="K245" s="24">
        <v>110</v>
      </c>
      <c r="L245" s="24">
        <v>292</v>
      </c>
      <c r="M245" s="24">
        <v>338</v>
      </c>
      <c r="N245" s="24">
        <v>259</v>
      </c>
      <c r="O245" s="24">
        <v>305</v>
      </c>
      <c r="P245" s="24">
        <v>371</v>
      </c>
      <c r="Q245" s="24">
        <v>533</v>
      </c>
      <c r="R245" s="24">
        <v>579</v>
      </c>
      <c r="S245" s="24">
        <v>525</v>
      </c>
      <c r="T245" s="24">
        <v>566</v>
      </c>
      <c r="U245" s="24">
        <v>612</v>
      </c>
      <c r="V245" s="24">
        <v>174</v>
      </c>
      <c r="W245" s="24">
        <v>220</v>
      </c>
      <c r="X245" s="24">
        <v>136</v>
      </c>
      <c r="Y245" s="24">
        <v>182</v>
      </c>
      <c r="Z245" s="24">
        <v>228</v>
      </c>
      <c r="AC245" s="24">
        <v>202</v>
      </c>
      <c r="AD245" s="24">
        <v>198</v>
      </c>
      <c r="AE245" s="24">
        <v>140</v>
      </c>
      <c r="AF245" s="24">
        <v>156</v>
      </c>
      <c r="AG245" s="24">
        <v>244</v>
      </c>
      <c r="AH245" s="24">
        <v>593</v>
      </c>
      <c r="AI245" s="24">
        <v>564</v>
      </c>
      <c r="AJ245" s="24">
        <v>501</v>
      </c>
      <c r="AK245" s="24">
        <v>547</v>
      </c>
      <c r="AL245" s="24">
        <v>610</v>
      </c>
      <c r="AM245" s="24">
        <v>334</v>
      </c>
      <c r="AN245" s="24">
        <v>305</v>
      </c>
      <c r="AO245" s="24">
        <v>267</v>
      </c>
      <c r="AP245" s="24">
        <v>288</v>
      </c>
      <c r="AQ245" s="24">
        <v>371</v>
      </c>
      <c r="AR245" s="24">
        <v>100</v>
      </c>
      <c r="AS245" s="24">
        <v>66</v>
      </c>
      <c r="AT245" s="24">
        <v>8</v>
      </c>
      <c r="AU245" s="24">
        <v>29</v>
      </c>
      <c r="AV245" s="24">
        <v>112</v>
      </c>
      <c r="AW245" s="24">
        <v>461</v>
      </c>
      <c r="AX245" s="24">
        <v>432</v>
      </c>
      <c r="AY245" s="24">
        <v>399</v>
      </c>
      <c r="AZ245" s="24">
        <v>420</v>
      </c>
      <c r="BA245" s="24">
        <v>478</v>
      </c>
      <c r="BD245" s="24">
        <v>218</v>
      </c>
      <c r="BE245" s="24">
        <v>48</v>
      </c>
      <c r="BF245" s="24">
        <v>603</v>
      </c>
      <c r="BG245" s="24">
        <v>433</v>
      </c>
      <c r="BH245" s="24">
        <v>263</v>
      </c>
      <c r="BI245" s="24">
        <v>542</v>
      </c>
      <c r="BJ245" s="24">
        <v>497</v>
      </c>
      <c r="BK245" s="24">
        <v>302</v>
      </c>
      <c r="BL245" s="24">
        <v>132</v>
      </c>
      <c r="BM245" s="24">
        <v>87</v>
      </c>
      <c r="BN245" s="24">
        <v>411</v>
      </c>
      <c r="BO245" s="24">
        <v>581</v>
      </c>
      <c r="BP245" s="24">
        <v>1</v>
      </c>
      <c r="BQ245" s="24">
        <v>196</v>
      </c>
      <c r="BR245" s="24">
        <v>366</v>
      </c>
      <c r="BS245" s="24">
        <v>70</v>
      </c>
      <c r="BT245" s="24">
        <v>525</v>
      </c>
      <c r="BU245" s="24">
        <v>455</v>
      </c>
      <c r="BV245" s="24">
        <v>285</v>
      </c>
      <c r="BW245" s="24">
        <v>240</v>
      </c>
      <c r="BX245" s="24">
        <v>394</v>
      </c>
      <c r="BY245" s="24">
        <v>349</v>
      </c>
      <c r="BZ245" s="24">
        <v>154</v>
      </c>
      <c r="CA245" s="24">
        <v>109</v>
      </c>
      <c r="CB245" s="24">
        <v>564</v>
      </c>
    </row>
    <row r="246" spans="2:80" ht="15" x14ac:dyDescent="0.25">
      <c r="B246" s="24">
        <v>266</v>
      </c>
      <c r="C246" s="24">
        <v>312</v>
      </c>
      <c r="D246" s="24">
        <v>358</v>
      </c>
      <c r="E246" s="24">
        <v>279</v>
      </c>
      <c r="F246" s="24">
        <v>350</v>
      </c>
      <c r="G246" s="24">
        <v>507</v>
      </c>
      <c r="H246" s="24">
        <v>553</v>
      </c>
      <c r="I246" s="24">
        <v>624</v>
      </c>
      <c r="J246" s="24">
        <v>545</v>
      </c>
      <c r="K246" s="24">
        <v>586</v>
      </c>
      <c r="L246" s="24">
        <v>148</v>
      </c>
      <c r="M246" s="24">
        <v>194</v>
      </c>
      <c r="N246" s="24">
        <v>240</v>
      </c>
      <c r="O246" s="24">
        <v>156</v>
      </c>
      <c r="P246" s="24">
        <v>202</v>
      </c>
      <c r="Q246" s="24">
        <v>389</v>
      </c>
      <c r="R246" s="24">
        <v>435</v>
      </c>
      <c r="S246" s="24">
        <v>476</v>
      </c>
      <c r="T246" s="24">
        <v>422</v>
      </c>
      <c r="U246" s="24">
        <v>468</v>
      </c>
      <c r="V246" s="24">
        <v>5</v>
      </c>
      <c r="W246" s="24">
        <v>71</v>
      </c>
      <c r="X246" s="24">
        <v>117</v>
      </c>
      <c r="Y246" s="24">
        <v>38</v>
      </c>
      <c r="Z246" s="24">
        <v>84</v>
      </c>
      <c r="AC246" s="24">
        <v>505</v>
      </c>
      <c r="AD246" s="24">
        <v>588</v>
      </c>
      <c r="AE246" s="24">
        <v>609</v>
      </c>
      <c r="AF246" s="24">
        <v>571</v>
      </c>
      <c r="AG246" s="24">
        <v>542</v>
      </c>
      <c r="AH246" s="24">
        <v>23</v>
      </c>
      <c r="AI246" s="24">
        <v>81</v>
      </c>
      <c r="AJ246" s="24">
        <v>102</v>
      </c>
      <c r="AK246" s="24">
        <v>69</v>
      </c>
      <c r="AL246" s="24">
        <v>40</v>
      </c>
      <c r="AM246" s="24">
        <v>132</v>
      </c>
      <c r="AN246" s="24">
        <v>220</v>
      </c>
      <c r="AO246" s="24">
        <v>236</v>
      </c>
      <c r="AP246" s="24">
        <v>178</v>
      </c>
      <c r="AQ246" s="24">
        <v>174</v>
      </c>
      <c r="AR246" s="24">
        <v>389</v>
      </c>
      <c r="AS246" s="24">
        <v>472</v>
      </c>
      <c r="AT246" s="24">
        <v>493</v>
      </c>
      <c r="AU246" s="24">
        <v>435</v>
      </c>
      <c r="AV246" s="24">
        <v>401</v>
      </c>
      <c r="AW246" s="24">
        <v>266</v>
      </c>
      <c r="AX246" s="24">
        <v>329</v>
      </c>
      <c r="AY246" s="24">
        <v>375</v>
      </c>
      <c r="AZ246" s="24">
        <v>312</v>
      </c>
      <c r="BA246" s="24">
        <v>283</v>
      </c>
      <c r="BD246" s="24">
        <v>369</v>
      </c>
      <c r="BE246" s="24">
        <v>414</v>
      </c>
      <c r="BF246" s="24">
        <v>584</v>
      </c>
      <c r="BG246" s="24">
        <v>4</v>
      </c>
      <c r="BH246" s="24">
        <v>199</v>
      </c>
      <c r="BI246" s="24">
        <v>545</v>
      </c>
      <c r="BJ246" s="24">
        <v>90</v>
      </c>
      <c r="BK246" s="24">
        <v>135</v>
      </c>
      <c r="BL246" s="24">
        <v>305</v>
      </c>
      <c r="BM246" s="24">
        <v>500</v>
      </c>
      <c r="BN246" s="24">
        <v>46</v>
      </c>
      <c r="BO246" s="24">
        <v>601</v>
      </c>
      <c r="BP246" s="24">
        <v>431</v>
      </c>
      <c r="BQ246" s="24">
        <v>261</v>
      </c>
      <c r="BR246" s="24">
        <v>216</v>
      </c>
      <c r="BS246" s="24">
        <v>392</v>
      </c>
      <c r="BT246" s="24">
        <v>562</v>
      </c>
      <c r="BU246" s="24">
        <v>107</v>
      </c>
      <c r="BV246" s="24">
        <v>152</v>
      </c>
      <c r="BW246" s="24">
        <v>347</v>
      </c>
      <c r="BX246" s="24">
        <v>68</v>
      </c>
      <c r="BY246" s="24">
        <v>238</v>
      </c>
      <c r="BZ246" s="24">
        <v>283</v>
      </c>
      <c r="CA246" s="24">
        <v>453</v>
      </c>
      <c r="CB246" s="24">
        <v>523</v>
      </c>
    </row>
    <row r="247" spans="2:80" ht="15" x14ac:dyDescent="0.25">
      <c r="B247" s="24">
        <v>354</v>
      </c>
      <c r="C247" s="24">
        <v>300</v>
      </c>
      <c r="D247" s="24">
        <v>341</v>
      </c>
      <c r="E247" s="24">
        <v>262</v>
      </c>
      <c r="F247" s="24">
        <v>308</v>
      </c>
      <c r="G247" s="24">
        <v>620</v>
      </c>
      <c r="H247" s="24">
        <v>536</v>
      </c>
      <c r="I247" s="24">
        <v>582</v>
      </c>
      <c r="J247" s="24">
        <v>503</v>
      </c>
      <c r="K247" s="24">
        <v>574</v>
      </c>
      <c r="L247" s="24">
        <v>231</v>
      </c>
      <c r="M247" s="24">
        <v>152</v>
      </c>
      <c r="N247" s="24">
        <v>223</v>
      </c>
      <c r="O247" s="24">
        <v>144</v>
      </c>
      <c r="P247" s="24">
        <v>190</v>
      </c>
      <c r="Q247" s="24">
        <v>497</v>
      </c>
      <c r="R247" s="24">
        <v>418</v>
      </c>
      <c r="S247" s="24">
        <v>464</v>
      </c>
      <c r="T247" s="24">
        <v>385</v>
      </c>
      <c r="U247" s="24">
        <v>426</v>
      </c>
      <c r="V247" s="24">
        <v>113</v>
      </c>
      <c r="W247" s="24">
        <v>34</v>
      </c>
      <c r="X247" s="24">
        <v>80</v>
      </c>
      <c r="Y247" s="24">
        <v>21</v>
      </c>
      <c r="Z247" s="24">
        <v>67</v>
      </c>
      <c r="AC247" s="24">
        <v>567</v>
      </c>
      <c r="AD247" s="24">
        <v>534</v>
      </c>
      <c r="AE247" s="24">
        <v>596</v>
      </c>
      <c r="AF247" s="24">
        <v>605</v>
      </c>
      <c r="AG247" s="24">
        <v>513</v>
      </c>
      <c r="AH247" s="24">
        <v>65</v>
      </c>
      <c r="AI247" s="24">
        <v>27</v>
      </c>
      <c r="AJ247" s="24">
        <v>94</v>
      </c>
      <c r="AK247" s="24">
        <v>123</v>
      </c>
      <c r="AL247" s="24">
        <v>6</v>
      </c>
      <c r="AM247" s="24">
        <v>199</v>
      </c>
      <c r="AN247" s="24">
        <v>161</v>
      </c>
      <c r="AO247" s="24">
        <v>203</v>
      </c>
      <c r="AP247" s="24">
        <v>232</v>
      </c>
      <c r="AQ247" s="24">
        <v>145</v>
      </c>
      <c r="AR247" s="24">
        <v>426</v>
      </c>
      <c r="AS247" s="24">
        <v>418</v>
      </c>
      <c r="AT247" s="24">
        <v>460</v>
      </c>
      <c r="AU247" s="24">
        <v>489</v>
      </c>
      <c r="AV247" s="24">
        <v>397</v>
      </c>
      <c r="AW247" s="24">
        <v>308</v>
      </c>
      <c r="AX247" s="24">
        <v>300</v>
      </c>
      <c r="AY247" s="24">
        <v>337</v>
      </c>
      <c r="AZ247" s="24">
        <v>366</v>
      </c>
      <c r="BA247" s="24">
        <v>254</v>
      </c>
      <c r="BD247" s="24">
        <v>213</v>
      </c>
      <c r="BE247" s="24">
        <v>258</v>
      </c>
      <c r="BF247" s="24">
        <v>428</v>
      </c>
      <c r="BG247" s="24">
        <v>623</v>
      </c>
      <c r="BH247" s="24">
        <v>43</v>
      </c>
      <c r="BI247" s="24">
        <v>389</v>
      </c>
      <c r="BJ247" s="24">
        <v>559</v>
      </c>
      <c r="BK247" s="24">
        <v>104</v>
      </c>
      <c r="BL247" s="24">
        <v>174</v>
      </c>
      <c r="BM247" s="24">
        <v>344</v>
      </c>
      <c r="BN247" s="24">
        <v>520</v>
      </c>
      <c r="BO247" s="24">
        <v>475</v>
      </c>
      <c r="BP247" s="24">
        <v>280</v>
      </c>
      <c r="BQ247" s="24">
        <v>235</v>
      </c>
      <c r="BR247" s="24">
        <v>65</v>
      </c>
      <c r="BS247" s="24">
        <v>361</v>
      </c>
      <c r="BT247" s="24">
        <v>406</v>
      </c>
      <c r="BU247" s="24">
        <v>576</v>
      </c>
      <c r="BV247" s="24">
        <v>21</v>
      </c>
      <c r="BW247" s="24">
        <v>191</v>
      </c>
      <c r="BX247" s="24">
        <v>537</v>
      </c>
      <c r="BY247" s="24">
        <v>82</v>
      </c>
      <c r="BZ247" s="24">
        <v>127</v>
      </c>
      <c r="CA247" s="24">
        <v>322</v>
      </c>
      <c r="CB247" s="24">
        <v>492</v>
      </c>
    </row>
    <row r="248" spans="2:80" ht="15" x14ac:dyDescent="0.25">
      <c r="B248" s="24">
        <v>337</v>
      </c>
      <c r="C248" s="24">
        <v>258</v>
      </c>
      <c r="D248" s="24">
        <v>304</v>
      </c>
      <c r="E248" s="24">
        <v>375</v>
      </c>
      <c r="F248" s="24">
        <v>291</v>
      </c>
      <c r="G248" s="24">
        <v>578</v>
      </c>
      <c r="H248" s="24">
        <v>524</v>
      </c>
      <c r="I248" s="24">
        <v>570</v>
      </c>
      <c r="J248" s="24">
        <v>611</v>
      </c>
      <c r="K248" s="24">
        <v>532</v>
      </c>
      <c r="L248" s="24">
        <v>219</v>
      </c>
      <c r="M248" s="24">
        <v>140</v>
      </c>
      <c r="N248" s="24">
        <v>181</v>
      </c>
      <c r="O248" s="24">
        <v>227</v>
      </c>
      <c r="P248" s="24">
        <v>173</v>
      </c>
      <c r="Q248" s="24">
        <v>460</v>
      </c>
      <c r="R248" s="24">
        <v>376</v>
      </c>
      <c r="S248" s="24">
        <v>447</v>
      </c>
      <c r="T248" s="24">
        <v>493</v>
      </c>
      <c r="U248" s="24">
        <v>414</v>
      </c>
      <c r="V248" s="24">
        <v>96</v>
      </c>
      <c r="W248" s="24">
        <v>17</v>
      </c>
      <c r="X248" s="24">
        <v>63</v>
      </c>
      <c r="Y248" s="24">
        <v>109</v>
      </c>
      <c r="Z248" s="24">
        <v>30</v>
      </c>
      <c r="AC248" s="24">
        <v>546</v>
      </c>
      <c r="AD248" s="24">
        <v>617</v>
      </c>
      <c r="AE248" s="24">
        <v>563</v>
      </c>
      <c r="AF248" s="24">
        <v>509</v>
      </c>
      <c r="AG248" s="24">
        <v>580</v>
      </c>
      <c r="AH248" s="24">
        <v>44</v>
      </c>
      <c r="AI248" s="24">
        <v>115</v>
      </c>
      <c r="AJ248" s="24">
        <v>56</v>
      </c>
      <c r="AK248" s="24">
        <v>2</v>
      </c>
      <c r="AL248" s="24">
        <v>98</v>
      </c>
      <c r="AM248" s="24">
        <v>153</v>
      </c>
      <c r="AN248" s="24">
        <v>249</v>
      </c>
      <c r="AO248" s="24">
        <v>195</v>
      </c>
      <c r="AP248" s="24">
        <v>136</v>
      </c>
      <c r="AQ248" s="24">
        <v>207</v>
      </c>
      <c r="AR248" s="24">
        <v>410</v>
      </c>
      <c r="AS248" s="24">
        <v>476</v>
      </c>
      <c r="AT248" s="24">
        <v>447</v>
      </c>
      <c r="AU248" s="24">
        <v>393</v>
      </c>
      <c r="AV248" s="24">
        <v>464</v>
      </c>
      <c r="AW248" s="24">
        <v>287</v>
      </c>
      <c r="AX248" s="24">
        <v>358</v>
      </c>
      <c r="AY248" s="24">
        <v>304</v>
      </c>
      <c r="AZ248" s="24">
        <v>275</v>
      </c>
      <c r="BA248" s="24">
        <v>341</v>
      </c>
      <c r="BD248" s="24">
        <v>57</v>
      </c>
      <c r="BE248" s="24">
        <v>227</v>
      </c>
      <c r="BF248" s="24">
        <v>297</v>
      </c>
      <c r="BG248" s="24">
        <v>467</v>
      </c>
      <c r="BH248" s="24">
        <v>512</v>
      </c>
      <c r="BI248" s="24">
        <v>358</v>
      </c>
      <c r="BJ248" s="24">
        <v>403</v>
      </c>
      <c r="BK248" s="24">
        <v>598</v>
      </c>
      <c r="BL248" s="24">
        <v>18</v>
      </c>
      <c r="BM248" s="24">
        <v>188</v>
      </c>
      <c r="BN248" s="24">
        <v>489</v>
      </c>
      <c r="BO248" s="24">
        <v>319</v>
      </c>
      <c r="BP248" s="24">
        <v>149</v>
      </c>
      <c r="BQ248" s="24">
        <v>79</v>
      </c>
      <c r="BR248" s="24">
        <v>534</v>
      </c>
      <c r="BS248" s="24">
        <v>210</v>
      </c>
      <c r="BT248" s="24">
        <v>255</v>
      </c>
      <c r="BU248" s="24">
        <v>450</v>
      </c>
      <c r="BV248" s="24">
        <v>620</v>
      </c>
      <c r="BW248" s="24">
        <v>40</v>
      </c>
      <c r="BX248" s="24">
        <v>381</v>
      </c>
      <c r="BY248" s="24">
        <v>551</v>
      </c>
      <c r="BZ248" s="24">
        <v>121</v>
      </c>
      <c r="CA248" s="24">
        <v>166</v>
      </c>
      <c r="CB248" s="24">
        <v>336</v>
      </c>
    </row>
    <row r="249" spans="2:80" ht="15" x14ac:dyDescent="0.25">
      <c r="B249" s="24">
        <v>325</v>
      </c>
      <c r="C249" s="24">
        <v>366</v>
      </c>
      <c r="D249" s="24">
        <v>287</v>
      </c>
      <c r="E249" s="24">
        <v>333</v>
      </c>
      <c r="F249" s="24">
        <v>254</v>
      </c>
      <c r="G249" s="24">
        <v>561</v>
      </c>
      <c r="H249" s="24">
        <v>607</v>
      </c>
      <c r="I249" s="24">
        <v>528</v>
      </c>
      <c r="J249" s="24">
        <v>599</v>
      </c>
      <c r="K249" s="24">
        <v>520</v>
      </c>
      <c r="L249" s="24">
        <v>177</v>
      </c>
      <c r="M249" s="24">
        <v>248</v>
      </c>
      <c r="N249" s="24">
        <v>169</v>
      </c>
      <c r="O249" s="24">
        <v>215</v>
      </c>
      <c r="P249" s="24">
        <v>131</v>
      </c>
      <c r="Q249" s="24">
        <v>443</v>
      </c>
      <c r="R249" s="24">
        <v>489</v>
      </c>
      <c r="S249" s="24">
        <v>410</v>
      </c>
      <c r="T249" s="24">
        <v>451</v>
      </c>
      <c r="U249" s="24">
        <v>397</v>
      </c>
      <c r="V249" s="24">
        <v>59</v>
      </c>
      <c r="W249" s="24">
        <v>105</v>
      </c>
      <c r="X249" s="24">
        <v>46</v>
      </c>
      <c r="Y249" s="24">
        <v>92</v>
      </c>
      <c r="Z249" s="24">
        <v>13</v>
      </c>
      <c r="AC249" s="24">
        <v>613</v>
      </c>
      <c r="AD249" s="24">
        <v>521</v>
      </c>
      <c r="AE249" s="24">
        <v>530</v>
      </c>
      <c r="AF249" s="24">
        <v>592</v>
      </c>
      <c r="AG249" s="24">
        <v>559</v>
      </c>
      <c r="AH249" s="24">
        <v>106</v>
      </c>
      <c r="AI249" s="24">
        <v>19</v>
      </c>
      <c r="AJ249" s="24">
        <v>48</v>
      </c>
      <c r="AK249" s="24">
        <v>90</v>
      </c>
      <c r="AL249" s="24">
        <v>52</v>
      </c>
      <c r="AM249" s="24">
        <v>245</v>
      </c>
      <c r="AN249" s="24">
        <v>128</v>
      </c>
      <c r="AO249" s="24">
        <v>157</v>
      </c>
      <c r="AP249" s="24">
        <v>224</v>
      </c>
      <c r="AQ249" s="24">
        <v>186</v>
      </c>
      <c r="AR249" s="24">
        <v>497</v>
      </c>
      <c r="AS249" s="24">
        <v>385</v>
      </c>
      <c r="AT249" s="24">
        <v>414</v>
      </c>
      <c r="AU249" s="24">
        <v>451</v>
      </c>
      <c r="AV249" s="24">
        <v>443</v>
      </c>
      <c r="AW249" s="24">
        <v>354</v>
      </c>
      <c r="AX249" s="24">
        <v>262</v>
      </c>
      <c r="AY249" s="24">
        <v>291</v>
      </c>
      <c r="AZ249" s="24">
        <v>333</v>
      </c>
      <c r="BA249" s="24">
        <v>325</v>
      </c>
      <c r="BD249" s="24">
        <v>526</v>
      </c>
      <c r="BE249" s="24">
        <v>96</v>
      </c>
      <c r="BF249" s="24">
        <v>141</v>
      </c>
      <c r="BG249" s="24">
        <v>311</v>
      </c>
      <c r="BH249" s="24">
        <v>481</v>
      </c>
      <c r="BI249" s="24">
        <v>202</v>
      </c>
      <c r="BJ249" s="24">
        <v>272</v>
      </c>
      <c r="BK249" s="24">
        <v>442</v>
      </c>
      <c r="BL249" s="24">
        <v>612</v>
      </c>
      <c r="BM249" s="24">
        <v>32</v>
      </c>
      <c r="BN249" s="24">
        <v>333</v>
      </c>
      <c r="BO249" s="24">
        <v>163</v>
      </c>
      <c r="BP249" s="24">
        <v>118</v>
      </c>
      <c r="BQ249" s="24">
        <v>573</v>
      </c>
      <c r="BR249" s="24">
        <v>378</v>
      </c>
      <c r="BS249" s="24">
        <v>54</v>
      </c>
      <c r="BT249" s="24">
        <v>249</v>
      </c>
      <c r="BU249" s="24">
        <v>294</v>
      </c>
      <c r="BV249" s="24">
        <v>464</v>
      </c>
      <c r="BW249" s="24">
        <v>509</v>
      </c>
      <c r="BX249" s="24">
        <v>355</v>
      </c>
      <c r="BY249" s="24">
        <v>425</v>
      </c>
      <c r="BZ249" s="24">
        <v>595</v>
      </c>
      <c r="CA249" s="24">
        <v>15</v>
      </c>
      <c r="CB249" s="24">
        <v>185</v>
      </c>
    </row>
    <row r="250" spans="2:80" ht="15" x14ac:dyDescent="0.25">
      <c r="B250" s="24">
        <v>283</v>
      </c>
      <c r="C250" s="24">
        <v>329</v>
      </c>
      <c r="D250" s="24">
        <v>275</v>
      </c>
      <c r="E250" s="24">
        <v>316</v>
      </c>
      <c r="F250" s="24">
        <v>362</v>
      </c>
      <c r="G250" s="24">
        <v>549</v>
      </c>
      <c r="H250" s="24">
        <v>595</v>
      </c>
      <c r="I250" s="24">
        <v>511</v>
      </c>
      <c r="J250" s="24">
        <v>557</v>
      </c>
      <c r="K250" s="24">
        <v>603</v>
      </c>
      <c r="L250" s="24">
        <v>165</v>
      </c>
      <c r="M250" s="24">
        <v>206</v>
      </c>
      <c r="N250" s="24">
        <v>127</v>
      </c>
      <c r="O250" s="24">
        <v>198</v>
      </c>
      <c r="P250" s="24">
        <v>244</v>
      </c>
      <c r="Q250" s="24">
        <v>401</v>
      </c>
      <c r="R250" s="24">
        <v>472</v>
      </c>
      <c r="S250" s="24">
        <v>393</v>
      </c>
      <c r="T250" s="24">
        <v>439</v>
      </c>
      <c r="U250" s="24">
        <v>485</v>
      </c>
      <c r="V250" s="24">
        <v>42</v>
      </c>
      <c r="W250" s="24">
        <v>88</v>
      </c>
      <c r="X250" s="24">
        <v>9</v>
      </c>
      <c r="Y250" s="24">
        <v>55</v>
      </c>
      <c r="Z250" s="24">
        <v>121</v>
      </c>
      <c r="AC250" s="24">
        <v>584</v>
      </c>
      <c r="AD250" s="24">
        <v>555</v>
      </c>
      <c r="AE250" s="24">
        <v>517</v>
      </c>
      <c r="AF250" s="24">
        <v>538</v>
      </c>
      <c r="AG250" s="24">
        <v>621</v>
      </c>
      <c r="AH250" s="24">
        <v>77</v>
      </c>
      <c r="AI250" s="24">
        <v>73</v>
      </c>
      <c r="AJ250" s="24">
        <v>15</v>
      </c>
      <c r="AK250" s="24">
        <v>31</v>
      </c>
      <c r="AL250" s="24">
        <v>119</v>
      </c>
      <c r="AM250" s="24">
        <v>211</v>
      </c>
      <c r="AN250" s="24">
        <v>182</v>
      </c>
      <c r="AO250" s="24">
        <v>149</v>
      </c>
      <c r="AP250" s="24">
        <v>170</v>
      </c>
      <c r="AQ250" s="24">
        <v>228</v>
      </c>
      <c r="AR250" s="24">
        <v>468</v>
      </c>
      <c r="AS250" s="24">
        <v>439</v>
      </c>
      <c r="AT250" s="24">
        <v>376</v>
      </c>
      <c r="AU250" s="24">
        <v>422</v>
      </c>
      <c r="AV250" s="24">
        <v>485</v>
      </c>
      <c r="AW250" s="24">
        <v>350</v>
      </c>
      <c r="AX250" s="24">
        <v>316</v>
      </c>
      <c r="AY250" s="24">
        <v>258</v>
      </c>
      <c r="AZ250" s="24">
        <v>279</v>
      </c>
      <c r="BA250" s="24">
        <v>362</v>
      </c>
      <c r="BD250" s="24">
        <v>400</v>
      </c>
      <c r="BE250" s="24">
        <v>570</v>
      </c>
      <c r="BF250" s="24">
        <v>115</v>
      </c>
      <c r="BG250" s="24">
        <v>160</v>
      </c>
      <c r="BH250" s="24">
        <v>330</v>
      </c>
      <c r="BI250" s="24">
        <v>71</v>
      </c>
      <c r="BJ250" s="24">
        <v>241</v>
      </c>
      <c r="BK250" s="24">
        <v>286</v>
      </c>
      <c r="BL250" s="24">
        <v>456</v>
      </c>
      <c r="BM250" s="24">
        <v>501</v>
      </c>
      <c r="BN250" s="24">
        <v>177</v>
      </c>
      <c r="BO250" s="24">
        <v>7</v>
      </c>
      <c r="BP250" s="24">
        <v>587</v>
      </c>
      <c r="BQ250" s="24">
        <v>417</v>
      </c>
      <c r="BR250" s="24">
        <v>372</v>
      </c>
      <c r="BS250" s="24">
        <v>548</v>
      </c>
      <c r="BT250" s="24">
        <v>93</v>
      </c>
      <c r="BU250" s="24">
        <v>138</v>
      </c>
      <c r="BV250" s="24">
        <v>308</v>
      </c>
      <c r="BW250" s="24">
        <v>478</v>
      </c>
      <c r="BX250" s="24">
        <v>224</v>
      </c>
      <c r="BY250" s="24">
        <v>269</v>
      </c>
      <c r="BZ250" s="24">
        <v>439</v>
      </c>
      <c r="CA250" s="24">
        <v>609</v>
      </c>
      <c r="CB250" s="24">
        <v>29</v>
      </c>
    </row>
    <row r="251" spans="2:80" ht="15" x14ac:dyDescent="0.25">
      <c r="B251" s="24">
        <v>139</v>
      </c>
      <c r="C251" s="24">
        <v>185</v>
      </c>
      <c r="D251" s="24">
        <v>226</v>
      </c>
      <c r="E251" s="24">
        <v>172</v>
      </c>
      <c r="F251" s="24">
        <v>218</v>
      </c>
      <c r="G251" s="24">
        <v>380</v>
      </c>
      <c r="H251" s="24">
        <v>446</v>
      </c>
      <c r="I251" s="24">
        <v>492</v>
      </c>
      <c r="J251" s="24">
        <v>413</v>
      </c>
      <c r="K251" s="24">
        <v>459</v>
      </c>
      <c r="L251" s="24">
        <v>16</v>
      </c>
      <c r="M251" s="24">
        <v>62</v>
      </c>
      <c r="N251" s="24">
        <v>108</v>
      </c>
      <c r="O251" s="24">
        <v>29</v>
      </c>
      <c r="P251" s="24">
        <v>100</v>
      </c>
      <c r="Q251" s="24">
        <v>257</v>
      </c>
      <c r="R251" s="24">
        <v>303</v>
      </c>
      <c r="S251" s="24">
        <v>374</v>
      </c>
      <c r="T251" s="24">
        <v>295</v>
      </c>
      <c r="U251" s="24">
        <v>336</v>
      </c>
      <c r="V251" s="24">
        <v>523</v>
      </c>
      <c r="W251" s="24">
        <v>569</v>
      </c>
      <c r="X251" s="24">
        <v>615</v>
      </c>
      <c r="Y251" s="24">
        <v>531</v>
      </c>
      <c r="Z251" s="24">
        <v>577</v>
      </c>
      <c r="AC251" s="24">
        <v>391</v>
      </c>
      <c r="AD251" s="24">
        <v>454</v>
      </c>
      <c r="AE251" s="24">
        <v>500</v>
      </c>
      <c r="AF251" s="24">
        <v>437</v>
      </c>
      <c r="AG251" s="24">
        <v>408</v>
      </c>
      <c r="AH251" s="24">
        <v>257</v>
      </c>
      <c r="AI251" s="24">
        <v>345</v>
      </c>
      <c r="AJ251" s="24">
        <v>361</v>
      </c>
      <c r="AK251" s="24">
        <v>303</v>
      </c>
      <c r="AL251" s="24">
        <v>299</v>
      </c>
      <c r="AM251" s="24">
        <v>14</v>
      </c>
      <c r="AN251" s="24">
        <v>97</v>
      </c>
      <c r="AO251" s="24">
        <v>118</v>
      </c>
      <c r="AP251" s="24">
        <v>60</v>
      </c>
      <c r="AQ251" s="24">
        <v>26</v>
      </c>
      <c r="AR251" s="24">
        <v>130</v>
      </c>
      <c r="AS251" s="24">
        <v>213</v>
      </c>
      <c r="AT251" s="24">
        <v>234</v>
      </c>
      <c r="AU251" s="24">
        <v>196</v>
      </c>
      <c r="AV251" s="24">
        <v>167</v>
      </c>
      <c r="AW251" s="24">
        <v>523</v>
      </c>
      <c r="AX251" s="24">
        <v>581</v>
      </c>
      <c r="AY251" s="24">
        <v>602</v>
      </c>
      <c r="AZ251" s="24">
        <v>569</v>
      </c>
      <c r="BA251" s="24">
        <v>540</v>
      </c>
      <c r="BD251" s="24">
        <v>180</v>
      </c>
      <c r="BE251" s="24">
        <v>375</v>
      </c>
      <c r="BF251" s="24">
        <v>420</v>
      </c>
      <c r="BG251" s="24">
        <v>590</v>
      </c>
      <c r="BH251" s="24">
        <v>10</v>
      </c>
      <c r="BI251" s="24">
        <v>476</v>
      </c>
      <c r="BJ251" s="24">
        <v>546</v>
      </c>
      <c r="BK251" s="24">
        <v>91</v>
      </c>
      <c r="BL251" s="24">
        <v>136</v>
      </c>
      <c r="BM251" s="24">
        <v>306</v>
      </c>
      <c r="BN251" s="24">
        <v>607</v>
      </c>
      <c r="BO251" s="24">
        <v>437</v>
      </c>
      <c r="BP251" s="24">
        <v>267</v>
      </c>
      <c r="BQ251" s="24">
        <v>222</v>
      </c>
      <c r="BR251" s="24">
        <v>27</v>
      </c>
      <c r="BS251" s="24">
        <v>328</v>
      </c>
      <c r="BT251" s="24">
        <v>398</v>
      </c>
      <c r="BU251" s="24">
        <v>568</v>
      </c>
      <c r="BV251" s="24">
        <v>113</v>
      </c>
      <c r="BW251" s="24">
        <v>158</v>
      </c>
      <c r="BX251" s="24">
        <v>504</v>
      </c>
      <c r="BY251" s="24">
        <v>74</v>
      </c>
      <c r="BZ251" s="24">
        <v>244</v>
      </c>
      <c r="CA251" s="24">
        <v>289</v>
      </c>
      <c r="CB251" s="24">
        <v>459</v>
      </c>
    </row>
    <row r="252" spans="2:80" ht="15" x14ac:dyDescent="0.25">
      <c r="B252" s="24">
        <v>247</v>
      </c>
      <c r="C252" s="24">
        <v>168</v>
      </c>
      <c r="D252" s="24">
        <v>214</v>
      </c>
      <c r="E252" s="24">
        <v>135</v>
      </c>
      <c r="F252" s="24">
        <v>176</v>
      </c>
      <c r="G252" s="24">
        <v>488</v>
      </c>
      <c r="H252" s="24">
        <v>409</v>
      </c>
      <c r="I252" s="24">
        <v>455</v>
      </c>
      <c r="J252" s="24">
        <v>396</v>
      </c>
      <c r="K252" s="24">
        <v>442</v>
      </c>
      <c r="L252" s="24">
        <v>104</v>
      </c>
      <c r="M252" s="24">
        <v>50</v>
      </c>
      <c r="N252" s="24">
        <v>91</v>
      </c>
      <c r="O252" s="24">
        <v>12</v>
      </c>
      <c r="P252" s="24">
        <v>58</v>
      </c>
      <c r="Q252" s="24">
        <v>370</v>
      </c>
      <c r="R252" s="24">
        <v>286</v>
      </c>
      <c r="S252" s="24">
        <v>332</v>
      </c>
      <c r="T252" s="24">
        <v>253</v>
      </c>
      <c r="U252" s="24">
        <v>324</v>
      </c>
      <c r="V252" s="24">
        <v>606</v>
      </c>
      <c r="W252" s="24">
        <v>527</v>
      </c>
      <c r="X252" s="24">
        <v>598</v>
      </c>
      <c r="Y252" s="24">
        <v>519</v>
      </c>
      <c r="Z252" s="24">
        <v>565</v>
      </c>
      <c r="AC252" s="24">
        <v>433</v>
      </c>
      <c r="AD252" s="24">
        <v>425</v>
      </c>
      <c r="AE252" s="24">
        <v>462</v>
      </c>
      <c r="AF252" s="24">
        <v>491</v>
      </c>
      <c r="AG252" s="24">
        <v>379</v>
      </c>
      <c r="AH252" s="24">
        <v>324</v>
      </c>
      <c r="AI252" s="24">
        <v>286</v>
      </c>
      <c r="AJ252" s="24">
        <v>328</v>
      </c>
      <c r="AK252" s="24">
        <v>357</v>
      </c>
      <c r="AL252" s="24">
        <v>270</v>
      </c>
      <c r="AM252" s="24">
        <v>51</v>
      </c>
      <c r="AN252" s="24">
        <v>43</v>
      </c>
      <c r="AO252" s="24">
        <v>85</v>
      </c>
      <c r="AP252" s="24">
        <v>114</v>
      </c>
      <c r="AQ252" s="24">
        <v>22</v>
      </c>
      <c r="AR252" s="24">
        <v>192</v>
      </c>
      <c r="AS252" s="24">
        <v>159</v>
      </c>
      <c r="AT252" s="24">
        <v>221</v>
      </c>
      <c r="AU252" s="24">
        <v>230</v>
      </c>
      <c r="AV252" s="24">
        <v>138</v>
      </c>
      <c r="AW252" s="24">
        <v>565</v>
      </c>
      <c r="AX252" s="24">
        <v>527</v>
      </c>
      <c r="AY252" s="24">
        <v>594</v>
      </c>
      <c r="AZ252" s="24">
        <v>623</v>
      </c>
      <c r="BA252" s="24">
        <v>506</v>
      </c>
      <c r="BD252" s="24">
        <v>49</v>
      </c>
      <c r="BE252" s="24">
        <v>219</v>
      </c>
      <c r="BF252" s="24">
        <v>264</v>
      </c>
      <c r="BG252" s="24">
        <v>434</v>
      </c>
      <c r="BH252" s="24">
        <v>604</v>
      </c>
      <c r="BI252" s="24">
        <v>350</v>
      </c>
      <c r="BJ252" s="24">
        <v>395</v>
      </c>
      <c r="BK252" s="24">
        <v>565</v>
      </c>
      <c r="BL252" s="24">
        <v>110</v>
      </c>
      <c r="BM252" s="24">
        <v>155</v>
      </c>
      <c r="BN252" s="24">
        <v>451</v>
      </c>
      <c r="BO252" s="24">
        <v>281</v>
      </c>
      <c r="BP252" s="24">
        <v>236</v>
      </c>
      <c r="BQ252" s="24">
        <v>66</v>
      </c>
      <c r="BR252" s="24">
        <v>521</v>
      </c>
      <c r="BS252" s="24">
        <v>197</v>
      </c>
      <c r="BT252" s="24">
        <v>367</v>
      </c>
      <c r="BU252" s="24">
        <v>412</v>
      </c>
      <c r="BV252" s="24">
        <v>582</v>
      </c>
      <c r="BW252" s="24">
        <v>2</v>
      </c>
      <c r="BX252" s="24">
        <v>498</v>
      </c>
      <c r="BY252" s="24">
        <v>543</v>
      </c>
      <c r="BZ252" s="24">
        <v>88</v>
      </c>
      <c r="CA252" s="24">
        <v>133</v>
      </c>
      <c r="CB252" s="24">
        <v>303</v>
      </c>
    </row>
    <row r="253" spans="2:80" ht="15" x14ac:dyDescent="0.25">
      <c r="B253" s="24">
        <v>210</v>
      </c>
      <c r="C253" s="24">
        <v>126</v>
      </c>
      <c r="D253" s="24">
        <v>197</v>
      </c>
      <c r="E253" s="24">
        <v>243</v>
      </c>
      <c r="F253" s="24">
        <v>164</v>
      </c>
      <c r="G253" s="24">
        <v>471</v>
      </c>
      <c r="H253" s="24">
        <v>392</v>
      </c>
      <c r="I253" s="24">
        <v>438</v>
      </c>
      <c r="J253" s="24">
        <v>484</v>
      </c>
      <c r="K253" s="24">
        <v>405</v>
      </c>
      <c r="L253" s="24">
        <v>87</v>
      </c>
      <c r="M253" s="24">
        <v>8</v>
      </c>
      <c r="N253" s="24">
        <v>54</v>
      </c>
      <c r="O253" s="24">
        <v>125</v>
      </c>
      <c r="P253" s="24">
        <v>41</v>
      </c>
      <c r="Q253" s="24">
        <v>328</v>
      </c>
      <c r="R253" s="24">
        <v>274</v>
      </c>
      <c r="S253" s="24">
        <v>320</v>
      </c>
      <c r="T253" s="24">
        <v>361</v>
      </c>
      <c r="U253" s="24">
        <v>282</v>
      </c>
      <c r="V253" s="24">
        <v>594</v>
      </c>
      <c r="W253" s="24">
        <v>515</v>
      </c>
      <c r="X253" s="24">
        <v>556</v>
      </c>
      <c r="Y253" s="24">
        <v>602</v>
      </c>
      <c r="Z253" s="24">
        <v>548</v>
      </c>
      <c r="AC253" s="24">
        <v>412</v>
      </c>
      <c r="AD253" s="24">
        <v>483</v>
      </c>
      <c r="AE253" s="24">
        <v>429</v>
      </c>
      <c r="AF253" s="24">
        <v>400</v>
      </c>
      <c r="AG253" s="24">
        <v>466</v>
      </c>
      <c r="AH253" s="24">
        <v>278</v>
      </c>
      <c r="AI253" s="24">
        <v>374</v>
      </c>
      <c r="AJ253" s="24">
        <v>320</v>
      </c>
      <c r="AK253" s="24">
        <v>261</v>
      </c>
      <c r="AL253" s="24">
        <v>332</v>
      </c>
      <c r="AM253" s="24">
        <v>35</v>
      </c>
      <c r="AN253" s="24">
        <v>101</v>
      </c>
      <c r="AO253" s="24">
        <v>72</v>
      </c>
      <c r="AP253" s="24">
        <v>18</v>
      </c>
      <c r="AQ253" s="24">
        <v>89</v>
      </c>
      <c r="AR253" s="24">
        <v>171</v>
      </c>
      <c r="AS253" s="24">
        <v>242</v>
      </c>
      <c r="AT253" s="24">
        <v>188</v>
      </c>
      <c r="AU253" s="24">
        <v>134</v>
      </c>
      <c r="AV253" s="24">
        <v>205</v>
      </c>
      <c r="AW253" s="24">
        <v>544</v>
      </c>
      <c r="AX253" s="24">
        <v>615</v>
      </c>
      <c r="AY253" s="24">
        <v>556</v>
      </c>
      <c r="AZ253" s="24">
        <v>502</v>
      </c>
      <c r="BA253" s="24">
        <v>598</v>
      </c>
      <c r="BD253" s="24">
        <v>518</v>
      </c>
      <c r="BE253" s="24">
        <v>63</v>
      </c>
      <c r="BF253" s="24">
        <v>233</v>
      </c>
      <c r="BG253" s="24">
        <v>278</v>
      </c>
      <c r="BH253" s="24">
        <v>473</v>
      </c>
      <c r="BI253" s="24">
        <v>194</v>
      </c>
      <c r="BJ253" s="24">
        <v>364</v>
      </c>
      <c r="BK253" s="24">
        <v>409</v>
      </c>
      <c r="BL253" s="24">
        <v>579</v>
      </c>
      <c r="BM253" s="24">
        <v>24</v>
      </c>
      <c r="BN253" s="24">
        <v>325</v>
      </c>
      <c r="BO253" s="24">
        <v>130</v>
      </c>
      <c r="BP253" s="24">
        <v>85</v>
      </c>
      <c r="BQ253" s="24">
        <v>540</v>
      </c>
      <c r="BR253" s="24">
        <v>495</v>
      </c>
      <c r="BS253" s="24">
        <v>41</v>
      </c>
      <c r="BT253" s="24">
        <v>211</v>
      </c>
      <c r="BU253" s="24">
        <v>256</v>
      </c>
      <c r="BV253" s="24">
        <v>426</v>
      </c>
      <c r="BW253" s="24">
        <v>621</v>
      </c>
      <c r="BX253" s="24">
        <v>342</v>
      </c>
      <c r="BY253" s="24">
        <v>387</v>
      </c>
      <c r="BZ253" s="24">
        <v>557</v>
      </c>
      <c r="CA253" s="24">
        <v>102</v>
      </c>
      <c r="CB253" s="24">
        <v>172</v>
      </c>
    </row>
    <row r="254" spans="2:80" ht="15" x14ac:dyDescent="0.25">
      <c r="B254" s="24">
        <v>193</v>
      </c>
      <c r="C254" s="24">
        <v>239</v>
      </c>
      <c r="D254" s="24">
        <v>160</v>
      </c>
      <c r="E254" s="24">
        <v>201</v>
      </c>
      <c r="F254" s="24">
        <v>147</v>
      </c>
      <c r="G254" s="24">
        <v>434</v>
      </c>
      <c r="H254" s="24">
        <v>480</v>
      </c>
      <c r="I254" s="24">
        <v>421</v>
      </c>
      <c r="J254" s="24">
        <v>467</v>
      </c>
      <c r="K254" s="24">
        <v>388</v>
      </c>
      <c r="L254" s="24">
        <v>75</v>
      </c>
      <c r="M254" s="24">
        <v>116</v>
      </c>
      <c r="N254" s="24">
        <v>37</v>
      </c>
      <c r="O254" s="24">
        <v>83</v>
      </c>
      <c r="P254" s="24">
        <v>4</v>
      </c>
      <c r="Q254" s="24">
        <v>311</v>
      </c>
      <c r="R254" s="24">
        <v>357</v>
      </c>
      <c r="S254" s="24">
        <v>278</v>
      </c>
      <c r="T254" s="24">
        <v>349</v>
      </c>
      <c r="U254" s="24">
        <v>270</v>
      </c>
      <c r="V254" s="24">
        <v>552</v>
      </c>
      <c r="W254" s="24">
        <v>623</v>
      </c>
      <c r="X254" s="24">
        <v>544</v>
      </c>
      <c r="Y254" s="24">
        <v>590</v>
      </c>
      <c r="Z254" s="24">
        <v>506</v>
      </c>
      <c r="AC254" s="24">
        <v>479</v>
      </c>
      <c r="AD254" s="24">
        <v>387</v>
      </c>
      <c r="AE254" s="24">
        <v>416</v>
      </c>
      <c r="AF254" s="24">
        <v>458</v>
      </c>
      <c r="AG254" s="24">
        <v>450</v>
      </c>
      <c r="AH254" s="24">
        <v>370</v>
      </c>
      <c r="AI254" s="24">
        <v>253</v>
      </c>
      <c r="AJ254" s="24">
        <v>282</v>
      </c>
      <c r="AK254" s="24">
        <v>349</v>
      </c>
      <c r="AL254" s="24">
        <v>311</v>
      </c>
      <c r="AM254" s="24">
        <v>122</v>
      </c>
      <c r="AN254" s="24">
        <v>10</v>
      </c>
      <c r="AO254" s="24">
        <v>39</v>
      </c>
      <c r="AP254" s="24">
        <v>76</v>
      </c>
      <c r="AQ254" s="24">
        <v>68</v>
      </c>
      <c r="AR254" s="24">
        <v>238</v>
      </c>
      <c r="AS254" s="24">
        <v>146</v>
      </c>
      <c r="AT254" s="24">
        <v>155</v>
      </c>
      <c r="AU254" s="24">
        <v>217</v>
      </c>
      <c r="AV254" s="24">
        <v>184</v>
      </c>
      <c r="AW254" s="24">
        <v>606</v>
      </c>
      <c r="AX254" s="24">
        <v>519</v>
      </c>
      <c r="AY254" s="24">
        <v>548</v>
      </c>
      <c r="AZ254" s="24">
        <v>590</v>
      </c>
      <c r="BA254" s="24">
        <v>552</v>
      </c>
      <c r="BD254" s="24">
        <v>487</v>
      </c>
      <c r="BE254" s="24">
        <v>532</v>
      </c>
      <c r="BF254" s="24">
        <v>77</v>
      </c>
      <c r="BG254" s="24">
        <v>147</v>
      </c>
      <c r="BH254" s="24">
        <v>317</v>
      </c>
      <c r="BI254" s="24">
        <v>38</v>
      </c>
      <c r="BJ254" s="24">
        <v>208</v>
      </c>
      <c r="BK254" s="24">
        <v>253</v>
      </c>
      <c r="BL254" s="24">
        <v>448</v>
      </c>
      <c r="BM254" s="24">
        <v>618</v>
      </c>
      <c r="BN254" s="24">
        <v>169</v>
      </c>
      <c r="BO254" s="24">
        <v>124</v>
      </c>
      <c r="BP254" s="24">
        <v>554</v>
      </c>
      <c r="BQ254" s="24">
        <v>384</v>
      </c>
      <c r="BR254" s="24">
        <v>339</v>
      </c>
      <c r="BS254" s="24">
        <v>515</v>
      </c>
      <c r="BT254" s="24">
        <v>60</v>
      </c>
      <c r="BU254" s="24">
        <v>230</v>
      </c>
      <c r="BV254" s="24">
        <v>300</v>
      </c>
      <c r="BW254" s="24">
        <v>470</v>
      </c>
      <c r="BX254" s="24">
        <v>186</v>
      </c>
      <c r="BY254" s="24">
        <v>356</v>
      </c>
      <c r="BZ254" s="24">
        <v>401</v>
      </c>
      <c r="CA254" s="24">
        <v>596</v>
      </c>
      <c r="CB254" s="24">
        <v>16</v>
      </c>
    </row>
    <row r="255" spans="2:80" ht="15" x14ac:dyDescent="0.25">
      <c r="B255" s="24">
        <v>151</v>
      </c>
      <c r="C255" s="24">
        <v>222</v>
      </c>
      <c r="D255" s="24">
        <v>143</v>
      </c>
      <c r="E255" s="24">
        <v>189</v>
      </c>
      <c r="F255" s="24">
        <v>235</v>
      </c>
      <c r="G255" s="24">
        <v>417</v>
      </c>
      <c r="H255" s="24">
        <v>463</v>
      </c>
      <c r="I255" s="24">
        <v>384</v>
      </c>
      <c r="J255" s="24">
        <v>430</v>
      </c>
      <c r="K255" s="24">
        <v>496</v>
      </c>
      <c r="L255" s="24">
        <v>33</v>
      </c>
      <c r="M255" s="24">
        <v>79</v>
      </c>
      <c r="N255" s="24">
        <v>25</v>
      </c>
      <c r="O255" s="24">
        <v>66</v>
      </c>
      <c r="P255" s="24">
        <v>112</v>
      </c>
      <c r="Q255" s="24">
        <v>299</v>
      </c>
      <c r="R255" s="24">
        <v>345</v>
      </c>
      <c r="S255" s="24">
        <v>261</v>
      </c>
      <c r="T255" s="24">
        <v>307</v>
      </c>
      <c r="U255" s="24">
        <v>353</v>
      </c>
      <c r="V255" s="24">
        <v>540</v>
      </c>
      <c r="W255" s="24">
        <v>581</v>
      </c>
      <c r="X255" s="24">
        <v>502</v>
      </c>
      <c r="Y255" s="24">
        <v>573</v>
      </c>
      <c r="Z255" s="24">
        <v>619</v>
      </c>
      <c r="AC255" s="24">
        <v>475</v>
      </c>
      <c r="AD255" s="24">
        <v>441</v>
      </c>
      <c r="AE255" s="24">
        <v>383</v>
      </c>
      <c r="AF255" s="24">
        <v>404</v>
      </c>
      <c r="AG255" s="24">
        <v>487</v>
      </c>
      <c r="AH255" s="24">
        <v>336</v>
      </c>
      <c r="AI255" s="24">
        <v>307</v>
      </c>
      <c r="AJ255" s="24">
        <v>274</v>
      </c>
      <c r="AK255" s="24">
        <v>295</v>
      </c>
      <c r="AL255" s="24">
        <v>353</v>
      </c>
      <c r="AM255" s="24">
        <v>93</v>
      </c>
      <c r="AN255" s="24">
        <v>64</v>
      </c>
      <c r="AO255" s="24">
        <v>1</v>
      </c>
      <c r="AP255" s="24">
        <v>47</v>
      </c>
      <c r="AQ255" s="24">
        <v>110</v>
      </c>
      <c r="AR255" s="24">
        <v>209</v>
      </c>
      <c r="AS255" s="24">
        <v>180</v>
      </c>
      <c r="AT255" s="24">
        <v>142</v>
      </c>
      <c r="AU255" s="24">
        <v>163</v>
      </c>
      <c r="AV255" s="24">
        <v>246</v>
      </c>
      <c r="AW255" s="24">
        <v>577</v>
      </c>
      <c r="AX255" s="24">
        <v>573</v>
      </c>
      <c r="AY255" s="24">
        <v>515</v>
      </c>
      <c r="AZ255" s="24">
        <v>531</v>
      </c>
      <c r="BA255" s="24">
        <v>619</v>
      </c>
      <c r="BD255" s="24">
        <v>331</v>
      </c>
      <c r="BE255" s="24">
        <v>376</v>
      </c>
      <c r="BF255" s="24">
        <v>571</v>
      </c>
      <c r="BG255" s="24">
        <v>116</v>
      </c>
      <c r="BH255" s="24">
        <v>161</v>
      </c>
      <c r="BI255" s="24">
        <v>507</v>
      </c>
      <c r="BJ255" s="24">
        <v>52</v>
      </c>
      <c r="BK255" s="24">
        <v>247</v>
      </c>
      <c r="BL255" s="24">
        <v>292</v>
      </c>
      <c r="BM255" s="24">
        <v>462</v>
      </c>
      <c r="BN255" s="24">
        <v>13</v>
      </c>
      <c r="BO255" s="24">
        <v>593</v>
      </c>
      <c r="BP255" s="24">
        <v>423</v>
      </c>
      <c r="BQ255" s="24">
        <v>353</v>
      </c>
      <c r="BR255" s="24">
        <v>183</v>
      </c>
      <c r="BS255" s="24">
        <v>484</v>
      </c>
      <c r="BT255" s="24">
        <v>529</v>
      </c>
      <c r="BU255" s="24">
        <v>99</v>
      </c>
      <c r="BV255" s="24">
        <v>144</v>
      </c>
      <c r="BW255" s="24">
        <v>314</v>
      </c>
      <c r="BX255" s="24">
        <v>35</v>
      </c>
      <c r="BY255" s="24">
        <v>205</v>
      </c>
      <c r="BZ255" s="24">
        <v>275</v>
      </c>
      <c r="CA255" s="24">
        <v>445</v>
      </c>
      <c r="CB255" s="24">
        <v>615</v>
      </c>
    </row>
    <row r="260" spans="2:80" ht="15" x14ac:dyDescent="0.25">
      <c r="N260" s="330" t="s">
        <v>715</v>
      </c>
      <c r="AO260" s="330" t="s">
        <v>717</v>
      </c>
      <c r="BP260" s="330" t="s">
        <v>719</v>
      </c>
    </row>
    <row r="262" spans="2:80" x14ac:dyDescent="0.2">
      <c r="B262" s="335" t="s">
        <v>620</v>
      </c>
      <c r="C262" s="193" t="s">
        <v>602</v>
      </c>
      <c r="D262" s="193" t="s">
        <v>525</v>
      </c>
      <c r="E262" s="193" t="s">
        <v>128</v>
      </c>
      <c r="F262" s="193" t="s">
        <v>539</v>
      </c>
      <c r="G262" s="193" t="s">
        <v>479</v>
      </c>
      <c r="H262" s="193" t="s">
        <v>438</v>
      </c>
      <c r="I262" s="193" t="s">
        <v>221</v>
      </c>
      <c r="J262" s="193" t="s">
        <v>125</v>
      </c>
      <c r="K262" s="193" t="s">
        <v>440</v>
      </c>
      <c r="L262" s="193" t="s">
        <v>486</v>
      </c>
      <c r="M262" s="193" t="s">
        <v>276</v>
      </c>
      <c r="N262" s="336" t="s">
        <v>434</v>
      </c>
      <c r="O262" s="193" t="s">
        <v>118</v>
      </c>
      <c r="P262" s="193" t="s">
        <v>448</v>
      </c>
      <c r="Q262" s="193" t="s">
        <v>346</v>
      </c>
      <c r="R262" s="193" t="s">
        <v>469</v>
      </c>
      <c r="S262" s="193" t="s">
        <v>528</v>
      </c>
      <c r="T262" s="193" t="s">
        <v>138</v>
      </c>
      <c r="U262" s="193" t="s">
        <v>698</v>
      </c>
      <c r="V262" s="193" t="s">
        <v>484</v>
      </c>
      <c r="W262" s="193" t="s">
        <v>444</v>
      </c>
      <c r="X262" s="193" t="s">
        <v>446</v>
      </c>
      <c r="Y262" s="193" t="s">
        <v>131</v>
      </c>
      <c r="Z262" s="337" t="s">
        <v>82</v>
      </c>
      <c r="AC262" s="335" t="s">
        <v>620</v>
      </c>
      <c r="AD262" s="193" t="s">
        <v>331</v>
      </c>
      <c r="AE262" s="193" t="s">
        <v>507</v>
      </c>
      <c r="AF262" s="193" t="s">
        <v>602</v>
      </c>
      <c r="AG262" s="193" t="s">
        <v>494</v>
      </c>
      <c r="AH262" s="193" t="s">
        <v>237</v>
      </c>
      <c r="AI262" s="193" t="s">
        <v>100</v>
      </c>
      <c r="AJ262" s="193" t="s">
        <v>354</v>
      </c>
      <c r="AK262" s="193" t="s">
        <v>168</v>
      </c>
      <c r="AL262" s="193" t="s">
        <v>267</v>
      </c>
      <c r="AM262" s="193" t="s">
        <v>274</v>
      </c>
      <c r="AN262" s="193" t="s">
        <v>661</v>
      </c>
      <c r="AO262" s="336" t="s">
        <v>562</v>
      </c>
      <c r="AP262" s="193" t="s">
        <v>432</v>
      </c>
      <c r="AQ262" s="193" t="s">
        <v>614</v>
      </c>
      <c r="AR262" s="193" t="s">
        <v>479</v>
      </c>
      <c r="AS262" s="193" t="s">
        <v>374</v>
      </c>
      <c r="AT262" s="193" t="s">
        <v>546</v>
      </c>
      <c r="AU262" s="193" t="s">
        <v>438</v>
      </c>
      <c r="AV262" s="193" t="s">
        <v>89</v>
      </c>
      <c r="AW262" s="193" t="s">
        <v>571</v>
      </c>
      <c r="AX262" s="193" t="s">
        <v>226</v>
      </c>
      <c r="AY262" s="193" t="s">
        <v>428</v>
      </c>
      <c r="AZ262" s="193" t="s">
        <v>459</v>
      </c>
      <c r="BA262" s="337" t="s">
        <v>250</v>
      </c>
      <c r="BD262" s="335" t="s">
        <v>472</v>
      </c>
      <c r="BE262" s="193" t="s">
        <v>246</v>
      </c>
      <c r="BF262" s="193" t="s">
        <v>646</v>
      </c>
      <c r="BG262" s="193" t="s">
        <v>103</v>
      </c>
      <c r="BH262" s="193" t="s">
        <v>77</v>
      </c>
      <c r="BI262" s="193" t="s">
        <v>177</v>
      </c>
      <c r="BJ262" s="193" t="s">
        <v>694</v>
      </c>
      <c r="BK262" s="193" t="s">
        <v>79</v>
      </c>
      <c r="BL262" s="193" t="s">
        <v>95</v>
      </c>
      <c r="BM262" s="193" t="s">
        <v>413</v>
      </c>
      <c r="BN262" s="349" t="s">
        <v>582</v>
      </c>
      <c r="BO262" s="348" t="s">
        <v>479</v>
      </c>
      <c r="BP262" s="336" t="s">
        <v>518</v>
      </c>
      <c r="BQ262" s="347" t="s">
        <v>261</v>
      </c>
      <c r="BR262" s="346" t="s">
        <v>76</v>
      </c>
      <c r="BS262" s="193" t="s">
        <v>605</v>
      </c>
      <c r="BT262" s="193" t="s">
        <v>490</v>
      </c>
      <c r="BU262" s="193" t="s">
        <v>311</v>
      </c>
      <c r="BV262" s="193" t="s">
        <v>78</v>
      </c>
      <c r="BW262" s="193" t="s">
        <v>470</v>
      </c>
      <c r="BX262" s="193" t="s">
        <v>680</v>
      </c>
      <c r="BY262" s="193" t="s">
        <v>75</v>
      </c>
      <c r="BZ262" s="193" t="s">
        <v>471</v>
      </c>
      <c r="CA262" s="193" t="s">
        <v>373</v>
      </c>
      <c r="CB262" s="337" t="s">
        <v>673</v>
      </c>
    </row>
    <row r="263" spans="2:80" x14ac:dyDescent="0.2">
      <c r="B263" s="193" t="s">
        <v>190</v>
      </c>
      <c r="C263" s="335" t="s">
        <v>430</v>
      </c>
      <c r="D263" s="193" t="s">
        <v>650</v>
      </c>
      <c r="E263" s="193" t="s">
        <v>612</v>
      </c>
      <c r="F263" s="193" t="s">
        <v>557</v>
      </c>
      <c r="G263" s="193" t="s">
        <v>188</v>
      </c>
      <c r="H263" s="193" t="s">
        <v>477</v>
      </c>
      <c r="I263" s="193" t="s">
        <v>544</v>
      </c>
      <c r="J263" s="193" t="s">
        <v>545</v>
      </c>
      <c r="K263" s="193" t="s">
        <v>342</v>
      </c>
      <c r="L263" s="193" t="s">
        <v>203</v>
      </c>
      <c r="M263" s="193" t="s">
        <v>485</v>
      </c>
      <c r="N263" s="336" t="s">
        <v>552</v>
      </c>
      <c r="O263" s="193" t="s">
        <v>75</v>
      </c>
      <c r="P263" s="193" t="s">
        <v>511</v>
      </c>
      <c r="Q263" s="193" t="s">
        <v>200</v>
      </c>
      <c r="R263" s="193" t="s">
        <v>701</v>
      </c>
      <c r="S263" s="193" t="s">
        <v>163</v>
      </c>
      <c r="T263" s="193" t="s">
        <v>538</v>
      </c>
      <c r="U263" s="193" t="s">
        <v>560</v>
      </c>
      <c r="V263" s="193" t="s">
        <v>193</v>
      </c>
      <c r="W263" s="193" t="s">
        <v>219</v>
      </c>
      <c r="X263" s="193" t="s">
        <v>394</v>
      </c>
      <c r="Y263" s="337" t="s">
        <v>551</v>
      </c>
      <c r="Z263" s="193" t="s">
        <v>550</v>
      </c>
      <c r="AC263" s="193" t="s">
        <v>557</v>
      </c>
      <c r="AD263" s="335" t="s">
        <v>430</v>
      </c>
      <c r="AE263" s="193" t="s">
        <v>639</v>
      </c>
      <c r="AF263" s="193" t="s">
        <v>579</v>
      </c>
      <c r="AG263" s="193" t="s">
        <v>212</v>
      </c>
      <c r="AH263" s="193" t="s">
        <v>218</v>
      </c>
      <c r="AI263" s="193" t="s">
        <v>234</v>
      </c>
      <c r="AJ263" s="193" t="s">
        <v>296</v>
      </c>
      <c r="AK263" s="193" t="s">
        <v>101</v>
      </c>
      <c r="AL263" s="193" t="s">
        <v>171</v>
      </c>
      <c r="AM263" s="193" t="s">
        <v>591</v>
      </c>
      <c r="AN263" s="193" t="s">
        <v>530</v>
      </c>
      <c r="AO263" s="336" t="s">
        <v>392</v>
      </c>
      <c r="AP263" s="193" t="s">
        <v>257</v>
      </c>
      <c r="AQ263" s="193" t="s">
        <v>642</v>
      </c>
      <c r="AR263" s="193" t="s">
        <v>342</v>
      </c>
      <c r="AS263" s="193" t="s">
        <v>477</v>
      </c>
      <c r="AT263" s="193" t="s">
        <v>514</v>
      </c>
      <c r="AU263" s="193" t="s">
        <v>397</v>
      </c>
      <c r="AV263" s="193" t="s">
        <v>325</v>
      </c>
      <c r="AW263" s="193" t="s">
        <v>375</v>
      </c>
      <c r="AX263" s="193" t="s">
        <v>537</v>
      </c>
      <c r="AY263" s="193" t="s">
        <v>524</v>
      </c>
      <c r="AZ263" s="337" t="s">
        <v>595</v>
      </c>
      <c r="BA263" s="193" t="s">
        <v>90</v>
      </c>
      <c r="BD263" s="193" t="s">
        <v>147</v>
      </c>
      <c r="BE263" s="335" t="s">
        <v>449</v>
      </c>
      <c r="BF263" s="193" t="s">
        <v>265</v>
      </c>
      <c r="BG263" s="193" t="s">
        <v>678</v>
      </c>
      <c r="BH263" s="193" t="s">
        <v>690</v>
      </c>
      <c r="BI263" s="193" t="s">
        <v>363</v>
      </c>
      <c r="BJ263" s="193" t="s">
        <v>607</v>
      </c>
      <c r="BK263" s="193" t="s">
        <v>352</v>
      </c>
      <c r="BL263" s="193" t="s">
        <v>144</v>
      </c>
      <c r="BM263" s="193" t="s">
        <v>507</v>
      </c>
      <c r="BN263" s="349" t="s">
        <v>112</v>
      </c>
      <c r="BO263" s="348" t="s">
        <v>528</v>
      </c>
      <c r="BP263" s="336" t="s">
        <v>232</v>
      </c>
      <c r="BQ263" s="347" t="s">
        <v>146</v>
      </c>
      <c r="BR263" s="346" t="s">
        <v>696</v>
      </c>
      <c r="BS263" s="193" t="s">
        <v>117</v>
      </c>
      <c r="BT263" s="193" t="s">
        <v>441</v>
      </c>
      <c r="BU263" s="193" t="s">
        <v>397</v>
      </c>
      <c r="BV263" s="193" t="s">
        <v>624</v>
      </c>
      <c r="BW263" s="193" t="s">
        <v>148</v>
      </c>
      <c r="BX263" s="193" t="s">
        <v>417</v>
      </c>
      <c r="BY263" s="193" t="s">
        <v>193</v>
      </c>
      <c r="BZ263" s="193" t="s">
        <v>145</v>
      </c>
      <c r="CA263" s="337" t="s">
        <v>508</v>
      </c>
      <c r="CB263" s="193" t="s">
        <v>571</v>
      </c>
    </row>
    <row r="264" spans="2:80" x14ac:dyDescent="0.2">
      <c r="B264" s="193" t="s">
        <v>639</v>
      </c>
      <c r="C264" s="193" t="s">
        <v>422</v>
      </c>
      <c r="D264" s="335" t="s">
        <v>73</v>
      </c>
      <c r="E264" s="193" t="s">
        <v>507</v>
      </c>
      <c r="F264" s="193" t="s">
        <v>597</v>
      </c>
      <c r="G264" s="193" t="s">
        <v>514</v>
      </c>
      <c r="H264" s="193" t="s">
        <v>156</v>
      </c>
      <c r="I264" s="193" t="s">
        <v>268</v>
      </c>
      <c r="J264" s="193" t="s">
        <v>546</v>
      </c>
      <c r="K264" s="193" t="s">
        <v>439</v>
      </c>
      <c r="L264" s="193" t="s">
        <v>214</v>
      </c>
      <c r="M264" s="193" t="s">
        <v>391</v>
      </c>
      <c r="N264" s="336" t="s">
        <v>262</v>
      </c>
      <c r="O264" s="193" t="s">
        <v>553</v>
      </c>
      <c r="P264" s="193" t="s">
        <v>447</v>
      </c>
      <c r="Q264" s="193" t="s">
        <v>429</v>
      </c>
      <c r="R264" s="193" t="s">
        <v>413</v>
      </c>
      <c r="S264" s="193" t="s">
        <v>260</v>
      </c>
      <c r="T264" s="193" t="s">
        <v>693</v>
      </c>
      <c r="U264" s="193" t="s">
        <v>284</v>
      </c>
      <c r="V264" s="193" t="s">
        <v>519</v>
      </c>
      <c r="W264" s="193" t="s">
        <v>403</v>
      </c>
      <c r="X264" s="337" t="s">
        <v>253</v>
      </c>
      <c r="Y264" s="193" t="s">
        <v>340</v>
      </c>
      <c r="Z264" s="193" t="s">
        <v>445</v>
      </c>
      <c r="AC264" s="193" t="s">
        <v>580</v>
      </c>
      <c r="AD264" s="193" t="s">
        <v>525</v>
      </c>
      <c r="AE264" s="335" t="s">
        <v>73</v>
      </c>
      <c r="AF264" s="193" t="s">
        <v>472</v>
      </c>
      <c r="AG264" s="193" t="s">
        <v>650</v>
      </c>
      <c r="AH264" s="193" t="s">
        <v>103</v>
      </c>
      <c r="AI264" s="193" t="s">
        <v>81</v>
      </c>
      <c r="AJ264" s="193" t="s">
        <v>236</v>
      </c>
      <c r="AK264" s="193" t="s">
        <v>295</v>
      </c>
      <c r="AL264" s="193" t="s">
        <v>351</v>
      </c>
      <c r="AM264" s="193" t="s">
        <v>474</v>
      </c>
      <c r="AN264" s="193" t="s">
        <v>648</v>
      </c>
      <c r="AO264" s="336" t="s">
        <v>627</v>
      </c>
      <c r="AP264" s="193" t="s">
        <v>454</v>
      </c>
      <c r="AQ264" s="193" t="s">
        <v>77</v>
      </c>
      <c r="AR264" s="193" t="s">
        <v>399</v>
      </c>
      <c r="AS264" s="193" t="s">
        <v>221</v>
      </c>
      <c r="AT264" s="193" t="s">
        <v>268</v>
      </c>
      <c r="AU264" s="193" t="s">
        <v>513</v>
      </c>
      <c r="AV264" s="193" t="s">
        <v>544</v>
      </c>
      <c r="AW264" s="193" t="s">
        <v>556</v>
      </c>
      <c r="AX264" s="193" t="s">
        <v>326</v>
      </c>
      <c r="AY264" s="337" t="s">
        <v>288</v>
      </c>
      <c r="AZ264" s="193" t="s">
        <v>385</v>
      </c>
      <c r="BA264" s="193" t="s">
        <v>583</v>
      </c>
      <c r="BD264" s="193" t="s">
        <v>378</v>
      </c>
      <c r="BE264" s="193" t="s">
        <v>104</v>
      </c>
      <c r="BF264" s="335" t="s">
        <v>540</v>
      </c>
      <c r="BG264" s="193" t="s">
        <v>595</v>
      </c>
      <c r="BH264" s="193" t="s">
        <v>532</v>
      </c>
      <c r="BI264" s="193" t="s">
        <v>488</v>
      </c>
      <c r="BJ264" s="193" t="s">
        <v>122</v>
      </c>
      <c r="BK264" s="193" t="s">
        <v>688</v>
      </c>
      <c r="BL264" s="193" t="s">
        <v>685</v>
      </c>
      <c r="BM264" s="193" t="s">
        <v>214</v>
      </c>
      <c r="BN264" s="349" t="s">
        <v>186</v>
      </c>
      <c r="BO264" s="348" t="s">
        <v>539</v>
      </c>
      <c r="BP264" s="336" t="s">
        <v>197</v>
      </c>
      <c r="BQ264" s="347" t="s">
        <v>235</v>
      </c>
      <c r="BR264" s="346" t="s">
        <v>660</v>
      </c>
      <c r="BS264" s="193" t="s">
        <v>213</v>
      </c>
      <c r="BT264" s="193" t="s">
        <v>349</v>
      </c>
      <c r="BU264" s="193" t="s">
        <v>452</v>
      </c>
      <c r="BV264" s="193" t="s">
        <v>249</v>
      </c>
      <c r="BW264" s="193" t="s">
        <v>692</v>
      </c>
      <c r="BX264" s="193" t="s">
        <v>402</v>
      </c>
      <c r="BY264" s="193" t="s">
        <v>544</v>
      </c>
      <c r="BZ264" s="337" t="s">
        <v>608</v>
      </c>
      <c r="CA264" s="193" t="s">
        <v>215</v>
      </c>
      <c r="CB264" s="193" t="s">
        <v>320</v>
      </c>
    </row>
    <row r="265" spans="2:80" x14ac:dyDescent="0.2">
      <c r="B265" s="193" t="s">
        <v>389</v>
      </c>
      <c r="C265" s="193" t="s">
        <v>579</v>
      </c>
      <c r="D265" s="193" t="s">
        <v>580</v>
      </c>
      <c r="E265" s="335" t="s">
        <v>460</v>
      </c>
      <c r="F265" s="193" t="s">
        <v>212</v>
      </c>
      <c r="G265" s="193" t="s">
        <v>398</v>
      </c>
      <c r="H265" s="193" t="s">
        <v>397</v>
      </c>
      <c r="I265" s="193" t="s">
        <v>399</v>
      </c>
      <c r="J265" s="193" t="s">
        <v>283</v>
      </c>
      <c r="K265" s="193" t="s">
        <v>325</v>
      </c>
      <c r="L265" s="193" t="s">
        <v>407</v>
      </c>
      <c r="M265" s="193" t="s">
        <v>406</v>
      </c>
      <c r="N265" s="336" t="s">
        <v>336</v>
      </c>
      <c r="O265" s="193" t="s">
        <v>456</v>
      </c>
      <c r="P265" s="193" t="s">
        <v>321</v>
      </c>
      <c r="Q265" s="193" t="s">
        <v>695</v>
      </c>
      <c r="R265" s="193" t="s">
        <v>91</v>
      </c>
      <c r="S265" s="193" t="s">
        <v>504</v>
      </c>
      <c r="T265" s="193" t="s">
        <v>452</v>
      </c>
      <c r="U265" s="193" t="s">
        <v>318</v>
      </c>
      <c r="V265" s="193" t="s">
        <v>149</v>
      </c>
      <c r="W265" s="337" t="s">
        <v>404</v>
      </c>
      <c r="X265" s="193" t="s">
        <v>405</v>
      </c>
      <c r="Y265" s="193" t="s">
        <v>462</v>
      </c>
      <c r="Z265" s="193" t="s">
        <v>311</v>
      </c>
      <c r="AC265" s="193" t="s">
        <v>190</v>
      </c>
      <c r="AD265" s="193" t="s">
        <v>612</v>
      </c>
      <c r="AE265" s="193" t="s">
        <v>597</v>
      </c>
      <c r="AF265" s="335" t="s">
        <v>460</v>
      </c>
      <c r="AG265" s="193" t="s">
        <v>389</v>
      </c>
      <c r="AH265" s="193" t="s">
        <v>294</v>
      </c>
      <c r="AI265" s="193" t="s">
        <v>352</v>
      </c>
      <c r="AJ265" s="193" t="s">
        <v>169</v>
      </c>
      <c r="AK265" s="193" t="s">
        <v>153</v>
      </c>
      <c r="AL265" s="193" t="s">
        <v>102</v>
      </c>
      <c r="AM265" s="193" t="s">
        <v>610</v>
      </c>
      <c r="AN265" s="193" t="s">
        <v>509</v>
      </c>
      <c r="AO265" s="336" t="s">
        <v>197</v>
      </c>
      <c r="AP265" s="193" t="s">
        <v>567</v>
      </c>
      <c r="AQ265" s="193" t="s">
        <v>415</v>
      </c>
      <c r="AR265" s="193" t="s">
        <v>188</v>
      </c>
      <c r="AS265" s="193" t="s">
        <v>545</v>
      </c>
      <c r="AT265" s="193" t="s">
        <v>439</v>
      </c>
      <c r="AU265" s="193" t="s">
        <v>283</v>
      </c>
      <c r="AV265" s="193" t="s">
        <v>398</v>
      </c>
      <c r="AW265" s="193" t="s">
        <v>162</v>
      </c>
      <c r="AX265" s="337" t="s">
        <v>493</v>
      </c>
      <c r="AY265" s="193" t="s">
        <v>605</v>
      </c>
      <c r="AZ265" s="193" t="s">
        <v>189</v>
      </c>
      <c r="BA265" s="193" t="s">
        <v>506</v>
      </c>
      <c r="BD265" s="193" t="s">
        <v>515</v>
      </c>
      <c r="BE265" s="193" t="s">
        <v>657</v>
      </c>
      <c r="BF265" s="193" t="s">
        <v>273</v>
      </c>
      <c r="BG265" s="335" t="s">
        <v>202</v>
      </c>
      <c r="BH265" s="193" t="s">
        <v>548</v>
      </c>
      <c r="BI265" s="193" t="s">
        <v>175</v>
      </c>
      <c r="BJ265" s="193" t="s">
        <v>390</v>
      </c>
      <c r="BK265" s="193" t="s">
        <v>583</v>
      </c>
      <c r="BL265" s="193" t="s">
        <v>455</v>
      </c>
      <c r="BM265" s="193" t="s">
        <v>253</v>
      </c>
      <c r="BN265" s="349" t="s">
        <v>388</v>
      </c>
      <c r="BO265" s="348" t="s">
        <v>276</v>
      </c>
      <c r="BP265" s="336" t="s">
        <v>668</v>
      </c>
      <c r="BQ265" s="347" t="s">
        <v>669</v>
      </c>
      <c r="BR265" s="346" t="s">
        <v>324</v>
      </c>
      <c r="BS265" s="193" t="s">
        <v>296</v>
      </c>
      <c r="BT265" s="193" t="s">
        <v>274</v>
      </c>
      <c r="BU265" s="193" t="s">
        <v>389</v>
      </c>
      <c r="BV265" s="193" t="s">
        <v>307</v>
      </c>
      <c r="BW265" s="193" t="s">
        <v>626</v>
      </c>
      <c r="BX265" s="193" t="s">
        <v>167</v>
      </c>
      <c r="BY265" s="337" t="s">
        <v>560</v>
      </c>
      <c r="BZ265" s="193" t="s">
        <v>126</v>
      </c>
      <c r="CA265" s="193" t="s">
        <v>697</v>
      </c>
      <c r="CB265" s="193" t="s">
        <v>275</v>
      </c>
    </row>
    <row r="266" spans="2:80" x14ac:dyDescent="0.2">
      <c r="B266" s="193" t="s">
        <v>494</v>
      </c>
      <c r="C266" s="193" t="s">
        <v>331</v>
      </c>
      <c r="D266" s="193" t="s">
        <v>472</v>
      </c>
      <c r="E266" s="193" t="s">
        <v>573</v>
      </c>
      <c r="F266" s="335" t="s">
        <v>584</v>
      </c>
      <c r="G266" s="193" t="s">
        <v>89</v>
      </c>
      <c r="H266" s="193" t="s">
        <v>374</v>
      </c>
      <c r="I266" s="193" t="s">
        <v>513</v>
      </c>
      <c r="J266" s="193" t="s">
        <v>515</v>
      </c>
      <c r="K266" s="193" t="s">
        <v>478</v>
      </c>
      <c r="L266" s="193" t="s">
        <v>491</v>
      </c>
      <c r="M266" s="193" t="s">
        <v>370</v>
      </c>
      <c r="N266" s="336" t="s">
        <v>520</v>
      </c>
      <c r="O266" s="193" t="s">
        <v>521</v>
      </c>
      <c r="P266" s="193" t="s">
        <v>147</v>
      </c>
      <c r="Q266" s="193" t="s">
        <v>498</v>
      </c>
      <c r="R266" s="193" t="s">
        <v>367</v>
      </c>
      <c r="S266" s="193" t="s">
        <v>699</v>
      </c>
      <c r="T266" s="193" t="s">
        <v>227</v>
      </c>
      <c r="U266" s="193" t="s">
        <v>386</v>
      </c>
      <c r="V266" s="337" t="s">
        <v>496</v>
      </c>
      <c r="W266" s="193" t="s">
        <v>378</v>
      </c>
      <c r="X266" s="193" t="s">
        <v>277</v>
      </c>
      <c r="Y266" s="193" t="s">
        <v>435</v>
      </c>
      <c r="Z266" s="193" t="s">
        <v>483</v>
      </c>
      <c r="AC266" s="193" t="s">
        <v>539</v>
      </c>
      <c r="AD266" s="193" t="s">
        <v>573</v>
      </c>
      <c r="AE266" s="193" t="s">
        <v>422</v>
      </c>
      <c r="AF266" s="193" t="s">
        <v>128</v>
      </c>
      <c r="AG266" s="335" t="s">
        <v>584</v>
      </c>
      <c r="AH266" s="193" t="s">
        <v>170</v>
      </c>
      <c r="AI266" s="193" t="s">
        <v>297</v>
      </c>
      <c r="AJ266" s="193" t="s">
        <v>99</v>
      </c>
      <c r="AK266" s="193" t="s">
        <v>353</v>
      </c>
      <c r="AL266" s="193" t="s">
        <v>235</v>
      </c>
      <c r="AM266" s="193" t="s">
        <v>500</v>
      </c>
      <c r="AN266" s="193" t="s">
        <v>144</v>
      </c>
      <c r="AO266" s="336" t="s">
        <v>632</v>
      </c>
      <c r="AP266" s="193" t="s">
        <v>588</v>
      </c>
      <c r="AQ266" s="193" t="s">
        <v>542</v>
      </c>
      <c r="AR266" s="193" t="s">
        <v>440</v>
      </c>
      <c r="AS266" s="193" t="s">
        <v>515</v>
      </c>
      <c r="AT266" s="193" t="s">
        <v>156</v>
      </c>
      <c r="AU266" s="193" t="s">
        <v>125</v>
      </c>
      <c r="AV266" s="193" t="s">
        <v>478</v>
      </c>
      <c r="AW266" s="337" t="s">
        <v>468</v>
      </c>
      <c r="AX266" s="193" t="s">
        <v>635</v>
      </c>
      <c r="AY266" s="193" t="s">
        <v>127</v>
      </c>
      <c r="AZ266" s="193" t="s">
        <v>345</v>
      </c>
      <c r="BA266" s="193" t="s">
        <v>421</v>
      </c>
      <c r="BD266" s="193" t="s">
        <v>498</v>
      </c>
      <c r="BE266" s="193" t="s">
        <v>305</v>
      </c>
      <c r="BF266" s="193" t="s">
        <v>700</v>
      </c>
      <c r="BG266" s="193" t="s">
        <v>335</v>
      </c>
      <c r="BH266" s="335" t="s">
        <v>289</v>
      </c>
      <c r="BI266" s="193" t="s">
        <v>603</v>
      </c>
      <c r="BJ266" s="193" t="s">
        <v>337</v>
      </c>
      <c r="BK266" s="193" t="s">
        <v>369</v>
      </c>
      <c r="BL266" s="193" t="s">
        <v>480</v>
      </c>
      <c r="BM266" s="193" t="s">
        <v>439</v>
      </c>
      <c r="BN266" s="349" t="s">
        <v>241</v>
      </c>
      <c r="BO266" s="348" t="s">
        <v>131</v>
      </c>
      <c r="BP266" s="336" t="s">
        <v>563</v>
      </c>
      <c r="BQ266" s="347" t="s">
        <v>635</v>
      </c>
      <c r="BR266" s="346" t="s">
        <v>431</v>
      </c>
      <c r="BS266" s="193" t="s">
        <v>665</v>
      </c>
      <c r="BT266" s="193" t="s">
        <v>676</v>
      </c>
      <c r="BU266" s="193" t="s">
        <v>336</v>
      </c>
      <c r="BV266" s="193" t="s">
        <v>410</v>
      </c>
      <c r="BW266" s="193" t="s">
        <v>187</v>
      </c>
      <c r="BX266" s="337" t="s">
        <v>257</v>
      </c>
      <c r="BY266" s="193" t="s">
        <v>430</v>
      </c>
      <c r="BZ266" s="193" t="s">
        <v>114</v>
      </c>
      <c r="CA266" s="193" t="s">
        <v>586</v>
      </c>
      <c r="CB266" s="193" t="s">
        <v>168</v>
      </c>
    </row>
    <row r="267" spans="2:80" x14ac:dyDescent="0.2">
      <c r="B267" s="193" t="s">
        <v>647</v>
      </c>
      <c r="C267" s="193" t="s">
        <v>674</v>
      </c>
      <c r="D267" s="193" t="s">
        <v>645</v>
      </c>
      <c r="E267" s="193" t="s">
        <v>273</v>
      </c>
      <c r="F267" s="193" t="s">
        <v>251</v>
      </c>
      <c r="G267" s="335" t="s">
        <v>622</v>
      </c>
      <c r="H267" s="193" t="s">
        <v>598</v>
      </c>
      <c r="I267" s="193" t="s">
        <v>347</v>
      </c>
      <c r="J267" s="193" t="s">
        <v>419</v>
      </c>
      <c r="K267" s="193" t="s">
        <v>265</v>
      </c>
      <c r="L267" s="193" t="s">
        <v>700</v>
      </c>
      <c r="M267" s="193" t="s">
        <v>83</v>
      </c>
      <c r="N267" s="336" t="s">
        <v>512</v>
      </c>
      <c r="O267" s="193" t="s">
        <v>418</v>
      </c>
      <c r="P267" s="193" t="s">
        <v>263</v>
      </c>
      <c r="Q267" s="193" t="s">
        <v>141</v>
      </c>
      <c r="R267" s="193" t="s">
        <v>540</v>
      </c>
      <c r="S267" s="193" t="s">
        <v>618</v>
      </c>
      <c r="T267" s="193" t="s">
        <v>414</v>
      </c>
      <c r="U267" s="337" t="s">
        <v>2</v>
      </c>
      <c r="V267" s="193" t="s">
        <v>382</v>
      </c>
      <c r="W267" s="193" t="s">
        <v>634</v>
      </c>
      <c r="X267" s="193" t="s">
        <v>646</v>
      </c>
      <c r="Y267" s="193" t="s">
        <v>412</v>
      </c>
      <c r="Z267" s="193" t="s">
        <v>222</v>
      </c>
      <c r="AC267" s="193" t="s">
        <v>382</v>
      </c>
      <c r="AD267" s="193" t="s">
        <v>559</v>
      </c>
      <c r="AE267" s="193" t="s">
        <v>157</v>
      </c>
      <c r="AF267" s="193" t="s">
        <v>634</v>
      </c>
      <c r="AG267" s="193" t="s">
        <v>626</v>
      </c>
      <c r="AH267" s="335" t="s">
        <v>622</v>
      </c>
      <c r="AI267" s="193" t="s">
        <v>387</v>
      </c>
      <c r="AJ267" s="193" t="s">
        <v>373</v>
      </c>
      <c r="AK267" s="193" t="s">
        <v>598</v>
      </c>
      <c r="AL267" s="193" t="s">
        <v>228</v>
      </c>
      <c r="AM267" s="193" t="s">
        <v>377</v>
      </c>
      <c r="AN267" s="193" t="s">
        <v>279</v>
      </c>
      <c r="AO267" s="336" t="s">
        <v>475</v>
      </c>
      <c r="AP267" s="193" t="s">
        <v>675</v>
      </c>
      <c r="AQ267" s="193" t="s">
        <v>685</v>
      </c>
      <c r="AR267" s="193" t="s">
        <v>240</v>
      </c>
      <c r="AS267" s="193" t="s">
        <v>105</v>
      </c>
      <c r="AT267" s="193" t="s">
        <v>357</v>
      </c>
      <c r="AU267" s="193" t="s">
        <v>172</v>
      </c>
      <c r="AV267" s="337" t="s">
        <v>145</v>
      </c>
      <c r="AW267" s="193" t="s">
        <v>488</v>
      </c>
      <c r="AX267" s="193" t="s">
        <v>409</v>
      </c>
      <c r="AY267" s="193" t="s">
        <v>71</v>
      </c>
      <c r="AZ267" s="193" t="s">
        <v>195</v>
      </c>
      <c r="BA267" s="193" t="s">
        <v>523</v>
      </c>
      <c r="BD267" s="193" t="s">
        <v>370</v>
      </c>
      <c r="BE267" s="193" t="s">
        <v>408</v>
      </c>
      <c r="BF267" s="193" t="s">
        <v>598</v>
      </c>
      <c r="BG267" s="193" t="s">
        <v>282</v>
      </c>
      <c r="BH267" s="193" t="s">
        <v>396</v>
      </c>
      <c r="BI267" s="335" t="s">
        <v>247</v>
      </c>
      <c r="BJ267" s="193" t="s">
        <v>132</v>
      </c>
      <c r="BK267" s="193" t="s">
        <v>294</v>
      </c>
      <c r="BL267" s="193" t="s">
        <v>614</v>
      </c>
      <c r="BM267" s="193" t="s">
        <v>639</v>
      </c>
      <c r="BN267" s="349" t="s">
        <v>181</v>
      </c>
      <c r="BO267" s="348" t="s">
        <v>698</v>
      </c>
      <c r="BP267" s="336" t="s">
        <v>165</v>
      </c>
      <c r="BQ267" s="347" t="s">
        <v>411</v>
      </c>
      <c r="BR267" s="346" t="s">
        <v>395</v>
      </c>
      <c r="BS267" s="193" t="s">
        <v>689</v>
      </c>
      <c r="BT267" s="193" t="s">
        <v>549</v>
      </c>
      <c r="BU267" s="193" t="s">
        <v>283</v>
      </c>
      <c r="BV267" s="193" t="s">
        <v>258</v>
      </c>
      <c r="BW267" s="337" t="s">
        <v>613</v>
      </c>
      <c r="BX267" s="193" t="s">
        <v>281</v>
      </c>
      <c r="BY267" s="193" t="s">
        <v>394</v>
      </c>
      <c r="BZ267" s="193" t="s">
        <v>299</v>
      </c>
      <c r="CA267" s="193" t="s">
        <v>499</v>
      </c>
      <c r="CB267" s="193" t="s">
        <v>326</v>
      </c>
    </row>
    <row r="268" spans="2:80" x14ac:dyDescent="0.2">
      <c r="B268" s="193" t="s">
        <v>76</v>
      </c>
      <c r="C268" s="193" t="s">
        <v>327</v>
      </c>
      <c r="D268" s="193" t="s">
        <v>592</v>
      </c>
      <c r="E268" s="193" t="s">
        <v>686</v>
      </c>
      <c r="F268" s="193" t="s">
        <v>659</v>
      </c>
      <c r="G268" s="193" t="s">
        <v>458</v>
      </c>
      <c r="H268" s="335" t="s">
        <v>324</v>
      </c>
      <c r="I268" s="193" t="s">
        <v>653</v>
      </c>
      <c r="J268" s="193" t="s">
        <v>654</v>
      </c>
      <c r="K268" s="193" t="s">
        <v>159</v>
      </c>
      <c r="L268" s="193" t="s">
        <v>457</v>
      </c>
      <c r="M268" s="193" t="s">
        <v>322</v>
      </c>
      <c r="N268" s="336" t="s">
        <v>696</v>
      </c>
      <c r="O268" s="193" t="s">
        <v>220</v>
      </c>
      <c r="P268" s="193" t="s">
        <v>395</v>
      </c>
      <c r="Q268" s="193" t="s">
        <v>453</v>
      </c>
      <c r="R268" s="193" t="s">
        <v>319</v>
      </c>
      <c r="S268" s="193" t="s">
        <v>271</v>
      </c>
      <c r="T268" s="337" t="s">
        <v>431</v>
      </c>
      <c r="U268" s="193" t="s">
        <v>651</v>
      </c>
      <c r="V268" s="193" t="s">
        <v>463</v>
      </c>
      <c r="W268" s="193" t="s">
        <v>312</v>
      </c>
      <c r="X268" s="193" t="s">
        <v>465</v>
      </c>
      <c r="Y268" s="193" t="s">
        <v>569</v>
      </c>
      <c r="Z268" s="193" t="s">
        <v>660</v>
      </c>
      <c r="AC268" s="193" t="s">
        <v>660</v>
      </c>
      <c r="AD268" s="193" t="s">
        <v>312</v>
      </c>
      <c r="AE268" s="193" t="s">
        <v>616</v>
      </c>
      <c r="AF268" s="193" t="s">
        <v>425</v>
      </c>
      <c r="AG268" s="193" t="s">
        <v>527</v>
      </c>
      <c r="AH268" s="193" t="s">
        <v>159</v>
      </c>
      <c r="AI268" s="335" t="s">
        <v>324</v>
      </c>
      <c r="AJ268" s="193" t="s">
        <v>636</v>
      </c>
      <c r="AK268" s="193" t="s">
        <v>575</v>
      </c>
      <c r="AL268" s="193" t="s">
        <v>505</v>
      </c>
      <c r="AM268" s="193" t="s">
        <v>690</v>
      </c>
      <c r="AN268" s="193" t="s">
        <v>396</v>
      </c>
      <c r="AO268" s="336" t="s">
        <v>687</v>
      </c>
      <c r="AP268" s="193" t="s">
        <v>252</v>
      </c>
      <c r="AQ268" s="193" t="s">
        <v>151</v>
      </c>
      <c r="AR268" s="193" t="s">
        <v>78</v>
      </c>
      <c r="AS268" s="193" t="s">
        <v>238</v>
      </c>
      <c r="AT268" s="193" t="s">
        <v>300</v>
      </c>
      <c r="AU268" s="337" t="s">
        <v>106</v>
      </c>
      <c r="AV268" s="193" t="s">
        <v>176</v>
      </c>
      <c r="AW268" s="193" t="s">
        <v>554</v>
      </c>
      <c r="AX268" s="193" t="s">
        <v>269</v>
      </c>
      <c r="AY268" s="193" t="s">
        <v>314</v>
      </c>
      <c r="AZ268" s="193" t="s">
        <v>388</v>
      </c>
      <c r="BA268" s="193" t="s">
        <v>451</v>
      </c>
      <c r="BD268" s="193" t="s">
        <v>435</v>
      </c>
      <c r="BE268" s="193" t="s">
        <v>357</v>
      </c>
      <c r="BF268" s="193" t="s">
        <v>414</v>
      </c>
      <c r="BG268" s="193" t="s">
        <v>189</v>
      </c>
      <c r="BH268" s="193" t="s">
        <v>343</v>
      </c>
      <c r="BI268" s="193" t="s">
        <v>450</v>
      </c>
      <c r="BJ268" s="335" t="s">
        <v>576</v>
      </c>
      <c r="BK268" s="193" t="s">
        <v>341</v>
      </c>
      <c r="BL268" s="193" t="s">
        <v>437</v>
      </c>
      <c r="BM268" s="193" t="s">
        <v>262</v>
      </c>
      <c r="BN268" s="349" t="s">
        <v>115</v>
      </c>
      <c r="BO268" s="348" t="s">
        <v>602</v>
      </c>
      <c r="BP268" s="336" t="s">
        <v>632</v>
      </c>
      <c r="BQ268" s="347" t="s">
        <v>100</v>
      </c>
      <c r="BR268" s="346" t="s">
        <v>312</v>
      </c>
      <c r="BS268" s="193" t="s">
        <v>526</v>
      </c>
      <c r="BT268" s="193" t="s">
        <v>233</v>
      </c>
      <c r="BU268" s="193" t="s">
        <v>695</v>
      </c>
      <c r="BV268" s="337" t="s">
        <v>302</v>
      </c>
      <c r="BW268" s="193" t="s">
        <v>436</v>
      </c>
      <c r="BX268" s="193" t="s">
        <v>443</v>
      </c>
      <c r="BY268" s="193" t="s">
        <v>342</v>
      </c>
      <c r="BZ268" s="193" t="s">
        <v>136</v>
      </c>
      <c r="CA268" s="193" t="s">
        <v>631</v>
      </c>
      <c r="CB268" s="193" t="s">
        <v>662</v>
      </c>
    </row>
    <row r="269" spans="2:80" x14ac:dyDescent="0.2">
      <c r="B269" s="193" t="s">
        <v>671</v>
      </c>
      <c r="C269" s="193" t="s">
        <v>585</v>
      </c>
      <c r="D269" s="193" t="s">
        <v>215</v>
      </c>
      <c r="E269" s="193" t="s">
        <v>376</v>
      </c>
      <c r="F269" s="193" t="s">
        <v>631</v>
      </c>
      <c r="G269" s="193" t="s">
        <v>636</v>
      </c>
      <c r="H269" s="193" t="s">
        <v>285</v>
      </c>
      <c r="I269" s="335" t="s">
        <v>427</v>
      </c>
      <c r="J269" s="193" t="s">
        <v>373</v>
      </c>
      <c r="K269" s="193" t="s">
        <v>599</v>
      </c>
      <c r="L269" s="193" t="s">
        <v>4</v>
      </c>
      <c r="M269" s="193" t="s">
        <v>476</v>
      </c>
      <c r="N269" s="336" t="s">
        <v>492</v>
      </c>
      <c r="O269" s="193" t="s">
        <v>371</v>
      </c>
      <c r="P269" s="193" t="s">
        <v>697</v>
      </c>
      <c r="Q269" s="193" t="s">
        <v>508</v>
      </c>
      <c r="R269" s="193" t="s">
        <v>587</v>
      </c>
      <c r="S269" s="337" t="s">
        <v>499</v>
      </c>
      <c r="T269" s="193" t="s">
        <v>368</v>
      </c>
      <c r="U269" s="193" t="s">
        <v>74</v>
      </c>
      <c r="V269" s="193" t="s">
        <v>616</v>
      </c>
      <c r="W269" s="193" t="s">
        <v>586</v>
      </c>
      <c r="X269" s="193" t="s">
        <v>497</v>
      </c>
      <c r="Y269" s="193" t="s">
        <v>157</v>
      </c>
      <c r="Z269" s="193" t="s">
        <v>535</v>
      </c>
      <c r="AC269" s="193" t="s">
        <v>649</v>
      </c>
      <c r="AD269" s="193" t="s">
        <v>646</v>
      </c>
      <c r="AE269" s="193" t="s">
        <v>497</v>
      </c>
      <c r="AF269" s="193" t="s">
        <v>85</v>
      </c>
      <c r="AG269" s="193" t="s">
        <v>465</v>
      </c>
      <c r="AH269" s="193" t="s">
        <v>576</v>
      </c>
      <c r="AI269" s="193" t="s">
        <v>347</v>
      </c>
      <c r="AJ269" s="335" t="s">
        <v>427</v>
      </c>
      <c r="AK269" s="193" t="s">
        <v>187</v>
      </c>
      <c r="AL269" s="193" t="s">
        <v>653</v>
      </c>
      <c r="AM269" s="193" t="s">
        <v>664</v>
      </c>
      <c r="AN269" s="193" t="s">
        <v>676</v>
      </c>
      <c r="AO269" s="336" t="s">
        <v>338</v>
      </c>
      <c r="AP269" s="193" t="s">
        <v>437</v>
      </c>
      <c r="AQ269" s="193" t="s">
        <v>130</v>
      </c>
      <c r="AR269" s="193" t="s">
        <v>108</v>
      </c>
      <c r="AS269" s="193" t="s">
        <v>175</v>
      </c>
      <c r="AT269" s="337" t="s">
        <v>239</v>
      </c>
      <c r="AU269" s="193" t="s">
        <v>299</v>
      </c>
      <c r="AV269" s="193" t="s">
        <v>355</v>
      </c>
      <c r="AW269" s="193" t="s">
        <v>380</v>
      </c>
      <c r="AX269" s="193" t="s">
        <v>450</v>
      </c>
      <c r="AY269" s="193" t="s">
        <v>487</v>
      </c>
      <c r="AZ269" s="193" t="s">
        <v>333</v>
      </c>
      <c r="BA269" s="193" t="s">
        <v>410</v>
      </c>
      <c r="BD269" s="193" t="s">
        <v>89</v>
      </c>
      <c r="BE269" s="193" t="s">
        <v>316</v>
      </c>
      <c r="BF269" s="193" t="s">
        <v>647</v>
      </c>
      <c r="BG269" s="193" t="s">
        <v>667</v>
      </c>
      <c r="BH269" s="193" t="s">
        <v>516</v>
      </c>
      <c r="BI269" s="193" t="s">
        <v>174</v>
      </c>
      <c r="BJ269" s="193" t="s">
        <v>529</v>
      </c>
      <c r="BK269" s="335" t="s">
        <v>375</v>
      </c>
      <c r="BL269" s="193" t="s">
        <v>86</v>
      </c>
      <c r="BM269" s="193" t="s">
        <v>445</v>
      </c>
      <c r="BN269" s="349" t="s">
        <v>489</v>
      </c>
      <c r="BO269" s="348" t="s">
        <v>118</v>
      </c>
      <c r="BP269" s="336" t="s">
        <v>475</v>
      </c>
      <c r="BQ269" s="347" t="s">
        <v>88</v>
      </c>
      <c r="BR269" s="346" t="s">
        <v>654</v>
      </c>
      <c r="BS269" s="193" t="s">
        <v>236</v>
      </c>
      <c r="BT269" s="193" t="s">
        <v>648</v>
      </c>
      <c r="BU269" s="337" t="s">
        <v>580</v>
      </c>
      <c r="BV269" s="193" t="s">
        <v>361</v>
      </c>
      <c r="BW269" s="193" t="s">
        <v>85</v>
      </c>
      <c r="BX269" s="193" t="s">
        <v>96</v>
      </c>
      <c r="BY269" s="193" t="s">
        <v>701</v>
      </c>
      <c r="BZ269" s="193" t="s">
        <v>87</v>
      </c>
      <c r="CA269" s="193" t="s">
        <v>476</v>
      </c>
      <c r="CB269" s="193" t="s">
        <v>461</v>
      </c>
    </row>
    <row r="270" spans="2:80" x14ac:dyDescent="0.2">
      <c r="B270" s="193" t="s">
        <v>129</v>
      </c>
      <c r="C270" s="193" t="s">
        <v>566</v>
      </c>
      <c r="D270" s="193" t="s">
        <v>666</v>
      </c>
      <c r="E270" s="193" t="s">
        <v>606</v>
      </c>
      <c r="F270" s="193" t="s">
        <v>337</v>
      </c>
      <c r="G270" s="193" t="s">
        <v>122</v>
      </c>
      <c r="H270" s="193" t="s">
        <v>575</v>
      </c>
      <c r="I270" s="193" t="s">
        <v>576</v>
      </c>
      <c r="J270" s="335" t="s">
        <v>92</v>
      </c>
      <c r="K270" s="193" t="s">
        <v>505</v>
      </c>
      <c r="L270" s="193" t="s">
        <v>119</v>
      </c>
      <c r="M270" s="193" t="s">
        <v>694</v>
      </c>
      <c r="N270" s="336" t="s">
        <v>150</v>
      </c>
      <c r="O270" s="193" t="s">
        <v>543</v>
      </c>
      <c r="P270" s="193" t="s">
        <v>533</v>
      </c>
      <c r="Q270" s="193" t="s">
        <v>139</v>
      </c>
      <c r="R270" s="337" t="s">
        <v>209</v>
      </c>
      <c r="S270" s="193" t="s">
        <v>390</v>
      </c>
      <c r="T270" s="193" t="s">
        <v>609</v>
      </c>
      <c r="U270" s="193" t="s">
        <v>529</v>
      </c>
      <c r="V270" s="193" t="s">
        <v>132</v>
      </c>
      <c r="W270" s="193" t="s">
        <v>425</v>
      </c>
      <c r="X270" s="193" t="s">
        <v>649</v>
      </c>
      <c r="Y270" s="193" t="s">
        <v>607</v>
      </c>
      <c r="Z270" s="193" t="s">
        <v>527</v>
      </c>
      <c r="AC270" s="193" t="s">
        <v>463</v>
      </c>
      <c r="AD270" s="193" t="s">
        <v>569</v>
      </c>
      <c r="AE270" s="193" t="s">
        <v>535</v>
      </c>
      <c r="AF270" s="193" t="s">
        <v>607</v>
      </c>
      <c r="AG270" s="193" t="s">
        <v>132</v>
      </c>
      <c r="AH270" s="193" t="s">
        <v>458</v>
      </c>
      <c r="AI270" s="193" t="s">
        <v>654</v>
      </c>
      <c r="AJ270" s="193" t="s">
        <v>599</v>
      </c>
      <c r="AK270" s="335" t="s">
        <v>92</v>
      </c>
      <c r="AL270" s="193" t="s">
        <v>122</v>
      </c>
      <c r="AM270" s="193" t="s">
        <v>216</v>
      </c>
      <c r="AN270" s="193" t="s">
        <v>672</v>
      </c>
      <c r="AO270" s="336" t="s">
        <v>192</v>
      </c>
      <c r="AP270" s="193" t="s">
        <v>680</v>
      </c>
      <c r="AQ270" s="193" t="s">
        <v>420</v>
      </c>
      <c r="AR270" s="193" t="s">
        <v>298</v>
      </c>
      <c r="AS270" s="337" t="s">
        <v>266</v>
      </c>
      <c r="AT270" s="193" t="s">
        <v>173</v>
      </c>
      <c r="AU270" s="193" t="s">
        <v>241</v>
      </c>
      <c r="AV270" s="193" t="s">
        <v>107</v>
      </c>
      <c r="AW270" s="193" t="s">
        <v>522</v>
      </c>
      <c r="AX270" s="193" t="s">
        <v>255</v>
      </c>
      <c r="AY270" s="193" t="s">
        <v>449</v>
      </c>
      <c r="AZ270" s="193" t="s">
        <v>489</v>
      </c>
      <c r="BA270" s="193" t="s">
        <v>210</v>
      </c>
      <c r="BD270" s="193" t="s">
        <v>699</v>
      </c>
      <c r="BE270" s="193" t="s">
        <v>154</v>
      </c>
      <c r="BF270" s="193" t="s">
        <v>512</v>
      </c>
      <c r="BG270" s="193" t="s">
        <v>558</v>
      </c>
      <c r="BH270" s="193" t="s">
        <v>123</v>
      </c>
      <c r="BI270" s="193" t="s">
        <v>198</v>
      </c>
      <c r="BJ270" s="193" t="s">
        <v>566</v>
      </c>
      <c r="BK270" s="193" t="s">
        <v>682</v>
      </c>
      <c r="BL270" s="335" t="s">
        <v>401</v>
      </c>
      <c r="BM270" s="193" t="s">
        <v>156</v>
      </c>
      <c r="BN270" s="349" t="s">
        <v>107</v>
      </c>
      <c r="BO270" s="348" t="s">
        <v>484</v>
      </c>
      <c r="BP270" s="336" t="s">
        <v>158</v>
      </c>
      <c r="BQ270" s="347" t="s">
        <v>250</v>
      </c>
      <c r="BR270" s="346" t="s">
        <v>453</v>
      </c>
      <c r="BS270" s="193" t="s">
        <v>155</v>
      </c>
      <c r="BT270" s="337" t="s">
        <v>0</v>
      </c>
      <c r="BU270" s="193" t="s">
        <v>321</v>
      </c>
      <c r="BV270" s="193" t="s">
        <v>554</v>
      </c>
      <c r="BW270" s="193" t="s">
        <v>621</v>
      </c>
      <c r="BX270" s="193" t="s">
        <v>567</v>
      </c>
      <c r="BY270" s="193" t="s">
        <v>612</v>
      </c>
      <c r="BZ270" s="193" t="s">
        <v>310</v>
      </c>
      <c r="CA270" s="193" t="s">
        <v>157</v>
      </c>
      <c r="CB270" s="193" t="s">
        <v>353</v>
      </c>
    </row>
    <row r="271" spans="2:80" x14ac:dyDescent="0.2">
      <c r="B271" s="193" t="s">
        <v>629</v>
      </c>
      <c r="C271" s="193" t="s">
        <v>148</v>
      </c>
      <c r="D271" s="193" t="s">
        <v>191</v>
      </c>
      <c r="E271" s="193" t="s">
        <v>613</v>
      </c>
      <c r="F271" s="193" t="s">
        <v>663</v>
      </c>
      <c r="G271" s="193" t="s">
        <v>228</v>
      </c>
      <c r="H271" s="193" t="s">
        <v>387</v>
      </c>
      <c r="I271" s="193" t="s">
        <v>187</v>
      </c>
      <c r="J271" s="193" t="s">
        <v>637</v>
      </c>
      <c r="K271" s="335" t="s">
        <v>621</v>
      </c>
      <c r="L271" s="193" t="s">
        <v>436</v>
      </c>
      <c r="M271" s="193" t="s">
        <v>564</v>
      </c>
      <c r="N271" s="336" t="s">
        <v>204</v>
      </c>
      <c r="O271" s="193" t="s">
        <v>692</v>
      </c>
      <c r="P271" s="193" t="s">
        <v>278</v>
      </c>
      <c r="Q271" s="337" t="s">
        <v>574</v>
      </c>
      <c r="R271" s="193" t="s">
        <v>561</v>
      </c>
      <c r="S271" s="193" t="s">
        <v>201</v>
      </c>
      <c r="T271" s="193" t="s">
        <v>332</v>
      </c>
      <c r="U271" s="193" t="s">
        <v>470</v>
      </c>
      <c r="V271" s="193" t="s">
        <v>626</v>
      </c>
      <c r="W271" s="193" t="s">
        <v>559</v>
      </c>
      <c r="X271" s="193" t="s">
        <v>85</v>
      </c>
      <c r="Y271" s="193" t="s">
        <v>503</v>
      </c>
      <c r="Z271" s="193" t="s">
        <v>594</v>
      </c>
      <c r="AC271" s="193" t="s">
        <v>222</v>
      </c>
      <c r="AD271" s="193" t="s">
        <v>503</v>
      </c>
      <c r="AE271" s="193" t="s">
        <v>586</v>
      </c>
      <c r="AF271" s="193" t="s">
        <v>412</v>
      </c>
      <c r="AG271" s="193" t="s">
        <v>594</v>
      </c>
      <c r="AH271" s="193" t="s">
        <v>265</v>
      </c>
      <c r="AI271" s="193" t="s">
        <v>637</v>
      </c>
      <c r="AJ271" s="193" t="s">
        <v>285</v>
      </c>
      <c r="AK271" s="193" t="s">
        <v>419</v>
      </c>
      <c r="AL271" s="335" t="s">
        <v>621</v>
      </c>
      <c r="AM271" s="193" t="s">
        <v>0</v>
      </c>
      <c r="AN271" s="193" t="s">
        <v>328</v>
      </c>
      <c r="AO271" s="336" t="s">
        <v>668</v>
      </c>
      <c r="AP271" s="193" t="s">
        <v>84</v>
      </c>
      <c r="AQ271" s="193" t="s">
        <v>683</v>
      </c>
      <c r="AR271" s="337" t="s">
        <v>174</v>
      </c>
      <c r="AS271" s="193" t="s">
        <v>301</v>
      </c>
      <c r="AT271" s="193" t="s">
        <v>104</v>
      </c>
      <c r="AU271" s="193" t="s">
        <v>356</v>
      </c>
      <c r="AV271" s="193" t="s">
        <v>124</v>
      </c>
      <c r="AW271" s="193" t="s">
        <v>143</v>
      </c>
      <c r="AX271" s="193" t="s">
        <v>471</v>
      </c>
      <c r="AY271" s="193" t="s">
        <v>408</v>
      </c>
      <c r="AZ271" s="193" t="s">
        <v>555</v>
      </c>
      <c r="BA271" s="193" t="s">
        <v>134</v>
      </c>
      <c r="BD271" s="193" t="s">
        <v>584</v>
      </c>
      <c r="BE271" s="193" t="s">
        <v>183</v>
      </c>
      <c r="BF271" s="193" t="s">
        <v>222</v>
      </c>
      <c r="BG271" s="193" t="s">
        <v>171</v>
      </c>
      <c r="BH271" s="193" t="s">
        <v>591</v>
      </c>
      <c r="BI271" s="193" t="s">
        <v>224</v>
      </c>
      <c r="BJ271" s="193" t="s">
        <v>543</v>
      </c>
      <c r="BK271" s="193" t="s">
        <v>495</v>
      </c>
      <c r="BL271" s="193" t="s">
        <v>293</v>
      </c>
      <c r="BM271" s="335" t="s">
        <v>693</v>
      </c>
      <c r="BN271" s="349" t="s">
        <v>365</v>
      </c>
      <c r="BO271" s="348" t="s">
        <v>221</v>
      </c>
      <c r="BP271" s="336" t="s">
        <v>481</v>
      </c>
      <c r="BQ271" s="347" t="s">
        <v>679</v>
      </c>
      <c r="BR271" s="346" t="s">
        <v>592</v>
      </c>
      <c r="BS271" s="337" t="s">
        <v>127</v>
      </c>
      <c r="BT271" s="193" t="s">
        <v>223</v>
      </c>
      <c r="BU271" s="193" t="s">
        <v>404</v>
      </c>
      <c r="BV271" s="193" t="s">
        <v>238</v>
      </c>
      <c r="BW271" s="193" t="s">
        <v>561</v>
      </c>
      <c r="BX271" s="193" t="s">
        <v>420</v>
      </c>
      <c r="BY271" s="193" t="s">
        <v>203</v>
      </c>
      <c r="BZ271" s="193" t="s">
        <v>523</v>
      </c>
      <c r="CA271" s="193" t="s">
        <v>636</v>
      </c>
      <c r="CB271" s="193" t="s">
        <v>225</v>
      </c>
    </row>
    <row r="272" spans="2:80" x14ac:dyDescent="0.2">
      <c r="B272" s="193" t="s">
        <v>377</v>
      </c>
      <c r="C272" s="193" t="s">
        <v>675</v>
      </c>
      <c r="D272" s="193" t="s">
        <v>676</v>
      </c>
      <c r="E272" s="193" t="s">
        <v>84</v>
      </c>
      <c r="F272" s="193" t="s">
        <v>0</v>
      </c>
      <c r="G272" s="193" t="s">
        <v>233</v>
      </c>
      <c r="H272" s="193" t="s">
        <v>164</v>
      </c>
      <c r="I272" s="193" t="s">
        <v>142</v>
      </c>
      <c r="J272" s="193" t="s">
        <v>349</v>
      </c>
      <c r="K272" s="193" t="s">
        <v>166</v>
      </c>
      <c r="L272" s="335" t="s">
        <v>372</v>
      </c>
      <c r="M272" s="193" t="s">
        <v>223</v>
      </c>
      <c r="N272" s="336" t="s">
        <v>383</v>
      </c>
      <c r="O272" s="193" t="s">
        <v>589</v>
      </c>
      <c r="P272" s="337" t="s">
        <v>490</v>
      </c>
      <c r="Q272" s="193" t="s">
        <v>274</v>
      </c>
      <c r="R272" s="193" t="s">
        <v>432</v>
      </c>
      <c r="S272" s="193" t="s">
        <v>648</v>
      </c>
      <c r="T272" s="193" t="s">
        <v>588</v>
      </c>
      <c r="U272" s="193" t="s">
        <v>500</v>
      </c>
      <c r="V272" s="193" t="s">
        <v>379</v>
      </c>
      <c r="W272" s="193" t="s">
        <v>441</v>
      </c>
      <c r="X272" s="193" t="s">
        <v>442</v>
      </c>
      <c r="Y272" s="193" t="s">
        <v>549</v>
      </c>
      <c r="Z272" s="193" t="s">
        <v>344</v>
      </c>
      <c r="AC272" s="193" t="s">
        <v>247</v>
      </c>
      <c r="AD272" s="193" t="s">
        <v>114</v>
      </c>
      <c r="AE272" s="193" t="s">
        <v>364</v>
      </c>
      <c r="AF272" s="193" t="s">
        <v>182</v>
      </c>
      <c r="AG272" s="193" t="s">
        <v>309</v>
      </c>
      <c r="AH272" s="193" t="s">
        <v>486</v>
      </c>
      <c r="AI272" s="193" t="s">
        <v>370</v>
      </c>
      <c r="AJ272" s="193" t="s">
        <v>553</v>
      </c>
      <c r="AK272" s="193" t="s">
        <v>276</v>
      </c>
      <c r="AL272" s="193" t="s">
        <v>491</v>
      </c>
      <c r="AM272" s="335" t="s">
        <v>372</v>
      </c>
      <c r="AN272" s="193" t="s">
        <v>578</v>
      </c>
      <c r="AO272" s="336" t="s">
        <v>563</v>
      </c>
      <c r="AP272" s="193" t="s">
        <v>223</v>
      </c>
      <c r="AQ272" s="337" t="s">
        <v>502</v>
      </c>
      <c r="AR272" s="193" t="s">
        <v>658</v>
      </c>
      <c r="AS272" s="193" t="s">
        <v>572</v>
      </c>
      <c r="AT272" s="193" t="s">
        <v>689</v>
      </c>
      <c r="AU272" s="193" t="s">
        <v>140</v>
      </c>
      <c r="AV272" s="193" t="s">
        <v>261</v>
      </c>
      <c r="AW272" s="193" t="s">
        <v>700</v>
      </c>
      <c r="AX272" s="193" t="s">
        <v>564</v>
      </c>
      <c r="AY272" s="193" t="s">
        <v>371</v>
      </c>
      <c r="AZ272" s="193" t="s">
        <v>83</v>
      </c>
      <c r="BA272" s="193" t="s">
        <v>436</v>
      </c>
      <c r="BD272" s="349" t="s">
        <v>140</v>
      </c>
      <c r="BE272" s="348" t="s">
        <v>585</v>
      </c>
      <c r="BF272" s="349" t="s">
        <v>581</v>
      </c>
      <c r="BG272" s="348" t="s">
        <v>477</v>
      </c>
      <c r="BH272" s="349" t="s">
        <v>254</v>
      </c>
      <c r="BI272" s="348" t="s">
        <v>204</v>
      </c>
      <c r="BJ272" s="349" t="s">
        <v>358</v>
      </c>
      <c r="BK272" s="348" t="s">
        <v>504</v>
      </c>
      <c r="BL272" s="349" t="s">
        <v>142</v>
      </c>
      <c r="BM272" s="348" t="s">
        <v>623</v>
      </c>
      <c r="BN272" s="335" t="s">
        <v>569</v>
      </c>
      <c r="BO272" s="193" t="s">
        <v>297</v>
      </c>
      <c r="BP272" s="336" t="s">
        <v>562</v>
      </c>
      <c r="BQ272" s="193" t="s">
        <v>128</v>
      </c>
      <c r="BR272" s="337" t="s">
        <v>248</v>
      </c>
      <c r="BS272" s="347" t="s">
        <v>447</v>
      </c>
      <c r="BT272" s="346" t="s">
        <v>683</v>
      </c>
      <c r="BU272" s="347" t="s">
        <v>366</v>
      </c>
      <c r="BV272" s="346" t="s">
        <v>505</v>
      </c>
      <c r="BW272" s="347" t="s">
        <v>143</v>
      </c>
      <c r="BX272" s="346" t="s">
        <v>570</v>
      </c>
      <c r="BY272" s="347" t="s">
        <v>506</v>
      </c>
      <c r="BZ272" s="346" t="s">
        <v>141</v>
      </c>
      <c r="CA272" s="347" t="s">
        <v>300</v>
      </c>
      <c r="CB272" s="346" t="s">
        <v>496</v>
      </c>
    </row>
    <row r="273" spans="2:80" x14ac:dyDescent="0.2">
      <c r="B273" s="193" t="s">
        <v>216</v>
      </c>
      <c r="C273" s="193" t="s">
        <v>396</v>
      </c>
      <c r="D273" s="193" t="s">
        <v>130</v>
      </c>
      <c r="E273" s="193" t="s">
        <v>672</v>
      </c>
      <c r="F273" s="193" t="s">
        <v>690</v>
      </c>
      <c r="G273" s="193" t="s">
        <v>289</v>
      </c>
      <c r="H273" s="193" t="s">
        <v>230</v>
      </c>
      <c r="I273" s="193" t="s">
        <v>123</v>
      </c>
      <c r="J273" s="193" t="s">
        <v>348</v>
      </c>
      <c r="K273" s="193" t="s">
        <v>272</v>
      </c>
      <c r="L273" s="193" t="s">
        <v>570</v>
      </c>
      <c r="M273" s="335" t="s">
        <v>532</v>
      </c>
      <c r="N273" s="336" t="s">
        <v>120</v>
      </c>
      <c r="O273" s="337" t="s">
        <v>343</v>
      </c>
      <c r="P273" s="193" t="s">
        <v>466</v>
      </c>
      <c r="Q273" s="193" t="s">
        <v>610</v>
      </c>
      <c r="R273" s="193" t="s">
        <v>530</v>
      </c>
      <c r="S273" s="193" t="s">
        <v>77</v>
      </c>
      <c r="T273" s="193" t="s">
        <v>509</v>
      </c>
      <c r="U273" s="193" t="s">
        <v>591</v>
      </c>
      <c r="V273" s="193" t="s">
        <v>516</v>
      </c>
      <c r="W273" s="193" t="s">
        <v>160</v>
      </c>
      <c r="X273" s="193" t="s">
        <v>133</v>
      </c>
      <c r="Y273" s="193" t="s">
        <v>548</v>
      </c>
      <c r="Z273" s="193" t="s">
        <v>547</v>
      </c>
      <c r="AC273" s="193" t="s">
        <v>362</v>
      </c>
      <c r="AD273" s="193" t="s">
        <v>245</v>
      </c>
      <c r="AE273" s="193" t="s">
        <v>287</v>
      </c>
      <c r="AF273" s="193" t="s">
        <v>115</v>
      </c>
      <c r="AG273" s="193" t="s">
        <v>186</v>
      </c>
      <c r="AH273" s="193" t="s">
        <v>511</v>
      </c>
      <c r="AI273" s="193" t="s">
        <v>485</v>
      </c>
      <c r="AJ273" s="193" t="s">
        <v>214</v>
      </c>
      <c r="AK273" s="193" t="s">
        <v>406</v>
      </c>
      <c r="AL273" s="193" t="s">
        <v>321</v>
      </c>
      <c r="AM273" s="193" t="s">
        <v>466</v>
      </c>
      <c r="AN273" s="335" t="s">
        <v>532</v>
      </c>
      <c r="AO273" s="336" t="s">
        <v>158</v>
      </c>
      <c r="AP273" s="337" t="s">
        <v>264</v>
      </c>
      <c r="AQ273" s="193" t="s">
        <v>643</v>
      </c>
      <c r="AR273" s="193" t="s">
        <v>369</v>
      </c>
      <c r="AS273" s="193" t="s">
        <v>682</v>
      </c>
      <c r="AT273" s="193" t="s">
        <v>72</v>
      </c>
      <c r="AU273" s="193" t="s">
        <v>628</v>
      </c>
      <c r="AV273" s="193" t="s">
        <v>630</v>
      </c>
      <c r="AW273" s="193" t="s">
        <v>395</v>
      </c>
      <c r="AX273" s="193" t="s">
        <v>322</v>
      </c>
      <c r="AY273" s="193" t="s">
        <v>4</v>
      </c>
      <c r="AZ273" s="193" t="s">
        <v>694</v>
      </c>
      <c r="BA273" s="193" t="s">
        <v>533</v>
      </c>
      <c r="BD273" s="349" t="s">
        <v>655</v>
      </c>
      <c r="BE273" s="348" t="s">
        <v>371</v>
      </c>
      <c r="BF273" s="349" t="s">
        <v>306</v>
      </c>
      <c r="BG273" s="348" t="s">
        <v>538</v>
      </c>
      <c r="BH273" s="349" t="s">
        <v>1</v>
      </c>
      <c r="BI273" s="348" t="s">
        <v>594</v>
      </c>
      <c r="BJ273" s="349" t="s">
        <v>362</v>
      </c>
      <c r="BK273" s="348" t="s">
        <v>212</v>
      </c>
      <c r="BL273" s="349" t="s">
        <v>500</v>
      </c>
      <c r="BM273" s="348" t="s">
        <v>169</v>
      </c>
      <c r="BN273" s="193" t="s">
        <v>458</v>
      </c>
      <c r="BO273" s="335" t="s">
        <v>259</v>
      </c>
      <c r="BP273" s="336" t="s">
        <v>687</v>
      </c>
      <c r="BQ273" s="337" t="s">
        <v>486</v>
      </c>
      <c r="BR273" s="193" t="s">
        <v>210</v>
      </c>
      <c r="BS273" s="347" t="s">
        <v>403</v>
      </c>
      <c r="BT273" s="346" t="s">
        <v>578</v>
      </c>
      <c r="BU273" s="347" t="s">
        <v>537</v>
      </c>
      <c r="BV273" s="346" t="s">
        <v>209</v>
      </c>
      <c r="BW273" s="347" t="s">
        <v>172</v>
      </c>
      <c r="BX273" s="346" t="s">
        <v>133</v>
      </c>
      <c r="BY273" s="347" t="s">
        <v>211</v>
      </c>
      <c r="BZ273" s="346" t="s">
        <v>645</v>
      </c>
      <c r="CA273" s="347" t="s">
        <v>625</v>
      </c>
      <c r="CB273" s="346" t="s">
        <v>513</v>
      </c>
    </row>
    <row r="274" spans="2:80" x14ac:dyDescent="0.2">
      <c r="B274" s="343" t="s">
        <v>687</v>
      </c>
      <c r="C274" s="343" t="s">
        <v>668</v>
      </c>
      <c r="D274" s="343" t="s">
        <v>338</v>
      </c>
      <c r="E274" s="343" t="s">
        <v>475</v>
      </c>
      <c r="F274" s="343" t="s">
        <v>192</v>
      </c>
      <c r="G274" s="343" t="s">
        <v>292</v>
      </c>
      <c r="H274" s="343" t="s">
        <v>70</v>
      </c>
      <c r="I274" s="343" t="s">
        <v>232</v>
      </c>
      <c r="J274" s="343" t="s">
        <v>350</v>
      </c>
      <c r="K274" s="343" t="s">
        <v>165</v>
      </c>
      <c r="L274" s="343" t="s">
        <v>158</v>
      </c>
      <c r="M274" s="343" t="s">
        <v>536</v>
      </c>
      <c r="N274" s="335" t="s">
        <v>617</v>
      </c>
      <c r="O274" s="343" t="s">
        <v>563</v>
      </c>
      <c r="P274" s="343" t="s">
        <v>205</v>
      </c>
      <c r="Q274" s="343" t="s">
        <v>392</v>
      </c>
      <c r="R274" s="343" t="s">
        <v>632</v>
      </c>
      <c r="S274" s="343" t="s">
        <v>627</v>
      </c>
      <c r="T274" s="343" t="s">
        <v>562</v>
      </c>
      <c r="U274" s="343" t="s">
        <v>197</v>
      </c>
      <c r="V274" s="343" t="s">
        <v>518</v>
      </c>
      <c r="W274" s="343" t="s">
        <v>400</v>
      </c>
      <c r="X274" s="343" t="s">
        <v>481</v>
      </c>
      <c r="Y274" s="343" t="s">
        <v>286</v>
      </c>
      <c r="Z274" s="343" t="s">
        <v>194</v>
      </c>
      <c r="AC274" s="343" t="s">
        <v>94</v>
      </c>
      <c r="AD274" s="343" t="s">
        <v>185</v>
      </c>
      <c r="AE274" s="343" t="s">
        <v>246</v>
      </c>
      <c r="AF274" s="343" t="s">
        <v>308</v>
      </c>
      <c r="AG274" s="343" t="s">
        <v>361</v>
      </c>
      <c r="AH274" s="343" t="s">
        <v>336</v>
      </c>
      <c r="AI274" s="343" t="s">
        <v>434</v>
      </c>
      <c r="AJ274" s="343" t="s">
        <v>262</v>
      </c>
      <c r="AK274" s="343" t="s">
        <v>520</v>
      </c>
      <c r="AL274" s="343" t="s">
        <v>552</v>
      </c>
      <c r="AM274" s="343" t="s">
        <v>281</v>
      </c>
      <c r="AN274" s="343" t="s">
        <v>383</v>
      </c>
      <c r="AO274" s="335" t="s">
        <v>617</v>
      </c>
      <c r="AP274" s="343" t="s">
        <v>455</v>
      </c>
      <c r="AQ274" s="343" t="s">
        <v>120</v>
      </c>
      <c r="AR274" s="343" t="s">
        <v>211</v>
      </c>
      <c r="AS274" s="343" t="s">
        <v>320</v>
      </c>
      <c r="AT274" s="343" t="s">
        <v>596</v>
      </c>
      <c r="AU274" s="343" t="s">
        <v>679</v>
      </c>
      <c r="AV274" s="343" t="s">
        <v>590</v>
      </c>
      <c r="AW274" s="343" t="s">
        <v>150</v>
      </c>
      <c r="AX274" s="343" t="s">
        <v>512</v>
      </c>
      <c r="AY274" s="343" t="s">
        <v>492</v>
      </c>
      <c r="AZ274" s="343" t="s">
        <v>204</v>
      </c>
      <c r="BA274" s="343" t="s">
        <v>696</v>
      </c>
      <c r="BD274" s="353" t="s">
        <v>237</v>
      </c>
      <c r="BE274" s="352" t="s">
        <v>616</v>
      </c>
      <c r="BF274" s="353" t="s">
        <v>309</v>
      </c>
      <c r="BG274" s="352" t="s">
        <v>190</v>
      </c>
      <c r="BH274" s="353" t="s">
        <v>415</v>
      </c>
      <c r="BI274" s="352" t="s">
        <v>387</v>
      </c>
      <c r="BJ274" s="353" t="s">
        <v>269</v>
      </c>
      <c r="BK274" s="352" t="s">
        <v>406</v>
      </c>
      <c r="BL274" s="353" t="s">
        <v>675</v>
      </c>
      <c r="BM274" s="352" t="s">
        <v>137</v>
      </c>
      <c r="BN274" s="343" t="s">
        <v>271</v>
      </c>
      <c r="BO274" s="343" t="s">
        <v>385</v>
      </c>
      <c r="BP274" s="335" t="s">
        <v>617</v>
      </c>
      <c r="BQ274" s="343" t="s">
        <v>446</v>
      </c>
      <c r="BR274" s="343" t="s">
        <v>108</v>
      </c>
      <c r="BS274" s="351" t="s">
        <v>546</v>
      </c>
      <c r="BT274" s="350" t="s">
        <v>313</v>
      </c>
      <c r="BU274" s="351" t="s">
        <v>270</v>
      </c>
      <c r="BV274" s="350" t="s">
        <v>606</v>
      </c>
      <c r="BW274" s="351" t="s">
        <v>656</v>
      </c>
      <c r="BX274" s="350" t="s">
        <v>272</v>
      </c>
      <c r="BY274" s="351" t="s">
        <v>600</v>
      </c>
      <c r="BZ274" s="350" t="s">
        <v>263</v>
      </c>
      <c r="CA274" s="351" t="s">
        <v>178</v>
      </c>
      <c r="CB274" s="350" t="s">
        <v>386</v>
      </c>
    </row>
    <row r="275" spans="2:80" x14ac:dyDescent="0.2">
      <c r="B275" s="193" t="s">
        <v>420</v>
      </c>
      <c r="C275" s="193" t="s">
        <v>252</v>
      </c>
      <c r="D275" s="193" t="s">
        <v>664</v>
      </c>
      <c r="E275" s="193" t="s">
        <v>680</v>
      </c>
      <c r="F275" s="193" t="s">
        <v>151</v>
      </c>
      <c r="G275" s="193" t="s">
        <v>97</v>
      </c>
      <c r="H275" s="193" t="s">
        <v>96</v>
      </c>
      <c r="I275" s="193" t="s">
        <v>98</v>
      </c>
      <c r="J275" s="193" t="s">
        <v>1</v>
      </c>
      <c r="K275" s="193" t="s">
        <v>167</v>
      </c>
      <c r="L275" s="193" t="s">
        <v>417</v>
      </c>
      <c r="M275" s="337" t="s">
        <v>264</v>
      </c>
      <c r="N275" s="336" t="s">
        <v>281</v>
      </c>
      <c r="O275" s="335" t="s">
        <v>426</v>
      </c>
      <c r="P275" s="193" t="s">
        <v>643</v>
      </c>
      <c r="Q275" s="193" t="s">
        <v>415</v>
      </c>
      <c r="R275" s="193" t="s">
        <v>257</v>
      </c>
      <c r="S275" s="193" t="s">
        <v>474</v>
      </c>
      <c r="T275" s="193" t="s">
        <v>567</v>
      </c>
      <c r="U275" s="193" t="s">
        <v>642</v>
      </c>
      <c r="V275" s="193" t="s">
        <v>93</v>
      </c>
      <c r="W275" s="193" t="s">
        <v>254</v>
      </c>
      <c r="X275" s="193" t="s">
        <v>402</v>
      </c>
      <c r="Y275" s="193" t="s">
        <v>482</v>
      </c>
      <c r="Z275" s="193" t="s">
        <v>443</v>
      </c>
      <c r="AC275" s="193" t="s">
        <v>307</v>
      </c>
      <c r="AD275" s="193" t="s">
        <v>161</v>
      </c>
      <c r="AE275" s="193" t="s">
        <v>183</v>
      </c>
      <c r="AF275" s="193" t="s">
        <v>248</v>
      </c>
      <c r="AG275" s="193" t="s">
        <v>116</v>
      </c>
      <c r="AH275" s="193" t="s">
        <v>203</v>
      </c>
      <c r="AI275" s="193" t="s">
        <v>75</v>
      </c>
      <c r="AJ275" s="193" t="s">
        <v>447</v>
      </c>
      <c r="AK275" s="193" t="s">
        <v>456</v>
      </c>
      <c r="AL275" s="193" t="s">
        <v>407</v>
      </c>
      <c r="AM275" s="193" t="s">
        <v>570</v>
      </c>
      <c r="AN275" s="337" t="s">
        <v>343</v>
      </c>
      <c r="AO275" s="336" t="s">
        <v>205</v>
      </c>
      <c r="AP275" s="335" t="s">
        <v>426</v>
      </c>
      <c r="AQ275" s="193" t="s">
        <v>417</v>
      </c>
      <c r="AR275" s="193" t="s">
        <v>652</v>
      </c>
      <c r="AS275" s="193" t="s">
        <v>270</v>
      </c>
      <c r="AT275" s="193" t="s">
        <v>611</v>
      </c>
      <c r="AU275" s="193" t="s">
        <v>202</v>
      </c>
      <c r="AV275" s="193" t="s">
        <v>667</v>
      </c>
      <c r="AW275" s="193" t="s">
        <v>457</v>
      </c>
      <c r="AX275" s="193" t="s">
        <v>220</v>
      </c>
      <c r="AY275" s="193" t="s">
        <v>697</v>
      </c>
      <c r="AZ275" s="193" t="s">
        <v>543</v>
      </c>
      <c r="BA275" s="193" t="s">
        <v>119</v>
      </c>
      <c r="BD275" s="349" t="s">
        <v>317</v>
      </c>
      <c r="BE275" s="348" t="s">
        <v>427</v>
      </c>
      <c r="BF275" s="349" t="s">
        <v>333</v>
      </c>
      <c r="BG275" s="348" t="s">
        <v>552</v>
      </c>
      <c r="BH275" s="349" t="s">
        <v>664</v>
      </c>
      <c r="BI275" s="348" t="s">
        <v>332</v>
      </c>
      <c r="BJ275" s="349" t="s">
        <v>266</v>
      </c>
      <c r="BK275" s="348" t="s">
        <v>462</v>
      </c>
      <c r="BL275" s="349" t="s">
        <v>589</v>
      </c>
      <c r="BM275" s="348" t="s">
        <v>428</v>
      </c>
      <c r="BN275" s="193" t="s">
        <v>659</v>
      </c>
      <c r="BO275" s="337" t="s">
        <v>334</v>
      </c>
      <c r="BP275" s="336" t="s">
        <v>194</v>
      </c>
      <c r="BQ275" s="335" t="s">
        <v>440</v>
      </c>
      <c r="BR275" s="193" t="s">
        <v>604</v>
      </c>
      <c r="BS275" s="347" t="s">
        <v>429</v>
      </c>
      <c r="BT275" s="346" t="s">
        <v>291</v>
      </c>
      <c r="BU275" s="347" t="s">
        <v>638</v>
      </c>
      <c r="BV275" s="346" t="s">
        <v>119</v>
      </c>
      <c r="BW275" s="347" t="s">
        <v>243</v>
      </c>
      <c r="BX275" s="346" t="s">
        <v>530</v>
      </c>
      <c r="BY275" s="347" t="s">
        <v>101</v>
      </c>
      <c r="BZ275" s="346" t="s">
        <v>634</v>
      </c>
      <c r="CA275" s="347" t="s">
        <v>113</v>
      </c>
      <c r="CB275" s="346" t="s">
        <v>331</v>
      </c>
    </row>
    <row r="276" spans="2:80" x14ac:dyDescent="0.2">
      <c r="B276" s="193" t="s">
        <v>685</v>
      </c>
      <c r="C276" s="193" t="s">
        <v>279</v>
      </c>
      <c r="D276" s="193" t="s">
        <v>437</v>
      </c>
      <c r="E276" s="193" t="s">
        <v>328</v>
      </c>
      <c r="F276" s="193" t="s">
        <v>683</v>
      </c>
      <c r="G276" s="193" t="s">
        <v>291</v>
      </c>
      <c r="H276" s="193" t="s">
        <v>95</v>
      </c>
      <c r="I276" s="193" t="s">
        <v>290</v>
      </c>
      <c r="J276" s="193" t="s">
        <v>293</v>
      </c>
      <c r="K276" s="193" t="s">
        <v>231</v>
      </c>
      <c r="L276" s="337" t="s">
        <v>502</v>
      </c>
      <c r="M276" s="193" t="s">
        <v>578</v>
      </c>
      <c r="N276" s="336" t="s">
        <v>455</v>
      </c>
      <c r="O276" s="193" t="s">
        <v>323</v>
      </c>
      <c r="P276" s="335" t="s">
        <v>86</v>
      </c>
      <c r="Q276" s="193" t="s">
        <v>614</v>
      </c>
      <c r="R276" s="193" t="s">
        <v>661</v>
      </c>
      <c r="S276" s="193" t="s">
        <v>454</v>
      </c>
      <c r="T276" s="193" t="s">
        <v>144</v>
      </c>
      <c r="U276" s="193" t="s">
        <v>542</v>
      </c>
      <c r="V276" s="193" t="s">
        <v>517</v>
      </c>
      <c r="W276" s="193" t="s">
        <v>401</v>
      </c>
      <c r="X276" s="193" t="s">
        <v>229</v>
      </c>
      <c r="Y276" s="193" t="s">
        <v>313</v>
      </c>
      <c r="Z276" s="193" t="s">
        <v>480</v>
      </c>
      <c r="AC276" s="193" t="s">
        <v>184</v>
      </c>
      <c r="AD276" s="193" t="s">
        <v>310</v>
      </c>
      <c r="AE276" s="193" t="s">
        <v>113</v>
      </c>
      <c r="AF276" s="193" t="s">
        <v>363</v>
      </c>
      <c r="AG276" s="193" t="s">
        <v>121</v>
      </c>
      <c r="AH276" s="193" t="s">
        <v>448</v>
      </c>
      <c r="AI276" s="193" t="s">
        <v>521</v>
      </c>
      <c r="AJ276" s="193" t="s">
        <v>391</v>
      </c>
      <c r="AK276" s="193" t="s">
        <v>118</v>
      </c>
      <c r="AL276" s="193" t="s">
        <v>147</v>
      </c>
      <c r="AM276" s="337" t="s">
        <v>490</v>
      </c>
      <c r="AN276" s="193" t="s">
        <v>323</v>
      </c>
      <c r="AO276" s="336" t="s">
        <v>536</v>
      </c>
      <c r="AP276" s="193" t="s">
        <v>589</v>
      </c>
      <c r="AQ276" s="335" t="s">
        <v>86</v>
      </c>
      <c r="AR276" s="193" t="s">
        <v>662</v>
      </c>
      <c r="AS276" s="193" t="s">
        <v>644</v>
      </c>
      <c r="AT276" s="193" t="s">
        <v>117</v>
      </c>
      <c r="AU276" s="193" t="s">
        <v>619</v>
      </c>
      <c r="AV276" s="193" t="s">
        <v>334</v>
      </c>
      <c r="AW276" s="193" t="s">
        <v>263</v>
      </c>
      <c r="AX276" s="193" t="s">
        <v>692</v>
      </c>
      <c r="AY276" s="193" t="s">
        <v>476</v>
      </c>
      <c r="AZ276" s="193" t="s">
        <v>418</v>
      </c>
      <c r="BA276" s="193" t="s">
        <v>278</v>
      </c>
      <c r="BD276" s="349" t="s">
        <v>468</v>
      </c>
      <c r="BE276" s="348" t="s">
        <v>74</v>
      </c>
      <c r="BF276" s="349" t="s">
        <v>124</v>
      </c>
      <c r="BG276" s="348" t="s">
        <v>550</v>
      </c>
      <c r="BH276" s="349" t="s">
        <v>643</v>
      </c>
      <c r="BI276" s="348" t="s">
        <v>629</v>
      </c>
      <c r="BJ276" s="349" t="s">
        <v>640</v>
      </c>
      <c r="BK276" s="348" t="s">
        <v>398</v>
      </c>
      <c r="BL276" s="349" t="s">
        <v>379</v>
      </c>
      <c r="BM276" s="348" t="s">
        <v>72</v>
      </c>
      <c r="BN276" s="337" t="s">
        <v>322</v>
      </c>
      <c r="BO276" s="193" t="s">
        <v>577</v>
      </c>
      <c r="BP276" s="336" t="s">
        <v>70</v>
      </c>
      <c r="BQ276" s="193" t="s">
        <v>469</v>
      </c>
      <c r="BR276" s="335" t="s">
        <v>110</v>
      </c>
      <c r="BS276" s="347" t="s">
        <v>73</v>
      </c>
      <c r="BT276" s="346" t="s">
        <v>454</v>
      </c>
      <c r="BU276" s="347" t="s">
        <v>351</v>
      </c>
      <c r="BV276" s="346" t="s">
        <v>649</v>
      </c>
      <c r="BW276" s="347" t="s">
        <v>185</v>
      </c>
      <c r="BX276" s="346" t="s">
        <v>672</v>
      </c>
      <c r="BY276" s="347" t="s">
        <v>199</v>
      </c>
      <c r="BZ276" s="346" t="s">
        <v>419</v>
      </c>
      <c r="CA276" s="347" t="s">
        <v>71</v>
      </c>
      <c r="CB276" s="346" t="s">
        <v>521</v>
      </c>
    </row>
    <row r="277" spans="2:80" x14ac:dyDescent="0.2">
      <c r="B277" s="193" t="s">
        <v>243</v>
      </c>
      <c r="C277" s="193" t="s">
        <v>177</v>
      </c>
      <c r="D277" s="193" t="s">
        <v>180</v>
      </c>
      <c r="E277" s="193" t="s">
        <v>224</v>
      </c>
      <c r="F277" s="193" t="s">
        <v>179</v>
      </c>
      <c r="G277" s="193" t="s">
        <v>240</v>
      </c>
      <c r="H277" s="193" t="s">
        <v>172</v>
      </c>
      <c r="I277" s="193" t="s">
        <v>175</v>
      </c>
      <c r="J277" s="193" t="s">
        <v>356</v>
      </c>
      <c r="K277" s="337" t="s">
        <v>174</v>
      </c>
      <c r="L277" s="193" t="s">
        <v>247</v>
      </c>
      <c r="M277" s="193" t="s">
        <v>182</v>
      </c>
      <c r="N277" s="336" t="s">
        <v>185</v>
      </c>
      <c r="O277" s="193" t="s">
        <v>363</v>
      </c>
      <c r="P277" s="193" t="s">
        <v>184</v>
      </c>
      <c r="Q277" s="335" t="s">
        <v>80</v>
      </c>
      <c r="R277" s="193" t="s">
        <v>198</v>
      </c>
      <c r="S277" s="193" t="s">
        <v>593</v>
      </c>
      <c r="T277" s="193" t="s">
        <v>656</v>
      </c>
      <c r="U277" s="193" t="s">
        <v>603</v>
      </c>
      <c r="V277" s="193" t="s">
        <v>488</v>
      </c>
      <c r="W277" s="193" t="s">
        <v>195</v>
      </c>
      <c r="X277" s="193" t="s">
        <v>450</v>
      </c>
      <c r="Y277" s="193" t="s">
        <v>555</v>
      </c>
      <c r="Z277" s="193" t="s">
        <v>143</v>
      </c>
      <c r="AC277" s="193" t="s">
        <v>647</v>
      </c>
      <c r="AD277" s="193" t="s">
        <v>148</v>
      </c>
      <c r="AE277" s="193" t="s">
        <v>376</v>
      </c>
      <c r="AF277" s="193" t="s">
        <v>674</v>
      </c>
      <c r="AG277" s="193" t="s">
        <v>629</v>
      </c>
      <c r="AH277" s="193" t="s">
        <v>141</v>
      </c>
      <c r="AI277" s="193" t="s">
        <v>561</v>
      </c>
      <c r="AJ277" s="193" t="s">
        <v>368</v>
      </c>
      <c r="AK277" s="193" t="s">
        <v>540</v>
      </c>
      <c r="AL277" s="337" t="s">
        <v>574</v>
      </c>
      <c r="AM277" s="193" t="s">
        <v>379</v>
      </c>
      <c r="AN277" s="193" t="s">
        <v>401</v>
      </c>
      <c r="AO277" s="336" t="s">
        <v>286</v>
      </c>
      <c r="AP277" s="193" t="s">
        <v>441</v>
      </c>
      <c r="AQ277" s="193" t="s">
        <v>517</v>
      </c>
      <c r="AR277" s="335" t="s">
        <v>80</v>
      </c>
      <c r="AS277" s="193" t="s">
        <v>581</v>
      </c>
      <c r="AT277" s="193" t="s">
        <v>657</v>
      </c>
      <c r="AU277" s="193" t="s">
        <v>198</v>
      </c>
      <c r="AV277" s="193" t="s">
        <v>641</v>
      </c>
      <c r="AW277" s="193" t="s">
        <v>243</v>
      </c>
      <c r="AX277" s="193" t="s">
        <v>87</v>
      </c>
      <c r="AY277" s="193" t="s">
        <v>360</v>
      </c>
      <c r="AZ277" s="193" t="s">
        <v>177</v>
      </c>
      <c r="BA277" s="193" t="s">
        <v>304</v>
      </c>
      <c r="BD277" s="193" t="s">
        <v>478</v>
      </c>
      <c r="BE277" s="193" t="s">
        <v>339</v>
      </c>
      <c r="BF277" s="193" t="s">
        <v>251</v>
      </c>
      <c r="BG277" s="193" t="s">
        <v>630</v>
      </c>
      <c r="BH277" s="193" t="s">
        <v>547</v>
      </c>
      <c r="BI277" s="193" t="s">
        <v>356</v>
      </c>
      <c r="BJ277" s="193" t="s">
        <v>609</v>
      </c>
      <c r="BK277" s="193" t="s">
        <v>493</v>
      </c>
      <c r="BL277" s="193" t="s">
        <v>323</v>
      </c>
      <c r="BM277" s="337" t="s">
        <v>340</v>
      </c>
      <c r="BN277" s="349" t="s">
        <v>380</v>
      </c>
      <c r="BO277" s="348" t="s">
        <v>434</v>
      </c>
      <c r="BP277" s="336" t="s">
        <v>338</v>
      </c>
      <c r="BQ277" s="347" t="s">
        <v>681</v>
      </c>
      <c r="BR277" s="346" t="s">
        <v>653</v>
      </c>
      <c r="BS277" s="335" t="s">
        <v>99</v>
      </c>
      <c r="BT277" s="193" t="s">
        <v>432</v>
      </c>
      <c r="BU277" s="193" t="s">
        <v>579</v>
      </c>
      <c r="BV277" s="193" t="s">
        <v>245</v>
      </c>
      <c r="BW277" s="193" t="s">
        <v>559</v>
      </c>
      <c r="BX277" s="193" t="s">
        <v>97</v>
      </c>
      <c r="BY277" s="193" t="s">
        <v>200</v>
      </c>
      <c r="BZ277" s="193" t="s">
        <v>304</v>
      </c>
      <c r="CA277" s="193" t="s">
        <v>4</v>
      </c>
      <c r="CB277" s="193" t="s">
        <v>433</v>
      </c>
    </row>
    <row r="278" spans="2:80" x14ac:dyDescent="0.2">
      <c r="B278" s="193" t="s">
        <v>302</v>
      </c>
      <c r="C278" s="193" t="s">
        <v>242</v>
      </c>
      <c r="D278" s="193" t="s">
        <v>358</v>
      </c>
      <c r="E278" s="193" t="s">
        <v>249</v>
      </c>
      <c r="F278" s="193" t="s">
        <v>359</v>
      </c>
      <c r="G278" s="193" t="s">
        <v>298</v>
      </c>
      <c r="H278" s="193" t="s">
        <v>238</v>
      </c>
      <c r="I278" s="193" t="s">
        <v>355</v>
      </c>
      <c r="J278" s="337" t="s">
        <v>266</v>
      </c>
      <c r="K278" s="193" t="s">
        <v>78</v>
      </c>
      <c r="L278" s="193" t="s">
        <v>307</v>
      </c>
      <c r="M278" s="193" t="s">
        <v>245</v>
      </c>
      <c r="N278" s="336" t="s">
        <v>361</v>
      </c>
      <c r="O278" s="193" t="s">
        <v>161</v>
      </c>
      <c r="P278" s="193" t="s">
        <v>362</v>
      </c>
      <c r="Q278" s="193" t="s">
        <v>640</v>
      </c>
      <c r="R278" s="335" t="s">
        <v>624</v>
      </c>
      <c r="S278" s="193" t="s">
        <v>217</v>
      </c>
      <c r="T278" s="193" t="s">
        <v>258</v>
      </c>
      <c r="U278" s="193" t="s">
        <v>633</v>
      </c>
      <c r="V278" s="193" t="s">
        <v>522</v>
      </c>
      <c r="W278" s="193" t="s">
        <v>269</v>
      </c>
      <c r="X278" s="193" t="s">
        <v>410</v>
      </c>
      <c r="Y278" s="193" t="s">
        <v>255</v>
      </c>
      <c r="Z278" s="193" t="s">
        <v>554</v>
      </c>
      <c r="AC278" s="193" t="s">
        <v>659</v>
      </c>
      <c r="AD278" s="193" t="s">
        <v>327</v>
      </c>
      <c r="AE278" s="193" t="s">
        <v>671</v>
      </c>
      <c r="AF278" s="193" t="s">
        <v>566</v>
      </c>
      <c r="AG278" s="193" t="s">
        <v>337</v>
      </c>
      <c r="AH278" s="193" t="s">
        <v>651</v>
      </c>
      <c r="AI278" s="193" t="s">
        <v>319</v>
      </c>
      <c r="AJ278" s="193" t="s">
        <v>508</v>
      </c>
      <c r="AK278" s="337" t="s">
        <v>209</v>
      </c>
      <c r="AL278" s="193" t="s">
        <v>529</v>
      </c>
      <c r="AM278" s="193" t="s">
        <v>547</v>
      </c>
      <c r="AN278" s="193" t="s">
        <v>160</v>
      </c>
      <c r="AO278" s="336" t="s">
        <v>518</v>
      </c>
      <c r="AP278" s="193" t="s">
        <v>254</v>
      </c>
      <c r="AQ278" s="193" t="s">
        <v>443</v>
      </c>
      <c r="AR278" s="193" t="s">
        <v>633</v>
      </c>
      <c r="AS278" s="335" t="s">
        <v>624</v>
      </c>
      <c r="AT278" s="193" t="s">
        <v>316</v>
      </c>
      <c r="AU278" s="193" t="s">
        <v>152</v>
      </c>
      <c r="AV278" s="193" t="s">
        <v>604</v>
      </c>
      <c r="AW278" s="193" t="s">
        <v>359</v>
      </c>
      <c r="AX278" s="193" t="s">
        <v>242</v>
      </c>
      <c r="AY278" s="193" t="s">
        <v>305</v>
      </c>
      <c r="AZ278" s="193" t="s">
        <v>110</v>
      </c>
      <c r="BA278" s="193" t="s">
        <v>181</v>
      </c>
      <c r="BD278" s="193" t="s">
        <v>367</v>
      </c>
      <c r="BE278" s="193" t="s">
        <v>109</v>
      </c>
      <c r="BF278" s="193" t="s">
        <v>83</v>
      </c>
      <c r="BG278" s="193" t="s">
        <v>473</v>
      </c>
      <c r="BH278" s="193" t="s">
        <v>230</v>
      </c>
      <c r="BI278" s="193" t="s">
        <v>80</v>
      </c>
      <c r="BJ278" s="193" t="s">
        <v>129</v>
      </c>
      <c r="BK278" s="193" t="s">
        <v>652</v>
      </c>
      <c r="BL278" s="337" t="s">
        <v>517</v>
      </c>
      <c r="BM278" s="193" t="s">
        <v>514</v>
      </c>
      <c r="BN278" s="349" t="s">
        <v>176</v>
      </c>
      <c r="BO278" s="348" t="s">
        <v>82</v>
      </c>
      <c r="BP278" s="336" t="s">
        <v>205</v>
      </c>
      <c r="BQ278" s="347" t="s">
        <v>421</v>
      </c>
      <c r="BR278" s="346" t="s">
        <v>651</v>
      </c>
      <c r="BS278" s="193" t="s">
        <v>691</v>
      </c>
      <c r="BT278" s="335" t="s">
        <v>84</v>
      </c>
      <c r="BU278" s="193" t="s">
        <v>456</v>
      </c>
      <c r="BV278" s="193" t="s">
        <v>255</v>
      </c>
      <c r="BW278" s="193" t="s">
        <v>637</v>
      </c>
      <c r="BX278" s="193" t="s">
        <v>474</v>
      </c>
      <c r="BY278" s="193" t="s">
        <v>650</v>
      </c>
      <c r="BZ278" s="193" t="s">
        <v>308</v>
      </c>
      <c r="CA278" s="193" t="s">
        <v>497</v>
      </c>
      <c r="CB278" s="193" t="s">
        <v>81</v>
      </c>
    </row>
    <row r="279" spans="2:80" x14ac:dyDescent="0.2">
      <c r="B279" s="193" t="s">
        <v>305</v>
      </c>
      <c r="C279" s="193" t="s">
        <v>109</v>
      </c>
      <c r="D279" s="193" t="s">
        <v>154</v>
      </c>
      <c r="E279" s="193" t="s">
        <v>360</v>
      </c>
      <c r="F279" s="193" t="s">
        <v>178</v>
      </c>
      <c r="G279" s="193" t="s">
        <v>300</v>
      </c>
      <c r="H279" s="193" t="s">
        <v>104</v>
      </c>
      <c r="I279" s="337" t="s">
        <v>239</v>
      </c>
      <c r="J279" s="193" t="s">
        <v>357</v>
      </c>
      <c r="K279" s="193" t="s">
        <v>173</v>
      </c>
      <c r="L279" s="193" t="s">
        <v>287</v>
      </c>
      <c r="M279" s="193" t="s">
        <v>113</v>
      </c>
      <c r="N279" s="336" t="s">
        <v>246</v>
      </c>
      <c r="O279" s="193" t="s">
        <v>364</v>
      </c>
      <c r="P279" s="193" t="s">
        <v>183</v>
      </c>
      <c r="Q279" s="193" t="s">
        <v>316</v>
      </c>
      <c r="R279" s="193" t="s">
        <v>568</v>
      </c>
      <c r="S279" s="335" t="s">
        <v>625</v>
      </c>
      <c r="T279" s="193" t="s">
        <v>657</v>
      </c>
      <c r="U279" s="193" t="s">
        <v>339</v>
      </c>
      <c r="V279" s="193" t="s">
        <v>314</v>
      </c>
      <c r="W279" s="193" t="s">
        <v>408</v>
      </c>
      <c r="X279" s="193" t="s">
        <v>487</v>
      </c>
      <c r="Y279" s="193" t="s">
        <v>71</v>
      </c>
      <c r="Z279" s="193" t="s">
        <v>449</v>
      </c>
      <c r="AC279" s="193" t="s">
        <v>666</v>
      </c>
      <c r="AD279" s="193" t="s">
        <v>645</v>
      </c>
      <c r="AE279" s="193" t="s">
        <v>215</v>
      </c>
      <c r="AF279" s="193" t="s">
        <v>191</v>
      </c>
      <c r="AG279" s="193" t="s">
        <v>592</v>
      </c>
      <c r="AH279" s="193" t="s">
        <v>390</v>
      </c>
      <c r="AI279" s="193" t="s">
        <v>618</v>
      </c>
      <c r="AJ279" s="337" t="s">
        <v>499</v>
      </c>
      <c r="AK279" s="193" t="s">
        <v>201</v>
      </c>
      <c r="AL279" s="193" t="s">
        <v>271</v>
      </c>
      <c r="AM279" s="193" t="s">
        <v>402</v>
      </c>
      <c r="AN279" s="193" t="s">
        <v>442</v>
      </c>
      <c r="AO279" s="336" t="s">
        <v>481</v>
      </c>
      <c r="AP279" s="193" t="s">
        <v>229</v>
      </c>
      <c r="AQ279" s="193" t="s">
        <v>133</v>
      </c>
      <c r="AR279" s="193" t="s">
        <v>365</v>
      </c>
      <c r="AS279" s="193" t="s">
        <v>593</v>
      </c>
      <c r="AT279" s="335" t="s">
        <v>625</v>
      </c>
      <c r="AU279" s="193" t="s">
        <v>608</v>
      </c>
      <c r="AV279" s="193" t="s">
        <v>217</v>
      </c>
      <c r="AW279" s="193" t="s">
        <v>112</v>
      </c>
      <c r="AX279" s="193" t="s">
        <v>180</v>
      </c>
      <c r="AY279" s="193" t="s">
        <v>154</v>
      </c>
      <c r="AZ279" s="193" t="s">
        <v>303</v>
      </c>
      <c r="BA279" s="193" t="s">
        <v>358</v>
      </c>
      <c r="BD279" s="193" t="s">
        <v>573</v>
      </c>
      <c r="BE279" s="193" t="s">
        <v>364</v>
      </c>
      <c r="BF279" s="193" t="s">
        <v>412</v>
      </c>
      <c r="BG279" s="193" t="s">
        <v>153</v>
      </c>
      <c r="BH279" s="193" t="s">
        <v>509</v>
      </c>
      <c r="BI279" s="193" t="s">
        <v>180</v>
      </c>
      <c r="BJ279" s="193" t="s">
        <v>150</v>
      </c>
      <c r="BK279" s="337" t="s">
        <v>510</v>
      </c>
      <c r="BL279" s="193" t="s">
        <v>290</v>
      </c>
      <c r="BM279" s="193" t="s">
        <v>260</v>
      </c>
      <c r="BN279" s="349" t="s">
        <v>152</v>
      </c>
      <c r="BO279" s="348" t="s">
        <v>438</v>
      </c>
      <c r="BP279" s="336" t="s">
        <v>400</v>
      </c>
      <c r="BQ279" s="347" t="s">
        <v>572</v>
      </c>
      <c r="BR279" s="346" t="s">
        <v>327</v>
      </c>
      <c r="BS279" s="193" t="s">
        <v>524</v>
      </c>
      <c r="BT279" s="193" t="s">
        <v>372</v>
      </c>
      <c r="BU279" s="335" t="s">
        <v>149</v>
      </c>
      <c r="BV279" s="193" t="s">
        <v>298</v>
      </c>
      <c r="BW279" s="193" t="s">
        <v>574</v>
      </c>
      <c r="BX279" s="193" t="s">
        <v>151</v>
      </c>
      <c r="BY279" s="193" t="s">
        <v>511</v>
      </c>
      <c r="BZ279" s="193" t="s">
        <v>134</v>
      </c>
      <c r="CA279" s="193" t="s">
        <v>599</v>
      </c>
      <c r="CB279" s="193" t="s">
        <v>677</v>
      </c>
    </row>
    <row r="280" spans="2:80" x14ac:dyDescent="0.2">
      <c r="B280" s="193" t="s">
        <v>111</v>
      </c>
      <c r="C280" s="193" t="s">
        <v>110</v>
      </c>
      <c r="D280" s="193" t="s">
        <v>112</v>
      </c>
      <c r="E280" s="193" t="s">
        <v>244</v>
      </c>
      <c r="F280" s="193" t="s">
        <v>181</v>
      </c>
      <c r="G280" s="193" t="s">
        <v>107</v>
      </c>
      <c r="H280" s="337" t="s">
        <v>106</v>
      </c>
      <c r="I280" s="193" t="s">
        <v>108</v>
      </c>
      <c r="J280" s="193" t="s">
        <v>241</v>
      </c>
      <c r="K280" s="193" t="s">
        <v>176</v>
      </c>
      <c r="L280" s="193" t="s">
        <v>116</v>
      </c>
      <c r="M280" s="193" t="s">
        <v>115</v>
      </c>
      <c r="N280" s="336" t="s">
        <v>94</v>
      </c>
      <c r="O280" s="193" t="s">
        <v>248</v>
      </c>
      <c r="P280" s="193" t="s">
        <v>186</v>
      </c>
      <c r="Q280" s="193" t="s">
        <v>582</v>
      </c>
      <c r="R280" s="193" t="s">
        <v>152</v>
      </c>
      <c r="S280" s="193" t="s">
        <v>365</v>
      </c>
      <c r="T280" s="335" t="s">
        <v>615</v>
      </c>
      <c r="U280" s="193" t="s">
        <v>604</v>
      </c>
      <c r="V280" s="193" t="s">
        <v>210</v>
      </c>
      <c r="W280" s="193" t="s">
        <v>388</v>
      </c>
      <c r="X280" s="193" t="s">
        <v>380</v>
      </c>
      <c r="Y280" s="193" t="s">
        <v>489</v>
      </c>
      <c r="Z280" s="193" t="s">
        <v>451</v>
      </c>
      <c r="AC280" s="193" t="s">
        <v>76</v>
      </c>
      <c r="AD280" s="193" t="s">
        <v>686</v>
      </c>
      <c r="AE280" s="193" t="s">
        <v>631</v>
      </c>
      <c r="AF280" s="193" t="s">
        <v>606</v>
      </c>
      <c r="AG280" s="193" t="s">
        <v>129</v>
      </c>
      <c r="AH280" s="193" t="s">
        <v>453</v>
      </c>
      <c r="AI280" s="337" t="s">
        <v>431</v>
      </c>
      <c r="AJ280" s="193" t="s">
        <v>74</v>
      </c>
      <c r="AK280" s="193" t="s">
        <v>609</v>
      </c>
      <c r="AL280" s="193" t="s">
        <v>139</v>
      </c>
      <c r="AM280" s="193" t="s">
        <v>516</v>
      </c>
      <c r="AN280" s="193" t="s">
        <v>548</v>
      </c>
      <c r="AO280" s="336" t="s">
        <v>194</v>
      </c>
      <c r="AP280" s="193" t="s">
        <v>482</v>
      </c>
      <c r="AQ280" s="193" t="s">
        <v>93</v>
      </c>
      <c r="AR280" s="193" t="s">
        <v>640</v>
      </c>
      <c r="AS280" s="193" t="s">
        <v>258</v>
      </c>
      <c r="AT280" s="193" t="s">
        <v>339</v>
      </c>
      <c r="AU280" s="335" t="s">
        <v>615</v>
      </c>
      <c r="AV280" s="193" t="s">
        <v>582</v>
      </c>
      <c r="AW280" s="193" t="s">
        <v>302</v>
      </c>
      <c r="AX280" s="193" t="s">
        <v>249</v>
      </c>
      <c r="AY280" s="193" t="s">
        <v>178</v>
      </c>
      <c r="AZ280" s="193" t="s">
        <v>244</v>
      </c>
      <c r="BA280" s="193" t="s">
        <v>111</v>
      </c>
      <c r="BD280" s="193" t="s">
        <v>491</v>
      </c>
      <c r="BE280" s="193" t="s">
        <v>314</v>
      </c>
      <c r="BF280" s="193" t="s">
        <v>622</v>
      </c>
      <c r="BG280" s="193" t="s">
        <v>670</v>
      </c>
      <c r="BH280" s="193" t="s">
        <v>216</v>
      </c>
      <c r="BI280" s="193" t="s">
        <v>184</v>
      </c>
      <c r="BJ280" s="337" t="s">
        <v>527</v>
      </c>
      <c r="BK280" s="193" t="s">
        <v>218</v>
      </c>
      <c r="BL280" s="193" t="s">
        <v>542</v>
      </c>
      <c r="BM280" s="193" t="s">
        <v>597</v>
      </c>
      <c r="BN280" s="349" t="s">
        <v>244</v>
      </c>
      <c r="BO280" s="348" t="s">
        <v>138</v>
      </c>
      <c r="BP280" s="336" t="s">
        <v>350</v>
      </c>
      <c r="BQ280" s="347" t="s">
        <v>541</v>
      </c>
      <c r="BR280" s="346" t="s">
        <v>220</v>
      </c>
      <c r="BS280" s="193" t="s">
        <v>596</v>
      </c>
      <c r="BT280" s="193" t="s">
        <v>442</v>
      </c>
      <c r="BU280" s="193" t="s">
        <v>399</v>
      </c>
      <c r="BV280" s="335" t="s">
        <v>217</v>
      </c>
      <c r="BW280" s="193" t="s">
        <v>191</v>
      </c>
      <c r="BX280" s="193" t="s">
        <v>264</v>
      </c>
      <c r="BY280" s="193" t="s">
        <v>219</v>
      </c>
      <c r="BZ280" s="193" t="s">
        <v>105</v>
      </c>
      <c r="CA280" s="193" t="s">
        <v>587</v>
      </c>
      <c r="CB280" s="193" t="s">
        <v>459</v>
      </c>
    </row>
    <row r="281" spans="2:80" x14ac:dyDescent="0.2">
      <c r="B281" s="193" t="s">
        <v>304</v>
      </c>
      <c r="C281" s="193" t="s">
        <v>87</v>
      </c>
      <c r="D281" s="193" t="s">
        <v>303</v>
      </c>
      <c r="E281" s="193" t="s">
        <v>306</v>
      </c>
      <c r="F281" s="193" t="s">
        <v>126</v>
      </c>
      <c r="G281" s="337" t="s">
        <v>175</v>
      </c>
      <c r="H281" s="193" t="s">
        <v>105</v>
      </c>
      <c r="I281" s="193" t="s">
        <v>299</v>
      </c>
      <c r="J281" s="193" t="s">
        <v>301</v>
      </c>
      <c r="K281" s="193" t="s">
        <v>124</v>
      </c>
      <c r="L281" s="193" t="s">
        <v>309</v>
      </c>
      <c r="M281" s="193" t="s">
        <v>114</v>
      </c>
      <c r="N281" s="336" t="s">
        <v>308</v>
      </c>
      <c r="O281" s="193" t="s">
        <v>310</v>
      </c>
      <c r="P281" s="193" t="s">
        <v>121</v>
      </c>
      <c r="Q281" s="193" t="s">
        <v>641</v>
      </c>
      <c r="R281" s="193" t="s">
        <v>581</v>
      </c>
      <c r="S281" s="193" t="s">
        <v>608</v>
      </c>
      <c r="T281" s="193" t="s">
        <v>280</v>
      </c>
      <c r="U281" s="335" t="s">
        <v>136</v>
      </c>
      <c r="V281" s="193" t="s">
        <v>523</v>
      </c>
      <c r="W281" s="193" t="s">
        <v>409</v>
      </c>
      <c r="X281" s="193" t="s">
        <v>333</v>
      </c>
      <c r="Y281" s="193" t="s">
        <v>471</v>
      </c>
      <c r="Z281" s="193" t="s">
        <v>134</v>
      </c>
      <c r="AC281" s="193" t="s">
        <v>251</v>
      </c>
      <c r="AD281" s="193" t="s">
        <v>613</v>
      </c>
      <c r="AE281" s="193" t="s">
        <v>585</v>
      </c>
      <c r="AF281" s="193" t="s">
        <v>273</v>
      </c>
      <c r="AG281" s="193" t="s">
        <v>663</v>
      </c>
      <c r="AH281" s="337" t="s">
        <v>2</v>
      </c>
      <c r="AI281" s="193" t="s">
        <v>332</v>
      </c>
      <c r="AJ281" s="193" t="s">
        <v>587</v>
      </c>
      <c r="AK281" s="193" t="s">
        <v>414</v>
      </c>
      <c r="AL281" s="193" t="s">
        <v>470</v>
      </c>
      <c r="AM281" s="193" t="s">
        <v>344</v>
      </c>
      <c r="AN281" s="193" t="s">
        <v>313</v>
      </c>
      <c r="AO281" s="336" t="s">
        <v>400</v>
      </c>
      <c r="AP281" s="193" t="s">
        <v>549</v>
      </c>
      <c r="AQ281" s="193" t="s">
        <v>480</v>
      </c>
      <c r="AR281" s="193" t="s">
        <v>603</v>
      </c>
      <c r="AS281" s="193" t="s">
        <v>280</v>
      </c>
      <c r="AT281" s="193" t="s">
        <v>568</v>
      </c>
      <c r="AU281" s="193" t="s">
        <v>656</v>
      </c>
      <c r="AV281" s="335" t="s">
        <v>136</v>
      </c>
      <c r="AW281" s="193" t="s">
        <v>179</v>
      </c>
      <c r="AX281" s="193" t="s">
        <v>306</v>
      </c>
      <c r="AY281" s="193" t="s">
        <v>109</v>
      </c>
      <c r="AZ281" s="193" t="s">
        <v>224</v>
      </c>
      <c r="BA281" s="193" t="s">
        <v>126</v>
      </c>
      <c r="BD281" s="193" t="s">
        <v>277</v>
      </c>
      <c r="BE281" s="193" t="s">
        <v>239</v>
      </c>
      <c r="BF281" s="193" t="s">
        <v>618</v>
      </c>
      <c r="BG281" s="193" t="s">
        <v>556</v>
      </c>
      <c r="BH281" s="193" t="s">
        <v>120</v>
      </c>
      <c r="BI281" s="337" t="s">
        <v>195</v>
      </c>
      <c r="BJ281" s="193" t="s">
        <v>575</v>
      </c>
      <c r="BK281" s="193" t="s">
        <v>684</v>
      </c>
      <c r="BL281" s="193" t="s">
        <v>279</v>
      </c>
      <c r="BM281" s="193" t="s">
        <v>391</v>
      </c>
      <c r="BN281" s="349" t="s">
        <v>116</v>
      </c>
      <c r="BO281" s="348" t="s">
        <v>620</v>
      </c>
      <c r="BP281" s="336" t="s">
        <v>392</v>
      </c>
      <c r="BQ281" s="347" t="s">
        <v>267</v>
      </c>
      <c r="BR281" s="346" t="s">
        <v>463</v>
      </c>
      <c r="BS281" s="193" t="s">
        <v>393</v>
      </c>
      <c r="BT281" s="193" t="s">
        <v>166</v>
      </c>
      <c r="BU281" s="193" t="s">
        <v>318</v>
      </c>
      <c r="BV281" s="193" t="s">
        <v>359</v>
      </c>
      <c r="BW281" s="335" t="s">
        <v>278</v>
      </c>
      <c r="BX281" s="193" t="s">
        <v>482</v>
      </c>
      <c r="BY281" s="193" t="s">
        <v>545</v>
      </c>
      <c r="BZ281" s="193" t="s">
        <v>280</v>
      </c>
      <c r="CA281" s="193" t="s">
        <v>376</v>
      </c>
      <c r="CB281" s="193" t="s">
        <v>619</v>
      </c>
    </row>
    <row r="282" spans="2:80" x14ac:dyDescent="0.2">
      <c r="B282" s="193" t="s">
        <v>571</v>
      </c>
      <c r="C282" s="193" t="s">
        <v>459</v>
      </c>
      <c r="D282" s="193" t="s">
        <v>326</v>
      </c>
      <c r="E282" s="193" t="s">
        <v>345</v>
      </c>
      <c r="F282" s="337" t="s">
        <v>468</v>
      </c>
      <c r="G282" s="193" t="s">
        <v>237</v>
      </c>
      <c r="H282" s="193" t="s">
        <v>168</v>
      </c>
      <c r="I282" s="193" t="s">
        <v>81</v>
      </c>
      <c r="J282" s="193" t="s">
        <v>353</v>
      </c>
      <c r="K282" s="193" t="s">
        <v>170</v>
      </c>
      <c r="L282" s="193" t="s">
        <v>658</v>
      </c>
      <c r="M282" s="193" t="s">
        <v>140</v>
      </c>
      <c r="N282" s="336" t="s">
        <v>320</v>
      </c>
      <c r="O282" s="193" t="s">
        <v>619</v>
      </c>
      <c r="P282" s="193" t="s">
        <v>662</v>
      </c>
      <c r="Q282" s="193" t="s">
        <v>225</v>
      </c>
      <c r="R282" s="193" t="s">
        <v>384</v>
      </c>
      <c r="S282" s="193" t="s">
        <v>317</v>
      </c>
      <c r="T282" s="193" t="s">
        <v>673</v>
      </c>
      <c r="U282" s="193" t="s">
        <v>677</v>
      </c>
      <c r="V282" s="335" t="s">
        <v>433</v>
      </c>
      <c r="W282" s="193" t="s">
        <v>461</v>
      </c>
      <c r="X282" s="193" t="s">
        <v>315</v>
      </c>
      <c r="Y282" s="193" t="s">
        <v>655</v>
      </c>
      <c r="Z282" s="193" t="s">
        <v>275</v>
      </c>
      <c r="AC282" s="193" t="s">
        <v>484</v>
      </c>
      <c r="AD282" s="193" t="s">
        <v>378</v>
      </c>
      <c r="AE282" s="193" t="s">
        <v>340</v>
      </c>
      <c r="AF282" s="193" t="s">
        <v>444</v>
      </c>
      <c r="AG282" s="337" t="s">
        <v>496</v>
      </c>
      <c r="AH282" s="193" t="s">
        <v>225</v>
      </c>
      <c r="AI282" s="193" t="s">
        <v>669</v>
      </c>
      <c r="AJ282" s="193" t="s">
        <v>691</v>
      </c>
      <c r="AK282" s="193" t="s">
        <v>384</v>
      </c>
      <c r="AL282" s="193" t="s">
        <v>259</v>
      </c>
      <c r="AM282" s="193" t="s">
        <v>233</v>
      </c>
      <c r="AN282" s="193" t="s">
        <v>95</v>
      </c>
      <c r="AO282" s="336" t="s">
        <v>350</v>
      </c>
      <c r="AP282" s="193" t="s">
        <v>164</v>
      </c>
      <c r="AQ282" s="193" t="s">
        <v>291</v>
      </c>
      <c r="AR282" s="193" t="s">
        <v>346</v>
      </c>
      <c r="AS282" s="193" t="s">
        <v>367</v>
      </c>
      <c r="AT282" s="193" t="s">
        <v>693</v>
      </c>
      <c r="AU282" s="193" t="s">
        <v>469</v>
      </c>
      <c r="AV282" s="193" t="s">
        <v>498</v>
      </c>
      <c r="AW282" s="335" t="s">
        <v>433</v>
      </c>
      <c r="AX282" s="193" t="s">
        <v>577</v>
      </c>
      <c r="AY282" s="193" t="s">
        <v>213</v>
      </c>
      <c r="AZ282" s="193" t="s">
        <v>461</v>
      </c>
      <c r="BA282" s="193" t="s">
        <v>256</v>
      </c>
      <c r="BD282" s="193" t="s">
        <v>227</v>
      </c>
      <c r="BE282" s="193" t="s">
        <v>360</v>
      </c>
      <c r="BF282" s="193" t="s">
        <v>418</v>
      </c>
      <c r="BG282" s="193" t="s">
        <v>196</v>
      </c>
      <c r="BH282" s="337" t="s">
        <v>348</v>
      </c>
      <c r="BI282" s="193" t="s">
        <v>593</v>
      </c>
      <c r="BJ282" s="193" t="s">
        <v>666</v>
      </c>
      <c r="BK282" s="193" t="s">
        <v>590</v>
      </c>
      <c r="BL282" s="193" t="s">
        <v>229</v>
      </c>
      <c r="BM282" s="193" t="s">
        <v>268</v>
      </c>
      <c r="BN282" s="349" t="s">
        <v>106</v>
      </c>
      <c r="BO282" s="348" t="s">
        <v>444</v>
      </c>
      <c r="BP282" s="336" t="s">
        <v>536</v>
      </c>
      <c r="BQ282" s="347" t="s">
        <v>226</v>
      </c>
      <c r="BR282" s="346" t="s">
        <v>319</v>
      </c>
      <c r="BS282" s="193" t="s">
        <v>531</v>
      </c>
      <c r="BT282" s="193" t="s">
        <v>377</v>
      </c>
      <c r="BU282" s="193" t="s">
        <v>407</v>
      </c>
      <c r="BV282" s="193" t="s">
        <v>522</v>
      </c>
      <c r="BW282" s="193" t="s">
        <v>228</v>
      </c>
      <c r="BX282" s="335" t="s">
        <v>642</v>
      </c>
      <c r="BY282" s="193" t="s">
        <v>557</v>
      </c>
      <c r="BZ282" s="193" t="s">
        <v>121</v>
      </c>
      <c r="CA282" s="193" t="s">
        <v>535</v>
      </c>
      <c r="CB282" s="193" t="s">
        <v>170</v>
      </c>
    </row>
    <row r="283" spans="2:80" x14ac:dyDescent="0.2">
      <c r="B283" s="193" t="s">
        <v>162</v>
      </c>
      <c r="C283" s="193" t="s">
        <v>537</v>
      </c>
      <c r="D283" s="193" t="s">
        <v>583</v>
      </c>
      <c r="E283" s="337" t="s">
        <v>493</v>
      </c>
      <c r="F283" s="193" t="s">
        <v>375</v>
      </c>
      <c r="G283" s="193" t="s">
        <v>76</v>
      </c>
      <c r="H283" s="193" t="s">
        <v>234</v>
      </c>
      <c r="I283" s="193" t="s">
        <v>351</v>
      </c>
      <c r="J283" s="193" t="s">
        <v>352</v>
      </c>
      <c r="K283" s="193" t="s">
        <v>218</v>
      </c>
      <c r="L283" s="193" t="s">
        <v>652</v>
      </c>
      <c r="M283" s="193" t="s">
        <v>682</v>
      </c>
      <c r="N283" s="336" t="s">
        <v>590</v>
      </c>
      <c r="O283" s="193" t="s">
        <v>270</v>
      </c>
      <c r="P283" s="193" t="s">
        <v>369</v>
      </c>
      <c r="Q283" s="193" t="s">
        <v>688</v>
      </c>
      <c r="R283" s="193" t="s">
        <v>684</v>
      </c>
      <c r="S283" s="193" t="s">
        <v>341</v>
      </c>
      <c r="T283" s="193" t="s">
        <v>467</v>
      </c>
      <c r="U283" s="193" t="s">
        <v>366</v>
      </c>
      <c r="V283" s="193" t="s">
        <v>638</v>
      </c>
      <c r="W283" s="335" t="s">
        <v>79</v>
      </c>
      <c r="X283" s="193" t="s">
        <v>510</v>
      </c>
      <c r="Y283" s="193" t="s">
        <v>495</v>
      </c>
      <c r="Z283" s="193" t="s">
        <v>381</v>
      </c>
      <c r="AC283" s="193" t="s">
        <v>550</v>
      </c>
      <c r="AD283" s="193" t="s">
        <v>219</v>
      </c>
      <c r="AE283" s="193" t="s">
        <v>519</v>
      </c>
      <c r="AF283" s="337" t="s">
        <v>404</v>
      </c>
      <c r="AG283" s="193" t="s">
        <v>311</v>
      </c>
      <c r="AH283" s="193" t="s">
        <v>366</v>
      </c>
      <c r="AI283" s="193" t="s">
        <v>684</v>
      </c>
      <c r="AJ283" s="193" t="s">
        <v>531</v>
      </c>
      <c r="AK283" s="193" t="s">
        <v>282</v>
      </c>
      <c r="AL283" s="193" t="s">
        <v>678</v>
      </c>
      <c r="AM283" s="193" t="s">
        <v>272</v>
      </c>
      <c r="AN283" s="193" t="s">
        <v>230</v>
      </c>
      <c r="AO283" s="336" t="s">
        <v>292</v>
      </c>
      <c r="AP283" s="193" t="s">
        <v>96</v>
      </c>
      <c r="AQ283" s="193" t="s">
        <v>167</v>
      </c>
      <c r="AR283" s="193" t="s">
        <v>560</v>
      </c>
      <c r="AS283" s="193" t="s">
        <v>701</v>
      </c>
      <c r="AT283" s="193" t="s">
        <v>429</v>
      </c>
      <c r="AU283" s="193" t="s">
        <v>91</v>
      </c>
      <c r="AV283" s="193" t="s">
        <v>318</v>
      </c>
      <c r="AW283" s="193" t="s">
        <v>381</v>
      </c>
      <c r="AX283" s="335" t="s">
        <v>79</v>
      </c>
      <c r="AY283" s="193" t="s">
        <v>526</v>
      </c>
      <c r="AZ283" s="193" t="s">
        <v>473</v>
      </c>
      <c r="BA283" s="193" t="s">
        <v>600</v>
      </c>
      <c r="BD283" s="193" t="s">
        <v>494</v>
      </c>
      <c r="BE283" s="193" t="s">
        <v>287</v>
      </c>
      <c r="BF283" s="193" t="s">
        <v>382</v>
      </c>
      <c r="BG283" s="337" t="s">
        <v>102</v>
      </c>
      <c r="BH283" s="193" t="s">
        <v>610</v>
      </c>
      <c r="BI283" s="193" t="s">
        <v>179</v>
      </c>
      <c r="BJ283" s="193" t="s">
        <v>533</v>
      </c>
      <c r="BK283" s="193" t="s">
        <v>381</v>
      </c>
      <c r="BL283" s="193" t="s">
        <v>231</v>
      </c>
      <c r="BM283" s="193" t="s">
        <v>284</v>
      </c>
      <c r="BN283" s="349" t="s">
        <v>615</v>
      </c>
      <c r="BO283" s="348" t="s">
        <v>125</v>
      </c>
      <c r="BP283" s="336" t="s">
        <v>286</v>
      </c>
      <c r="BQ283" s="347" t="s">
        <v>644</v>
      </c>
      <c r="BR283" s="346" t="s">
        <v>686</v>
      </c>
      <c r="BS283" s="193" t="s">
        <v>288</v>
      </c>
      <c r="BT283" s="193" t="s">
        <v>383</v>
      </c>
      <c r="BU283" s="193" t="s">
        <v>405</v>
      </c>
      <c r="BV283" s="193" t="s">
        <v>355</v>
      </c>
      <c r="BW283" s="193" t="s">
        <v>201</v>
      </c>
      <c r="BX283" s="193" t="s">
        <v>252</v>
      </c>
      <c r="BY283" s="335" t="s">
        <v>485</v>
      </c>
      <c r="BZ283" s="193" t="s">
        <v>409</v>
      </c>
      <c r="CA283" s="193" t="s">
        <v>285</v>
      </c>
      <c r="CB283" s="193" t="s">
        <v>384</v>
      </c>
    </row>
    <row r="284" spans="2:80" x14ac:dyDescent="0.2">
      <c r="B284" s="193" t="s">
        <v>524</v>
      </c>
      <c r="C284" s="193" t="s">
        <v>127</v>
      </c>
      <c r="D284" s="337" t="s">
        <v>288</v>
      </c>
      <c r="E284" s="193" t="s">
        <v>428</v>
      </c>
      <c r="F284" s="193" t="s">
        <v>605</v>
      </c>
      <c r="G284" s="193" t="s">
        <v>296</v>
      </c>
      <c r="H284" s="193" t="s">
        <v>99</v>
      </c>
      <c r="I284" s="193" t="s">
        <v>236</v>
      </c>
      <c r="J284" s="193" t="s">
        <v>354</v>
      </c>
      <c r="K284" s="193" t="s">
        <v>169</v>
      </c>
      <c r="L284" s="193" t="s">
        <v>72</v>
      </c>
      <c r="M284" s="193" t="s">
        <v>117</v>
      </c>
      <c r="N284" s="336" t="s">
        <v>596</v>
      </c>
      <c r="O284" s="193" t="s">
        <v>689</v>
      </c>
      <c r="P284" s="193" t="s">
        <v>611</v>
      </c>
      <c r="Q284" s="193" t="s">
        <v>531</v>
      </c>
      <c r="R284" s="193" t="s">
        <v>137</v>
      </c>
      <c r="S284" s="193" t="s">
        <v>665</v>
      </c>
      <c r="T284" s="193" t="s">
        <v>691</v>
      </c>
      <c r="U284" s="193" t="s">
        <v>155</v>
      </c>
      <c r="V284" s="193" t="s">
        <v>526</v>
      </c>
      <c r="W284" s="193" t="s">
        <v>135</v>
      </c>
      <c r="X284" s="335" t="s">
        <v>623</v>
      </c>
      <c r="Y284" s="193" t="s">
        <v>213</v>
      </c>
      <c r="Z284" s="193" t="s">
        <v>393</v>
      </c>
      <c r="AC284" s="193" t="s">
        <v>405</v>
      </c>
      <c r="AD284" s="193" t="s">
        <v>446</v>
      </c>
      <c r="AE284" s="337" t="s">
        <v>253</v>
      </c>
      <c r="AF284" s="193" t="s">
        <v>277</v>
      </c>
      <c r="AG284" s="193" t="s">
        <v>394</v>
      </c>
      <c r="AH284" s="193" t="s">
        <v>424</v>
      </c>
      <c r="AI284" s="193" t="s">
        <v>317</v>
      </c>
      <c r="AJ284" s="193" t="s">
        <v>665</v>
      </c>
      <c r="AK284" s="193" t="s">
        <v>681</v>
      </c>
      <c r="AL284" s="193" t="s">
        <v>341</v>
      </c>
      <c r="AM284" s="193" t="s">
        <v>98</v>
      </c>
      <c r="AN284" s="193" t="s">
        <v>142</v>
      </c>
      <c r="AO284" s="336" t="s">
        <v>232</v>
      </c>
      <c r="AP284" s="193" t="s">
        <v>290</v>
      </c>
      <c r="AQ284" s="193" t="s">
        <v>123</v>
      </c>
      <c r="AR284" s="193" t="s">
        <v>504</v>
      </c>
      <c r="AS284" s="193" t="s">
        <v>528</v>
      </c>
      <c r="AT284" s="193" t="s">
        <v>260</v>
      </c>
      <c r="AU284" s="193" t="s">
        <v>699</v>
      </c>
      <c r="AV284" s="193" t="s">
        <v>163</v>
      </c>
      <c r="AW284" s="193" t="s">
        <v>558</v>
      </c>
      <c r="AX284" s="193" t="s">
        <v>315</v>
      </c>
      <c r="AY284" s="335" t="s">
        <v>623</v>
      </c>
      <c r="AZ284" s="193" t="s">
        <v>146</v>
      </c>
      <c r="BA284" s="193" t="s">
        <v>510</v>
      </c>
      <c r="BD284" s="193" t="s">
        <v>520</v>
      </c>
      <c r="BE284" s="193" t="s">
        <v>487</v>
      </c>
      <c r="BF284" s="337" t="s">
        <v>347</v>
      </c>
      <c r="BG284" s="193" t="s">
        <v>424</v>
      </c>
      <c r="BH284" s="193" t="s">
        <v>130</v>
      </c>
      <c r="BI284" s="193" t="s">
        <v>182</v>
      </c>
      <c r="BJ284" s="193" t="s">
        <v>425</v>
      </c>
      <c r="BK284" s="193" t="s">
        <v>234</v>
      </c>
      <c r="BL284" s="193" t="s">
        <v>661</v>
      </c>
      <c r="BM284" s="193" t="s">
        <v>422</v>
      </c>
      <c r="BN284" s="349" t="s">
        <v>111</v>
      </c>
      <c r="BO284" s="348" t="s">
        <v>346</v>
      </c>
      <c r="BP284" s="336" t="s">
        <v>292</v>
      </c>
      <c r="BQ284" s="347" t="s">
        <v>256</v>
      </c>
      <c r="BR284" s="346" t="s">
        <v>457</v>
      </c>
      <c r="BS284" s="193" t="s">
        <v>611</v>
      </c>
      <c r="BT284" s="193" t="s">
        <v>344</v>
      </c>
      <c r="BU284" s="193" t="s">
        <v>325</v>
      </c>
      <c r="BV284" s="193" t="s">
        <v>633</v>
      </c>
      <c r="BW284" s="193" t="s">
        <v>663</v>
      </c>
      <c r="BX284" s="193" t="s">
        <v>426</v>
      </c>
      <c r="BY284" s="193" t="s">
        <v>551</v>
      </c>
      <c r="BZ284" s="335" t="s">
        <v>301</v>
      </c>
      <c r="CA284" s="193" t="s">
        <v>368</v>
      </c>
      <c r="CB284" s="193" t="s">
        <v>345</v>
      </c>
    </row>
    <row r="285" spans="2:80" x14ac:dyDescent="0.2">
      <c r="B285" s="193" t="s">
        <v>506</v>
      </c>
      <c r="C285" s="337" t="s">
        <v>595</v>
      </c>
      <c r="D285" s="193" t="s">
        <v>556</v>
      </c>
      <c r="E285" s="193" t="s">
        <v>189</v>
      </c>
      <c r="F285" s="193" t="s">
        <v>90</v>
      </c>
      <c r="G285" s="193" t="s">
        <v>102</v>
      </c>
      <c r="H285" s="193" t="s">
        <v>101</v>
      </c>
      <c r="I285" s="193" t="s">
        <v>103</v>
      </c>
      <c r="J285" s="193" t="s">
        <v>153</v>
      </c>
      <c r="K285" s="193" t="s">
        <v>171</v>
      </c>
      <c r="L285" s="193" t="s">
        <v>667</v>
      </c>
      <c r="M285" s="193" t="s">
        <v>628</v>
      </c>
      <c r="N285" s="336" t="s">
        <v>211</v>
      </c>
      <c r="O285" s="193" t="s">
        <v>202</v>
      </c>
      <c r="P285" s="193" t="s">
        <v>630</v>
      </c>
      <c r="Q285" s="193" t="s">
        <v>670</v>
      </c>
      <c r="R285" s="193" t="s">
        <v>282</v>
      </c>
      <c r="S285" s="193" t="s">
        <v>424</v>
      </c>
      <c r="T285" s="193" t="s">
        <v>199</v>
      </c>
      <c r="U285" s="193" t="s">
        <v>678</v>
      </c>
      <c r="V285" s="193" t="s">
        <v>335</v>
      </c>
      <c r="W285" s="193" t="s">
        <v>473</v>
      </c>
      <c r="X285" s="193" t="s">
        <v>558</v>
      </c>
      <c r="Y285" s="335" t="s">
        <v>196</v>
      </c>
      <c r="Z285" s="193" t="s">
        <v>600</v>
      </c>
      <c r="AC285" s="193" t="s">
        <v>193</v>
      </c>
      <c r="AD285" s="337" t="s">
        <v>551</v>
      </c>
      <c r="AE285" s="193" t="s">
        <v>445</v>
      </c>
      <c r="AF285" s="193" t="s">
        <v>462</v>
      </c>
      <c r="AG285" s="193" t="s">
        <v>149</v>
      </c>
      <c r="AH285" s="193" t="s">
        <v>688</v>
      </c>
      <c r="AI285" s="193" t="s">
        <v>467</v>
      </c>
      <c r="AJ285" s="193" t="s">
        <v>155</v>
      </c>
      <c r="AK285" s="193" t="s">
        <v>199</v>
      </c>
      <c r="AL285" s="193" t="s">
        <v>670</v>
      </c>
      <c r="AM285" s="193" t="s">
        <v>289</v>
      </c>
      <c r="AN285" s="193" t="s">
        <v>348</v>
      </c>
      <c r="AO285" s="336" t="s">
        <v>165</v>
      </c>
      <c r="AP285" s="193" t="s">
        <v>1</v>
      </c>
      <c r="AQ285" s="193" t="s">
        <v>97</v>
      </c>
      <c r="AR285" s="193" t="s">
        <v>200</v>
      </c>
      <c r="AS285" s="193" t="s">
        <v>538</v>
      </c>
      <c r="AT285" s="193" t="s">
        <v>284</v>
      </c>
      <c r="AU285" s="193" t="s">
        <v>452</v>
      </c>
      <c r="AV285" s="193" t="s">
        <v>695</v>
      </c>
      <c r="AW285" s="193" t="s">
        <v>638</v>
      </c>
      <c r="AX285" s="193" t="s">
        <v>495</v>
      </c>
      <c r="AY285" s="193" t="s">
        <v>393</v>
      </c>
      <c r="AZ285" s="335" t="s">
        <v>196</v>
      </c>
      <c r="BA285" s="193" t="s">
        <v>335</v>
      </c>
      <c r="BD285" s="193" t="s">
        <v>483</v>
      </c>
      <c r="BE285" s="337" t="s">
        <v>173</v>
      </c>
      <c r="BF285" s="193" t="s">
        <v>2</v>
      </c>
      <c r="BG285" s="193" t="s">
        <v>90</v>
      </c>
      <c r="BH285" s="193" t="s">
        <v>466</v>
      </c>
      <c r="BI285" s="193" t="s">
        <v>555</v>
      </c>
      <c r="BJ285" s="193" t="s">
        <v>92</v>
      </c>
      <c r="BK285" s="193" t="s">
        <v>467</v>
      </c>
      <c r="BL285" s="193" t="s">
        <v>328</v>
      </c>
      <c r="BM285" s="193" t="s">
        <v>553</v>
      </c>
      <c r="BN285" s="349" t="s">
        <v>94</v>
      </c>
      <c r="BO285" s="348" t="s">
        <v>525</v>
      </c>
      <c r="BP285" s="336" t="s">
        <v>627</v>
      </c>
      <c r="BQ285" s="347" t="s">
        <v>295</v>
      </c>
      <c r="BR285" s="346" t="s">
        <v>465</v>
      </c>
      <c r="BS285" s="193" t="s">
        <v>135</v>
      </c>
      <c r="BT285" s="193" t="s">
        <v>164</v>
      </c>
      <c r="BU285" s="193" t="s">
        <v>91</v>
      </c>
      <c r="BV285" s="193" t="s">
        <v>242</v>
      </c>
      <c r="BW285" s="193" t="s">
        <v>564</v>
      </c>
      <c r="BX285" s="193" t="s">
        <v>93</v>
      </c>
      <c r="BY285" s="193" t="s">
        <v>188</v>
      </c>
      <c r="BZ285" s="193" t="s">
        <v>641</v>
      </c>
      <c r="CA285" s="335" t="s">
        <v>671</v>
      </c>
      <c r="CB285" s="193" t="s">
        <v>658</v>
      </c>
    </row>
    <row r="286" spans="2:80" x14ac:dyDescent="0.2">
      <c r="B286" s="337" t="s">
        <v>250</v>
      </c>
      <c r="C286" s="193" t="s">
        <v>226</v>
      </c>
      <c r="D286" s="193" t="s">
        <v>385</v>
      </c>
      <c r="E286" s="193" t="s">
        <v>635</v>
      </c>
      <c r="F286" s="193" t="s">
        <v>421</v>
      </c>
      <c r="G286" s="193" t="s">
        <v>267</v>
      </c>
      <c r="H286" s="193" t="s">
        <v>100</v>
      </c>
      <c r="I286" s="193" t="s">
        <v>295</v>
      </c>
      <c r="J286" s="193" t="s">
        <v>297</v>
      </c>
      <c r="K286" s="193" t="s">
        <v>235</v>
      </c>
      <c r="L286" s="193" t="s">
        <v>261</v>
      </c>
      <c r="M286" s="193" t="s">
        <v>572</v>
      </c>
      <c r="N286" s="336" t="s">
        <v>679</v>
      </c>
      <c r="O286" s="193" t="s">
        <v>644</v>
      </c>
      <c r="P286" s="193" t="s">
        <v>334</v>
      </c>
      <c r="Q286" s="193" t="s">
        <v>259</v>
      </c>
      <c r="R286" s="193" t="s">
        <v>669</v>
      </c>
      <c r="S286" s="193" t="s">
        <v>681</v>
      </c>
      <c r="T286" s="193" t="s">
        <v>88</v>
      </c>
      <c r="U286" s="193" t="s">
        <v>416</v>
      </c>
      <c r="V286" s="193" t="s">
        <v>256</v>
      </c>
      <c r="W286" s="193" t="s">
        <v>577</v>
      </c>
      <c r="X286" s="193" t="s">
        <v>146</v>
      </c>
      <c r="Y286" s="193" t="s">
        <v>541</v>
      </c>
      <c r="Z286" s="335" t="s">
        <v>411</v>
      </c>
      <c r="AC286" s="337" t="s">
        <v>82</v>
      </c>
      <c r="AD286" s="193" t="s">
        <v>435</v>
      </c>
      <c r="AE286" s="193" t="s">
        <v>403</v>
      </c>
      <c r="AF286" s="193" t="s">
        <v>131</v>
      </c>
      <c r="AG286" s="193" t="s">
        <v>483</v>
      </c>
      <c r="AH286" s="193" t="s">
        <v>677</v>
      </c>
      <c r="AI286" s="193" t="s">
        <v>88</v>
      </c>
      <c r="AJ286" s="193" t="s">
        <v>137</v>
      </c>
      <c r="AK286" s="193" t="s">
        <v>673</v>
      </c>
      <c r="AL286" s="193" t="s">
        <v>416</v>
      </c>
      <c r="AM286" s="193" t="s">
        <v>166</v>
      </c>
      <c r="AN286" s="193" t="s">
        <v>293</v>
      </c>
      <c r="AO286" s="336" t="s">
        <v>70</v>
      </c>
      <c r="AP286" s="193" t="s">
        <v>349</v>
      </c>
      <c r="AQ286" s="193" t="s">
        <v>231</v>
      </c>
      <c r="AR286" s="193" t="s">
        <v>698</v>
      </c>
      <c r="AS286" s="193" t="s">
        <v>227</v>
      </c>
      <c r="AT286" s="193" t="s">
        <v>413</v>
      </c>
      <c r="AU286" s="193" t="s">
        <v>138</v>
      </c>
      <c r="AV286" s="193" t="s">
        <v>386</v>
      </c>
      <c r="AW286" s="193" t="s">
        <v>275</v>
      </c>
      <c r="AX286" s="193" t="s">
        <v>541</v>
      </c>
      <c r="AY286" s="193" t="s">
        <v>135</v>
      </c>
      <c r="AZ286" s="193" t="s">
        <v>655</v>
      </c>
      <c r="BA286" s="335" t="s">
        <v>411</v>
      </c>
      <c r="BD286" s="337" t="s">
        <v>374</v>
      </c>
      <c r="BE286" s="193" t="s">
        <v>568</v>
      </c>
      <c r="BF286" s="193" t="s">
        <v>674</v>
      </c>
      <c r="BG286" s="193" t="s">
        <v>628</v>
      </c>
      <c r="BH286" s="193" t="s">
        <v>160</v>
      </c>
      <c r="BI286" s="193" t="s">
        <v>240</v>
      </c>
      <c r="BJ286" s="193" t="s">
        <v>139</v>
      </c>
      <c r="BK286" s="193" t="s">
        <v>162</v>
      </c>
      <c r="BL286" s="193" t="s">
        <v>502</v>
      </c>
      <c r="BM286" s="193" t="s">
        <v>519</v>
      </c>
      <c r="BN286" s="349" t="s">
        <v>451</v>
      </c>
      <c r="BO286" s="348" t="s">
        <v>448</v>
      </c>
      <c r="BP286" s="336" t="s">
        <v>192</v>
      </c>
      <c r="BQ286" s="347" t="s">
        <v>416</v>
      </c>
      <c r="BR286" s="346" t="s">
        <v>159</v>
      </c>
      <c r="BS286" s="193" t="s">
        <v>354</v>
      </c>
      <c r="BT286" s="193" t="s">
        <v>588</v>
      </c>
      <c r="BU286" s="193" t="s">
        <v>460</v>
      </c>
      <c r="BV286" s="193" t="s">
        <v>161</v>
      </c>
      <c r="BW286" s="193" t="s">
        <v>503</v>
      </c>
      <c r="BX286" s="193" t="s">
        <v>98</v>
      </c>
      <c r="BY286" s="193" t="s">
        <v>163</v>
      </c>
      <c r="BZ286" s="193" t="s">
        <v>303</v>
      </c>
      <c r="CA286" s="193" t="s">
        <v>492</v>
      </c>
      <c r="CB286" s="335" t="s">
        <v>315</v>
      </c>
    </row>
    <row r="289" spans="2:80" x14ac:dyDescent="0.2">
      <c r="B289" s="193" t="s">
        <v>620</v>
      </c>
      <c r="C289" s="193" t="s">
        <v>430</v>
      </c>
      <c r="D289" s="193" t="s">
        <v>73</v>
      </c>
      <c r="E289" s="193" t="s">
        <v>460</v>
      </c>
      <c r="F289" s="193" t="s">
        <v>584</v>
      </c>
      <c r="G289" s="193" t="s">
        <v>622</v>
      </c>
      <c r="H289" s="193" t="s">
        <v>324</v>
      </c>
      <c r="I289" s="193" t="s">
        <v>427</v>
      </c>
      <c r="J289" s="193" t="s">
        <v>92</v>
      </c>
      <c r="K289" s="193" t="s">
        <v>621</v>
      </c>
      <c r="L289" s="193" t="s">
        <v>372</v>
      </c>
      <c r="M289" s="193" t="s">
        <v>532</v>
      </c>
      <c r="N289" s="193" t="s">
        <v>617</v>
      </c>
      <c r="O289" s="193" t="s">
        <v>426</v>
      </c>
      <c r="P289" s="193" t="s">
        <v>86</v>
      </c>
      <c r="Q289" s="193" t="s">
        <v>80</v>
      </c>
      <c r="R289" s="193" t="s">
        <v>624</v>
      </c>
      <c r="S289" s="193" t="s">
        <v>625</v>
      </c>
      <c r="T289" s="193" t="s">
        <v>615</v>
      </c>
      <c r="U289" s="193" t="s">
        <v>136</v>
      </c>
      <c r="V289" s="193" t="s">
        <v>433</v>
      </c>
      <c r="W289" s="193" t="s">
        <v>79</v>
      </c>
      <c r="X289" s="193" t="s">
        <v>623</v>
      </c>
      <c r="Y289" s="193" t="s">
        <v>196</v>
      </c>
      <c r="Z289" s="193" t="s">
        <v>411</v>
      </c>
      <c r="AC289" s="193" t="s">
        <v>620</v>
      </c>
      <c r="AD289" s="193" t="s">
        <v>430</v>
      </c>
      <c r="AE289" s="193" t="s">
        <v>73</v>
      </c>
      <c r="AF289" s="193" t="s">
        <v>460</v>
      </c>
      <c r="AG289" s="193" t="s">
        <v>584</v>
      </c>
      <c r="AH289" s="193" t="s">
        <v>622</v>
      </c>
      <c r="AI289" s="193" t="s">
        <v>324</v>
      </c>
      <c r="AJ289" s="193" t="s">
        <v>427</v>
      </c>
      <c r="AK289" s="193" t="s">
        <v>92</v>
      </c>
      <c r="AL289" s="193" t="s">
        <v>621</v>
      </c>
      <c r="AM289" s="193" t="s">
        <v>372</v>
      </c>
      <c r="AN289" s="193" t="s">
        <v>532</v>
      </c>
      <c r="AO289" s="193" t="s">
        <v>617</v>
      </c>
      <c r="AP289" s="193" t="s">
        <v>426</v>
      </c>
      <c r="AQ289" s="193" t="s">
        <v>86</v>
      </c>
      <c r="AR289" s="193" t="s">
        <v>80</v>
      </c>
      <c r="AS289" s="193" t="s">
        <v>624</v>
      </c>
      <c r="AT289" s="193" t="s">
        <v>625</v>
      </c>
      <c r="AU289" s="193" t="s">
        <v>615</v>
      </c>
      <c r="AV289" s="193" t="s">
        <v>136</v>
      </c>
      <c r="AW289" s="193" t="s">
        <v>433</v>
      </c>
      <c r="AX289" s="193" t="s">
        <v>79</v>
      </c>
      <c r="AY289" s="193" t="s">
        <v>623</v>
      </c>
      <c r="AZ289" s="193" t="s">
        <v>196</v>
      </c>
      <c r="BA289" s="193" t="s">
        <v>411</v>
      </c>
      <c r="BD289" s="193" t="s">
        <v>472</v>
      </c>
      <c r="BE289" s="193" t="s">
        <v>449</v>
      </c>
      <c r="BF289" s="193" t="s">
        <v>540</v>
      </c>
      <c r="BG289" s="193" t="s">
        <v>202</v>
      </c>
      <c r="BH289" s="193" t="s">
        <v>289</v>
      </c>
      <c r="BI289" s="193" t="s">
        <v>247</v>
      </c>
      <c r="BJ289" s="193" t="s">
        <v>576</v>
      </c>
      <c r="BK289" s="193" t="s">
        <v>375</v>
      </c>
      <c r="BL289" s="193" t="s">
        <v>401</v>
      </c>
      <c r="BM289" s="193" t="s">
        <v>693</v>
      </c>
      <c r="BN289" s="193" t="s">
        <v>569</v>
      </c>
      <c r="BO289" s="193" t="s">
        <v>259</v>
      </c>
      <c r="BP289" s="193" t="s">
        <v>617</v>
      </c>
      <c r="BQ289" s="193" t="s">
        <v>440</v>
      </c>
      <c r="BR289" s="193" t="s">
        <v>110</v>
      </c>
      <c r="BS289" s="193" t="s">
        <v>99</v>
      </c>
      <c r="BT289" s="193" t="s">
        <v>84</v>
      </c>
      <c r="BU289" s="193" t="s">
        <v>149</v>
      </c>
      <c r="BV289" s="193" t="s">
        <v>217</v>
      </c>
      <c r="BW289" s="193" t="s">
        <v>278</v>
      </c>
      <c r="BX289" s="193" t="s">
        <v>642</v>
      </c>
      <c r="BY289" s="193" t="s">
        <v>485</v>
      </c>
      <c r="BZ289" s="193" t="s">
        <v>301</v>
      </c>
      <c r="CA289" s="193" t="s">
        <v>671</v>
      </c>
      <c r="CB289" s="193" t="s">
        <v>315</v>
      </c>
    </row>
    <row r="290" spans="2:80" x14ac:dyDescent="0.2">
      <c r="B290" s="193" t="s">
        <v>250</v>
      </c>
      <c r="C290" s="193" t="s">
        <v>595</v>
      </c>
      <c r="D290" s="193" t="s">
        <v>288</v>
      </c>
      <c r="E290" s="193" t="s">
        <v>493</v>
      </c>
      <c r="F290" s="193" t="s">
        <v>468</v>
      </c>
      <c r="G290" s="193" t="s">
        <v>145</v>
      </c>
      <c r="H290" s="193" t="s">
        <v>106</v>
      </c>
      <c r="I290" s="193" t="s">
        <v>239</v>
      </c>
      <c r="J290" s="193" t="s">
        <v>266</v>
      </c>
      <c r="K290" s="193" t="s">
        <v>174</v>
      </c>
      <c r="L290" s="193" t="s">
        <v>502</v>
      </c>
      <c r="M290" s="193" t="s">
        <v>264</v>
      </c>
      <c r="N290" s="193" t="s">
        <v>617</v>
      </c>
      <c r="O290" s="193" t="s">
        <v>343</v>
      </c>
      <c r="P290" s="193" t="s">
        <v>490</v>
      </c>
      <c r="Q290" s="193" t="s">
        <v>574</v>
      </c>
      <c r="R290" s="193" t="s">
        <v>209</v>
      </c>
      <c r="S290" s="193" t="s">
        <v>499</v>
      </c>
      <c r="T290" s="193" t="s">
        <v>431</v>
      </c>
      <c r="U290" s="193" t="s">
        <v>2</v>
      </c>
      <c r="V290" s="193" t="s">
        <v>496</v>
      </c>
      <c r="W290" s="193" t="s">
        <v>404</v>
      </c>
      <c r="X290" s="193" t="s">
        <v>253</v>
      </c>
      <c r="Y290" s="193" t="s">
        <v>551</v>
      </c>
      <c r="Z290" s="193" t="s">
        <v>82</v>
      </c>
      <c r="AC290" s="193" t="s">
        <v>82</v>
      </c>
      <c r="AD290" s="193" t="s">
        <v>551</v>
      </c>
      <c r="AE290" s="193" t="s">
        <v>253</v>
      </c>
      <c r="AF290" s="193" t="s">
        <v>404</v>
      </c>
      <c r="AG290" s="193" t="s">
        <v>496</v>
      </c>
      <c r="AH290" s="193" t="s">
        <v>2</v>
      </c>
      <c r="AI290" s="193" t="s">
        <v>431</v>
      </c>
      <c r="AJ290" s="193" t="s">
        <v>499</v>
      </c>
      <c r="AK290" s="193" t="s">
        <v>209</v>
      </c>
      <c r="AL290" s="193" t="s">
        <v>574</v>
      </c>
      <c r="AM290" s="193" t="s">
        <v>490</v>
      </c>
      <c r="AN290" s="193" t="s">
        <v>343</v>
      </c>
      <c r="AO290" s="193" t="s">
        <v>617</v>
      </c>
      <c r="AP290" s="193" t="s">
        <v>264</v>
      </c>
      <c r="AQ290" s="193" t="s">
        <v>502</v>
      </c>
      <c r="AR290" s="193" t="s">
        <v>174</v>
      </c>
      <c r="AS290" s="193" t="s">
        <v>266</v>
      </c>
      <c r="AT290" s="193" t="s">
        <v>239</v>
      </c>
      <c r="AU290" s="193" t="s">
        <v>106</v>
      </c>
      <c r="AV290" s="193" t="s">
        <v>145</v>
      </c>
      <c r="AW290" s="193" t="s">
        <v>468</v>
      </c>
      <c r="AX290" s="193" t="s">
        <v>493</v>
      </c>
      <c r="AY290" s="193" t="s">
        <v>288</v>
      </c>
      <c r="AZ290" s="193" t="s">
        <v>595</v>
      </c>
      <c r="BA290" s="193" t="s">
        <v>250</v>
      </c>
      <c r="BD290" s="193" t="s">
        <v>374</v>
      </c>
      <c r="BE290" s="193" t="s">
        <v>173</v>
      </c>
      <c r="BF290" s="193" t="s">
        <v>347</v>
      </c>
      <c r="BG290" s="193" t="s">
        <v>102</v>
      </c>
      <c r="BH290" s="193" t="s">
        <v>348</v>
      </c>
      <c r="BI290" s="193" t="s">
        <v>195</v>
      </c>
      <c r="BJ290" s="193" t="s">
        <v>527</v>
      </c>
      <c r="BK290" s="193" t="s">
        <v>510</v>
      </c>
      <c r="BL290" s="193" t="s">
        <v>517</v>
      </c>
      <c r="BM290" s="193" t="s">
        <v>340</v>
      </c>
      <c r="BN290" s="193" t="s">
        <v>322</v>
      </c>
      <c r="BO290" s="193" t="s">
        <v>334</v>
      </c>
      <c r="BP290" s="193" t="s">
        <v>617</v>
      </c>
      <c r="BQ290" s="193" t="s">
        <v>486</v>
      </c>
      <c r="BR290" s="193" t="s">
        <v>248</v>
      </c>
      <c r="BS290" s="193" t="s">
        <v>127</v>
      </c>
      <c r="BT290" s="193" t="s">
        <v>0</v>
      </c>
      <c r="BU290" s="193" t="s">
        <v>580</v>
      </c>
      <c r="BV290" s="193" t="s">
        <v>302</v>
      </c>
      <c r="BW290" s="193" t="s">
        <v>613</v>
      </c>
      <c r="BX290" s="193" t="s">
        <v>257</v>
      </c>
      <c r="BY290" s="193" t="s">
        <v>560</v>
      </c>
      <c r="BZ290" s="193" t="s">
        <v>608</v>
      </c>
      <c r="CA290" s="193" t="s">
        <v>508</v>
      </c>
      <c r="CB290" s="193" t="s">
        <v>673</v>
      </c>
    </row>
    <row r="300" spans="2:80" x14ac:dyDescent="0.2">
      <c r="N300" s="345">
        <v>4</v>
      </c>
      <c r="AO300" s="345">
        <v>20</v>
      </c>
      <c r="BP300" s="345">
        <v>36</v>
      </c>
    </row>
    <row r="303" spans="2:80" ht="15.75" x14ac:dyDescent="0.25">
      <c r="N303" s="329" t="s">
        <v>720</v>
      </c>
      <c r="AO303" s="329" t="s">
        <v>722</v>
      </c>
      <c r="BP303" s="329" t="s">
        <v>724</v>
      </c>
    </row>
    <row r="304" spans="2:80" ht="15" x14ac:dyDescent="0.25">
      <c r="N304" s="330" t="s">
        <v>857</v>
      </c>
      <c r="AO304" s="330" t="s">
        <v>857</v>
      </c>
      <c r="BP304" s="330" t="s">
        <v>857</v>
      </c>
    </row>
    <row r="306" spans="2:80" ht="15" x14ac:dyDescent="0.25">
      <c r="B306" s="24">
        <v>8</v>
      </c>
      <c r="C306" s="24">
        <v>52</v>
      </c>
      <c r="D306" s="24">
        <v>121</v>
      </c>
      <c r="E306" s="24">
        <v>45</v>
      </c>
      <c r="F306" s="24">
        <v>89</v>
      </c>
      <c r="G306" s="24">
        <v>274</v>
      </c>
      <c r="H306" s="24">
        <v>318</v>
      </c>
      <c r="I306" s="24">
        <v>362</v>
      </c>
      <c r="J306" s="24">
        <v>281</v>
      </c>
      <c r="K306" s="24">
        <v>330</v>
      </c>
      <c r="L306" s="24">
        <v>515</v>
      </c>
      <c r="M306" s="24">
        <v>559</v>
      </c>
      <c r="N306" s="24">
        <v>603</v>
      </c>
      <c r="O306" s="24">
        <v>547</v>
      </c>
      <c r="P306" s="24">
        <v>591</v>
      </c>
      <c r="Q306" s="24">
        <v>126</v>
      </c>
      <c r="R306" s="24">
        <v>200</v>
      </c>
      <c r="S306" s="24">
        <v>244</v>
      </c>
      <c r="T306" s="24">
        <v>163</v>
      </c>
      <c r="U306" s="24">
        <v>207</v>
      </c>
      <c r="V306" s="24">
        <v>392</v>
      </c>
      <c r="W306" s="24">
        <v>436</v>
      </c>
      <c r="X306" s="24">
        <v>485</v>
      </c>
      <c r="Y306" s="24">
        <v>404</v>
      </c>
      <c r="Z306" s="24">
        <v>473</v>
      </c>
      <c r="AC306" s="24">
        <v>8</v>
      </c>
      <c r="AD306" s="24">
        <v>95</v>
      </c>
      <c r="AE306" s="24">
        <v>114</v>
      </c>
      <c r="AF306" s="24">
        <v>52</v>
      </c>
      <c r="AG306" s="24">
        <v>46</v>
      </c>
      <c r="AH306" s="24">
        <v>376</v>
      </c>
      <c r="AI306" s="24">
        <v>463</v>
      </c>
      <c r="AJ306" s="24">
        <v>482</v>
      </c>
      <c r="AK306" s="24">
        <v>450</v>
      </c>
      <c r="AL306" s="24">
        <v>419</v>
      </c>
      <c r="AM306" s="24">
        <v>517</v>
      </c>
      <c r="AN306" s="24">
        <v>579</v>
      </c>
      <c r="AO306" s="24">
        <v>623</v>
      </c>
      <c r="AP306" s="24">
        <v>561</v>
      </c>
      <c r="AQ306" s="24">
        <v>535</v>
      </c>
      <c r="AR306" s="24">
        <v>274</v>
      </c>
      <c r="AS306" s="24">
        <v>331</v>
      </c>
      <c r="AT306" s="24">
        <v>355</v>
      </c>
      <c r="AU306" s="24">
        <v>318</v>
      </c>
      <c r="AV306" s="24">
        <v>287</v>
      </c>
      <c r="AW306" s="24">
        <v>140</v>
      </c>
      <c r="AX306" s="24">
        <v>222</v>
      </c>
      <c r="AY306" s="24">
        <v>241</v>
      </c>
      <c r="AZ306" s="24">
        <v>184</v>
      </c>
      <c r="BA306" s="24">
        <v>153</v>
      </c>
      <c r="BD306" s="24">
        <v>15</v>
      </c>
      <c r="BE306" s="24">
        <v>195</v>
      </c>
      <c r="BF306" s="24">
        <v>375</v>
      </c>
      <c r="BG306" s="24">
        <v>405</v>
      </c>
      <c r="BH306" s="24">
        <v>585</v>
      </c>
      <c r="BI306" s="24">
        <v>314</v>
      </c>
      <c r="BJ306" s="24">
        <v>494</v>
      </c>
      <c r="BK306" s="24">
        <v>549</v>
      </c>
      <c r="BL306" s="24">
        <v>79</v>
      </c>
      <c r="BM306" s="24">
        <v>134</v>
      </c>
      <c r="BN306" s="24">
        <v>613</v>
      </c>
      <c r="BO306" s="24">
        <v>43</v>
      </c>
      <c r="BP306" s="24">
        <v>223</v>
      </c>
      <c r="BQ306" s="24">
        <v>253</v>
      </c>
      <c r="BR306" s="24">
        <v>433</v>
      </c>
      <c r="BS306" s="24">
        <v>162</v>
      </c>
      <c r="BT306" s="24">
        <v>342</v>
      </c>
      <c r="BU306" s="24">
        <v>397</v>
      </c>
      <c r="BV306" s="24">
        <v>552</v>
      </c>
      <c r="BW306" s="24">
        <v>107</v>
      </c>
      <c r="BX306" s="24">
        <v>461</v>
      </c>
      <c r="BY306" s="24">
        <v>516</v>
      </c>
      <c r="BZ306" s="24">
        <v>71</v>
      </c>
      <c r="CA306" s="24">
        <v>226</v>
      </c>
      <c r="CB306" s="24">
        <v>281</v>
      </c>
    </row>
    <row r="307" spans="2:80" ht="15" x14ac:dyDescent="0.25">
      <c r="B307" s="24">
        <v>120</v>
      </c>
      <c r="C307" s="24">
        <v>39</v>
      </c>
      <c r="D307" s="24">
        <v>83</v>
      </c>
      <c r="E307" s="24">
        <v>2</v>
      </c>
      <c r="F307" s="24">
        <v>71</v>
      </c>
      <c r="G307" s="24">
        <v>356</v>
      </c>
      <c r="H307" s="24">
        <v>280</v>
      </c>
      <c r="I307" s="24">
        <v>349</v>
      </c>
      <c r="J307" s="24">
        <v>268</v>
      </c>
      <c r="K307" s="24">
        <v>312</v>
      </c>
      <c r="L307" s="24">
        <v>622</v>
      </c>
      <c r="M307" s="24">
        <v>541</v>
      </c>
      <c r="N307" s="24">
        <v>590</v>
      </c>
      <c r="O307" s="24">
        <v>509</v>
      </c>
      <c r="P307" s="24">
        <v>553</v>
      </c>
      <c r="Q307" s="24">
        <v>238</v>
      </c>
      <c r="R307" s="24">
        <v>157</v>
      </c>
      <c r="S307" s="24">
        <v>201</v>
      </c>
      <c r="T307" s="24">
        <v>150</v>
      </c>
      <c r="U307" s="24">
        <v>194</v>
      </c>
      <c r="V307" s="24">
        <v>479</v>
      </c>
      <c r="W307" s="24">
        <v>423</v>
      </c>
      <c r="X307" s="24">
        <v>467</v>
      </c>
      <c r="Y307" s="24">
        <v>386</v>
      </c>
      <c r="Z307" s="24">
        <v>435</v>
      </c>
      <c r="AC307" s="24">
        <v>71</v>
      </c>
      <c r="AD307" s="24">
        <v>39</v>
      </c>
      <c r="AE307" s="24">
        <v>77</v>
      </c>
      <c r="AF307" s="24">
        <v>108</v>
      </c>
      <c r="AG307" s="24">
        <v>20</v>
      </c>
      <c r="AH307" s="24">
        <v>444</v>
      </c>
      <c r="AI307" s="24">
        <v>407</v>
      </c>
      <c r="AJ307" s="24">
        <v>475</v>
      </c>
      <c r="AK307" s="24">
        <v>476</v>
      </c>
      <c r="AL307" s="24">
        <v>388</v>
      </c>
      <c r="AM307" s="24">
        <v>560</v>
      </c>
      <c r="AN307" s="24">
        <v>548</v>
      </c>
      <c r="AO307" s="24">
        <v>586</v>
      </c>
      <c r="AP307" s="24">
        <v>617</v>
      </c>
      <c r="AQ307" s="24">
        <v>504</v>
      </c>
      <c r="AR307" s="24">
        <v>312</v>
      </c>
      <c r="AS307" s="24">
        <v>280</v>
      </c>
      <c r="AT307" s="24">
        <v>343</v>
      </c>
      <c r="AU307" s="24">
        <v>374</v>
      </c>
      <c r="AV307" s="24">
        <v>256</v>
      </c>
      <c r="AW307" s="24">
        <v>178</v>
      </c>
      <c r="AX307" s="24">
        <v>166</v>
      </c>
      <c r="AY307" s="24">
        <v>209</v>
      </c>
      <c r="AZ307" s="24">
        <v>240</v>
      </c>
      <c r="BA307" s="24">
        <v>147</v>
      </c>
      <c r="BD307" s="24">
        <v>616</v>
      </c>
      <c r="BE307" s="24">
        <v>46</v>
      </c>
      <c r="BF307" s="24">
        <v>201</v>
      </c>
      <c r="BG307" s="24">
        <v>256</v>
      </c>
      <c r="BH307" s="24">
        <v>436</v>
      </c>
      <c r="BI307" s="24">
        <v>170</v>
      </c>
      <c r="BJ307" s="24">
        <v>350</v>
      </c>
      <c r="BK307" s="24">
        <v>380</v>
      </c>
      <c r="BL307" s="24">
        <v>560</v>
      </c>
      <c r="BM307" s="24">
        <v>115</v>
      </c>
      <c r="BN307" s="24">
        <v>469</v>
      </c>
      <c r="BO307" s="24">
        <v>524</v>
      </c>
      <c r="BP307" s="24">
        <v>54</v>
      </c>
      <c r="BQ307" s="24">
        <v>234</v>
      </c>
      <c r="BR307" s="24">
        <v>289</v>
      </c>
      <c r="BS307" s="24">
        <v>18</v>
      </c>
      <c r="BT307" s="24">
        <v>198</v>
      </c>
      <c r="BU307" s="24">
        <v>353</v>
      </c>
      <c r="BV307" s="24">
        <v>408</v>
      </c>
      <c r="BW307" s="24">
        <v>588</v>
      </c>
      <c r="BX307" s="24">
        <v>317</v>
      </c>
      <c r="BY307" s="24">
        <v>497</v>
      </c>
      <c r="BZ307" s="24">
        <v>527</v>
      </c>
      <c r="CA307" s="24">
        <v>82</v>
      </c>
      <c r="CB307" s="24">
        <v>137</v>
      </c>
    </row>
    <row r="308" spans="2:80" ht="15" x14ac:dyDescent="0.25">
      <c r="B308" s="24">
        <v>77</v>
      </c>
      <c r="C308" s="24">
        <v>21</v>
      </c>
      <c r="D308" s="24">
        <v>70</v>
      </c>
      <c r="E308" s="24">
        <v>114</v>
      </c>
      <c r="F308" s="24">
        <v>33</v>
      </c>
      <c r="G308" s="24">
        <v>343</v>
      </c>
      <c r="H308" s="24">
        <v>262</v>
      </c>
      <c r="I308" s="24">
        <v>306</v>
      </c>
      <c r="J308" s="24">
        <v>355</v>
      </c>
      <c r="K308" s="24">
        <v>299</v>
      </c>
      <c r="L308" s="24">
        <v>584</v>
      </c>
      <c r="M308" s="24">
        <v>503</v>
      </c>
      <c r="N308" s="24">
        <v>572</v>
      </c>
      <c r="O308" s="24">
        <v>616</v>
      </c>
      <c r="P308" s="24">
        <v>540</v>
      </c>
      <c r="Q308" s="24">
        <v>225</v>
      </c>
      <c r="R308" s="24">
        <v>144</v>
      </c>
      <c r="S308" s="24">
        <v>188</v>
      </c>
      <c r="T308" s="24">
        <v>232</v>
      </c>
      <c r="U308" s="24">
        <v>151</v>
      </c>
      <c r="V308" s="24">
        <v>461</v>
      </c>
      <c r="W308" s="24">
        <v>385</v>
      </c>
      <c r="X308" s="24">
        <v>429</v>
      </c>
      <c r="Y308" s="24">
        <v>498</v>
      </c>
      <c r="Z308" s="24">
        <v>417</v>
      </c>
      <c r="AC308" s="24">
        <v>27</v>
      </c>
      <c r="AD308" s="24">
        <v>121</v>
      </c>
      <c r="AE308" s="24">
        <v>70</v>
      </c>
      <c r="AF308" s="24">
        <v>14</v>
      </c>
      <c r="AG308" s="24">
        <v>83</v>
      </c>
      <c r="AH308" s="24">
        <v>425</v>
      </c>
      <c r="AI308" s="24">
        <v>494</v>
      </c>
      <c r="AJ308" s="24">
        <v>438</v>
      </c>
      <c r="AK308" s="24">
        <v>382</v>
      </c>
      <c r="AL308" s="24">
        <v>451</v>
      </c>
      <c r="AM308" s="24">
        <v>536</v>
      </c>
      <c r="AN308" s="24">
        <v>610</v>
      </c>
      <c r="AO308" s="24">
        <v>554</v>
      </c>
      <c r="AP308" s="24">
        <v>523</v>
      </c>
      <c r="AQ308" s="24">
        <v>592</v>
      </c>
      <c r="AR308" s="24">
        <v>293</v>
      </c>
      <c r="AS308" s="24">
        <v>362</v>
      </c>
      <c r="AT308" s="24">
        <v>306</v>
      </c>
      <c r="AU308" s="24">
        <v>255</v>
      </c>
      <c r="AV308" s="24">
        <v>349</v>
      </c>
      <c r="AW308" s="24">
        <v>159</v>
      </c>
      <c r="AX308" s="24">
        <v>228</v>
      </c>
      <c r="AY308" s="24">
        <v>197</v>
      </c>
      <c r="AZ308" s="24">
        <v>141</v>
      </c>
      <c r="BA308" s="24">
        <v>215</v>
      </c>
      <c r="BD308" s="24">
        <v>472</v>
      </c>
      <c r="BE308" s="24">
        <v>502</v>
      </c>
      <c r="BF308" s="24">
        <v>57</v>
      </c>
      <c r="BG308" s="24">
        <v>237</v>
      </c>
      <c r="BH308" s="24">
        <v>292</v>
      </c>
      <c r="BI308" s="24">
        <v>21</v>
      </c>
      <c r="BJ308" s="24">
        <v>176</v>
      </c>
      <c r="BK308" s="24">
        <v>356</v>
      </c>
      <c r="BL308" s="24">
        <v>411</v>
      </c>
      <c r="BM308" s="24">
        <v>591</v>
      </c>
      <c r="BN308" s="24">
        <v>325</v>
      </c>
      <c r="BO308" s="24">
        <v>480</v>
      </c>
      <c r="BP308" s="24">
        <v>535</v>
      </c>
      <c r="BQ308" s="24">
        <v>90</v>
      </c>
      <c r="BR308" s="24">
        <v>145</v>
      </c>
      <c r="BS308" s="24">
        <v>624</v>
      </c>
      <c r="BT308" s="24">
        <v>29</v>
      </c>
      <c r="BU308" s="24">
        <v>209</v>
      </c>
      <c r="BV308" s="24">
        <v>264</v>
      </c>
      <c r="BW308" s="24">
        <v>444</v>
      </c>
      <c r="BX308" s="24">
        <v>173</v>
      </c>
      <c r="BY308" s="24">
        <v>328</v>
      </c>
      <c r="BZ308" s="24">
        <v>383</v>
      </c>
      <c r="CA308" s="24">
        <v>563</v>
      </c>
      <c r="CB308" s="24">
        <v>118</v>
      </c>
    </row>
    <row r="309" spans="2:80" ht="15" x14ac:dyDescent="0.25">
      <c r="B309" s="24">
        <v>64</v>
      </c>
      <c r="C309" s="24">
        <v>108</v>
      </c>
      <c r="D309" s="24">
        <v>27</v>
      </c>
      <c r="E309" s="24">
        <v>96</v>
      </c>
      <c r="F309" s="24">
        <v>20</v>
      </c>
      <c r="G309" s="24">
        <v>305</v>
      </c>
      <c r="H309" s="24">
        <v>374</v>
      </c>
      <c r="I309" s="24">
        <v>293</v>
      </c>
      <c r="J309" s="24">
        <v>337</v>
      </c>
      <c r="K309" s="24">
        <v>256</v>
      </c>
      <c r="L309" s="24">
        <v>566</v>
      </c>
      <c r="M309" s="24">
        <v>615</v>
      </c>
      <c r="N309" s="24">
        <v>534</v>
      </c>
      <c r="O309" s="24">
        <v>578</v>
      </c>
      <c r="P309" s="24">
        <v>522</v>
      </c>
      <c r="Q309" s="24">
        <v>182</v>
      </c>
      <c r="R309" s="24">
        <v>226</v>
      </c>
      <c r="S309" s="24">
        <v>175</v>
      </c>
      <c r="T309" s="24">
        <v>219</v>
      </c>
      <c r="U309" s="24">
        <v>138</v>
      </c>
      <c r="V309" s="24">
        <v>448</v>
      </c>
      <c r="W309" s="24">
        <v>492</v>
      </c>
      <c r="X309" s="24">
        <v>411</v>
      </c>
      <c r="Y309" s="24">
        <v>460</v>
      </c>
      <c r="Z309" s="24">
        <v>379</v>
      </c>
      <c r="AC309" s="24">
        <v>120</v>
      </c>
      <c r="AD309" s="24">
        <v>2</v>
      </c>
      <c r="AE309" s="24">
        <v>33</v>
      </c>
      <c r="AF309" s="24">
        <v>96</v>
      </c>
      <c r="AG309" s="24">
        <v>64</v>
      </c>
      <c r="AH309" s="24">
        <v>488</v>
      </c>
      <c r="AI309" s="24">
        <v>400</v>
      </c>
      <c r="AJ309" s="24">
        <v>401</v>
      </c>
      <c r="AK309" s="24">
        <v>469</v>
      </c>
      <c r="AL309" s="24">
        <v>432</v>
      </c>
      <c r="AM309" s="24">
        <v>604</v>
      </c>
      <c r="AN309" s="24">
        <v>511</v>
      </c>
      <c r="AO309" s="24">
        <v>542</v>
      </c>
      <c r="AP309" s="24">
        <v>585</v>
      </c>
      <c r="AQ309" s="24">
        <v>573</v>
      </c>
      <c r="AR309" s="24">
        <v>356</v>
      </c>
      <c r="AS309" s="24">
        <v>268</v>
      </c>
      <c r="AT309" s="24">
        <v>299</v>
      </c>
      <c r="AU309" s="24">
        <v>337</v>
      </c>
      <c r="AV309" s="24">
        <v>305</v>
      </c>
      <c r="AW309" s="24">
        <v>247</v>
      </c>
      <c r="AX309" s="24">
        <v>134</v>
      </c>
      <c r="AY309" s="24">
        <v>165</v>
      </c>
      <c r="AZ309" s="24">
        <v>203</v>
      </c>
      <c r="BA309" s="24">
        <v>191</v>
      </c>
      <c r="BD309" s="24">
        <v>303</v>
      </c>
      <c r="BE309" s="24">
        <v>483</v>
      </c>
      <c r="BF309" s="24">
        <v>538</v>
      </c>
      <c r="BG309" s="24">
        <v>93</v>
      </c>
      <c r="BH309" s="24">
        <v>148</v>
      </c>
      <c r="BI309" s="24">
        <v>602</v>
      </c>
      <c r="BJ309" s="24">
        <v>32</v>
      </c>
      <c r="BK309" s="24">
        <v>212</v>
      </c>
      <c r="BL309" s="24">
        <v>267</v>
      </c>
      <c r="BM309" s="24">
        <v>447</v>
      </c>
      <c r="BN309" s="24">
        <v>151</v>
      </c>
      <c r="BO309" s="24">
        <v>331</v>
      </c>
      <c r="BP309" s="24">
        <v>386</v>
      </c>
      <c r="BQ309" s="24">
        <v>566</v>
      </c>
      <c r="BR309" s="24">
        <v>121</v>
      </c>
      <c r="BS309" s="24">
        <v>455</v>
      </c>
      <c r="BT309" s="24">
        <v>510</v>
      </c>
      <c r="BU309" s="24">
        <v>65</v>
      </c>
      <c r="BV309" s="24">
        <v>245</v>
      </c>
      <c r="BW309" s="24">
        <v>300</v>
      </c>
      <c r="BX309" s="24">
        <v>4</v>
      </c>
      <c r="BY309" s="24">
        <v>184</v>
      </c>
      <c r="BZ309" s="24">
        <v>364</v>
      </c>
      <c r="CA309" s="24">
        <v>419</v>
      </c>
      <c r="CB309" s="24">
        <v>599</v>
      </c>
    </row>
    <row r="310" spans="2:80" ht="15" x14ac:dyDescent="0.25">
      <c r="B310" s="24">
        <v>46</v>
      </c>
      <c r="C310" s="24">
        <v>95</v>
      </c>
      <c r="D310" s="24">
        <v>14</v>
      </c>
      <c r="E310" s="24">
        <v>58</v>
      </c>
      <c r="F310" s="24">
        <v>102</v>
      </c>
      <c r="G310" s="24">
        <v>287</v>
      </c>
      <c r="H310" s="24">
        <v>331</v>
      </c>
      <c r="I310" s="24">
        <v>255</v>
      </c>
      <c r="J310" s="24">
        <v>324</v>
      </c>
      <c r="K310" s="24">
        <v>368</v>
      </c>
      <c r="L310" s="24">
        <v>528</v>
      </c>
      <c r="M310" s="24">
        <v>597</v>
      </c>
      <c r="N310" s="24">
        <v>516</v>
      </c>
      <c r="O310" s="24">
        <v>565</v>
      </c>
      <c r="P310" s="24">
        <v>609</v>
      </c>
      <c r="Q310" s="24">
        <v>169</v>
      </c>
      <c r="R310" s="24">
        <v>213</v>
      </c>
      <c r="S310" s="24">
        <v>132</v>
      </c>
      <c r="T310" s="24">
        <v>176</v>
      </c>
      <c r="U310" s="24">
        <v>250</v>
      </c>
      <c r="V310" s="24">
        <v>410</v>
      </c>
      <c r="W310" s="24">
        <v>454</v>
      </c>
      <c r="X310" s="24">
        <v>398</v>
      </c>
      <c r="Y310" s="24">
        <v>442</v>
      </c>
      <c r="Z310" s="24">
        <v>486</v>
      </c>
      <c r="AC310" s="24">
        <v>89</v>
      </c>
      <c r="AD310" s="24">
        <v>58</v>
      </c>
      <c r="AE310" s="24">
        <v>21</v>
      </c>
      <c r="AF310" s="24">
        <v>45</v>
      </c>
      <c r="AG310" s="24">
        <v>102</v>
      </c>
      <c r="AH310" s="24">
        <v>457</v>
      </c>
      <c r="AI310" s="24">
        <v>426</v>
      </c>
      <c r="AJ310" s="24">
        <v>394</v>
      </c>
      <c r="AK310" s="24">
        <v>413</v>
      </c>
      <c r="AL310" s="24">
        <v>500</v>
      </c>
      <c r="AM310" s="24">
        <v>598</v>
      </c>
      <c r="AN310" s="24">
        <v>567</v>
      </c>
      <c r="AO310" s="24">
        <v>510</v>
      </c>
      <c r="AP310" s="24">
        <v>529</v>
      </c>
      <c r="AQ310" s="24">
        <v>611</v>
      </c>
      <c r="AR310" s="24">
        <v>330</v>
      </c>
      <c r="AS310" s="24">
        <v>324</v>
      </c>
      <c r="AT310" s="24">
        <v>262</v>
      </c>
      <c r="AU310" s="24">
        <v>281</v>
      </c>
      <c r="AV310" s="24">
        <v>368</v>
      </c>
      <c r="AW310" s="24">
        <v>216</v>
      </c>
      <c r="AX310" s="24">
        <v>190</v>
      </c>
      <c r="AY310" s="24">
        <v>128</v>
      </c>
      <c r="AZ310" s="24">
        <v>172</v>
      </c>
      <c r="BA310" s="24">
        <v>234</v>
      </c>
      <c r="BD310" s="24">
        <v>159</v>
      </c>
      <c r="BE310" s="24">
        <v>339</v>
      </c>
      <c r="BF310" s="24">
        <v>394</v>
      </c>
      <c r="BG310" s="24">
        <v>574</v>
      </c>
      <c r="BH310" s="24">
        <v>104</v>
      </c>
      <c r="BI310" s="24">
        <v>458</v>
      </c>
      <c r="BJ310" s="24">
        <v>513</v>
      </c>
      <c r="BK310" s="24">
        <v>68</v>
      </c>
      <c r="BL310" s="24">
        <v>248</v>
      </c>
      <c r="BM310" s="24">
        <v>278</v>
      </c>
      <c r="BN310" s="24">
        <v>7</v>
      </c>
      <c r="BO310" s="24">
        <v>187</v>
      </c>
      <c r="BP310" s="24">
        <v>367</v>
      </c>
      <c r="BQ310" s="24">
        <v>422</v>
      </c>
      <c r="BR310" s="24">
        <v>577</v>
      </c>
      <c r="BS310" s="24">
        <v>306</v>
      </c>
      <c r="BT310" s="24">
        <v>486</v>
      </c>
      <c r="BU310" s="24">
        <v>541</v>
      </c>
      <c r="BV310" s="24">
        <v>96</v>
      </c>
      <c r="BW310" s="24">
        <v>126</v>
      </c>
      <c r="BX310" s="24">
        <v>610</v>
      </c>
      <c r="BY310" s="24">
        <v>40</v>
      </c>
      <c r="BZ310" s="24">
        <v>220</v>
      </c>
      <c r="CA310" s="24">
        <v>275</v>
      </c>
      <c r="CB310" s="24">
        <v>430</v>
      </c>
    </row>
    <row r="311" spans="2:80" ht="15" x14ac:dyDescent="0.25">
      <c r="B311" s="24">
        <v>501</v>
      </c>
      <c r="C311" s="24">
        <v>575</v>
      </c>
      <c r="D311" s="24">
        <v>619</v>
      </c>
      <c r="E311" s="24">
        <v>538</v>
      </c>
      <c r="F311" s="24">
        <v>582</v>
      </c>
      <c r="G311" s="24">
        <v>142</v>
      </c>
      <c r="H311" s="24">
        <v>186</v>
      </c>
      <c r="I311" s="24">
        <v>235</v>
      </c>
      <c r="J311" s="24">
        <v>154</v>
      </c>
      <c r="K311" s="24">
        <v>223</v>
      </c>
      <c r="L311" s="24">
        <v>383</v>
      </c>
      <c r="M311" s="24">
        <v>427</v>
      </c>
      <c r="N311" s="24">
        <v>496</v>
      </c>
      <c r="O311" s="24">
        <v>420</v>
      </c>
      <c r="P311" s="24">
        <v>464</v>
      </c>
      <c r="Q311" s="24">
        <v>24</v>
      </c>
      <c r="R311" s="24">
        <v>68</v>
      </c>
      <c r="S311" s="24">
        <v>112</v>
      </c>
      <c r="T311" s="24">
        <v>31</v>
      </c>
      <c r="U311" s="24">
        <v>80</v>
      </c>
      <c r="V311" s="24">
        <v>265</v>
      </c>
      <c r="W311" s="24">
        <v>309</v>
      </c>
      <c r="X311" s="24">
        <v>353</v>
      </c>
      <c r="Y311" s="24">
        <v>297</v>
      </c>
      <c r="Z311" s="24">
        <v>341</v>
      </c>
      <c r="AC311" s="24">
        <v>265</v>
      </c>
      <c r="AD311" s="24">
        <v>347</v>
      </c>
      <c r="AE311" s="24">
        <v>366</v>
      </c>
      <c r="AF311" s="24">
        <v>309</v>
      </c>
      <c r="AG311" s="24">
        <v>278</v>
      </c>
      <c r="AH311" s="24">
        <v>142</v>
      </c>
      <c r="AI311" s="24">
        <v>204</v>
      </c>
      <c r="AJ311" s="24">
        <v>248</v>
      </c>
      <c r="AK311" s="24">
        <v>186</v>
      </c>
      <c r="AL311" s="24">
        <v>160</v>
      </c>
      <c r="AM311" s="24">
        <v>399</v>
      </c>
      <c r="AN311" s="24">
        <v>456</v>
      </c>
      <c r="AO311" s="24">
        <v>480</v>
      </c>
      <c r="AP311" s="24">
        <v>443</v>
      </c>
      <c r="AQ311" s="24">
        <v>412</v>
      </c>
      <c r="AR311" s="24">
        <v>508</v>
      </c>
      <c r="AS311" s="24">
        <v>595</v>
      </c>
      <c r="AT311" s="24">
        <v>614</v>
      </c>
      <c r="AU311" s="24">
        <v>552</v>
      </c>
      <c r="AV311" s="24">
        <v>546</v>
      </c>
      <c r="AW311" s="24">
        <v>1</v>
      </c>
      <c r="AX311" s="24">
        <v>88</v>
      </c>
      <c r="AY311" s="24">
        <v>107</v>
      </c>
      <c r="AZ311" s="24">
        <v>75</v>
      </c>
      <c r="BA311" s="24">
        <v>44</v>
      </c>
      <c r="BD311" s="24">
        <v>579</v>
      </c>
      <c r="BE311" s="24">
        <v>9</v>
      </c>
      <c r="BF311" s="24">
        <v>189</v>
      </c>
      <c r="BG311" s="24">
        <v>369</v>
      </c>
      <c r="BH311" s="24">
        <v>424</v>
      </c>
      <c r="BI311" s="24">
        <v>128</v>
      </c>
      <c r="BJ311" s="24">
        <v>308</v>
      </c>
      <c r="BK311" s="24">
        <v>488</v>
      </c>
      <c r="BL311" s="24">
        <v>543</v>
      </c>
      <c r="BM311" s="24">
        <v>98</v>
      </c>
      <c r="BN311" s="24">
        <v>427</v>
      </c>
      <c r="BO311" s="24">
        <v>607</v>
      </c>
      <c r="BP311" s="24">
        <v>37</v>
      </c>
      <c r="BQ311" s="24">
        <v>217</v>
      </c>
      <c r="BR311" s="24">
        <v>272</v>
      </c>
      <c r="BS311" s="24">
        <v>101</v>
      </c>
      <c r="BT311" s="24">
        <v>156</v>
      </c>
      <c r="BU311" s="24">
        <v>336</v>
      </c>
      <c r="BV311" s="24">
        <v>391</v>
      </c>
      <c r="BW311" s="24">
        <v>571</v>
      </c>
      <c r="BX311" s="24">
        <v>280</v>
      </c>
      <c r="BY311" s="24">
        <v>460</v>
      </c>
      <c r="BZ311" s="24">
        <v>515</v>
      </c>
      <c r="CA311" s="24">
        <v>70</v>
      </c>
      <c r="CB311" s="24">
        <v>250</v>
      </c>
    </row>
    <row r="312" spans="2:80" ht="15" x14ac:dyDescent="0.25">
      <c r="B312" s="24">
        <v>613</v>
      </c>
      <c r="C312" s="24">
        <v>532</v>
      </c>
      <c r="D312" s="24">
        <v>576</v>
      </c>
      <c r="E312" s="24">
        <v>525</v>
      </c>
      <c r="F312" s="24">
        <v>569</v>
      </c>
      <c r="G312" s="24">
        <v>229</v>
      </c>
      <c r="H312" s="24">
        <v>173</v>
      </c>
      <c r="I312" s="24">
        <v>217</v>
      </c>
      <c r="J312" s="24">
        <v>136</v>
      </c>
      <c r="K312" s="24">
        <v>185</v>
      </c>
      <c r="L312" s="24">
        <v>495</v>
      </c>
      <c r="M312" s="24">
        <v>414</v>
      </c>
      <c r="N312" s="24">
        <v>458</v>
      </c>
      <c r="O312" s="24">
        <v>377</v>
      </c>
      <c r="P312" s="24">
        <v>446</v>
      </c>
      <c r="Q312" s="24">
        <v>106</v>
      </c>
      <c r="R312" s="24">
        <v>30</v>
      </c>
      <c r="S312" s="24">
        <v>99</v>
      </c>
      <c r="T312" s="24">
        <v>18</v>
      </c>
      <c r="U312" s="24">
        <v>62</v>
      </c>
      <c r="V312" s="24">
        <v>372</v>
      </c>
      <c r="W312" s="24">
        <v>291</v>
      </c>
      <c r="X312" s="24">
        <v>340</v>
      </c>
      <c r="Y312" s="24">
        <v>259</v>
      </c>
      <c r="Z312" s="24">
        <v>303</v>
      </c>
      <c r="AC312" s="24">
        <v>303</v>
      </c>
      <c r="AD312" s="24">
        <v>291</v>
      </c>
      <c r="AE312" s="24">
        <v>334</v>
      </c>
      <c r="AF312" s="24">
        <v>365</v>
      </c>
      <c r="AG312" s="24">
        <v>272</v>
      </c>
      <c r="AH312" s="24">
        <v>185</v>
      </c>
      <c r="AI312" s="24">
        <v>173</v>
      </c>
      <c r="AJ312" s="24">
        <v>211</v>
      </c>
      <c r="AK312" s="24">
        <v>242</v>
      </c>
      <c r="AL312" s="24">
        <v>129</v>
      </c>
      <c r="AM312" s="24">
        <v>437</v>
      </c>
      <c r="AN312" s="24">
        <v>405</v>
      </c>
      <c r="AO312" s="24">
        <v>468</v>
      </c>
      <c r="AP312" s="24">
        <v>499</v>
      </c>
      <c r="AQ312" s="24">
        <v>381</v>
      </c>
      <c r="AR312" s="24">
        <v>571</v>
      </c>
      <c r="AS312" s="24">
        <v>539</v>
      </c>
      <c r="AT312" s="24">
        <v>577</v>
      </c>
      <c r="AU312" s="24">
        <v>608</v>
      </c>
      <c r="AV312" s="24">
        <v>520</v>
      </c>
      <c r="AW312" s="24">
        <v>69</v>
      </c>
      <c r="AX312" s="24">
        <v>32</v>
      </c>
      <c r="AY312" s="24">
        <v>100</v>
      </c>
      <c r="AZ312" s="24">
        <v>101</v>
      </c>
      <c r="BA312" s="24">
        <v>13</v>
      </c>
      <c r="BD312" s="24">
        <v>435</v>
      </c>
      <c r="BE312" s="24">
        <v>615</v>
      </c>
      <c r="BF312" s="24">
        <v>45</v>
      </c>
      <c r="BG312" s="24">
        <v>225</v>
      </c>
      <c r="BH312" s="24">
        <v>255</v>
      </c>
      <c r="BI312" s="24">
        <v>109</v>
      </c>
      <c r="BJ312" s="24">
        <v>164</v>
      </c>
      <c r="BK312" s="24">
        <v>344</v>
      </c>
      <c r="BL312" s="24">
        <v>399</v>
      </c>
      <c r="BM312" s="24">
        <v>554</v>
      </c>
      <c r="BN312" s="24">
        <v>283</v>
      </c>
      <c r="BO312" s="24">
        <v>463</v>
      </c>
      <c r="BP312" s="24">
        <v>518</v>
      </c>
      <c r="BQ312" s="24">
        <v>73</v>
      </c>
      <c r="BR312" s="24">
        <v>228</v>
      </c>
      <c r="BS312" s="24">
        <v>582</v>
      </c>
      <c r="BT312" s="24">
        <v>12</v>
      </c>
      <c r="BU312" s="24">
        <v>192</v>
      </c>
      <c r="BV312" s="24">
        <v>372</v>
      </c>
      <c r="BW312" s="24">
        <v>402</v>
      </c>
      <c r="BX312" s="24">
        <v>131</v>
      </c>
      <c r="BY312" s="24">
        <v>311</v>
      </c>
      <c r="BZ312" s="24">
        <v>491</v>
      </c>
      <c r="CA312" s="24">
        <v>546</v>
      </c>
      <c r="CB312" s="24">
        <v>76</v>
      </c>
    </row>
    <row r="313" spans="2:80" ht="15" x14ac:dyDescent="0.25">
      <c r="B313" s="24">
        <v>600</v>
      </c>
      <c r="C313" s="24">
        <v>519</v>
      </c>
      <c r="D313" s="24">
        <v>563</v>
      </c>
      <c r="E313" s="24">
        <v>607</v>
      </c>
      <c r="F313" s="24">
        <v>526</v>
      </c>
      <c r="G313" s="24">
        <v>211</v>
      </c>
      <c r="H313" s="24">
        <v>135</v>
      </c>
      <c r="I313" s="24">
        <v>179</v>
      </c>
      <c r="J313" s="24">
        <v>248</v>
      </c>
      <c r="K313" s="24">
        <v>167</v>
      </c>
      <c r="L313" s="24">
        <v>452</v>
      </c>
      <c r="M313" s="24">
        <v>396</v>
      </c>
      <c r="N313" s="24">
        <v>445</v>
      </c>
      <c r="O313" s="24">
        <v>489</v>
      </c>
      <c r="P313" s="24">
        <v>408</v>
      </c>
      <c r="Q313" s="24">
        <v>93</v>
      </c>
      <c r="R313" s="24">
        <v>12</v>
      </c>
      <c r="S313" s="24">
        <v>56</v>
      </c>
      <c r="T313" s="24">
        <v>105</v>
      </c>
      <c r="U313" s="24">
        <v>49</v>
      </c>
      <c r="V313" s="24">
        <v>334</v>
      </c>
      <c r="W313" s="24">
        <v>253</v>
      </c>
      <c r="X313" s="24">
        <v>322</v>
      </c>
      <c r="Y313" s="24">
        <v>366</v>
      </c>
      <c r="Z313" s="24">
        <v>290</v>
      </c>
      <c r="AC313" s="24">
        <v>284</v>
      </c>
      <c r="AD313" s="24">
        <v>353</v>
      </c>
      <c r="AE313" s="24">
        <v>322</v>
      </c>
      <c r="AF313" s="24">
        <v>266</v>
      </c>
      <c r="AG313" s="24">
        <v>340</v>
      </c>
      <c r="AH313" s="24">
        <v>161</v>
      </c>
      <c r="AI313" s="24">
        <v>235</v>
      </c>
      <c r="AJ313" s="24">
        <v>179</v>
      </c>
      <c r="AK313" s="24">
        <v>148</v>
      </c>
      <c r="AL313" s="24">
        <v>217</v>
      </c>
      <c r="AM313" s="24">
        <v>418</v>
      </c>
      <c r="AN313" s="24">
        <v>487</v>
      </c>
      <c r="AO313" s="24">
        <v>431</v>
      </c>
      <c r="AP313" s="24">
        <v>380</v>
      </c>
      <c r="AQ313" s="24">
        <v>474</v>
      </c>
      <c r="AR313" s="24">
        <v>527</v>
      </c>
      <c r="AS313" s="24">
        <v>621</v>
      </c>
      <c r="AT313" s="24">
        <v>570</v>
      </c>
      <c r="AU313" s="24">
        <v>514</v>
      </c>
      <c r="AV313" s="24">
        <v>583</v>
      </c>
      <c r="AW313" s="24">
        <v>50</v>
      </c>
      <c r="AX313" s="24">
        <v>119</v>
      </c>
      <c r="AY313" s="24">
        <v>63</v>
      </c>
      <c r="AZ313" s="24">
        <v>7</v>
      </c>
      <c r="BA313" s="24">
        <v>76</v>
      </c>
      <c r="BD313" s="24">
        <v>286</v>
      </c>
      <c r="BE313" s="24">
        <v>466</v>
      </c>
      <c r="BF313" s="24">
        <v>521</v>
      </c>
      <c r="BG313" s="24">
        <v>51</v>
      </c>
      <c r="BH313" s="24">
        <v>231</v>
      </c>
      <c r="BI313" s="24">
        <v>590</v>
      </c>
      <c r="BJ313" s="24">
        <v>20</v>
      </c>
      <c r="BK313" s="24">
        <v>200</v>
      </c>
      <c r="BL313" s="24">
        <v>355</v>
      </c>
      <c r="BM313" s="24">
        <v>410</v>
      </c>
      <c r="BN313" s="24">
        <v>139</v>
      </c>
      <c r="BO313" s="24">
        <v>319</v>
      </c>
      <c r="BP313" s="24">
        <v>499</v>
      </c>
      <c r="BQ313" s="24">
        <v>529</v>
      </c>
      <c r="BR313" s="24">
        <v>84</v>
      </c>
      <c r="BS313" s="24">
        <v>438</v>
      </c>
      <c r="BT313" s="24">
        <v>618</v>
      </c>
      <c r="BU313" s="24">
        <v>48</v>
      </c>
      <c r="BV313" s="24">
        <v>203</v>
      </c>
      <c r="BW313" s="24">
        <v>258</v>
      </c>
      <c r="BX313" s="24">
        <v>112</v>
      </c>
      <c r="BY313" s="24">
        <v>167</v>
      </c>
      <c r="BZ313" s="24">
        <v>347</v>
      </c>
      <c r="CA313" s="24">
        <v>377</v>
      </c>
      <c r="CB313" s="24">
        <v>557</v>
      </c>
    </row>
    <row r="314" spans="2:80" ht="15" x14ac:dyDescent="0.25">
      <c r="B314" s="24">
        <v>557</v>
      </c>
      <c r="C314" s="24">
        <v>601</v>
      </c>
      <c r="D314" s="24">
        <v>550</v>
      </c>
      <c r="E314" s="24">
        <v>594</v>
      </c>
      <c r="F314" s="24">
        <v>513</v>
      </c>
      <c r="G314" s="24">
        <v>198</v>
      </c>
      <c r="H314" s="24">
        <v>242</v>
      </c>
      <c r="I314" s="24">
        <v>161</v>
      </c>
      <c r="J314" s="24">
        <v>210</v>
      </c>
      <c r="K314" s="24">
        <v>129</v>
      </c>
      <c r="L314" s="24">
        <v>439</v>
      </c>
      <c r="M314" s="24">
        <v>483</v>
      </c>
      <c r="N314" s="24">
        <v>402</v>
      </c>
      <c r="O314" s="24">
        <v>471</v>
      </c>
      <c r="P314" s="24">
        <v>395</v>
      </c>
      <c r="Q314" s="24">
        <v>55</v>
      </c>
      <c r="R314" s="24">
        <v>124</v>
      </c>
      <c r="S314" s="24">
        <v>43</v>
      </c>
      <c r="T314" s="24">
        <v>87</v>
      </c>
      <c r="U314" s="24">
        <v>6</v>
      </c>
      <c r="V314" s="24">
        <v>316</v>
      </c>
      <c r="W314" s="24">
        <v>365</v>
      </c>
      <c r="X314" s="24">
        <v>284</v>
      </c>
      <c r="Y314" s="24">
        <v>328</v>
      </c>
      <c r="Z314" s="24">
        <v>272</v>
      </c>
      <c r="AC314" s="24">
        <v>372</v>
      </c>
      <c r="AD314" s="24">
        <v>259</v>
      </c>
      <c r="AE314" s="24">
        <v>290</v>
      </c>
      <c r="AF314" s="24">
        <v>328</v>
      </c>
      <c r="AG314" s="24">
        <v>316</v>
      </c>
      <c r="AH314" s="24">
        <v>229</v>
      </c>
      <c r="AI314" s="24">
        <v>136</v>
      </c>
      <c r="AJ314" s="24">
        <v>167</v>
      </c>
      <c r="AK314" s="24">
        <v>210</v>
      </c>
      <c r="AL314" s="24">
        <v>198</v>
      </c>
      <c r="AM314" s="24">
        <v>481</v>
      </c>
      <c r="AN314" s="24">
        <v>393</v>
      </c>
      <c r="AO314" s="24">
        <v>424</v>
      </c>
      <c r="AP314" s="24">
        <v>462</v>
      </c>
      <c r="AQ314" s="24">
        <v>430</v>
      </c>
      <c r="AR314" s="24">
        <v>620</v>
      </c>
      <c r="AS314" s="24">
        <v>502</v>
      </c>
      <c r="AT314" s="24">
        <v>533</v>
      </c>
      <c r="AU314" s="24">
        <v>596</v>
      </c>
      <c r="AV314" s="24">
        <v>564</v>
      </c>
      <c r="AW314" s="24">
        <v>113</v>
      </c>
      <c r="AX314" s="24">
        <v>25</v>
      </c>
      <c r="AY314" s="24">
        <v>26</v>
      </c>
      <c r="AZ314" s="24">
        <v>94</v>
      </c>
      <c r="BA314" s="24">
        <v>57</v>
      </c>
      <c r="BD314" s="24">
        <v>142</v>
      </c>
      <c r="BE314" s="24">
        <v>322</v>
      </c>
      <c r="BF314" s="24">
        <v>477</v>
      </c>
      <c r="BG314" s="24">
        <v>532</v>
      </c>
      <c r="BH314" s="24">
        <v>87</v>
      </c>
      <c r="BI314" s="24">
        <v>441</v>
      </c>
      <c r="BJ314" s="24">
        <v>621</v>
      </c>
      <c r="BK314" s="24">
        <v>26</v>
      </c>
      <c r="BL314" s="24">
        <v>206</v>
      </c>
      <c r="BM314" s="24">
        <v>261</v>
      </c>
      <c r="BN314" s="24">
        <v>120</v>
      </c>
      <c r="BO314" s="24">
        <v>175</v>
      </c>
      <c r="BP314" s="24">
        <v>330</v>
      </c>
      <c r="BQ314" s="24">
        <v>385</v>
      </c>
      <c r="BR314" s="24">
        <v>565</v>
      </c>
      <c r="BS314" s="24">
        <v>294</v>
      </c>
      <c r="BT314" s="24">
        <v>474</v>
      </c>
      <c r="BU314" s="24">
        <v>504</v>
      </c>
      <c r="BV314" s="24">
        <v>59</v>
      </c>
      <c r="BW314" s="24">
        <v>239</v>
      </c>
      <c r="BX314" s="24">
        <v>593</v>
      </c>
      <c r="BY314" s="24">
        <v>23</v>
      </c>
      <c r="BZ314" s="24">
        <v>178</v>
      </c>
      <c r="CA314" s="24">
        <v>358</v>
      </c>
      <c r="CB314" s="24">
        <v>413</v>
      </c>
    </row>
    <row r="315" spans="2:80" ht="15" x14ac:dyDescent="0.25">
      <c r="B315" s="24">
        <v>544</v>
      </c>
      <c r="C315" s="24">
        <v>588</v>
      </c>
      <c r="D315" s="24">
        <v>507</v>
      </c>
      <c r="E315" s="24">
        <v>551</v>
      </c>
      <c r="F315" s="24">
        <v>625</v>
      </c>
      <c r="G315" s="24">
        <v>160</v>
      </c>
      <c r="H315" s="24">
        <v>204</v>
      </c>
      <c r="I315" s="24">
        <v>148</v>
      </c>
      <c r="J315" s="24">
        <v>192</v>
      </c>
      <c r="K315" s="24">
        <v>236</v>
      </c>
      <c r="L315" s="24">
        <v>421</v>
      </c>
      <c r="M315" s="24">
        <v>470</v>
      </c>
      <c r="N315" s="24">
        <v>389</v>
      </c>
      <c r="O315" s="24">
        <v>433</v>
      </c>
      <c r="P315" s="24">
        <v>477</v>
      </c>
      <c r="Q315" s="24">
        <v>37</v>
      </c>
      <c r="R315" s="24">
        <v>81</v>
      </c>
      <c r="S315" s="24">
        <v>5</v>
      </c>
      <c r="T315" s="24">
        <v>74</v>
      </c>
      <c r="U315" s="24">
        <v>118</v>
      </c>
      <c r="V315" s="24">
        <v>278</v>
      </c>
      <c r="W315" s="24">
        <v>347</v>
      </c>
      <c r="X315" s="24">
        <v>266</v>
      </c>
      <c r="Y315" s="24">
        <v>315</v>
      </c>
      <c r="Z315" s="24">
        <v>359</v>
      </c>
      <c r="AC315" s="24">
        <v>341</v>
      </c>
      <c r="AD315" s="24">
        <v>315</v>
      </c>
      <c r="AE315" s="24">
        <v>253</v>
      </c>
      <c r="AF315" s="24">
        <v>297</v>
      </c>
      <c r="AG315" s="24">
        <v>359</v>
      </c>
      <c r="AH315" s="24">
        <v>223</v>
      </c>
      <c r="AI315" s="24">
        <v>192</v>
      </c>
      <c r="AJ315" s="24">
        <v>135</v>
      </c>
      <c r="AK315" s="24">
        <v>154</v>
      </c>
      <c r="AL315" s="24">
        <v>236</v>
      </c>
      <c r="AM315" s="24">
        <v>455</v>
      </c>
      <c r="AN315" s="24">
        <v>449</v>
      </c>
      <c r="AO315" s="24">
        <v>387</v>
      </c>
      <c r="AP315" s="24">
        <v>406</v>
      </c>
      <c r="AQ315" s="24">
        <v>493</v>
      </c>
      <c r="AR315" s="24">
        <v>589</v>
      </c>
      <c r="AS315" s="24">
        <v>558</v>
      </c>
      <c r="AT315" s="24">
        <v>521</v>
      </c>
      <c r="AU315" s="24">
        <v>545</v>
      </c>
      <c r="AV315" s="24">
        <v>602</v>
      </c>
      <c r="AW315" s="24">
        <v>82</v>
      </c>
      <c r="AX315" s="24">
        <v>51</v>
      </c>
      <c r="AY315" s="24">
        <v>19</v>
      </c>
      <c r="AZ315" s="24">
        <v>38</v>
      </c>
      <c r="BA315" s="24">
        <v>125</v>
      </c>
      <c r="BD315" s="24">
        <v>123</v>
      </c>
      <c r="BE315" s="24">
        <v>153</v>
      </c>
      <c r="BF315" s="24">
        <v>333</v>
      </c>
      <c r="BG315" s="24">
        <v>388</v>
      </c>
      <c r="BH315" s="24">
        <v>568</v>
      </c>
      <c r="BI315" s="24">
        <v>297</v>
      </c>
      <c r="BJ315" s="24">
        <v>452</v>
      </c>
      <c r="BK315" s="24">
        <v>507</v>
      </c>
      <c r="BL315" s="24">
        <v>62</v>
      </c>
      <c r="BM315" s="24">
        <v>242</v>
      </c>
      <c r="BN315" s="24">
        <v>596</v>
      </c>
      <c r="BO315" s="24">
        <v>1</v>
      </c>
      <c r="BP315" s="24">
        <v>181</v>
      </c>
      <c r="BQ315" s="24">
        <v>361</v>
      </c>
      <c r="BR315" s="24">
        <v>416</v>
      </c>
      <c r="BS315" s="24">
        <v>150</v>
      </c>
      <c r="BT315" s="24">
        <v>305</v>
      </c>
      <c r="BU315" s="24">
        <v>485</v>
      </c>
      <c r="BV315" s="24">
        <v>540</v>
      </c>
      <c r="BW315" s="24">
        <v>95</v>
      </c>
      <c r="BX315" s="24">
        <v>449</v>
      </c>
      <c r="BY315" s="24">
        <v>604</v>
      </c>
      <c r="BZ315" s="24">
        <v>34</v>
      </c>
      <c r="CA315" s="24">
        <v>214</v>
      </c>
      <c r="CB315" s="24">
        <v>269</v>
      </c>
    </row>
    <row r="316" spans="2:80" ht="15" x14ac:dyDescent="0.25">
      <c r="B316" s="24">
        <v>399</v>
      </c>
      <c r="C316" s="24">
        <v>443</v>
      </c>
      <c r="D316" s="24">
        <v>487</v>
      </c>
      <c r="E316" s="24">
        <v>406</v>
      </c>
      <c r="F316" s="24">
        <v>455</v>
      </c>
      <c r="G316" s="24">
        <v>15</v>
      </c>
      <c r="H316" s="24">
        <v>59</v>
      </c>
      <c r="I316" s="24">
        <v>103</v>
      </c>
      <c r="J316" s="24">
        <v>47</v>
      </c>
      <c r="K316" s="24">
        <v>91</v>
      </c>
      <c r="L316" s="24">
        <v>251</v>
      </c>
      <c r="M316" s="24">
        <v>325</v>
      </c>
      <c r="N316" s="24">
        <v>369</v>
      </c>
      <c r="O316" s="24">
        <v>288</v>
      </c>
      <c r="P316" s="24">
        <v>332</v>
      </c>
      <c r="Q316" s="24">
        <v>517</v>
      </c>
      <c r="R316" s="24">
        <v>561</v>
      </c>
      <c r="S316" s="24">
        <v>610</v>
      </c>
      <c r="T316" s="24">
        <v>529</v>
      </c>
      <c r="U316" s="24">
        <v>598</v>
      </c>
      <c r="V316" s="24">
        <v>133</v>
      </c>
      <c r="W316" s="24">
        <v>177</v>
      </c>
      <c r="X316" s="24">
        <v>246</v>
      </c>
      <c r="Y316" s="24">
        <v>170</v>
      </c>
      <c r="Z316" s="24">
        <v>214</v>
      </c>
      <c r="AC316" s="24">
        <v>149</v>
      </c>
      <c r="AD316" s="24">
        <v>206</v>
      </c>
      <c r="AE316" s="24">
        <v>230</v>
      </c>
      <c r="AF316" s="24">
        <v>193</v>
      </c>
      <c r="AG316" s="24">
        <v>162</v>
      </c>
      <c r="AH316" s="24">
        <v>515</v>
      </c>
      <c r="AI316" s="24">
        <v>597</v>
      </c>
      <c r="AJ316" s="24">
        <v>616</v>
      </c>
      <c r="AK316" s="24">
        <v>559</v>
      </c>
      <c r="AL316" s="24">
        <v>528</v>
      </c>
      <c r="AM316" s="24">
        <v>251</v>
      </c>
      <c r="AN316" s="24">
        <v>338</v>
      </c>
      <c r="AO316" s="24">
        <v>357</v>
      </c>
      <c r="AP316" s="24">
        <v>325</v>
      </c>
      <c r="AQ316" s="24">
        <v>294</v>
      </c>
      <c r="AR316" s="24">
        <v>17</v>
      </c>
      <c r="AS316" s="24">
        <v>79</v>
      </c>
      <c r="AT316" s="24">
        <v>123</v>
      </c>
      <c r="AU316" s="24">
        <v>61</v>
      </c>
      <c r="AV316" s="24">
        <v>35</v>
      </c>
      <c r="AW316" s="24">
        <v>383</v>
      </c>
      <c r="AX316" s="24">
        <v>470</v>
      </c>
      <c r="AY316" s="24">
        <v>489</v>
      </c>
      <c r="AZ316" s="24">
        <v>427</v>
      </c>
      <c r="BA316" s="24">
        <v>421</v>
      </c>
      <c r="BD316" s="24">
        <v>418</v>
      </c>
      <c r="BE316" s="24">
        <v>598</v>
      </c>
      <c r="BF316" s="24">
        <v>3</v>
      </c>
      <c r="BG316" s="24">
        <v>183</v>
      </c>
      <c r="BH316" s="24">
        <v>363</v>
      </c>
      <c r="BI316" s="24">
        <v>92</v>
      </c>
      <c r="BJ316" s="24">
        <v>147</v>
      </c>
      <c r="BK316" s="24">
        <v>302</v>
      </c>
      <c r="BL316" s="24">
        <v>482</v>
      </c>
      <c r="BM316" s="24">
        <v>537</v>
      </c>
      <c r="BN316" s="24">
        <v>266</v>
      </c>
      <c r="BO316" s="24">
        <v>446</v>
      </c>
      <c r="BP316" s="24">
        <v>601</v>
      </c>
      <c r="BQ316" s="24">
        <v>31</v>
      </c>
      <c r="BR316" s="24">
        <v>211</v>
      </c>
      <c r="BS316" s="24">
        <v>570</v>
      </c>
      <c r="BT316" s="24">
        <v>125</v>
      </c>
      <c r="BU316" s="24">
        <v>155</v>
      </c>
      <c r="BV316" s="24">
        <v>335</v>
      </c>
      <c r="BW316" s="24">
        <v>390</v>
      </c>
      <c r="BX316" s="24">
        <v>244</v>
      </c>
      <c r="BY316" s="24">
        <v>299</v>
      </c>
      <c r="BZ316" s="24">
        <v>454</v>
      </c>
      <c r="CA316" s="24">
        <v>509</v>
      </c>
      <c r="CB316" s="24">
        <v>64</v>
      </c>
    </row>
    <row r="317" spans="2:80" ht="15" x14ac:dyDescent="0.25">
      <c r="B317" s="24">
        <v>481</v>
      </c>
      <c r="C317" s="24">
        <v>405</v>
      </c>
      <c r="D317" s="24">
        <v>474</v>
      </c>
      <c r="E317" s="24">
        <v>393</v>
      </c>
      <c r="F317" s="24">
        <v>437</v>
      </c>
      <c r="G317" s="24">
        <v>122</v>
      </c>
      <c r="H317" s="24">
        <v>41</v>
      </c>
      <c r="I317" s="24">
        <v>90</v>
      </c>
      <c r="J317" s="24">
        <v>9</v>
      </c>
      <c r="K317" s="24">
        <v>53</v>
      </c>
      <c r="L317" s="24">
        <v>363</v>
      </c>
      <c r="M317" s="24">
        <v>282</v>
      </c>
      <c r="N317" s="24">
        <v>326</v>
      </c>
      <c r="O317" s="24">
        <v>275</v>
      </c>
      <c r="P317" s="24">
        <v>319</v>
      </c>
      <c r="Q317" s="24">
        <v>604</v>
      </c>
      <c r="R317" s="24">
        <v>548</v>
      </c>
      <c r="S317" s="24">
        <v>592</v>
      </c>
      <c r="T317" s="24">
        <v>511</v>
      </c>
      <c r="U317" s="24">
        <v>560</v>
      </c>
      <c r="V317" s="24">
        <v>245</v>
      </c>
      <c r="W317" s="24">
        <v>164</v>
      </c>
      <c r="X317" s="24">
        <v>208</v>
      </c>
      <c r="Y317" s="24">
        <v>127</v>
      </c>
      <c r="Z317" s="24">
        <v>196</v>
      </c>
      <c r="AC317" s="24">
        <v>187</v>
      </c>
      <c r="AD317" s="24">
        <v>155</v>
      </c>
      <c r="AE317" s="24">
        <v>218</v>
      </c>
      <c r="AF317" s="24">
        <v>249</v>
      </c>
      <c r="AG317" s="24">
        <v>131</v>
      </c>
      <c r="AH317" s="24">
        <v>553</v>
      </c>
      <c r="AI317" s="24">
        <v>541</v>
      </c>
      <c r="AJ317" s="24">
        <v>584</v>
      </c>
      <c r="AK317" s="24">
        <v>615</v>
      </c>
      <c r="AL317" s="24">
        <v>522</v>
      </c>
      <c r="AM317" s="24">
        <v>319</v>
      </c>
      <c r="AN317" s="24">
        <v>282</v>
      </c>
      <c r="AO317" s="24">
        <v>350</v>
      </c>
      <c r="AP317" s="24">
        <v>351</v>
      </c>
      <c r="AQ317" s="24">
        <v>263</v>
      </c>
      <c r="AR317" s="24">
        <v>60</v>
      </c>
      <c r="AS317" s="24">
        <v>48</v>
      </c>
      <c r="AT317" s="24">
        <v>86</v>
      </c>
      <c r="AU317" s="24">
        <v>117</v>
      </c>
      <c r="AV317" s="24">
        <v>4</v>
      </c>
      <c r="AW317" s="24">
        <v>446</v>
      </c>
      <c r="AX317" s="24">
        <v>414</v>
      </c>
      <c r="AY317" s="24">
        <v>452</v>
      </c>
      <c r="AZ317" s="24">
        <v>483</v>
      </c>
      <c r="BA317" s="24">
        <v>395</v>
      </c>
      <c r="BD317" s="24">
        <v>274</v>
      </c>
      <c r="BE317" s="24">
        <v>429</v>
      </c>
      <c r="BF317" s="24">
        <v>609</v>
      </c>
      <c r="BG317" s="24">
        <v>39</v>
      </c>
      <c r="BH317" s="24">
        <v>219</v>
      </c>
      <c r="BI317" s="24">
        <v>573</v>
      </c>
      <c r="BJ317" s="24">
        <v>103</v>
      </c>
      <c r="BK317" s="24">
        <v>158</v>
      </c>
      <c r="BL317" s="24">
        <v>338</v>
      </c>
      <c r="BM317" s="24">
        <v>393</v>
      </c>
      <c r="BN317" s="24">
        <v>247</v>
      </c>
      <c r="BO317" s="24">
        <v>277</v>
      </c>
      <c r="BP317" s="24">
        <v>457</v>
      </c>
      <c r="BQ317" s="24">
        <v>512</v>
      </c>
      <c r="BR317" s="24">
        <v>67</v>
      </c>
      <c r="BS317" s="24">
        <v>421</v>
      </c>
      <c r="BT317" s="24">
        <v>576</v>
      </c>
      <c r="BU317" s="24">
        <v>6</v>
      </c>
      <c r="BV317" s="24">
        <v>186</v>
      </c>
      <c r="BW317" s="24">
        <v>366</v>
      </c>
      <c r="BX317" s="24">
        <v>100</v>
      </c>
      <c r="BY317" s="24">
        <v>130</v>
      </c>
      <c r="BZ317" s="24">
        <v>310</v>
      </c>
      <c r="CA317" s="24">
        <v>490</v>
      </c>
      <c r="CB317" s="24">
        <v>545</v>
      </c>
    </row>
    <row r="318" spans="2:80" ht="15" x14ac:dyDescent="0.25">
      <c r="B318" s="24">
        <v>468</v>
      </c>
      <c r="C318" s="24">
        <v>387</v>
      </c>
      <c r="D318" s="24">
        <v>431</v>
      </c>
      <c r="E318" s="24">
        <v>480</v>
      </c>
      <c r="F318" s="24">
        <v>424</v>
      </c>
      <c r="G318" s="24">
        <v>84</v>
      </c>
      <c r="H318" s="24">
        <v>3</v>
      </c>
      <c r="I318" s="24">
        <v>72</v>
      </c>
      <c r="J318" s="24">
        <v>116</v>
      </c>
      <c r="K318" s="24">
        <v>40</v>
      </c>
      <c r="L318" s="24">
        <v>350</v>
      </c>
      <c r="M318" s="24">
        <v>269</v>
      </c>
      <c r="N318" s="24">
        <v>313</v>
      </c>
      <c r="O318" s="24">
        <v>357</v>
      </c>
      <c r="P318" s="24">
        <v>276</v>
      </c>
      <c r="Q318" s="24">
        <v>586</v>
      </c>
      <c r="R318" s="24">
        <v>510</v>
      </c>
      <c r="S318" s="24">
        <v>554</v>
      </c>
      <c r="T318" s="24">
        <v>623</v>
      </c>
      <c r="U318" s="24">
        <v>542</v>
      </c>
      <c r="V318" s="24">
        <v>202</v>
      </c>
      <c r="W318" s="24">
        <v>146</v>
      </c>
      <c r="X318" s="24">
        <v>195</v>
      </c>
      <c r="Y318" s="24">
        <v>239</v>
      </c>
      <c r="Z318" s="24">
        <v>158</v>
      </c>
      <c r="AC318" s="24">
        <v>168</v>
      </c>
      <c r="AD318" s="24">
        <v>237</v>
      </c>
      <c r="AE318" s="24">
        <v>181</v>
      </c>
      <c r="AF318" s="24">
        <v>130</v>
      </c>
      <c r="AG318" s="24">
        <v>224</v>
      </c>
      <c r="AH318" s="24">
        <v>534</v>
      </c>
      <c r="AI318" s="24">
        <v>603</v>
      </c>
      <c r="AJ318" s="24">
        <v>572</v>
      </c>
      <c r="AK318" s="24">
        <v>516</v>
      </c>
      <c r="AL318" s="24">
        <v>590</v>
      </c>
      <c r="AM318" s="24">
        <v>300</v>
      </c>
      <c r="AN318" s="24">
        <v>369</v>
      </c>
      <c r="AO318" s="24">
        <v>313</v>
      </c>
      <c r="AP318" s="24">
        <v>257</v>
      </c>
      <c r="AQ318" s="24">
        <v>326</v>
      </c>
      <c r="AR318" s="24">
        <v>36</v>
      </c>
      <c r="AS318" s="24">
        <v>110</v>
      </c>
      <c r="AT318" s="24">
        <v>54</v>
      </c>
      <c r="AU318" s="24">
        <v>23</v>
      </c>
      <c r="AV318" s="24">
        <v>92</v>
      </c>
      <c r="AW318" s="24">
        <v>402</v>
      </c>
      <c r="AX318" s="24">
        <v>496</v>
      </c>
      <c r="AY318" s="24">
        <v>445</v>
      </c>
      <c r="AZ318" s="24">
        <v>389</v>
      </c>
      <c r="BA318" s="24">
        <v>458</v>
      </c>
      <c r="BD318" s="24">
        <v>230</v>
      </c>
      <c r="BE318" s="24">
        <v>285</v>
      </c>
      <c r="BF318" s="24">
        <v>465</v>
      </c>
      <c r="BG318" s="24">
        <v>520</v>
      </c>
      <c r="BH318" s="24">
        <v>75</v>
      </c>
      <c r="BI318" s="24">
        <v>404</v>
      </c>
      <c r="BJ318" s="24">
        <v>584</v>
      </c>
      <c r="BK318" s="24">
        <v>14</v>
      </c>
      <c r="BL318" s="24">
        <v>194</v>
      </c>
      <c r="BM318" s="24">
        <v>374</v>
      </c>
      <c r="BN318" s="24">
        <v>78</v>
      </c>
      <c r="BO318" s="24">
        <v>133</v>
      </c>
      <c r="BP318" s="24">
        <v>313</v>
      </c>
      <c r="BQ318" s="24">
        <v>493</v>
      </c>
      <c r="BR318" s="24">
        <v>548</v>
      </c>
      <c r="BS318" s="24">
        <v>252</v>
      </c>
      <c r="BT318" s="24">
        <v>432</v>
      </c>
      <c r="BU318" s="24">
        <v>612</v>
      </c>
      <c r="BV318" s="24">
        <v>42</v>
      </c>
      <c r="BW318" s="24">
        <v>222</v>
      </c>
      <c r="BX318" s="24">
        <v>551</v>
      </c>
      <c r="BY318" s="24">
        <v>106</v>
      </c>
      <c r="BZ318" s="24">
        <v>161</v>
      </c>
      <c r="CA318" s="24">
        <v>341</v>
      </c>
      <c r="CB318" s="24">
        <v>396</v>
      </c>
    </row>
    <row r="319" spans="2:80" ht="15" x14ac:dyDescent="0.25">
      <c r="B319" s="24">
        <v>430</v>
      </c>
      <c r="C319" s="24">
        <v>499</v>
      </c>
      <c r="D319" s="24">
        <v>418</v>
      </c>
      <c r="E319" s="24">
        <v>462</v>
      </c>
      <c r="F319" s="24">
        <v>381</v>
      </c>
      <c r="G319" s="24">
        <v>66</v>
      </c>
      <c r="H319" s="24">
        <v>115</v>
      </c>
      <c r="I319" s="24">
        <v>34</v>
      </c>
      <c r="J319" s="24">
        <v>78</v>
      </c>
      <c r="K319" s="24">
        <v>22</v>
      </c>
      <c r="L319" s="24">
        <v>307</v>
      </c>
      <c r="M319" s="24">
        <v>351</v>
      </c>
      <c r="N319" s="24">
        <v>300</v>
      </c>
      <c r="O319" s="24">
        <v>344</v>
      </c>
      <c r="P319" s="24">
        <v>263</v>
      </c>
      <c r="Q319" s="24">
        <v>573</v>
      </c>
      <c r="R319" s="24">
        <v>617</v>
      </c>
      <c r="S319" s="24">
        <v>536</v>
      </c>
      <c r="T319" s="24">
        <v>585</v>
      </c>
      <c r="U319" s="24">
        <v>504</v>
      </c>
      <c r="V319" s="24">
        <v>189</v>
      </c>
      <c r="W319" s="24">
        <v>233</v>
      </c>
      <c r="X319" s="24">
        <v>152</v>
      </c>
      <c r="Y319" s="24">
        <v>221</v>
      </c>
      <c r="Z319" s="24">
        <v>145</v>
      </c>
      <c r="AC319" s="24">
        <v>231</v>
      </c>
      <c r="AD319" s="24">
        <v>143</v>
      </c>
      <c r="AE319" s="24">
        <v>174</v>
      </c>
      <c r="AF319" s="24">
        <v>212</v>
      </c>
      <c r="AG319" s="24">
        <v>180</v>
      </c>
      <c r="AH319" s="24">
        <v>622</v>
      </c>
      <c r="AI319" s="24">
        <v>509</v>
      </c>
      <c r="AJ319" s="24">
        <v>540</v>
      </c>
      <c r="AK319" s="24">
        <v>578</v>
      </c>
      <c r="AL319" s="24">
        <v>566</v>
      </c>
      <c r="AM319" s="24">
        <v>363</v>
      </c>
      <c r="AN319" s="24">
        <v>275</v>
      </c>
      <c r="AO319" s="24">
        <v>276</v>
      </c>
      <c r="AP319" s="24">
        <v>344</v>
      </c>
      <c r="AQ319" s="24">
        <v>307</v>
      </c>
      <c r="AR319" s="24">
        <v>104</v>
      </c>
      <c r="AS319" s="24">
        <v>11</v>
      </c>
      <c r="AT319" s="24">
        <v>42</v>
      </c>
      <c r="AU319" s="24">
        <v>85</v>
      </c>
      <c r="AV319" s="24">
        <v>73</v>
      </c>
      <c r="AW319" s="24">
        <v>495</v>
      </c>
      <c r="AX319" s="24">
        <v>377</v>
      </c>
      <c r="AY319" s="24">
        <v>408</v>
      </c>
      <c r="AZ319" s="24">
        <v>471</v>
      </c>
      <c r="BA319" s="24">
        <v>439</v>
      </c>
      <c r="BD319" s="24">
        <v>81</v>
      </c>
      <c r="BE319" s="24">
        <v>136</v>
      </c>
      <c r="BF319" s="24">
        <v>316</v>
      </c>
      <c r="BG319" s="24">
        <v>496</v>
      </c>
      <c r="BH319" s="24">
        <v>526</v>
      </c>
      <c r="BI319" s="24">
        <v>260</v>
      </c>
      <c r="BJ319" s="24">
        <v>440</v>
      </c>
      <c r="BK319" s="24">
        <v>620</v>
      </c>
      <c r="BL319" s="24">
        <v>50</v>
      </c>
      <c r="BM319" s="24">
        <v>205</v>
      </c>
      <c r="BN319" s="24">
        <v>559</v>
      </c>
      <c r="BO319" s="24">
        <v>114</v>
      </c>
      <c r="BP319" s="24">
        <v>169</v>
      </c>
      <c r="BQ319" s="24">
        <v>349</v>
      </c>
      <c r="BR319" s="24">
        <v>379</v>
      </c>
      <c r="BS319" s="24">
        <v>233</v>
      </c>
      <c r="BT319" s="24">
        <v>288</v>
      </c>
      <c r="BU319" s="24">
        <v>468</v>
      </c>
      <c r="BV319" s="24">
        <v>523</v>
      </c>
      <c r="BW319" s="24">
        <v>53</v>
      </c>
      <c r="BX319" s="24">
        <v>407</v>
      </c>
      <c r="BY319" s="24">
        <v>587</v>
      </c>
      <c r="BZ319" s="24">
        <v>17</v>
      </c>
      <c r="CA319" s="24">
        <v>197</v>
      </c>
      <c r="CB319" s="24">
        <v>352</v>
      </c>
    </row>
    <row r="320" spans="2:80" ht="15" x14ac:dyDescent="0.25">
      <c r="B320" s="24">
        <v>412</v>
      </c>
      <c r="C320" s="24">
        <v>456</v>
      </c>
      <c r="D320" s="24">
        <v>380</v>
      </c>
      <c r="E320" s="24">
        <v>449</v>
      </c>
      <c r="F320" s="24">
        <v>493</v>
      </c>
      <c r="G320" s="24">
        <v>28</v>
      </c>
      <c r="H320" s="24">
        <v>97</v>
      </c>
      <c r="I320" s="24">
        <v>16</v>
      </c>
      <c r="J320" s="24">
        <v>65</v>
      </c>
      <c r="K320" s="24">
        <v>109</v>
      </c>
      <c r="L320" s="24">
        <v>294</v>
      </c>
      <c r="M320" s="24">
        <v>338</v>
      </c>
      <c r="N320" s="24">
        <v>257</v>
      </c>
      <c r="O320" s="24">
        <v>301</v>
      </c>
      <c r="P320" s="24">
        <v>375</v>
      </c>
      <c r="Q320" s="24">
        <v>535</v>
      </c>
      <c r="R320" s="24">
        <v>579</v>
      </c>
      <c r="S320" s="24">
        <v>523</v>
      </c>
      <c r="T320" s="24">
        <v>567</v>
      </c>
      <c r="U320" s="24">
        <v>611</v>
      </c>
      <c r="V320" s="24">
        <v>171</v>
      </c>
      <c r="W320" s="24">
        <v>220</v>
      </c>
      <c r="X320" s="24">
        <v>139</v>
      </c>
      <c r="Y320" s="24">
        <v>183</v>
      </c>
      <c r="Z320" s="24">
        <v>227</v>
      </c>
      <c r="AC320" s="24">
        <v>205</v>
      </c>
      <c r="AD320" s="24">
        <v>199</v>
      </c>
      <c r="AE320" s="24">
        <v>137</v>
      </c>
      <c r="AF320" s="24">
        <v>156</v>
      </c>
      <c r="AG320" s="24">
        <v>243</v>
      </c>
      <c r="AH320" s="24">
        <v>591</v>
      </c>
      <c r="AI320" s="24">
        <v>565</v>
      </c>
      <c r="AJ320" s="24">
        <v>503</v>
      </c>
      <c r="AK320" s="24">
        <v>547</v>
      </c>
      <c r="AL320" s="24">
        <v>609</v>
      </c>
      <c r="AM320" s="24">
        <v>332</v>
      </c>
      <c r="AN320" s="24">
        <v>301</v>
      </c>
      <c r="AO320" s="24">
        <v>269</v>
      </c>
      <c r="AP320" s="24">
        <v>288</v>
      </c>
      <c r="AQ320" s="24">
        <v>375</v>
      </c>
      <c r="AR320" s="24">
        <v>98</v>
      </c>
      <c r="AS320" s="24">
        <v>67</v>
      </c>
      <c r="AT320" s="24">
        <v>10</v>
      </c>
      <c r="AU320" s="24">
        <v>29</v>
      </c>
      <c r="AV320" s="24">
        <v>111</v>
      </c>
      <c r="AW320" s="24">
        <v>464</v>
      </c>
      <c r="AX320" s="24">
        <v>433</v>
      </c>
      <c r="AY320" s="24">
        <v>396</v>
      </c>
      <c r="AZ320" s="24">
        <v>420</v>
      </c>
      <c r="BA320" s="24">
        <v>477</v>
      </c>
      <c r="BD320" s="24">
        <v>562</v>
      </c>
      <c r="BE320" s="24">
        <v>117</v>
      </c>
      <c r="BF320" s="24">
        <v>172</v>
      </c>
      <c r="BG320" s="24">
        <v>327</v>
      </c>
      <c r="BH320" s="24">
        <v>382</v>
      </c>
      <c r="BI320" s="24">
        <v>236</v>
      </c>
      <c r="BJ320" s="24">
        <v>291</v>
      </c>
      <c r="BK320" s="24">
        <v>471</v>
      </c>
      <c r="BL320" s="24">
        <v>501</v>
      </c>
      <c r="BM320" s="24">
        <v>56</v>
      </c>
      <c r="BN320" s="24">
        <v>415</v>
      </c>
      <c r="BO320" s="24">
        <v>595</v>
      </c>
      <c r="BP320" s="24">
        <v>25</v>
      </c>
      <c r="BQ320" s="24">
        <v>180</v>
      </c>
      <c r="BR320" s="24">
        <v>360</v>
      </c>
      <c r="BS320" s="24">
        <v>89</v>
      </c>
      <c r="BT320" s="24">
        <v>144</v>
      </c>
      <c r="BU320" s="24">
        <v>324</v>
      </c>
      <c r="BV320" s="24">
        <v>479</v>
      </c>
      <c r="BW320" s="24">
        <v>534</v>
      </c>
      <c r="BX320" s="24">
        <v>263</v>
      </c>
      <c r="BY320" s="24">
        <v>443</v>
      </c>
      <c r="BZ320" s="24">
        <v>623</v>
      </c>
      <c r="CA320" s="24">
        <v>28</v>
      </c>
      <c r="CB320" s="24">
        <v>208</v>
      </c>
    </row>
    <row r="321" spans="2:80" ht="15" x14ac:dyDescent="0.25">
      <c r="B321" s="24">
        <v>267</v>
      </c>
      <c r="C321" s="24">
        <v>311</v>
      </c>
      <c r="D321" s="24">
        <v>360</v>
      </c>
      <c r="E321" s="24">
        <v>279</v>
      </c>
      <c r="F321" s="24">
        <v>348</v>
      </c>
      <c r="G321" s="24">
        <v>508</v>
      </c>
      <c r="H321" s="24">
        <v>552</v>
      </c>
      <c r="I321" s="24">
        <v>621</v>
      </c>
      <c r="J321" s="24">
        <v>545</v>
      </c>
      <c r="K321" s="24">
        <v>589</v>
      </c>
      <c r="L321" s="24">
        <v>149</v>
      </c>
      <c r="M321" s="24">
        <v>193</v>
      </c>
      <c r="N321" s="24">
        <v>237</v>
      </c>
      <c r="O321" s="24">
        <v>156</v>
      </c>
      <c r="P321" s="24">
        <v>205</v>
      </c>
      <c r="Q321" s="24">
        <v>390</v>
      </c>
      <c r="R321" s="24">
        <v>434</v>
      </c>
      <c r="S321" s="24">
        <v>478</v>
      </c>
      <c r="T321" s="24">
        <v>422</v>
      </c>
      <c r="U321" s="24">
        <v>466</v>
      </c>
      <c r="V321" s="24">
        <v>1</v>
      </c>
      <c r="W321" s="24">
        <v>75</v>
      </c>
      <c r="X321" s="24">
        <v>119</v>
      </c>
      <c r="Y321" s="24">
        <v>38</v>
      </c>
      <c r="Z321" s="24">
        <v>82</v>
      </c>
      <c r="AC321" s="24">
        <v>501</v>
      </c>
      <c r="AD321" s="24">
        <v>588</v>
      </c>
      <c r="AE321" s="24">
        <v>607</v>
      </c>
      <c r="AF321" s="24">
        <v>575</v>
      </c>
      <c r="AG321" s="24">
        <v>544</v>
      </c>
      <c r="AH321" s="24">
        <v>24</v>
      </c>
      <c r="AI321" s="24">
        <v>81</v>
      </c>
      <c r="AJ321" s="24">
        <v>105</v>
      </c>
      <c r="AK321" s="24">
        <v>68</v>
      </c>
      <c r="AL321" s="24">
        <v>37</v>
      </c>
      <c r="AM321" s="24">
        <v>133</v>
      </c>
      <c r="AN321" s="24">
        <v>220</v>
      </c>
      <c r="AO321" s="24">
        <v>239</v>
      </c>
      <c r="AP321" s="24">
        <v>177</v>
      </c>
      <c r="AQ321" s="24">
        <v>171</v>
      </c>
      <c r="AR321" s="24">
        <v>390</v>
      </c>
      <c r="AS321" s="24">
        <v>472</v>
      </c>
      <c r="AT321" s="24">
        <v>491</v>
      </c>
      <c r="AU321" s="24">
        <v>434</v>
      </c>
      <c r="AV321" s="24">
        <v>403</v>
      </c>
      <c r="AW321" s="24">
        <v>267</v>
      </c>
      <c r="AX321" s="24">
        <v>329</v>
      </c>
      <c r="AY321" s="24">
        <v>373</v>
      </c>
      <c r="AZ321" s="24">
        <v>311</v>
      </c>
      <c r="BA321" s="24">
        <v>285</v>
      </c>
      <c r="BD321" s="24">
        <v>357</v>
      </c>
      <c r="BE321" s="24">
        <v>412</v>
      </c>
      <c r="BF321" s="24">
        <v>592</v>
      </c>
      <c r="BG321" s="24">
        <v>22</v>
      </c>
      <c r="BH321" s="24">
        <v>177</v>
      </c>
      <c r="BI321" s="24">
        <v>531</v>
      </c>
      <c r="BJ321" s="24">
        <v>86</v>
      </c>
      <c r="BK321" s="24">
        <v>141</v>
      </c>
      <c r="BL321" s="24">
        <v>321</v>
      </c>
      <c r="BM321" s="24">
        <v>476</v>
      </c>
      <c r="BN321" s="24">
        <v>210</v>
      </c>
      <c r="BO321" s="24">
        <v>265</v>
      </c>
      <c r="BP321" s="24">
        <v>445</v>
      </c>
      <c r="BQ321" s="24">
        <v>625</v>
      </c>
      <c r="BR321" s="24">
        <v>30</v>
      </c>
      <c r="BS321" s="24">
        <v>384</v>
      </c>
      <c r="BT321" s="24">
        <v>564</v>
      </c>
      <c r="BU321" s="24">
        <v>119</v>
      </c>
      <c r="BV321" s="24">
        <v>174</v>
      </c>
      <c r="BW321" s="24">
        <v>329</v>
      </c>
      <c r="BX321" s="24">
        <v>58</v>
      </c>
      <c r="BY321" s="24">
        <v>238</v>
      </c>
      <c r="BZ321" s="24">
        <v>293</v>
      </c>
      <c r="CA321" s="24">
        <v>473</v>
      </c>
      <c r="CB321" s="24">
        <v>503</v>
      </c>
    </row>
    <row r="322" spans="2:80" ht="15" x14ac:dyDescent="0.25">
      <c r="B322" s="24">
        <v>354</v>
      </c>
      <c r="C322" s="24">
        <v>298</v>
      </c>
      <c r="D322" s="24">
        <v>342</v>
      </c>
      <c r="E322" s="24">
        <v>261</v>
      </c>
      <c r="F322" s="24">
        <v>310</v>
      </c>
      <c r="G322" s="24">
        <v>620</v>
      </c>
      <c r="H322" s="24">
        <v>539</v>
      </c>
      <c r="I322" s="24">
        <v>583</v>
      </c>
      <c r="J322" s="24">
        <v>502</v>
      </c>
      <c r="K322" s="24">
        <v>571</v>
      </c>
      <c r="L322" s="24">
        <v>231</v>
      </c>
      <c r="M322" s="24">
        <v>155</v>
      </c>
      <c r="N322" s="24">
        <v>224</v>
      </c>
      <c r="O322" s="24">
        <v>143</v>
      </c>
      <c r="P322" s="24">
        <v>187</v>
      </c>
      <c r="Q322" s="24">
        <v>497</v>
      </c>
      <c r="R322" s="24">
        <v>416</v>
      </c>
      <c r="S322" s="24">
        <v>465</v>
      </c>
      <c r="T322" s="24">
        <v>384</v>
      </c>
      <c r="U322" s="24">
        <v>428</v>
      </c>
      <c r="V322" s="24">
        <v>113</v>
      </c>
      <c r="W322" s="24">
        <v>32</v>
      </c>
      <c r="X322" s="24">
        <v>76</v>
      </c>
      <c r="Y322" s="24">
        <v>25</v>
      </c>
      <c r="Z322" s="24">
        <v>69</v>
      </c>
      <c r="AC322" s="24">
        <v>569</v>
      </c>
      <c r="AD322" s="24">
        <v>532</v>
      </c>
      <c r="AE322" s="24">
        <v>600</v>
      </c>
      <c r="AF322" s="24">
        <v>601</v>
      </c>
      <c r="AG322" s="24">
        <v>513</v>
      </c>
      <c r="AH322" s="24">
        <v>62</v>
      </c>
      <c r="AI322" s="24">
        <v>30</v>
      </c>
      <c r="AJ322" s="24">
        <v>93</v>
      </c>
      <c r="AK322" s="24">
        <v>124</v>
      </c>
      <c r="AL322" s="24">
        <v>6</v>
      </c>
      <c r="AM322" s="24">
        <v>196</v>
      </c>
      <c r="AN322" s="24">
        <v>164</v>
      </c>
      <c r="AO322" s="24">
        <v>202</v>
      </c>
      <c r="AP322" s="24">
        <v>233</v>
      </c>
      <c r="AQ322" s="24">
        <v>145</v>
      </c>
      <c r="AR322" s="24">
        <v>428</v>
      </c>
      <c r="AS322" s="24">
        <v>416</v>
      </c>
      <c r="AT322" s="24">
        <v>459</v>
      </c>
      <c r="AU322" s="24">
        <v>490</v>
      </c>
      <c r="AV322" s="24">
        <v>397</v>
      </c>
      <c r="AW322" s="24">
        <v>310</v>
      </c>
      <c r="AX322" s="24">
        <v>298</v>
      </c>
      <c r="AY322" s="24">
        <v>336</v>
      </c>
      <c r="AZ322" s="24">
        <v>367</v>
      </c>
      <c r="BA322" s="24">
        <v>254</v>
      </c>
      <c r="BD322" s="24">
        <v>213</v>
      </c>
      <c r="BE322" s="24">
        <v>268</v>
      </c>
      <c r="BF322" s="24">
        <v>448</v>
      </c>
      <c r="BG322" s="24">
        <v>603</v>
      </c>
      <c r="BH322" s="24">
        <v>33</v>
      </c>
      <c r="BI322" s="24">
        <v>387</v>
      </c>
      <c r="BJ322" s="24">
        <v>567</v>
      </c>
      <c r="BK322" s="24">
        <v>122</v>
      </c>
      <c r="BL322" s="24">
        <v>152</v>
      </c>
      <c r="BM322" s="24">
        <v>332</v>
      </c>
      <c r="BN322" s="24">
        <v>61</v>
      </c>
      <c r="BO322" s="24">
        <v>241</v>
      </c>
      <c r="BP322" s="24">
        <v>296</v>
      </c>
      <c r="BQ322" s="24">
        <v>451</v>
      </c>
      <c r="BR322" s="24">
        <v>506</v>
      </c>
      <c r="BS322" s="24">
        <v>365</v>
      </c>
      <c r="BT322" s="24">
        <v>420</v>
      </c>
      <c r="BU322" s="24">
        <v>600</v>
      </c>
      <c r="BV322" s="24">
        <v>5</v>
      </c>
      <c r="BW322" s="24">
        <v>185</v>
      </c>
      <c r="BX322" s="24">
        <v>539</v>
      </c>
      <c r="BY322" s="24">
        <v>94</v>
      </c>
      <c r="BZ322" s="24">
        <v>149</v>
      </c>
      <c r="CA322" s="24">
        <v>304</v>
      </c>
      <c r="CB322" s="24">
        <v>484</v>
      </c>
    </row>
    <row r="323" spans="2:80" ht="15" x14ac:dyDescent="0.25">
      <c r="B323" s="24">
        <v>336</v>
      </c>
      <c r="C323" s="24">
        <v>260</v>
      </c>
      <c r="D323" s="24">
        <v>304</v>
      </c>
      <c r="E323" s="24">
        <v>373</v>
      </c>
      <c r="F323" s="24">
        <v>292</v>
      </c>
      <c r="G323" s="24">
        <v>577</v>
      </c>
      <c r="H323" s="24">
        <v>521</v>
      </c>
      <c r="I323" s="24">
        <v>570</v>
      </c>
      <c r="J323" s="24">
        <v>614</v>
      </c>
      <c r="K323" s="24">
        <v>533</v>
      </c>
      <c r="L323" s="24">
        <v>218</v>
      </c>
      <c r="M323" s="24">
        <v>137</v>
      </c>
      <c r="N323" s="24">
        <v>181</v>
      </c>
      <c r="O323" s="24">
        <v>230</v>
      </c>
      <c r="P323" s="24">
        <v>174</v>
      </c>
      <c r="Q323" s="24">
        <v>459</v>
      </c>
      <c r="R323" s="24">
        <v>378</v>
      </c>
      <c r="S323" s="24">
        <v>447</v>
      </c>
      <c r="T323" s="24">
        <v>491</v>
      </c>
      <c r="U323" s="24">
        <v>415</v>
      </c>
      <c r="V323" s="24">
        <v>100</v>
      </c>
      <c r="W323" s="24">
        <v>19</v>
      </c>
      <c r="X323" s="24">
        <v>63</v>
      </c>
      <c r="Y323" s="24">
        <v>107</v>
      </c>
      <c r="Z323" s="24">
        <v>26</v>
      </c>
      <c r="AC323" s="24">
        <v>550</v>
      </c>
      <c r="AD323" s="24">
        <v>619</v>
      </c>
      <c r="AE323" s="24">
        <v>563</v>
      </c>
      <c r="AF323" s="24">
        <v>507</v>
      </c>
      <c r="AG323" s="24">
        <v>576</v>
      </c>
      <c r="AH323" s="24">
        <v>43</v>
      </c>
      <c r="AI323" s="24">
        <v>112</v>
      </c>
      <c r="AJ323" s="24">
        <v>56</v>
      </c>
      <c r="AK323" s="24">
        <v>5</v>
      </c>
      <c r="AL323" s="24">
        <v>99</v>
      </c>
      <c r="AM323" s="24">
        <v>152</v>
      </c>
      <c r="AN323" s="24">
        <v>246</v>
      </c>
      <c r="AO323" s="24">
        <v>195</v>
      </c>
      <c r="AP323" s="24">
        <v>139</v>
      </c>
      <c r="AQ323" s="24">
        <v>208</v>
      </c>
      <c r="AR323" s="24">
        <v>409</v>
      </c>
      <c r="AS323" s="24">
        <v>478</v>
      </c>
      <c r="AT323" s="24">
        <v>447</v>
      </c>
      <c r="AU323" s="24">
        <v>391</v>
      </c>
      <c r="AV323" s="24">
        <v>465</v>
      </c>
      <c r="AW323" s="24">
        <v>286</v>
      </c>
      <c r="AX323" s="24">
        <v>360</v>
      </c>
      <c r="AY323" s="24">
        <v>304</v>
      </c>
      <c r="AZ323" s="24">
        <v>273</v>
      </c>
      <c r="BA323" s="24">
        <v>342</v>
      </c>
      <c r="BD323" s="24">
        <v>69</v>
      </c>
      <c r="BE323" s="24">
        <v>249</v>
      </c>
      <c r="BF323" s="24">
        <v>279</v>
      </c>
      <c r="BG323" s="24">
        <v>459</v>
      </c>
      <c r="BH323" s="24">
        <v>514</v>
      </c>
      <c r="BI323" s="24">
        <v>368</v>
      </c>
      <c r="BJ323" s="24">
        <v>423</v>
      </c>
      <c r="BK323" s="24">
        <v>578</v>
      </c>
      <c r="BL323" s="24">
        <v>8</v>
      </c>
      <c r="BM323" s="24">
        <v>188</v>
      </c>
      <c r="BN323" s="24">
        <v>542</v>
      </c>
      <c r="BO323" s="24">
        <v>97</v>
      </c>
      <c r="BP323" s="24">
        <v>127</v>
      </c>
      <c r="BQ323" s="24">
        <v>307</v>
      </c>
      <c r="BR323" s="24">
        <v>487</v>
      </c>
      <c r="BS323" s="24">
        <v>216</v>
      </c>
      <c r="BT323" s="24">
        <v>271</v>
      </c>
      <c r="BU323" s="24">
        <v>426</v>
      </c>
      <c r="BV323" s="24">
        <v>606</v>
      </c>
      <c r="BW323" s="24">
        <v>36</v>
      </c>
      <c r="BX323" s="24">
        <v>395</v>
      </c>
      <c r="BY323" s="24">
        <v>575</v>
      </c>
      <c r="BZ323" s="24">
        <v>105</v>
      </c>
      <c r="CA323" s="24">
        <v>160</v>
      </c>
      <c r="CB323" s="24">
        <v>340</v>
      </c>
    </row>
    <row r="324" spans="2:80" ht="15" x14ac:dyDescent="0.25">
      <c r="B324" s="24">
        <v>323</v>
      </c>
      <c r="C324" s="24">
        <v>367</v>
      </c>
      <c r="D324" s="24">
        <v>286</v>
      </c>
      <c r="E324" s="24">
        <v>335</v>
      </c>
      <c r="F324" s="24">
        <v>254</v>
      </c>
      <c r="G324" s="24">
        <v>564</v>
      </c>
      <c r="H324" s="24">
        <v>608</v>
      </c>
      <c r="I324" s="24">
        <v>527</v>
      </c>
      <c r="J324" s="24">
        <v>596</v>
      </c>
      <c r="K324" s="24">
        <v>520</v>
      </c>
      <c r="L324" s="24">
        <v>180</v>
      </c>
      <c r="M324" s="24">
        <v>249</v>
      </c>
      <c r="N324" s="24">
        <v>168</v>
      </c>
      <c r="O324" s="24">
        <v>212</v>
      </c>
      <c r="P324" s="24">
        <v>131</v>
      </c>
      <c r="Q324" s="24">
        <v>441</v>
      </c>
      <c r="R324" s="24">
        <v>490</v>
      </c>
      <c r="S324" s="24">
        <v>409</v>
      </c>
      <c r="T324" s="24">
        <v>453</v>
      </c>
      <c r="U324" s="24">
        <v>397</v>
      </c>
      <c r="V324" s="24">
        <v>57</v>
      </c>
      <c r="W324" s="24">
        <v>101</v>
      </c>
      <c r="X324" s="24">
        <v>50</v>
      </c>
      <c r="Y324" s="24">
        <v>94</v>
      </c>
      <c r="Z324" s="24">
        <v>13</v>
      </c>
      <c r="AC324" s="24">
        <v>613</v>
      </c>
      <c r="AD324" s="24">
        <v>525</v>
      </c>
      <c r="AE324" s="24">
        <v>526</v>
      </c>
      <c r="AF324" s="24">
        <v>594</v>
      </c>
      <c r="AG324" s="24">
        <v>557</v>
      </c>
      <c r="AH324" s="24">
        <v>106</v>
      </c>
      <c r="AI324" s="24">
        <v>18</v>
      </c>
      <c r="AJ324" s="24">
        <v>49</v>
      </c>
      <c r="AK324" s="24">
        <v>87</v>
      </c>
      <c r="AL324" s="24">
        <v>55</v>
      </c>
      <c r="AM324" s="24">
        <v>245</v>
      </c>
      <c r="AN324" s="24">
        <v>127</v>
      </c>
      <c r="AO324" s="24">
        <v>158</v>
      </c>
      <c r="AP324" s="24">
        <v>221</v>
      </c>
      <c r="AQ324" s="24">
        <v>189</v>
      </c>
      <c r="AR324" s="24">
        <v>497</v>
      </c>
      <c r="AS324" s="24">
        <v>384</v>
      </c>
      <c r="AT324" s="24">
        <v>415</v>
      </c>
      <c r="AU324" s="24">
        <v>453</v>
      </c>
      <c r="AV324" s="24">
        <v>441</v>
      </c>
      <c r="AW324" s="24">
        <v>354</v>
      </c>
      <c r="AX324" s="24">
        <v>261</v>
      </c>
      <c r="AY324" s="24">
        <v>292</v>
      </c>
      <c r="AZ324" s="24">
        <v>335</v>
      </c>
      <c r="BA324" s="24">
        <v>323</v>
      </c>
      <c r="BD324" s="24">
        <v>550</v>
      </c>
      <c r="BE324" s="24">
        <v>80</v>
      </c>
      <c r="BF324" s="24">
        <v>135</v>
      </c>
      <c r="BG324" s="24">
        <v>315</v>
      </c>
      <c r="BH324" s="24">
        <v>495</v>
      </c>
      <c r="BI324" s="24">
        <v>224</v>
      </c>
      <c r="BJ324" s="24">
        <v>254</v>
      </c>
      <c r="BK324" s="24">
        <v>434</v>
      </c>
      <c r="BL324" s="24">
        <v>614</v>
      </c>
      <c r="BM324" s="24">
        <v>44</v>
      </c>
      <c r="BN324" s="24">
        <v>398</v>
      </c>
      <c r="BO324" s="24">
        <v>553</v>
      </c>
      <c r="BP324" s="24">
        <v>108</v>
      </c>
      <c r="BQ324" s="24">
        <v>163</v>
      </c>
      <c r="BR324" s="24">
        <v>343</v>
      </c>
      <c r="BS324" s="24">
        <v>72</v>
      </c>
      <c r="BT324" s="24">
        <v>227</v>
      </c>
      <c r="BU324" s="24">
        <v>282</v>
      </c>
      <c r="BV324" s="24">
        <v>462</v>
      </c>
      <c r="BW324" s="24">
        <v>517</v>
      </c>
      <c r="BX324" s="24">
        <v>371</v>
      </c>
      <c r="BY324" s="24">
        <v>401</v>
      </c>
      <c r="BZ324" s="24">
        <v>581</v>
      </c>
      <c r="CA324" s="24">
        <v>11</v>
      </c>
      <c r="CB324" s="24">
        <v>191</v>
      </c>
    </row>
    <row r="325" spans="2:80" ht="15" x14ac:dyDescent="0.25">
      <c r="B325" s="24">
        <v>285</v>
      </c>
      <c r="C325" s="24">
        <v>329</v>
      </c>
      <c r="D325" s="24">
        <v>273</v>
      </c>
      <c r="E325" s="24">
        <v>317</v>
      </c>
      <c r="F325" s="24">
        <v>361</v>
      </c>
      <c r="G325" s="24">
        <v>546</v>
      </c>
      <c r="H325" s="24">
        <v>595</v>
      </c>
      <c r="I325" s="24">
        <v>514</v>
      </c>
      <c r="J325" s="24">
        <v>558</v>
      </c>
      <c r="K325" s="24">
        <v>602</v>
      </c>
      <c r="L325" s="24">
        <v>162</v>
      </c>
      <c r="M325" s="24">
        <v>206</v>
      </c>
      <c r="N325" s="24">
        <v>130</v>
      </c>
      <c r="O325" s="24">
        <v>199</v>
      </c>
      <c r="P325" s="24">
        <v>243</v>
      </c>
      <c r="Q325" s="24">
        <v>403</v>
      </c>
      <c r="R325" s="24">
        <v>472</v>
      </c>
      <c r="S325" s="24">
        <v>391</v>
      </c>
      <c r="T325" s="24">
        <v>440</v>
      </c>
      <c r="U325" s="24">
        <v>484</v>
      </c>
      <c r="V325" s="24">
        <v>44</v>
      </c>
      <c r="W325" s="24">
        <v>88</v>
      </c>
      <c r="X325" s="24">
        <v>7</v>
      </c>
      <c r="Y325" s="24">
        <v>51</v>
      </c>
      <c r="Z325" s="24">
        <v>125</v>
      </c>
      <c r="AC325" s="24">
        <v>582</v>
      </c>
      <c r="AD325" s="24">
        <v>551</v>
      </c>
      <c r="AE325" s="24">
        <v>519</v>
      </c>
      <c r="AF325" s="24">
        <v>538</v>
      </c>
      <c r="AG325" s="24">
        <v>625</v>
      </c>
      <c r="AH325" s="24">
        <v>80</v>
      </c>
      <c r="AI325" s="24">
        <v>74</v>
      </c>
      <c r="AJ325" s="24">
        <v>12</v>
      </c>
      <c r="AK325" s="24">
        <v>31</v>
      </c>
      <c r="AL325" s="24">
        <v>118</v>
      </c>
      <c r="AM325" s="24">
        <v>214</v>
      </c>
      <c r="AN325" s="24">
        <v>183</v>
      </c>
      <c r="AO325" s="24">
        <v>146</v>
      </c>
      <c r="AP325" s="24">
        <v>170</v>
      </c>
      <c r="AQ325" s="24">
        <v>227</v>
      </c>
      <c r="AR325" s="24">
        <v>466</v>
      </c>
      <c r="AS325" s="24">
        <v>440</v>
      </c>
      <c r="AT325" s="24">
        <v>378</v>
      </c>
      <c r="AU325" s="24">
        <v>422</v>
      </c>
      <c r="AV325" s="24">
        <v>484</v>
      </c>
      <c r="AW325" s="24">
        <v>348</v>
      </c>
      <c r="AX325" s="24">
        <v>317</v>
      </c>
      <c r="AY325" s="24">
        <v>260</v>
      </c>
      <c r="AZ325" s="24">
        <v>279</v>
      </c>
      <c r="BA325" s="24">
        <v>361</v>
      </c>
      <c r="BD325" s="24">
        <v>376</v>
      </c>
      <c r="BE325" s="24">
        <v>556</v>
      </c>
      <c r="BF325" s="24">
        <v>111</v>
      </c>
      <c r="BG325" s="24">
        <v>166</v>
      </c>
      <c r="BH325" s="24">
        <v>346</v>
      </c>
      <c r="BI325" s="24">
        <v>55</v>
      </c>
      <c r="BJ325" s="24">
        <v>235</v>
      </c>
      <c r="BK325" s="24">
        <v>290</v>
      </c>
      <c r="BL325" s="24">
        <v>470</v>
      </c>
      <c r="BM325" s="24">
        <v>525</v>
      </c>
      <c r="BN325" s="24">
        <v>354</v>
      </c>
      <c r="BO325" s="24">
        <v>409</v>
      </c>
      <c r="BP325" s="24">
        <v>589</v>
      </c>
      <c r="BQ325" s="24">
        <v>19</v>
      </c>
      <c r="BR325" s="24">
        <v>199</v>
      </c>
      <c r="BS325" s="24">
        <v>528</v>
      </c>
      <c r="BT325" s="24">
        <v>83</v>
      </c>
      <c r="BU325" s="24">
        <v>138</v>
      </c>
      <c r="BV325" s="24">
        <v>318</v>
      </c>
      <c r="BW325" s="24">
        <v>498</v>
      </c>
      <c r="BX325" s="24">
        <v>202</v>
      </c>
      <c r="BY325" s="24">
        <v>257</v>
      </c>
      <c r="BZ325" s="24">
        <v>437</v>
      </c>
      <c r="CA325" s="24">
        <v>617</v>
      </c>
      <c r="CB325" s="24">
        <v>47</v>
      </c>
    </row>
    <row r="326" spans="2:80" ht="15" x14ac:dyDescent="0.25">
      <c r="B326" s="24">
        <v>140</v>
      </c>
      <c r="C326" s="24">
        <v>184</v>
      </c>
      <c r="D326" s="24">
        <v>228</v>
      </c>
      <c r="E326" s="24">
        <v>172</v>
      </c>
      <c r="F326" s="24">
        <v>216</v>
      </c>
      <c r="G326" s="24">
        <v>376</v>
      </c>
      <c r="H326" s="24">
        <v>450</v>
      </c>
      <c r="I326" s="24">
        <v>494</v>
      </c>
      <c r="J326" s="24">
        <v>413</v>
      </c>
      <c r="K326" s="24">
        <v>457</v>
      </c>
      <c r="L326" s="24">
        <v>17</v>
      </c>
      <c r="M326" s="24">
        <v>61</v>
      </c>
      <c r="N326" s="24">
        <v>110</v>
      </c>
      <c r="O326" s="24">
        <v>29</v>
      </c>
      <c r="P326" s="24">
        <v>98</v>
      </c>
      <c r="Q326" s="24">
        <v>258</v>
      </c>
      <c r="R326" s="24">
        <v>302</v>
      </c>
      <c r="S326" s="24">
        <v>371</v>
      </c>
      <c r="T326" s="24">
        <v>295</v>
      </c>
      <c r="U326" s="24">
        <v>339</v>
      </c>
      <c r="V326" s="24">
        <v>524</v>
      </c>
      <c r="W326" s="24">
        <v>568</v>
      </c>
      <c r="X326" s="24">
        <v>612</v>
      </c>
      <c r="Y326" s="24">
        <v>531</v>
      </c>
      <c r="Z326" s="24">
        <v>580</v>
      </c>
      <c r="AC326" s="24">
        <v>392</v>
      </c>
      <c r="AD326" s="24">
        <v>454</v>
      </c>
      <c r="AE326" s="24">
        <v>498</v>
      </c>
      <c r="AF326" s="24">
        <v>436</v>
      </c>
      <c r="AG326" s="24">
        <v>410</v>
      </c>
      <c r="AH326" s="24">
        <v>258</v>
      </c>
      <c r="AI326" s="24">
        <v>345</v>
      </c>
      <c r="AJ326" s="24">
        <v>364</v>
      </c>
      <c r="AK326" s="24">
        <v>302</v>
      </c>
      <c r="AL326" s="24">
        <v>296</v>
      </c>
      <c r="AM326" s="24">
        <v>15</v>
      </c>
      <c r="AN326" s="24">
        <v>97</v>
      </c>
      <c r="AO326" s="24">
        <v>116</v>
      </c>
      <c r="AP326" s="24">
        <v>59</v>
      </c>
      <c r="AQ326" s="24">
        <v>28</v>
      </c>
      <c r="AR326" s="24">
        <v>126</v>
      </c>
      <c r="AS326" s="24">
        <v>213</v>
      </c>
      <c r="AT326" s="24">
        <v>232</v>
      </c>
      <c r="AU326" s="24">
        <v>200</v>
      </c>
      <c r="AV326" s="24">
        <v>169</v>
      </c>
      <c r="AW326" s="24">
        <v>524</v>
      </c>
      <c r="AX326" s="24">
        <v>581</v>
      </c>
      <c r="AY326" s="24">
        <v>605</v>
      </c>
      <c r="AZ326" s="24">
        <v>568</v>
      </c>
      <c r="BA326" s="24">
        <v>537</v>
      </c>
      <c r="BD326" s="24">
        <v>196</v>
      </c>
      <c r="BE326" s="24">
        <v>351</v>
      </c>
      <c r="BF326" s="24">
        <v>406</v>
      </c>
      <c r="BG326" s="24">
        <v>586</v>
      </c>
      <c r="BH326" s="24">
        <v>16</v>
      </c>
      <c r="BI326" s="24">
        <v>500</v>
      </c>
      <c r="BJ326" s="24">
        <v>530</v>
      </c>
      <c r="BK326" s="24">
        <v>85</v>
      </c>
      <c r="BL326" s="24">
        <v>140</v>
      </c>
      <c r="BM326" s="24">
        <v>320</v>
      </c>
      <c r="BN326" s="24">
        <v>49</v>
      </c>
      <c r="BO326" s="24">
        <v>204</v>
      </c>
      <c r="BP326" s="24">
        <v>259</v>
      </c>
      <c r="BQ326" s="24">
        <v>439</v>
      </c>
      <c r="BR326" s="24">
        <v>619</v>
      </c>
      <c r="BS326" s="24">
        <v>348</v>
      </c>
      <c r="BT326" s="24">
        <v>378</v>
      </c>
      <c r="BU326" s="24">
        <v>558</v>
      </c>
      <c r="BV326" s="24">
        <v>113</v>
      </c>
      <c r="BW326" s="24">
        <v>168</v>
      </c>
      <c r="BX326" s="24">
        <v>522</v>
      </c>
      <c r="BY326" s="24">
        <v>52</v>
      </c>
      <c r="BZ326" s="24">
        <v>232</v>
      </c>
      <c r="CA326" s="24">
        <v>287</v>
      </c>
      <c r="CB326" s="24">
        <v>467</v>
      </c>
    </row>
    <row r="327" spans="2:80" ht="15" x14ac:dyDescent="0.25">
      <c r="B327" s="24">
        <v>247</v>
      </c>
      <c r="C327" s="24">
        <v>166</v>
      </c>
      <c r="D327" s="24">
        <v>215</v>
      </c>
      <c r="E327" s="24">
        <v>134</v>
      </c>
      <c r="F327" s="24">
        <v>178</v>
      </c>
      <c r="G327" s="24">
        <v>488</v>
      </c>
      <c r="H327" s="24">
        <v>407</v>
      </c>
      <c r="I327" s="24">
        <v>451</v>
      </c>
      <c r="J327" s="24">
        <v>400</v>
      </c>
      <c r="K327" s="24">
        <v>444</v>
      </c>
      <c r="L327" s="24">
        <v>104</v>
      </c>
      <c r="M327" s="24">
        <v>48</v>
      </c>
      <c r="N327" s="24">
        <v>92</v>
      </c>
      <c r="O327" s="24">
        <v>11</v>
      </c>
      <c r="P327" s="24">
        <v>60</v>
      </c>
      <c r="Q327" s="24">
        <v>370</v>
      </c>
      <c r="R327" s="24">
        <v>289</v>
      </c>
      <c r="S327" s="24">
        <v>333</v>
      </c>
      <c r="T327" s="24">
        <v>252</v>
      </c>
      <c r="U327" s="24">
        <v>321</v>
      </c>
      <c r="V327" s="24">
        <v>606</v>
      </c>
      <c r="W327" s="24">
        <v>530</v>
      </c>
      <c r="X327" s="24">
        <v>599</v>
      </c>
      <c r="Y327" s="24">
        <v>518</v>
      </c>
      <c r="Z327" s="24">
        <v>562</v>
      </c>
      <c r="AC327" s="24">
        <v>435</v>
      </c>
      <c r="AD327" s="24">
        <v>423</v>
      </c>
      <c r="AE327" s="24">
        <v>461</v>
      </c>
      <c r="AF327" s="24">
        <v>492</v>
      </c>
      <c r="AG327" s="24">
        <v>379</v>
      </c>
      <c r="AH327" s="24">
        <v>321</v>
      </c>
      <c r="AI327" s="24">
        <v>289</v>
      </c>
      <c r="AJ327" s="24">
        <v>327</v>
      </c>
      <c r="AK327" s="24">
        <v>358</v>
      </c>
      <c r="AL327" s="24">
        <v>270</v>
      </c>
      <c r="AM327" s="24">
        <v>53</v>
      </c>
      <c r="AN327" s="24">
        <v>41</v>
      </c>
      <c r="AO327" s="24">
        <v>84</v>
      </c>
      <c r="AP327" s="24">
        <v>115</v>
      </c>
      <c r="AQ327" s="24">
        <v>22</v>
      </c>
      <c r="AR327" s="24">
        <v>194</v>
      </c>
      <c r="AS327" s="24">
        <v>157</v>
      </c>
      <c r="AT327" s="24">
        <v>225</v>
      </c>
      <c r="AU327" s="24">
        <v>226</v>
      </c>
      <c r="AV327" s="24">
        <v>138</v>
      </c>
      <c r="AW327" s="24">
        <v>562</v>
      </c>
      <c r="AX327" s="24">
        <v>530</v>
      </c>
      <c r="AY327" s="24">
        <v>593</v>
      </c>
      <c r="AZ327" s="24">
        <v>624</v>
      </c>
      <c r="BA327" s="24">
        <v>506</v>
      </c>
      <c r="BD327" s="24">
        <v>27</v>
      </c>
      <c r="BE327" s="24">
        <v>207</v>
      </c>
      <c r="BF327" s="24">
        <v>262</v>
      </c>
      <c r="BG327" s="24">
        <v>442</v>
      </c>
      <c r="BH327" s="24">
        <v>622</v>
      </c>
      <c r="BI327" s="24">
        <v>326</v>
      </c>
      <c r="BJ327" s="24">
        <v>381</v>
      </c>
      <c r="BK327" s="24">
        <v>561</v>
      </c>
      <c r="BL327" s="24">
        <v>116</v>
      </c>
      <c r="BM327" s="24">
        <v>171</v>
      </c>
      <c r="BN327" s="24">
        <v>505</v>
      </c>
      <c r="BO327" s="24">
        <v>60</v>
      </c>
      <c r="BP327" s="24">
        <v>240</v>
      </c>
      <c r="BQ327" s="24">
        <v>295</v>
      </c>
      <c r="BR327" s="24">
        <v>475</v>
      </c>
      <c r="BS327" s="24">
        <v>179</v>
      </c>
      <c r="BT327" s="24">
        <v>359</v>
      </c>
      <c r="BU327" s="24">
        <v>414</v>
      </c>
      <c r="BV327" s="24">
        <v>594</v>
      </c>
      <c r="BW327" s="24">
        <v>24</v>
      </c>
      <c r="BX327" s="24">
        <v>478</v>
      </c>
      <c r="BY327" s="24">
        <v>533</v>
      </c>
      <c r="BZ327" s="24">
        <v>88</v>
      </c>
      <c r="CA327" s="24">
        <v>143</v>
      </c>
      <c r="CB327" s="24">
        <v>323</v>
      </c>
    </row>
    <row r="328" spans="2:80" ht="15" x14ac:dyDescent="0.25">
      <c r="B328" s="24">
        <v>209</v>
      </c>
      <c r="C328" s="24">
        <v>128</v>
      </c>
      <c r="D328" s="24">
        <v>197</v>
      </c>
      <c r="E328" s="24">
        <v>241</v>
      </c>
      <c r="F328" s="24">
        <v>165</v>
      </c>
      <c r="G328" s="24">
        <v>475</v>
      </c>
      <c r="H328" s="24">
        <v>394</v>
      </c>
      <c r="I328" s="24">
        <v>438</v>
      </c>
      <c r="J328" s="24">
        <v>482</v>
      </c>
      <c r="K328" s="24">
        <v>401</v>
      </c>
      <c r="L328" s="24">
        <v>86</v>
      </c>
      <c r="M328" s="24">
        <v>10</v>
      </c>
      <c r="N328" s="24">
        <v>54</v>
      </c>
      <c r="O328" s="24">
        <v>123</v>
      </c>
      <c r="P328" s="24">
        <v>42</v>
      </c>
      <c r="Q328" s="24">
        <v>327</v>
      </c>
      <c r="R328" s="24">
        <v>271</v>
      </c>
      <c r="S328" s="24">
        <v>320</v>
      </c>
      <c r="T328" s="24">
        <v>364</v>
      </c>
      <c r="U328" s="24">
        <v>283</v>
      </c>
      <c r="V328" s="24">
        <v>593</v>
      </c>
      <c r="W328" s="24">
        <v>512</v>
      </c>
      <c r="X328" s="24">
        <v>556</v>
      </c>
      <c r="Y328" s="24">
        <v>605</v>
      </c>
      <c r="Z328" s="24">
        <v>549</v>
      </c>
      <c r="AC328" s="24">
        <v>411</v>
      </c>
      <c r="AD328" s="24">
        <v>485</v>
      </c>
      <c r="AE328" s="24">
        <v>429</v>
      </c>
      <c r="AF328" s="24">
        <v>398</v>
      </c>
      <c r="AG328" s="24">
        <v>467</v>
      </c>
      <c r="AH328" s="24">
        <v>277</v>
      </c>
      <c r="AI328" s="24">
        <v>371</v>
      </c>
      <c r="AJ328" s="24">
        <v>320</v>
      </c>
      <c r="AK328" s="24">
        <v>264</v>
      </c>
      <c r="AL328" s="24">
        <v>333</v>
      </c>
      <c r="AM328" s="24">
        <v>34</v>
      </c>
      <c r="AN328" s="24">
        <v>103</v>
      </c>
      <c r="AO328" s="24">
        <v>72</v>
      </c>
      <c r="AP328" s="24">
        <v>16</v>
      </c>
      <c r="AQ328" s="24">
        <v>90</v>
      </c>
      <c r="AR328" s="24">
        <v>175</v>
      </c>
      <c r="AS328" s="24">
        <v>244</v>
      </c>
      <c r="AT328" s="24">
        <v>188</v>
      </c>
      <c r="AU328" s="24">
        <v>132</v>
      </c>
      <c r="AV328" s="24">
        <v>201</v>
      </c>
      <c r="AW328" s="24">
        <v>543</v>
      </c>
      <c r="AX328" s="24">
        <v>612</v>
      </c>
      <c r="AY328" s="24">
        <v>556</v>
      </c>
      <c r="AZ328" s="24">
        <v>505</v>
      </c>
      <c r="BA328" s="24">
        <v>599</v>
      </c>
      <c r="BD328" s="24">
        <v>508</v>
      </c>
      <c r="BE328" s="24">
        <v>63</v>
      </c>
      <c r="BF328" s="24">
        <v>243</v>
      </c>
      <c r="BG328" s="24">
        <v>298</v>
      </c>
      <c r="BH328" s="24">
        <v>453</v>
      </c>
      <c r="BI328" s="24">
        <v>182</v>
      </c>
      <c r="BJ328" s="24">
        <v>362</v>
      </c>
      <c r="BK328" s="24">
        <v>417</v>
      </c>
      <c r="BL328" s="24">
        <v>597</v>
      </c>
      <c r="BM328" s="24">
        <v>2</v>
      </c>
      <c r="BN328" s="24">
        <v>481</v>
      </c>
      <c r="BO328" s="24">
        <v>536</v>
      </c>
      <c r="BP328" s="24">
        <v>91</v>
      </c>
      <c r="BQ328" s="24">
        <v>146</v>
      </c>
      <c r="BR328" s="24">
        <v>301</v>
      </c>
      <c r="BS328" s="24">
        <v>35</v>
      </c>
      <c r="BT328" s="24">
        <v>215</v>
      </c>
      <c r="BU328" s="24">
        <v>270</v>
      </c>
      <c r="BV328" s="24">
        <v>450</v>
      </c>
      <c r="BW328" s="24">
        <v>605</v>
      </c>
      <c r="BX328" s="24">
        <v>334</v>
      </c>
      <c r="BY328" s="24">
        <v>389</v>
      </c>
      <c r="BZ328" s="24">
        <v>569</v>
      </c>
      <c r="CA328" s="24">
        <v>124</v>
      </c>
      <c r="CB328" s="24">
        <v>154</v>
      </c>
    </row>
    <row r="329" spans="2:80" ht="15" x14ac:dyDescent="0.25">
      <c r="B329" s="24">
        <v>191</v>
      </c>
      <c r="C329" s="24">
        <v>240</v>
      </c>
      <c r="D329" s="24">
        <v>159</v>
      </c>
      <c r="E329" s="24">
        <v>203</v>
      </c>
      <c r="F329" s="24">
        <v>147</v>
      </c>
      <c r="G329" s="24">
        <v>432</v>
      </c>
      <c r="H329" s="24">
        <v>476</v>
      </c>
      <c r="I329" s="24">
        <v>425</v>
      </c>
      <c r="J329" s="24">
        <v>469</v>
      </c>
      <c r="K329" s="24">
        <v>388</v>
      </c>
      <c r="L329" s="24">
        <v>73</v>
      </c>
      <c r="M329" s="24">
        <v>117</v>
      </c>
      <c r="N329" s="24">
        <v>36</v>
      </c>
      <c r="O329" s="24">
        <v>85</v>
      </c>
      <c r="P329" s="24">
        <v>4</v>
      </c>
      <c r="Q329" s="24">
        <v>314</v>
      </c>
      <c r="R329" s="24">
        <v>358</v>
      </c>
      <c r="S329" s="24">
        <v>277</v>
      </c>
      <c r="T329" s="24">
        <v>346</v>
      </c>
      <c r="U329" s="24">
        <v>270</v>
      </c>
      <c r="V329" s="24">
        <v>555</v>
      </c>
      <c r="W329" s="24">
        <v>624</v>
      </c>
      <c r="X329" s="24">
        <v>543</v>
      </c>
      <c r="Y329" s="24">
        <v>587</v>
      </c>
      <c r="Z329" s="24">
        <v>506</v>
      </c>
      <c r="AC329" s="24">
        <v>479</v>
      </c>
      <c r="AD329" s="24">
        <v>386</v>
      </c>
      <c r="AE329" s="24">
        <v>417</v>
      </c>
      <c r="AF329" s="24">
        <v>460</v>
      </c>
      <c r="AG329" s="24">
        <v>448</v>
      </c>
      <c r="AH329" s="24">
        <v>370</v>
      </c>
      <c r="AI329" s="24">
        <v>252</v>
      </c>
      <c r="AJ329" s="24">
        <v>283</v>
      </c>
      <c r="AK329" s="24">
        <v>346</v>
      </c>
      <c r="AL329" s="24">
        <v>314</v>
      </c>
      <c r="AM329" s="24">
        <v>122</v>
      </c>
      <c r="AN329" s="24">
        <v>9</v>
      </c>
      <c r="AO329" s="24">
        <v>40</v>
      </c>
      <c r="AP329" s="24">
        <v>78</v>
      </c>
      <c r="AQ329" s="24">
        <v>66</v>
      </c>
      <c r="AR329" s="24">
        <v>238</v>
      </c>
      <c r="AS329" s="24">
        <v>150</v>
      </c>
      <c r="AT329" s="24">
        <v>151</v>
      </c>
      <c r="AU329" s="24">
        <v>219</v>
      </c>
      <c r="AV329" s="24">
        <v>182</v>
      </c>
      <c r="AW329" s="24">
        <v>606</v>
      </c>
      <c r="AX329" s="24">
        <v>518</v>
      </c>
      <c r="AY329" s="24">
        <v>549</v>
      </c>
      <c r="AZ329" s="24">
        <v>587</v>
      </c>
      <c r="BA329" s="24">
        <v>555</v>
      </c>
      <c r="BD329" s="24">
        <v>489</v>
      </c>
      <c r="BE329" s="24">
        <v>544</v>
      </c>
      <c r="BF329" s="24">
        <v>99</v>
      </c>
      <c r="BG329" s="24">
        <v>129</v>
      </c>
      <c r="BH329" s="24">
        <v>309</v>
      </c>
      <c r="BI329" s="24">
        <v>38</v>
      </c>
      <c r="BJ329" s="24">
        <v>218</v>
      </c>
      <c r="BK329" s="24">
        <v>273</v>
      </c>
      <c r="BL329" s="24">
        <v>428</v>
      </c>
      <c r="BM329" s="24">
        <v>608</v>
      </c>
      <c r="BN329" s="24">
        <v>337</v>
      </c>
      <c r="BO329" s="24">
        <v>392</v>
      </c>
      <c r="BP329" s="24">
        <v>572</v>
      </c>
      <c r="BQ329" s="24">
        <v>102</v>
      </c>
      <c r="BR329" s="24">
        <v>157</v>
      </c>
      <c r="BS329" s="24">
        <v>511</v>
      </c>
      <c r="BT329" s="24">
        <v>66</v>
      </c>
      <c r="BU329" s="24">
        <v>246</v>
      </c>
      <c r="BV329" s="24">
        <v>276</v>
      </c>
      <c r="BW329" s="24">
        <v>456</v>
      </c>
      <c r="BX329" s="24">
        <v>190</v>
      </c>
      <c r="BY329" s="24">
        <v>370</v>
      </c>
      <c r="BZ329" s="24">
        <v>425</v>
      </c>
      <c r="CA329" s="24">
        <v>580</v>
      </c>
      <c r="CB329" s="24">
        <v>10</v>
      </c>
    </row>
    <row r="330" spans="2:80" ht="15" x14ac:dyDescent="0.25">
      <c r="B330" s="24">
        <v>153</v>
      </c>
      <c r="C330" s="24">
        <v>222</v>
      </c>
      <c r="D330" s="24">
        <v>141</v>
      </c>
      <c r="E330" s="24">
        <v>190</v>
      </c>
      <c r="F330" s="24">
        <v>234</v>
      </c>
      <c r="G330" s="24">
        <v>419</v>
      </c>
      <c r="H330" s="24">
        <v>463</v>
      </c>
      <c r="I330" s="24">
        <v>382</v>
      </c>
      <c r="J330" s="24">
        <v>426</v>
      </c>
      <c r="K330" s="24">
        <v>500</v>
      </c>
      <c r="L330" s="24">
        <v>35</v>
      </c>
      <c r="M330" s="24">
        <v>79</v>
      </c>
      <c r="N330" s="24">
        <v>23</v>
      </c>
      <c r="O330" s="24">
        <v>67</v>
      </c>
      <c r="P330" s="24">
        <v>111</v>
      </c>
      <c r="Q330" s="24">
        <v>296</v>
      </c>
      <c r="R330" s="24">
        <v>345</v>
      </c>
      <c r="S330" s="24">
        <v>264</v>
      </c>
      <c r="T330" s="24">
        <v>308</v>
      </c>
      <c r="U330" s="24">
        <v>352</v>
      </c>
      <c r="V330" s="24">
        <v>537</v>
      </c>
      <c r="W330" s="24">
        <v>581</v>
      </c>
      <c r="X330" s="24">
        <v>505</v>
      </c>
      <c r="Y330" s="24">
        <v>574</v>
      </c>
      <c r="Z330" s="24">
        <v>618</v>
      </c>
      <c r="AC330" s="24">
        <v>473</v>
      </c>
      <c r="AD330" s="24">
        <v>442</v>
      </c>
      <c r="AE330" s="24">
        <v>385</v>
      </c>
      <c r="AF330" s="24">
        <v>404</v>
      </c>
      <c r="AG330" s="24">
        <v>486</v>
      </c>
      <c r="AH330" s="24">
        <v>339</v>
      </c>
      <c r="AI330" s="24">
        <v>308</v>
      </c>
      <c r="AJ330" s="24">
        <v>271</v>
      </c>
      <c r="AK330" s="24">
        <v>295</v>
      </c>
      <c r="AL330" s="24">
        <v>352</v>
      </c>
      <c r="AM330" s="24">
        <v>91</v>
      </c>
      <c r="AN330" s="24">
        <v>65</v>
      </c>
      <c r="AO330" s="24">
        <v>3</v>
      </c>
      <c r="AP330" s="24">
        <v>47</v>
      </c>
      <c r="AQ330" s="24">
        <v>109</v>
      </c>
      <c r="AR330" s="24">
        <v>207</v>
      </c>
      <c r="AS330" s="24">
        <v>176</v>
      </c>
      <c r="AT330" s="24">
        <v>144</v>
      </c>
      <c r="AU330" s="24">
        <v>163</v>
      </c>
      <c r="AV330" s="24">
        <v>250</v>
      </c>
      <c r="AW330" s="24">
        <v>580</v>
      </c>
      <c r="AX330" s="24">
        <v>574</v>
      </c>
      <c r="AY330" s="24">
        <v>512</v>
      </c>
      <c r="AZ330" s="24">
        <v>531</v>
      </c>
      <c r="BA330" s="24">
        <v>618</v>
      </c>
      <c r="BD330" s="24">
        <v>345</v>
      </c>
      <c r="BE330" s="24">
        <v>400</v>
      </c>
      <c r="BF330" s="24">
        <v>555</v>
      </c>
      <c r="BG330" s="24">
        <v>110</v>
      </c>
      <c r="BH330" s="24">
        <v>165</v>
      </c>
      <c r="BI330" s="24">
        <v>519</v>
      </c>
      <c r="BJ330" s="24">
        <v>74</v>
      </c>
      <c r="BK330" s="24">
        <v>229</v>
      </c>
      <c r="BL330" s="24">
        <v>284</v>
      </c>
      <c r="BM330" s="24">
        <v>464</v>
      </c>
      <c r="BN330" s="24">
        <v>193</v>
      </c>
      <c r="BO330" s="24">
        <v>373</v>
      </c>
      <c r="BP330" s="24">
        <v>403</v>
      </c>
      <c r="BQ330" s="24">
        <v>583</v>
      </c>
      <c r="BR330" s="24">
        <v>13</v>
      </c>
      <c r="BS330" s="24">
        <v>492</v>
      </c>
      <c r="BT330" s="24">
        <v>547</v>
      </c>
      <c r="BU330" s="24">
        <v>77</v>
      </c>
      <c r="BV330" s="24">
        <v>132</v>
      </c>
      <c r="BW330" s="24">
        <v>312</v>
      </c>
      <c r="BX330" s="24">
        <v>41</v>
      </c>
      <c r="BY330" s="24">
        <v>221</v>
      </c>
      <c r="BZ330" s="24">
        <v>251</v>
      </c>
      <c r="CA330" s="24">
        <v>431</v>
      </c>
      <c r="CB330" s="24">
        <v>611</v>
      </c>
    </row>
    <row r="335" spans="2:80" ht="15" x14ac:dyDescent="0.25">
      <c r="N335" s="330" t="s">
        <v>721</v>
      </c>
      <c r="AO335" s="330" t="s">
        <v>723</v>
      </c>
      <c r="BP335" s="330" t="s">
        <v>725</v>
      </c>
    </row>
    <row r="337" spans="2:80" x14ac:dyDescent="0.2">
      <c r="B337" s="331" t="s">
        <v>117</v>
      </c>
      <c r="C337" s="332" t="s">
        <v>139</v>
      </c>
      <c r="D337" s="332" t="s">
        <v>134</v>
      </c>
      <c r="E337" s="332" t="s">
        <v>128</v>
      </c>
      <c r="F337" s="332" t="s">
        <v>123</v>
      </c>
      <c r="G337" s="332" t="s">
        <v>137</v>
      </c>
      <c r="H337" s="332" t="s">
        <v>132</v>
      </c>
      <c r="I337" s="332" t="s">
        <v>126</v>
      </c>
      <c r="J337" s="332" t="s">
        <v>125</v>
      </c>
      <c r="K337" s="332" t="s">
        <v>120</v>
      </c>
      <c r="L337" s="332" t="s">
        <v>135</v>
      </c>
      <c r="M337" s="332" t="s">
        <v>129</v>
      </c>
      <c r="N337" s="333" t="s">
        <v>124</v>
      </c>
      <c r="O337" s="332" t="s">
        <v>118</v>
      </c>
      <c r="P337" s="332" t="s">
        <v>77</v>
      </c>
      <c r="Q337" s="332" t="s">
        <v>127</v>
      </c>
      <c r="R337" s="332" t="s">
        <v>122</v>
      </c>
      <c r="S337" s="332" t="s">
        <v>121</v>
      </c>
      <c r="T337" s="332" t="s">
        <v>138</v>
      </c>
      <c r="U337" s="332" t="s">
        <v>133</v>
      </c>
      <c r="V337" s="332" t="s">
        <v>99</v>
      </c>
      <c r="W337" s="332" t="s">
        <v>119</v>
      </c>
      <c r="X337" s="332" t="s">
        <v>136</v>
      </c>
      <c r="Y337" s="332" t="s">
        <v>131</v>
      </c>
      <c r="Z337" s="334" t="s">
        <v>130</v>
      </c>
      <c r="AC337" s="335" t="s">
        <v>117</v>
      </c>
      <c r="AD337" s="193" t="s">
        <v>331</v>
      </c>
      <c r="AE337" s="193" t="s">
        <v>96</v>
      </c>
      <c r="AF337" s="193" t="s">
        <v>139</v>
      </c>
      <c r="AG337" s="193" t="s">
        <v>380</v>
      </c>
      <c r="AH337" s="193" t="s">
        <v>568</v>
      </c>
      <c r="AI337" s="193" t="s">
        <v>100</v>
      </c>
      <c r="AJ337" s="193" t="s">
        <v>694</v>
      </c>
      <c r="AK337" s="193" t="s">
        <v>149</v>
      </c>
      <c r="AL337" s="193" t="s">
        <v>664</v>
      </c>
      <c r="AM337" s="193" t="s">
        <v>585</v>
      </c>
      <c r="AN337" s="193" t="s">
        <v>661</v>
      </c>
      <c r="AO337" s="336" t="s">
        <v>473</v>
      </c>
      <c r="AP337" s="193" t="s">
        <v>107</v>
      </c>
      <c r="AQ337" s="193" t="s">
        <v>336</v>
      </c>
      <c r="AR337" s="193" t="s">
        <v>137</v>
      </c>
      <c r="AS337" s="193" t="s">
        <v>374</v>
      </c>
      <c r="AT337" s="193" t="s">
        <v>264</v>
      </c>
      <c r="AU337" s="193" t="s">
        <v>132</v>
      </c>
      <c r="AV337" s="193" t="s">
        <v>112</v>
      </c>
      <c r="AW337" s="193" t="s">
        <v>113</v>
      </c>
      <c r="AX337" s="193" t="s">
        <v>226</v>
      </c>
      <c r="AY337" s="193" t="s">
        <v>575</v>
      </c>
      <c r="AZ337" s="193" t="s">
        <v>695</v>
      </c>
      <c r="BA337" s="337" t="s">
        <v>402</v>
      </c>
      <c r="BD337" s="335" t="s">
        <v>587</v>
      </c>
      <c r="BE337" s="193" t="s">
        <v>481</v>
      </c>
      <c r="BF337" s="193" t="s">
        <v>360</v>
      </c>
      <c r="BG337" s="193" t="s">
        <v>169</v>
      </c>
      <c r="BH337" s="193" t="s">
        <v>214</v>
      </c>
      <c r="BI337" s="193" t="s">
        <v>503</v>
      </c>
      <c r="BJ337" s="193" t="s">
        <v>683</v>
      </c>
      <c r="BK337" s="193" t="s">
        <v>145</v>
      </c>
      <c r="BL337" s="193" t="s">
        <v>572</v>
      </c>
      <c r="BM337" s="193" t="s">
        <v>699</v>
      </c>
      <c r="BN337" s="346" t="s">
        <v>76</v>
      </c>
      <c r="BO337" s="347" t="s">
        <v>230</v>
      </c>
      <c r="BP337" s="336" t="s">
        <v>361</v>
      </c>
      <c r="BQ337" s="348" t="s">
        <v>467</v>
      </c>
      <c r="BR337" s="349" t="s">
        <v>550</v>
      </c>
      <c r="BS337" s="193" t="s">
        <v>576</v>
      </c>
      <c r="BT337" s="193" t="s">
        <v>426</v>
      </c>
      <c r="BU337" s="193" t="s">
        <v>604</v>
      </c>
      <c r="BV337" s="193" t="s">
        <v>335</v>
      </c>
      <c r="BW337" s="193" t="s">
        <v>579</v>
      </c>
      <c r="BX337" s="193" t="s">
        <v>263</v>
      </c>
      <c r="BY337" s="193" t="s">
        <v>274</v>
      </c>
      <c r="BZ337" s="193" t="s">
        <v>195</v>
      </c>
      <c r="CA337" s="193" t="s">
        <v>326</v>
      </c>
      <c r="CB337" s="337" t="s">
        <v>125</v>
      </c>
    </row>
    <row r="338" spans="2:80" x14ac:dyDescent="0.2">
      <c r="B338" s="332" t="s">
        <v>190</v>
      </c>
      <c r="C338" s="331" t="s">
        <v>165</v>
      </c>
      <c r="D338" s="332" t="s">
        <v>202</v>
      </c>
      <c r="E338" s="332" t="s">
        <v>201</v>
      </c>
      <c r="F338" s="332" t="s">
        <v>195</v>
      </c>
      <c r="G338" s="332" t="s">
        <v>188</v>
      </c>
      <c r="H338" s="332" t="s">
        <v>205</v>
      </c>
      <c r="I338" s="332" t="s">
        <v>199</v>
      </c>
      <c r="J338" s="332" t="s">
        <v>85</v>
      </c>
      <c r="K338" s="332" t="s">
        <v>177</v>
      </c>
      <c r="L338" s="332" t="s">
        <v>203</v>
      </c>
      <c r="M338" s="332" t="s">
        <v>197</v>
      </c>
      <c r="N338" s="333" t="s">
        <v>196</v>
      </c>
      <c r="O338" s="332" t="s">
        <v>191</v>
      </c>
      <c r="P338" s="332" t="s">
        <v>172</v>
      </c>
      <c r="Q338" s="332" t="s">
        <v>200</v>
      </c>
      <c r="R338" s="332" t="s">
        <v>194</v>
      </c>
      <c r="S338" s="332" t="s">
        <v>189</v>
      </c>
      <c r="T338" s="332" t="s">
        <v>187</v>
      </c>
      <c r="U338" s="332" t="s">
        <v>182</v>
      </c>
      <c r="V338" s="332" t="s">
        <v>193</v>
      </c>
      <c r="W338" s="332" t="s">
        <v>192</v>
      </c>
      <c r="X338" s="332" t="s">
        <v>153</v>
      </c>
      <c r="Y338" s="334" t="s">
        <v>204</v>
      </c>
      <c r="Z338" s="332" t="s">
        <v>198</v>
      </c>
      <c r="AC338" s="193" t="s">
        <v>195</v>
      </c>
      <c r="AD338" s="335" t="s">
        <v>165</v>
      </c>
      <c r="AE338" s="193" t="s">
        <v>2</v>
      </c>
      <c r="AF338" s="193" t="s">
        <v>320</v>
      </c>
      <c r="AG338" s="193" t="s">
        <v>212</v>
      </c>
      <c r="AH338" s="193" t="s">
        <v>675</v>
      </c>
      <c r="AI338" s="193" t="s">
        <v>697</v>
      </c>
      <c r="AJ338" s="193" t="s">
        <v>82</v>
      </c>
      <c r="AK338" s="193" t="s">
        <v>593</v>
      </c>
      <c r="AL338" s="193" t="s">
        <v>171</v>
      </c>
      <c r="AM338" s="193" t="s">
        <v>276</v>
      </c>
      <c r="AN338" s="193" t="s">
        <v>393</v>
      </c>
      <c r="AO338" s="336" t="s">
        <v>174</v>
      </c>
      <c r="AP338" s="193" t="s">
        <v>645</v>
      </c>
      <c r="AQ338" s="193" t="s">
        <v>642</v>
      </c>
      <c r="AR338" s="193" t="s">
        <v>177</v>
      </c>
      <c r="AS338" s="193" t="s">
        <v>205</v>
      </c>
      <c r="AT338" s="193" t="s">
        <v>222</v>
      </c>
      <c r="AU338" s="193" t="s">
        <v>317</v>
      </c>
      <c r="AV338" s="193" t="s">
        <v>325</v>
      </c>
      <c r="AW338" s="193" t="s">
        <v>441</v>
      </c>
      <c r="AX338" s="193" t="s">
        <v>599</v>
      </c>
      <c r="AY338" s="193" t="s">
        <v>698</v>
      </c>
      <c r="AZ338" s="337" t="s">
        <v>185</v>
      </c>
      <c r="BA338" s="193" t="s">
        <v>90</v>
      </c>
      <c r="BD338" s="193" t="s">
        <v>257</v>
      </c>
      <c r="BE338" s="335" t="s">
        <v>380</v>
      </c>
      <c r="BF338" s="193" t="s">
        <v>189</v>
      </c>
      <c r="BG338" s="193" t="s">
        <v>325</v>
      </c>
      <c r="BH338" s="193" t="s">
        <v>119</v>
      </c>
      <c r="BI338" s="193" t="s">
        <v>549</v>
      </c>
      <c r="BJ338" s="193" t="s">
        <v>179</v>
      </c>
      <c r="BK338" s="193" t="s">
        <v>237</v>
      </c>
      <c r="BL338" s="193" t="s">
        <v>276</v>
      </c>
      <c r="BM338" s="193" t="s">
        <v>618</v>
      </c>
      <c r="BN338" s="346" t="s">
        <v>687</v>
      </c>
      <c r="BO338" s="347" t="s">
        <v>104</v>
      </c>
      <c r="BP338" s="336" t="s">
        <v>596</v>
      </c>
      <c r="BQ338" s="348" t="s">
        <v>693</v>
      </c>
      <c r="BR338" s="349" t="s">
        <v>535</v>
      </c>
      <c r="BS338" s="193" t="s">
        <v>290</v>
      </c>
      <c r="BT338" s="193" t="s">
        <v>310</v>
      </c>
      <c r="BU338" s="193" t="s">
        <v>416</v>
      </c>
      <c r="BV338" s="193" t="s">
        <v>496</v>
      </c>
      <c r="BW338" s="193" t="s">
        <v>148</v>
      </c>
      <c r="BX338" s="193" t="s">
        <v>466</v>
      </c>
      <c r="BY338" s="193" t="s">
        <v>640</v>
      </c>
      <c r="BZ338" s="193" t="s">
        <v>79</v>
      </c>
      <c r="CA338" s="337" t="s">
        <v>650</v>
      </c>
      <c r="CB338" s="193" t="s">
        <v>654</v>
      </c>
    </row>
    <row r="339" spans="2:80" x14ac:dyDescent="0.2">
      <c r="B339" s="332" t="s">
        <v>2</v>
      </c>
      <c r="C339" s="332" t="s">
        <v>255</v>
      </c>
      <c r="D339" s="331" t="s">
        <v>73</v>
      </c>
      <c r="E339" s="332" t="s">
        <v>96</v>
      </c>
      <c r="F339" s="332" t="s">
        <v>261</v>
      </c>
      <c r="G339" s="332" t="s">
        <v>222</v>
      </c>
      <c r="H339" s="332" t="s">
        <v>249</v>
      </c>
      <c r="I339" s="332" t="s">
        <v>268</v>
      </c>
      <c r="J339" s="332" t="s">
        <v>264</v>
      </c>
      <c r="K339" s="332" t="s">
        <v>259</v>
      </c>
      <c r="L339" s="332" t="s">
        <v>251</v>
      </c>
      <c r="M339" s="332" t="s">
        <v>266</v>
      </c>
      <c r="N339" s="333" t="s">
        <v>262</v>
      </c>
      <c r="O339" s="332" t="s">
        <v>257</v>
      </c>
      <c r="P339" s="332" t="s">
        <v>256</v>
      </c>
      <c r="Q339" s="332" t="s">
        <v>265</v>
      </c>
      <c r="R339" s="332" t="s">
        <v>161</v>
      </c>
      <c r="S339" s="332" t="s">
        <v>260</v>
      </c>
      <c r="T339" s="332" t="s">
        <v>254</v>
      </c>
      <c r="U339" s="332" t="s">
        <v>250</v>
      </c>
      <c r="V339" s="332" t="s">
        <v>263</v>
      </c>
      <c r="W339" s="332" t="s">
        <v>258</v>
      </c>
      <c r="X339" s="334" t="s">
        <v>253</v>
      </c>
      <c r="Y339" s="332" t="s">
        <v>252</v>
      </c>
      <c r="Z339" s="332" t="s">
        <v>267</v>
      </c>
      <c r="AC339" s="193" t="s">
        <v>319</v>
      </c>
      <c r="AD339" s="193" t="s">
        <v>134</v>
      </c>
      <c r="AE339" s="335" t="s">
        <v>73</v>
      </c>
      <c r="AF339" s="193" t="s">
        <v>233</v>
      </c>
      <c r="AG339" s="193" t="s">
        <v>202</v>
      </c>
      <c r="AH339" s="193" t="s">
        <v>219</v>
      </c>
      <c r="AI339" s="193" t="s">
        <v>683</v>
      </c>
      <c r="AJ339" s="193" t="s">
        <v>236</v>
      </c>
      <c r="AK339" s="193" t="s">
        <v>700</v>
      </c>
      <c r="AL339" s="193" t="s">
        <v>615</v>
      </c>
      <c r="AM339" s="193" t="s">
        <v>238</v>
      </c>
      <c r="AN339" s="193" t="s">
        <v>147</v>
      </c>
      <c r="AO339" s="336" t="s">
        <v>627</v>
      </c>
      <c r="AP339" s="193" t="s">
        <v>433</v>
      </c>
      <c r="AQ339" s="193" t="s">
        <v>606</v>
      </c>
      <c r="AR339" s="193" t="s">
        <v>312</v>
      </c>
      <c r="AS339" s="193" t="s">
        <v>126</v>
      </c>
      <c r="AT339" s="193" t="s">
        <v>268</v>
      </c>
      <c r="AU339" s="193" t="s">
        <v>372</v>
      </c>
      <c r="AV339" s="193" t="s">
        <v>199</v>
      </c>
      <c r="AW339" s="193" t="s">
        <v>701</v>
      </c>
      <c r="AX339" s="193" t="s">
        <v>480</v>
      </c>
      <c r="AY339" s="337" t="s">
        <v>288</v>
      </c>
      <c r="AZ339" s="193" t="s">
        <v>622</v>
      </c>
      <c r="BA339" s="193" t="s">
        <v>248</v>
      </c>
      <c r="BD339" s="193" t="s">
        <v>581</v>
      </c>
      <c r="BE339" s="193" t="s">
        <v>146</v>
      </c>
      <c r="BF339" s="335" t="s">
        <v>573</v>
      </c>
      <c r="BG339" s="193" t="s">
        <v>621</v>
      </c>
      <c r="BH339" s="193" t="s">
        <v>502</v>
      </c>
      <c r="BI339" s="193" t="s">
        <v>255</v>
      </c>
      <c r="BJ339" s="193" t="s">
        <v>375</v>
      </c>
      <c r="BK339" s="193" t="s">
        <v>188</v>
      </c>
      <c r="BL339" s="193" t="s">
        <v>322</v>
      </c>
      <c r="BM339" s="193" t="s">
        <v>77</v>
      </c>
      <c r="BN339" s="346" t="s">
        <v>111</v>
      </c>
      <c r="BO339" s="347" t="s">
        <v>101</v>
      </c>
      <c r="BP339" s="336" t="s">
        <v>336</v>
      </c>
      <c r="BQ339" s="348" t="s">
        <v>609</v>
      </c>
      <c r="BR339" s="349" t="s">
        <v>443</v>
      </c>
      <c r="BS339" s="193" t="s">
        <v>175</v>
      </c>
      <c r="BT339" s="193" t="s">
        <v>619</v>
      </c>
      <c r="BU339" s="193" t="s">
        <v>698</v>
      </c>
      <c r="BV339" s="193" t="s">
        <v>382</v>
      </c>
      <c r="BW339" s="193" t="s">
        <v>675</v>
      </c>
      <c r="BX339" s="193" t="s">
        <v>183</v>
      </c>
      <c r="BY339" s="193" t="s">
        <v>531</v>
      </c>
      <c r="BZ339" s="337" t="s">
        <v>403</v>
      </c>
      <c r="CA339" s="193" t="s">
        <v>215</v>
      </c>
      <c r="CB339" s="193" t="s">
        <v>350</v>
      </c>
    </row>
    <row r="340" spans="2:80" x14ac:dyDescent="0.2">
      <c r="B340" s="332" t="s">
        <v>293</v>
      </c>
      <c r="C340" s="332" t="s">
        <v>320</v>
      </c>
      <c r="D340" s="332" t="s">
        <v>319</v>
      </c>
      <c r="E340" s="331" t="s">
        <v>314</v>
      </c>
      <c r="F340" s="332" t="s">
        <v>212</v>
      </c>
      <c r="G340" s="332" t="s">
        <v>323</v>
      </c>
      <c r="H340" s="332" t="s">
        <v>317</v>
      </c>
      <c r="I340" s="332" t="s">
        <v>312</v>
      </c>
      <c r="J340" s="332" t="s">
        <v>305</v>
      </c>
      <c r="K340" s="332" t="s">
        <v>325</v>
      </c>
      <c r="L340" s="332" t="s">
        <v>144</v>
      </c>
      <c r="M340" s="332" t="s">
        <v>315</v>
      </c>
      <c r="N340" s="333" t="s">
        <v>327</v>
      </c>
      <c r="O340" s="332" t="s">
        <v>300</v>
      </c>
      <c r="P340" s="332" t="s">
        <v>321</v>
      </c>
      <c r="Q340" s="332" t="s">
        <v>313</v>
      </c>
      <c r="R340" s="332" t="s">
        <v>326</v>
      </c>
      <c r="S340" s="332" t="s">
        <v>324</v>
      </c>
      <c r="T340" s="332" t="s">
        <v>287</v>
      </c>
      <c r="U340" s="332" t="s">
        <v>318</v>
      </c>
      <c r="V340" s="332" t="s">
        <v>328</v>
      </c>
      <c r="W340" s="334" t="s">
        <v>81</v>
      </c>
      <c r="X340" s="332" t="s">
        <v>322</v>
      </c>
      <c r="Y340" s="332" t="s">
        <v>316</v>
      </c>
      <c r="Z340" s="332" t="s">
        <v>311</v>
      </c>
      <c r="AC340" s="193" t="s">
        <v>190</v>
      </c>
      <c r="AD340" s="193" t="s">
        <v>201</v>
      </c>
      <c r="AE340" s="193" t="s">
        <v>261</v>
      </c>
      <c r="AF340" s="335" t="s">
        <v>314</v>
      </c>
      <c r="AG340" s="193" t="s">
        <v>293</v>
      </c>
      <c r="AH340" s="193" t="s">
        <v>294</v>
      </c>
      <c r="AI340" s="193" t="s">
        <v>277</v>
      </c>
      <c r="AJ340" s="193" t="s">
        <v>641</v>
      </c>
      <c r="AK340" s="193" t="s">
        <v>687</v>
      </c>
      <c r="AL340" s="193" t="s">
        <v>692</v>
      </c>
      <c r="AM340" s="193" t="s">
        <v>610</v>
      </c>
      <c r="AN340" s="193" t="s">
        <v>299</v>
      </c>
      <c r="AO340" s="336" t="s">
        <v>629</v>
      </c>
      <c r="AP340" s="193" t="s">
        <v>214</v>
      </c>
      <c r="AQ340" s="193" t="s">
        <v>541</v>
      </c>
      <c r="AR340" s="193" t="s">
        <v>188</v>
      </c>
      <c r="AS340" s="193" t="s">
        <v>85</v>
      </c>
      <c r="AT340" s="193" t="s">
        <v>259</v>
      </c>
      <c r="AU340" s="193" t="s">
        <v>305</v>
      </c>
      <c r="AV340" s="193" t="s">
        <v>323</v>
      </c>
      <c r="AW340" s="193" t="s">
        <v>162</v>
      </c>
      <c r="AX340" s="337" t="s">
        <v>699</v>
      </c>
      <c r="AY340" s="193" t="s">
        <v>309</v>
      </c>
      <c r="AZ340" s="193" t="s">
        <v>518</v>
      </c>
      <c r="BA340" s="193" t="s">
        <v>637</v>
      </c>
      <c r="BD340" s="193" t="s">
        <v>384</v>
      </c>
      <c r="BE340" s="193" t="s">
        <v>446</v>
      </c>
      <c r="BF340" s="193" t="s">
        <v>273</v>
      </c>
      <c r="BG340" s="335" t="s">
        <v>166</v>
      </c>
      <c r="BH340" s="193" t="s">
        <v>247</v>
      </c>
      <c r="BI340" s="193" t="s">
        <v>213</v>
      </c>
      <c r="BJ340" s="193" t="s">
        <v>597</v>
      </c>
      <c r="BK340" s="193" t="s">
        <v>636</v>
      </c>
      <c r="BL340" s="193" t="s">
        <v>536</v>
      </c>
      <c r="BM340" s="193" t="s">
        <v>625</v>
      </c>
      <c r="BN340" s="346" t="s">
        <v>250</v>
      </c>
      <c r="BO340" s="347" t="s">
        <v>374</v>
      </c>
      <c r="BP340" s="336" t="s">
        <v>204</v>
      </c>
      <c r="BQ340" s="348" t="s">
        <v>144</v>
      </c>
      <c r="BR340" s="349" t="s">
        <v>134</v>
      </c>
      <c r="BS340" s="193" t="s">
        <v>351</v>
      </c>
      <c r="BT340" s="193" t="s">
        <v>75</v>
      </c>
      <c r="BU340" s="193" t="s">
        <v>651</v>
      </c>
      <c r="BV340" s="193" t="s">
        <v>516</v>
      </c>
      <c r="BW340" s="193" t="s">
        <v>242</v>
      </c>
      <c r="BX340" s="193" t="s">
        <v>630</v>
      </c>
      <c r="BY340" s="337" t="s">
        <v>695</v>
      </c>
      <c r="BZ340" s="193" t="s">
        <v>425</v>
      </c>
      <c r="CA340" s="193" t="s">
        <v>664</v>
      </c>
      <c r="CB340" s="193" t="s">
        <v>241</v>
      </c>
    </row>
    <row r="341" spans="2:80" x14ac:dyDescent="0.2">
      <c r="B341" s="332" t="s">
        <v>380</v>
      </c>
      <c r="C341" s="332" t="s">
        <v>331</v>
      </c>
      <c r="D341" s="332" t="s">
        <v>233</v>
      </c>
      <c r="E341" s="332" t="s">
        <v>369</v>
      </c>
      <c r="F341" s="331" t="s">
        <v>368</v>
      </c>
      <c r="G341" s="332" t="s">
        <v>112</v>
      </c>
      <c r="H341" s="332" t="s">
        <v>374</v>
      </c>
      <c r="I341" s="332" t="s">
        <v>372</v>
      </c>
      <c r="J341" s="332" t="s">
        <v>366</v>
      </c>
      <c r="K341" s="332" t="s">
        <v>157</v>
      </c>
      <c r="L341" s="332" t="s">
        <v>108</v>
      </c>
      <c r="M341" s="332" t="s">
        <v>370</v>
      </c>
      <c r="N341" s="333" t="s">
        <v>274</v>
      </c>
      <c r="O341" s="332" t="s">
        <v>381</v>
      </c>
      <c r="P341" s="332" t="s">
        <v>376</v>
      </c>
      <c r="Q341" s="332" t="s">
        <v>94</v>
      </c>
      <c r="R341" s="332" t="s">
        <v>367</v>
      </c>
      <c r="S341" s="332" t="s">
        <v>379</v>
      </c>
      <c r="T341" s="332" t="s">
        <v>375</v>
      </c>
      <c r="U341" s="332" t="s">
        <v>373</v>
      </c>
      <c r="V341" s="334" t="s">
        <v>365</v>
      </c>
      <c r="W341" s="332" t="s">
        <v>378</v>
      </c>
      <c r="X341" s="332" t="s">
        <v>377</v>
      </c>
      <c r="Y341" s="332" t="s">
        <v>218</v>
      </c>
      <c r="Z341" s="332" t="s">
        <v>371</v>
      </c>
      <c r="AC341" s="193" t="s">
        <v>123</v>
      </c>
      <c r="AD341" s="193" t="s">
        <v>369</v>
      </c>
      <c r="AE341" s="193" t="s">
        <v>255</v>
      </c>
      <c r="AF341" s="193" t="s">
        <v>128</v>
      </c>
      <c r="AG341" s="335" t="s">
        <v>368</v>
      </c>
      <c r="AH341" s="193" t="s">
        <v>696</v>
      </c>
      <c r="AI341" s="193" t="s">
        <v>633</v>
      </c>
      <c r="AJ341" s="193" t="s">
        <v>672</v>
      </c>
      <c r="AK341" s="193" t="s">
        <v>353</v>
      </c>
      <c r="AL341" s="193" t="s">
        <v>340</v>
      </c>
      <c r="AM341" s="193" t="s">
        <v>510</v>
      </c>
      <c r="AN341" s="193" t="s">
        <v>659</v>
      </c>
      <c r="AO341" s="336" t="s">
        <v>75</v>
      </c>
      <c r="AP341" s="193" t="s">
        <v>588</v>
      </c>
      <c r="AQ341" s="193" t="s">
        <v>357</v>
      </c>
      <c r="AR341" s="193" t="s">
        <v>120</v>
      </c>
      <c r="AS341" s="193" t="s">
        <v>366</v>
      </c>
      <c r="AT341" s="193" t="s">
        <v>249</v>
      </c>
      <c r="AU341" s="193" t="s">
        <v>125</v>
      </c>
      <c r="AV341" s="193" t="s">
        <v>157</v>
      </c>
      <c r="AW341" s="337" t="s">
        <v>653</v>
      </c>
      <c r="AX341" s="193" t="s">
        <v>362</v>
      </c>
      <c r="AY341" s="193" t="s">
        <v>548</v>
      </c>
      <c r="AZ341" s="193" t="s">
        <v>345</v>
      </c>
      <c r="BA341" s="193" t="s">
        <v>693</v>
      </c>
      <c r="BD341" s="193" t="s">
        <v>701</v>
      </c>
      <c r="BE341" s="193" t="s">
        <v>465</v>
      </c>
      <c r="BF341" s="193" t="s">
        <v>672</v>
      </c>
      <c r="BG341" s="193" t="s">
        <v>78</v>
      </c>
      <c r="BH341" s="335" t="s">
        <v>652</v>
      </c>
      <c r="BI341" s="193" t="s">
        <v>462</v>
      </c>
      <c r="BJ341" s="193" t="s">
        <v>337</v>
      </c>
      <c r="BK341" s="193" t="s">
        <v>97</v>
      </c>
      <c r="BL341" s="193" t="s">
        <v>115</v>
      </c>
      <c r="BM341" s="193" t="s">
        <v>424</v>
      </c>
      <c r="BN341" s="346" t="s">
        <v>620</v>
      </c>
      <c r="BO341" s="347" t="s">
        <v>598</v>
      </c>
      <c r="BP341" s="336" t="s">
        <v>383</v>
      </c>
      <c r="BQ341" s="348" t="s">
        <v>656</v>
      </c>
      <c r="BR341" s="349" t="s">
        <v>275</v>
      </c>
      <c r="BS341" s="193" t="s">
        <v>268</v>
      </c>
      <c r="BT341" s="193" t="s">
        <v>371</v>
      </c>
      <c r="BU341" s="193" t="s">
        <v>197</v>
      </c>
      <c r="BV341" s="193" t="s">
        <v>314</v>
      </c>
      <c r="BW341" s="193" t="s">
        <v>127</v>
      </c>
      <c r="BX341" s="337" t="s">
        <v>147</v>
      </c>
      <c r="BY341" s="193" t="s">
        <v>574</v>
      </c>
      <c r="BZ341" s="193" t="s">
        <v>401</v>
      </c>
      <c r="CA341" s="193" t="s">
        <v>303</v>
      </c>
      <c r="CB341" s="193" t="s">
        <v>297</v>
      </c>
    </row>
    <row r="342" spans="2:80" x14ac:dyDescent="0.2">
      <c r="B342" s="332" t="s">
        <v>391</v>
      </c>
      <c r="C342" s="332" t="s">
        <v>415</v>
      </c>
      <c r="D342" s="332" t="s">
        <v>411</v>
      </c>
      <c r="E342" s="332" t="s">
        <v>273</v>
      </c>
      <c r="F342" s="332" t="s">
        <v>355</v>
      </c>
      <c r="G342" s="331" t="s">
        <v>413</v>
      </c>
      <c r="H342" s="332" t="s">
        <v>93</v>
      </c>
      <c r="I342" s="332" t="s">
        <v>421</v>
      </c>
      <c r="J342" s="332" t="s">
        <v>419</v>
      </c>
      <c r="K342" s="332" t="s">
        <v>361</v>
      </c>
      <c r="L342" s="332" t="s">
        <v>403</v>
      </c>
      <c r="M342" s="332" t="s">
        <v>420</v>
      </c>
      <c r="N342" s="333" t="s">
        <v>235</v>
      </c>
      <c r="O342" s="332" t="s">
        <v>418</v>
      </c>
      <c r="P342" s="332" t="s">
        <v>217</v>
      </c>
      <c r="Q342" s="332" t="s">
        <v>422</v>
      </c>
      <c r="R342" s="332" t="s">
        <v>97</v>
      </c>
      <c r="S342" s="332" t="s">
        <v>334</v>
      </c>
      <c r="T342" s="332" t="s">
        <v>414</v>
      </c>
      <c r="U342" s="334" t="s">
        <v>410</v>
      </c>
      <c r="V342" s="332" t="s">
        <v>156</v>
      </c>
      <c r="W342" s="332" t="s">
        <v>417</v>
      </c>
      <c r="X342" s="332" t="s">
        <v>416</v>
      </c>
      <c r="Y342" s="332" t="s">
        <v>412</v>
      </c>
      <c r="Z342" s="332" t="s">
        <v>358</v>
      </c>
      <c r="AC342" s="193" t="s">
        <v>156</v>
      </c>
      <c r="AD342" s="193" t="s">
        <v>559</v>
      </c>
      <c r="AE342" s="193" t="s">
        <v>110</v>
      </c>
      <c r="AF342" s="193" t="s">
        <v>417</v>
      </c>
      <c r="AG342" s="193" t="s">
        <v>424</v>
      </c>
      <c r="AH342" s="335" t="s">
        <v>413</v>
      </c>
      <c r="AI342" s="193" t="s">
        <v>387</v>
      </c>
      <c r="AJ342" s="193" t="s">
        <v>115</v>
      </c>
      <c r="AK342" s="193" t="s">
        <v>93</v>
      </c>
      <c r="AL342" s="193" t="s">
        <v>556</v>
      </c>
      <c r="AM342" s="193" t="s">
        <v>476</v>
      </c>
      <c r="AN342" s="193" t="s">
        <v>279</v>
      </c>
      <c r="AO342" s="336" t="s">
        <v>101</v>
      </c>
      <c r="AP342" s="193" t="s">
        <v>582</v>
      </c>
      <c r="AQ342" s="193" t="s">
        <v>405</v>
      </c>
      <c r="AR342" s="193" t="s">
        <v>632</v>
      </c>
      <c r="AS342" s="193" t="s">
        <v>105</v>
      </c>
      <c r="AT342" s="193" t="s">
        <v>406</v>
      </c>
      <c r="AU342" s="193" t="s">
        <v>335</v>
      </c>
      <c r="AV342" s="337" t="s">
        <v>666</v>
      </c>
      <c r="AW342" s="193" t="s">
        <v>70</v>
      </c>
      <c r="AX342" s="193" t="s">
        <v>409</v>
      </c>
      <c r="AY342" s="193" t="s">
        <v>579</v>
      </c>
      <c r="AZ342" s="193" t="s">
        <v>667</v>
      </c>
      <c r="BA342" s="193" t="s">
        <v>390</v>
      </c>
      <c r="BD342" s="193" t="s">
        <v>661</v>
      </c>
      <c r="BE342" s="193" t="s">
        <v>333</v>
      </c>
      <c r="BF342" s="193" t="s">
        <v>635</v>
      </c>
      <c r="BG342" s="193" t="s">
        <v>478</v>
      </c>
      <c r="BH342" s="193" t="s">
        <v>436</v>
      </c>
      <c r="BI342" s="335" t="s">
        <v>548</v>
      </c>
      <c r="BJ342" s="193" t="s">
        <v>359</v>
      </c>
      <c r="BK342" s="193" t="s">
        <v>294</v>
      </c>
      <c r="BL342" s="193" t="s">
        <v>485</v>
      </c>
      <c r="BM342" s="193" t="s">
        <v>271</v>
      </c>
      <c r="BN342" s="346" t="s">
        <v>420</v>
      </c>
      <c r="BO342" s="347" t="s">
        <v>106</v>
      </c>
      <c r="BP342" s="336" t="s">
        <v>211</v>
      </c>
      <c r="BQ342" s="348" t="s">
        <v>452</v>
      </c>
      <c r="BR342" s="349" t="s">
        <v>527</v>
      </c>
      <c r="BS342" s="193" t="s">
        <v>142</v>
      </c>
      <c r="BT342" s="193" t="s">
        <v>363</v>
      </c>
      <c r="BU342" s="193" t="s">
        <v>677</v>
      </c>
      <c r="BV342" s="193" t="s">
        <v>484</v>
      </c>
      <c r="BW342" s="337" t="s">
        <v>674</v>
      </c>
      <c r="BX342" s="193" t="s">
        <v>205</v>
      </c>
      <c r="BY342" s="193" t="s">
        <v>316</v>
      </c>
      <c r="BZ342" s="193" t="s">
        <v>135</v>
      </c>
      <c r="CA342" s="193" t="s">
        <v>73</v>
      </c>
      <c r="CB342" s="193" t="s">
        <v>373</v>
      </c>
    </row>
    <row r="343" spans="2:80" x14ac:dyDescent="0.2">
      <c r="B343" s="332" t="s">
        <v>76</v>
      </c>
      <c r="C343" s="332" t="s">
        <v>173</v>
      </c>
      <c r="D343" s="332" t="s">
        <v>456</v>
      </c>
      <c r="E343" s="332" t="s">
        <v>454</v>
      </c>
      <c r="F343" s="332" t="s">
        <v>461</v>
      </c>
      <c r="G343" s="332" t="s">
        <v>458</v>
      </c>
      <c r="H343" s="331" t="s">
        <v>183</v>
      </c>
      <c r="I343" s="332" t="s">
        <v>452</v>
      </c>
      <c r="J343" s="332" t="s">
        <v>229</v>
      </c>
      <c r="K343" s="332" t="s">
        <v>459</v>
      </c>
      <c r="L343" s="332" t="s">
        <v>457</v>
      </c>
      <c r="M343" s="332" t="s">
        <v>339</v>
      </c>
      <c r="N343" s="333" t="s">
        <v>462</v>
      </c>
      <c r="O343" s="332" t="s">
        <v>437</v>
      </c>
      <c r="P343" s="332" t="s">
        <v>168</v>
      </c>
      <c r="Q343" s="332" t="s">
        <v>453</v>
      </c>
      <c r="R343" s="332" t="s">
        <v>449</v>
      </c>
      <c r="S343" s="332" t="s">
        <v>460</v>
      </c>
      <c r="T343" s="334" t="s">
        <v>290</v>
      </c>
      <c r="U343" s="332" t="s">
        <v>140</v>
      </c>
      <c r="V343" s="332" t="s">
        <v>463</v>
      </c>
      <c r="W343" s="332" t="s">
        <v>178</v>
      </c>
      <c r="X343" s="332" t="s">
        <v>283</v>
      </c>
      <c r="Y343" s="332" t="s">
        <v>455</v>
      </c>
      <c r="Z343" s="332" t="s">
        <v>384</v>
      </c>
      <c r="AC343" s="193" t="s">
        <v>384</v>
      </c>
      <c r="AD343" s="193" t="s">
        <v>178</v>
      </c>
      <c r="AE343" s="193" t="s">
        <v>490</v>
      </c>
      <c r="AF343" s="193" t="s">
        <v>221</v>
      </c>
      <c r="AG343" s="193" t="s">
        <v>527</v>
      </c>
      <c r="AH343" s="193" t="s">
        <v>459</v>
      </c>
      <c r="AI343" s="335" t="s">
        <v>183</v>
      </c>
      <c r="AJ343" s="193" t="s">
        <v>344</v>
      </c>
      <c r="AK343" s="193" t="s">
        <v>528</v>
      </c>
      <c r="AL343" s="193" t="s">
        <v>505</v>
      </c>
      <c r="AM343" s="193" t="s">
        <v>444</v>
      </c>
      <c r="AN343" s="193" t="s">
        <v>169</v>
      </c>
      <c r="AO343" s="336" t="s">
        <v>603</v>
      </c>
      <c r="AP343" s="193" t="s">
        <v>512</v>
      </c>
      <c r="AQ343" s="193" t="s">
        <v>151</v>
      </c>
      <c r="AR343" s="193" t="s">
        <v>674</v>
      </c>
      <c r="AS343" s="193" t="s">
        <v>447</v>
      </c>
      <c r="AT343" s="193" t="s">
        <v>275</v>
      </c>
      <c r="AU343" s="337" t="s">
        <v>648</v>
      </c>
      <c r="AV343" s="193" t="s">
        <v>176</v>
      </c>
      <c r="AW343" s="193" t="s">
        <v>540</v>
      </c>
      <c r="AX343" s="193" t="s">
        <v>597</v>
      </c>
      <c r="AY343" s="193" t="s">
        <v>662</v>
      </c>
      <c r="AZ343" s="193" t="s">
        <v>142</v>
      </c>
      <c r="BA343" s="193" t="s">
        <v>451</v>
      </c>
      <c r="BD343" s="193" t="s">
        <v>198</v>
      </c>
      <c r="BE343" s="193" t="s">
        <v>315</v>
      </c>
      <c r="BF343" s="193" t="s">
        <v>128</v>
      </c>
      <c r="BG343" s="193" t="s">
        <v>265</v>
      </c>
      <c r="BH343" s="193" t="s">
        <v>372</v>
      </c>
      <c r="BI343" s="193" t="s">
        <v>71</v>
      </c>
      <c r="BJ343" s="335" t="s">
        <v>605</v>
      </c>
      <c r="BK343" s="193" t="s">
        <v>514</v>
      </c>
      <c r="BL343" s="193" t="s">
        <v>476</v>
      </c>
      <c r="BM343" s="193" t="s">
        <v>627</v>
      </c>
      <c r="BN343" s="346" t="s">
        <v>304</v>
      </c>
      <c r="BO343" s="347" t="s">
        <v>100</v>
      </c>
      <c r="BP343" s="336" t="s">
        <v>520</v>
      </c>
      <c r="BQ343" s="348" t="s">
        <v>332</v>
      </c>
      <c r="BR343" s="349" t="s">
        <v>480</v>
      </c>
      <c r="BS343" s="193" t="s">
        <v>355</v>
      </c>
      <c r="BT343" s="193" t="s">
        <v>270</v>
      </c>
      <c r="BU343" s="193" t="s">
        <v>560</v>
      </c>
      <c r="BV343" s="337" t="s">
        <v>463</v>
      </c>
      <c r="BW343" s="193" t="s">
        <v>396</v>
      </c>
      <c r="BX343" s="193" t="s">
        <v>186</v>
      </c>
      <c r="BY343" s="193" t="s">
        <v>670</v>
      </c>
      <c r="BZ343" s="193" t="s">
        <v>404</v>
      </c>
      <c r="CA343" s="193" t="s">
        <v>666</v>
      </c>
      <c r="CB343" s="193" t="s">
        <v>1</v>
      </c>
    </row>
    <row r="344" spans="2:80" x14ac:dyDescent="0.2">
      <c r="B344" s="332" t="s">
        <v>500</v>
      </c>
      <c r="C344" s="332" t="s">
        <v>495</v>
      </c>
      <c r="D344" s="332" t="s">
        <v>215</v>
      </c>
      <c r="E344" s="332" t="s">
        <v>106</v>
      </c>
      <c r="F344" s="332" t="s">
        <v>491</v>
      </c>
      <c r="G344" s="332" t="s">
        <v>344</v>
      </c>
      <c r="H344" s="332" t="s">
        <v>493</v>
      </c>
      <c r="I344" s="331" t="s">
        <v>427</v>
      </c>
      <c r="J344" s="332" t="s">
        <v>115</v>
      </c>
      <c r="K344" s="332" t="s">
        <v>498</v>
      </c>
      <c r="L344" s="332" t="s">
        <v>0</v>
      </c>
      <c r="M344" s="332" t="s">
        <v>352</v>
      </c>
      <c r="N344" s="333" t="s">
        <v>492</v>
      </c>
      <c r="O344" s="332" t="s">
        <v>152</v>
      </c>
      <c r="P344" s="332" t="s">
        <v>496</v>
      </c>
      <c r="Q344" s="332" t="s">
        <v>166</v>
      </c>
      <c r="R344" s="332" t="s">
        <v>270</v>
      </c>
      <c r="S344" s="334" t="s">
        <v>499</v>
      </c>
      <c r="T344" s="332" t="s">
        <v>388</v>
      </c>
      <c r="U344" s="332" t="s">
        <v>494</v>
      </c>
      <c r="V344" s="332" t="s">
        <v>490</v>
      </c>
      <c r="W344" s="332" t="s">
        <v>467</v>
      </c>
      <c r="X344" s="332" t="s">
        <v>497</v>
      </c>
      <c r="Y344" s="332" t="s">
        <v>110</v>
      </c>
      <c r="Z344" s="332" t="s">
        <v>89</v>
      </c>
      <c r="AC344" s="193" t="s">
        <v>532</v>
      </c>
      <c r="AD344" s="193" t="s">
        <v>416</v>
      </c>
      <c r="AE344" s="193" t="s">
        <v>497</v>
      </c>
      <c r="AF344" s="193" t="s">
        <v>243</v>
      </c>
      <c r="AG344" s="193" t="s">
        <v>283</v>
      </c>
      <c r="AH344" s="193" t="s">
        <v>160</v>
      </c>
      <c r="AI344" s="193" t="s">
        <v>421</v>
      </c>
      <c r="AJ344" s="335" t="s">
        <v>427</v>
      </c>
      <c r="AK344" s="193" t="s">
        <v>247</v>
      </c>
      <c r="AL344" s="193" t="s">
        <v>452</v>
      </c>
      <c r="AM344" s="193" t="s">
        <v>624</v>
      </c>
      <c r="AN344" s="193" t="s">
        <v>483</v>
      </c>
      <c r="AO344" s="336" t="s">
        <v>338</v>
      </c>
      <c r="AP344" s="193" t="s">
        <v>237</v>
      </c>
      <c r="AQ344" s="193" t="s">
        <v>543</v>
      </c>
      <c r="AR344" s="193" t="s">
        <v>79</v>
      </c>
      <c r="AS344" s="193" t="s">
        <v>663</v>
      </c>
      <c r="AT344" s="337" t="s">
        <v>239</v>
      </c>
      <c r="AU344" s="193" t="s">
        <v>486</v>
      </c>
      <c r="AV344" s="193" t="s">
        <v>567</v>
      </c>
      <c r="AW344" s="193" t="s">
        <v>682</v>
      </c>
      <c r="AX344" s="193" t="s">
        <v>470</v>
      </c>
      <c r="AY344" s="193" t="s">
        <v>487</v>
      </c>
      <c r="AZ344" s="193" t="s">
        <v>620</v>
      </c>
      <c r="BA344" s="193" t="s">
        <v>1</v>
      </c>
      <c r="BD344" s="193" t="s">
        <v>684</v>
      </c>
      <c r="BE344" s="193" t="s">
        <v>394</v>
      </c>
      <c r="BF344" s="193" t="s">
        <v>686</v>
      </c>
      <c r="BG344" s="193" t="s">
        <v>272</v>
      </c>
      <c r="BH344" s="193" t="s">
        <v>307</v>
      </c>
      <c r="BI344" s="193" t="s">
        <v>196</v>
      </c>
      <c r="BJ344" s="193" t="s">
        <v>212</v>
      </c>
      <c r="BK344" s="335" t="s">
        <v>122</v>
      </c>
      <c r="BL344" s="193" t="s">
        <v>264</v>
      </c>
      <c r="BM344" s="193" t="s">
        <v>365</v>
      </c>
      <c r="BN344" s="346" t="s">
        <v>571</v>
      </c>
      <c r="BO344" s="347" t="s">
        <v>438</v>
      </c>
      <c r="BP344" s="336" t="s">
        <v>512</v>
      </c>
      <c r="BQ344" s="348" t="s">
        <v>588</v>
      </c>
      <c r="BR344" s="349" t="s">
        <v>143</v>
      </c>
      <c r="BS344" s="193" t="s">
        <v>236</v>
      </c>
      <c r="BT344" s="193" t="s">
        <v>553</v>
      </c>
      <c r="BU344" s="337" t="s">
        <v>74</v>
      </c>
      <c r="BV344" s="193" t="s">
        <v>518</v>
      </c>
      <c r="BW344" s="193" t="s">
        <v>109</v>
      </c>
      <c r="BX344" s="193" t="s">
        <v>334</v>
      </c>
      <c r="BY344" s="193" t="s">
        <v>498</v>
      </c>
      <c r="BZ344" s="193" t="s">
        <v>559</v>
      </c>
      <c r="CA344" s="193" t="s">
        <v>437</v>
      </c>
      <c r="CB344" s="193" t="s">
        <v>301</v>
      </c>
    </row>
    <row r="345" spans="2:80" x14ac:dyDescent="0.2">
      <c r="B345" s="332" t="s">
        <v>301</v>
      </c>
      <c r="C345" s="332" t="s">
        <v>434</v>
      </c>
      <c r="D345" s="332" t="s">
        <v>530</v>
      </c>
      <c r="E345" s="332" t="s">
        <v>526</v>
      </c>
      <c r="F345" s="332" t="s">
        <v>337</v>
      </c>
      <c r="G345" s="332" t="s">
        <v>310</v>
      </c>
      <c r="H345" s="332" t="s">
        <v>528</v>
      </c>
      <c r="I345" s="332" t="s">
        <v>160</v>
      </c>
      <c r="J345" s="331" t="s">
        <v>524</v>
      </c>
      <c r="K345" s="332" t="s">
        <v>505</v>
      </c>
      <c r="L345" s="332" t="s">
        <v>280</v>
      </c>
      <c r="M345" s="332" t="s">
        <v>446</v>
      </c>
      <c r="N345" s="333" t="s">
        <v>396</v>
      </c>
      <c r="O345" s="332" t="s">
        <v>296</v>
      </c>
      <c r="P345" s="332" t="s">
        <v>533</v>
      </c>
      <c r="Q345" s="332" t="s">
        <v>471</v>
      </c>
      <c r="R345" s="334" t="s">
        <v>525</v>
      </c>
      <c r="S345" s="332" t="s">
        <v>230</v>
      </c>
      <c r="T345" s="332" t="s">
        <v>72</v>
      </c>
      <c r="U345" s="332" t="s">
        <v>529</v>
      </c>
      <c r="V345" s="332" t="s">
        <v>306</v>
      </c>
      <c r="W345" s="332" t="s">
        <v>221</v>
      </c>
      <c r="X345" s="332" t="s">
        <v>532</v>
      </c>
      <c r="Y345" s="332" t="s">
        <v>531</v>
      </c>
      <c r="Z345" s="332" t="s">
        <v>527</v>
      </c>
      <c r="AC345" s="193" t="s">
        <v>463</v>
      </c>
      <c r="AD345" s="193" t="s">
        <v>455</v>
      </c>
      <c r="AE345" s="193" t="s">
        <v>89</v>
      </c>
      <c r="AF345" s="193" t="s">
        <v>531</v>
      </c>
      <c r="AG345" s="193" t="s">
        <v>306</v>
      </c>
      <c r="AH345" s="193" t="s">
        <v>458</v>
      </c>
      <c r="AI345" s="193" t="s">
        <v>229</v>
      </c>
      <c r="AJ345" s="193" t="s">
        <v>498</v>
      </c>
      <c r="AK345" s="335" t="s">
        <v>524</v>
      </c>
      <c r="AL345" s="193" t="s">
        <v>310</v>
      </c>
      <c r="AM345" s="193" t="s">
        <v>216</v>
      </c>
      <c r="AN345" s="193" t="s">
        <v>608</v>
      </c>
      <c r="AO345" s="336" t="s">
        <v>436</v>
      </c>
      <c r="AP345" s="193" t="s">
        <v>519</v>
      </c>
      <c r="AQ345" s="193" t="s">
        <v>297</v>
      </c>
      <c r="AR345" s="193" t="s">
        <v>298</v>
      </c>
      <c r="AS345" s="337" t="s">
        <v>146</v>
      </c>
      <c r="AT345" s="193" t="s">
        <v>614</v>
      </c>
      <c r="AU345" s="193" t="s">
        <v>671</v>
      </c>
      <c r="AV345" s="193" t="s">
        <v>521</v>
      </c>
      <c r="AW345" s="193" t="s">
        <v>522</v>
      </c>
      <c r="AX345" s="193" t="s">
        <v>679</v>
      </c>
      <c r="AY345" s="193" t="s">
        <v>291</v>
      </c>
      <c r="AZ345" s="193" t="s">
        <v>508</v>
      </c>
      <c r="BA345" s="193" t="s">
        <v>573</v>
      </c>
      <c r="BD345" s="193" t="s">
        <v>413</v>
      </c>
      <c r="BE345" s="193" t="s">
        <v>497</v>
      </c>
      <c r="BF345" s="193" t="s">
        <v>475</v>
      </c>
      <c r="BG345" s="193" t="s">
        <v>173</v>
      </c>
      <c r="BH345" s="193" t="s">
        <v>72</v>
      </c>
      <c r="BI345" s="193" t="s">
        <v>435</v>
      </c>
      <c r="BJ345" s="193" t="s">
        <v>663</v>
      </c>
      <c r="BK345" s="193" t="s">
        <v>291</v>
      </c>
      <c r="BL345" s="335" t="s">
        <v>114</v>
      </c>
      <c r="BM345" s="193" t="s">
        <v>681</v>
      </c>
      <c r="BN345" s="346" t="s">
        <v>190</v>
      </c>
      <c r="BO345" s="347" t="s">
        <v>324</v>
      </c>
      <c r="BP345" s="336" t="s">
        <v>120</v>
      </c>
      <c r="BQ345" s="348" t="s">
        <v>258</v>
      </c>
      <c r="BR345" s="349" t="s">
        <v>381</v>
      </c>
      <c r="BS345" s="193" t="s">
        <v>399</v>
      </c>
      <c r="BT345" s="337" t="s">
        <v>543</v>
      </c>
      <c r="BU345" s="193" t="s">
        <v>642</v>
      </c>
      <c r="BV345" s="193" t="s">
        <v>210</v>
      </c>
      <c r="BW345" s="193" t="s">
        <v>595</v>
      </c>
      <c r="BX345" s="193" t="s">
        <v>448</v>
      </c>
      <c r="BY345" s="193" t="s">
        <v>141</v>
      </c>
      <c r="BZ345" s="193" t="s">
        <v>441</v>
      </c>
      <c r="CA345" s="193" t="s">
        <v>180</v>
      </c>
      <c r="CB345" s="193" t="s">
        <v>353</v>
      </c>
    </row>
    <row r="346" spans="2:80" x14ac:dyDescent="0.2">
      <c r="B346" s="332" t="s">
        <v>558</v>
      </c>
      <c r="C346" s="332" t="s">
        <v>148</v>
      </c>
      <c r="D346" s="332" t="s">
        <v>240</v>
      </c>
      <c r="E346" s="332" t="s">
        <v>511</v>
      </c>
      <c r="F346" s="332" t="s">
        <v>562</v>
      </c>
      <c r="G346" s="332" t="s">
        <v>556</v>
      </c>
      <c r="H346" s="332" t="s">
        <v>387</v>
      </c>
      <c r="I346" s="332" t="s">
        <v>247</v>
      </c>
      <c r="J346" s="332" t="s">
        <v>560</v>
      </c>
      <c r="K346" s="331" t="s">
        <v>286</v>
      </c>
      <c r="L346" s="332" t="s">
        <v>103</v>
      </c>
      <c r="M346" s="332" t="s">
        <v>564</v>
      </c>
      <c r="N346" s="333" t="s">
        <v>80</v>
      </c>
      <c r="O346" s="332" t="s">
        <v>550</v>
      </c>
      <c r="P346" s="332" t="s">
        <v>475</v>
      </c>
      <c r="Q346" s="334" t="s">
        <v>211</v>
      </c>
      <c r="R346" s="332" t="s">
        <v>561</v>
      </c>
      <c r="S346" s="332" t="s">
        <v>488</v>
      </c>
      <c r="T346" s="332" t="s">
        <v>557</v>
      </c>
      <c r="U346" s="332" t="s">
        <v>350</v>
      </c>
      <c r="V346" s="332" t="s">
        <v>424</v>
      </c>
      <c r="W346" s="332" t="s">
        <v>559</v>
      </c>
      <c r="X346" s="332" t="s">
        <v>243</v>
      </c>
      <c r="Y346" s="332" t="s">
        <v>342</v>
      </c>
      <c r="Z346" s="332" t="s">
        <v>563</v>
      </c>
      <c r="AC346" s="193" t="s">
        <v>358</v>
      </c>
      <c r="AD346" s="193" t="s">
        <v>342</v>
      </c>
      <c r="AE346" s="193" t="s">
        <v>467</v>
      </c>
      <c r="AF346" s="193" t="s">
        <v>412</v>
      </c>
      <c r="AG346" s="193" t="s">
        <v>563</v>
      </c>
      <c r="AH346" s="193" t="s">
        <v>361</v>
      </c>
      <c r="AI346" s="193" t="s">
        <v>560</v>
      </c>
      <c r="AJ346" s="193" t="s">
        <v>493</v>
      </c>
      <c r="AK346" s="193" t="s">
        <v>419</v>
      </c>
      <c r="AL346" s="335" t="s">
        <v>286</v>
      </c>
      <c r="AM346" s="193" t="s">
        <v>351</v>
      </c>
      <c r="AN346" s="193" t="s">
        <v>395</v>
      </c>
      <c r="AO346" s="336" t="s">
        <v>551</v>
      </c>
      <c r="AP346" s="193" t="s">
        <v>84</v>
      </c>
      <c r="AQ346" s="193" t="s">
        <v>657</v>
      </c>
      <c r="AR346" s="337" t="s">
        <v>552</v>
      </c>
      <c r="AS346" s="193" t="s">
        <v>591</v>
      </c>
      <c r="AT346" s="193" t="s">
        <v>686</v>
      </c>
      <c r="AU346" s="193" t="s">
        <v>356</v>
      </c>
      <c r="AV346" s="193" t="s">
        <v>213</v>
      </c>
      <c r="AW346" s="193" t="s">
        <v>650</v>
      </c>
      <c r="AX346" s="193" t="s">
        <v>272</v>
      </c>
      <c r="AY346" s="193" t="s">
        <v>431</v>
      </c>
      <c r="AZ346" s="193" t="s">
        <v>555</v>
      </c>
      <c r="BA346" s="193" t="s">
        <v>689</v>
      </c>
      <c r="BD346" s="193" t="s">
        <v>209</v>
      </c>
      <c r="BE346" s="193" t="s">
        <v>402</v>
      </c>
      <c r="BF346" s="193" t="s">
        <v>244</v>
      </c>
      <c r="BG346" s="193" t="s">
        <v>171</v>
      </c>
      <c r="BH346" s="193" t="s">
        <v>407</v>
      </c>
      <c r="BI346" s="193" t="s">
        <v>412</v>
      </c>
      <c r="BJ346" s="193" t="s">
        <v>0</v>
      </c>
      <c r="BK346" s="193" t="s">
        <v>240</v>
      </c>
      <c r="BL346" s="193" t="s">
        <v>140</v>
      </c>
      <c r="BM346" s="335" t="s">
        <v>528</v>
      </c>
      <c r="BN346" s="346" t="s">
        <v>671</v>
      </c>
      <c r="BO346" s="347" t="s">
        <v>70</v>
      </c>
      <c r="BP346" s="336" t="s">
        <v>246</v>
      </c>
      <c r="BQ346" s="348" t="s">
        <v>691</v>
      </c>
      <c r="BR346" s="349" t="s">
        <v>445</v>
      </c>
      <c r="BS346" s="337" t="s">
        <v>187</v>
      </c>
      <c r="BT346" s="193" t="s">
        <v>323</v>
      </c>
      <c r="BU346" s="193" t="s">
        <v>136</v>
      </c>
      <c r="BV346" s="193" t="s">
        <v>256</v>
      </c>
      <c r="BW346" s="193" t="s">
        <v>331</v>
      </c>
      <c r="BX346" s="193" t="s">
        <v>395</v>
      </c>
      <c r="BY346" s="193" t="s">
        <v>610</v>
      </c>
      <c r="BZ346" s="193" t="s">
        <v>269</v>
      </c>
      <c r="CA346" s="193" t="s">
        <v>583</v>
      </c>
      <c r="CB346" s="193" t="s">
        <v>545</v>
      </c>
    </row>
    <row r="347" spans="2:80" x14ac:dyDescent="0.2">
      <c r="B347" s="332" t="s">
        <v>476</v>
      </c>
      <c r="C347" s="332" t="s">
        <v>582</v>
      </c>
      <c r="D347" s="332" t="s">
        <v>483</v>
      </c>
      <c r="E347" s="332" t="s">
        <v>84</v>
      </c>
      <c r="F347" s="332" t="s">
        <v>351</v>
      </c>
      <c r="G347" s="332" t="s">
        <v>587</v>
      </c>
      <c r="H347" s="332" t="s">
        <v>210</v>
      </c>
      <c r="I347" s="332" t="s">
        <v>584</v>
      </c>
      <c r="J347" s="332" t="s">
        <v>349</v>
      </c>
      <c r="K347" s="332" t="s">
        <v>590</v>
      </c>
      <c r="L347" s="331" t="s">
        <v>586</v>
      </c>
      <c r="M347" s="332" t="s">
        <v>111</v>
      </c>
      <c r="N347" s="333" t="s">
        <v>478</v>
      </c>
      <c r="O347" s="332" t="s">
        <v>589</v>
      </c>
      <c r="P347" s="334" t="s">
        <v>341</v>
      </c>
      <c r="Q347" s="332" t="s">
        <v>585</v>
      </c>
      <c r="R347" s="332" t="s">
        <v>107</v>
      </c>
      <c r="S347" s="332" t="s">
        <v>147</v>
      </c>
      <c r="T347" s="332" t="s">
        <v>588</v>
      </c>
      <c r="U347" s="332" t="s">
        <v>510</v>
      </c>
      <c r="V347" s="332" t="s">
        <v>285</v>
      </c>
      <c r="W347" s="332" t="s">
        <v>116</v>
      </c>
      <c r="X347" s="332" t="s">
        <v>386</v>
      </c>
      <c r="Y347" s="332" t="s">
        <v>549</v>
      </c>
      <c r="Z347" s="332" t="s">
        <v>583</v>
      </c>
      <c r="AC347" s="193" t="s">
        <v>400</v>
      </c>
      <c r="AD347" s="193" t="s">
        <v>114</v>
      </c>
      <c r="AE347" s="193" t="s">
        <v>91</v>
      </c>
      <c r="AF347" s="193" t="s">
        <v>506</v>
      </c>
      <c r="AG347" s="193" t="s">
        <v>576</v>
      </c>
      <c r="AH347" s="193" t="s">
        <v>135</v>
      </c>
      <c r="AI347" s="193" t="s">
        <v>370</v>
      </c>
      <c r="AJ347" s="193" t="s">
        <v>257</v>
      </c>
      <c r="AK347" s="193" t="s">
        <v>129</v>
      </c>
      <c r="AL347" s="193" t="s">
        <v>108</v>
      </c>
      <c r="AM347" s="335" t="s">
        <v>586</v>
      </c>
      <c r="AN347" s="193" t="s">
        <v>578</v>
      </c>
      <c r="AO347" s="336" t="s">
        <v>282</v>
      </c>
      <c r="AP347" s="193" t="s">
        <v>111</v>
      </c>
      <c r="AQ347" s="337" t="s">
        <v>399</v>
      </c>
      <c r="AR347" s="193" t="s">
        <v>408</v>
      </c>
      <c r="AS347" s="193" t="s">
        <v>572</v>
      </c>
      <c r="AT347" s="193" t="s">
        <v>209</v>
      </c>
      <c r="AU347" s="193" t="s">
        <v>389</v>
      </c>
      <c r="AV347" s="193" t="s">
        <v>98</v>
      </c>
      <c r="AW347" s="193" t="s">
        <v>403</v>
      </c>
      <c r="AX347" s="193" t="s">
        <v>564</v>
      </c>
      <c r="AY347" s="193" t="s">
        <v>152</v>
      </c>
      <c r="AZ347" s="193" t="s">
        <v>420</v>
      </c>
      <c r="BA347" s="193" t="s">
        <v>103</v>
      </c>
      <c r="BD347" s="346" t="s">
        <v>624</v>
      </c>
      <c r="BE347" s="347" t="s">
        <v>510</v>
      </c>
      <c r="BF347" s="346" t="s">
        <v>612</v>
      </c>
      <c r="BG347" s="347" t="s">
        <v>159</v>
      </c>
      <c r="BH347" s="346" t="s">
        <v>570</v>
      </c>
      <c r="BI347" s="347" t="s">
        <v>489</v>
      </c>
      <c r="BJ347" s="346" t="s">
        <v>90</v>
      </c>
      <c r="BK347" s="347" t="s">
        <v>398</v>
      </c>
      <c r="BL347" s="346" t="s">
        <v>694</v>
      </c>
      <c r="BM347" s="347" t="s">
        <v>474</v>
      </c>
      <c r="BN347" s="335" t="s">
        <v>243</v>
      </c>
      <c r="BO347" s="193" t="s">
        <v>168</v>
      </c>
      <c r="BP347" s="336" t="s">
        <v>434</v>
      </c>
      <c r="BQ347" s="193" t="s">
        <v>414</v>
      </c>
      <c r="BR347" s="337" t="s">
        <v>344</v>
      </c>
      <c r="BS347" s="348" t="s">
        <v>239</v>
      </c>
      <c r="BT347" s="349" t="s">
        <v>689</v>
      </c>
      <c r="BU347" s="348" t="s">
        <v>284</v>
      </c>
      <c r="BV347" s="349" t="s">
        <v>616</v>
      </c>
      <c r="BW347" s="348" t="s">
        <v>668</v>
      </c>
      <c r="BX347" s="349" t="s">
        <v>121</v>
      </c>
      <c r="BY347" s="348" t="s">
        <v>259</v>
      </c>
      <c r="BZ347" s="349" t="s">
        <v>378</v>
      </c>
      <c r="CA347" s="348" t="s">
        <v>191</v>
      </c>
      <c r="CB347" s="349" t="s">
        <v>293</v>
      </c>
    </row>
    <row r="348" spans="2:80" x14ac:dyDescent="0.2">
      <c r="B348" s="332" t="s">
        <v>216</v>
      </c>
      <c r="C348" s="332" t="s">
        <v>169</v>
      </c>
      <c r="D348" s="332" t="s">
        <v>543</v>
      </c>
      <c r="E348" s="332" t="s">
        <v>608</v>
      </c>
      <c r="F348" s="332" t="s">
        <v>444</v>
      </c>
      <c r="G348" s="332" t="s">
        <v>289</v>
      </c>
      <c r="H348" s="332" t="s">
        <v>611</v>
      </c>
      <c r="I348" s="332" t="s">
        <v>609</v>
      </c>
      <c r="J348" s="332" t="s">
        <v>333</v>
      </c>
      <c r="K348" s="332" t="s">
        <v>602</v>
      </c>
      <c r="L348" s="332" t="s">
        <v>570</v>
      </c>
      <c r="M348" s="331" t="s">
        <v>155</v>
      </c>
      <c r="N348" s="333" t="s">
        <v>607</v>
      </c>
      <c r="O348" s="334" t="s">
        <v>303</v>
      </c>
      <c r="P348" s="332" t="s">
        <v>438</v>
      </c>
      <c r="Q348" s="332" t="s">
        <v>610</v>
      </c>
      <c r="R348" s="332" t="s">
        <v>393</v>
      </c>
      <c r="S348" s="332" t="s">
        <v>606</v>
      </c>
      <c r="T348" s="332" t="s">
        <v>299</v>
      </c>
      <c r="U348" s="332" t="s">
        <v>276</v>
      </c>
      <c r="V348" s="332" t="s">
        <v>516</v>
      </c>
      <c r="W348" s="332" t="s">
        <v>605</v>
      </c>
      <c r="X348" s="332" t="s">
        <v>92</v>
      </c>
      <c r="Y348" s="332" t="s">
        <v>308</v>
      </c>
      <c r="Z348" s="332" t="s">
        <v>469</v>
      </c>
      <c r="AC348" s="193" t="s">
        <v>598</v>
      </c>
      <c r="AD348" s="193" t="s">
        <v>284</v>
      </c>
      <c r="AE348" s="193" t="s">
        <v>468</v>
      </c>
      <c r="AF348" s="193" t="s">
        <v>442</v>
      </c>
      <c r="AG348" s="193" t="s">
        <v>186</v>
      </c>
      <c r="AH348" s="193" t="s">
        <v>172</v>
      </c>
      <c r="AI348" s="193" t="s">
        <v>197</v>
      </c>
      <c r="AJ348" s="193" t="s">
        <v>251</v>
      </c>
      <c r="AK348" s="193" t="s">
        <v>315</v>
      </c>
      <c r="AL348" s="193" t="s">
        <v>321</v>
      </c>
      <c r="AM348" s="193" t="s">
        <v>438</v>
      </c>
      <c r="AN348" s="335" t="s">
        <v>155</v>
      </c>
      <c r="AO348" s="336" t="s">
        <v>179</v>
      </c>
      <c r="AP348" s="337" t="s">
        <v>646</v>
      </c>
      <c r="AQ348" s="193" t="s">
        <v>643</v>
      </c>
      <c r="AR348" s="193" t="s">
        <v>164</v>
      </c>
      <c r="AS348" s="193" t="s">
        <v>74</v>
      </c>
      <c r="AT348" s="193" t="s">
        <v>539</v>
      </c>
      <c r="AU348" s="193" t="s">
        <v>450</v>
      </c>
      <c r="AV348" s="193" t="s">
        <v>630</v>
      </c>
      <c r="AW348" s="193" t="s">
        <v>168</v>
      </c>
      <c r="AX348" s="193" t="s">
        <v>339</v>
      </c>
      <c r="AY348" s="193" t="s">
        <v>0</v>
      </c>
      <c r="AZ348" s="193" t="s">
        <v>446</v>
      </c>
      <c r="BA348" s="193" t="s">
        <v>533</v>
      </c>
      <c r="BD348" s="346" t="s">
        <v>137</v>
      </c>
      <c r="BE348" s="347" t="s">
        <v>253</v>
      </c>
      <c r="BF348" s="346" t="s">
        <v>376</v>
      </c>
      <c r="BG348" s="347" t="s">
        <v>165</v>
      </c>
      <c r="BH348" s="346" t="s">
        <v>287</v>
      </c>
      <c r="BI348" s="347" t="s">
        <v>541</v>
      </c>
      <c r="BJ348" s="346" t="s">
        <v>584</v>
      </c>
      <c r="BK348" s="347" t="s">
        <v>228</v>
      </c>
      <c r="BL348" s="346" t="s">
        <v>578</v>
      </c>
      <c r="BM348" s="347" t="s">
        <v>608</v>
      </c>
      <c r="BN348" s="193" t="s">
        <v>162</v>
      </c>
      <c r="BO348" s="335" t="s">
        <v>477</v>
      </c>
      <c r="BP348" s="336" t="s">
        <v>696</v>
      </c>
      <c r="BQ348" s="337" t="s">
        <v>509</v>
      </c>
      <c r="BR348" s="193" t="s">
        <v>554</v>
      </c>
      <c r="BS348" s="348" t="s">
        <v>103</v>
      </c>
      <c r="BT348" s="349" t="s">
        <v>456</v>
      </c>
      <c r="BU348" s="348" t="s">
        <v>529</v>
      </c>
      <c r="BV348" s="349" t="s">
        <v>93</v>
      </c>
      <c r="BW348" s="348" t="s">
        <v>110</v>
      </c>
      <c r="BX348" s="349" t="s">
        <v>662</v>
      </c>
      <c r="BY348" s="348" t="s">
        <v>346</v>
      </c>
      <c r="BZ348" s="349" t="s">
        <v>634</v>
      </c>
      <c r="CA348" s="348" t="s">
        <v>676</v>
      </c>
      <c r="CB348" s="349" t="s">
        <v>356</v>
      </c>
    </row>
    <row r="349" spans="2:80" x14ac:dyDescent="0.2">
      <c r="B349" s="342" t="s">
        <v>603</v>
      </c>
      <c r="C349" s="342" t="s">
        <v>551</v>
      </c>
      <c r="D349" s="342" t="s">
        <v>338</v>
      </c>
      <c r="E349" s="342" t="s">
        <v>101</v>
      </c>
      <c r="F349" s="342" t="s">
        <v>436</v>
      </c>
      <c r="G349" s="342" t="s">
        <v>143</v>
      </c>
      <c r="H349" s="342" t="s">
        <v>612</v>
      </c>
      <c r="I349" s="342" t="s">
        <v>232</v>
      </c>
      <c r="J349" s="342" t="s">
        <v>628</v>
      </c>
      <c r="K349" s="342" t="s">
        <v>574</v>
      </c>
      <c r="L349" s="342" t="s">
        <v>179</v>
      </c>
      <c r="M349" s="342" t="s">
        <v>545</v>
      </c>
      <c r="N349" s="331" t="s">
        <v>617</v>
      </c>
      <c r="O349" s="342" t="s">
        <v>282</v>
      </c>
      <c r="P349" s="342" t="s">
        <v>626</v>
      </c>
      <c r="Q349" s="342" t="s">
        <v>174</v>
      </c>
      <c r="R349" s="342" t="s">
        <v>75</v>
      </c>
      <c r="S349" s="342" t="s">
        <v>627</v>
      </c>
      <c r="T349" s="342" t="s">
        <v>473</v>
      </c>
      <c r="U349" s="342" t="s">
        <v>629</v>
      </c>
      <c r="V349" s="342" t="s">
        <v>184</v>
      </c>
      <c r="W349" s="342" t="s">
        <v>538</v>
      </c>
      <c r="X349" s="342" t="s">
        <v>481</v>
      </c>
      <c r="Y349" s="342" t="s">
        <v>595</v>
      </c>
      <c r="Z349" s="342" t="s">
        <v>228</v>
      </c>
      <c r="AC349" s="343" t="s">
        <v>537</v>
      </c>
      <c r="AD349" s="343" t="s">
        <v>621</v>
      </c>
      <c r="AE349" s="343" t="s">
        <v>246</v>
      </c>
      <c r="AF349" s="343" t="s">
        <v>346</v>
      </c>
      <c r="AG349" s="343" t="s">
        <v>482</v>
      </c>
      <c r="AH349" s="343" t="s">
        <v>327</v>
      </c>
      <c r="AI349" s="343" t="s">
        <v>124</v>
      </c>
      <c r="AJ349" s="343" t="s">
        <v>262</v>
      </c>
      <c r="AK349" s="343" t="s">
        <v>274</v>
      </c>
      <c r="AL349" s="343" t="s">
        <v>196</v>
      </c>
      <c r="AM349" s="343" t="s">
        <v>242</v>
      </c>
      <c r="AN349" s="343" t="s">
        <v>478</v>
      </c>
      <c r="AO349" s="335" t="s">
        <v>617</v>
      </c>
      <c r="AP349" s="343" t="s">
        <v>225</v>
      </c>
      <c r="AQ349" s="343" t="s">
        <v>607</v>
      </c>
      <c r="AR349" s="343" t="s">
        <v>430</v>
      </c>
      <c r="AS349" s="343" t="s">
        <v>231</v>
      </c>
      <c r="AT349" s="343" t="s">
        <v>596</v>
      </c>
      <c r="AU349" s="343" t="s">
        <v>141</v>
      </c>
      <c r="AV349" s="343" t="s">
        <v>489</v>
      </c>
      <c r="AW349" s="343" t="s">
        <v>396</v>
      </c>
      <c r="AX349" s="343" t="s">
        <v>235</v>
      </c>
      <c r="AY349" s="343" t="s">
        <v>492</v>
      </c>
      <c r="AZ349" s="343" t="s">
        <v>80</v>
      </c>
      <c r="BA349" s="343" t="s">
        <v>462</v>
      </c>
      <c r="BD349" s="350" t="s">
        <v>91</v>
      </c>
      <c r="BE349" s="351" t="s">
        <v>649</v>
      </c>
      <c r="BF349" s="350" t="s">
        <v>680</v>
      </c>
      <c r="BG349" s="351" t="s">
        <v>176</v>
      </c>
      <c r="BH349" s="350" t="s">
        <v>667</v>
      </c>
      <c r="BI349" s="351" t="s">
        <v>131</v>
      </c>
      <c r="BJ349" s="350" t="s">
        <v>251</v>
      </c>
      <c r="BK349" s="351" t="s">
        <v>233</v>
      </c>
      <c r="BL349" s="350" t="s">
        <v>182</v>
      </c>
      <c r="BM349" s="351" t="s">
        <v>317</v>
      </c>
      <c r="BN349" s="343" t="s">
        <v>639</v>
      </c>
      <c r="BO349" s="343" t="s">
        <v>285</v>
      </c>
      <c r="BP349" s="335" t="s">
        <v>617</v>
      </c>
      <c r="BQ349" s="343" t="s">
        <v>657</v>
      </c>
      <c r="BR349" s="343" t="s">
        <v>393</v>
      </c>
      <c r="BS349" s="352" t="s">
        <v>513</v>
      </c>
      <c r="BT349" s="353" t="s">
        <v>692</v>
      </c>
      <c r="BU349" s="352" t="s">
        <v>542</v>
      </c>
      <c r="BV349" s="353" t="s">
        <v>523</v>
      </c>
      <c r="BW349" s="352" t="s">
        <v>226</v>
      </c>
      <c r="BX349" s="353" t="s">
        <v>511</v>
      </c>
      <c r="BY349" s="352" t="s">
        <v>453</v>
      </c>
      <c r="BZ349" s="353" t="s">
        <v>160</v>
      </c>
      <c r="CA349" s="352" t="s">
        <v>358</v>
      </c>
      <c r="CB349" s="353" t="s">
        <v>352</v>
      </c>
    </row>
    <row r="350" spans="2:80" x14ac:dyDescent="0.2">
      <c r="B350" s="332" t="s">
        <v>297</v>
      </c>
      <c r="C350" s="332" t="s">
        <v>512</v>
      </c>
      <c r="D350" s="332" t="s">
        <v>624</v>
      </c>
      <c r="E350" s="332" t="s">
        <v>519</v>
      </c>
      <c r="F350" s="332" t="s">
        <v>151</v>
      </c>
      <c r="G350" s="332" t="s">
        <v>644</v>
      </c>
      <c r="H350" s="332" t="s">
        <v>618</v>
      </c>
      <c r="I350" s="332" t="s">
        <v>269</v>
      </c>
      <c r="J350" s="332" t="s">
        <v>639</v>
      </c>
      <c r="K350" s="332" t="s">
        <v>167</v>
      </c>
      <c r="L350" s="332" t="s">
        <v>88</v>
      </c>
      <c r="M350" s="334" t="s">
        <v>646</v>
      </c>
      <c r="N350" s="333" t="s">
        <v>242</v>
      </c>
      <c r="O350" s="331" t="s">
        <v>514</v>
      </c>
      <c r="P350" s="332" t="s">
        <v>643</v>
      </c>
      <c r="Q350" s="332" t="s">
        <v>541</v>
      </c>
      <c r="R350" s="332" t="s">
        <v>645</v>
      </c>
      <c r="S350" s="332" t="s">
        <v>238</v>
      </c>
      <c r="T350" s="332" t="s">
        <v>214</v>
      </c>
      <c r="U350" s="332" t="s">
        <v>642</v>
      </c>
      <c r="V350" s="332" t="s">
        <v>635</v>
      </c>
      <c r="W350" s="332" t="s">
        <v>347</v>
      </c>
      <c r="X350" s="332" t="s">
        <v>245</v>
      </c>
      <c r="Y350" s="332" t="s">
        <v>429</v>
      </c>
      <c r="Z350" s="332" t="s">
        <v>443</v>
      </c>
      <c r="AC350" s="193" t="s">
        <v>307</v>
      </c>
      <c r="AD350" s="193" t="s">
        <v>385</v>
      </c>
      <c r="AE350" s="193" t="s">
        <v>517</v>
      </c>
      <c r="AF350" s="193" t="s">
        <v>636</v>
      </c>
      <c r="AG350" s="193" t="s">
        <v>227</v>
      </c>
      <c r="AH350" s="193" t="s">
        <v>203</v>
      </c>
      <c r="AI350" s="193" t="s">
        <v>191</v>
      </c>
      <c r="AJ350" s="193" t="s">
        <v>256</v>
      </c>
      <c r="AK350" s="193" t="s">
        <v>300</v>
      </c>
      <c r="AL350" s="193" t="s">
        <v>144</v>
      </c>
      <c r="AM350" s="193" t="s">
        <v>570</v>
      </c>
      <c r="AN350" s="337" t="s">
        <v>303</v>
      </c>
      <c r="AO350" s="336" t="s">
        <v>626</v>
      </c>
      <c r="AP350" s="335" t="s">
        <v>514</v>
      </c>
      <c r="AQ350" s="193" t="s">
        <v>88</v>
      </c>
      <c r="AR350" s="193" t="s">
        <v>652</v>
      </c>
      <c r="AS350" s="193" t="s">
        <v>472</v>
      </c>
      <c r="AT350" s="193" t="s">
        <v>523</v>
      </c>
      <c r="AU350" s="193" t="s">
        <v>292</v>
      </c>
      <c r="AV350" s="193" t="s">
        <v>332</v>
      </c>
      <c r="AW350" s="193" t="s">
        <v>457</v>
      </c>
      <c r="AX350" s="193" t="s">
        <v>437</v>
      </c>
      <c r="AY350" s="193" t="s">
        <v>496</v>
      </c>
      <c r="AZ350" s="193" t="s">
        <v>296</v>
      </c>
      <c r="BA350" s="193" t="s">
        <v>280</v>
      </c>
      <c r="BD350" s="346" t="s">
        <v>561</v>
      </c>
      <c r="BE350" s="347" t="s">
        <v>229</v>
      </c>
      <c r="BF350" s="346" t="s">
        <v>306</v>
      </c>
      <c r="BG350" s="347" t="s">
        <v>235</v>
      </c>
      <c r="BH350" s="346" t="s">
        <v>491</v>
      </c>
      <c r="BI350" s="347" t="s">
        <v>569</v>
      </c>
      <c r="BJ350" s="346" t="s">
        <v>690</v>
      </c>
      <c r="BK350" s="347" t="s">
        <v>298</v>
      </c>
      <c r="BL350" s="346" t="s">
        <v>682</v>
      </c>
      <c r="BM350" s="347" t="s">
        <v>163</v>
      </c>
      <c r="BN350" s="193" t="s">
        <v>129</v>
      </c>
      <c r="BO350" s="337" t="s">
        <v>96</v>
      </c>
      <c r="BP350" s="336" t="s">
        <v>94</v>
      </c>
      <c r="BQ350" s="335" t="s">
        <v>199</v>
      </c>
      <c r="BR350" s="193" t="s">
        <v>311</v>
      </c>
      <c r="BS350" s="348" t="s">
        <v>347</v>
      </c>
      <c r="BT350" s="349" t="s">
        <v>589</v>
      </c>
      <c r="BU350" s="348" t="s">
        <v>603</v>
      </c>
      <c r="BV350" s="349" t="s">
        <v>433</v>
      </c>
      <c r="BW350" s="348" t="s">
        <v>602</v>
      </c>
      <c r="BX350" s="349" t="s">
        <v>697</v>
      </c>
      <c r="BY350" s="348" t="s">
        <v>392</v>
      </c>
      <c r="BZ350" s="349" t="s">
        <v>408</v>
      </c>
      <c r="CA350" s="348" t="s">
        <v>288</v>
      </c>
      <c r="CB350" s="349" t="s">
        <v>546</v>
      </c>
    </row>
    <row r="351" spans="2:80" x14ac:dyDescent="0.2">
      <c r="B351" s="332" t="s">
        <v>405</v>
      </c>
      <c r="C351" s="332" t="s">
        <v>279</v>
      </c>
      <c r="D351" s="332" t="s">
        <v>237</v>
      </c>
      <c r="E351" s="332" t="s">
        <v>395</v>
      </c>
      <c r="F351" s="332" t="s">
        <v>657</v>
      </c>
      <c r="G351" s="332" t="s">
        <v>580</v>
      </c>
      <c r="H351" s="332" t="s">
        <v>95</v>
      </c>
      <c r="I351" s="332" t="s">
        <v>658</v>
      </c>
      <c r="J351" s="332" t="s">
        <v>651</v>
      </c>
      <c r="K351" s="332" t="s">
        <v>71</v>
      </c>
      <c r="L351" s="334" t="s">
        <v>399</v>
      </c>
      <c r="M351" s="332" t="s">
        <v>578</v>
      </c>
      <c r="N351" s="333" t="s">
        <v>225</v>
      </c>
      <c r="O351" s="332" t="s">
        <v>660</v>
      </c>
      <c r="P351" s="331" t="s">
        <v>360</v>
      </c>
      <c r="Q351" s="332" t="s">
        <v>336</v>
      </c>
      <c r="R351" s="332" t="s">
        <v>661</v>
      </c>
      <c r="S351" s="332" t="s">
        <v>433</v>
      </c>
      <c r="T351" s="332" t="s">
        <v>659</v>
      </c>
      <c r="U351" s="332" t="s">
        <v>357</v>
      </c>
      <c r="V351" s="332" t="s">
        <v>504</v>
      </c>
      <c r="W351" s="332" t="s">
        <v>401</v>
      </c>
      <c r="X351" s="332" t="s">
        <v>571</v>
      </c>
      <c r="Y351" s="332" t="s">
        <v>159</v>
      </c>
      <c r="Z351" s="332" t="s">
        <v>364</v>
      </c>
      <c r="AC351" s="193" t="s">
        <v>163</v>
      </c>
      <c r="AD351" s="193" t="s">
        <v>547</v>
      </c>
      <c r="AE351" s="193" t="s">
        <v>654</v>
      </c>
      <c r="AF351" s="193" t="s">
        <v>363</v>
      </c>
      <c r="AG351" s="193" t="s">
        <v>428</v>
      </c>
      <c r="AH351" s="193" t="s">
        <v>77</v>
      </c>
      <c r="AI351" s="193" t="s">
        <v>381</v>
      </c>
      <c r="AJ351" s="193" t="s">
        <v>266</v>
      </c>
      <c r="AK351" s="193" t="s">
        <v>118</v>
      </c>
      <c r="AL351" s="193" t="s">
        <v>376</v>
      </c>
      <c r="AM351" s="337" t="s">
        <v>341</v>
      </c>
      <c r="AN351" s="193" t="s">
        <v>660</v>
      </c>
      <c r="AO351" s="336" t="s">
        <v>545</v>
      </c>
      <c r="AP351" s="193" t="s">
        <v>589</v>
      </c>
      <c r="AQ351" s="335" t="s">
        <v>360</v>
      </c>
      <c r="AR351" s="193" t="s">
        <v>271</v>
      </c>
      <c r="AS351" s="193" t="s">
        <v>554</v>
      </c>
      <c r="AT351" s="193" t="s">
        <v>348</v>
      </c>
      <c r="AU351" s="193" t="s">
        <v>619</v>
      </c>
      <c r="AV351" s="193" t="s">
        <v>507</v>
      </c>
      <c r="AW351" s="193" t="s">
        <v>217</v>
      </c>
      <c r="AX351" s="193" t="s">
        <v>550</v>
      </c>
      <c r="AY351" s="193" t="s">
        <v>352</v>
      </c>
      <c r="AZ351" s="193" t="s">
        <v>418</v>
      </c>
      <c r="BA351" s="193" t="s">
        <v>475</v>
      </c>
      <c r="BD351" s="346" t="s">
        <v>432</v>
      </c>
      <c r="BE351" s="347" t="s">
        <v>450</v>
      </c>
      <c r="BF351" s="346" t="s">
        <v>345</v>
      </c>
      <c r="BG351" s="347" t="s">
        <v>440</v>
      </c>
      <c r="BH351" s="346" t="s">
        <v>700</v>
      </c>
      <c r="BI351" s="347" t="s">
        <v>286</v>
      </c>
      <c r="BJ351" s="346" t="s">
        <v>178</v>
      </c>
      <c r="BK351" s="347" t="s">
        <v>296</v>
      </c>
      <c r="BL351" s="346" t="s">
        <v>391</v>
      </c>
      <c r="BM351" s="347" t="s">
        <v>499</v>
      </c>
      <c r="BN351" s="337" t="s">
        <v>685</v>
      </c>
      <c r="BO351" s="193" t="s">
        <v>105</v>
      </c>
      <c r="BP351" s="336" t="s">
        <v>679</v>
      </c>
      <c r="BQ351" s="193" t="s">
        <v>227</v>
      </c>
      <c r="BR351" s="335" t="s">
        <v>594</v>
      </c>
      <c r="BS351" s="348" t="s">
        <v>123</v>
      </c>
      <c r="BT351" s="349" t="s">
        <v>161</v>
      </c>
      <c r="BU351" s="348" t="s">
        <v>366</v>
      </c>
      <c r="BV351" s="349" t="s">
        <v>193</v>
      </c>
      <c r="BW351" s="348" t="s">
        <v>327</v>
      </c>
      <c r="BX351" s="349" t="s">
        <v>643</v>
      </c>
      <c r="BY351" s="348" t="s">
        <v>582</v>
      </c>
      <c r="BZ351" s="349" t="s">
        <v>473</v>
      </c>
      <c r="CA351" s="348" t="s">
        <v>580</v>
      </c>
      <c r="CB351" s="349" t="s">
        <v>92</v>
      </c>
    </row>
    <row r="352" spans="2:80" x14ac:dyDescent="0.2">
      <c r="B352" s="332" t="s">
        <v>536</v>
      </c>
      <c r="C352" s="332" t="s">
        <v>670</v>
      </c>
      <c r="D352" s="332" t="s">
        <v>594</v>
      </c>
      <c r="E352" s="332" t="s">
        <v>224</v>
      </c>
      <c r="F352" s="332" t="s">
        <v>544</v>
      </c>
      <c r="G352" s="332" t="s">
        <v>632</v>
      </c>
      <c r="H352" s="332" t="s">
        <v>335</v>
      </c>
      <c r="I352" s="332" t="s">
        <v>663</v>
      </c>
      <c r="J352" s="332" t="s">
        <v>356</v>
      </c>
      <c r="K352" s="334" t="s">
        <v>552</v>
      </c>
      <c r="L352" s="332" t="s">
        <v>400</v>
      </c>
      <c r="M352" s="332" t="s">
        <v>506</v>
      </c>
      <c r="N352" s="333" t="s">
        <v>621</v>
      </c>
      <c r="O352" s="332" t="s">
        <v>363</v>
      </c>
      <c r="P352" s="332" t="s">
        <v>163</v>
      </c>
      <c r="Q352" s="331" t="s">
        <v>668</v>
      </c>
      <c r="R352" s="332" t="s">
        <v>102</v>
      </c>
      <c r="S352" s="332" t="s">
        <v>278</v>
      </c>
      <c r="T352" s="332" t="s">
        <v>656</v>
      </c>
      <c r="U352" s="332" t="s">
        <v>394</v>
      </c>
      <c r="V352" s="332" t="s">
        <v>70</v>
      </c>
      <c r="W352" s="332" t="s">
        <v>667</v>
      </c>
      <c r="X352" s="332" t="s">
        <v>470</v>
      </c>
      <c r="Y352" s="332" t="s">
        <v>555</v>
      </c>
      <c r="Z352" s="332" t="s">
        <v>650</v>
      </c>
      <c r="AC352" s="193" t="s">
        <v>391</v>
      </c>
      <c r="AD352" s="193" t="s">
        <v>148</v>
      </c>
      <c r="AE352" s="193" t="s">
        <v>106</v>
      </c>
      <c r="AF352" s="193" t="s">
        <v>415</v>
      </c>
      <c r="AG352" s="193" t="s">
        <v>558</v>
      </c>
      <c r="AH352" s="193" t="s">
        <v>422</v>
      </c>
      <c r="AI352" s="193" t="s">
        <v>561</v>
      </c>
      <c r="AJ352" s="193" t="s">
        <v>388</v>
      </c>
      <c r="AK352" s="193" t="s">
        <v>97</v>
      </c>
      <c r="AL352" s="337" t="s">
        <v>211</v>
      </c>
      <c r="AM352" s="193" t="s">
        <v>285</v>
      </c>
      <c r="AN352" s="193" t="s">
        <v>401</v>
      </c>
      <c r="AO352" s="336" t="s">
        <v>595</v>
      </c>
      <c r="AP352" s="193" t="s">
        <v>116</v>
      </c>
      <c r="AQ352" s="193" t="s">
        <v>504</v>
      </c>
      <c r="AR352" s="335" t="s">
        <v>668</v>
      </c>
      <c r="AS352" s="193" t="s">
        <v>581</v>
      </c>
      <c r="AT352" s="193" t="s">
        <v>404</v>
      </c>
      <c r="AU352" s="193" t="s">
        <v>102</v>
      </c>
      <c r="AV352" s="193" t="s">
        <v>150</v>
      </c>
      <c r="AW352" s="193" t="s">
        <v>536</v>
      </c>
      <c r="AX352" s="193" t="s">
        <v>87</v>
      </c>
      <c r="AY352" s="193" t="s">
        <v>397</v>
      </c>
      <c r="AZ352" s="193" t="s">
        <v>670</v>
      </c>
      <c r="BA352" s="193" t="s">
        <v>649</v>
      </c>
      <c r="BD352" s="193" t="s">
        <v>282</v>
      </c>
      <c r="BE352" s="193" t="s">
        <v>405</v>
      </c>
      <c r="BF352" s="193" t="s">
        <v>606</v>
      </c>
      <c r="BG352" s="193" t="s">
        <v>167</v>
      </c>
      <c r="BH352" s="193" t="s">
        <v>116</v>
      </c>
      <c r="BI352" s="193" t="s">
        <v>655</v>
      </c>
      <c r="BJ352" s="193" t="s">
        <v>539</v>
      </c>
      <c r="BK352" s="193" t="s">
        <v>622</v>
      </c>
      <c r="BL352" s="193" t="s">
        <v>223</v>
      </c>
      <c r="BM352" s="337" t="s">
        <v>593</v>
      </c>
      <c r="BN352" s="346" t="s">
        <v>524</v>
      </c>
      <c r="BO352" s="347" t="s">
        <v>156</v>
      </c>
      <c r="BP352" s="336" t="s">
        <v>492</v>
      </c>
      <c r="BQ352" s="348" t="s">
        <v>562</v>
      </c>
      <c r="BR352" s="349" t="s">
        <v>449</v>
      </c>
      <c r="BS352" s="335" t="s">
        <v>295</v>
      </c>
      <c r="BT352" s="193" t="s">
        <v>521</v>
      </c>
      <c r="BU352" s="193" t="s">
        <v>470</v>
      </c>
      <c r="BV352" s="193" t="s">
        <v>517</v>
      </c>
      <c r="BW352" s="193" t="s">
        <v>87</v>
      </c>
      <c r="BX352" s="193" t="s">
        <v>369</v>
      </c>
      <c r="BY352" s="193" t="s">
        <v>200</v>
      </c>
      <c r="BZ352" s="193" t="s">
        <v>312</v>
      </c>
      <c r="CA352" s="193" t="s">
        <v>130</v>
      </c>
      <c r="CB352" s="193" t="s">
        <v>266</v>
      </c>
    </row>
    <row r="353" spans="2:80" x14ac:dyDescent="0.2">
      <c r="B353" s="332" t="s">
        <v>302</v>
      </c>
      <c r="C353" s="332" t="s">
        <v>439</v>
      </c>
      <c r="D353" s="332" t="s">
        <v>426</v>
      </c>
      <c r="E353" s="332" t="s">
        <v>681</v>
      </c>
      <c r="F353" s="332" t="s">
        <v>634</v>
      </c>
      <c r="G353" s="332" t="s">
        <v>298</v>
      </c>
      <c r="H353" s="332" t="s">
        <v>447</v>
      </c>
      <c r="I353" s="332" t="s">
        <v>567</v>
      </c>
      <c r="J353" s="334" t="s">
        <v>146</v>
      </c>
      <c r="K353" s="332" t="s">
        <v>674</v>
      </c>
      <c r="L353" s="332" t="s">
        <v>307</v>
      </c>
      <c r="M353" s="332" t="s">
        <v>284</v>
      </c>
      <c r="N353" s="333" t="s">
        <v>482</v>
      </c>
      <c r="O353" s="332" t="s">
        <v>385</v>
      </c>
      <c r="P353" s="332" t="s">
        <v>598</v>
      </c>
      <c r="Q353" s="332" t="s">
        <v>640</v>
      </c>
      <c r="R353" s="331" t="s">
        <v>445</v>
      </c>
      <c r="S353" s="332" t="s">
        <v>680</v>
      </c>
      <c r="T353" s="332" t="s">
        <v>295</v>
      </c>
      <c r="U353" s="332" t="s">
        <v>83</v>
      </c>
      <c r="V353" s="332" t="s">
        <v>522</v>
      </c>
      <c r="W353" s="332" t="s">
        <v>597</v>
      </c>
      <c r="X353" s="332" t="s">
        <v>1</v>
      </c>
      <c r="Y353" s="332" t="s">
        <v>679</v>
      </c>
      <c r="Z353" s="332" t="s">
        <v>540</v>
      </c>
      <c r="AC353" s="193" t="s">
        <v>461</v>
      </c>
      <c r="AD353" s="193" t="s">
        <v>173</v>
      </c>
      <c r="AE353" s="193" t="s">
        <v>500</v>
      </c>
      <c r="AF353" s="193" t="s">
        <v>434</v>
      </c>
      <c r="AG353" s="193" t="s">
        <v>337</v>
      </c>
      <c r="AH353" s="193" t="s">
        <v>140</v>
      </c>
      <c r="AI353" s="193" t="s">
        <v>449</v>
      </c>
      <c r="AJ353" s="193" t="s">
        <v>166</v>
      </c>
      <c r="AK353" s="337" t="s">
        <v>525</v>
      </c>
      <c r="AL353" s="193" t="s">
        <v>529</v>
      </c>
      <c r="AM353" s="193" t="s">
        <v>469</v>
      </c>
      <c r="AN353" s="193" t="s">
        <v>605</v>
      </c>
      <c r="AO353" s="336" t="s">
        <v>184</v>
      </c>
      <c r="AP353" s="193" t="s">
        <v>347</v>
      </c>
      <c r="AQ353" s="193" t="s">
        <v>443</v>
      </c>
      <c r="AR353" s="193" t="s">
        <v>83</v>
      </c>
      <c r="AS353" s="335" t="s">
        <v>445</v>
      </c>
      <c r="AT353" s="193" t="s">
        <v>170</v>
      </c>
      <c r="AU353" s="193" t="s">
        <v>676</v>
      </c>
      <c r="AV353" s="193" t="s">
        <v>604</v>
      </c>
      <c r="AW353" s="193" t="s">
        <v>634</v>
      </c>
      <c r="AX353" s="193" t="s">
        <v>439</v>
      </c>
      <c r="AY353" s="193" t="s">
        <v>677</v>
      </c>
      <c r="AZ353" s="193" t="s">
        <v>383</v>
      </c>
      <c r="BA353" s="193" t="s">
        <v>181</v>
      </c>
      <c r="BD353" s="193" t="s">
        <v>367</v>
      </c>
      <c r="BE353" s="193" t="s">
        <v>85</v>
      </c>
      <c r="BF353" s="193" t="s">
        <v>328</v>
      </c>
      <c r="BG353" s="193" t="s">
        <v>124</v>
      </c>
      <c r="BH353" s="193" t="s">
        <v>261</v>
      </c>
      <c r="BI353" s="193" t="s">
        <v>551</v>
      </c>
      <c r="BJ353" s="193" t="s">
        <v>659</v>
      </c>
      <c r="BK353" s="193" t="s">
        <v>289</v>
      </c>
      <c r="BL353" s="337" t="s">
        <v>245</v>
      </c>
      <c r="BM353" s="193" t="s">
        <v>341</v>
      </c>
      <c r="BN353" s="346" t="s">
        <v>389</v>
      </c>
      <c r="BO353" s="347" t="s">
        <v>575</v>
      </c>
      <c r="BP353" s="336" t="s">
        <v>281</v>
      </c>
      <c r="BQ353" s="348" t="s">
        <v>615</v>
      </c>
      <c r="BR353" s="349" t="s">
        <v>600</v>
      </c>
      <c r="BS353" s="193" t="s">
        <v>221</v>
      </c>
      <c r="BT353" s="335" t="s">
        <v>418</v>
      </c>
      <c r="BU353" s="193" t="s">
        <v>500</v>
      </c>
      <c r="BV353" s="193" t="s">
        <v>488</v>
      </c>
      <c r="BW353" s="193" t="s">
        <v>459</v>
      </c>
      <c r="BX353" s="193" t="s">
        <v>447</v>
      </c>
      <c r="BY353" s="193" t="s">
        <v>508</v>
      </c>
      <c r="BZ353" s="193" t="s">
        <v>400</v>
      </c>
      <c r="CA353" s="193" t="s">
        <v>154</v>
      </c>
      <c r="CB353" s="193" t="s">
        <v>354</v>
      </c>
    </row>
    <row r="354" spans="2:80" x14ac:dyDescent="0.2">
      <c r="B354" s="332" t="s">
        <v>677</v>
      </c>
      <c r="C354" s="332" t="s">
        <v>569</v>
      </c>
      <c r="D354" s="332" t="s">
        <v>154</v>
      </c>
      <c r="E354" s="332" t="s">
        <v>397</v>
      </c>
      <c r="F354" s="332" t="s">
        <v>502</v>
      </c>
      <c r="G354" s="332" t="s">
        <v>275</v>
      </c>
      <c r="H354" s="332" t="s">
        <v>686</v>
      </c>
      <c r="I354" s="334" t="s">
        <v>239</v>
      </c>
      <c r="J354" s="332" t="s">
        <v>406</v>
      </c>
      <c r="K354" s="332" t="s">
        <v>614</v>
      </c>
      <c r="L354" s="332" t="s">
        <v>468</v>
      </c>
      <c r="M354" s="332" t="s">
        <v>654</v>
      </c>
      <c r="N354" s="333" t="s">
        <v>246</v>
      </c>
      <c r="O354" s="332" t="s">
        <v>91</v>
      </c>
      <c r="P354" s="332" t="s">
        <v>517</v>
      </c>
      <c r="Q354" s="332" t="s">
        <v>170</v>
      </c>
      <c r="R354" s="332" t="s">
        <v>220</v>
      </c>
      <c r="S354" s="331" t="s">
        <v>625</v>
      </c>
      <c r="T354" s="332" t="s">
        <v>404</v>
      </c>
      <c r="U354" s="332" t="s">
        <v>685</v>
      </c>
      <c r="V354" s="332" t="s">
        <v>662</v>
      </c>
      <c r="W354" s="332" t="s">
        <v>431</v>
      </c>
      <c r="X354" s="332" t="s">
        <v>487</v>
      </c>
      <c r="Y354" s="332" t="s">
        <v>579</v>
      </c>
      <c r="Z354" s="332" t="s">
        <v>291</v>
      </c>
      <c r="AC354" s="193" t="s">
        <v>530</v>
      </c>
      <c r="AD354" s="193" t="s">
        <v>411</v>
      </c>
      <c r="AE354" s="193" t="s">
        <v>215</v>
      </c>
      <c r="AF354" s="193" t="s">
        <v>240</v>
      </c>
      <c r="AG354" s="193" t="s">
        <v>456</v>
      </c>
      <c r="AH354" s="193" t="s">
        <v>230</v>
      </c>
      <c r="AI354" s="193" t="s">
        <v>334</v>
      </c>
      <c r="AJ354" s="337" t="s">
        <v>499</v>
      </c>
      <c r="AK354" s="193" t="s">
        <v>488</v>
      </c>
      <c r="AL354" s="193" t="s">
        <v>460</v>
      </c>
      <c r="AM354" s="193" t="s">
        <v>245</v>
      </c>
      <c r="AN354" s="193" t="s">
        <v>386</v>
      </c>
      <c r="AO354" s="336" t="s">
        <v>481</v>
      </c>
      <c r="AP354" s="193" t="s">
        <v>571</v>
      </c>
      <c r="AQ354" s="193" t="s">
        <v>92</v>
      </c>
      <c r="AR354" s="193" t="s">
        <v>234</v>
      </c>
      <c r="AS354" s="193" t="s">
        <v>278</v>
      </c>
      <c r="AT354" s="335" t="s">
        <v>625</v>
      </c>
      <c r="AU354" s="193" t="s">
        <v>484</v>
      </c>
      <c r="AV354" s="193" t="s">
        <v>680</v>
      </c>
      <c r="AW354" s="193" t="s">
        <v>684</v>
      </c>
      <c r="AX354" s="193" t="s">
        <v>594</v>
      </c>
      <c r="AY354" s="193" t="s">
        <v>154</v>
      </c>
      <c r="AZ354" s="193" t="s">
        <v>479</v>
      </c>
      <c r="BA354" s="193" t="s">
        <v>426</v>
      </c>
      <c r="BD354" s="193" t="s">
        <v>540</v>
      </c>
      <c r="BE354" s="193" t="s">
        <v>442</v>
      </c>
      <c r="BF354" s="193" t="s">
        <v>224</v>
      </c>
      <c r="BG354" s="193" t="s">
        <v>170</v>
      </c>
      <c r="BH354" s="193" t="s">
        <v>486</v>
      </c>
      <c r="BI354" s="193" t="s">
        <v>157</v>
      </c>
      <c r="BJ354" s="193" t="s">
        <v>192</v>
      </c>
      <c r="BK354" s="337" t="s">
        <v>300</v>
      </c>
      <c r="BL354" s="193" t="s">
        <v>117</v>
      </c>
      <c r="BM354" s="193" t="s">
        <v>260</v>
      </c>
      <c r="BN354" s="346" t="s">
        <v>629</v>
      </c>
      <c r="BO354" s="347" t="s">
        <v>95</v>
      </c>
      <c r="BP354" s="336" t="s">
        <v>308</v>
      </c>
      <c r="BQ354" s="348" t="s">
        <v>88</v>
      </c>
      <c r="BR354" s="349" t="s">
        <v>483</v>
      </c>
      <c r="BS354" s="193" t="s">
        <v>653</v>
      </c>
      <c r="BT354" s="193" t="s">
        <v>343</v>
      </c>
      <c r="BU354" s="335" t="s">
        <v>633</v>
      </c>
      <c r="BV354" s="193" t="s">
        <v>638</v>
      </c>
      <c r="BW354" s="193" t="s">
        <v>430</v>
      </c>
      <c r="BX354" s="193" t="s">
        <v>533</v>
      </c>
      <c r="BY354" s="193" t="s">
        <v>415</v>
      </c>
      <c r="BZ354" s="193" t="s">
        <v>388</v>
      </c>
      <c r="CA354" s="193" t="s">
        <v>556</v>
      </c>
      <c r="CB354" s="193" t="s">
        <v>283</v>
      </c>
    </row>
    <row r="355" spans="2:80" x14ac:dyDescent="0.2">
      <c r="B355" s="332" t="s">
        <v>515</v>
      </c>
      <c r="C355" s="332" t="s">
        <v>383</v>
      </c>
      <c r="D355" s="332" t="s">
        <v>684</v>
      </c>
      <c r="E355" s="332" t="s">
        <v>616</v>
      </c>
      <c r="F355" s="332" t="s">
        <v>181</v>
      </c>
      <c r="G355" s="332" t="s">
        <v>521</v>
      </c>
      <c r="H355" s="334" t="s">
        <v>648</v>
      </c>
      <c r="I355" s="332" t="s">
        <v>79</v>
      </c>
      <c r="J355" s="332" t="s">
        <v>671</v>
      </c>
      <c r="K355" s="332" t="s">
        <v>176</v>
      </c>
      <c r="L355" s="332" t="s">
        <v>227</v>
      </c>
      <c r="M355" s="332" t="s">
        <v>442</v>
      </c>
      <c r="N355" s="333" t="s">
        <v>537</v>
      </c>
      <c r="O355" s="332" t="s">
        <v>636</v>
      </c>
      <c r="P355" s="332" t="s">
        <v>186</v>
      </c>
      <c r="Q355" s="332" t="s">
        <v>435</v>
      </c>
      <c r="R355" s="332" t="s">
        <v>676</v>
      </c>
      <c r="S355" s="332" t="s">
        <v>234</v>
      </c>
      <c r="T355" s="331" t="s">
        <v>4</v>
      </c>
      <c r="U355" s="332" t="s">
        <v>604</v>
      </c>
      <c r="V355" s="332" t="s">
        <v>573</v>
      </c>
      <c r="W355" s="332" t="s">
        <v>142</v>
      </c>
      <c r="X355" s="332" t="s">
        <v>682</v>
      </c>
      <c r="Y355" s="332" t="s">
        <v>508</v>
      </c>
      <c r="Z355" s="332" t="s">
        <v>451</v>
      </c>
      <c r="AC355" s="193" t="s">
        <v>76</v>
      </c>
      <c r="AD355" s="193" t="s">
        <v>454</v>
      </c>
      <c r="AE355" s="193" t="s">
        <v>491</v>
      </c>
      <c r="AF355" s="193" t="s">
        <v>526</v>
      </c>
      <c r="AG355" s="193" t="s">
        <v>301</v>
      </c>
      <c r="AH355" s="193" t="s">
        <v>453</v>
      </c>
      <c r="AI355" s="337" t="s">
        <v>290</v>
      </c>
      <c r="AJ355" s="193" t="s">
        <v>494</v>
      </c>
      <c r="AK355" s="193" t="s">
        <v>72</v>
      </c>
      <c r="AL355" s="193" t="s">
        <v>471</v>
      </c>
      <c r="AM355" s="193" t="s">
        <v>516</v>
      </c>
      <c r="AN355" s="193" t="s">
        <v>308</v>
      </c>
      <c r="AO355" s="336" t="s">
        <v>228</v>
      </c>
      <c r="AP355" s="193" t="s">
        <v>429</v>
      </c>
      <c r="AQ355" s="193" t="s">
        <v>635</v>
      </c>
      <c r="AR355" s="193" t="s">
        <v>640</v>
      </c>
      <c r="AS355" s="193" t="s">
        <v>295</v>
      </c>
      <c r="AT355" s="193" t="s">
        <v>685</v>
      </c>
      <c r="AU355" s="335" t="s">
        <v>4</v>
      </c>
      <c r="AV355" s="193" t="s">
        <v>435</v>
      </c>
      <c r="AW355" s="193" t="s">
        <v>302</v>
      </c>
      <c r="AX355" s="193" t="s">
        <v>681</v>
      </c>
      <c r="AY355" s="193" t="s">
        <v>502</v>
      </c>
      <c r="AZ355" s="193" t="s">
        <v>616</v>
      </c>
      <c r="BA355" s="193" t="s">
        <v>515</v>
      </c>
      <c r="BD355" s="193" t="s">
        <v>530</v>
      </c>
      <c r="BE355" s="193" t="s">
        <v>410</v>
      </c>
      <c r="BF355" s="193" t="s">
        <v>493</v>
      </c>
      <c r="BG355" s="193" t="s">
        <v>342</v>
      </c>
      <c r="BH355" s="193" t="s">
        <v>457</v>
      </c>
      <c r="BI355" s="193" t="s">
        <v>482</v>
      </c>
      <c r="BJ355" s="337" t="s">
        <v>181</v>
      </c>
      <c r="BK355" s="193" t="s">
        <v>102</v>
      </c>
      <c r="BL355" s="193" t="s">
        <v>406</v>
      </c>
      <c r="BM355" s="193" t="s">
        <v>390</v>
      </c>
      <c r="BN355" s="346" t="s">
        <v>377</v>
      </c>
      <c r="BO355" s="347" t="s">
        <v>172</v>
      </c>
      <c r="BP355" s="336" t="s">
        <v>320</v>
      </c>
      <c r="BQ355" s="348" t="s">
        <v>138</v>
      </c>
      <c r="BR355" s="349" t="s">
        <v>222</v>
      </c>
      <c r="BS355" s="193" t="s">
        <v>232</v>
      </c>
      <c r="BT355" s="193" t="s">
        <v>364</v>
      </c>
      <c r="BU355" s="193" t="s">
        <v>155</v>
      </c>
      <c r="BV355" s="335" t="s">
        <v>519</v>
      </c>
      <c r="BW355" s="193" t="s">
        <v>585</v>
      </c>
      <c r="BX355" s="193" t="s">
        <v>86</v>
      </c>
      <c r="BY355" s="193" t="s">
        <v>641</v>
      </c>
      <c r="BZ355" s="193" t="s">
        <v>577</v>
      </c>
      <c r="CA355" s="193" t="s">
        <v>472</v>
      </c>
      <c r="CB355" s="193" t="s">
        <v>637</v>
      </c>
    </row>
    <row r="356" spans="2:80" x14ac:dyDescent="0.2">
      <c r="B356" s="332" t="s">
        <v>649</v>
      </c>
      <c r="C356" s="332" t="s">
        <v>87</v>
      </c>
      <c r="D356" s="332" t="s">
        <v>479</v>
      </c>
      <c r="E356" s="332" t="s">
        <v>466</v>
      </c>
      <c r="F356" s="332" t="s">
        <v>691</v>
      </c>
      <c r="G356" s="334" t="s">
        <v>666</v>
      </c>
      <c r="H356" s="332" t="s">
        <v>105</v>
      </c>
      <c r="I356" s="332" t="s">
        <v>486</v>
      </c>
      <c r="J356" s="332" t="s">
        <v>591</v>
      </c>
      <c r="K356" s="332" t="s">
        <v>213</v>
      </c>
      <c r="L356" s="332" t="s">
        <v>576</v>
      </c>
      <c r="M356" s="332" t="s">
        <v>114</v>
      </c>
      <c r="N356" s="333" t="s">
        <v>346</v>
      </c>
      <c r="O356" s="332" t="s">
        <v>547</v>
      </c>
      <c r="P356" s="332" t="s">
        <v>428</v>
      </c>
      <c r="Q356" s="332" t="s">
        <v>150</v>
      </c>
      <c r="R356" s="332" t="s">
        <v>581</v>
      </c>
      <c r="S356" s="332" t="s">
        <v>484</v>
      </c>
      <c r="T356" s="332" t="s">
        <v>690</v>
      </c>
      <c r="U356" s="331" t="s">
        <v>354</v>
      </c>
      <c r="V356" s="332" t="s">
        <v>390</v>
      </c>
      <c r="W356" s="332" t="s">
        <v>409</v>
      </c>
      <c r="X356" s="332" t="s">
        <v>620</v>
      </c>
      <c r="Y356" s="332" t="s">
        <v>272</v>
      </c>
      <c r="Z356" s="332" t="s">
        <v>689</v>
      </c>
      <c r="AC356" s="193" t="s">
        <v>355</v>
      </c>
      <c r="AD356" s="193" t="s">
        <v>511</v>
      </c>
      <c r="AE356" s="193" t="s">
        <v>495</v>
      </c>
      <c r="AF356" s="193" t="s">
        <v>273</v>
      </c>
      <c r="AG356" s="193" t="s">
        <v>562</v>
      </c>
      <c r="AH356" s="337" t="s">
        <v>410</v>
      </c>
      <c r="AI356" s="193" t="s">
        <v>557</v>
      </c>
      <c r="AJ356" s="193" t="s">
        <v>270</v>
      </c>
      <c r="AK356" s="193" t="s">
        <v>414</v>
      </c>
      <c r="AL356" s="193" t="s">
        <v>350</v>
      </c>
      <c r="AM356" s="193" t="s">
        <v>583</v>
      </c>
      <c r="AN356" s="193" t="s">
        <v>159</v>
      </c>
      <c r="AO356" s="336" t="s">
        <v>538</v>
      </c>
      <c r="AP356" s="193" t="s">
        <v>549</v>
      </c>
      <c r="AQ356" s="193" t="s">
        <v>364</v>
      </c>
      <c r="AR356" s="193" t="s">
        <v>394</v>
      </c>
      <c r="AS356" s="193" t="s">
        <v>690</v>
      </c>
      <c r="AT356" s="193" t="s">
        <v>220</v>
      </c>
      <c r="AU356" s="193" t="s">
        <v>656</v>
      </c>
      <c r="AV356" s="335" t="s">
        <v>354</v>
      </c>
      <c r="AW356" s="193" t="s">
        <v>544</v>
      </c>
      <c r="AX356" s="193" t="s">
        <v>466</v>
      </c>
      <c r="AY356" s="193" t="s">
        <v>569</v>
      </c>
      <c r="AZ356" s="193" t="s">
        <v>224</v>
      </c>
      <c r="BA356" s="193" t="s">
        <v>691</v>
      </c>
      <c r="BD356" s="193" t="s">
        <v>568</v>
      </c>
      <c r="BE356" s="193" t="s">
        <v>623</v>
      </c>
      <c r="BF356" s="193" t="s">
        <v>507</v>
      </c>
      <c r="BG356" s="193" t="s">
        <v>599</v>
      </c>
      <c r="BH356" s="193" t="s">
        <v>158</v>
      </c>
      <c r="BI356" s="337" t="s">
        <v>471</v>
      </c>
      <c r="BJ356" s="193" t="s">
        <v>421</v>
      </c>
      <c r="BK356" s="193" t="s">
        <v>89</v>
      </c>
      <c r="BL356" s="193" t="s">
        <v>564</v>
      </c>
      <c r="BM356" s="193" t="s">
        <v>454</v>
      </c>
      <c r="BN356" s="346" t="s">
        <v>302</v>
      </c>
      <c r="BO356" s="347" t="s">
        <v>234</v>
      </c>
      <c r="BP356" s="336" t="s">
        <v>552</v>
      </c>
      <c r="BQ356" s="348" t="s">
        <v>431</v>
      </c>
      <c r="BR356" s="349" t="s">
        <v>547</v>
      </c>
      <c r="BS356" s="193" t="s">
        <v>108</v>
      </c>
      <c r="BT356" s="193" t="s">
        <v>202</v>
      </c>
      <c r="BU356" s="193" t="s">
        <v>318</v>
      </c>
      <c r="BV356" s="193" t="s">
        <v>132</v>
      </c>
      <c r="BW356" s="335" t="s">
        <v>252</v>
      </c>
      <c r="BX356" s="193" t="s">
        <v>184</v>
      </c>
      <c r="BY356" s="193" t="s">
        <v>225</v>
      </c>
      <c r="BZ356" s="193" t="s">
        <v>444</v>
      </c>
      <c r="CA356" s="193" t="s">
        <v>645</v>
      </c>
      <c r="CB356" s="193" t="s">
        <v>349</v>
      </c>
    </row>
    <row r="357" spans="2:80" x14ac:dyDescent="0.2">
      <c r="B357" s="332" t="s">
        <v>113</v>
      </c>
      <c r="C357" s="332" t="s">
        <v>695</v>
      </c>
      <c r="D357" s="332" t="s">
        <v>480</v>
      </c>
      <c r="E357" s="332" t="s">
        <v>345</v>
      </c>
      <c r="F357" s="334" t="s">
        <v>653</v>
      </c>
      <c r="G357" s="332" t="s">
        <v>568</v>
      </c>
      <c r="H357" s="332" t="s">
        <v>149</v>
      </c>
      <c r="I357" s="332" t="s">
        <v>683</v>
      </c>
      <c r="J357" s="332" t="s">
        <v>353</v>
      </c>
      <c r="K357" s="332" t="s">
        <v>696</v>
      </c>
      <c r="L357" s="332" t="s">
        <v>408</v>
      </c>
      <c r="M357" s="332" t="s">
        <v>389</v>
      </c>
      <c r="N357" s="333" t="s">
        <v>231</v>
      </c>
      <c r="O357" s="332" t="s">
        <v>619</v>
      </c>
      <c r="P357" s="332" t="s">
        <v>271</v>
      </c>
      <c r="Q357" s="332" t="s">
        <v>109</v>
      </c>
      <c r="R357" s="332" t="s">
        <v>398</v>
      </c>
      <c r="S357" s="332" t="s">
        <v>86</v>
      </c>
      <c r="T357" s="332" t="s">
        <v>673</v>
      </c>
      <c r="U357" s="332" t="s">
        <v>465</v>
      </c>
      <c r="V357" s="331" t="s">
        <v>104</v>
      </c>
      <c r="W357" s="332" t="s">
        <v>407</v>
      </c>
      <c r="X357" s="332" t="s">
        <v>542</v>
      </c>
      <c r="Y357" s="332" t="s">
        <v>655</v>
      </c>
      <c r="Z357" s="332" t="s">
        <v>592</v>
      </c>
      <c r="AC357" s="193" t="s">
        <v>99</v>
      </c>
      <c r="AD357" s="193" t="s">
        <v>378</v>
      </c>
      <c r="AE357" s="193" t="s">
        <v>252</v>
      </c>
      <c r="AF357" s="193" t="s">
        <v>119</v>
      </c>
      <c r="AG357" s="337" t="s">
        <v>365</v>
      </c>
      <c r="AH357" s="193" t="s">
        <v>109</v>
      </c>
      <c r="AI357" s="193" t="s">
        <v>669</v>
      </c>
      <c r="AJ357" s="193" t="s">
        <v>425</v>
      </c>
      <c r="AK357" s="193" t="s">
        <v>398</v>
      </c>
      <c r="AL357" s="193" t="s">
        <v>281</v>
      </c>
      <c r="AM357" s="193" t="s">
        <v>587</v>
      </c>
      <c r="AN357" s="193" t="s">
        <v>95</v>
      </c>
      <c r="AO357" s="336" t="s">
        <v>628</v>
      </c>
      <c r="AP357" s="193" t="s">
        <v>210</v>
      </c>
      <c r="AQ357" s="193" t="s">
        <v>580</v>
      </c>
      <c r="AR357" s="193" t="s">
        <v>127</v>
      </c>
      <c r="AS357" s="193" t="s">
        <v>367</v>
      </c>
      <c r="AT357" s="193" t="s">
        <v>254</v>
      </c>
      <c r="AU357" s="193" t="s">
        <v>122</v>
      </c>
      <c r="AV357" s="193" t="s">
        <v>94</v>
      </c>
      <c r="AW357" s="335" t="s">
        <v>104</v>
      </c>
      <c r="AX357" s="193" t="s">
        <v>577</v>
      </c>
      <c r="AY357" s="193" t="s">
        <v>566</v>
      </c>
      <c r="AZ357" s="193" t="s">
        <v>407</v>
      </c>
      <c r="BA357" s="193" t="s">
        <v>474</v>
      </c>
      <c r="BD357" s="193" t="s">
        <v>469</v>
      </c>
      <c r="BE357" s="193" t="s">
        <v>646</v>
      </c>
      <c r="BF357" s="193" t="s">
        <v>84</v>
      </c>
      <c r="BG357" s="193" t="s">
        <v>174</v>
      </c>
      <c r="BH357" s="337" t="s">
        <v>658</v>
      </c>
      <c r="BI357" s="193" t="s">
        <v>340</v>
      </c>
      <c r="BJ357" s="193" t="s">
        <v>631</v>
      </c>
      <c r="BK357" s="193" t="s">
        <v>292</v>
      </c>
      <c r="BL357" s="193" t="s">
        <v>113</v>
      </c>
      <c r="BM357" s="193" t="s">
        <v>665</v>
      </c>
      <c r="BN357" s="346" t="s">
        <v>494</v>
      </c>
      <c r="BO357" s="347" t="s">
        <v>387</v>
      </c>
      <c r="BP357" s="336" t="s">
        <v>455</v>
      </c>
      <c r="BQ357" s="348" t="s">
        <v>280</v>
      </c>
      <c r="BR357" s="349" t="s">
        <v>411</v>
      </c>
      <c r="BS357" s="193" t="s">
        <v>544</v>
      </c>
      <c r="BT357" s="193" t="s">
        <v>220</v>
      </c>
      <c r="BU357" s="193" t="s">
        <v>591</v>
      </c>
      <c r="BV357" s="193" t="s">
        <v>522</v>
      </c>
      <c r="BW357" s="193" t="s">
        <v>537</v>
      </c>
      <c r="BX357" s="335" t="s">
        <v>321</v>
      </c>
      <c r="BY357" s="193" t="s">
        <v>139</v>
      </c>
      <c r="BZ357" s="193" t="s">
        <v>254</v>
      </c>
      <c r="CA357" s="193" t="s">
        <v>112</v>
      </c>
      <c r="CB357" s="193" t="s">
        <v>153</v>
      </c>
    </row>
    <row r="358" spans="2:80" x14ac:dyDescent="0.2">
      <c r="B358" s="332" t="s">
        <v>162</v>
      </c>
      <c r="C358" s="332" t="s">
        <v>599</v>
      </c>
      <c r="D358" s="332" t="s">
        <v>248</v>
      </c>
      <c r="E358" s="334" t="s">
        <v>699</v>
      </c>
      <c r="F358" s="332" t="s">
        <v>441</v>
      </c>
      <c r="G358" s="332" t="s">
        <v>294</v>
      </c>
      <c r="H358" s="332" t="s">
        <v>697</v>
      </c>
      <c r="I358" s="332" t="s">
        <v>615</v>
      </c>
      <c r="J358" s="332" t="s">
        <v>277</v>
      </c>
      <c r="K358" s="332" t="s">
        <v>675</v>
      </c>
      <c r="L358" s="332" t="s">
        <v>652</v>
      </c>
      <c r="M358" s="332" t="s">
        <v>74</v>
      </c>
      <c r="N358" s="333" t="s">
        <v>489</v>
      </c>
      <c r="O358" s="332" t="s">
        <v>472</v>
      </c>
      <c r="P358" s="332" t="s">
        <v>164</v>
      </c>
      <c r="Q358" s="332" t="s">
        <v>688</v>
      </c>
      <c r="R358" s="332" t="s">
        <v>535</v>
      </c>
      <c r="S358" s="332" t="s">
        <v>244</v>
      </c>
      <c r="T358" s="332" t="s">
        <v>513</v>
      </c>
      <c r="U358" s="332" t="s">
        <v>223</v>
      </c>
      <c r="V358" s="332" t="s">
        <v>638</v>
      </c>
      <c r="W358" s="331" t="s">
        <v>631</v>
      </c>
      <c r="X358" s="332" t="s">
        <v>241</v>
      </c>
      <c r="Y358" s="332" t="s">
        <v>520</v>
      </c>
      <c r="Z358" s="332" t="s">
        <v>432</v>
      </c>
      <c r="AC358" s="193" t="s">
        <v>198</v>
      </c>
      <c r="AD358" s="193" t="s">
        <v>192</v>
      </c>
      <c r="AE358" s="193" t="s">
        <v>263</v>
      </c>
      <c r="AF358" s="337" t="s">
        <v>81</v>
      </c>
      <c r="AG358" s="193" t="s">
        <v>311</v>
      </c>
      <c r="AH358" s="193" t="s">
        <v>223</v>
      </c>
      <c r="AI358" s="193" t="s">
        <v>535</v>
      </c>
      <c r="AJ358" s="193" t="s">
        <v>440</v>
      </c>
      <c r="AK358" s="193" t="s">
        <v>180</v>
      </c>
      <c r="AL358" s="193" t="s">
        <v>678</v>
      </c>
      <c r="AM358" s="193" t="s">
        <v>602</v>
      </c>
      <c r="AN358" s="193" t="s">
        <v>611</v>
      </c>
      <c r="AO358" s="336" t="s">
        <v>143</v>
      </c>
      <c r="AP358" s="193" t="s">
        <v>618</v>
      </c>
      <c r="AQ358" s="193" t="s">
        <v>167</v>
      </c>
      <c r="AR358" s="193" t="s">
        <v>182</v>
      </c>
      <c r="AS358" s="193" t="s">
        <v>194</v>
      </c>
      <c r="AT358" s="193" t="s">
        <v>265</v>
      </c>
      <c r="AU358" s="193" t="s">
        <v>326</v>
      </c>
      <c r="AV358" s="193" t="s">
        <v>318</v>
      </c>
      <c r="AW358" s="193" t="s">
        <v>432</v>
      </c>
      <c r="AX358" s="335" t="s">
        <v>631</v>
      </c>
      <c r="AY358" s="193" t="s">
        <v>448</v>
      </c>
      <c r="AZ358" s="193" t="s">
        <v>175</v>
      </c>
      <c r="BA358" s="193" t="s">
        <v>600</v>
      </c>
      <c r="BD358" s="193" t="s">
        <v>319</v>
      </c>
      <c r="BE358" s="193" t="s">
        <v>133</v>
      </c>
      <c r="BF358" s="193" t="s">
        <v>249</v>
      </c>
      <c r="BG358" s="337" t="s">
        <v>218</v>
      </c>
      <c r="BH358" s="193" t="s">
        <v>203</v>
      </c>
      <c r="BI358" s="193" t="s">
        <v>607</v>
      </c>
      <c r="BJ358" s="193" t="s">
        <v>151</v>
      </c>
      <c r="BK358" s="193" t="s">
        <v>107</v>
      </c>
      <c r="BL358" s="193" t="s">
        <v>628</v>
      </c>
      <c r="BM358" s="193" t="s">
        <v>504</v>
      </c>
      <c r="BN358" s="346" t="s">
        <v>647</v>
      </c>
      <c r="BO358" s="347" t="s">
        <v>164</v>
      </c>
      <c r="BP358" s="336" t="s">
        <v>185</v>
      </c>
      <c r="BQ358" s="348" t="s">
        <v>673</v>
      </c>
      <c r="BR358" s="349" t="s">
        <v>82</v>
      </c>
      <c r="BS358" s="193" t="s">
        <v>427</v>
      </c>
      <c r="BT358" s="193" t="s">
        <v>563</v>
      </c>
      <c r="BU358" s="193" t="s">
        <v>339</v>
      </c>
      <c r="BV358" s="193" t="s">
        <v>526</v>
      </c>
      <c r="BW358" s="193" t="s">
        <v>422</v>
      </c>
      <c r="BX358" s="193" t="s">
        <v>278</v>
      </c>
      <c r="BY358" s="335" t="s">
        <v>614</v>
      </c>
      <c r="BZ358" s="193" t="s">
        <v>409</v>
      </c>
      <c r="CA358" s="193" t="s">
        <v>385</v>
      </c>
      <c r="CB358" s="193" t="s">
        <v>515</v>
      </c>
    </row>
    <row r="359" spans="2:80" x14ac:dyDescent="0.2">
      <c r="B359" s="332" t="s">
        <v>698</v>
      </c>
      <c r="C359" s="332" t="s">
        <v>548</v>
      </c>
      <c r="D359" s="334" t="s">
        <v>288</v>
      </c>
      <c r="E359" s="332" t="s">
        <v>575</v>
      </c>
      <c r="F359" s="332" t="s">
        <v>309</v>
      </c>
      <c r="G359" s="332" t="s">
        <v>82</v>
      </c>
      <c r="H359" s="332" t="s">
        <v>672</v>
      </c>
      <c r="I359" s="332" t="s">
        <v>236</v>
      </c>
      <c r="J359" s="332" t="s">
        <v>694</v>
      </c>
      <c r="K359" s="332" t="s">
        <v>641</v>
      </c>
      <c r="L359" s="332" t="s">
        <v>539</v>
      </c>
      <c r="M359" s="332" t="s">
        <v>348</v>
      </c>
      <c r="N359" s="333" t="s">
        <v>596</v>
      </c>
      <c r="O359" s="332" t="s">
        <v>209</v>
      </c>
      <c r="P359" s="332" t="s">
        <v>523</v>
      </c>
      <c r="Q359" s="332" t="s">
        <v>440</v>
      </c>
      <c r="R359" s="332" t="s">
        <v>343</v>
      </c>
      <c r="S359" s="332" t="s">
        <v>665</v>
      </c>
      <c r="T359" s="332" t="s">
        <v>425</v>
      </c>
      <c r="U359" s="332" t="s">
        <v>304</v>
      </c>
      <c r="V359" s="332" t="s">
        <v>448</v>
      </c>
      <c r="W359" s="332" t="s">
        <v>509</v>
      </c>
      <c r="X359" s="331" t="s">
        <v>623</v>
      </c>
      <c r="Y359" s="332" t="s">
        <v>566</v>
      </c>
      <c r="Z359" s="332" t="s">
        <v>145</v>
      </c>
      <c r="AC359" s="193" t="s">
        <v>322</v>
      </c>
      <c r="AD359" s="193" t="s">
        <v>136</v>
      </c>
      <c r="AE359" s="337" t="s">
        <v>253</v>
      </c>
      <c r="AF359" s="193" t="s">
        <v>377</v>
      </c>
      <c r="AG359" s="193" t="s">
        <v>153</v>
      </c>
      <c r="AH359" s="193" t="s">
        <v>477</v>
      </c>
      <c r="AI359" s="193" t="s">
        <v>86</v>
      </c>
      <c r="AJ359" s="193" t="s">
        <v>665</v>
      </c>
      <c r="AK359" s="193" t="s">
        <v>382</v>
      </c>
      <c r="AL359" s="193" t="s">
        <v>244</v>
      </c>
      <c r="AM359" s="193" t="s">
        <v>269</v>
      </c>
      <c r="AN359" s="193" t="s">
        <v>584</v>
      </c>
      <c r="AO359" s="336" t="s">
        <v>232</v>
      </c>
      <c r="AP359" s="193" t="s">
        <v>658</v>
      </c>
      <c r="AQ359" s="193" t="s">
        <v>609</v>
      </c>
      <c r="AR359" s="193" t="s">
        <v>324</v>
      </c>
      <c r="AS359" s="193" t="s">
        <v>121</v>
      </c>
      <c r="AT359" s="193" t="s">
        <v>260</v>
      </c>
      <c r="AU359" s="193" t="s">
        <v>379</v>
      </c>
      <c r="AV359" s="193" t="s">
        <v>189</v>
      </c>
      <c r="AW359" s="193" t="s">
        <v>485</v>
      </c>
      <c r="AX359" s="193" t="s">
        <v>542</v>
      </c>
      <c r="AY359" s="335" t="s">
        <v>623</v>
      </c>
      <c r="AZ359" s="193" t="s">
        <v>647</v>
      </c>
      <c r="BA359" s="193" t="s">
        <v>241</v>
      </c>
      <c r="BD359" s="193" t="s">
        <v>632</v>
      </c>
      <c r="BE359" s="193" t="s">
        <v>487</v>
      </c>
      <c r="BF359" s="337" t="s">
        <v>428</v>
      </c>
      <c r="BG359" s="193" t="s">
        <v>439</v>
      </c>
      <c r="BH359" s="193" t="s">
        <v>4</v>
      </c>
      <c r="BI359" s="193" t="s">
        <v>313</v>
      </c>
      <c r="BJ359" s="193" t="s">
        <v>126</v>
      </c>
      <c r="BK359" s="193" t="s">
        <v>267</v>
      </c>
      <c r="BL359" s="193" t="s">
        <v>370</v>
      </c>
      <c r="BM359" s="193" t="s">
        <v>201</v>
      </c>
      <c r="BN359" s="346" t="s">
        <v>216</v>
      </c>
      <c r="BO359" s="347" t="s">
        <v>238</v>
      </c>
      <c r="BP359" s="336" t="s">
        <v>590</v>
      </c>
      <c r="BQ359" s="348" t="s">
        <v>538</v>
      </c>
      <c r="BR359" s="349" t="s">
        <v>660</v>
      </c>
      <c r="BS359" s="193" t="s">
        <v>98</v>
      </c>
      <c r="BT359" s="193" t="s">
        <v>248</v>
      </c>
      <c r="BU359" s="193" t="s">
        <v>678</v>
      </c>
      <c r="BV359" s="193" t="s">
        <v>149</v>
      </c>
      <c r="BW359" s="193" t="s">
        <v>566</v>
      </c>
      <c r="BX359" s="193" t="s">
        <v>490</v>
      </c>
      <c r="BY359" s="193" t="s">
        <v>80</v>
      </c>
      <c r="BZ359" s="335" t="s">
        <v>461</v>
      </c>
      <c r="CA359" s="193" t="s">
        <v>525</v>
      </c>
      <c r="CB359" s="193" t="s">
        <v>419</v>
      </c>
    </row>
    <row r="360" spans="2:80" x14ac:dyDescent="0.2">
      <c r="B360" s="332" t="s">
        <v>637</v>
      </c>
      <c r="C360" s="334" t="s">
        <v>185</v>
      </c>
      <c r="D360" s="332" t="s">
        <v>701</v>
      </c>
      <c r="E360" s="332" t="s">
        <v>518</v>
      </c>
      <c r="F360" s="332" t="s">
        <v>90</v>
      </c>
      <c r="G360" s="332" t="s">
        <v>692</v>
      </c>
      <c r="H360" s="332" t="s">
        <v>593</v>
      </c>
      <c r="I360" s="332" t="s">
        <v>219</v>
      </c>
      <c r="J360" s="332" t="s">
        <v>687</v>
      </c>
      <c r="K360" s="332" t="s">
        <v>171</v>
      </c>
      <c r="L360" s="332" t="s">
        <v>332</v>
      </c>
      <c r="M360" s="332" t="s">
        <v>450</v>
      </c>
      <c r="N360" s="333" t="s">
        <v>430</v>
      </c>
      <c r="O360" s="332" t="s">
        <v>292</v>
      </c>
      <c r="P360" s="332" t="s">
        <v>630</v>
      </c>
      <c r="Q360" s="332" t="s">
        <v>503</v>
      </c>
      <c r="R360" s="332" t="s">
        <v>180</v>
      </c>
      <c r="S360" s="332" t="s">
        <v>477</v>
      </c>
      <c r="T360" s="332" t="s">
        <v>158</v>
      </c>
      <c r="U360" s="332" t="s">
        <v>678</v>
      </c>
      <c r="V360" s="332" t="s">
        <v>613</v>
      </c>
      <c r="W360" s="332" t="s">
        <v>175</v>
      </c>
      <c r="X360" s="332" t="s">
        <v>485</v>
      </c>
      <c r="Y360" s="331" t="s">
        <v>392</v>
      </c>
      <c r="Z360" s="332" t="s">
        <v>600</v>
      </c>
      <c r="AC360" s="193" t="s">
        <v>193</v>
      </c>
      <c r="AD360" s="337" t="s">
        <v>204</v>
      </c>
      <c r="AE360" s="193" t="s">
        <v>267</v>
      </c>
      <c r="AF360" s="193" t="s">
        <v>316</v>
      </c>
      <c r="AG360" s="193" t="s">
        <v>328</v>
      </c>
      <c r="AH360" s="193" t="s">
        <v>688</v>
      </c>
      <c r="AI360" s="193" t="s">
        <v>513</v>
      </c>
      <c r="AJ360" s="193" t="s">
        <v>304</v>
      </c>
      <c r="AK360" s="193" t="s">
        <v>158</v>
      </c>
      <c r="AL360" s="193" t="s">
        <v>503</v>
      </c>
      <c r="AM360" s="193" t="s">
        <v>289</v>
      </c>
      <c r="AN360" s="193" t="s">
        <v>333</v>
      </c>
      <c r="AO360" s="336" t="s">
        <v>574</v>
      </c>
      <c r="AP360" s="193" t="s">
        <v>639</v>
      </c>
      <c r="AQ360" s="193" t="s">
        <v>644</v>
      </c>
      <c r="AR360" s="193" t="s">
        <v>200</v>
      </c>
      <c r="AS360" s="193" t="s">
        <v>187</v>
      </c>
      <c r="AT360" s="193" t="s">
        <v>250</v>
      </c>
      <c r="AU360" s="193" t="s">
        <v>287</v>
      </c>
      <c r="AV360" s="193" t="s">
        <v>313</v>
      </c>
      <c r="AW360" s="193" t="s">
        <v>638</v>
      </c>
      <c r="AX360" s="193" t="s">
        <v>520</v>
      </c>
      <c r="AY360" s="193" t="s">
        <v>145</v>
      </c>
      <c r="AZ360" s="335" t="s">
        <v>392</v>
      </c>
      <c r="BA360" s="193" t="s">
        <v>613</v>
      </c>
      <c r="BD360" s="193" t="s">
        <v>152</v>
      </c>
      <c r="BE360" s="337" t="s">
        <v>558</v>
      </c>
      <c r="BF360" s="193" t="s">
        <v>460</v>
      </c>
      <c r="BG360" s="193" t="s">
        <v>505</v>
      </c>
      <c r="BH360" s="193" t="s">
        <v>417</v>
      </c>
      <c r="BI360" s="193" t="s">
        <v>555</v>
      </c>
      <c r="BJ360" s="193" t="s">
        <v>468</v>
      </c>
      <c r="BK360" s="193" t="s">
        <v>479</v>
      </c>
      <c r="BL360" s="193" t="s">
        <v>83</v>
      </c>
      <c r="BM360" s="193" t="s">
        <v>648</v>
      </c>
      <c r="BN360" s="346" t="s">
        <v>305</v>
      </c>
      <c r="BO360" s="347" t="s">
        <v>99</v>
      </c>
      <c r="BP360" s="336" t="s">
        <v>262</v>
      </c>
      <c r="BQ360" s="348" t="s">
        <v>368</v>
      </c>
      <c r="BR360" s="349" t="s">
        <v>194</v>
      </c>
      <c r="BS360" s="193" t="s">
        <v>299</v>
      </c>
      <c r="BT360" s="193" t="s">
        <v>644</v>
      </c>
      <c r="BU360" s="193" t="s">
        <v>386</v>
      </c>
      <c r="BV360" s="193" t="s">
        <v>626</v>
      </c>
      <c r="BW360" s="193" t="s">
        <v>279</v>
      </c>
      <c r="BX360" s="193" t="s">
        <v>362</v>
      </c>
      <c r="BY360" s="193" t="s">
        <v>688</v>
      </c>
      <c r="BZ360" s="193" t="s">
        <v>219</v>
      </c>
      <c r="CA360" s="335" t="s">
        <v>592</v>
      </c>
      <c r="CB360" s="193" t="s">
        <v>348</v>
      </c>
    </row>
    <row r="361" spans="2:80" x14ac:dyDescent="0.2">
      <c r="B361" s="334" t="s">
        <v>402</v>
      </c>
      <c r="C361" s="332" t="s">
        <v>226</v>
      </c>
      <c r="D361" s="332" t="s">
        <v>622</v>
      </c>
      <c r="E361" s="332" t="s">
        <v>362</v>
      </c>
      <c r="F361" s="332" t="s">
        <v>693</v>
      </c>
      <c r="G361" s="332" t="s">
        <v>664</v>
      </c>
      <c r="H361" s="332" t="s">
        <v>100</v>
      </c>
      <c r="I361" s="332" t="s">
        <v>700</v>
      </c>
      <c r="J361" s="332" t="s">
        <v>633</v>
      </c>
      <c r="K361" s="332" t="s">
        <v>340</v>
      </c>
      <c r="L361" s="332" t="s">
        <v>98</v>
      </c>
      <c r="M361" s="332" t="s">
        <v>572</v>
      </c>
      <c r="N361" s="333" t="s">
        <v>141</v>
      </c>
      <c r="O361" s="332" t="s">
        <v>554</v>
      </c>
      <c r="P361" s="332" t="s">
        <v>507</v>
      </c>
      <c r="Q361" s="332" t="s">
        <v>281</v>
      </c>
      <c r="R361" s="332" t="s">
        <v>669</v>
      </c>
      <c r="S361" s="332" t="s">
        <v>382</v>
      </c>
      <c r="T361" s="332" t="s">
        <v>359</v>
      </c>
      <c r="U361" s="332" t="s">
        <v>546</v>
      </c>
      <c r="V361" s="332" t="s">
        <v>474</v>
      </c>
      <c r="W361" s="332" t="s">
        <v>577</v>
      </c>
      <c r="X361" s="332" t="s">
        <v>647</v>
      </c>
      <c r="Y361" s="332" t="s">
        <v>78</v>
      </c>
      <c r="Z361" s="331" t="s">
        <v>553</v>
      </c>
      <c r="AC361" s="337" t="s">
        <v>130</v>
      </c>
      <c r="AD361" s="193" t="s">
        <v>218</v>
      </c>
      <c r="AE361" s="193" t="s">
        <v>258</v>
      </c>
      <c r="AF361" s="193" t="s">
        <v>131</v>
      </c>
      <c r="AG361" s="193" t="s">
        <v>371</v>
      </c>
      <c r="AH361" s="193" t="s">
        <v>465</v>
      </c>
      <c r="AI361" s="193" t="s">
        <v>359</v>
      </c>
      <c r="AJ361" s="193" t="s">
        <v>343</v>
      </c>
      <c r="AK361" s="193" t="s">
        <v>673</v>
      </c>
      <c r="AL361" s="193" t="s">
        <v>546</v>
      </c>
      <c r="AM361" s="193" t="s">
        <v>590</v>
      </c>
      <c r="AN361" s="193" t="s">
        <v>651</v>
      </c>
      <c r="AO361" s="336" t="s">
        <v>612</v>
      </c>
      <c r="AP361" s="193" t="s">
        <v>349</v>
      </c>
      <c r="AQ361" s="193" t="s">
        <v>71</v>
      </c>
      <c r="AR361" s="193" t="s">
        <v>133</v>
      </c>
      <c r="AS361" s="193" t="s">
        <v>375</v>
      </c>
      <c r="AT361" s="193" t="s">
        <v>161</v>
      </c>
      <c r="AU361" s="193" t="s">
        <v>138</v>
      </c>
      <c r="AV361" s="193" t="s">
        <v>373</v>
      </c>
      <c r="AW361" s="193" t="s">
        <v>592</v>
      </c>
      <c r="AX361" s="193" t="s">
        <v>78</v>
      </c>
      <c r="AY361" s="193" t="s">
        <v>509</v>
      </c>
      <c r="AZ361" s="193" t="s">
        <v>655</v>
      </c>
      <c r="BA361" s="335" t="s">
        <v>553</v>
      </c>
      <c r="BD361" s="337" t="s">
        <v>669</v>
      </c>
      <c r="BE361" s="193" t="s">
        <v>277</v>
      </c>
      <c r="BF361" s="193" t="s">
        <v>613</v>
      </c>
      <c r="BG361" s="193" t="s">
        <v>231</v>
      </c>
      <c r="BH361" s="193" t="s">
        <v>309</v>
      </c>
      <c r="BI361" s="193" t="s">
        <v>495</v>
      </c>
      <c r="BJ361" s="193" t="s">
        <v>557</v>
      </c>
      <c r="BK361" s="193" t="s">
        <v>458</v>
      </c>
      <c r="BL361" s="193" t="s">
        <v>532</v>
      </c>
      <c r="BM361" s="193" t="s">
        <v>217</v>
      </c>
      <c r="BN361" s="346" t="s">
        <v>506</v>
      </c>
      <c r="BO361" s="347" t="s">
        <v>397</v>
      </c>
      <c r="BP361" s="336" t="s">
        <v>150</v>
      </c>
      <c r="BQ361" s="348" t="s">
        <v>567</v>
      </c>
      <c r="BR361" s="349" t="s">
        <v>451</v>
      </c>
      <c r="BS361" s="193" t="s">
        <v>81</v>
      </c>
      <c r="BT361" s="193" t="s">
        <v>118</v>
      </c>
      <c r="BU361" s="193" t="s">
        <v>2</v>
      </c>
      <c r="BV361" s="193" t="s">
        <v>379</v>
      </c>
      <c r="BW361" s="193" t="s">
        <v>177</v>
      </c>
      <c r="BX361" s="193" t="s">
        <v>611</v>
      </c>
      <c r="BY361" s="193" t="s">
        <v>429</v>
      </c>
      <c r="BZ361" s="193" t="s">
        <v>586</v>
      </c>
      <c r="CA361" s="193" t="s">
        <v>338</v>
      </c>
      <c r="CB361" s="335" t="s">
        <v>357</v>
      </c>
    </row>
    <row r="364" spans="2:80" x14ac:dyDescent="0.2">
      <c r="B364" s="332" t="s">
        <v>117</v>
      </c>
      <c r="C364" s="332" t="s">
        <v>165</v>
      </c>
      <c r="D364" s="332" t="s">
        <v>73</v>
      </c>
      <c r="E364" s="332" t="s">
        <v>314</v>
      </c>
      <c r="F364" s="332" t="s">
        <v>368</v>
      </c>
      <c r="G364" s="332" t="s">
        <v>413</v>
      </c>
      <c r="H364" s="332" t="s">
        <v>183</v>
      </c>
      <c r="I364" s="332" t="s">
        <v>427</v>
      </c>
      <c r="J364" s="332" t="s">
        <v>524</v>
      </c>
      <c r="K364" s="332" t="s">
        <v>286</v>
      </c>
      <c r="L364" s="332" t="s">
        <v>586</v>
      </c>
      <c r="M364" s="332" t="s">
        <v>155</v>
      </c>
      <c r="N364" s="332" t="s">
        <v>617</v>
      </c>
      <c r="O364" s="332" t="s">
        <v>514</v>
      </c>
      <c r="P364" s="332" t="s">
        <v>360</v>
      </c>
      <c r="Q364" s="332" t="s">
        <v>668</v>
      </c>
      <c r="R364" s="332" t="s">
        <v>445</v>
      </c>
      <c r="S364" s="332" t="s">
        <v>625</v>
      </c>
      <c r="T364" s="332" t="s">
        <v>4</v>
      </c>
      <c r="U364" s="332" t="s">
        <v>354</v>
      </c>
      <c r="V364" s="332" t="s">
        <v>104</v>
      </c>
      <c r="W364" s="332" t="s">
        <v>631</v>
      </c>
      <c r="X364" s="332" t="s">
        <v>623</v>
      </c>
      <c r="Y364" s="332" t="s">
        <v>392</v>
      </c>
      <c r="Z364" s="332" t="s">
        <v>553</v>
      </c>
      <c r="AC364" s="193" t="s">
        <v>117</v>
      </c>
      <c r="AD364" s="193" t="s">
        <v>165</v>
      </c>
      <c r="AE364" s="193" t="s">
        <v>73</v>
      </c>
      <c r="AF364" s="193" t="s">
        <v>314</v>
      </c>
      <c r="AG364" s="193" t="s">
        <v>368</v>
      </c>
      <c r="AH364" s="193" t="s">
        <v>413</v>
      </c>
      <c r="AI364" s="193" t="s">
        <v>183</v>
      </c>
      <c r="AJ364" s="193" t="s">
        <v>427</v>
      </c>
      <c r="AK364" s="193" t="s">
        <v>524</v>
      </c>
      <c r="AL364" s="193" t="s">
        <v>286</v>
      </c>
      <c r="AM364" s="193" t="s">
        <v>586</v>
      </c>
      <c r="AN364" s="193" t="s">
        <v>155</v>
      </c>
      <c r="AO364" s="193" t="s">
        <v>617</v>
      </c>
      <c r="AP364" s="193" t="s">
        <v>514</v>
      </c>
      <c r="AQ364" s="193" t="s">
        <v>360</v>
      </c>
      <c r="AR364" s="193" t="s">
        <v>668</v>
      </c>
      <c r="AS364" s="193" t="s">
        <v>445</v>
      </c>
      <c r="AT364" s="193" t="s">
        <v>625</v>
      </c>
      <c r="AU364" s="193" t="s">
        <v>4</v>
      </c>
      <c r="AV364" s="193" t="s">
        <v>354</v>
      </c>
      <c r="AW364" s="193" t="s">
        <v>104</v>
      </c>
      <c r="AX364" s="193" t="s">
        <v>631</v>
      </c>
      <c r="AY364" s="193" t="s">
        <v>623</v>
      </c>
      <c r="AZ364" s="193" t="s">
        <v>392</v>
      </c>
      <c r="BA364" s="193" t="s">
        <v>553</v>
      </c>
      <c r="BD364" s="193" t="s">
        <v>587</v>
      </c>
      <c r="BE364" s="193" t="s">
        <v>380</v>
      </c>
      <c r="BF364" s="193" t="s">
        <v>573</v>
      </c>
      <c r="BG364" s="193" t="s">
        <v>166</v>
      </c>
      <c r="BH364" s="193" t="s">
        <v>652</v>
      </c>
      <c r="BI364" s="193" t="s">
        <v>548</v>
      </c>
      <c r="BJ364" s="193" t="s">
        <v>605</v>
      </c>
      <c r="BK364" s="193" t="s">
        <v>122</v>
      </c>
      <c r="BL364" s="193" t="s">
        <v>114</v>
      </c>
      <c r="BM364" s="193" t="s">
        <v>528</v>
      </c>
      <c r="BN364" s="193" t="s">
        <v>243</v>
      </c>
      <c r="BO364" s="193" t="s">
        <v>477</v>
      </c>
      <c r="BP364" s="193" t="s">
        <v>617</v>
      </c>
      <c r="BQ364" s="193" t="s">
        <v>199</v>
      </c>
      <c r="BR364" s="193" t="s">
        <v>594</v>
      </c>
      <c r="BS364" s="193" t="s">
        <v>295</v>
      </c>
      <c r="BT364" s="193" t="s">
        <v>418</v>
      </c>
      <c r="BU364" s="193" t="s">
        <v>633</v>
      </c>
      <c r="BV364" s="193" t="s">
        <v>519</v>
      </c>
      <c r="BW364" s="193" t="s">
        <v>252</v>
      </c>
      <c r="BX364" s="193" t="s">
        <v>321</v>
      </c>
      <c r="BY364" s="193" t="s">
        <v>614</v>
      </c>
      <c r="BZ364" s="193" t="s">
        <v>461</v>
      </c>
      <c r="CA364" s="193" t="s">
        <v>592</v>
      </c>
      <c r="CB364" s="193" t="s">
        <v>357</v>
      </c>
    </row>
    <row r="365" spans="2:80" x14ac:dyDescent="0.2">
      <c r="B365" s="332" t="s">
        <v>402</v>
      </c>
      <c r="C365" s="332" t="s">
        <v>185</v>
      </c>
      <c r="D365" s="332" t="s">
        <v>288</v>
      </c>
      <c r="E365" s="332" t="s">
        <v>699</v>
      </c>
      <c r="F365" s="332" t="s">
        <v>653</v>
      </c>
      <c r="G365" s="332" t="s">
        <v>666</v>
      </c>
      <c r="H365" s="332" t="s">
        <v>648</v>
      </c>
      <c r="I365" s="332" t="s">
        <v>239</v>
      </c>
      <c r="J365" s="332" t="s">
        <v>146</v>
      </c>
      <c r="K365" s="332" t="s">
        <v>552</v>
      </c>
      <c r="L365" s="332" t="s">
        <v>399</v>
      </c>
      <c r="M365" s="332" t="s">
        <v>646</v>
      </c>
      <c r="N365" s="332" t="s">
        <v>617</v>
      </c>
      <c r="O365" s="332" t="s">
        <v>303</v>
      </c>
      <c r="P365" s="332" t="s">
        <v>341</v>
      </c>
      <c r="Q365" s="332" t="s">
        <v>211</v>
      </c>
      <c r="R365" s="332" t="s">
        <v>525</v>
      </c>
      <c r="S365" s="332" t="s">
        <v>499</v>
      </c>
      <c r="T365" s="332" t="s">
        <v>290</v>
      </c>
      <c r="U365" s="332" t="s">
        <v>410</v>
      </c>
      <c r="V365" s="332" t="s">
        <v>365</v>
      </c>
      <c r="W365" s="332" t="s">
        <v>81</v>
      </c>
      <c r="X365" s="332" t="s">
        <v>253</v>
      </c>
      <c r="Y365" s="332" t="s">
        <v>204</v>
      </c>
      <c r="Z365" s="332" t="s">
        <v>130</v>
      </c>
      <c r="AC365" s="193" t="s">
        <v>130</v>
      </c>
      <c r="AD365" s="193" t="s">
        <v>204</v>
      </c>
      <c r="AE365" s="193" t="s">
        <v>253</v>
      </c>
      <c r="AF365" s="193" t="s">
        <v>81</v>
      </c>
      <c r="AG365" s="193" t="s">
        <v>365</v>
      </c>
      <c r="AH365" s="193" t="s">
        <v>410</v>
      </c>
      <c r="AI365" s="193" t="s">
        <v>290</v>
      </c>
      <c r="AJ365" s="193" t="s">
        <v>499</v>
      </c>
      <c r="AK365" s="193" t="s">
        <v>525</v>
      </c>
      <c r="AL365" s="193" t="s">
        <v>211</v>
      </c>
      <c r="AM365" s="193" t="s">
        <v>341</v>
      </c>
      <c r="AN365" s="193" t="s">
        <v>303</v>
      </c>
      <c r="AO365" s="193" t="s">
        <v>617</v>
      </c>
      <c r="AP365" s="193" t="s">
        <v>646</v>
      </c>
      <c r="AQ365" s="193" t="s">
        <v>399</v>
      </c>
      <c r="AR365" s="193" t="s">
        <v>552</v>
      </c>
      <c r="AS365" s="193" t="s">
        <v>146</v>
      </c>
      <c r="AT365" s="193" t="s">
        <v>239</v>
      </c>
      <c r="AU365" s="193" t="s">
        <v>648</v>
      </c>
      <c r="AV365" s="193" t="s">
        <v>666</v>
      </c>
      <c r="AW365" s="193" t="s">
        <v>653</v>
      </c>
      <c r="AX365" s="193" t="s">
        <v>699</v>
      </c>
      <c r="AY365" s="193" t="s">
        <v>288</v>
      </c>
      <c r="AZ365" s="193" t="s">
        <v>185</v>
      </c>
      <c r="BA365" s="193" t="s">
        <v>402</v>
      </c>
      <c r="BD365" s="193" t="s">
        <v>669</v>
      </c>
      <c r="BE365" s="193" t="s">
        <v>558</v>
      </c>
      <c r="BF365" s="193" t="s">
        <v>428</v>
      </c>
      <c r="BG365" s="193" t="s">
        <v>218</v>
      </c>
      <c r="BH365" s="193" t="s">
        <v>658</v>
      </c>
      <c r="BI365" s="193" t="s">
        <v>471</v>
      </c>
      <c r="BJ365" s="193" t="s">
        <v>181</v>
      </c>
      <c r="BK365" s="193" t="s">
        <v>300</v>
      </c>
      <c r="BL365" s="193" t="s">
        <v>245</v>
      </c>
      <c r="BM365" s="193" t="s">
        <v>593</v>
      </c>
      <c r="BN365" s="193" t="s">
        <v>685</v>
      </c>
      <c r="BO365" s="193" t="s">
        <v>96</v>
      </c>
      <c r="BP365" s="193" t="s">
        <v>617</v>
      </c>
      <c r="BQ365" s="193" t="s">
        <v>509</v>
      </c>
      <c r="BR365" s="193" t="s">
        <v>344</v>
      </c>
      <c r="BS365" s="193" t="s">
        <v>187</v>
      </c>
      <c r="BT365" s="193" t="s">
        <v>543</v>
      </c>
      <c r="BU365" s="193" t="s">
        <v>74</v>
      </c>
      <c r="BV365" s="193" t="s">
        <v>463</v>
      </c>
      <c r="BW365" s="193" t="s">
        <v>674</v>
      </c>
      <c r="BX365" s="193" t="s">
        <v>147</v>
      </c>
      <c r="BY365" s="193" t="s">
        <v>695</v>
      </c>
      <c r="BZ365" s="193" t="s">
        <v>403</v>
      </c>
      <c r="CA365" s="193" t="s">
        <v>650</v>
      </c>
      <c r="CB365" s="193" t="s">
        <v>125</v>
      </c>
    </row>
    <row r="375" spans="2:80" x14ac:dyDescent="0.2">
      <c r="N375" s="345">
        <v>5</v>
      </c>
      <c r="AO375" s="345">
        <v>21</v>
      </c>
      <c r="BP375" s="345">
        <v>37</v>
      </c>
    </row>
    <row r="378" spans="2:80" ht="15.75" x14ac:dyDescent="0.25">
      <c r="N378" s="329" t="s">
        <v>726</v>
      </c>
      <c r="AO378" s="329" t="s">
        <v>728</v>
      </c>
      <c r="BP378" s="329" t="s">
        <v>730</v>
      </c>
    </row>
    <row r="379" spans="2:80" ht="15" x14ac:dyDescent="0.25">
      <c r="N379" s="330" t="s">
        <v>857</v>
      </c>
      <c r="AO379" s="330" t="s">
        <v>857</v>
      </c>
      <c r="BP379" s="330" t="s">
        <v>857</v>
      </c>
    </row>
    <row r="381" spans="2:80" ht="15" x14ac:dyDescent="0.25">
      <c r="B381" s="24">
        <v>11</v>
      </c>
      <c r="C381" s="24">
        <v>119</v>
      </c>
      <c r="D381" s="24">
        <v>97</v>
      </c>
      <c r="E381" s="24">
        <v>55</v>
      </c>
      <c r="F381" s="24">
        <v>33</v>
      </c>
      <c r="G381" s="24">
        <v>510</v>
      </c>
      <c r="H381" s="24">
        <v>613</v>
      </c>
      <c r="I381" s="24">
        <v>591</v>
      </c>
      <c r="J381" s="24">
        <v>574</v>
      </c>
      <c r="K381" s="24">
        <v>527</v>
      </c>
      <c r="L381" s="24">
        <v>379</v>
      </c>
      <c r="M381" s="24">
        <v>482</v>
      </c>
      <c r="N381" s="24">
        <v>465</v>
      </c>
      <c r="O381" s="24">
        <v>443</v>
      </c>
      <c r="P381" s="24">
        <v>421</v>
      </c>
      <c r="Q381" s="24">
        <v>273</v>
      </c>
      <c r="R381" s="24">
        <v>351</v>
      </c>
      <c r="S381" s="24">
        <v>334</v>
      </c>
      <c r="T381" s="24">
        <v>312</v>
      </c>
      <c r="U381" s="24">
        <v>295</v>
      </c>
      <c r="V381" s="24">
        <v>142</v>
      </c>
      <c r="W381" s="24">
        <v>250</v>
      </c>
      <c r="X381" s="24">
        <v>203</v>
      </c>
      <c r="Y381" s="24">
        <v>181</v>
      </c>
      <c r="Z381" s="24">
        <v>164</v>
      </c>
      <c r="AC381" s="24">
        <v>11</v>
      </c>
      <c r="AD381" s="24">
        <v>94</v>
      </c>
      <c r="AE381" s="24">
        <v>105</v>
      </c>
      <c r="AF381" s="24">
        <v>72</v>
      </c>
      <c r="AG381" s="24">
        <v>33</v>
      </c>
      <c r="AH381" s="24">
        <v>385</v>
      </c>
      <c r="AI381" s="24">
        <v>463</v>
      </c>
      <c r="AJ381" s="24">
        <v>499</v>
      </c>
      <c r="AK381" s="24">
        <v>441</v>
      </c>
      <c r="AL381" s="24">
        <v>402</v>
      </c>
      <c r="AM381" s="24">
        <v>523</v>
      </c>
      <c r="AN381" s="24">
        <v>576</v>
      </c>
      <c r="AO381" s="24">
        <v>612</v>
      </c>
      <c r="AP381" s="24">
        <v>559</v>
      </c>
      <c r="AQ381" s="24">
        <v>545</v>
      </c>
      <c r="AR381" s="24">
        <v>254</v>
      </c>
      <c r="AS381" s="24">
        <v>332</v>
      </c>
      <c r="AT381" s="24">
        <v>368</v>
      </c>
      <c r="AU381" s="24">
        <v>315</v>
      </c>
      <c r="AV381" s="24">
        <v>296</v>
      </c>
      <c r="AW381" s="24">
        <v>142</v>
      </c>
      <c r="AX381" s="24">
        <v>225</v>
      </c>
      <c r="AY381" s="24">
        <v>231</v>
      </c>
      <c r="AZ381" s="24">
        <v>178</v>
      </c>
      <c r="BA381" s="24">
        <v>164</v>
      </c>
      <c r="BD381" s="24">
        <v>15</v>
      </c>
      <c r="BE381" s="24">
        <v>195</v>
      </c>
      <c r="BF381" s="24">
        <v>375</v>
      </c>
      <c r="BG381" s="24">
        <v>405</v>
      </c>
      <c r="BH381" s="24">
        <v>585</v>
      </c>
      <c r="BI381" s="24">
        <v>314</v>
      </c>
      <c r="BJ381" s="24">
        <v>494</v>
      </c>
      <c r="BK381" s="24">
        <v>549</v>
      </c>
      <c r="BL381" s="24">
        <v>79</v>
      </c>
      <c r="BM381" s="24">
        <v>134</v>
      </c>
      <c r="BN381" s="24">
        <v>433</v>
      </c>
      <c r="BO381" s="24">
        <v>253</v>
      </c>
      <c r="BP381" s="24">
        <v>223</v>
      </c>
      <c r="BQ381" s="24">
        <v>43</v>
      </c>
      <c r="BR381" s="24">
        <v>613</v>
      </c>
      <c r="BS381" s="24">
        <v>162</v>
      </c>
      <c r="BT381" s="24">
        <v>342</v>
      </c>
      <c r="BU381" s="24">
        <v>397</v>
      </c>
      <c r="BV381" s="24">
        <v>552</v>
      </c>
      <c r="BW381" s="24">
        <v>107</v>
      </c>
      <c r="BX381" s="24">
        <v>461</v>
      </c>
      <c r="BY381" s="24">
        <v>516</v>
      </c>
      <c r="BZ381" s="24">
        <v>71</v>
      </c>
      <c r="CA381" s="24">
        <v>226</v>
      </c>
      <c r="CB381" s="24">
        <v>281</v>
      </c>
    </row>
    <row r="382" spans="2:80" ht="15" x14ac:dyDescent="0.25">
      <c r="B382" s="24">
        <v>72</v>
      </c>
      <c r="C382" s="24">
        <v>30</v>
      </c>
      <c r="D382" s="24">
        <v>8</v>
      </c>
      <c r="E382" s="24">
        <v>111</v>
      </c>
      <c r="F382" s="24">
        <v>94</v>
      </c>
      <c r="G382" s="24">
        <v>566</v>
      </c>
      <c r="H382" s="24">
        <v>549</v>
      </c>
      <c r="I382" s="24">
        <v>502</v>
      </c>
      <c r="J382" s="24">
        <v>610</v>
      </c>
      <c r="K382" s="24">
        <v>588</v>
      </c>
      <c r="L382" s="24">
        <v>440</v>
      </c>
      <c r="M382" s="24">
        <v>418</v>
      </c>
      <c r="N382" s="24">
        <v>396</v>
      </c>
      <c r="O382" s="24">
        <v>479</v>
      </c>
      <c r="P382" s="24">
        <v>457</v>
      </c>
      <c r="Q382" s="24">
        <v>309</v>
      </c>
      <c r="R382" s="24">
        <v>287</v>
      </c>
      <c r="S382" s="24">
        <v>270</v>
      </c>
      <c r="T382" s="24">
        <v>373</v>
      </c>
      <c r="U382" s="24">
        <v>326</v>
      </c>
      <c r="V382" s="24">
        <v>178</v>
      </c>
      <c r="W382" s="24">
        <v>156</v>
      </c>
      <c r="X382" s="24">
        <v>139</v>
      </c>
      <c r="Y382" s="24">
        <v>242</v>
      </c>
      <c r="Z382" s="24">
        <v>225</v>
      </c>
      <c r="AC382" s="24">
        <v>58</v>
      </c>
      <c r="AD382" s="24">
        <v>30</v>
      </c>
      <c r="AE382" s="24">
        <v>97</v>
      </c>
      <c r="AF382" s="24">
        <v>111</v>
      </c>
      <c r="AG382" s="24">
        <v>19</v>
      </c>
      <c r="AH382" s="24">
        <v>427</v>
      </c>
      <c r="AI382" s="24">
        <v>424</v>
      </c>
      <c r="AJ382" s="24">
        <v>466</v>
      </c>
      <c r="AK382" s="24">
        <v>485</v>
      </c>
      <c r="AL382" s="24">
        <v>388</v>
      </c>
      <c r="AM382" s="24">
        <v>570</v>
      </c>
      <c r="AN382" s="24">
        <v>537</v>
      </c>
      <c r="AO382" s="24">
        <v>584</v>
      </c>
      <c r="AP382" s="24">
        <v>623</v>
      </c>
      <c r="AQ382" s="24">
        <v>501</v>
      </c>
      <c r="AR382" s="24">
        <v>321</v>
      </c>
      <c r="AS382" s="24">
        <v>293</v>
      </c>
      <c r="AT382" s="24">
        <v>340</v>
      </c>
      <c r="AU382" s="24">
        <v>354</v>
      </c>
      <c r="AV382" s="24">
        <v>257</v>
      </c>
      <c r="AW382" s="24">
        <v>189</v>
      </c>
      <c r="AX382" s="24">
        <v>156</v>
      </c>
      <c r="AY382" s="24">
        <v>203</v>
      </c>
      <c r="AZ382" s="24">
        <v>242</v>
      </c>
      <c r="BA382" s="24">
        <v>150</v>
      </c>
      <c r="BD382" s="24">
        <v>616</v>
      </c>
      <c r="BE382" s="24">
        <v>46</v>
      </c>
      <c r="BF382" s="24">
        <v>201</v>
      </c>
      <c r="BG382" s="24">
        <v>256</v>
      </c>
      <c r="BH382" s="24">
        <v>436</v>
      </c>
      <c r="BI382" s="24">
        <v>170</v>
      </c>
      <c r="BJ382" s="24">
        <v>350</v>
      </c>
      <c r="BK382" s="24">
        <v>380</v>
      </c>
      <c r="BL382" s="24">
        <v>560</v>
      </c>
      <c r="BM382" s="24">
        <v>115</v>
      </c>
      <c r="BN382" s="24">
        <v>289</v>
      </c>
      <c r="BO382" s="24">
        <v>234</v>
      </c>
      <c r="BP382" s="24">
        <v>54</v>
      </c>
      <c r="BQ382" s="24">
        <v>524</v>
      </c>
      <c r="BR382" s="24">
        <v>469</v>
      </c>
      <c r="BS382" s="24">
        <v>18</v>
      </c>
      <c r="BT382" s="24">
        <v>198</v>
      </c>
      <c r="BU382" s="24">
        <v>353</v>
      </c>
      <c r="BV382" s="24">
        <v>408</v>
      </c>
      <c r="BW382" s="24">
        <v>588</v>
      </c>
      <c r="BX382" s="24">
        <v>317</v>
      </c>
      <c r="BY382" s="24">
        <v>497</v>
      </c>
      <c r="BZ382" s="24">
        <v>527</v>
      </c>
      <c r="CA382" s="24">
        <v>82</v>
      </c>
      <c r="CB382" s="24">
        <v>137</v>
      </c>
    </row>
    <row r="383" spans="2:80" ht="15" x14ac:dyDescent="0.25">
      <c r="B383" s="24">
        <v>108</v>
      </c>
      <c r="C383" s="24">
        <v>86</v>
      </c>
      <c r="D383" s="24">
        <v>69</v>
      </c>
      <c r="E383" s="24">
        <v>47</v>
      </c>
      <c r="F383" s="24">
        <v>5</v>
      </c>
      <c r="G383" s="24">
        <v>602</v>
      </c>
      <c r="H383" s="24">
        <v>585</v>
      </c>
      <c r="I383" s="24">
        <v>563</v>
      </c>
      <c r="J383" s="24">
        <v>541</v>
      </c>
      <c r="K383" s="24">
        <v>524</v>
      </c>
      <c r="L383" s="24">
        <v>496</v>
      </c>
      <c r="M383" s="24">
        <v>454</v>
      </c>
      <c r="N383" s="24">
        <v>432</v>
      </c>
      <c r="O383" s="24">
        <v>415</v>
      </c>
      <c r="P383" s="24">
        <v>393</v>
      </c>
      <c r="Q383" s="24">
        <v>370</v>
      </c>
      <c r="R383" s="24">
        <v>348</v>
      </c>
      <c r="S383" s="24">
        <v>301</v>
      </c>
      <c r="T383" s="24">
        <v>284</v>
      </c>
      <c r="U383" s="24">
        <v>262</v>
      </c>
      <c r="V383" s="24">
        <v>239</v>
      </c>
      <c r="W383" s="24">
        <v>217</v>
      </c>
      <c r="X383" s="24">
        <v>200</v>
      </c>
      <c r="Y383" s="24">
        <v>153</v>
      </c>
      <c r="Z383" s="24">
        <v>131</v>
      </c>
      <c r="AC383" s="24">
        <v>47</v>
      </c>
      <c r="AD383" s="24">
        <v>108</v>
      </c>
      <c r="AE383" s="24">
        <v>69</v>
      </c>
      <c r="AF383" s="24">
        <v>5</v>
      </c>
      <c r="AG383" s="24">
        <v>86</v>
      </c>
      <c r="AH383" s="24">
        <v>416</v>
      </c>
      <c r="AI383" s="24">
        <v>477</v>
      </c>
      <c r="AJ383" s="24">
        <v>438</v>
      </c>
      <c r="AK383" s="24">
        <v>399</v>
      </c>
      <c r="AL383" s="24">
        <v>460</v>
      </c>
      <c r="AM383" s="24">
        <v>534</v>
      </c>
      <c r="AN383" s="24">
        <v>620</v>
      </c>
      <c r="AO383" s="24">
        <v>551</v>
      </c>
      <c r="AP383" s="24">
        <v>512</v>
      </c>
      <c r="AQ383" s="24">
        <v>598</v>
      </c>
      <c r="AR383" s="24">
        <v>290</v>
      </c>
      <c r="AS383" s="24">
        <v>371</v>
      </c>
      <c r="AT383" s="24">
        <v>307</v>
      </c>
      <c r="AU383" s="24">
        <v>268</v>
      </c>
      <c r="AV383" s="24">
        <v>329</v>
      </c>
      <c r="AW383" s="24">
        <v>153</v>
      </c>
      <c r="AX383" s="24">
        <v>239</v>
      </c>
      <c r="AY383" s="24">
        <v>200</v>
      </c>
      <c r="AZ383" s="24">
        <v>131</v>
      </c>
      <c r="BA383" s="24">
        <v>217</v>
      </c>
      <c r="BD383" s="24">
        <v>472</v>
      </c>
      <c r="BE383" s="24">
        <v>502</v>
      </c>
      <c r="BF383" s="24">
        <v>57</v>
      </c>
      <c r="BG383" s="24">
        <v>237</v>
      </c>
      <c r="BH383" s="24">
        <v>292</v>
      </c>
      <c r="BI383" s="24">
        <v>21</v>
      </c>
      <c r="BJ383" s="24">
        <v>176</v>
      </c>
      <c r="BK383" s="24">
        <v>356</v>
      </c>
      <c r="BL383" s="24">
        <v>411</v>
      </c>
      <c r="BM383" s="24">
        <v>591</v>
      </c>
      <c r="BN383" s="24">
        <v>145</v>
      </c>
      <c r="BO383" s="24">
        <v>90</v>
      </c>
      <c r="BP383" s="24">
        <v>535</v>
      </c>
      <c r="BQ383" s="24">
        <v>480</v>
      </c>
      <c r="BR383" s="24">
        <v>325</v>
      </c>
      <c r="BS383" s="24">
        <v>624</v>
      </c>
      <c r="BT383" s="24">
        <v>29</v>
      </c>
      <c r="BU383" s="24">
        <v>209</v>
      </c>
      <c r="BV383" s="24">
        <v>264</v>
      </c>
      <c r="BW383" s="24">
        <v>444</v>
      </c>
      <c r="BX383" s="24">
        <v>173</v>
      </c>
      <c r="BY383" s="24">
        <v>328</v>
      </c>
      <c r="BZ383" s="24">
        <v>383</v>
      </c>
      <c r="CA383" s="24">
        <v>563</v>
      </c>
      <c r="CB383" s="24">
        <v>118</v>
      </c>
    </row>
    <row r="384" spans="2:80" ht="15" x14ac:dyDescent="0.25">
      <c r="B384" s="24">
        <v>44</v>
      </c>
      <c r="C384" s="24">
        <v>22</v>
      </c>
      <c r="D384" s="24">
        <v>105</v>
      </c>
      <c r="E384" s="24">
        <v>83</v>
      </c>
      <c r="F384" s="24">
        <v>61</v>
      </c>
      <c r="G384" s="24">
        <v>538</v>
      </c>
      <c r="H384" s="24">
        <v>516</v>
      </c>
      <c r="I384" s="24">
        <v>624</v>
      </c>
      <c r="J384" s="24">
        <v>577</v>
      </c>
      <c r="K384" s="24">
        <v>560</v>
      </c>
      <c r="L384" s="24">
        <v>407</v>
      </c>
      <c r="M384" s="24">
        <v>390</v>
      </c>
      <c r="N384" s="24">
        <v>493</v>
      </c>
      <c r="O384" s="24">
        <v>471</v>
      </c>
      <c r="P384" s="24">
        <v>429</v>
      </c>
      <c r="Q384" s="24">
        <v>276</v>
      </c>
      <c r="R384" s="24">
        <v>259</v>
      </c>
      <c r="S384" s="24">
        <v>362</v>
      </c>
      <c r="T384" s="24">
        <v>345</v>
      </c>
      <c r="U384" s="24">
        <v>323</v>
      </c>
      <c r="V384" s="24">
        <v>175</v>
      </c>
      <c r="W384" s="24">
        <v>128</v>
      </c>
      <c r="X384" s="24">
        <v>231</v>
      </c>
      <c r="Y384" s="24">
        <v>214</v>
      </c>
      <c r="Z384" s="24">
        <v>192</v>
      </c>
      <c r="AC384" s="24">
        <v>119</v>
      </c>
      <c r="AD384" s="24">
        <v>22</v>
      </c>
      <c r="AE384" s="24">
        <v>36</v>
      </c>
      <c r="AF384" s="24">
        <v>83</v>
      </c>
      <c r="AG384" s="24">
        <v>55</v>
      </c>
      <c r="AH384" s="24">
        <v>488</v>
      </c>
      <c r="AI384" s="24">
        <v>391</v>
      </c>
      <c r="AJ384" s="24">
        <v>410</v>
      </c>
      <c r="AK384" s="24">
        <v>452</v>
      </c>
      <c r="AL384" s="24">
        <v>449</v>
      </c>
      <c r="AM384" s="24">
        <v>601</v>
      </c>
      <c r="AN384" s="24">
        <v>509</v>
      </c>
      <c r="AO384" s="24">
        <v>548</v>
      </c>
      <c r="AP384" s="24">
        <v>595</v>
      </c>
      <c r="AQ384" s="24">
        <v>562</v>
      </c>
      <c r="AR384" s="24">
        <v>357</v>
      </c>
      <c r="AS384" s="24">
        <v>265</v>
      </c>
      <c r="AT384" s="24">
        <v>279</v>
      </c>
      <c r="AU384" s="24">
        <v>346</v>
      </c>
      <c r="AV384" s="24">
        <v>318</v>
      </c>
      <c r="AW384" s="24">
        <v>250</v>
      </c>
      <c r="AX384" s="24">
        <v>128</v>
      </c>
      <c r="AY384" s="24">
        <v>167</v>
      </c>
      <c r="AZ384" s="24">
        <v>214</v>
      </c>
      <c r="BA384" s="24">
        <v>181</v>
      </c>
      <c r="BD384" s="24">
        <v>303</v>
      </c>
      <c r="BE384" s="24">
        <v>483</v>
      </c>
      <c r="BF384" s="24">
        <v>538</v>
      </c>
      <c r="BG384" s="24">
        <v>93</v>
      </c>
      <c r="BH384" s="24">
        <v>148</v>
      </c>
      <c r="BI384" s="24">
        <v>602</v>
      </c>
      <c r="BJ384" s="24">
        <v>32</v>
      </c>
      <c r="BK384" s="24">
        <v>212</v>
      </c>
      <c r="BL384" s="24">
        <v>267</v>
      </c>
      <c r="BM384" s="24">
        <v>447</v>
      </c>
      <c r="BN384" s="24">
        <v>121</v>
      </c>
      <c r="BO384" s="24">
        <v>566</v>
      </c>
      <c r="BP384" s="24">
        <v>386</v>
      </c>
      <c r="BQ384" s="24">
        <v>331</v>
      </c>
      <c r="BR384" s="24">
        <v>151</v>
      </c>
      <c r="BS384" s="24">
        <v>455</v>
      </c>
      <c r="BT384" s="24">
        <v>510</v>
      </c>
      <c r="BU384" s="24">
        <v>65</v>
      </c>
      <c r="BV384" s="24">
        <v>245</v>
      </c>
      <c r="BW384" s="24">
        <v>300</v>
      </c>
      <c r="BX384" s="24">
        <v>4</v>
      </c>
      <c r="BY384" s="24">
        <v>184</v>
      </c>
      <c r="BZ384" s="24">
        <v>364</v>
      </c>
      <c r="CA384" s="24">
        <v>419</v>
      </c>
      <c r="CB384" s="24">
        <v>599</v>
      </c>
    </row>
    <row r="385" spans="2:80" ht="15" x14ac:dyDescent="0.25">
      <c r="B385" s="24">
        <v>80</v>
      </c>
      <c r="C385" s="24">
        <v>58</v>
      </c>
      <c r="D385" s="24">
        <v>36</v>
      </c>
      <c r="E385" s="24">
        <v>19</v>
      </c>
      <c r="F385" s="24">
        <v>122</v>
      </c>
      <c r="G385" s="24">
        <v>599</v>
      </c>
      <c r="H385" s="24">
        <v>552</v>
      </c>
      <c r="I385" s="24">
        <v>535</v>
      </c>
      <c r="J385" s="24">
        <v>513</v>
      </c>
      <c r="K385" s="24">
        <v>616</v>
      </c>
      <c r="L385" s="24">
        <v>468</v>
      </c>
      <c r="M385" s="24">
        <v>446</v>
      </c>
      <c r="N385" s="24">
        <v>404</v>
      </c>
      <c r="O385" s="24">
        <v>382</v>
      </c>
      <c r="P385" s="24">
        <v>490</v>
      </c>
      <c r="Q385" s="24">
        <v>337</v>
      </c>
      <c r="R385" s="24">
        <v>320</v>
      </c>
      <c r="S385" s="24">
        <v>298</v>
      </c>
      <c r="T385" s="24">
        <v>251</v>
      </c>
      <c r="U385" s="24">
        <v>359</v>
      </c>
      <c r="V385" s="24">
        <v>206</v>
      </c>
      <c r="W385" s="24">
        <v>189</v>
      </c>
      <c r="X385" s="24">
        <v>167</v>
      </c>
      <c r="Y385" s="24">
        <v>150</v>
      </c>
      <c r="Z385" s="24">
        <v>228</v>
      </c>
      <c r="AC385" s="24">
        <v>80</v>
      </c>
      <c r="AD385" s="24">
        <v>61</v>
      </c>
      <c r="AE385" s="24">
        <v>8</v>
      </c>
      <c r="AF385" s="24">
        <v>44</v>
      </c>
      <c r="AG385" s="24">
        <v>122</v>
      </c>
      <c r="AH385" s="24">
        <v>474</v>
      </c>
      <c r="AI385" s="24">
        <v>435</v>
      </c>
      <c r="AJ385" s="24">
        <v>377</v>
      </c>
      <c r="AK385" s="24">
        <v>413</v>
      </c>
      <c r="AL385" s="24">
        <v>491</v>
      </c>
      <c r="AM385" s="24">
        <v>587</v>
      </c>
      <c r="AN385" s="24">
        <v>573</v>
      </c>
      <c r="AO385" s="24">
        <v>520</v>
      </c>
      <c r="AP385" s="24">
        <v>526</v>
      </c>
      <c r="AQ385" s="24">
        <v>609</v>
      </c>
      <c r="AR385" s="24">
        <v>343</v>
      </c>
      <c r="AS385" s="24">
        <v>304</v>
      </c>
      <c r="AT385" s="24">
        <v>271</v>
      </c>
      <c r="AU385" s="24">
        <v>282</v>
      </c>
      <c r="AV385" s="24">
        <v>365</v>
      </c>
      <c r="AW385" s="24">
        <v>206</v>
      </c>
      <c r="AX385" s="24">
        <v>192</v>
      </c>
      <c r="AY385" s="24">
        <v>139</v>
      </c>
      <c r="AZ385" s="24">
        <v>175</v>
      </c>
      <c r="BA385" s="24">
        <v>228</v>
      </c>
      <c r="BD385" s="24">
        <v>159</v>
      </c>
      <c r="BE385" s="24">
        <v>339</v>
      </c>
      <c r="BF385" s="24">
        <v>394</v>
      </c>
      <c r="BG385" s="24">
        <v>574</v>
      </c>
      <c r="BH385" s="24">
        <v>104</v>
      </c>
      <c r="BI385" s="24">
        <v>458</v>
      </c>
      <c r="BJ385" s="24">
        <v>513</v>
      </c>
      <c r="BK385" s="24">
        <v>68</v>
      </c>
      <c r="BL385" s="24">
        <v>248</v>
      </c>
      <c r="BM385" s="24">
        <v>278</v>
      </c>
      <c r="BN385" s="24">
        <v>577</v>
      </c>
      <c r="BO385" s="24">
        <v>422</v>
      </c>
      <c r="BP385" s="24">
        <v>367</v>
      </c>
      <c r="BQ385" s="24">
        <v>187</v>
      </c>
      <c r="BR385" s="24">
        <v>7</v>
      </c>
      <c r="BS385" s="24">
        <v>306</v>
      </c>
      <c r="BT385" s="24">
        <v>486</v>
      </c>
      <c r="BU385" s="24">
        <v>541</v>
      </c>
      <c r="BV385" s="24">
        <v>96</v>
      </c>
      <c r="BW385" s="24">
        <v>126</v>
      </c>
      <c r="BX385" s="24">
        <v>610</v>
      </c>
      <c r="BY385" s="24">
        <v>40</v>
      </c>
      <c r="BZ385" s="24">
        <v>220</v>
      </c>
      <c r="CA385" s="24">
        <v>275</v>
      </c>
      <c r="CB385" s="24">
        <v>430</v>
      </c>
    </row>
    <row r="386" spans="2:80" ht="15" x14ac:dyDescent="0.25">
      <c r="B386" s="24">
        <v>254</v>
      </c>
      <c r="C386" s="24">
        <v>357</v>
      </c>
      <c r="D386" s="24">
        <v>340</v>
      </c>
      <c r="E386" s="24">
        <v>318</v>
      </c>
      <c r="F386" s="24">
        <v>296</v>
      </c>
      <c r="G386" s="24">
        <v>148</v>
      </c>
      <c r="H386" s="24">
        <v>226</v>
      </c>
      <c r="I386" s="24">
        <v>209</v>
      </c>
      <c r="J386" s="24">
        <v>187</v>
      </c>
      <c r="K386" s="24">
        <v>170</v>
      </c>
      <c r="L386" s="24">
        <v>17</v>
      </c>
      <c r="M386" s="24">
        <v>125</v>
      </c>
      <c r="N386" s="24">
        <v>78</v>
      </c>
      <c r="O386" s="24">
        <v>56</v>
      </c>
      <c r="P386" s="24">
        <v>39</v>
      </c>
      <c r="Q386" s="24">
        <v>511</v>
      </c>
      <c r="R386" s="24">
        <v>619</v>
      </c>
      <c r="S386" s="24">
        <v>597</v>
      </c>
      <c r="T386" s="24">
        <v>555</v>
      </c>
      <c r="U386" s="24">
        <v>533</v>
      </c>
      <c r="V386" s="24">
        <v>385</v>
      </c>
      <c r="W386" s="24">
        <v>488</v>
      </c>
      <c r="X386" s="24">
        <v>466</v>
      </c>
      <c r="Y386" s="24">
        <v>449</v>
      </c>
      <c r="Z386" s="24">
        <v>402</v>
      </c>
      <c r="AC386" s="24">
        <v>267</v>
      </c>
      <c r="AD386" s="24">
        <v>350</v>
      </c>
      <c r="AE386" s="24">
        <v>356</v>
      </c>
      <c r="AF386" s="24">
        <v>303</v>
      </c>
      <c r="AG386" s="24">
        <v>289</v>
      </c>
      <c r="AH386" s="24">
        <v>148</v>
      </c>
      <c r="AI386" s="24">
        <v>201</v>
      </c>
      <c r="AJ386" s="24">
        <v>237</v>
      </c>
      <c r="AK386" s="24">
        <v>184</v>
      </c>
      <c r="AL386" s="24">
        <v>170</v>
      </c>
      <c r="AM386" s="24">
        <v>379</v>
      </c>
      <c r="AN386" s="24">
        <v>457</v>
      </c>
      <c r="AO386" s="24">
        <v>493</v>
      </c>
      <c r="AP386" s="24">
        <v>440</v>
      </c>
      <c r="AQ386" s="24">
        <v>421</v>
      </c>
      <c r="AR386" s="24">
        <v>511</v>
      </c>
      <c r="AS386" s="24">
        <v>594</v>
      </c>
      <c r="AT386" s="24">
        <v>605</v>
      </c>
      <c r="AU386" s="24">
        <v>572</v>
      </c>
      <c r="AV386" s="24">
        <v>533</v>
      </c>
      <c r="AW386" s="24">
        <v>10</v>
      </c>
      <c r="AX386" s="24">
        <v>88</v>
      </c>
      <c r="AY386" s="24">
        <v>124</v>
      </c>
      <c r="AZ386" s="24">
        <v>66</v>
      </c>
      <c r="BA386" s="24">
        <v>27</v>
      </c>
      <c r="BD386" s="24">
        <v>579</v>
      </c>
      <c r="BE386" s="24">
        <v>9</v>
      </c>
      <c r="BF386" s="24">
        <v>189</v>
      </c>
      <c r="BG386" s="24">
        <v>369</v>
      </c>
      <c r="BH386" s="24">
        <v>424</v>
      </c>
      <c r="BI386" s="24">
        <v>128</v>
      </c>
      <c r="BJ386" s="24">
        <v>308</v>
      </c>
      <c r="BK386" s="24">
        <v>488</v>
      </c>
      <c r="BL386" s="24">
        <v>543</v>
      </c>
      <c r="BM386" s="24">
        <v>98</v>
      </c>
      <c r="BN386" s="24">
        <v>272</v>
      </c>
      <c r="BO386" s="24">
        <v>217</v>
      </c>
      <c r="BP386" s="24">
        <v>37</v>
      </c>
      <c r="BQ386" s="24">
        <v>607</v>
      </c>
      <c r="BR386" s="24">
        <v>427</v>
      </c>
      <c r="BS386" s="24">
        <v>101</v>
      </c>
      <c r="BT386" s="24">
        <v>156</v>
      </c>
      <c r="BU386" s="24">
        <v>336</v>
      </c>
      <c r="BV386" s="24">
        <v>391</v>
      </c>
      <c r="BW386" s="24">
        <v>571</v>
      </c>
      <c r="BX386" s="24">
        <v>280</v>
      </c>
      <c r="BY386" s="24">
        <v>460</v>
      </c>
      <c r="BZ386" s="24">
        <v>515</v>
      </c>
      <c r="CA386" s="24">
        <v>70</v>
      </c>
      <c r="CB386" s="24">
        <v>250</v>
      </c>
    </row>
    <row r="387" spans="2:80" ht="15" x14ac:dyDescent="0.25">
      <c r="B387" s="24">
        <v>315</v>
      </c>
      <c r="C387" s="24">
        <v>293</v>
      </c>
      <c r="D387" s="24">
        <v>271</v>
      </c>
      <c r="E387" s="24">
        <v>354</v>
      </c>
      <c r="F387" s="24">
        <v>332</v>
      </c>
      <c r="G387" s="24">
        <v>184</v>
      </c>
      <c r="H387" s="24">
        <v>162</v>
      </c>
      <c r="I387" s="24">
        <v>145</v>
      </c>
      <c r="J387" s="24">
        <v>248</v>
      </c>
      <c r="K387" s="24">
        <v>201</v>
      </c>
      <c r="L387" s="24">
        <v>53</v>
      </c>
      <c r="M387" s="24">
        <v>31</v>
      </c>
      <c r="N387" s="24">
        <v>14</v>
      </c>
      <c r="O387" s="24">
        <v>117</v>
      </c>
      <c r="P387" s="24">
        <v>100</v>
      </c>
      <c r="Q387" s="24">
        <v>572</v>
      </c>
      <c r="R387" s="24">
        <v>530</v>
      </c>
      <c r="S387" s="24">
        <v>508</v>
      </c>
      <c r="T387" s="24">
        <v>611</v>
      </c>
      <c r="U387" s="24">
        <v>594</v>
      </c>
      <c r="V387" s="24">
        <v>441</v>
      </c>
      <c r="W387" s="24">
        <v>424</v>
      </c>
      <c r="X387" s="24">
        <v>377</v>
      </c>
      <c r="Y387" s="24">
        <v>485</v>
      </c>
      <c r="Z387" s="24">
        <v>463</v>
      </c>
      <c r="AC387" s="24">
        <v>314</v>
      </c>
      <c r="AD387" s="24">
        <v>281</v>
      </c>
      <c r="AE387" s="24">
        <v>328</v>
      </c>
      <c r="AF387" s="24">
        <v>367</v>
      </c>
      <c r="AG387" s="24">
        <v>275</v>
      </c>
      <c r="AH387" s="24">
        <v>195</v>
      </c>
      <c r="AI387" s="24">
        <v>162</v>
      </c>
      <c r="AJ387" s="24">
        <v>209</v>
      </c>
      <c r="AK387" s="24">
        <v>248</v>
      </c>
      <c r="AL387" s="24">
        <v>126</v>
      </c>
      <c r="AM387" s="24">
        <v>446</v>
      </c>
      <c r="AN387" s="24">
        <v>418</v>
      </c>
      <c r="AO387" s="24">
        <v>465</v>
      </c>
      <c r="AP387" s="24">
        <v>479</v>
      </c>
      <c r="AQ387" s="24">
        <v>382</v>
      </c>
      <c r="AR387" s="24">
        <v>558</v>
      </c>
      <c r="AS387" s="24">
        <v>530</v>
      </c>
      <c r="AT387" s="24">
        <v>597</v>
      </c>
      <c r="AU387" s="24">
        <v>611</v>
      </c>
      <c r="AV387" s="24">
        <v>519</v>
      </c>
      <c r="AW387" s="24">
        <v>52</v>
      </c>
      <c r="AX387" s="24">
        <v>49</v>
      </c>
      <c r="AY387" s="24">
        <v>91</v>
      </c>
      <c r="AZ387" s="24">
        <v>110</v>
      </c>
      <c r="BA387" s="24">
        <v>13</v>
      </c>
      <c r="BD387" s="24">
        <v>435</v>
      </c>
      <c r="BE387" s="24">
        <v>615</v>
      </c>
      <c r="BF387" s="24">
        <v>45</v>
      </c>
      <c r="BG387" s="24">
        <v>225</v>
      </c>
      <c r="BH387" s="24">
        <v>255</v>
      </c>
      <c r="BI387" s="24">
        <v>109</v>
      </c>
      <c r="BJ387" s="24">
        <v>164</v>
      </c>
      <c r="BK387" s="24">
        <v>344</v>
      </c>
      <c r="BL387" s="24">
        <v>399</v>
      </c>
      <c r="BM387" s="24">
        <v>554</v>
      </c>
      <c r="BN387" s="24">
        <v>228</v>
      </c>
      <c r="BO387" s="24">
        <v>73</v>
      </c>
      <c r="BP387" s="24">
        <v>518</v>
      </c>
      <c r="BQ387" s="24">
        <v>463</v>
      </c>
      <c r="BR387" s="24">
        <v>283</v>
      </c>
      <c r="BS387" s="24">
        <v>582</v>
      </c>
      <c r="BT387" s="24">
        <v>12</v>
      </c>
      <c r="BU387" s="24">
        <v>192</v>
      </c>
      <c r="BV387" s="24">
        <v>372</v>
      </c>
      <c r="BW387" s="24">
        <v>402</v>
      </c>
      <c r="BX387" s="24">
        <v>131</v>
      </c>
      <c r="BY387" s="24">
        <v>311</v>
      </c>
      <c r="BZ387" s="24">
        <v>491</v>
      </c>
      <c r="CA387" s="24">
        <v>546</v>
      </c>
      <c r="CB387" s="24">
        <v>76</v>
      </c>
    </row>
    <row r="388" spans="2:80" ht="15" x14ac:dyDescent="0.25">
      <c r="B388" s="24">
        <v>371</v>
      </c>
      <c r="C388" s="24">
        <v>329</v>
      </c>
      <c r="D388" s="24">
        <v>307</v>
      </c>
      <c r="E388" s="24">
        <v>290</v>
      </c>
      <c r="F388" s="24">
        <v>268</v>
      </c>
      <c r="G388" s="24">
        <v>245</v>
      </c>
      <c r="H388" s="24">
        <v>223</v>
      </c>
      <c r="I388" s="24">
        <v>176</v>
      </c>
      <c r="J388" s="24">
        <v>159</v>
      </c>
      <c r="K388" s="24">
        <v>137</v>
      </c>
      <c r="L388" s="24">
        <v>114</v>
      </c>
      <c r="M388" s="24">
        <v>92</v>
      </c>
      <c r="N388" s="24">
        <v>75</v>
      </c>
      <c r="O388" s="24">
        <v>28</v>
      </c>
      <c r="P388" s="24">
        <v>6</v>
      </c>
      <c r="Q388" s="24">
        <v>608</v>
      </c>
      <c r="R388" s="24">
        <v>586</v>
      </c>
      <c r="S388" s="24">
        <v>569</v>
      </c>
      <c r="T388" s="24">
        <v>547</v>
      </c>
      <c r="U388" s="24">
        <v>505</v>
      </c>
      <c r="V388" s="24">
        <v>477</v>
      </c>
      <c r="W388" s="24">
        <v>460</v>
      </c>
      <c r="X388" s="24">
        <v>438</v>
      </c>
      <c r="Y388" s="24">
        <v>416</v>
      </c>
      <c r="Z388" s="24">
        <v>399</v>
      </c>
      <c r="AC388" s="24">
        <v>278</v>
      </c>
      <c r="AD388" s="24">
        <v>364</v>
      </c>
      <c r="AE388" s="24">
        <v>325</v>
      </c>
      <c r="AF388" s="24">
        <v>256</v>
      </c>
      <c r="AG388" s="24">
        <v>342</v>
      </c>
      <c r="AH388" s="24">
        <v>159</v>
      </c>
      <c r="AI388" s="24">
        <v>245</v>
      </c>
      <c r="AJ388" s="24">
        <v>176</v>
      </c>
      <c r="AK388" s="24">
        <v>137</v>
      </c>
      <c r="AL388" s="24">
        <v>223</v>
      </c>
      <c r="AM388" s="24">
        <v>415</v>
      </c>
      <c r="AN388" s="24">
        <v>496</v>
      </c>
      <c r="AO388" s="24">
        <v>432</v>
      </c>
      <c r="AP388" s="24">
        <v>393</v>
      </c>
      <c r="AQ388" s="24">
        <v>454</v>
      </c>
      <c r="AR388" s="24">
        <v>547</v>
      </c>
      <c r="AS388" s="24">
        <v>608</v>
      </c>
      <c r="AT388" s="24">
        <v>569</v>
      </c>
      <c r="AU388" s="24">
        <v>505</v>
      </c>
      <c r="AV388" s="24">
        <v>586</v>
      </c>
      <c r="AW388" s="24">
        <v>41</v>
      </c>
      <c r="AX388" s="24">
        <v>102</v>
      </c>
      <c r="AY388" s="24">
        <v>63</v>
      </c>
      <c r="AZ388" s="24">
        <v>24</v>
      </c>
      <c r="BA388" s="24">
        <v>85</v>
      </c>
      <c r="BD388" s="24">
        <v>286</v>
      </c>
      <c r="BE388" s="24">
        <v>466</v>
      </c>
      <c r="BF388" s="24">
        <v>521</v>
      </c>
      <c r="BG388" s="24">
        <v>51</v>
      </c>
      <c r="BH388" s="24">
        <v>231</v>
      </c>
      <c r="BI388" s="24">
        <v>590</v>
      </c>
      <c r="BJ388" s="24">
        <v>20</v>
      </c>
      <c r="BK388" s="24">
        <v>200</v>
      </c>
      <c r="BL388" s="24">
        <v>355</v>
      </c>
      <c r="BM388" s="24">
        <v>410</v>
      </c>
      <c r="BN388" s="24">
        <v>84</v>
      </c>
      <c r="BO388" s="24">
        <v>529</v>
      </c>
      <c r="BP388" s="24">
        <v>499</v>
      </c>
      <c r="BQ388" s="24">
        <v>319</v>
      </c>
      <c r="BR388" s="24">
        <v>139</v>
      </c>
      <c r="BS388" s="24">
        <v>438</v>
      </c>
      <c r="BT388" s="24">
        <v>618</v>
      </c>
      <c r="BU388" s="24">
        <v>48</v>
      </c>
      <c r="BV388" s="24">
        <v>203</v>
      </c>
      <c r="BW388" s="24">
        <v>258</v>
      </c>
      <c r="BX388" s="24">
        <v>112</v>
      </c>
      <c r="BY388" s="24">
        <v>167</v>
      </c>
      <c r="BZ388" s="24">
        <v>347</v>
      </c>
      <c r="CA388" s="24">
        <v>377</v>
      </c>
      <c r="CB388" s="24">
        <v>557</v>
      </c>
    </row>
    <row r="389" spans="2:80" ht="15" x14ac:dyDescent="0.25">
      <c r="B389" s="24">
        <v>282</v>
      </c>
      <c r="C389" s="24">
        <v>265</v>
      </c>
      <c r="D389" s="24">
        <v>368</v>
      </c>
      <c r="E389" s="24">
        <v>346</v>
      </c>
      <c r="F389" s="24">
        <v>304</v>
      </c>
      <c r="G389" s="24">
        <v>151</v>
      </c>
      <c r="H389" s="24">
        <v>134</v>
      </c>
      <c r="I389" s="24">
        <v>237</v>
      </c>
      <c r="J389" s="24">
        <v>220</v>
      </c>
      <c r="K389" s="24">
        <v>198</v>
      </c>
      <c r="L389" s="24">
        <v>50</v>
      </c>
      <c r="M389" s="24">
        <v>3</v>
      </c>
      <c r="N389" s="24">
        <v>106</v>
      </c>
      <c r="O389" s="24">
        <v>89</v>
      </c>
      <c r="P389" s="24">
        <v>67</v>
      </c>
      <c r="Q389" s="24">
        <v>544</v>
      </c>
      <c r="R389" s="24">
        <v>522</v>
      </c>
      <c r="S389" s="24">
        <v>605</v>
      </c>
      <c r="T389" s="24">
        <v>583</v>
      </c>
      <c r="U389" s="24">
        <v>561</v>
      </c>
      <c r="V389" s="24">
        <v>413</v>
      </c>
      <c r="W389" s="24">
        <v>391</v>
      </c>
      <c r="X389" s="24">
        <v>499</v>
      </c>
      <c r="Y389" s="24">
        <v>452</v>
      </c>
      <c r="Z389" s="24">
        <v>435</v>
      </c>
      <c r="AC389" s="24">
        <v>375</v>
      </c>
      <c r="AD389" s="24">
        <v>253</v>
      </c>
      <c r="AE389" s="24">
        <v>292</v>
      </c>
      <c r="AF389" s="24">
        <v>339</v>
      </c>
      <c r="AG389" s="24">
        <v>306</v>
      </c>
      <c r="AH389" s="24">
        <v>226</v>
      </c>
      <c r="AI389" s="24">
        <v>134</v>
      </c>
      <c r="AJ389" s="24">
        <v>173</v>
      </c>
      <c r="AK389" s="24">
        <v>220</v>
      </c>
      <c r="AL389" s="24">
        <v>187</v>
      </c>
      <c r="AM389" s="24">
        <v>482</v>
      </c>
      <c r="AN389" s="24">
        <v>390</v>
      </c>
      <c r="AO389" s="24">
        <v>404</v>
      </c>
      <c r="AP389" s="24">
        <v>471</v>
      </c>
      <c r="AQ389" s="24">
        <v>443</v>
      </c>
      <c r="AR389" s="24">
        <v>619</v>
      </c>
      <c r="AS389" s="24">
        <v>522</v>
      </c>
      <c r="AT389" s="24">
        <v>536</v>
      </c>
      <c r="AU389" s="24">
        <v>583</v>
      </c>
      <c r="AV389" s="24">
        <v>555</v>
      </c>
      <c r="AW389" s="24">
        <v>113</v>
      </c>
      <c r="AX389" s="24">
        <v>16</v>
      </c>
      <c r="AY389" s="24">
        <v>35</v>
      </c>
      <c r="AZ389" s="24">
        <v>77</v>
      </c>
      <c r="BA389" s="24">
        <v>74</v>
      </c>
      <c r="BD389" s="24">
        <v>142</v>
      </c>
      <c r="BE389" s="24">
        <v>322</v>
      </c>
      <c r="BF389" s="24">
        <v>477</v>
      </c>
      <c r="BG389" s="24">
        <v>532</v>
      </c>
      <c r="BH389" s="24">
        <v>87</v>
      </c>
      <c r="BI389" s="24">
        <v>441</v>
      </c>
      <c r="BJ389" s="24">
        <v>621</v>
      </c>
      <c r="BK389" s="24">
        <v>26</v>
      </c>
      <c r="BL389" s="24">
        <v>206</v>
      </c>
      <c r="BM389" s="24">
        <v>261</v>
      </c>
      <c r="BN389" s="24">
        <v>565</v>
      </c>
      <c r="BO389" s="24">
        <v>385</v>
      </c>
      <c r="BP389" s="24">
        <v>330</v>
      </c>
      <c r="BQ389" s="24">
        <v>175</v>
      </c>
      <c r="BR389" s="24">
        <v>120</v>
      </c>
      <c r="BS389" s="24">
        <v>294</v>
      </c>
      <c r="BT389" s="24">
        <v>474</v>
      </c>
      <c r="BU389" s="24">
        <v>504</v>
      </c>
      <c r="BV389" s="24">
        <v>59</v>
      </c>
      <c r="BW389" s="24">
        <v>239</v>
      </c>
      <c r="BX389" s="24">
        <v>593</v>
      </c>
      <c r="BY389" s="24">
        <v>23</v>
      </c>
      <c r="BZ389" s="24">
        <v>178</v>
      </c>
      <c r="CA389" s="24">
        <v>358</v>
      </c>
      <c r="CB389" s="24">
        <v>413</v>
      </c>
    </row>
    <row r="390" spans="2:80" ht="15" x14ac:dyDescent="0.25">
      <c r="B390" s="24">
        <v>343</v>
      </c>
      <c r="C390" s="24">
        <v>321</v>
      </c>
      <c r="D390" s="24">
        <v>279</v>
      </c>
      <c r="E390" s="24">
        <v>257</v>
      </c>
      <c r="F390" s="24">
        <v>365</v>
      </c>
      <c r="G390" s="24">
        <v>212</v>
      </c>
      <c r="H390" s="24">
        <v>195</v>
      </c>
      <c r="I390" s="24">
        <v>173</v>
      </c>
      <c r="J390" s="24">
        <v>126</v>
      </c>
      <c r="K390" s="24">
        <v>234</v>
      </c>
      <c r="L390" s="24">
        <v>81</v>
      </c>
      <c r="M390" s="24">
        <v>64</v>
      </c>
      <c r="N390" s="24">
        <v>42</v>
      </c>
      <c r="O390" s="24">
        <v>25</v>
      </c>
      <c r="P390" s="24">
        <v>103</v>
      </c>
      <c r="Q390" s="24">
        <v>580</v>
      </c>
      <c r="R390" s="24">
        <v>558</v>
      </c>
      <c r="S390" s="24">
        <v>536</v>
      </c>
      <c r="T390" s="24">
        <v>519</v>
      </c>
      <c r="U390" s="24">
        <v>622</v>
      </c>
      <c r="V390" s="24">
        <v>474</v>
      </c>
      <c r="W390" s="24">
        <v>427</v>
      </c>
      <c r="X390" s="24">
        <v>410</v>
      </c>
      <c r="Y390" s="24">
        <v>388</v>
      </c>
      <c r="Z390" s="24">
        <v>491</v>
      </c>
      <c r="AC390" s="24">
        <v>331</v>
      </c>
      <c r="AD390" s="24">
        <v>317</v>
      </c>
      <c r="AE390" s="24">
        <v>264</v>
      </c>
      <c r="AF390" s="24">
        <v>300</v>
      </c>
      <c r="AG390" s="24">
        <v>353</v>
      </c>
      <c r="AH390" s="24">
        <v>212</v>
      </c>
      <c r="AI390" s="24">
        <v>198</v>
      </c>
      <c r="AJ390" s="24">
        <v>145</v>
      </c>
      <c r="AK390" s="24">
        <v>151</v>
      </c>
      <c r="AL390" s="24">
        <v>234</v>
      </c>
      <c r="AM390" s="24">
        <v>468</v>
      </c>
      <c r="AN390" s="24">
        <v>429</v>
      </c>
      <c r="AO390" s="24">
        <v>396</v>
      </c>
      <c r="AP390" s="24">
        <v>407</v>
      </c>
      <c r="AQ390" s="24">
        <v>490</v>
      </c>
      <c r="AR390" s="24">
        <v>580</v>
      </c>
      <c r="AS390" s="24">
        <v>561</v>
      </c>
      <c r="AT390" s="24">
        <v>508</v>
      </c>
      <c r="AU390" s="24">
        <v>544</v>
      </c>
      <c r="AV390" s="24">
        <v>622</v>
      </c>
      <c r="AW390" s="24">
        <v>99</v>
      </c>
      <c r="AX390" s="24">
        <v>60</v>
      </c>
      <c r="AY390" s="24">
        <v>2</v>
      </c>
      <c r="AZ390" s="24">
        <v>38</v>
      </c>
      <c r="BA390" s="24">
        <v>116</v>
      </c>
      <c r="BD390" s="24">
        <v>123</v>
      </c>
      <c r="BE390" s="24">
        <v>153</v>
      </c>
      <c r="BF390" s="24">
        <v>333</v>
      </c>
      <c r="BG390" s="24">
        <v>388</v>
      </c>
      <c r="BH390" s="24">
        <v>568</v>
      </c>
      <c r="BI390" s="24">
        <v>297</v>
      </c>
      <c r="BJ390" s="24">
        <v>452</v>
      </c>
      <c r="BK390" s="24">
        <v>507</v>
      </c>
      <c r="BL390" s="24">
        <v>62</v>
      </c>
      <c r="BM390" s="24">
        <v>242</v>
      </c>
      <c r="BN390" s="24">
        <v>416</v>
      </c>
      <c r="BO390" s="24">
        <v>361</v>
      </c>
      <c r="BP390" s="24">
        <v>181</v>
      </c>
      <c r="BQ390" s="24">
        <v>1</v>
      </c>
      <c r="BR390" s="24">
        <v>596</v>
      </c>
      <c r="BS390" s="24">
        <v>150</v>
      </c>
      <c r="BT390" s="24">
        <v>305</v>
      </c>
      <c r="BU390" s="24">
        <v>485</v>
      </c>
      <c r="BV390" s="24">
        <v>540</v>
      </c>
      <c r="BW390" s="24">
        <v>95</v>
      </c>
      <c r="BX390" s="24">
        <v>449</v>
      </c>
      <c r="BY390" s="24">
        <v>604</v>
      </c>
      <c r="BZ390" s="24">
        <v>34</v>
      </c>
      <c r="CA390" s="24">
        <v>214</v>
      </c>
      <c r="CB390" s="24">
        <v>269</v>
      </c>
    </row>
    <row r="391" spans="2:80" ht="15" x14ac:dyDescent="0.25">
      <c r="B391" s="24">
        <v>517</v>
      </c>
      <c r="C391" s="24">
        <v>625</v>
      </c>
      <c r="D391" s="24">
        <v>578</v>
      </c>
      <c r="E391" s="24">
        <v>556</v>
      </c>
      <c r="F391" s="24">
        <v>539</v>
      </c>
      <c r="G391" s="24">
        <v>386</v>
      </c>
      <c r="H391" s="24">
        <v>494</v>
      </c>
      <c r="I391" s="24">
        <v>472</v>
      </c>
      <c r="J391" s="24">
        <v>430</v>
      </c>
      <c r="K391" s="24">
        <v>408</v>
      </c>
      <c r="L391" s="24">
        <v>260</v>
      </c>
      <c r="M391" s="24">
        <v>363</v>
      </c>
      <c r="N391" s="24">
        <v>341</v>
      </c>
      <c r="O391" s="24">
        <v>324</v>
      </c>
      <c r="P391" s="24">
        <v>277</v>
      </c>
      <c r="Q391" s="24">
        <v>129</v>
      </c>
      <c r="R391" s="24">
        <v>232</v>
      </c>
      <c r="S391" s="24">
        <v>215</v>
      </c>
      <c r="T391" s="24">
        <v>193</v>
      </c>
      <c r="U391" s="24">
        <v>171</v>
      </c>
      <c r="V391" s="24">
        <v>23</v>
      </c>
      <c r="W391" s="24">
        <v>101</v>
      </c>
      <c r="X391" s="24">
        <v>84</v>
      </c>
      <c r="Y391" s="24">
        <v>62</v>
      </c>
      <c r="Z391" s="24">
        <v>45</v>
      </c>
      <c r="AC391" s="24">
        <v>129</v>
      </c>
      <c r="AD391" s="24">
        <v>207</v>
      </c>
      <c r="AE391" s="24">
        <v>243</v>
      </c>
      <c r="AF391" s="24">
        <v>190</v>
      </c>
      <c r="AG391" s="24">
        <v>171</v>
      </c>
      <c r="AH391" s="24">
        <v>517</v>
      </c>
      <c r="AI391" s="24">
        <v>600</v>
      </c>
      <c r="AJ391" s="24">
        <v>606</v>
      </c>
      <c r="AK391" s="24">
        <v>553</v>
      </c>
      <c r="AL391" s="24">
        <v>539</v>
      </c>
      <c r="AM391" s="24">
        <v>260</v>
      </c>
      <c r="AN391" s="24">
        <v>338</v>
      </c>
      <c r="AO391" s="24">
        <v>374</v>
      </c>
      <c r="AP391" s="24">
        <v>316</v>
      </c>
      <c r="AQ391" s="24">
        <v>277</v>
      </c>
      <c r="AR391" s="24">
        <v>23</v>
      </c>
      <c r="AS391" s="24">
        <v>76</v>
      </c>
      <c r="AT391" s="24">
        <v>112</v>
      </c>
      <c r="AU391" s="24">
        <v>59</v>
      </c>
      <c r="AV391" s="24">
        <v>45</v>
      </c>
      <c r="AW391" s="24">
        <v>386</v>
      </c>
      <c r="AX391" s="24">
        <v>469</v>
      </c>
      <c r="AY391" s="24">
        <v>480</v>
      </c>
      <c r="AZ391" s="24">
        <v>447</v>
      </c>
      <c r="BA391" s="24">
        <v>408</v>
      </c>
      <c r="BD391" s="24">
        <v>64</v>
      </c>
      <c r="BE391" s="24">
        <v>509</v>
      </c>
      <c r="BF391" s="24">
        <v>454</v>
      </c>
      <c r="BG391" s="24">
        <v>299</v>
      </c>
      <c r="BH391" s="24">
        <v>244</v>
      </c>
      <c r="BI391" s="24">
        <v>390</v>
      </c>
      <c r="BJ391" s="24">
        <v>335</v>
      </c>
      <c r="BK391" s="24">
        <v>155</v>
      </c>
      <c r="BL391" s="24">
        <v>125</v>
      </c>
      <c r="BM391" s="24">
        <v>570</v>
      </c>
      <c r="BN391" s="24">
        <v>266</v>
      </c>
      <c r="BO391" s="24">
        <v>446</v>
      </c>
      <c r="BP391" s="24">
        <v>601</v>
      </c>
      <c r="BQ391" s="24">
        <v>31</v>
      </c>
      <c r="BR391" s="24">
        <v>211</v>
      </c>
      <c r="BS391" s="24">
        <v>537</v>
      </c>
      <c r="BT391" s="24">
        <v>482</v>
      </c>
      <c r="BU391" s="24">
        <v>302</v>
      </c>
      <c r="BV391" s="24">
        <v>147</v>
      </c>
      <c r="BW391" s="24">
        <v>92</v>
      </c>
      <c r="BX391" s="24">
        <v>363</v>
      </c>
      <c r="BY391" s="24">
        <v>183</v>
      </c>
      <c r="BZ391" s="24">
        <v>3</v>
      </c>
      <c r="CA391" s="24">
        <v>598</v>
      </c>
      <c r="CB391" s="24">
        <v>418</v>
      </c>
    </row>
    <row r="392" spans="2:80" ht="15" x14ac:dyDescent="0.25">
      <c r="B392" s="24">
        <v>553</v>
      </c>
      <c r="C392" s="24">
        <v>531</v>
      </c>
      <c r="D392" s="24">
        <v>514</v>
      </c>
      <c r="E392" s="24">
        <v>617</v>
      </c>
      <c r="F392" s="24">
        <v>600</v>
      </c>
      <c r="G392" s="24">
        <v>447</v>
      </c>
      <c r="H392" s="24">
        <v>405</v>
      </c>
      <c r="I392" s="24">
        <v>383</v>
      </c>
      <c r="J392" s="24">
        <v>486</v>
      </c>
      <c r="K392" s="24">
        <v>469</v>
      </c>
      <c r="L392" s="24">
        <v>316</v>
      </c>
      <c r="M392" s="24">
        <v>299</v>
      </c>
      <c r="N392" s="24">
        <v>252</v>
      </c>
      <c r="O392" s="24">
        <v>360</v>
      </c>
      <c r="P392" s="24">
        <v>338</v>
      </c>
      <c r="Q392" s="24">
        <v>190</v>
      </c>
      <c r="R392" s="24">
        <v>168</v>
      </c>
      <c r="S392" s="24">
        <v>146</v>
      </c>
      <c r="T392" s="24">
        <v>229</v>
      </c>
      <c r="U392" s="24">
        <v>207</v>
      </c>
      <c r="V392" s="24">
        <v>59</v>
      </c>
      <c r="W392" s="24">
        <v>37</v>
      </c>
      <c r="X392" s="24">
        <v>20</v>
      </c>
      <c r="Y392" s="24">
        <v>123</v>
      </c>
      <c r="Z392" s="24">
        <v>76</v>
      </c>
      <c r="AC392" s="24">
        <v>196</v>
      </c>
      <c r="AD392" s="24">
        <v>168</v>
      </c>
      <c r="AE392" s="24">
        <v>215</v>
      </c>
      <c r="AF392" s="24">
        <v>229</v>
      </c>
      <c r="AG392" s="24">
        <v>132</v>
      </c>
      <c r="AH392" s="24">
        <v>564</v>
      </c>
      <c r="AI392" s="24">
        <v>531</v>
      </c>
      <c r="AJ392" s="24">
        <v>578</v>
      </c>
      <c r="AK392" s="24">
        <v>617</v>
      </c>
      <c r="AL392" s="24">
        <v>525</v>
      </c>
      <c r="AM392" s="24">
        <v>302</v>
      </c>
      <c r="AN392" s="24">
        <v>299</v>
      </c>
      <c r="AO392" s="24">
        <v>341</v>
      </c>
      <c r="AP392" s="24">
        <v>360</v>
      </c>
      <c r="AQ392" s="24">
        <v>263</v>
      </c>
      <c r="AR392" s="24">
        <v>70</v>
      </c>
      <c r="AS392" s="24">
        <v>37</v>
      </c>
      <c r="AT392" s="24">
        <v>84</v>
      </c>
      <c r="AU392" s="24">
        <v>123</v>
      </c>
      <c r="AV392" s="24">
        <v>1</v>
      </c>
      <c r="AW392" s="24">
        <v>433</v>
      </c>
      <c r="AX392" s="24">
        <v>405</v>
      </c>
      <c r="AY392" s="24">
        <v>472</v>
      </c>
      <c r="AZ392" s="24">
        <v>486</v>
      </c>
      <c r="BA392" s="24">
        <v>394</v>
      </c>
      <c r="BD392" s="24">
        <v>545</v>
      </c>
      <c r="BE392" s="24">
        <v>490</v>
      </c>
      <c r="BF392" s="24">
        <v>310</v>
      </c>
      <c r="BG392" s="24">
        <v>130</v>
      </c>
      <c r="BH392" s="24">
        <v>100</v>
      </c>
      <c r="BI392" s="24">
        <v>366</v>
      </c>
      <c r="BJ392" s="24">
        <v>186</v>
      </c>
      <c r="BK392" s="24">
        <v>6</v>
      </c>
      <c r="BL392" s="24">
        <v>576</v>
      </c>
      <c r="BM392" s="24">
        <v>421</v>
      </c>
      <c r="BN392" s="24">
        <v>247</v>
      </c>
      <c r="BO392" s="24">
        <v>277</v>
      </c>
      <c r="BP392" s="24">
        <v>457</v>
      </c>
      <c r="BQ392" s="24">
        <v>512</v>
      </c>
      <c r="BR392" s="24">
        <v>67</v>
      </c>
      <c r="BS392" s="24">
        <v>393</v>
      </c>
      <c r="BT392" s="24">
        <v>338</v>
      </c>
      <c r="BU392" s="24">
        <v>158</v>
      </c>
      <c r="BV392" s="24">
        <v>103</v>
      </c>
      <c r="BW392" s="24">
        <v>573</v>
      </c>
      <c r="BX392" s="24">
        <v>219</v>
      </c>
      <c r="BY392" s="24">
        <v>39</v>
      </c>
      <c r="BZ392" s="24">
        <v>609</v>
      </c>
      <c r="CA392" s="24">
        <v>429</v>
      </c>
      <c r="CB392" s="24">
        <v>274</v>
      </c>
    </row>
    <row r="393" spans="2:80" ht="15" x14ac:dyDescent="0.25">
      <c r="B393" s="24">
        <v>614</v>
      </c>
      <c r="C393" s="24">
        <v>592</v>
      </c>
      <c r="D393" s="24">
        <v>575</v>
      </c>
      <c r="E393" s="24">
        <v>528</v>
      </c>
      <c r="F393" s="24">
        <v>506</v>
      </c>
      <c r="G393" s="24">
        <v>483</v>
      </c>
      <c r="H393" s="24">
        <v>461</v>
      </c>
      <c r="I393" s="24">
        <v>444</v>
      </c>
      <c r="J393" s="24">
        <v>422</v>
      </c>
      <c r="K393" s="24">
        <v>380</v>
      </c>
      <c r="L393" s="24">
        <v>352</v>
      </c>
      <c r="M393" s="24">
        <v>335</v>
      </c>
      <c r="N393" s="24">
        <v>313</v>
      </c>
      <c r="O393" s="24">
        <v>291</v>
      </c>
      <c r="P393" s="24">
        <v>274</v>
      </c>
      <c r="Q393" s="24">
        <v>246</v>
      </c>
      <c r="R393" s="24">
        <v>204</v>
      </c>
      <c r="S393" s="24">
        <v>182</v>
      </c>
      <c r="T393" s="24">
        <v>165</v>
      </c>
      <c r="U393" s="24">
        <v>143</v>
      </c>
      <c r="V393" s="24">
        <v>120</v>
      </c>
      <c r="W393" s="24">
        <v>98</v>
      </c>
      <c r="X393" s="24">
        <v>51</v>
      </c>
      <c r="Y393" s="24">
        <v>34</v>
      </c>
      <c r="Z393" s="24">
        <v>12</v>
      </c>
      <c r="AC393" s="24">
        <v>165</v>
      </c>
      <c r="AD393" s="24">
        <v>246</v>
      </c>
      <c r="AE393" s="24">
        <v>182</v>
      </c>
      <c r="AF393" s="24">
        <v>143</v>
      </c>
      <c r="AG393" s="24">
        <v>204</v>
      </c>
      <c r="AH393" s="24">
        <v>528</v>
      </c>
      <c r="AI393" s="24">
        <v>614</v>
      </c>
      <c r="AJ393" s="24">
        <v>575</v>
      </c>
      <c r="AK393" s="24">
        <v>506</v>
      </c>
      <c r="AL393" s="24">
        <v>592</v>
      </c>
      <c r="AM393" s="24">
        <v>291</v>
      </c>
      <c r="AN393" s="24">
        <v>352</v>
      </c>
      <c r="AO393" s="24">
        <v>313</v>
      </c>
      <c r="AP393" s="24">
        <v>274</v>
      </c>
      <c r="AQ393" s="24">
        <v>335</v>
      </c>
      <c r="AR393" s="24">
        <v>34</v>
      </c>
      <c r="AS393" s="24">
        <v>120</v>
      </c>
      <c r="AT393" s="24">
        <v>51</v>
      </c>
      <c r="AU393" s="24">
        <v>12</v>
      </c>
      <c r="AV393" s="24">
        <v>98</v>
      </c>
      <c r="AW393" s="24">
        <v>422</v>
      </c>
      <c r="AX393" s="24">
        <v>483</v>
      </c>
      <c r="AY393" s="24">
        <v>444</v>
      </c>
      <c r="AZ393" s="24">
        <v>380</v>
      </c>
      <c r="BA393" s="24">
        <v>461</v>
      </c>
      <c r="BD393" s="24">
        <v>396</v>
      </c>
      <c r="BE393" s="24">
        <v>341</v>
      </c>
      <c r="BF393" s="24">
        <v>161</v>
      </c>
      <c r="BG393" s="24">
        <v>106</v>
      </c>
      <c r="BH393" s="24">
        <v>551</v>
      </c>
      <c r="BI393" s="24">
        <v>222</v>
      </c>
      <c r="BJ393" s="24">
        <v>42</v>
      </c>
      <c r="BK393" s="24">
        <v>612</v>
      </c>
      <c r="BL393" s="24">
        <v>432</v>
      </c>
      <c r="BM393" s="24">
        <v>252</v>
      </c>
      <c r="BN393" s="24">
        <v>78</v>
      </c>
      <c r="BO393" s="24">
        <v>133</v>
      </c>
      <c r="BP393" s="24">
        <v>313</v>
      </c>
      <c r="BQ393" s="24">
        <v>493</v>
      </c>
      <c r="BR393" s="24">
        <v>548</v>
      </c>
      <c r="BS393" s="24">
        <v>374</v>
      </c>
      <c r="BT393" s="24">
        <v>194</v>
      </c>
      <c r="BU393" s="24">
        <v>14</v>
      </c>
      <c r="BV393" s="24">
        <v>584</v>
      </c>
      <c r="BW393" s="24">
        <v>404</v>
      </c>
      <c r="BX393" s="24">
        <v>75</v>
      </c>
      <c r="BY393" s="24">
        <v>520</v>
      </c>
      <c r="BZ393" s="24">
        <v>465</v>
      </c>
      <c r="CA393" s="24">
        <v>285</v>
      </c>
      <c r="CB393" s="24">
        <v>230</v>
      </c>
    </row>
    <row r="394" spans="2:80" ht="15" x14ac:dyDescent="0.25">
      <c r="B394" s="24">
        <v>550</v>
      </c>
      <c r="C394" s="24">
        <v>503</v>
      </c>
      <c r="D394" s="24">
        <v>606</v>
      </c>
      <c r="E394" s="24">
        <v>589</v>
      </c>
      <c r="F394" s="24">
        <v>567</v>
      </c>
      <c r="G394" s="24">
        <v>419</v>
      </c>
      <c r="H394" s="24">
        <v>397</v>
      </c>
      <c r="I394" s="24">
        <v>480</v>
      </c>
      <c r="J394" s="24">
        <v>458</v>
      </c>
      <c r="K394" s="24">
        <v>436</v>
      </c>
      <c r="L394" s="24">
        <v>288</v>
      </c>
      <c r="M394" s="24">
        <v>266</v>
      </c>
      <c r="N394" s="24">
        <v>374</v>
      </c>
      <c r="O394" s="24">
        <v>327</v>
      </c>
      <c r="P394" s="24">
        <v>310</v>
      </c>
      <c r="Q394" s="24">
        <v>157</v>
      </c>
      <c r="R394" s="24">
        <v>140</v>
      </c>
      <c r="S394" s="24">
        <v>243</v>
      </c>
      <c r="T394" s="24">
        <v>221</v>
      </c>
      <c r="U394" s="24">
        <v>179</v>
      </c>
      <c r="V394" s="24">
        <v>26</v>
      </c>
      <c r="W394" s="24">
        <v>9</v>
      </c>
      <c r="X394" s="24">
        <v>112</v>
      </c>
      <c r="Y394" s="24">
        <v>95</v>
      </c>
      <c r="Z394" s="24">
        <v>73</v>
      </c>
      <c r="AC394" s="24">
        <v>232</v>
      </c>
      <c r="AD394" s="24">
        <v>140</v>
      </c>
      <c r="AE394" s="24">
        <v>154</v>
      </c>
      <c r="AF394" s="24">
        <v>221</v>
      </c>
      <c r="AG394" s="24">
        <v>193</v>
      </c>
      <c r="AH394" s="24">
        <v>625</v>
      </c>
      <c r="AI394" s="24">
        <v>503</v>
      </c>
      <c r="AJ394" s="24">
        <v>542</v>
      </c>
      <c r="AK394" s="24">
        <v>589</v>
      </c>
      <c r="AL394" s="24">
        <v>556</v>
      </c>
      <c r="AM394" s="24">
        <v>363</v>
      </c>
      <c r="AN394" s="24">
        <v>266</v>
      </c>
      <c r="AO394" s="24">
        <v>285</v>
      </c>
      <c r="AP394" s="24">
        <v>327</v>
      </c>
      <c r="AQ394" s="24">
        <v>324</v>
      </c>
      <c r="AR394" s="24">
        <v>101</v>
      </c>
      <c r="AS394" s="24">
        <v>9</v>
      </c>
      <c r="AT394" s="24">
        <v>48</v>
      </c>
      <c r="AU394" s="24">
        <v>95</v>
      </c>
      <c r="AV394" s="24">
        <v>62</v>
      </c>
      <c r="AW394" s="24">
        <v>494</v>
      </c>
      <c r="AX394" s="24">
        <v>397</v>
      </c>
      <c r="AY394" s="24">
        <v>411</v>
      </c>
      <c r="AZ394" s="24">
        <v>458</v>
      </c>
      <c r="BA394" s="24">
        <v>430</v>
      </c>
      <c r="BD394" s="24">
        <v>352</v>
      </c>
      <c r="BE394" s="24">
        <v>197</v>
      </c>
      <c r="BF394" s="24">
        <v>17</v>
      </c>
      <c r="BG394" s="24">
        <v>587</v>
      </c>
      <c r="BH394" s="24">
        <v>407</v>
      </c>
      <c r="BI394" s="24">
        <v>53</v>
      </c>
      <c r="BJ394" s="24">
        <v>523</v>
      </c>
      <c r="BK394" s="24">
        <v>468</v>
      </c>
      <c r="BL394" s="24">
        <v>288</v>
      </c>
      <c r="BM394" s="24">
        <v>233</v>
      </c>
      <c r="BN394" s="24">
        <v>559</v>
      </c>
      <c r="BO394" s="24">
        <v>114</v>
      </c>
      <c r="BP394" s="24">
        <v>169</v>
      </c>
      <c r="BQ394" s="24">
        <v>349</v>
      </c>
      <c r="BR394" s="24">
        <v>379</v>
      </c>
      <c r="BS394" s="24">
        <v>205</v>
      </c>
      <c r="BT394" s="24">
        <v>50</v>
      </c>
      <c r="BU394" s="24">
        <v>620</v>
      </c>
      <c r="BV394" s="24">
        <v>440</v>
      </c>
      <c r="BW394" s="24">
        <v>260</v>
      </c>
      <c r="BX394" s="24">
        <v>526</v>
      </c>
      <c r="BY394" s="24">
        <v>496</v>
      </c>
      <c r="BZ394" s="24">
        <v>316</v>
      </c>
      <c r="CA394" s="24">
        <v>136</v>
      </c>
      <c r="CB394" s="24">
        <v>81</v>
      </c>
    </row>
    <row r="395" spans="2:80" ht="15" x14ac:dyDescent="0.25">
      <c r="B395" s="24">
        <v>581</v>
      </c>
      <c r="C395" s="24">
        <v>564</v>
      </c>
      <c r="D395" s="24">
        <v>542</v>
      </c>
      <c r="E395" s="24">
        <v>525</v>
      </c>
      <c r="F395" s="24">
        <v>603</v>
      </c>
      <c r="G395" s="24">
        <v>455</v>
      </c>
      <c r="H395" s="24">
        <v>433</v>
      </c>
      <c r="I395" s="24">
        <v>411</v>
      </c>
      <c r="J395" s="24">
        <v>394</v>
      </c>
      <c r="K395" s="24">
        <v>497</v>
      </c>
      <c r="L395" s="24">
        <v>349</v>
      </c>
      <c r="M395" s="24">
        <v>302</v>
      </c>
      <c r="N395" s="24">
        <v>285</v>
      </c>
      <c r="O395" s="24">
        <v>263</v>
      </c>
      <c r="P395" s="24">
        <v>366</v>
      </c>
      <c r="Q395" s="24">
        <v>218</v>
      </c>
      <c r="R395" s="24">
        <v>196</v>
      </c>
      <c r="S395" s="24">
        <v>154</v>
      </c>
      <c r="T395" s="24">
        <v>132</v>
      </c>
      <c r="U395" s="24">
        <v>240</v>
      </c>
      <c r="V395" s="24">
        <v>87</v>
      </c>
      <c r="W395" s="24">
        <v>70</v>
      </c>
      <c r="X395" s="24">
        <v>48</v>
      </c>
      <c r="Y395" s="24">
        <v>1</v>
      </c>
      <c r="Z395" s="24">
        <v>109</v>
      </c>
      <c r="AC395" s="24">
        <v>218</v>
      </c>
      <c r="AD395" s="24">
        <v>179</v>
      </c>
      <c r="AE395" s="24">
        <v>146</v>
      </c>
      <c r="AF395" s="24">
        <v>157</v>
      </c>
      <c r="AG395" s="24">
        <v>240</v>
      </c>
      <c r="AH395" s="24">
        <v>581</v>
      </c>
      <c r="AI395" s="24">
        <v>567</v>
      </c>
      <c r="AJ395" s="24">
        <v>514</v>
      </c>
      <c r="AK395" s="24">
        <v>550</v>
      </c>
      <c r="AL395" s="24">
        <v>603</v>
      </c>
      <c r="AM395" s="24">
        <v>349</v>
      </c>
      <c r="AN395" s="24">
        <v>310</v>
      </c>
      <c r="AO395" s="24">
        <v>252</v>
      </c>
      <c r="AP395" s="24">
        <v>288</v>
      </c>
      <c r="AQ395" s="24">
        <v>366</v>
      </c>
      <c r="AR395" s="24">
        <v>87</v>
      </c>
      <c r="AS395" s="24">
        <v>73</v>
      </c>
      <c r="AT395" s="24">
        <v>20</v>
      </c>
      <c r="AU395" s="24">
        <v>26</v>
      </c>
      <c r="AV395" s="24">
        <v>109</v>
      </c>
      <c r="AW395" s="24">
        <v>455</v>
      </c>
      <c r="AX395" s="24">
        <v>436</v>
      </c>
      <c r="AY395" s="24">
        <v>383</v>
      </c>
      <c r="AZ395" s="24">
        <v>419</v>
      </c>
      <c r="BA395" s="24">
        <v>497</v>
      </c>
      <c r="BD395" s="24">
        <v>208</v>
      </c>
      <c r="BE395" s="24">
        <v>28</v>
      </c>
      <c r="BF395" s="24">
        <v>623</v>
      </c>
      <c r="BG395" s="24">
        <v>443</v>
      </c>
      <c r="BH395" s="24">
        <v>263</v>
      </c>
      <c r="BI395" s="24">
        <v>534</v>
      </c>
      <c r="BJ395" s="24">
        <v>479</v>
      </c>
      <c r="BK395" s="24">
        <v>324</v>
      </c>
      <c r="BL395" s="24">
        <v>144</v>
      </c>
      <c r="BM395" s="24">
        <v>89</v>
      </c>
      <c r="BN395" s="24">
        <v>415</v>
      </c>
      <c r="BO395" s="24">
        <v>595</v>
      </c>
      <c r="BP395" s="24">
        <v>25</v>
      </c>
      <c r="BQ395" s="24">
        <v>180</v>
      </c>
      <c r="BR395" s="24">
        <v>360</v>
      </c>
      <c r="BS395" s="24">
        <v>56</v>
      </c>
      <c r="BT395" s="24">
        <v>501</v>
      </c>
      <c r="BU395" s="24">
        <v>471</v>
      </c>
      <c r="BV395" s="24">
        <v>291</v>
      </c>
      <c r="BW395" s="24">
        <v>236</v>
      </c>
      <c r="BX395" s="24">
        <v>382</v>
      </c>
      <c r="BY395" s="24">
        <v>327</v>
      </c>
      <c r="BZ395" s="24">
        <v>172</v>
      </c>
      <c r="CA395" s="24">
        <v>117</v>
      </c>
      <c r="CB395" s="24">
        <v>562</v>
      </c>
    </row>
    <row r="396" spans="2:80" ht="15" x14ac:dyDescent="0.25">
      <c r="B396" s="24">
        <v>135</v>
      </c>
      <c r="C396" s="24">
        <v>238</v>
      </c>
      <c r="D396" s="24">
        <v>216</v>
      </c>
      <c r="E396" s="24">
        <v>199</v>
      </c>
      <c r="F396" s="24">
        <v>152</v>
      </c>
      <c r="G396" s="24">
        <v>4</v>
      </c>
      <c r="H396" s="24">
        <v>107</v>
      </c>
      <c r="I396" s="24">
        <v>90</v>
      </c>
      <c r="J396" s="24">
        <v>68</v>
      </c>
      <c r="K396" s="24">
        <v>46</v>
      </c>
      <c r="L396" s="24">
        <v>523</v>
      </c>
      <c r="M396" s="24">
        <v>601</v>
      </c>
      <c r="N396" s="24">
        <v>584</v>
      </c>
      <c r="O396" s="24">
        <v>562</v>
      </c>
      <c r="P396" s="24">
        <v>545</v>
      </c>
      <c r="Q396" s="24">
        <v>392</v>
      </c>
      <c r="R396" s="24">
        <v>500</v>
      </c>
      <c r="S396" s="24">
        <v>453</v>
      </c>
      <c r="T396" s="24">
        <v>431</v>
      </c>
      <c r="U396" s="24">
        <v>414</v>
      </c>
      <c r="V396" s="24">
        <v>261</v>
      </c>
      <c r="W396" s="24">
        <v>369</v>
      </c>
      <c r="X396" s="24">
        <v>347</v>
      </c>
      <c r="Y396" s="24">
        <v>305</v>
      </c>
      <c r="Z396" s="24">
        <v>283</v>
      </c>
      <c r="AC396" s="24">
        <v>510</v>
      </c>
      <c r="AD396" s="24">
        <v>588</v>
      </c>
      <c r="AE396" s="24">
        <v>624</v>
      </c>
      <c r="AF396" s="24">
        <v>566</v>
      </c>
      <c r="AG396" s="24">
        <v>527</v>
      </c>
      <c r="AH396" s="24">
        <v>4</v>
      </c>
      <c r="AI396" s="24">
        <v>82</v>
      </c>
      <c r="AJ396" s="24">
        <v>118</v>
      </c>
      <c r="AK396" s="24">
        <v>65</v>
      </c>
      <c r="AL396" s="24">
        <v>46</v>
      </c>
      <c r="AM396" s="24">
        <v>136</v>
      </c>
      <c r="AN396" s="24">
        <v>219</v>
      </c>
      <c r="AO396" s="24">
        <v>230</v>
      </c>
      <c r="AP396" s="24">
        <v>197</v>
      </c>
      <c r="AQ396" s="24">
        <v>158</v>
      </c>
      <c r="AR396" s="24">
        <v>392</v>
      </c>
      <c r="AS396" s="24">
        <v>475</v>
      </c>
      <c r="AT396" s="24">
        <v>481</v>
      </c>
      <c r="AU396" s="24">
        <v>428</v>
      </c>
      <c r="AV396" s="24">
        <v>414</v>
      </c>
      <c r="AW396" s="24">
        <v>273</v>
      </c>
      <c r="AX396" s="24">
        <v>326</v>
      </c>
      <c r="AY396" s="24">
        <v>362</v>
      </c>
      <c r="AZ396" s="24">
        <v>309</v>
      </c>
      <c r="BA396" s="24">
        <v>295</v>
      </c>
      <c r="BD396" s="24">
        <v>357</v>
      </c>
      <c r="BE396" s="24">
        <v>412</v>
      </c>
      <c r="BF396" s="24">
        <v>592</v>
      </c>
      <c r="BG396" s="24">
        <v>22</v>
      </c>
      <c r="BH396" s="24">
        <v>177</v>
      </c>
      <c r="BI396" s="24">
        <v>531</v>
      </c>
      <c r="BJ396" s="24">
        <v>86</v>
      </c>
      <c r="BK396" s="24">
        <v>141</v>
      </c>
      <c r="BL396" s="24">
        <v>321</v>
      </c>
      <c r="BM396" s="24">
        <v>476</v>
      </c>
      <c r="BN396" s="24">
        <v>30</v>
      </c>
      <c r="BO396" s="24">
        <v>625</v>
      </c>
      <c r="BP396" s="24">
        <v>445</v>
      </c>
      <c r="BQ396" s="24">
        <v>265</v>
      </c>
      <c r="BR396" s="24">
        <v>210</v>
      </c>
      <c r="BS396" s="24">
        <v>384</v>
      </c>
      <c r="BT396" s="24">
        <v>564</v>
      </c>
      <c r="BU396" s="24">
        <v>119</v>
      </c>
      <c r="BV396" s="24">
        <v>174</v>
      </c>
      <c r="BW396" s="24">
        <v>329</v>
      </c>
      <c r="BX396" s="24">
        <v>58</v>
      </c>
      <c r="BY396" s="24">
        <v>238</v>
      </c>
      <c r="BZ396" s="24">
        <v>293</v>
      </c>
      <c r="CA396" s="24">
        <v>473</v>
      </c>
      <c r="CB396" s="24">
        <v>503</v>
      </c>
    </row>
    <row r="397" spans="2:80" ht="15" x14ac:dyDescent="0.25">
      <c r="B397" s="24">
        <v>191</v>
      </c>
      <c r="C397" s="24">
        <v>174</v>
      </c>
      <c r="D397" s="24">
        <v>127</v>
      </c>
      <c r="E397" s="24">
        <v>235</v>
      </c>
      <c r="F397" s="24">
        <v>213</v>
      </c>
      <c r="G397" s="24">
        <v>65</v>
      </c>
      <c r="H397" s="24">
        <v>43</v>
      </c>
      <c r="I397" s="24">
        <v>21</v>
      </c>
      <c r="J397" s="24">
        <v>104</v>
      </c>
      <c r="K397" s="24">
        <v>82</v>
      </c>
      <c r="L397" s="24">
        <v>559</v>
      </c>
      <c r="M397" s="24">
        <v>537</v>
      </c>
      <c r="N397" s="24">
        <v>520</v>
      </c>
      <c r="O397" s="24">
        <v>623</v>
      </c>
      <c r="P397" s="24">
        <v>576</v>
      </c>
      <c r="Q397" s="24">
        <v>428</v>
      </c>
      <c r="R397" s="24">
        <v>406</v>
      </c>
      <c r="S397" s="24">
        <v>389</v>
      </c>
      <c r="T397" s="24">
        <v>492</v>
      </c>
      <c r="U397" s="24">
        <v>475</v>
      </c>
      <c r="V397" s="24">
        <v>322</v>
      </c>
      <c r="W397" s="24">
        <v>280</v>
      </c>
      <c r="X397" s="24">
        <v>258</v>
      </c>
      <c r="Y397" s="24">
        <v>361</v>
      </c>
      <c r="Z397" s="24">
        <v>344</v>
      </c>
      <c r="AC397" s="24">
        <v>552</v>
      </c>
      <c r="AD397" s="24">
        <v>549</v>
      </c>
      <c r="AE397" s="24">
        <v>591</v>
      </c>
      <c r="AF397" s="24">
        <v>610</v>
      </c>
      <c r="AG397" s="24">
        <v>513</v>
      </c>
      <c r="AH397" s="24">
        <v>71</v>
      </c>
      <c r="AI397" s="24">
        <v>43</v>
      </c>
      <c r="AJ397" s="24">
        <v>90</v>
      </c>
      <c r="AK397" s="24">
        <v>104</v>
      </c>
      <c r="AL397" s="24">
        <v>7</v>
      </c>
      <c r="AM397" s="24">
        <v>183</v>
      </c>
      <c r="AN397" s="24">
        <v>155</v>
      </c>
      <c r="AO397" s="24">
        <v>222</v>
      </c>
      <c r="AP397" s="24">
        <v>236</v>
      </c>
      <c r="AQ397" s="24">
        <v>144</v>
      </c>
      <c r="AR397" s="24">
        <v>439</v>
      </c>
      <c r="AS397" s="24">
        <v>406</v>
      </c>
      <c r="AT397" s="24">
        <v>453</v>
      </c>
      <c r="AU397" s="24">
        <v>492</v>
      </c>
      <c r="AV397" s="24">
        <v>400</v>
      </c>
      <c r="AW397" s="24">
        <v>320</v>
      </c>
      <c r="AX397" s="24">
        <v>287</v>
      </c>
      <c r="AY397" s="24">
        <v>334</v>
      </c>
      <c r="AZ397" s="24">
        <v>373</v>
      </c>
      <c r="BA397" s="24">
        <v>251</v>
      </c>
      <c r="BD397" s="24">
        <v>213</v>
      </c>
      <c r="BE397" s="24">
        <v>268</v>
      </c>
      <c r="BF397" s="24">
        <v>448</v>
      </c>
      <c r="BG397" s="24">
        <v>603</v>
      </c>
      <c r="BH397" s="24">
        <v>33</v>
      </c>
      <c r="BI397" s="24">
        <v>387</v>
      </c>
      <c r="BJ397" s="24">
        <v>567</v>
      </c>
      <c r="BK397" s="24">
        <v>122</v>
      </c>
      <c r="BL397" s="24">
        <v>152</v>
      </c>
      <c r="BM397" s="24">
        <v>332</v>
      </c>
      <c r="BN397" s="24">
        <v>506</v>
      </c>
      <c r="BO397" s="24">
        <v>451</v>
      </c>
      <c r="BP397" s="24">
        <v>296</v>
      </c>
      <c r="BQ397" s="24">
        <v>241</v>
      </c>
      <c r="BR397" s="24">
        <v>61</v>
      </c>
      <c r="BS397" s="24">
        <v>365</v>
      </c>
      <c r="BT397" s="24">
        <v>420</v>
      </c>
      <c r="BU397" s="24">
        <v>600</v>
      </c>
      <c r="BV397" s="24">
        <v>5</v>
      </c>
      <c r="BW397" s="24">
        <v>185</v>
      </c>
      <c r="BX397" s="24">
        <v>539</v>
      </c>
      <c r="BY397" s="24">
        <v>94</v>
      </c>
      <c r="BZ397" s="24">
        <v>149</v>
      </c>
      <c r="CA397" s="24">
        <v>304</v>
      </c>
      <c r="CB397" s="24">
        <v>484</v>
      </c>
    </row>
    <row r="398" spans="2:80" ht="15" x14ac:dyDescent="0.25">
      <c r="B398" s="24">
        <v>227</v>
      </c>
      <c r="C398" s="24">
        <v>210</v>
      </c>
      <c r="D398" s="24">
        <v>188</v>
      </c>
      <c r="E398" s="24">
        <v>166</v>
      </c>
      <c r="F398" s="24">
        <v>149</v>
      </c>
      <c r="G398" s="24">
        <v>121</v>
      </c>
      <c r="H398" s="24">
        <v>79</v>
      </c>
      <c r="I398" s="24">
        <v>57</v>
      </c>
      <c r="J398" s="24">
        <v>40</v>
      </c>
      <c r="K398" s="24">
        <v>18</v>
      </c>
      <c r="L398" s="24">
        <v>620</v>
      </c>
      <c r="M398" s="24">
        <v>598</v>
      </c>
      <c r="N398" s="24">
        <v>551</v>
      </c>
      <c r="O398" s="24">
        <v>534</v>
      </c>
      <c r="P398" s="24">
        <v>512</v>
      </c>
      <c r="Q398" s="24">
        <v>489</v>
      </c>
      <c r="R398" s="24">
        <v>467</v>
      </c>
      <c r="S398" s="24">
        <v>450</v>
      </c>
      <c r="T398" s="24">
        <v>403</v>
      </c>
      <c r="U398" s="24">
        <v>381</v>
      </c>
      <c r="V398" s="24">
        <v>358</v>
      </c>
      <c r="W398" s="24">
        <v>336</v>
      </c>
      <c r="X398" s="24">
        <v>319</v>
      </c>
      <c r="Y398" s="24">
        <v>297</v>
      </c>
      <c r="Z398" s="24">
        <v>255</v>
      </c>
      <c r="AC398" s="24">
        <v>541</v>
      </c>
      <c r="AD398" s="24">
        <v>602</v>
      </c>
      <c r="AE398" s="24">
        <v>563</v>
      </c>
      <c r="AF398" s="24">
        <v>524</v>
      </c>
      <c r="AG398" s="24">
        <v>585</v>
      </c>
      <c r="AH398" s="24">
        <v>40</v>
      </c>
      <c r="AI398" s="24">
        <v>121</v>
      </c>
      <c r="AJ398" s="24">
        <v>57</v>
      </c>
      <c r="AK398" s="24">
        <v>18</v>
      </c>
      <c r="AL398" s="24">
        <v>79</v>
      </c>
      <c r="AM398" s="24">
        <v>172</v>
      </c>
      <c r="AN398" s="24">
        <v>233</v>
      </c>
      <c r="AO398" s="24">
        <v>194</v>
      </c>
      <c r="AP398" s="24">
        <v>130</v>
      </c>
      <c r="AQ398" s="24">
        <v>211</v>
      </c>
      <c r="AR398" s="24">
        <v>403</v>
      </c>
      <c r="AS398" s="24">
        <v>489</v>
      </c>
      <c r="AT398" s="24">
        <v>450</v>
      </c>
      <c r="AU398" s="24">
        <v>381</v>
      </c>
      <c r="AV398" s="24">
        <v>467</v>
      </c>
      <c r="AW398" s="24">
        <v>284</v>
      </c>
      <c r="AX398" s="24">
        <v>370</v>
      </c>
      <c r="AY398" s="24">
        <v>301</v>
      </c>
      <c r="AZ398" s="24">
        <v>262</v>
      </c>
      <c r="BA398" s="24">
        <v>348</v>
      </c>
      <c r="BD398" s="24">
        <v>69</v>
      </c>
      <c r="BE398" s="24">
        <v>249</v>
      </c>
      <c r="BF398" s="24">
        <v>279</v>
      </c>
      <c r="BG398" s="24">
        <v>459</v>
      </c>
      <c r="BH398" s="24">
        <v>514</v>
      </c>
      <c r="BI398" s="24">
        <v>368</v>
      </c>
      <c r="BJ398" s="24">
        <v>423</v>
      </c>
      <c r="BK398" s="24">
        <v>578</v>
      </c>
      <c r="BL398" s="24">
        <v>8</v>
      </c>
      <c r="BM398" s="24">
        <v>188</v>
      </c>
      <c r="BN398" s="24">
        <v>487</v>
      </c>
      <c r="BO398" s="24">
        <v>307</v>
      </c>
      <c r="BP398" s="24">
        <v>127</v>
      </c>
      <c r="BQ398" s="24">
        <v>97</v>
      </c>
      <c r="BR398" s="24">
        <v>542</v>
      </c>
      <c r="BS398" s="24">
        <v>216</v>
      </c>
      <c r="BT398" s="24">
        <v>271</v>
      </c>
      <c r="BU398" s="24">
        <v>426</v>
      </c>
      <c r="BV398" s="24">
        <v>606</v>
      </c>
      <c r="BW398" s="24">
        <v>36</v>
      </c>
      <c r="BX398" s="24">
        <v>395</v>
      </c>
      <c r="BY398" s="24">
        <v>575</v>
      </c>
      <c r="BZ398" s="24">
        <v>105</v>
      </c>
      <c r="CA398" s="24">
        <v>160</v>
      </c>
      <c r="CB398" s="24">
        <v>340</v>
      </c>
    </row>
    <row r="399" spans="2:80" ht="15" x14ac:dyDescent="0.25">
      <c r="B399" s="24">
        <v>163</v>
      </c>
      <c r="C399" s="24">
        <v>141</v>
      </c>
      <c r="D399" s="24">
        <v>249</v>
      </c>
      <c r="E399" s="24">
        <v>202</v>
      </c>
      <c r="F399" s="24">
        <v>185</v>
      </c>
      <c r="G399" s="24">
        <v>32</v>
      </c>
      <c r="H399" s="24">
        <v>15</v>
      </c>
      <c r="I399" s="24">
        <v>118</v>
      </c>
      <c r="J399" s="24">
        <v>96</v>
      </c>
      <c r="K399" s="24">
        <v>54</v>
      </c>
      <c r="L399" s="24">
        <v>526</v>
      </c>
      <c r="M399" s="24">
        <v>509</v>
      </c>
      <c r="N399" s="24">
        <v>612</v>
      </c>
      <c r="O399" s="24">
        <v>595</v>
      </c>
      <c r="P399" s="24">
        <v>573</v>
      </c>
      <c r="Q399" s="24">
        <v>425</v>
      </c>
      <c r="R399" s="24">
        <v>378</v>
      </c>
      <c r="S399" s="24">
        <v>481</v>
      </c>
      <c r="T399" s="24">
        <v>464</v>
      </c>
      <c r="U399" s="24">
        <v>442</v>
      </c>
      <c r="V399" s="24">
        <v>294</v>
      </c>
      <c r="W399" s="24">
        <v>272</v>
      </c>
      <c r="X399" s="24">
        <v>355</v>
      </c>
      <c r="Y399" s="24">
        <v>333</v>
      </c>
      <c r="Z399" s="24">
        <v>311</v>
      </c>
      <c r="AC399" s="24">
        <v>613</v>
      </c>
      <c r="AD399" s="24">
        <v>516</v>
      </c>
      <c r="AE399" s="24">
        <v>535</v>
      </c>
      <c r="AF399" s="24">
        <v>577</v>
      </c>
      <c r="AG399" s="24">
        <v>574</v>
      </c>
      <c r="AH399" s="24">
        <v>107</v>
      </c>
      <c r="AI399" s="24">
        <v>15</v>
      </c>
      <c r="AJ399" s="24">
        <v>29</v>
      </c>
      <c r="AK399" s="24">
        <v>96</v>
      </c>
      <c r="AL399" s="24">
        <v>68</v>
      </c>
      <c r="AM399" s="24">
        <v>244</v>
      </c>
      <c r="AN399" s="24">
        <v>147</v>
      </c>
      <c r="AO399" s="24">
        <v>161</v>
      </c>
      <c r="AP399" s="24">
        <v>208</v>
      </c>
      <c r="AQ399" s="24">
        <v>180</v>
      </c>
      <c r="AR399" s="24">
        <v>500</v>
      </c>
      <c r="AS399" s="24">
        <v>378</v>
      </c>
      <c r="AT399" s="24">
        <v>417</v>
      </c>
      <c r="AU399" s="24">
        <v>464</v>
      </c>
      <c r="AV399" s="24">
        <v>431</v>
      </c>
      <c r="AW399" s="24">
        <v>351</v>
      </c>
      <c r="AX399" s="24">
        <v>259</v>
      </c>
      <c r="AY399" s="24">
        <v>298</v>
      </c>
      <c r="AZ399" s="24">
        <v>345</v>
      </c>
      <c r="BA399" s="24">
        <v>312</v>
      </c>
      <c r="BD399" s="24">
        <v>550</v>
      </c>
      <c r="BE399" s="24">
        <v>80</v>
      </c>
      <c r="BF399" s="24">
        <v>135</v>
      </c>
      <c r="BG399" s="24">
        <v>315</v>
      </c>
      <c r="BH399" s="24">
        <v>495</v>
      </c>
      <c r="BI399" s="24">
        <v>224</v>
      </c>
      <c r="BJ399" s="24">
        <v>254</v>
      </c>
      <c r="BK399" s="24">
        <v>434</v>
      </c>
      <c r="BL399" s="24">
        <v>614</v>
      </c>
      <c r="BM399" s="24">
        <v>44</v>
      </c>
      <c r="BN399" s="24">
        <v>343</v>
      </c>
      <c r="BO399" s="24">
        <v>163</v>
      </c>
      <c r="BP399" s="24">
        <v>108</v>
      </c>
      <c r="BQ399" s="24">
        <v>553</v>
      </c>
      <c r="BR399" s="24">
        <v>398</v>
      </c>
      <c r="BS399" s="24">
        <v>72</v>
      </c>
      <c r="BT399" s="24">
        <v>227</v>
      </c>
      <c r="BU399" s="24">
        <v>282</v>
      </c>
      <c r="BV399" s="24">
        <v>462</v>
      </c>
      <c r="BW399" s="24">
        <v>517</v>
      </c>
      <c r="BX399" s="24">
        <v>371</v>
      </c>
      <c r="BY399" s="24">
        <v>401</v>
      </c>
      <c r="BZ399" s="24">
        <v>581</v>
      </c>
      <c r="CA399" s="24">
        <v>11</v>
      </c>
      <c r="CB399" s="24">
        <v>191</v>
      </c>
    </row>
    <row r="400" spans="2:80" ht="15" x14ac:dyDescent="0.25">
      <c r="B400" s="24">
        <v>224</v>
      </c>
      <c r="C400" s="24">
        <v>177</v>
      </c>
      <c r="D400" s="24">
        <v>160</v>
      </c>
      <c r="E400" s="24">
        <v>138</v>
      </c>
      <c r="F400" s="24">
        <v>241</v>
      </c>
      <c r="G400" s="24">
        <v>93</v>
      </c>
      <c r="H400" s="24">
        <v>71</v>
      </c>
      <c r="I400" s="24">
        <v>29</v>
      </c>
      <c r="J400" s="24">
        <v>7</v>
      </c>
      <c r="K400" s="24">
        <v>115</v>
      </c>
      <c r="L400" s="24">
        <v>587</v>
      </c>
      <c r="M400" s="24">
        <v>570</v>
      </c>
      <c r="N400" s="24">
        <v>548</v>
      </c>
      <c r="O400" s="24">
        <v>501</v>
      </c>
      <c r="P400" s="24">
        <v>609</v>
      </c>
      <c r="Q400" s="24">
        <v>456</v>
      </c>
      <c r="R400" s="24">
        <v>439</v>
      </c>
      <c r="S400" s="24">
        <v>417</v>
      </c>
      <c r="T400" s="24">
        <v>400</v>
      </c>
      <c r="U400" s="24">
        <v>478</v>
      </c>
      <c r="V400" s="24">
        <v>330</v>
      </c>
      <c r="W400" s="24">
        <v>308</v>
      </c>
      <c r="X400" s="24">
        <v>286</v>
      </c>
      <c r="Y400" s="24">
        <v>269</v>
      </c>
      <c r="Z400" s="24">
        <v>372</v>
      </c>
      <c r="AC400" s="24">
        <v>599</v>
      </c>
      <c r="AD400" s="24">
        <v>560</v>
      </c>
      <c r="AE400" s="24">
        <v>502</v>
      </c>
      <c r="AF400" s="24">
        <v>538</v>
      </c>
      <c r="AG400" s="24">
        <v>616</v>
      </c>
      <c r="AH400" s="24">
        <v>93</v>
      </c>
      <c r="AI400" s="24">
        <v>54</v>
      </c>
      <c r="AJ400" s="24">
        <v>21</v>
      </c>
      <c r="AK400" s="24">
        <v>32</v>
      </c>
      <c r="AL400" s="24">
        <v>115</v>
      </c>
      <c r="AM400" s="24">
        <v>205</v>
      </c>
      <c r="AN400" s="24">
        <v>186</v>
      </c>
      <c r="AO400" s="24">
        <v>133</v>
      </c>
      <c r="AP400" s="24">
        <v>169</v>
      </c>
      <c r="AQ400" s="24">
        <v>247</v>
      </c>
      <c r="AR400" s="24">
        <v>456</v>
      </c>
      <c r="AS400" s="24">
        <v>442</v>
      </c>
      <c r="AT400" s="24">
        <v>389</v>
      </c>
      <c r="AU400" s="24">
        <v>425</v>
      </c>
      <c r="AV400" s="24">
        <v>478</v>
      </c>
      <c r="AW400" s="24">
        <v>337</v>
      </c>
      <c r="AX400" s="24">
        <v>323</v>
      </c>
      <c r="AY400" s="24">
        <v>270</v>
      </c>
      <c r="AZ400" s="24">
        <v>276</v>
      </c>
      <c r="BA400" s="24">
        <v>359</v>
      </c>
      <c r="BD400" s="24">
        <v>376</v>
      </c>
      <c r="BE400" s="24">
        <v>556</v>
      </c>
      <c r="BF400" s="24">
        <v>111</v>
      </c>
      <c r="BG400" s="24">
        <v>166</v>
      </c>
      <c r="BH400" s="24">
        <v>346</v>
      </c>
      <c r="BI400" s="24">
        <v>55</v>
      </c>
      <c r="BJ400" s="24">
        <v>235</v>
      </c>
      <c r="BK400" s="24">
        <v>290</v>
      </c>
      <c r="BL400" s="24">
        <v>470</v>
      </c>
      <c r="BM400" s="24">
        <v>525</v>
      </c>
      <c r="BN400" s="24">
        <v>199</v>
      </c>
      <c r="BO400" s="24">
        <v>19</v>
      </c>
      <c r="BP400" s="24">
        <v>589</v>
      </c>
      <c r="BQ400" s="24">
        <v>409</v>
      </c>
      <c r="BR400" s="24">
        <v>354</v>
      </c>
      <c r="BS400" s="24">
        <v>528</v>
      </c>
      <c r="BT400" s="24">
        <v>83</v>
      </c>
      <c r="BU400" s="24">
        <v>138</v>
      </c>
      <c r="BV400" s="24">
        <v>318</v>
      </c>
      <c r="BW400" s="24">
        <v>498</v>
      </c>
      <c r="BX400" s="24">
        <v>202</v>
      </c>
      <c r="BY400" s="24">
        <v>257</v>
      </c>
      <c r="BZ400" s="24">
        <v>437</v>
      </c>
      <c r="CA400" s="24">
        <v>617</v>
      </c>
      <c r="CB400" s="24">
        <v>47</v>
      </c>
    </row>
    <row r="401" spans="2:80" ht="15" x14ac:dyDescent="0.25">
      <c r="B401" s="24">
        <v>398</v>
      </c>
      <c r="C401" s="24">
        <v>476</v>
      </c>
      <c r="D401" s="24">
        <v>459</v>
      </c>
      <c r="E401" s="24">
        <v>437</v>
      </c>
      <c r="F401" s="24">
        <v>420</v>
      </c>
      <c r="G401" s="24">
        <v>267</v>
      </c>
      <c r="H401" s="24">
        <v>375</v>
      </c>
      <c r="I401" s="24">
        <v>328</v>
      </c>
      <c r="J401" s="24">
        <v>306</v>
      </c>
      <c r="K401" s="24">
        <v>289</v>
      </c>
      <c r="L401" s="24">
        <v>136</v>
      </c>
      <c r="M401" s="24">
        <v>244</v>
      </c>
      <c r="N401" s="24">
        <v>222</v>
      </c>
      <c r="O401" s="24">
        <v>180</v>
      </c>
      <c r="P401" s="24">
        <v>158</v>
      </c>
      <c r="Q401" s="24">
        <v>10</v>
      </c>
      <c r="R401" s="24">
        <v>113</v>
      </c>
      <c r="S401" s="24">
        <v>91</v>
      </c>
      <c r="T401" s="24">
        <v>74</v>
      </c>
      <c r="U401" s="24">
        <v>27</v>
      </c>
      <c r="V401" s="24">
        <v>504</v>
      </c>
      <c r="W401" s="24">
        <v>607</v>
      </c>
      <c r="X401" s="24">
        <v>590</v>
      </c>
      <c r="Y401" s="24">
        <v>568</v>
      </c>
      <c r="Z401" s="24">
        <v>546</v>
      </c>
      <c r="AC401" s="24">
        <v>398</v>
      </c>
      <c r="AD401" s="24">
        <v>451</v>
      </c>
      <c r="AE401" s="24">
        <v>487</v>
      </c>
      <c r="AF401" s="24">
        <v>434</v>
      </c>
      <c r="AG401" s="24">
        <v>420</v>
      </c>
      <c r="AH401" s="24">
        <v>261</v>
      </c>
      <c r="AI401" s="24">
        <v>344</v>
      </c>
      <c r="AJ401" s="24">
        <v>355</v>
      </c>
      <c r="AK401" s="24">
        <v>322</v>
      </c>
      <c r="AL401" s="24">
        <v>283</v>
      </c>
      <c r="AM401" s="24">
        <v>17</v>
      </c>
      <c r="AN401" s="24">
        <v>100</v>
      </c>
      <c r="AO401" s="24">
        <v>106</v>
      </c>
      <c r="AP401" s="24">
        <v>53</v>
      </c>
      <c r="AQ401" s="24">
        <v>39</v>
      </c>
      <c r="AR401" s="24">
        <v>135</v>
      </c>
      <c r="AS401" s="24">
        <v>213</v>
      </c>
      <c r="AT401" s="24">
        <v>249</v>
      </c>
      <c r="AU401" s="24">
        <v>191</v>
      </c>
      <c r="AV401" s="24">
        <v>152</v>
      </c>
      <c r="AW401" s="24">
        <v>504</v>
      </c>
      <c r="AX401" s="24">
        <v>582</v>
      </c>
      <c r="AY401" s="24">
        <v>618</v>
      </c>
      <c r="AZ401" s="24">
        <v>565</v>
      </c>
      <c r="BA401" s="24">
        <v>546</v>
      </c>
      <c r="BD401" s="24">
        <v>196</v>
      </c>
      <c r="BE401" s="24">
        <v>351</v>
      </c>
      <c r="BF401" s="24">
        <v>406</v>
      </c>
      <c r="BG401" s="24">
        <v>586</v>
      </c>
      <c r="BH401" s="24">
        <v>16</v>
      </c>
      <c r="BI401" s="24">
        <v>500</v>
      </c>
      <c r="BJ401" s="24">
        <v>530</v>
      </c>
      <c r="BK401" s="24">
        <v>85</v>
      </c>
      <c r="BL401" s="24">
        <v>140</v>
      </c>
      <c r="BM401" s="24">
        <v>320</v>
      </c>
      <c r="BN401" s="24">
        <v>619</v>
      </c>
      <c r="BO401" s="24">
        <v>439</v>
      </c>
      <c r="BP401" s="24">
        <v>259</v>
      </c>
      <c r="BQ401" s="24">
        <v>204</v>
      </c>
      <c r="BR401" s="24">
        <v>49</v>
      </c>
      <c r="BS401" s="24">
        <v>348</v>
      </c>
      <c r="BT401" s="24">
        <v>378</v>
      </c>
      <c r="BU401" s="24">
        <v>558</v>
      </c>
      <c r="BV401" s="24">
        <v>113</v>
      </c>
      <c r="BW401" s="24">
        <v>168</v>
      </c>
      <c r="BX401" s="24">
        <v>522</v>
      </c>
      <c r="BY401" s="24">
        <v>52</v>
      </c>
      <c r="BZ401" s="24">
        <v>232</v>
      </c>
      <c r="CA401" s="24">
        <v>287</v>
      </c>
      <c r="CB401" s="24">
        <v>467</v>
      </c>
    </row>
    <row r="402" spans="2:80" ht="15" x14ac:dyDescent="0.25">
      <c r="B402" s="24">
        <v>434</v>
      </c>
      <c r="C402" s="24">
        <v>412</v>
      </c>
      <c r="D402" s="24">
        <v>395</v>
      </c>
      <c r="E402" s="24">
        <v>498</v>
      </c>
      <c r="F402" s="24">
        <v>451</v>
      </c>
      <c r="G402" s="24">
        <v>303</v>
      </c>
      <c r="H402" s="24">
        <v>281</v>
      </c>
      <c r="I402" s="24">
        <v>264</v>
      </c>
      <c r="J402" s="24">
        <v>367</v>
      </c>
      <c r="K402" s="24">
        <v>350</v>
      </c>
      <c r="L402" s="24">
        <v>197</v>
      </c>
      <c r="M402" s="24">
        <v>155</v>
      </c>
      <c r="N402" s="24">
        <v>133</v>
      </c>
      <c r="O402" s="24">
        <v>236</v>
      </c>
      <c r="P402" s="24">
        <v>219</v>
      </c>
      <c r="Q402" s="24">
        <v>66</v>
      </c>
      <c r="R402" s="24">
        <v>49</v>
      </c>
      <c r="S402" s="24">
        <v>2</v>
      </c>
      <c r="T402" s="24">
        <v>110</v>
      </c>
      <c r="U402" s="24">
        <v>88</v>
      </c>
      <c r="V402" s="24">
        <v>565</v>
      </c>
      <c r="W402" s="24">
        <v>543</v>
      </c>
      <c r="X402" s="24">
        <v>521</v>
      </c>
      <c r="Y402" s="24">
        <v>604</v>
      </c>
      <c r="Z402" s="24">
        <v>582</v>
      </c>
      <c r="AC402" s="24">
        <v>445</v>
      </c>
      <c r="AD402" s="24">
        <v>412</v>
      </c>
      <c r="AE402" s="24">
        <v>459</v>
      </c>
      <c r="AF402" s="24">
        <v>498</v>
      </c>
      <c r="AG402" s="24">
        <v>376</v>
      </c>
      <c r="AH402" s="24">
        <v>308</v>
      </c>
      <c r="AI402" s="24">
        <v>280</v>
      </c>
      <c r="AJ402" s="24">
        <v>347</v>
      </c>
      <c r="AK402" s="24">
        <v>361</v>
      </c>
      <c r="AL402" s="24">
        <v>269</v>
      </c>
      <c r="AM402" s="24">
        <v>64</v>
      </c>
      <c r="AN402" s="24">
        <v>31</v>
      </c>
      <c r="AO402" s="24">
        <v>78</v>
      </c>
      <c r="AP402" s="24">
        <v>117</v>
      </c>
      <c r="AQ402" s="24">
        <v>25</v>
      </c>
      <c r="AR402" s="24">
        <v>177</v>
      </c>
      <c r="AS402" s="24">
        <v>174</v>
      </c>
      <c r="AT402" s="24">
        <v>216</v>
      </c>
      <c r="AU402" s="24">
        <v>235</v>
      </c>
      <c r="AV402" s="24">
        <v>138</v>
      </c>
      <c r="AW402" s="24">
        <v>571</v>
      </c>
      <c r="AX402" s="24">
        <v>543</v>
      </c>
      <c r="AY402" s="24">
        <v>590</v>
      </c>
      <c r="AZ402" s="24">
        <v>604</v>
      </c>
      <c r="BA402" s="24">
        <v>507</v>
      </c>
      <c r="BD402" s="24">
        <v>27</v>
      </c>
      <c r="BE402" s="24">
        <v>207</v>
      </c>
      <c r="BF402" s="24">
        <v>262</v>
      </c>
      <c r="BG402" s="24">
        <v>442</v>
      </c>
      <c r="BH402" s="24">
        <v>622</v>
      </c>
      <c r="BI402" s="24">
        <v>326</v>
      </c>
      <c r="BJ402" s="24">
        <v>381</v>
      </c>
      <c r="BK402" s="24">
        <v>561</v>
      </c>
      <c r="BL402" s="24">
        <v>116</v>
      </c>
      <c r="BM402" s="24">
        <v>171</v>
      </c>
      <c r="BN402" s="24">
        <v>475</v>
      </c>
      <c r="BO402" s="24">
        <v>295</v>
      </c>
      <c r="BP402" s="24">
        <v>240</v>
      </c>
      <c r="BQ402" s="24">
        <v>60</v>
      </c>
      <c r="BR402" s="24">
        <v>505</v>
      </c>
      <c r="BS402" s="24">
        <v>179</v>
      </c>
      <c r="BT402" s="24">
        <v>359</v>
      </c>
      <c r="BU402" s="24">
        <v>414</v>
      </c>
      <c r="BV402" s="24">
        <v>594</v>
      </c>
      <c r="BW402" s="24">
        <v>24</v>
      </c>
      <c r="BX402" s="24">
        <v>478</v>
      </c>
      <c r="BY402" s="24">
        <v>533</v>
      </c>
      <c r="BZ402" s="24">
        <v>88</v>
      </c>
      <c r="CA402" s="24">
        <v>143</v>
      </c>
      <c r="CB402" s="24">
        <v>323</v>
      </c>
    </row>
    <row r="403" spans="2:80" ht="15" x14ac:dyDescent="0.25">
      <c r="B403" s="24">
        <v>495</v>
      </c>
      <c r="C403" s="24">
        <v>473</v>
      </c>
      <c r="D403" s="24">
        <v>426</v>
      </c>
      <c r="E403" s="24">
        <v>409</v>
      </c>
      <c r="F403" s="24">
        <v>387</v>
      </c>
      <c r="G403" s="24">
        <v>364</v>
      </c>
      <c r="H403" s="24">
        <v>342</v>
      </c>
      <c r="I403" s="24">
        <v>325</v>
      </c>
      <c r="J403" s="24">
        <v>278</v>
      </c>
      <c r="K403" s="24">
        <v>256</v>
      </c>
      <c r="L403" s="24">
        <v>233</v>
      </c>
      <c r="M403" s="24">
        <v>211</v>
      </c>
      <c r="N403" s="24">
        <v>194</v>
      </c>
      <c r="O403" s="24">
        <v>172</v>
      </c>
      <c r="P403" s="24">
        <v>130</v>
      </c>
      <c r="Q403" s="24">
        <v>102</v>
      </c>
      <c r="R403" s="24">
        <v>85</v>
      </c>
      <c r="S403" s="24">
        <v>63</v>
      </c>
      <c r="T403" s="24">
        <v>41</v>
      </c>
      <c r="U403" s="24">
        <v>24</v>
      </c>
      <c r="V403" s="24">
        <v>621</v>
      </c>
      <c r="W403" s="24">
        <v>579</v>
      </c>
      <c r="X403" s="24">
        <v>557</v>
      </c>
      <c r="Y403" s="24">
        <v>540</v>
      </c>
      <c r="Z403" s="24">
        <v>518</v>
      </c>
      <c r="AC403" s="24">
        <v>409</v>
      </c>
      <c r="AD403" s="24">
        <v>495</v>
      </c>
      <c r="AE403" s="24">
        <v>426</v>
      </c>
      <c r="AF403" s="24">
        <v>387</v>
      </c>
      <c r="AG403" s="24">
        <v>473</v>
      </c>
      <c r="AH403" s="24">
        <v>297</v>
      </c>
      <c r="AI403" s="24">
        <v>358</v>
      </c>
      <c r="AJ403" s="24">
        <v>319</v>
      </c>
      <c r="AK403" s="24">
        <v>255</v>
      </c>
      <c r="AL403" s="24">
        <v>336</v>
      </c>
      <c r="AM403" s="24">
        <v>28</v>
      </c>
      <c r="AN403" s="24">
        <v>114</v>
      </c>
      <c r="AO403" s="24">
        <v>75</v>
      </c>
      <c r="AP403" s="24">
        <v>6</v>
      </c>
      <c r="AQ403" s="24">
        <v>92</v>
      </c>
      <c r="AR403" s="24">
        <v>166</v>
      </c>
      <c r="AS403" s="24">
        <v>227</v>
      </c>
      <c r="AT403" s="24">
        <v>188</v>
      </c>
      <c r="AU403" s="24">
        <v>149</v>
      </c>
      <c r="AV403" s="24">
        <v>210</v>
      </c>
      <c r="AW403" s="24">
        <v>540</v>
      </c>
      <c r="AX403" s="24">
        <v>621</v>
      </c>
      <c r="AY403" s="24">
        <v>557</v>
      </c>
      <c r="AZ403" s="24">
        <v>518</v>
      </c>
      <c r="BA403" s="24">
        <v>579</v>
      </c>
      <c r="BD403" s="24">
        <v>508</v>
      </c>
      <c r="BE403" s="24">
        <v>63</v>
      </c>
      <c r="BF403" s="24">
        <v>243</v>
      </c>
      <c r="BG403" s="24">
        <v>298</v>
      </c>
      <c r="BH403" s="24">
        <v>453</v>
      </c>
      <c r="BI403" s="24">
        <v>182</v>
      </c>
      <c r="BJ403" s="24">
        <v>362</v>
      </c>
      <c r="BK403" s="24">
        <v>417</v>
      </c>
      <c r="BL403" s="24">
        <v>597</v>
      </c>
      <c r="BM403" s="24">
        <v>2</v>
      </c>
      <c r="BN403" s="24">
        <v>301</v>
      </c>
      <c r="BO403" s="24">
        <v>146</v>
      </c>
      <c r="BP403" s="24">
        <v>91</v>
      </c>
      <c r="BQ403" s="24">
        <v>536</v>
      </c>
      <c r="BR403" s="24">
        <v>481</v>
      </c>
      <c r="BS403" s="24">
        <v>35</v>
      </c>
      <c r="BT403" s="24">
        <v>215</v>
      </c>
      <c r="BU403" s="24">
        <v>270</v>
      </c>
      <c r="BV403" s="24">
        <v>450</v>
      </c>
      <c r="BW403" s="24">
        <v>605</v>
      </c>
      <c r="BX403" s="24">
        <v>334</v>
      </c>
      <c r="BY403" s="24">
        <v>389</v>
      </c>
      <c r="BZ403" s="24">
        <v>569</v>
      </c>
      <c r="CA403" s="24">
        <v>124</v>
      </c>
      <c r="CB403" s="24">
        <v>154</v>
      </c>
    </row>
    <row r="404" spans="2:80" ht="15" x14ac:dyDescent="0.25">
      <c r="B404" s="24">
        <v>401</v>
      </c>
      <c r="C404" s="24">
        <v>384</v>
      </c>
      <c r="D404" s="24">
        <v>487</v>
      </c>
      <c r="E404" s="24">
        <v>470</v>
      </c>
      <c r="F404" s="24">
        <v>448</v>
      </c>
      <c r="G404" s="24">
        <v>300</v>
      </c>
      <c r="H404" s="24">
        <v>253</v>
      </c>
      <c r="I404" s="24">
        <v>356</v>
      </c>
      <c r="J404" s="24">
        <v>339</v>
      </c>
      <c r="K404" s="24">
        <v>317</v>
      </c>
      <c r="L404" s="24">
        <v>169</v>
      </c>
      <c r="M404" s="24">
        <v>147</v>
      </c>
      <c r="N404" s="24">
        <v>230</v>
      </c>
      <c r="O404" s="24">
        <v>208</v>
      </c>
      <c r="P404" s="24">
        <v>186</v>
      </c>
      <c r="Q404" s="24">
        <v>38</v>
      </c>
      <c r="R404" s="24">
        <v>16</v>
      </c>
      <c r="S404" s="24">
        <v>124</v>
      </c>
      <c r="T404" s="24">
        <v>77</v>
      </c>
      <c r="U404" s="24">
        <v>60</v>
      </c>
      <c r="V404" s="24">
        <v>532</v>
      </c>
      <c r="W404" s="24">
        <v>515</v>
      </c>
      <c r="X404" s="24">
        <v>618</v>
      </c>
      <c r="Y404" s="24">
        <v>596</v>
      </c>
      <c r="Z404" s="24">
        <v>554</v>
      </c>
      <c r="AC404" s="24">
        <v>476</v>
      </c>
      <c r="AD404" s="24">
        <v>384</v>
      </c>
      <c r="AE404" s="24">
        <v>423</v>
      </c>
      <c r="AF404" s="24">
        <v>470</v>
      </c>
      <c r="AG404" s="24">
        <v>437</v>
      </c>
      <c r="AH404" s="24">
        <v>369</v>
      </c>
      <c r="AI404" s="24">
        <v>272</v>
      </c>
      <c r="AJ404" s="24">
        <v>286</v>
      </c>
      <c r="AK404" s="24">
        <v>333</v>
      </c>
      <c r="AL404" s="24">
        <v>305</v>
      </c>
      <c r="AM404" s="24">
        <v>125</v>
      </c>
      <c r="AN404" s="24">
        <v>3</v>
      </c>
      <c r="AO404" s="24">
        <v>42</v>
      </c>
      <c r="AP404" s="24">
        <v>89</v>
      </c>
      <c r="AQ404" s="24">
        <v>56</v>
      </c>
      <c r="AR404" s="24">
        <v>238</v>
      </c>
      <c r="AS404" s="24">
        <v>141</v>
      </c>
      <c r="AT404" s="24">
        <v>160</v>
      </c>
      <c r="AU404" s="24">
        <v>202</v>
      </c>
      <c r="AV404" s="24">
        <v>199</v>
      </c>
      <c r="AW404" s="24">
        <v>607</v>
      </c>
      <c r="AX404" s="24">
        <v>515</v>
      </c>
      <c r="AY404" s="24">
        <v>529</v>
      </c>
      <c r="AZ404" s="24">
        <v>596</v>
      </c>
      <c r="BA404" s="24">
        <v>568</v>
      </c>
      <c r="BD404" s="24">
        <v>489</v>
      </c>
      <c r="BE404" s="24">
        <v>544</v>
      </c>
      <c r="BF404" s="24">
        <v>99</v>
      </c>
      <c r="BG404" s="24">
        <v>129</v>
      </c>
      <c r="BH404" s="24">
        <v>309</v>
      </c>
      <c r="BI404" s="24">
        <v>38</v>
      </c>
      <c r="BJ404" s="24">
        <v>218</v>
      </c>
      <c r="BK404" s="24">
        <v>273</v>
      </c>
      <c r="BL404" s="24">
        <v>428</v>
      </c>
      <c r="BM404" s="24">
        <v>608</v>
      </c>
      <c r="BN404" s="24">
        <v>157</v>
      </c>
      <c r="BO404" s="24">
        <v>102</v>
      </c>
      <c r="BP404" s="24">
        <v>572</v>
      </c>
      <c r="BQ404" s="24">
        <v>392</v>
      </c>
      <c r="BR404" s="24">
        <v>337</v>
      </c>
      <c r="BS404" s="24">
        <v>511</v>
      </c>
      <c r="BT404" s="24">
        <v>66</v>
      </c>
      <c r="BU404" s="24">
        <v>246</v>
      </c>
      <c r="BV404" s="24">
        <v>276</v>
      </c>
      <c r="BW404" s="24">
        <v>456</v>
      </c>
      <c r="BX404" s="24">
        <v>190</v>
      </c>
      <c r="BY404" s="24">
        <v>370</v>
      </c>
      <c r="BZ404" s="24">
        <v>425</v>
      </c>
      <c r="CA404" s="24">
        <v>580</v>
      </c>
      <c r="CB404" s="24">
        <v>10</v>
      </c>
    </row>
    <row r="405" spans="2:80" ht="15" x14ac:dyDescent="0.25">
      <c r="B405" s="24">
        <v>462</v>
      </c>
      <c r="C405" s="24">
        <v>445</v>
      </c>
      <c r="D405" s="24">
        <v>423</v>
      </c>
      <c r="E405" s="24">
        <v>376</v>
      </c>
      <c r="F405" s="24">
        <v>484</v>
      </c>
      <c r="G405" s="24">
        <v>331</v>
      </c>
      <c r="H405" s="24">
        <v>314</v>
      </c>
      <c r="I405" s="24">
        <v>292</v>
      </c>
      <c r="J405" s="24">
        <v>275</v>
      </c>
      <c r="K405" s="24">
        <v>353</v>
      </c>
      <c r="L405" s="24">
        <v>205</v>
      </c>
      <c r="M405" s="24">
        <v>183</v>
      </c>
      <c r="N405" s="24">
        <v>161</v>
      </c>
      <c r="O405" s="24">
        <v>144</v>
      </c>
      <c r="P405" s="24">
        <v>247</v>
      </c>
      <c r="Q405" s="24">
        <v>99</v>
      </c>
      <c r="R405" s="24">
        <v>52</v>
      </c>
      <c r="S405" s="24">
        <v>35</v>
      </c>
      <c r="T405" s="24">
        <v>13</v>
      </c>
      <c r="U405" s="24">
        <v>116</v>
      </c>
      <c r="V405" s="24">
        <v>593</v>
      </c>
      <c r="W405" s="24">
        <v>571</v>
      </c>
      <c r="X405" s="24">
        <v>529</v>
      </c>
      <c r="Y405" s="24">
        <v>507</v>
      </c>
      <c r="Z405" s="24">
        <v>615</v>
      </c>
      <c r="AC405" s="24">
        <v>462</v>
      </c>
      <c r="AD405" s="24">
        <v>448</v>
      </c>
      <c r="AE405" s="24">
        <v>395</v>
      </c>
      <c r="AF405" s="24">
        <v>401</v>
      </c>
      <c r="AG405" s="24">
        <v>484</v>
      </c>
      <c r="AH405" s="24">
        <v>330</v>
      </c>
      <c r="AI405" s="24">
        <v>311</v>
      </c>
      <c r="AJ405" s="24">
        <v>258</v>
      </c>
      <c r="AK405" s="24">
        <v>294</v>
      </c>
      <c r="AL405" s="24">
        <v>372</v>
      </c>
      <c r="AM405" s="24">
        <v>81</v>
      </c>
      <c r="AN405" s="24">
        <v>67</v>
      </c>
      <c r="AO405" s="24">
        <v>14</v>
      </c>
      <c r="AP405" s="24">
        <v>50</v>
      </c>
      <c r="AQ405" s="24">
        <v>103</v>
      </c>
      <c r="AR405" s="24">
        <v>224</v>
      </c>
      <c r="AS405" s="24">
        <v>185</v>
      </c>
      <c r="AT405" s="24">
        <v>127</v>
      </c>
      <c r="AU405" s="24">
        <v>163</v>
      </c>
      <c r="AV405" s="24">
        <v>241</v>
      </c>
      <c r="AW405" s="24">
        <v>593</v>
      </c>
      <c r="AX405" s="24">
        <v>554</v>
      </c>
      <c r="AY405" s="24">
        <v>521</v>
      </c>
      <c r="AZ405" s="24">
        <v>532</v>
      </c>
      <c r="BA405" s="24">
        <v>615</v>
      </c>
      <c r="BD405" s="24">
        <v>345</v>
      </c>
      <c r="BE405" s="24">
        <v>400</v>
      </c>
      <c r="BF405" s="24">
        <v>555</v>
      </c>
      <c r="BG405" s="24">
        <v>110</v>
      </c>
      <c r="BH405" s="24">
        <v>165</v>
      </c>
      <c r="BI405" s="24">
        <v>519</v>
      </c>
      <c r="BJ405" s="24">
        <v>74</v>
      </c>
      <c r="BK405" s="24">
        <v>229</v>
      </c>
      <c r="BL405" s="24">
        <v>284</v>
      </c>
      <c r="BM405" s="24">
        <v>464</v>
      </c>
      <c r="BN405" s="24">
        <v>13</v>
      </c>
      <c r="BO405" s="24">
        <v>583</v>
      </c>
      <c r="BP405" s="24">
        <v>403</v>
      </c>
      <c r="BQ405" s="24">
        <v>373</v>
      </c>
      <c r="BR405" s="24">
        <v>193</v>
      </c>
      <c r="BS405" s="24">
        <v>492</v>
      </c>
      <c r="BT405" s="24">
        <v>547</v>
      </c>
      <c r="BU405" s="24">
        <v>77</v>
      </c>
      <c r="BV405" s="24">
        <v>132</v>
      </c>
      <c r="BW405" s="24">
        <v>312</v>
      </c>
      <c r="BX405" s="24">
        <v>41</v>
      </c>
      <c r="BY405" s="24">
        <v>221</v>
      </c>
      <c r="BZ405" s="24">
        <v>251</v>
      </c>
      <c r="CA405" s="24">
        <v>431</v>
      </c>
      <c r="CB405" s="24">
        <v>611</v>
      </c>
    </row>
    <row r="410" spans="2:80" ht="15" x14ac:dyDescent="0.25">
      <c r="N410" s="330" t="s">
        <v>727</v>
      </c>
      <c r="AO410" s="330" t="s">
        <v>729</v>
      </c>
      <c r="BP410" s="330" t="s">
        <v>731</v>
      </c>
    </row>
    <row r="412" spans="2:80" x14ac:dyDescent="0.2">
      <c r="B412" s="331" t="s">
        <v>472</v>
      </c>
      <c r="C412" s="332" t="s">
        <v>470</v>
      </c>
      <c r="D412" s="332" t="s">
        <v>95</v>
      </c>
      <c r="E412" s="332" t="s">
        <v>471</v>
      </c>
      <c r="F412" s="332" t="s">
        <v>261</v>
      </c>
      <c r="G412" s="332" t="s">
        <v>75</v>
      </c>
      <c r="H412" s="332" t="s">
        <v>76</v>
      </c>
      <c r="I412" s="332" t="s">
        <v>77</v>
      </c>
      <c r="J412" s="332" t="s">
        <v>78</v>
      </c>
      <c r="K412" s="332" t="s">
        <v>79</v>
      </c>
      <c r="L412" s="332" t="s">
        <v>311</v>
      </c>
      <c r="M412" s="332" t="s">
        <v>694</v>
      </c>
      <c r="N412" s="333" t="s">
        <v>680</v>
      </c>
      <c r="O412" s="332" t="s">
        <v>582</v>
      </c>
      <c r="P412" s="332" t="s">
        <v>103</v>
      </c>
      <c r="Q412" s="332" t="s">
        <v>479</v>
      </c>
      <c r="R412" s="332" t="s">
        <v>646</v>
      </c>
      <c r="S412" s="332" t="s">
        <v>490</v>
      </c>
      <c r="T412" s="332" t="s">
        <v>177</v>
      </c>
      <c r="U412" s="332" t="s">
        <v>673</v>
      </c>
      <c r="V412" s="332" t="s">
        <v>413</v>
      </c>
      <c r="W412" s="332" t="s">
        <v>373</v>
      </c>
      <c r="X412" s="332" t="s">
        <v>518</v>
      </c>
      <c r="Y412" s="332" t="s">
        <v>246</v>
      </c>
      <c r="Z412" s="334" t="s">
        <v>605</v>
      </c>
      <c r="AC412" s="335" t="s">
        <v>472</v>
      </c>
      <c r="AD412" s="193" t="s">
        <v>508</v>
      </c>
      <c r="AE412" s="193" t="s">
        <v>388</v>
      </c>
      <c r="AF412" s="193" t="s">
        <v>232</v>
      </c>
      <c r="AG412" s="193" t="s">
        <v>261</v>
      </c>
      <c r="AH412" s="193" t="s">
        <v>258</v>
      </c>
      <c r="AI412" s="193" t="s">
        <v>100</v>
      </c>
      <c r="AJ412" s="193" t="s">
        <v>512</v>
      </c>
      <c r="AK412" s="193" t="s">
        <v>435</v>
      </c>
      <c r="AL412" s="193" t="s">
        <v>396</v>
      </c>
      <c r="AM412" s="193" t="s">
        <v>433</v>
      </c>
      <c r="AN412" s="193" t="s">
        <v>456</v>
      </c>
      <c r="AO412" s="336" t="s">
        <v>542</v>
      </c>
      <c r="AP412" s="193" t="s">
        <v>129</v>
      </c>
      <c r="AQ412" s="193" t="s">
        <v>356</v>
      </c>
      <c r="AR412" s="193" t="s">
        <v>181</v>
      </c>
      <c r="AS412" s="193" t="s">
        <v>341</v>
      </c>
      <c r="AT412" s="193" t="s">
        <v>157</v>
      </c>
      <c r="AU412" s="193" t="s">
        <v>342</v>
      </c>
      <c r="AV412" s="193" t="s">
        <v>281</v>
      </c>
      <c r="AW412" s="193" t="s">
        <v>413</v>
      </c>
      <c r="AX412" s="193" t="s">
        <v>265</v>
      </c>
      <c r="AY412" s="193" t="s">
        <v>307</v>
      </c>
      <c r="AZ412" s="193" t="s">
        <v>441</v>
      </c>
      <c r="BA412" s="337" t="s">
        <v>605</v>
      </c>
      <c r="BD412" s="335" t="s">
        <v>587</v>
      </c>
      <c r="BE412" s="193" t="s">
        <v>481</v>
      </c>
      <c r="BF412" s="193" t="s">
        <v>360</v>
      </c>
      <c r="BG412" s="193" t="s">
        <v>169</v>
      </c>
      <c r="BH412" s="193" t="s">
        <v>214</v>
      </c>
      <c r="BI412" s="193" t="s">
        <v>503</v>
      </c>
      <c r="BJ412" s="193" t="s">
        <v>683</v>
      </c>
      <c r="BK412" s="193" t="s">
        <v>145</v>
      </c>
      <c r="BL412" s="193" t="s">
        <v>572</v>
      </c>
      <c r="BM412" s="193" t="s">
        <v>699</v>
      </c>
      <c r="BN412" s="346" t="s">
        <v>550</v>
      </c>
      <c r="BO412" s="348" t="s">
        <v>467</v>
      </c>
      <c r="BP412" s="336" t="s">
        <v>361</v>
      </c>
      <c r="BQ412" s="347" t="s">
        <v>230</v>
      </c>
      <c r="BR412" s="349" t="s">
        <v>76</v>
      </c>
      <c r="BS412" s="193" t="s">
        <v>576</v>
      </c>
      <c r="BT412" s="193" t="s">
        <v>426</v>
      </c>
      <c r="BU412" s="193" t="s">
        <v>604</v>
      </c>
      <c r="BV412" s="193" t="s">
        <v>335</v>
      </c>
      <c r="BW412" s="193" t="s">
        <v>579</v>
      </c>
      <c r="BX412" s="193" t="s">
        <v>263</v>
      </c>
      <c r="BY412" s="193" t="s">
        <v>274</v>
      </c>
      <c r="BZ412" s="193" t="s">
        <v>195</v>
      </c>
      <c r="CA412" s="193" t="s">
        <v>326</v>
      </c>
      <c r="CB412" s="337" t="s">
        <v>125</v>
      </c>
    </row>
    <row r="413" spans="2:80" x14ac:dyDescent="0.2">
      <c r="B413" s="332" t="s">
        <v>232</v>
      </c>
      <c r="C413" s="331" t="s">
        <v>449</v>
      </c>
      <c r="D413" s="332" t="s">
        <v>117</v>
      </c>
      <c r="E413" s="332" t="s">
        <v>507</v>
      </c>
      <c r="F413" s="332" t="s">
        <v>508</v>
      </c>
      <c r="G413" s="332" t="s">
        <v>144</v>
      </c>
      <c r="H413" s="332" t="s">
        <v>145</v>
      </c>
      <c r="I413" s="332" t="s">
        <v>146</v>
      </c>
      <c r="J413" s="332" t="s">
        <v>147</v>
      </c>
      <c r="K413" s="332" t="s">
        <v>148</v>
      </c>
      <c r="L413" s="332" t="s">
        <v>690</v>
      </c>
      <c r="M413" s="332" t="s">
        <v>624</v>
      </c>
      <c r="N413" s="333" t="s">
        <v>352</v>
      </c>
      <c r="O413" s="332" t="s">
        <v>193</v>
      </c>
      <c r="P413" s="332" t="s">
        <v>696</v>
      </c>
      <c r="Q413" s="332" t="s">
        <v>417</v>
      </c>
      <c r="R413" s="332" t="s">
        <v>112</v>
      </c>
      <c r="S413" s="332" t="s">
        <v>678</v>
      </c>
      <c r="T413" s="332" t="s">
        <v>397</v>
      </c>
      <c r="U413" s="332" t="s">
        <v>607</v>
      </c>
      <c r="V413" s="332" t="s">
        <v>441</v>
      </c>
      <c r="W413" s="332" t="s">
        <v>363</v>
      </c>
      <c r="X413" s="332" t="s">
        <v>571</v>
      </c>
      <c r="Y413" s="334" t="s">
        <v>528</v>
      </c>
      <c r="Z413" s="332" t="s">
        <v>265</v>
      </c>
      <c r="AC413" s="193" t="s">
        <v>369</v>
      </c>
      <c r="AD413" s="335" t="s">
        <v>449</v>
      </c>
      <c r="AE413" s="193" t="s">
        <v>95</v>
      </c>
      <c r="AF413" s="193" t="s">
        <v>507</v>
      </c>
      <c r="AG413" s="193" t="s">
        <v>431</v>
      </c>
      <c r="AH413" s="193" t="s">
        <v>420</v>
      </c>
      <c r="AI413" s="193" t="s">
        <v>436</v>
      </c>
      <c r="AJ413" s="193" t="s">
        <v>394</v>
      </c>
      <c r="AK413" s="193" t="s">
        <v>136</v>
      </c>
      <c r="AL413" s="193" t="s">
        <v>171</v>
      </c>
      <c r="AM413" s="193" t="s">
        <v>239</v>
      </c>
      <c r="AN413" s="193" t="s">
        <v>474</v>
      </c>
      <c r="AO413" s="336" t="s">
        <v>251</v>
      </c>
      <c r="AP413" s="193" t="s">
        <v>473</v>
      </c>
      <c r="AQ413" s="193" t="s">
        <v>391</v>
      </c>
      <c r="AR413" s="193" t="s">
        <v>223</v>
      </c>
      <c r="AS413" s="193" t="s">
        <v>312</v>
      </c>
      <c r="AT413" s="193" t="s">
        <v>283</v>
      </c>
      <c r="AU413" s="193" t="s">
        <v>302</v>
      </c>
      <c r="AV413" s="193" t="s">
        <v>225</v>
      </c>
      <c r="AW413" s="193" t="s">
        <v>635</v>
      </c>
      <c r="AX413" s="193" t="s">
        <v>363</v>
      </c>
      <c r="AY413" s="193" t="s">
        <v>518</v>
      </c>
      <c r="AZ413" s="337" t="s">
        <v>528</v>
      </c>
      <c r="BA413" s="193" t="s">
        <v>187</v>
      </c>
      <c r="BD413" s="193" t="s">
        <v>257</v>
      </c>
      <c r="BE413" s="335" t="s">
        <v>380</v>
      </c>
      <c r="BF413" s="193" t="s">
        <v>189</v>
      </c>
      <c r="BG413" s="193" t="s">
        <v>325</v>
      </c>
      <c r="BH413" s="193" t="s">
        <v>119</v>
      </c>
      <c r="BI413" s="193" t="s">
        <v>549</v>
      </c>
      <c r="BJ413" s="193" t="s">
        <v>179</v>
      </c>
      <c r="BK413" s="193" t="s">
        <v>237</v>
      </c>
      <c r="BL413" s="193" t="s">
        <v>276</v>
      </c>
      <c r="BM413" s="193" t="s">
        <v>618</v>
      </c>
      <c r="BN413" s="346" t="s">
        <v>535</v>
      </c>
      <c r="BO413" s="348" t="s">
        <v>693</v>
      </c>
      <c r="BP413" s="336" t="s">
        <v>596</v>
      </c>
      <c r="BQ413" s="347" t="s">
        <v>104</v>
      </c>
      <c r="BR413" s="349" t="s">
        <v>687</v>
      </c>
      <c r="BS413" s="193" t="s">
        <v>290</v>
      </c>
      <c r="BT413" s="193" t="s">
        <v>310</v>
      </c>
      <c r="BU413" s="193" t="s">
        <v>416</v>
      </c>
      <c r="BV413" s="193" t="s">
        <v>496</v>
      </c>
      <c r="BW413" s="193" t="s">
        <v>148</v>
      </c>
      <c r="BX413" s="193" t="s">
        <v>466</v>
      </c>
      <c r="BY413" s="193" t="s">
        <v>640</v>
      </c>
      <c r="BZ413" s="193" t="s">
        <v>79</v>
      </c>
      <c r="CA413" s="337" t="s">
        <v>650</v>
      </c>
      <c r="CB413" s="193" t="s">
        <v>654</v>
      </c>
    </row>
    <row r="414" spans="2:80" x14ac:dyDescent="0.2">
      <c r="B414" s="332" t="s">
        <v>320</v>
      </c>
      <c r="C414" s="332" t="s">
        <v>539</v>
      </c>
      <c r="D414" s="331" t="s">
        <v>540</v>
      </c>
      <c r="E414" s="332" t="s">
        <v>349</v>
      </c>
      <c r="F414" s="332" t="s">
        <v>488</v>
      </c>
      <c r="G414" s="332" t="s">
        <v>213</v>
      </c>
      <c r="H414" s="332" t="s">
        <v>214</v>
      </c>
      <c r="I414" s="332" t="s">
        <v>215</v>
      </c>
      <c r="J414" s="332" t="s">
        <v>197</v>
      </c>
      <c r="K414" s="332" t="s">
        <v>104</v>
      </c>
      <c r="L414" s="332" t="s">
        <v>235</v>
      </c>
      <c r="M414" s="332" t="s">
        <v>378</v>
      </c>
      <c r="N414" s="333" t="s">
        <v>692</v>
      </c>
      <c r="O414" s="332" t="s">
        <v>685</v>
      </c>
      <c r="P414" s="332" t="s">
        <v>608</v>
      </c>
      <c r="Q414" s="332" t="s">
        <v>688</v>
      </c>
      <c r="R414" s="332" t="s">
        <v>544</v>
      </c>
      <c r="S414" s="332" t="s">
        <v>660</v>
      </c>
      <c r="T414" s="332" t="s">
        <v>532</v>
      </c>
      <c r="U414" s="332" t="s">
        <v>249</v>
      </c>
      <c r="V414" s="332" t="s">
        <v>595</v>
      </c>
      <c r="W414" s="332" t="s">
        <v>452</v>
      </c>
      <c r="X414" s="334" t="s">
        <v>122</v>
      </c>
      <c r="Y414" s="332" t="s">
        <v>402</v>
      </c>
      <c r="Z414" s="332" t="s">
        <v>186</v>
      </c>
      <c r="AC414" s="193" t="s">
        <v>349</v>
      </c>
      <c r="AD414" s="193" t="s">
        <v>320</v>
      </c>
      <c r="AE414" s="335" t="s">
        <v>540</v>
      </c>
      <c r="AF414" s="193" t="s">
        <v>488</v>
      </c>
      <c r="AG414" s="193" t="s">
        <v>539</v>
      </c>
      <c r="AH414" s="193" t="s">
        <v>445</v>
      </c>
      <c r="AI414" s="193" t="s">
        <v>475</v>
      </c>
      <c r="AJ414" s="193" t="s">
        <v>236</v>
      </c>
      <c r="AK414" s="193" t="s">
        <v>476</v>
      </c>
      <c r="AL414" s="193" t="s">
        <v>316</v>
      </c>
      <c r="AM414" s="193" t="s">
        <v>327</v>
      </c>
      <c r="AN414" s="193" t="s">
        <v>298</v>
      </c>
      <c r="AO414" s="336" t="s">
        <v>511</v>
      </c>
      <c r="AP414" s="193" t="s">
        <v>509</v>
      </c>
      <c r="AQ414" s="193" t="s">
        <v>510</v>
      </c>
      <c r="AR414" s="193" t="s">
        <v>89</v>
      </c>
      <c r="AS414" s="193" t="s">
        <v>86</v>
      </c>
      <c r="AT414" s="193" t="s">
        <v>88</v>
      </c>
      <c r="AU414" s="193" t="s">
        <v>85</v>
      </c>
      <c r="AV414" s="193" t="s">
        <v>87</v>
      </c>
      <c r="AW414" s="193" t="s">
        <v>402</v>
      </c>
      <c r="AX414" s="193" t="s">
        <v>595</v>
      </c>
      <c r="AY414" s="337" t="s">
        <v>122</v>
      </c>
      <c r="AZ414" s="193" t="s">
        <v>186</v>
      </c>
      <c r="BA414" s="193" t="s">
        <v>452</v>
      </c>
      <c r="BD414" s="193" t="s">
        <v>581</v>
      </c>
      <c r="BE414" s="193" t="s">
        <v>146</v>
      </c>
      <c r="BF414" s="335" t="s">
        <v>573</v>
      </c>
      <c r="BG414" s="193" t="s">
        <v>621</v>
      </c>
      <c r="BH414" s="193" t="s">
        <v>502</v>
      </c>
      <c r="BI414" s="193" t="s">
        <v>255</v>
      </c>
      <c r="BJ414" s="193" t="s">
        <v>375</v>
      </c>
      <c r="BK414" s="193" t="s">
        <v>188</v>
      </c>
      <c r="BL414" s="193" t="s">
        <v>322</v>
      </c>
      <c r="BM414" s="193" t="s">
        <v>77</v>
      </c>
      <c r="BN414" s="346" t="s">
        <v>443</v>
      </c>
      <c r="BO414" s="348" t="s">
        <v>609</v>
      </c>
      <c r="BP414" s="336" t="s">
        <v>336</v>
      </c>
      <c r="BQ414" s="347" t="s">
        <v>101</v>
      </c>
      <c r="BR414" s="349" t="s">
        <v>111</v>
      </c>
      <c r="BS414" s="193" t="s">
        <v>175</v>
      </c>
      <c r="BT414" s="193" t="s">
        <v>619</v>
      </c>
      <c r="BU414" s="193" t="s">
        <v>698</v>
      </c>
      <c r="BV414" s="193" t="s">
        <v>382</v>
      </c>
      <c r="BW414" s="193" t="s">
        <v>675</v>
      </c>
      <c r="BX414" s="193" t="s">
        <v>183</v>
      </c>
      <c r="BY414" s="193" t="s">
        <v>531</v>
      </c>
      <c r="BZ414" s="337" t="s">
        <v>403</v>
      </c>
      <c r="CA414" s="193" t="s">
        <v>215</v>
      </c>
      <c r="CB414" s="193" t="s">
        <v>350</v>
      </c>
    </row>
    <row r="415" spans="2:80" x14ac:dyDescent="0.2">
      <c r="B415" s="332" t="s">
        <v>390</v>
      </c>
      <c r="C415" s="332" t="s">
        <v>167</v>
      </c>
      <c r="D415" s="332" t="s">
        <v>388</v>
      </c>
      <c r="E415" s="331" t="s">
        <v>202</v>
      </c>
      <c r="F415" s="332" t="s">
        <v>389</v>
      </c>
      <c r="G415" s="332" t="s">
        <v>273</v>
      </c>
      <c r="H415" s="332" t="s">
        <v>274</v>
      </c>
      <c r="I415" s="332" t="s">
        <v>175</v>
      </c>
      <c r="J415" s="332" t="s">
        <v>275</v>
      </c>
      <c r="K415" s="332" t="s">
        <v>276</v>
      </c>
      <c r="L415" s="332" t="s">
        <v>697</v>
      </c>
      <c r="M415" s="332" t="s">
        <v>668</v>
      </c>
      <c r="N415" s="333" t="s">
        <v>657</v>
      </c>
      <c r="O415" s="332" t="s">
        <v>296</v>
      </c>
      <c r="P415" s="332" t="s">
        <v>253</v>
      </c>
      <c r="Q415" s="332" t="s">
        <v>626</v>
      </c>
      <c r="R415" s="332" t="s">
        <v>455</v>
      </c>
      <c r="S415" s="332" t="s">
        <v>126</v>
      </c>
      <c r="T415" s="332" t="s">
        <v>669</v>
      </c>
      <c r="U415" s="332" t="s">
        <v>515</v>
      </c>
      <c r="V415" s="332" t="s">
        <v>324</v>
      </c>
      <c r="W415" s="334" t="s">
        <v>548</v>
      </c>
      <c r="X415" s="332" t="s">
        <v>307</v>
      </c>
      <c r="Y415" s="332" t="s">
        <v>583</v>
      </c>
      <c r="Z415" s="332" t="s">
        <v>560</v>
      </c>
      <c r="AC415" s="193" t="s">
        <v>470</v>
      </c>
      <c r="AD415" s="193" t="s">
        <v>167</v>
      </c>
      <c r="AE415" s="193" t="s">
        <v>430</v>
      </c>
      <c r="AF415" s="335" t="s">
        <v>202</v>
      </c>
      <c r="AG415" s="193" t="s">
        <v>471</v>
      </c>
      <c r="AH415" s="193" t="s">
        <v>294</v>
      </c>
      <c r="AI415" s="193" t="s">
        <v>484</v>
      </c>
      <c r="AJ415" s="193" t="s">
        <v>365</v>
      </c>
      <c r="AK415" s="193" t="s">
        <v>0</v>
      </c>
      <c r="AL415" s="193" t="s">
        <v>395</v>
      </c>
      <c r="AM415" s="193" t="s">
        <v>434</v>
      </c>
      <c r="AN415" s="193" t="s">
        <v>191</v>
      </c>
      <c r="AO415" s="336" t="s">
        <v>393</v>
      </c>
      <c r="AP415" s="193" t="s">
        <v>105</v>
      </c>
      <c r="AQ415" s="193" t="s">
        <v>432</v>
      </c>
      <c r="AR415" s="193" t="s">
        <v>282</v>
      </c>
      <c r="AS415" s="193" t="s">
        <v>156</v>
      </c>
      <c r="AT415" s="193" t="s">
        <v>224</v>
      </c>
      <c r="AU415" s="193" t="s">
        <v>158</v>
      </c>
      <c r="AV415" s="193" t="s">
        <v>132</v>
      </c>
      <c r="AW415" s="193" t="s">
        <v>373</v>
      </c>
      <c r="AX415" s="337" t="s">
        <v>548</v>
      </c>
      <c r="AY415" s="193" t="s">
        <v>498</v>
      </c>
      <c r="AZ415" s="193" t="s">
        <v>583</v>
      </c>
      <c r="BA415" s="193" t="s">
        <v>246</v>
      </c>
      <c r="BD415" s="193" t="s">
        <v>384</v>
      </c>
      <c r="BE415" s="193" t="s">
        <v>446</v>
      </c>
      <c r="BF415" s="193" t="s">
        <v>273</v>
      </c>
      <c r="BG415" s="335" t="s">
        <v>166</v>
      </c>
      <c r="BH415" s="193" t="s">
        <v>247</v>
      </c>
      <c r="BI415" s="193" t="s">
        <v>213</v>
      </c>
      <c r="BJ415" s="193" t="s">
        <v>597</v>
      </c>
      <c r="BK415" s="193" t="s">
        <v>636</v>
      </c>
      <c r="BL415" s="193" t="s">
        <v>536</v>
      </c>
      <c r="BM415" s="193" t="s">
        <v>625</v>
      </c>
      <c r="BN415" s="346" t="s">
        <v>134</v>
      </c>
      <c r="BO415" s="348" t="s">
        <v>144</v>
      </c>
      <c r="BP415" s="336" t="s">
        <v>204</v>
      </c>
      <c r="BQ415" s="347" t="s">
        <v>374</v>
      </c>
      <c r="BR415" s="349" t="s">
        <v>250</v>
      </c>
      <c r="BS415" s="193" t="s">
        <v>351</v>
      </c>
      <c r="BT415" s="193" t="s">
        <v>75</v>
      </c>
      <c r="BU415" s="193" t="s">
        <v>651</v>
      </c>
      <c r="BV415" s="193" t="s">
        <v>516</v>
      </c>
      <c r="BW415" s="193" t="s">
        <v>242</v>
      </c>
      <c r="BX415" s="193" t="s">
        <v>630</v>
      </c>
      <c r="BY415" s="337" t="s">
        <v>695</v>
      </c>
      <c r="BZ415" s="193" t="s">
        <v>425</v>
      </c>
      <c r="CA415" s="193" t="s">
        <v>664</v>
      </c>
      <c r="CB415" s="193" t="s">
        <v>241</v>
      </c>
    </row>
    <row r="416" spans="2:80" x14ac:dyDescent="0.2">
      <c r="B416" s="332" t="s">
        <v>410</v>
      </c>
      <c r="C416" s="332" t="s">
        <v>369</v>
      </c>
      <c r="D416" s="332" t="s">
        <v>430</v>
      </c>
      <c r="E416" s="332" t="s">
        <v>431</v>
      </c>
      <c r="F416" s="331" t="s">
        <v>289</v>
      </c>
      <c r="G416" s="332" t="s">
        <v>241</v>
      </c>
      <c r="H416" s="332" t="s">
        <v>335</v>
      </c>
      <c r="I416" s="332" t="s">
        <v>336</v>
      </c>
      <c r="J416" s="332" t="s">
        <v>337</v>
      </c>
      <c r="K416" s="332" t="s">
        <v>257</v>
      </c>
      <c r="L416" s="332" t="s">
        <v>603</v>
      </c>
      <c r="M416" s="332" t="s">
        <v>168</v>
      </c>
      <c r="N416" s="333" t="s">
        <v>131</v>
      </c>
      <c r="O416" s="332" t="s">
        <v>700</v>
      </c>
      <c r="P416" s="332" t="s">
        <v>676</v>
      </c>
      <c r="Q416" s="332" t="s">
        <v>305</v>
      </c>
      <c r="R416" s="332" t="s">
        <v>665</v>
      </c>
      <c r="S416" s="332" t="s">
        <v>439</v>
      </c>
      <c r="T416" s="332" t="s">
        <v>586</v>
      </c>
      <c r="U416" s="332" t="s">
        <v>563</v>
      </c>
      <c r="V416" s="334" t="s">
        <v>114</v>
      </c>
      <c r="W416" s="332" t="s">
        <v>635</v>
      </c>
      <c r="X416" s="332" t="s">
        <v>498</v>
      </c>
      <c r="Y416" s="332" t="s">
        <v>187</v>
      </c>
      <c r="Z416" s="332" t="s">
        <v>480</v>
      </c>
      <c r="AC416" s="193" t="s">
        <v>410</v>
      </c>
      <c r="AD416" s="193" t="s">
        <v>389</v>
      </c>
      <c r="AE416" s="193" t="s">
        <v>117</v>
      </c>
      <c r="AF416" s="193" t="s">
        <v>390</v>
      </c>
      <c r="AG416" s="335" t="s">
        <v>289</v>
      </c>
      <c r="AH416" s="193" t="s">
        <v>543</v>
      </c>
      <c r="AI416" s="193" t="s">
        <v>198</v>
      </c>
      <c r="AJ416" s="193" t="s">
        <v>437</v>
      </c>
      <c r="AK416" s="193" t="s">
        <v>353</v>
      </c>
      <c r="AL416" s="193" t="s">
        <v>404</v>
      </c>
      <c r="AM416" s="193" t="s">
        <v>392</v>
      </c>
      <c r="AN416" s="193" t="s">
        <v>541</v>
      </c>
      <c r="AO416" s="336" t="s">
        <v>176</v>
      </c>
      <c r="AP416" s="193" t="s">
        <v>491</v>
      </c>
      <c r="AQ416" s="193" t="s">
        <v>376</v>
      </c>
      <c r="AR416" s="193" t="s">
        <v>222</v>
      </c>
      <c r="AS416" s="193" t="s">
        <v>154</v>
      </c>
      <c r="AT416" s="193" t="s">
        <v>343</v>
      </c>
      <c r="AU416" s="193" t="s">
        <v>155</v>
      </c>
      <c r="AV416" s="193" t="s">
        <v>221</v>
      </c>
      <c r="AW416" s="337" t="s">
        <v>114</v>
      </c>
      <c r="AX416" s="193" t="s">
        <v>560</v>
      </c>
      <c r="AY416" s="193" t="s">
        <v>571</v>
      </c>
      <c r="AZ416" s="193" t="s">
        <v>324</v>
      </c>
      <c r="BA416" s="193" t="s">
        <v>480</v>
      </c>
      <c r="BD416" s="193" t="s">
        <v>701</v>
      </c>
      <c r="BE416" s="193" t="s">
        <v>465</v>
      </c>
      <c r="BF416" s="193" t="s">
        <v>672</v>
      </c>
      <c r="BG416" s="193" t="s">
        <v>78</v>
      </c>
      <c r="BH416" s="335" t="s">
        <v>652</v>
      </c>
      <c r="BI416" s="193" t="s">
        <v>462</v>
      </c>
      <c r="BJ416" s="193" t="s">
        <v>337</v>
      </c>
      <c r="BK416" s="193" t="s">
        <v>97</v>
      </c>
      <c r="BL416" s="193" t="s">
        <v>115</v>
      </c>
      <c r="BM416" s="193" t="s">
        <v>424</v>
      </c>
      <c r="BN416" s="346" t="s">
        <v>275</v>
      </c>
      <c r="BO416" s="348" t="s">
        <v>656</v>
      </c>
      <c r="BP416" s="336" t="s">
        <v>383</v>
      </c>
      <c r="BQ416" s="347" t="s">
        <v>598</v>
      </c>
      <c r="BR416" s="349" t="s">
        <v>620</v>
      </c>
      <c r="BS416" s="193" t="s">
        <v>268</v>
      </c>
      <c r="BT416" s="193" t="s">
        <v>371</v>
      </c>
      <c r="BU416" s="193" t="s">
        <v>197</v>
      </c>
      <c r="BV416" s="193" t="s">
        <v>314</v>
      </c>
      <c r="BW416" s="193" t="s">
        <v>127</v>
      </c>
      <c r="BX416" s="337" t="s">
        <v>147</v>
      </c>
      <c r="BY416" s="193" t="s">
        <v>574</v>
      </c>
      <c r="BZ416" s="193" t="s">
        <v>401</v>
      </c>
      <c r="CA416" s="193" t="s">
        <v>303</v>
      </c>
      <c r="CB416" s="193" t="s">
        <v>297</v>
      </c>
    </row>
    <row r="417" spans="2:80" x14ac:dyDescent="0.2">
      <c r="B417" s="332" t="s">
        <v>181</v>
      </c>
      <c r="C417" s="332" t="s">
        <v>282</v>
      </c>
      <c r="D417" s="332" t="s">
        <v>283</v>
      </c>
      <c r="E417" s="332" t="s">
        <v>132</v>
      </c>
      <c r="F417" s="332" t="s">
        <v>281</v>
      </c>
      <c r="G417" s="331" t="s">
        <v>247</v>
      </c>
      <c r="H417" s="332" t="s">
        <v>326</v>
      </c>
      <c r="I417" s="332" t="s">
        <v>698</v>
      </c>
      <c r="J417" s="332" t="s">
        <v>598</v>
      </c>
      <c r="K417" s="332" t="s">
        <v>549</v>
      </c>
      <c r="L417" s="332" t="s">
        <v>408</v>
      </c>
      <c r="M417" s="332" t="s">
        <v>689</v>
      </c>
      <c r="N417" s="333" t="s">
        <v>639</v>
      </c>
      <c r="O417" s="332" t="s">
        <v>499</v>
      </c>
      <c r="P417" s="332" t="s">
        <v>165</v>
      </c>
      <c r="Q417" s="332" t="s">
        <v>299</v>
      </c>
      <c r="R417" s="332" t="s">
        <v>411</v>
      </c>
      <c r="S417" s="332" t="s">
        <v>370</v>
      </c>
      <c r="T417" s="332" t="s">
        <v>613</v>
      </c>
      <c r="U417" s="334" t="s">
        <v>614</v>
      </c>
      <c r="V417" s="332" t="s">
        <v>258</v>
      </c>
      <c r="W417" s="332" t="s">
        <v>294</v>
      </c>
      <c r="X417" s="332" t="s">
        <v>394</v>
      </c>
      <c r="Y417" s="332" t="s">
        <v>395</v>
      </c>
      <c r="Z417" s="332" t="s">
        <v>396</v>
      </c>
      <c r="AC417" s="193" t="s">
        <v>536</v>
      </c>
      <c r="AD417" s="193" t="s">
        <v>179</v>
      </c>
      <c r="AE417" s="193" t="s">
        <v>188</v>
      </c>
      <c r="AF417" s="193" t="s">
        <v>384</v>
      </c>
      <c r="AG417" s="193" t="s">
        <v>535</v>
      </c>
      <c r="AH417" s="335" t="s">
        <v>247</v>
      </c>
      <c r="AI417" s="193" t="s">
        <v>189</v>
      </c>
      <c r="AJ417" s="193" t="s">
        <v>621</v>
      </c>
      <c r="AK417" s="193" t="s">
        <v>695</v>
      </c>
      <c r="AL417" s="193" t="s">
        <v>549</v>
      </c>
      <c r="AM417" s="193" t="s">
        <v>311</v>
      </c>
      <c r="AN417" s="193" t="s">
        <v>696</v>
      </c>
      <c r="AO417" s="336" t="s">
        <v>657</v>
      </c>
      <c r="AP417" s="193" t="s">
        <v>690</v>
      </c>
      <c r="AQ417" s="193" t="s">
        <v>103</v>
      </c>
      <c r="AR417" s="193" t="s">
        <v>299</v>
      </c>
      <c r="AS417" s="193" t="s">
        <v>526</v>
      </c>
      <c r="AT417" s="193" t="s">
        <v>566</v>
      </c>
      <c r="AU417" s="193" t="s">
        <v>262</v>
      </c>
      <c r="AV417" s="337" t="s">
        <v>614</v>
      </c>
      <c r="AW417" s="193" t="s">
        <v>348</v>
      </c>
      <c r="AX417" s="193" t="s">
        <v>409</v>
      </c>
      <c r="AY417" s="193" t="s">
        <v>525</v>
      </c>
      <c r="AZ417" s="193" t="s">
        <v>644</v>
      </c>
      <c r="BA417" s="193" t="s">
        <v>319</v>
      </c>
      <c r="BD417" s="193" t="s">
        <v>661</v>
      </c>
      <c r="BE417" s="193" t="s">
        <v>333</v>
      </c>
      <c r="BF417" s="193" t="s">
        <v>635</v>
      </c>
      <c r="BG417" s="193" t="s">
        <v>478</v>
      </c>
      <c r="BH417" s="193" t="s">
        <v>436</v>
      </c>
      <c r="BI417" s="335" t="s">
        <v>548</v>
      </c>
      <c r="BJ417" s="193" t="s">
        <v>359</v>
      </c>
      <c r="BK417" s="193" t="s">
        <v>294</v>
      </c>
      <c r="BL417" s="193" t="s">
        <v>485</v>
      </c>
      <c r="BM417" s="193" t="s">
        <v>271</v>
      </c>
      <c r="BN417" s="346" t="s">
        <v>527</v>
      </c>
      <c r="BO417" s="348" t="s">
        <v>452</v>
      </c>
      <c r="BP417" s="336" t="s">
        <v>211</v>
      </c>
      <c r="BQ417" s="347" t="s">
        <v>106</v>
      </c>
      <c r="BR417" s="349" t="s">
        <v>420</v>
      </c>
      <c r="BS417" s="193" t="s">
        <v>142</v>
      </c>
      <c r="BT417" s="193" t="s">
        <v>363</v>
      </c>
      <c r="BU417" s="193" t="s">
        <v>677</v>
      </c>
      <c r="BV417" s="193" t="s">
        <v>484</v>
      </c>
      <c r="BW417" s="337" t="s">
        <v>674</v>
      </c>
      <c r="BX417" s="193" t="s">
        <v>205</v>
      </c>
      <c r="BY417" s="193" t="s">
        <v>316</v>
      </c>
      <c r="BZ417" s="193" t="s">
        <v>135</v>
      </c>
      <c r="CA417" s="193" t="s">
        <v>73</v>
      </c>
      <c r="CB417" s="193" t="s">
        <v>373</v>
      </c>
    </row>
    <row r="418" spans="2:80" x14ac:dyDescent="0.2">
      <c r="B418" s="332" t="s">
        <v>342</v>
      </c>
      <c r="C418" s="332" t="s">
        <v>312</v>
      </c>
      <c r="D418" s="332" t="s">
        <v>343</v>
      </c>
      <c r="E418" s="332" t="s">
        <v>302</v>
      </c>
      <c r="F418" s="332" t="s">
        <v>341</v>
      </c>
      <c r="G418" s="332" t="s">
        <v>695</v>
      </c>
      <c r="H418" s="331" t="s">
        <v>576</v>
      </c>
      <c r="I418" s="332" t="s">
        <v>443</v>
      </c>
      <c r="J418" s="332" t="s">
        <v>115</v>
      </c>
      <c r="K418" s="332" t="s">
        <v>189</v>
      </c>
      <c r="L418" s="332" t="s">
        <v>602</v>
      </c>
      <c r="M418" s="332" t="s">
        <v>414</v>
      </c>
      <c r="N418" s="333" t="s">
        <v>233</v>
      </c>
      <c r="O418" s="332" t="s">
        <v>450</v>
      </c>
      <c r="P418" s="332" t="s">
        <v>662</v>
      </c>
      <c r="Q418" s="332" t="s">
        <v>262</v>
      </c>
      <c r="R418" s="332" t="s">
        <v>631</v>
      </c>
      <c r="S418" s="332" t="s">
        <v>632</v>
      </c>
      <c r="T418" s="334" t="s">
        <v>357</v>
      </c>
      <c r="U418" s="332" t="s">
        <v>526</v>
      </c>
      <c r="V418" s="332" t="s">
        <v>435</v>
      </c>
      <c r="W418" s="332" t="s">
        <v>436</v>
      </c>
      <c r="X418" s="332" t="s">
        <v>437</v>
      </c>
      <c r="Y418" s="332" t="s">
        <v>136</v>
      </c>
      <c r="Z418" s="332" t="s">
        <v>100</v>
      </c>
      <c r="AC418" s="193" t="s">
        <v>503</v>
      </c>
      <c r="AD418" s="193" t="s">
        <v>125</v>
      </c>
      <c r="AE418" s="193" t="s">
        <v>531</v>
      </c>
      <c r="AF418" s="193" t="s">
        <v>383</v>
      </c>
      <c r="AG418" s="193" t="s">
        <v>303</v>
      </c>
      <c r="AH418" s="193" t="s">
        <v>481</v>
      </c>
      <c r="AI418" s="335" t="s">
        <v>576</v>
      </c>
      <c r="AJ418" s="193" t="s">
        <v>698</v>
      </c>
      <c r="AK418" s="193" t="s">
        <v>115</v>
      </c>
      <c r="AL418" s="193" t="s">
        <v>127</v>
      </c>
      <c r="AM418" s="193" t="s">
        <v>168</v>
      </c>
      <c r="AN418" s="193" t="s">
        <v>624</v>
      </c>
      <c r="AO418" s="336" t="s">
        <v>680</v>
      </c>
      <c r="AP418" s="193" t="s">
        <v>193</v>
      </c>
      <c r="AQ418" s="193" t="s">
        <v>700</v>
      </c>
      <c r="AR418" s="193" t="s">
        <v>591</v>
      </c>
      <c r="AS418" s="193" t="s">
        <v>631</v>
      </c>
      <c r="AT418" s="193" t="s">
        <v>370</v>
      </c>
      <c r="AU418" s="337" t="s">
        <v>357</v>
      </c>
      <c r="AV418" s="193" t="s">
        <v>495</v>
      </c>
      <c r="AW418" s="193" t="s">
        <v>139</v>
      </c>
      <c r="AX418" s="193" t="s">
        <v>494</v>
      </c>
      <c r="AY418" s="193" t="s">
        <v>590</v>
      </c>
      <c r="AZ418" s="193" t="s">
        <v>231</v>
      </c>
      <c r="BA418" s="193" t="s">
        <v>451</v>
      </c>
      <c r="BD418" s="193" t="s">
        <v>198</v>
      </c>
      <c r="BE418" s="193" t="s">
        <v>315</v>
      </c>
      <c r="BF418" s="193" t="s">
        <v>128</v>
      </c>
      <c r="BG418" s="193" t="s">
        <v>265</v>
      </c>
      <c r="BH418" s="193" t="s">
        <v>372</v>
      </c>
      <c r="BI418" s="193" t="s">
        <v>71</v>
      </c>
      <c r="BJ418" s="335" t="s">
        <v>605</v>
      </c>
      <c r="BK418" s="193" t="s">
        <v>514</v>
      </c>
      <c r="BL418" s="193" t="s">
        <v>476</v>
      </c>
      <c r="BM418" s="193" t="s">
        <v>627</v>
      </c>
      <c r="BN418" s="346" t="s">
        <v>480</v>
      </c>
      <c r="BO418" s="348" t="s">
        <v>332</v>
      </c>
      <c r="BP418" s="336" t="s">
        <v>520</v>
      </c>
      <c r="BQ418" s="347" t="s">
        <v>100</v>
      </c>
      <c r="BR418" s="349" t="s">
        <v>304</v>
      </c>
      <c r="BS418" s="193" t="s">
        <v>355</v>
      </c>
      <c r="BT418" s="193" t="s">
        <v>270</v>
      </c>
      <c r="BU418" s="193" t="s">
        <v>560</v>
      </c>
      <c r="BV418" s="337" t="s">
        <v>463</v>
      </c>
      <c r="BW418" s="193" t="s">
        <v>396</v>
      </c>
      <c r="BX418" s="193" t="s">
        <v>186</v>
      </c>
      <c r="BY418" s="193" t="s">
        <v>670</v>
      </c>
      <c r="BZ418" s="193" t="s">
        <v>404</v>
      </c>
      <c r="CA418" s="193" t="s">
        <v>666</v>
      </c>
      <c r="CB418" s="193" t="s">
        <v>1</v>
      </c>
    </row>
    <row r="419" spans="2:80" x14ac:dyDescent="0.2">
      <c r="B419" s="332" t="s">
        <v>86</v>
      </c>
      <c r="C419" s="332" t="s">
        <v>87</v>
      </c>
      <c r="D419" s="332" t="s">
        <v>88</v>
      </c>
      <c r="E419" s="332" t="s">
        <v>89</v>
      </c>
      <c r="F419" s="332" t="s">
        <v>85</v>
      </c>
      <c r="G419" s="332" t="s">
        <v>516</v>
      </c>
      <c r="H419" s="332" t="s">
        <v>361</v>
      </c>
      <c r="I419" s="331" t="s">
        <v>375</v>
      </c>
      <c r="J419" s="332" t="s">
        <v>701</v>
      </c>
      <c r="K419" s="332" t="s">
        <v>654</v>
      </c>
      <c r="L419" s="332" t="s">
        <v>96</v>
      </c>
      <c r="M419" s="332" t="s">
        <v>489</v>
      </c>
      <c r="N419" s="333" t="s">
        <v>667</v>
      </c>
      <c r="O419" s="332" t="s">
        <v>580</v>
      </c>
      <c r="P419" s="332" t="s">
        <v>529</v>
      </c>
      <c r="Q419" s="332" t="s">
        <v>648</v>
      </c>
      <c r="R419" s="332" t="s">
        <v>174</v>
      </c>
      <c r="S419" s="334" t="s">
        <v>461</v>
      </c>
      <c r="T419" s="332" t="s">
        <v>118</v>
      </c>
      <c r="U419" s="332" t="s">
        <v>647</v>
      </c>
      <c r="V419" s="332" t="s">
        <v>475</v>
      </c>
      <c r="W419" s="332" t="s">
        <v>316</v>
      </c>
      <c r="X419" s="332" t="s">
        <v>236</v>
      </c>
      <c r="Y419" s="332" t="s">
        <v>445</v>
      </c>
      <c r="Z419" s="332" t="s">
        <v>476</v>
      </c>
      <c r="AC419" s="193" t="s">
        <v>424</v>
      </c>
      <c r="AD419" s="193" t="s">
        <v>425</v>
      </c>
      <c r="AE419" s="193" t="s">
        <v>111</v>
      </c>
      <c r="AF419" s="193" t="s">
        <v>325</v>
      </c>
      <c r="AG419" s="193" t="s">
        <v>426</v>
      </c>
      <c r="AH419" s="193" t="s">
        <v>701</v>
      </c>
      <c r="AI419" s="193" t="s">
        <v>516</v>
      </c>
      <c r="AJ419" s="335" t="s">
        <v>375</v>
      </c>
      <c r="AK419" s="193" t="s">
        <v>654</v>
      </c>
      <c r="AL419" s="193" t="s">
        <v>361</v>
      </c>
      <c r="AM419" s="193" t="s">
        <v>685</v>
      </c>
      <c r="AN419" s="193" t="s">
        <v>235</v>
      </c>
      <c r="AO419" s="336" t="s">
        <v>692</v>
      </c>
      <c r="AP419" s="193" t="s">
        <v>608</v>
      </c>
      <c r="AQ419" s="193" t="s">
        <v>378</v>
      </c>
      <c r="AR419" s="193" t="s">
        <v>118</v>
      </c>
      <c r="AS419" s="193" t="s">
        <v>648</v>
      </c>
      <c r="AT419" s="337" t="s">
        <v>461</v>
      </c>
      <c r="AU419" s="193" t="s">
        <v>647</v>
      </c>
      <c r="AV419" s="193" t="s">
        <v>174</v>
      </c>
      <c r="AW419" s="193" t="s">
        <v>611</v>
      </c>
      <c r="AX419" s="193" t="s">
        <v>368</v>
      </c>
      <c r="AY419" s="193" t="s">
        <v>487</v>
      </c>
      <c r="AZ419" s="193" t="s">
        <v>422</v>
      </c>
      <c r="BA419" s="193" t="s">
        <v>292</v>
      </c>
      <c r="BD419" s="193" t="s">
        <v>684</v>
      </c>
      <c r="BE419" s="193" t="s">
        <v>394</v>
      </c>
      <c r="BF419" s="193" t="s">
        <v>686</v>
      </c>
      <c r="BG419" s="193" t="s">
        <v>272</v>
      </c>
      <c r="BH419" s="193" t="s">
        <v>307</v>
      </c>
      <c r="BI419" s="193" t="s">
        <v>196</v>
      </c>
      <c r="BJ419" s="193" t="s">
        <v>212</v>
      </c>
      <c r="BK419" s="335" t="s">
        <v>122</v>
      </c>
      <c r="BL419" s="193" t="s">
        <v>264</v>
      </c>
      <c r="BM419" s="193" t="s">
        <v>365</v>
      </c>
      <c r="BN419" s="346" t="s">
        <v>143</v>
      </c>
      <c r="BO419" s="348" t="s">
        <v>588</v>
      </c>
      <c r="BP419" s="336" t="s">
        <v>512</v>
      </c>
      <c r="BQ419" s="347" t="s">
        <v>438</v>
      </c>
      <c r="BR419" s="349" t="s">
        <v>571</v>
      </c>
      <c r="BS419" s="193" t="s">
        <v>236</v>
      </c>
      <c r="BT419" s="193" t="s">
        <v>553</v>
      </c>
      <c r="BU419" s="337" t="s">
        <v>74</v>
      </c>
      <c r="BV419" s="193" t="s">
        <v>518</v>
      </c>
      <c r="BW419" s="193" t="s">
        <v>109</v>
      </c>
      <c r="BX419" s="193" t="s">
        <v>334</v>
      </c>
      <c r="BY419" s="193" t="s">
        <v>498</v>
      </c>
      <c r="BZ419" s="193" t="s">
        <v>559</v>
      </c>
      <c r="CA419" s="193" t="s">
        <v>437</v>
      </c>
      <c r="CB419" s="193" t="s">
        <v>301</v>
      </c>
    </row>
    <row r="420" spans="2:80" x14ac:dyDescent="0.2">
      <c r="B420" s="332" t="s">
        <v>155</v>
      </c>
      <c r="C420" s="332" t="s">
        <v>156</v>
      </c>
      <c r="D420" s="332" t="s">
        <v>157</v>
      </c>
      <c r="E420" s="332" t="s">
        <v>158</v>
      </c>
      <c r="F420" s="332" t="s">
        <v>154</v>
      </c>
      <c r="G420" s="332" t="s">
        <v>250</v>
      </c>
      <c r="H420" s="332" t="s">
        <v>699</v>
      </c>
      <c r="I420" s="332" t="s">
        <v>621</v>
      </c>
      <c r="J420" s="331" t="s">
        <v>401</v>
      </c>
      <c r="K420" s="332" t="s">
        <v>310</v>
      </c>
      <c r="L420" s="332" t="s">
        <v>682</v>
      </c>
      <c r="M420" s="332" t="s">
        <v>612</v>
      </c>
      <c r="N420" s="333" t="s">
        <v>453</v>
      </c>
      <c r="O420" s="332" t="s">
        <v>123</v>
      </c>
      <c r="P420" s="332" t="s">
        <v>554</v>
      </c>
      <c r="Q420" s="332" t="s">
        <v>558</v>
      </c>
      <c r="R420" s="334" t="s">
        <v>321</v>
      </c>
      <c r="S420" s="332" t="s">
        <v>566</v>
      </c>
      <c r="T420" s="332" t="s">
        <v>567</v>
      </c>
      <c r="U420" s="332" t="s">
        <v>107</v>
      </c>
      <c r="V420" s="332" t="s">
        <v>353</v>
      </c>
      <c r="W420" s="332" t="s">
        <v>484</v>
      </c>
      <c r="X420" s="332" t="s">
        <v>512</v>
      </c>
      <c r="Y420" s="332" t="s">
        <v>0</v>
      </c>
      <c r="Z420" s="332" t="s">
        <v>198</v>
      </c>
      <c r="AC420" s="193" t="s">
        <v>360</v>
      </c>
      <c r="AD420" s="193" t="s">
        <v>467</v>
      </c>
      <c r="AE420" s="193" t="s">
        <v>502</v>
      </c>
      <c r="AF420" s="193" t="s">
        <v>465</v>
      </c>
      <c r="AG420" s="193" t="s">
        <v>268</v>
      </c>
      <c r="AH420" s="193" t="s">
        <v>326</v>
      </c>
      <c r="AI420" s="193" t="s">
        <v>699</v>
      </c>
      <c r="AJ420" s="193" t="s">
        <v>183</v>
      </c>
      <c r="AK420" s="335" t="s">
        <v>401</v>
      </c>
      <c r="AL420" s="193" t="s">
        <v>598</v>
      </c>
      <c r="AM420" s="193" t="s">
        <v>694</v>
      </c>
      <c r="AN420" s="193" t="s">
        <v>668</v>
      </c>
      <c r="AO420" s="336" t="s">
        <v>131</v>
      </c>
      <c r="AP420" s="193" t="s">
        <v>296</v>
      </c>
      <c r="AQ420" s="193" t="s">
        <v>582</v>
      </c>
      <c r="AR420" s="193" t="s">
        <v>411</v>
      </c>
      <c r="AS420" s="337" t="s">
        <v>321</v>
      </c>
      <c r="AT420" s="193" t="s">
        <v>238</v>
      </c>
      <c r="AU420" s="193" t="s">
        <v>567</v>
      </c>
      <c r="AV420" s="193" t="s">
        <v>613</v>
      </c>
      <c r="AW420" s="193" t="s">
        <v>522</v>
      </c>
      <c r="AX420" s="193" t="s">
        <v>658</v>
      </c>
      <c r="AY420" s="193" t="s">
        <v>98</v>
      </c>
      <c r="AZ420" s="193" t="s">
        <v>2</v>
      </c>
      <c r="BA420" s="193" t="s">
        <v>557</v>
      </c>
      <c r="BD420" s="193" t="s">
        <v>413</v>
      </c>
      <c r="BE420" s="193" t="s">
        <v>497</v>
      </c>
      <c r="BF420" s="193" t="s">
        <v>475</v>
      </c>
      <c r="BG420" s="193" t="s">
        <v>173</v>
      </c>
      <c r="BH420" s="193" t="s">
        <v>72</v>
      </c>
      <c r="BI420" s="193" t="s">
        <v>435</v>
      </c>
      <c r="BJ420" s="193" t="s">
        <v>663</v>
      </c>
      <c r="BK420" s="193" t="s">
        <v>291</v>
      </c>
      <c r="BL420" s="335" t="s">
        <v>114</v>
      </c>
      <c r="BM420" s="193" t="s">
        <v>681</v>
      </c>
      <c r="BN420" s="346" t="s">
        <v>381</v>
      </c>
      <c r="BO420" s="348" t="s">
        <v>258</v>
      </c>
      <c r="BP420" s="336" t="s">
        <v>120</v>
      </c>
      <c r="BQ420" s="347" t="s">
        <v>324</v>
      </c>
      <c r="BR420" s="349" t="s">
        <v>190</v>
      </c>
      <c r="BS420" s="193" t="s">
        <v>399</v>
      </c>
      <c r="BT420" s="337" t="s">
        <v>543</v>
      </c>
      <c r="BU420" s="193" t="s">
        <v>642</v>
      </c>
      <c r="BV420" s="193" t="s">
        <v>210</v>
      </c>
      <c r="BW420" s="193" t="s">
        <v>595</v>
      </c>
      <c r="BX420" s="193" t="s">
        <v>448</v>
      </c>
      <c r="BY420" s="193" t="s">
        <v>141</v>
      </c>
      <c r="BZ420" s="193" t="s">
        <v>441</v>
      </c>
      <c r="CA420" s="193" t="s">
        <v>180</v>
      </c>
      <c r="CB420" s="193" t="s">
        <v>353</v>
      </c>
    </row>
    <row r="421" spans="2:80" x14ac:dyDescent="0.2">
      <c r="B421" s="332" t="s">
        <v>222</v>
      </c>
      <c r="C421" s="332" t="s">
        <v>223</v>
      </c>
      <c r="D421" s="332" t="s">
        <v>224</v>
      </c>
      <c r="E421" s="332" t="s">
        <v>225</v>
      </c>
      <c r="F421" s="332" t="s">
        <v>221</v>
      </c>
      <c r="G421" s="332" t="s">
        <v>636</v>
      </c>
      <c r="H421" s="332" t="s">
        <v>481</v>
      </c>
      <c r="I421" s="332" t="s">
        <v>183</v>
      </c>
      <c r="J421" s="332" t="s">
        <v>127</v>
      </c>
      <c r="K421" s="331" t="s">
        <v>693</v>
      </c>
      <c r="L421" s="332" t="s">
        <v>561</v>
      </c>
      <c r="M421" s="332" t="s">
        <v>293</v>
      </c>
      <c r="N421" s="333" t="s">
        <v>523</v>
      </c>
      <c r="O421" s="332" t="s">
        <v>679</v>
      </c>
      <c r="P421" s="332" t="s">
        <v>584</v>
      </c>
      <c r="Q421" s="334" t="s">
        <v>592</v>
      </c>
      <c r="R421" s="332" t="s">
        <v>591</v>
      </c>
      <c r="S421" s="332" t="s">
        <v>238</v>
      </c>
      <c r="T421" s="332" t="s">
        <v>495</v>
      </c>
      <c r="U421" s="332" t="s">
        <v>203</v>
      </c>
      <c r="V421" s="332" t="s">
        <v>543</v>
      </c>
      <c r="W421" s="332" t="s">
        <v>420</v>
      </c>
      <c r="X421" s="332" t="s">
        <v>365</v>
      </c>
      <c r="Y421" s="332" t="s">
        <v>171</v>
      </c>
      <c r="Z421" s="332" t="s">
        <v>404</v>
      </c>
      <c r="AC421" s="193" t="s">
        <v>374</v>
      </c>
      <c r="AD421" s="193" t="s">
        <v>466</v>
      </c>
      <c r="AE421" s="193" t="s">
        <v>382</v>
      </c>
      <c r="AF421" s="193" t="s">
        <v>242</v>
      </c>
      <c r="AG421" s="193" t="s">
        <v>416</v>
      </c>
      <c r="AH421" s="193" t="s">
        <v>636</v>
      </c>
      <c r="AI421" s="193" t="s">
        <v>310</v>
      </c>
      <c r="AJ421" s="193" t="s">
        <v>443</v>
      </c>
      <c r="AK421" s="193" t="s">
        <v>250</v>
      </c>
      <c r="AL421" s="335" t="s">
        <v>693</v>
      </c>
      <c r="AM421" s="193" t="s">
        <v>603</v>
      </c>
      <c r="AN421" s="193" t="s">
        <v>253</v>
      </c>
      <c r="AO421" s="336" t="s">
        <v>352</v>
      </c>
      <c r="AP421" s="193" t="s">
        <v>697</v>
      </c>
      <c r="AQ421" s="193" t="s">
        <v>676</v>
      </c>
      <c r="AR421" s="337" t="s">
        <v>592</v>
      </c>
      <c r="AS421" s="193" t="s">
        <v>107</v>
      </c>
      <c r="AT421" s="193" t="s">
        <v>632</v>
      </c>
      <c r="AU421" s="193" t="s">
        <v>558</v>
      </c>
      <c r="AV421" s="193" t="s">
        <v>203</v>
      </c>
      <c r="AW421" s="193" t="s">
        <v>460</v>
      </c>
      <c r="AX421" s="193" t="s">
        <v>164</v>
      </c>
      <c r="AY421" s="193" t="s">
        <v>201</v>
      </c>
      <c r="AZ421" s="193" t="s">
        <v>555</v>
      </c>
      <c r="BA421" s="193" t="s">
        <v>628</v>
      </c>
      <c r="BD421" s="193" t="s">
        <v>209</v>
      </c>
      <c r="BE421" s="193" t="s">
        <v>402</v>
      </c>
      <c r="BF421" s="193" t="s">
        <v>244</v>
      </c>
      <c r="BG421" s="193" t="s">
        <v>171</v>
      </c>
      <c r="BH421" s="193" t="s">
        <v>407</v>
      </c>
      <c r="BI421" s="193" t="s">
        <v>412</v>
      </c>
      <c r="BJ421" s="193" t="s">
        <v>0</v>
      </c>
      <c r="BK421" s="193" t="s">
        <v>240</v>
      </c>
      <c r="BL421" s="193" t="s">
        <v>140</v>
      </c>
      <c r="BM421" s="335" t="s">
        <v>528</v>
      </c>
      <c r="BN421" s="346" t="s">
        <v>445</v>
      </c>
      <c r="BO421" s="348" t="s">
        <v>691</v>
      </c>
      <c r="BP421" s="336" t="s">
        <v>246</v>
      </c>
      <c r="BQ421" s="347" t="s">
        <v>70</v>
      </c>
      <c r="BR421" s="349" t="s">
        <v>671</v>
      </c>
      <c r="BS421" s="337" t="s">
        <v>187</v>
      </c>
      <c r="BT421" s="193" t="s">
        <v>323</v>
      </c>
      <c r="BU421" s="193" t="s">
        <v>136</v>
      </c>
      <c r="BV421" s="193" t="s">
        <v>256</v>
      </c>
      <c r="BW421" s="193" t="s">
        <v>331</v>
      </c>
      <c r="BX421" s="193" t="s">
        <v>395</v>
      </c>
      <c r="BY421" s="193" t="s">
        <v>610</v>
      </c>
      <c r="BZ421" s="193" t="s">
        <v>269</v>
      </c>
      <c r="CA421" s="193" t="s">
        <v>583</v>
      </c>
      <c r="CB421" s="193" t="s">
        <v>545</v>
      </c>
    </row>
    <row r="422" spans="2:80" x14ac:dyDescent="0.2">
      <c r="B422" s="332" t="s">
        <v>585</v>
      </c>
      <c r="C422" s="332" t="s">
        <v>562</v>
      </c>
      <c r="D422" s="332" t="s">
        <v>300</v>
      </c>
      <c r="E422" s="332" t="s">
        <v>623</v>
      </c>
      <c r="F422" s="332" t="s">
        <v>447</v>
      </c>
      <c r="G422" s="332" t="s">
        <v>204</v>
      </c>
      <c r="H422" s="332" t="s">
        <v>683</v>
      </c>
      <c r="I422" s="332" t="s">
        <v>581</v>
      </c>
      <c r="J422" s="332" t="s">
        <v>297</v>
      </c>
      <c r="K422" s="332" t="s">
        <v>496</v>
      </c>
      <c r="L422" s="331" t="s">
        <v>569</v>
      </c>
      <c r="M422" s="332" t="s">
        <v>570</v>
      </c>
      <c r="N422" s="333" t="s">
        <v>358</v>
      </c>
      <c r="O422" s="332" t="s">
        <v>366</v>
      </c>
      <c r="P422" s="334" t="s">
        <v>477</v>
      </c>
      <c r="Q422" s="332" t="s">
        <v>505</v>
      </c>
      <c r="R422" s="332" t="s">
        <v>254</v>
      </c>
      <c r="S422" s="332" t="s">
        <v>248</v>
      </c>
      <c r="T422" s="332" t="s">
        <v>506</v>
      </c>
      <c r="U422" s="332" t="s">
        <v>504</v>
      </c>
      <c r="V422" s="332" t="s">
        <v>141</v>
      </c>
      <c r="W422" s="332" t="s">
        <v>142</v>
      </c>
      <c r="X422" s="332" t="s">
        <v>143</v>
      </c>
      <c r="Y422" s="332" t="s">
        <v>140</v>
      </c>
      <c r="Z422" s="332" t="s">
        <v>128</v>
      </c>
      <c r="AC422" s="193" t="s">
        <v>505</v>
      </c>
      <c r="AD422" s="193" t="s">
        <v>133</v>
      </c>
      <c r="AE422" s="193" t="s">
        <v>428</v>
      </c>
      <c r="AF422" s="193" t="s">
        <v>362</v>
      </c>
      <c r="AG422" s="193" t="s">
        <v>504</v>
      </c>
      <c r="AH422" s="193" t="s">
        <v>585</v>
      </c>
      <c r="AI422" s="193" t="s">
        <v>500</v>
      </c>
      <c r="AJ422" s="193" t="s">
        <v>638</v>
      </c>
      <c r="AK422" s="193" t="s">
        <v>172</v>
      </c>
      <c r="AL422" s="193" t="s">
        <v>447</v>
      </c>
      <c r="AM422" s="335" t="s">
        <v>569</v>
      </c>
      <c r="AN422" s="193" t="s">
        <v>578</v>
      </c>
      <c r="AO422" s="336" t="s">
        <v>317</v>
      </c>
      <c r="AP422" s="193" t="s">
        <v>306</v>
      </c>
      <c r="AQ422" s="337" t="s">
        <v>477</v>
      </c>
      <c r="AR422" s="193" t="s">
        <v>141</v>
      </c>
      <c r="AS422" s="193" t="s">
        <v>1</v>
      </c>
      <c r="AT422" s="193" t="s">
        <v>334</v>
      </c>
      <c r="AU422" s="193" t="s">
        <v>210</v>
      </c>
      <c r="AV422" s="193" t="s">
        <v>128</v>
      </c>
      <c r="AW422" s="193" t="s">
        <v>204</v>
      </c>
      <c r="AX422" s="193" t="s">
        <v>687</v>
      </c>
      <c r="AY422" s="193" t="s">
        <v>101</v>
      </c>
      <c r="AZ422" s="193" t="s">
        <v>625</v>
      </c>
      <c r="BA422" s="193" t="s">
        <v>496</v>
      </c>
      <c r="BD422" s="349" t="s">
        <v>293</v>
      </c>
      <c r="BE422" s="348" t="s">
        <v>191</v>
      </c>
      <c r="BF422" s="349" t="s">
        <v>378</v>
      </c>
      <c r="BG422" s="348" t="s">
        <v>259</v>
      </c>
      <c r="BH422" s="349" t="s">
        <v>121</v>
      </c>
      <c r="BI422" s="348" t="s">
        <v>668</v>
      </c>
      <c r="BJ422" s="349" t="s">
        <v>616</v>
      </c>
      <c r="BK422" s="348" t="s">
        <v>284</v>
      </c>
      <c r="BL422" s="349" t="s">
        <v>689</v>
      </c>
      <c r="BM422" s="348" t="s">
        <v>239</v>
      </c>
      <c r="BN422" s="335" t="s">
        <v>243</v>
      </c>
      <c r="BO422" s="193" t="s">
        <v>168</v>
      </c>
      <c r="BP422" s="336" t="s">
        <v>434</v>
      </c>
      <c r="BQ422" s="193" t="s">
        <v>414</v>
      </c>
      <c r="BR422" s="337" t="s">
        <v>344</v>
      </c>
      <c r="BS422" s="347" t="s">
        <v>474</v>
      </c>
      <c r="BT422" s="346" t="s">
        <v>694</v>
      </c>
      <c r="BU422" s="347" t="s">
        <v>398</v>
      </c>
      <c r="BV422" s="346" t="s">
        <v>90</v>
      </c>
      <c r="BW422" s="347" t="s">
        <v>489</v>
      </c>
      <c r="BX422" s="346" t="s">
        <v>570</v>
      </c>
      <c r="BY422" s="347" t="s">
        <v>159</v>
      </c>
      <c r="BZ422" s="346" t="s">
        <v>612</v>
      </c>
      <c r="CA422" s="347" t="s">
        <v>510</v>
      </c>
      <c r="CB422" s="346" t="s">
        <v>624</v>
      </c>
    </row>
    <row r="423" spans="2:80" x14ac:dyDescent="0.2">
      <c r="B423" s="332" t="s">
        <v>172</v>
      </c>
      <c r="C423" s="332" t="s">
        <v>655</v>
      </c>
      <c r="D423" s="332" t="s">
        <v>486</v>
      </c>
      <c r="E423" s="332" t="s">
        <v>645</v>
      </c>
      <c r="F423" s="332" t="s">
        <v>500</v>
      </c>
      <c r="G423" s="332" t="s">
        <v>625</v>
      </c>
      <c r="H423" s="332" t="s">
        <v>169</v>
      </c>
      <c r="I423" s="332" t="s">
        <v>403</v>
      </c>
      <c r="J423" s="332" t="s">
        <v>371</v>
      </c>
      <c r="K423" s="332" t="s">
        <v>687</v>
      </c>
      <c r="L423" s="332" t="s">
        <v>306</v>
      </c>
      <c r="M423" s="331" t="s">
        <v>259</v>
      </c>
      <c r="N423" s="333" t="s">
        <v>513</v>
      </c>
      <c r="O423" s="334" t="s">
        <v>594</v>
      </c>
      <c r="P423" s="332" t="s">
        <v>578</v>
      </c>
      <c r="Q423" s="332" t="s">
        <v>362</v>
      </c>
      <c r="R423" s="332" t="s">
        <v>537</v>
      </c>
      <c r="S423" s="332" t="s">
        <v>538</v>
      </c>
      <c r="T423" s="332" t="s">
        <v>458</v>
      </c>
      <c r="U423" s="332" t="s">
        <v>133</v>
      </c>
      <c r="V423" s="332" t="s">
        <v>210</v>
      </c>
      <c r="W423" s="332" t="s">
        <v>211</v>
      </c>
      <c r="X423" s="332" t="s">
        <v>212</v>
      </c>
      <c r="Y423" s="332" t="s">
        <v>209</v>
      </c>
      <c r="Z423" s="332" t="s">
        <v>1</v>
      </c>
      <c r="AC423" s="193" t="s">
        <v>469</v>
      </c>
      <c r="AD423" s="193" t="s">
        <v>537</v>
      </c>
      <c r="AE423" s="193" t="s">
        <v>248</v>
      </c>
      <c r="AF423" s="193" t="s">
        <v>458</v>
      </c>
      <c r="AG423" s="193" t="s">
        <v>379</v>
      </c>
      <c r="AH423" s="193" t="s">
        <v>521</v>
      </c>
      <c r="AI423" s="193" t="s">
        <v>655</v>
      </c>
      <c r="AJ423" s="193" t="s">
        <v>300</v>
      </c>
      <c r="AK423" s="193" t="s">
        <v>645</v>
      </c>
      <c r="AL423" s="193" t="s">
        <v>454</v>
      </c>
      <c r="AM423" s="193" t="s">
        <v>398</v>
      </c>
      <c r="AN423" s="335" t="s">
        <v>259</v>
      </c>
      <c r="AO423" s="336" t="s">
        <v>358</v>
      </c>
      <c r="AP423" s="337" t="s">
        <v>594</v>
      </c>
      <c r="AQ423" s="193" t="s">
        <v>643</v>
      </c>
      <c r="AR423" s="193" t="s">
        <v>73</v>
      </c>
      <c r="AS423" s="193" t="s">
        <v>211</v>
      </c>
      <c r="AT423" s="193" t="s">
        <v>143</v>
      </c>
      <c r="AU423" s="193" t="s">
        <v>209</v>
      </c>
      <c r="AV423" s="193" t="s">
        <v>70</v>
      </c>
      <c r="AW423" s="193" t="s">
        <v>550</v>
      </c>
      <c r="AX423" s="193" t="s">
        <v>169</v>
      </c>
      <c r="AY423" s="193" t="s">
        <v>581</v>
      </c>
      <c r="AZ423" s="193" t="s">
        <v>371</v>
      </c>
      <c r="BA423" s="193" t="s">
        <v>672</v>
      </c>
      <c r="BD423" s="349" t="s">
        <v>356</v>
      </c>
      <c r="BE423" s="348" t="s">
        <v>676</v>
      </c>
      <c r="BF423" s="349" t="s">
        <v>634</v>
      </c>
      <c r="BG423" s="348" t="s">
        <v>346</v>
      </c>
      <c r="BH423" s="349" t="s">
        <v>662</v>
      </c>
      <c r="BI423" s="348" t="s">
        <v>110</v>
      </c>
      <c r="BJ423" s="349" t="s">
        <v>93</v>
      </c>
      <c r="BK423" s="348" t="s">
        <v>529</v>
      </c>
      <c r="BL423" s="349" t="s">
        <v>456</v>
      </c>
      <c r="BM423" s="348" t="s">
        <v>103</v>
      </c>
      <c r="BN423" s="193" t="s">
        <v>162</v>
      </c>
      <c r="BO423" s="335" t="s">
        <v>477</v>
      </c>
      <c r="BP423" s="336" t="s">
        <v>696</v>
      </c>
      <c r="BQ423" s="337" t="s">
        <v>509</v>
      </c>
      <c r="BR423" s="193" t="s">
        <v>554</v>
      </c>
      <c r="BS423" s="347" t="s">
        <v>608</v>
      </c>
      <c r="BT423" s="346" t="s">
        <v>578</v>
      </c>
      <c r="BU423" s="347" t="s">
        <v>228</v>
      </c>
      <c r="BV423" s="346" t="s">
        <v>584</v>
      </c>
      <c r="BW423" s="347" t="s">
        <v>541</v>
      </c>
      <c r="BX423" s="346" t="s">
        <v>287</v>
      </c>
      <c r="BY423" s="347" t="s">
        <v>165</v>
      </c>
      <c r="BZ423" s="346" t="s">
        <v>376</v>
      </c>
      <c r="CA423" s="347" t="s">
        <v>253</v>
      </c>
      <c r="CB423" s="346" t="s">
        <v>137</v>
      </c>
    </row>
    <row r="424" spans="2:80" x14ac:dyDescent="0.2">
      <c r="B424" s="342" t="s">
        <v>406</v>
      </c>
      <c r="C424" s="342" t="s">
        <v>606</v>
      </c>
      <c r="D424" s="342" t="s">
        <v>415</v>
      </c>
      <c r="E424" s="342" t="s">
        <v>108</v>
      </c>
      <c r="F424" s="342" t="s">
        <v>600</v>
      </c>
      <c r="G424" s="342" t="s">
        <v>446</v>
      </c>
      <c r="H424" s="342" t="s">
        <v>263</v>
      </c>
      <c r="I424" s="342" t="s">
        <v>675</v>
      </c>
      <c r="J424" s="342" t="s">
        <v>656</v>
      </c>
      <c r="K424" s="342" t="s">
        <v>237</v>
      </c>
      <c r="L424" s="342" t="s">
        <v>546</v>
      </c>
      <c r="M424" s="342" t="s">
        <v>616</v>
      </c>
      <c r="N424" s="331" t="s">
        <v>617</v>
      </c>
      <c r="O424" s="342" t="s">
        <v>178</v>
      </c>
      <c r="P424" s="342" t="s">
        <v>137</v>
      </c>
      <c r="Q424" s="342" t="s">
        <v>386</v>
      </c>
      <c r="R424" s="342" t="s">
        <v>387</v>
      </c>
      <c r="S424" s="342" t="s">
        <v>313</v>
      </c>
      <c r="T424" s="342" t="s">
        <v>309</v>
      </c>
      <c r="U424" s="342" t="s">
        <v>385</v>
      </c>
      <c r="V424" s="342" t="s">
        <v>190</v>
      </c>
      <c r="W424" s="342" t="s">
        <v>271</v>
      </c>
      <c r="X424" s="342" t="s">
        <v>272</v>
      </c>
      <c r="Y424" s="342" t="s">
        <v>269</v>
      </c>
      <c r="Z424" s="342" t="s">
        <v>270</v>
      </c>
      <c r="AC424" s="343" t="s">
        <v>309</v>
      </c>
      <c r="AD424" s="343" t="s">
        <v>386</v>
      </c>
      <c r="AE424" s="343" t="s">
        <v>313</v>
      </c>
      <c r="AF424" s="343" t="s">
        <v>385</v>
      </c>
      <c r="AG424" s="343" t="s">
        <v>387</v>
      </c>
      <c r="AH424" s="343" t="s">
        <v>108</v>
      </c>
      <c r="AI424" s="343" t="s">
        <v>406</v>
      </c>
      <c r="AJ424" s="343" t="s">
        <v>415</v>
      </c>
      <c r="AK424" s="343" t="s">
        <v>600</v>
      </c>
      <c r="AL424" s="343" t="s">
        <v>606</v>
      </c>
      <c r="AM424" s="343" t="s">
        <v>178</v>
      </c>
      <c r="AN424" s="343" t="s">
        <v>546</v>
      </c>
      <c r="AO424" s="335" t="s">
        <v>617</v>
      </c>
      <c r="AP424" s="343" t="s">
        <v>137</v>
      </c>
      <c r="AQ424" s="343" t="s">
        <v>616</v>
      </c>
      <c r="AR424" s="343" t="s">
        <v>269</v>
      </c>
      <c r="AS424" s="343" t="s">
        <v>190</v>
      </c>
      <c r="AT424" s="343" t="s">
        <v>272</v>
      </c>
      <c r="AU424" s="343" t="s">
        <v>270</v>
      </c>
      <c r="AV424" s="343" t="s">
        <v>271</v>
      </c>
      <c r="AW424" s="343" t="s">
        <v>656</v>
      </c>
      <c r="AX424" s="343" t="s">
        <v>446</v>
      </c>
      <c r="AY424" s="343" t="s">
        <v>675</v>
      </c>
      <c r="AZ424" s="343" t="s">
        <v>237</v>
      </c>
      <c r="BA424" s="343" t="s">
        <v>263</v>
      </c>
      <c r="BD424" s="353" t="s">
        <v>352</v>
      </c>
      <c r="BE424" s="352" t="s">
        <v>358</v>
      </c>
      <c r="BF424" s="353" t="s">
        <v>160</v>
      </c>
      <c r="BG424" s="352" t="s">
        <v>453</v>
      </c>
      <c r="BH424" s="353" t="s">
        <v>511</v>
      </c>
      <c r="BI424" s="352" t="s">
        <v>226</v>
      </c>
      <c r="BJ424" s="353" t="s">
        <v>523</v>
      </c>
      <c r="BK424" s="352" t="s">
        <v>542</v>
      </c>
      <c r="BL424" s="353" t="s">
        <v>692</v>
      </c>
      <c r="BM424" s="352" t="s">
        <v>513</v>
      </c>
      <c r="BN424" s="343" t="s">
        <v>639</v>
      </c>
      <c r="BO424" s="343" t="s">
        <v>285</v>
      </c>
      <c r="BP424" s="335" t="s">
        <v>617</v>
      </c>
      <c r="BQ424" s="343" t="s">
        <v>657</v>
      </c>
      <c r="BR424" s="343" t="s">
        <v>393</v>
      </c>
      <c r="BS424" s="351" t="s">
        <v>317</v>
      </c>
      <c r="BT424" s="350" t="s">
        <v>182</v>
      </c>
      <c r="BU424" s="351" t="s">
        <v>233</v>
      </c>
      <c r="BV424" s="350" t="s">
        <v>251</v>
      </c>
      <c r="BW424" s="351" t="s">
        <v>131</v>
      </c>
      <c r="BX424" s="350" t="s">
        <v>667</v>
      </c>
      <c r="BY424" s="351" t="s">
        <v>176</v>
      </c>
      <c r="BZ424" s="350" t="s">
        <v>680</v>
      </c>
      <c r="CA424" s="351" t="s">
        <v>649</v>
      </c>
      <c r="CB424" s="350" t="s">
        <v>91</v>
      </c>
    </row>
    <row r="425" spans="2:80" x14ac:dyDescent="0.2">
      <c r="B425" s="332" t="s">
        <v>530</v>
      </c>
      <c r="C425" s="332" t="s">
        <v>266</v>
      </c>
      <c r="D425" s="332" t="s">
        <v>638</v>
      </c>
      <c r="E425" s="332" t="s">
        <v>552</v>
      </c>
      <c r="F425" s="332" t="s">
        <v>659</v>
      </c>
      <c r="G425" s="332" t="s">
        <v>664</v>
      </c>
      <c r="H425" s="332" t="s">
        <v>604</v>
      </c>
      <c r="I425" s="332" t="s">
        <v>101</v>
      </c>
      <c r="J425" s="332" t="s">
        <v>462</v>
      </c>
      <c r="K425" s="332" t="s">
        <v>119</v>
      </c>
      <c r="L425" s="332" t="s">
        <v>589</v>
      </c>
      <c r="M425" s="334" t="s">
        <v>243</v>
      </c>
      <c r="N425" s="333" t="s">
        <v>317</v>
      </c>
      <c r="O425" s="331" t="s">
        <v>440</v>
      </c>
      <c r="P425" s="332" t="s">
        <v>634</v>
      </c>
      <c r="Q425" s="332" t="s">
        <v>194</v>
      </c>
      <c r="R425" s="332" t="s">
        <v>113</v>
      </c>
      <c r="S425" s="332" t="s">
        <v>428</v>
      </c>
      <c r="T425" s="332" t="s">
        <v>429</v>
      </c>
      <c r="U425" s="332" t="s">
        <v>427</v>
      </c>
      <c r="V425" s="332" t="s">
        <v>291</v>
      </c>
      <c r="W425" s="332" t="s">
        <v>333</v>
      </c>
      <c r="X425" s="332" t="s">
        <v>334</v>
      </c>
      <c r="Y425" s="332" t="s">
        <v>331</v>
      </c>
      <c r="Z425" s="332" t="s">
        <v>332</v>
      </c>
      <c r="AC425" s="193" t="s">
        <v>254</v>
      </c>
      <c r="AD425" s="193" t="s">
        <v>113</v>
      </c>
      <c r="AE425" s="193" t="s">
        <v>419</v>
      </c>
      <c r="AF425" s="193" t="s">
        <v>429</v>
      </c>
      <c r="AG425" s="193" t="s">
        <v>506</v>
      </c>
      <c r="AH425" s="193" t="s">
        <v>562</v>
      </c>
      <c r="AI425" s="193" t="s">
        <v>266</v>
      </c>
      <c r="AJ425" s="193" t="s">
        <v>629</v>
      </c>
      <c r="AK425" s="193" t="s">
        <v>552</v>
      </c>
      <c r="AL425" s="193" t="s">
        <v>623</v>
      </c>
      <c r="AM425" s="193" t="s">
        <v>570</v>
      </c>
      <c r="AN425" s="337" t="s">
        <v>243</v>
      </c>
      <c r="AO425" s="336" t="s">
        <v>649</v>
      </c>
      <c r="AP425" s="335" t="s">
        <v>440</v>
      </c>
      <c r="AQ425" s="193" t="s">
        <v>366</v>
      </c>
      <c r="AR425" s="193" t="s">
        <v>142</v>
      </c>
      <c r="AS425" s="193" t="s">
        <v>333</v>
      </c>
      <c r="AT425" s="193" t="s">
        <v>74</v>
      </c>
      <c r="AU425" s="193" t="s">
        <v>331</v>
      </c>
      <c r="AV425" s="193" t="s">
        <v>140</v>
      </c>
      <c r="AW425" s="193" t="s">
        <v>683</v>
      </c>
      <c r="AX425" s="193" t="s">
        <v>604</v>
      </c>
      <c r="AY425" s="193" t="s">
        <v>322</v>
      </c>
      <c r="AZ425" s="193" t="s">
        <v>462</v>
      </c>
      <c r="BA425" s="193" t="s">
        <v>297</v>
      </c>
      <c r="BD425" s="349" t="s">
        <v>546</v>
      </c>
      <c r="BE425" s="348" t="s">
        <v>288</v>
      </c>
      <c r="BF425" s="349" t="s">
        <v>408</v>
      </c>
      <c r="BG425" s="348" t="s">
        <v>392</v>
      </c>
      <c r="BH425" s="349" t="s">
        <v>697</v>
      </c>
      <c r="BI425" s="348" t="s">
        <v>602</v>
      </c>
      <c r="BJ425" s="349" t="s">
        <v>433</v>
      </c>
      <c r="BK425" s="348" t="s">
        <v>603</v>
      </c>
      <c r="BL425" s="349" t="s">
        <v>589</v>
      </c>
      <c r="BM425" s="348" t="s">
        <v>347</v>
      </c>
      <c r="BN425" s="193" t="s">
        <v>129</v>
      </c>
      <c r="BO425" s="337" t="s">
        <v>96</v>
      </c>
      <c r="BP425" s="336" t="s">
        <v>94</v>
      </c>
      <c r="BQ425" s="335" t="s">
        <v>199</v>
      </c>
      <c r="BR425" s="193" t="s">
        <v>311</v>
      </c>
      <c r="BS425" s="347" t="s">
        <v>163</v>
      </c>
      <c r="BT425" s="346" t="s">
        <v>682</v>
      </c>
      <c r="BU425" s="347" t="s">
        <v>298</v>
      </c>
      <c r="BV425" s="346" t="s">
        <v>690</v>
      </c>
      <c r="BW425" s="347" t="s">
        <v>569</v>
      </c>
      <c r="BX425" s="346" t="s">
        <v>491</v>
      </c>
      <c r="BY425" s="347" t="s">
        <v>235</v>
      </c>
      <c r="BZ425" s="346" t="s">
        <v>306</v>
      </c>
      <c r="CA425" s="347" t="s">
        <v>229</v>
      </c>
      <c r="CB425" s="346" t="s">
        <v>561</v>
      </c>
    </row>
    <row r="426" spans="2:80" x14ac:dyDescent="0.2">
      <c r="B426" s="332" t="s">
        <v>577</v>
      </c>
      <c r="C426" s="332" t="s">
        <v>521</v>
      </c>
      <c r="D426" s="332" t="s">
        <v>629</v>
      </c>
      <c r="E426" s="332" t="s">
        <v>454</v>
      </c>
      <c r="F426" s="332" t="s">
        <v>124</v>
      </c>
      <c r="G426" s="332" t="s">
        <v>351</v>
      </c>
      <c r="H426" s="332" t="s">
        <v>550</v>
      </c>
      <c r="I426" s="332" t="s">
        <v>322</v>
      </c>
      <c r="J426" s="332" t="s">
        <v>672</v>
      </c>
      <c r="K426" s="332" t="s">
        <v>640</v>
      </c>
      <c r="L426" s="334" t="s">
        <v>199</v>
      </c>
      <c r="M426" s="332" t="s">
        <v>398</v>
      </c>
      <c r="N426" s="333" t="s">
        <v>649</v>
      </c>
      <c r="O426" s="332" t="s">
        <v>643</v>
      </c>
      <c r="P426" s="331" t="s">
        <v>110</v>
      </c>
      <c r="Q426" s="332" t="s">
        <v>468</v>
      </c>
      <c r="R426" s="332" t="s">
        <v>469</v>
      </c>
      <c r="S426" s="332" t="s">
        <v>419</v>
      </c>
      <c r="T426" s="332" t="s">
        <v>379</v>
      </c>
      <c r="U426" s="332" t="s">
        <v>185</v>
      </c>
      <c r="V426" s="332" t="s">
        <v>72</v>
      </c>
      <c r="W426" s="332" t="s">
        <v>73</v>
      </c>
      <c r="X426" s="332" t="s">
        <v>74</v>
      </c>
      <c r="Y426" s="332" t="s">
        <v>70</v>
      </c>
      <c r="Z426" s="332" t="s">
        <v>71</v>
      </c>
      <c r="AC426" s="193" t="s">
        <v>468</v>
      </c>
      <c r="AD426" s="193" t="s">
        <v>427</v>
      </c>
      <c r="AE426" s="193" t="s">
        <v>538</v>
      </c>
      <c r="AF426" s="193" t="s">
        <v>194</v>
      </c>
      <c r="AG426" s="193" t="s">
        <v>185</v>
      </c>
      <c r="AH426" s="193" t="s">
        <v>577</v>
      </c>
      <c r="AI426" s="193" t="s">
        <v>659</v>
      </c>
      <c r="AJ426" s="193" t="s">
        <v>486</v>
      </c>
      <c r="AK426" s="193" t="s">
        <v>530</v>
      </c>
      <c r="AL426" s="193" t="s">
        <v>124</v>
      </c>
      <c r="AM426" s="337" t="s">
        <v>199</v>
      </c>
      <c r="AN426" s="193" t="s">
        <v>634</v>
      </c>
      <c r="AO426" s="336" t="s">
        <v>513</v>
      </c>
      <c r="AP426" s="193" t="s">
        <v>589</v>
      </c>
      <c r="AQ426" s="335" t="s">
        <v>110</v>
      </c>
      <c r="AR426" s="193" t="s">
        <v>72</v>
      </c>
      <c r="AS426" s="193" t="s">
        <v>332</v>
      </c>
      <c r="AT426" s="193" t="s">
        <v>212</v>
      </c>
      <c r="AU426" s="193" t="s">
        <v>291</v>
      </c>
      <c r="AV426" s="193" t="s">
        <v>71</v>
      </c>
      <c r="AW426" s="193" t="s">
        <v>351</v>
      </c>
      <c r="AX426" s="193" t="s">
        <v>119</v>
      </c>
      <c r="AY426" s="193" t="s">
        <v>403</v>
      </c>
      <c r="AZ426" s="193" t="s">
        <v>664</v>
      </c>
      <c r="BA426" s="193" t="s">
        <v>640</v>
      </c>
      <c r="BD426" s="349" t="s">
        <v>92</v>
      </c>
      <c r="BE426" s="348" t="s">
        <v>580</v>
      </c>
      <c r="BF426" s="349" t="s">
        <v>473</v>
      </c>
      <c r="BG426" s="348" t="s">
        <v>582</v>
      </c>
      <c r="BH426" s="349" t="s">
        <v>643</v>
      </c>
      <c r="BI426" s="348" t="s">
        <v>327</v>
      </c>
      <c r="BJ426" s="349" t="s">
        <v>193</v>
      </c>
      <c r="BK426" s="348" t="s">
        <v>366</v>
      </c>
      <c r="BL426" s="349" t="s">
        <v>161</v>
      </c>
      <c r="BM426" s="348" t="s">
        <v>123</v>
      </c>
      <c r="BN426" s="337" t="s">
        <v>685</v>
      </c>
      <c r="BO426" s="193" t="s">
        <v>105</v>
      </c>
      <c r="BP426" s="336" t="s">
        <v>679</v>
      </c>
      <c r="BQ426" s="193" t="s">
        <v>227</v>
      </c>
      <c r="BR426" s="335" t="s">
        <v>594</v>
      </c>
      <c r="BS426" s="347" t="s">
        <v>499</v>
      </c>
      <c r="BT426" s="346" t="s">
        <v>391</v>
      </c>
      <c r="BU426" s="347" t="s">
        <v>296</v>
      </c>
      <c r="BV426" s="346" t="s">
        <v>178</v>
      </c>
      <c r="BW426" s="347" t="s">
        <v>286</v>
      </c>
      <c r="BX426" s="346" t="s">
        <v>700</v>
      </c>
      <c r="BY426" s="347" t="s">
        <v>440</v>
      </c>
      <c r="BZ426" s="346" t="s">
        <v>345</v>
      </c>
      <c r="CA426" s="347" t="s">
        <v>450</v>
      </c>
      <c r="CB426" s="346" t="s">
        <v>432</v>
      </c>
    </row>
    <row r="427" spans="2:80" x14ac:dyDescent="0.2">
      <c r="B427" s="332" t="s">
        <v>493</v>
      </c>
      <c r="C427" s="332" t="s">
        <v>200</v>
      </c>
      <c r="D427" s="332" t="s">
        <v>653</v>
      </c>
      <c r="E427" s="332" t="s">
        <v>547</v>
      </c>
      <c r="F427" s="332" t="s">
        <v>245</v>
      </c>
      <c r="G427" s="332" t="s">
        <v>630</v>
      </c>
      <c r="H427" s="332" t="s">
        <v>579</v>
      </c>
      <c r="I427" s="332" t="s">
        <v>609</v>
      </c>
      <c r="J427" s="332" t="s">
        <v>97</v>
      </c>
      <c r="K427" s="334" t="s">
        <v>380</v>
      </c>
      <c r="L427" s="332" t="s">
        <v>433</v>
      </c>
      <c r="M427" s="332" t="s">
        <v>434</v>
      </c>
      <c r="N427" s="333" t="s">
        <v>251</v>
      </c>
      <c r="O427" s="332" t="s">
        <v>432</v>
      </c>
      <c r="P427" s="332" t="s">
        <v>356</v>
      </c>
      <c r="Q427" s="331" t="s">
        <v>99</v>
      </c>
      <c r="R427" s="332" t="s">
        <v>340</v>
      </c>
      <c r="S427" s="332" t="s">
        <v>4</v>
      </c>
      <c r="T427" s="332" t="s">
        <v>338</v>
      </c>
      <c r="U427" s="332" t="s">
        <v>339</v>
      </c>
      <c r="V427" s="332" t="s">
        <v>681</v>
      </c>
      <c r="W427" s="332" t="s">
        <v>478</v>
      </c>
      <c r="X427" s="332" t="s">
        <v>559</v>
      </c>
      <c r="Y427" s="332" t="s">
        <v>323</v>
      </c>
      <c r="Z427" s="332" t="s">
        <v>304</v>
      </c>
      <c r="AC427" s="193" t="s">
        <v>75</v>
      </c>
      <c r="AD427" s="193" t="s">
        <v>148</v>
      </c>
      <c r="AE427" s="193" t="s">
        <v>175</v>
      </c>
      <c r="AF427" s="193" t="s">
        <v>144</v>
      </c>
      <c r="AG427" s="193" t="s">
        <v>79</v>
      </c>
      <c r="AH427" s="193" t="s">
        <v>630</v>
      </c>
      <c r="AI427" s="193" t="s">
        <v>650</v>
      </c>
      <c r="AJ427" s="193" t="s">
        <v>350</v>
      </c>
      <c r="AK427" s="193" t="s">
        <v>651</v>
      </c>
      <c r="AL427" s="337" t="s">
        <v>380</v>
      </c>
      <c r="AM427" s="193" t="s">
        <v>229</v>
      </c>
      <c r="AN427" s="193" t="s">
        <v>287</v>
      </c>
      <c r="AO427" s="336" t="s">
        <v>91</v>
      </c>
      <c r="AP427" s="193" t="s">
        <v>288</v>
      </c>
      <c r="AQ427" s="193" t="s">
        <v>228</v>
      </c>
      <c r="AR427" s="335" t="s">
        <v>99</v>
      </c>
      <c r="AS427" s="193" t="s">
        <v>82</v>
      </c>
      <c r="AT427" s="193" t="s">
        <v>216</v>
      </c>
      <c r="AU427" s="193" t="s">
        <v>83</v>
      </c>
      <c r="AV427" s="193" t="s">
        <v>339</v>
      </c>
      <c r="AW427" s="193" t="s">
        <v>479</v>
      </c>
      <c r="AX427" s="193" t="s">
        <v>607</v>
      </c>
      <c r="AY427" s="193" t="s">
        <v>126</v>
      </c>
      <c r="AZ427" s="193" t="s">
        <v>417</v>
      </c>
      <c r="BA427" s="193" t="s">
        <v>673</v>
      </c>
      <c r="BD427" s="193" t="s">
        <v>282</v>
      </c>
      <c r="BE427" s="193" t="s">
        <v>405</v>
      </c>
      <c r="BF427" s="193" t="s">
        <v>606</v>
      </c>
      <c r="BG427" s="193" t="s">
        <v>167</v>
      </c>
      <c r="BH427" s="193" t="s">
        <v>116</v>
      </c>
      <c r="BI427" s="193" t="s">
        <v>655</v>
      </c>
      <c r="BJ427" s="193" t="s">
        <v>539</v>
      </c>
      <c r="BK427" s="193" t="s">
        <v>622</v>
      </c>
      <c r="BL427" s="193" t="s">
        <v>223</v>
      </c>
      <c r="BM427" s="337" t="s">
        <v>593</v>
      </c>
      <c r="BN427" s="346" t="s">
        <v>449</v>
      </c>
      <c r="BO427" s="348" t="s">
        <v>562</v>
      </c>
      <c r="BP427" s="336" t="s">
        <v>492</v>
      </c>
      <c r="BQ427" s="347" t="s">
        <v>156</v>
      </c>
      <c r="BR427" s="349" t="s">
        <v>524</v>
      </c>
      <c r="BS427" s="335" t="s">
        <v>295</v>
      </c>
      <c r="BT427" s="193" t="s">
        <v>521</v>
      </c>
      <c r="BU427" s="193" t="s">
        <v>470</v>
      </c>
      <c r="BV427" s="193" t="s">
        <v>517</v>
      </c>
      <c r="BW427" s="193" t="s">
        <v>87</v>
      </c>
      <c r="BX427" s="193" t="s">
        <v>369</v>
      </c>
      <c r="BY427" s="193" t="s">
        <v>200</v>
      </c>
      <c r="BZ427" s="193" t="s">
        <v>312</v>
      </c>
      <c r="CA427" s="193" t="s">
        <v>130</v>
      </c>
      <c r="CB427" s="193" t="s">
        <v>266</v>
      </c>
    </row>
    <row r="428" spans="2:80" x14ac:dyDescent="0.2">
      <c r="B428" s="332" t="s">
        <v>637</v>
      </c>
      <c r="C428" s="332" t="s">
        <v>517</v>
      </c>
      <c r="D428" s="332" t="s">
        <v>308</v>
      </c>
      <c r="E428" s="332" t="s">
        <v>421</v>
      </c>
      <c r="F428" s="332" t="s">
        <v>367</v>
      </c>
      <c r="G428" s="332" t="s">
        <v>651</v>
      </c>
      <c r="H428" s="332" t="s">
        <v>230</v>
      </c>
      <c r="I428" s="332" t="s">
        <v>255</v>
      </c>
      <c r="J428" s="334" t="s">
        <v>652</v>
      </c>
      <c r="K428" s="332" t="s">
        <v>650</v>
      </c>
      <c r="L428" s="332" t="s">
        <v>129</v>
      </c>
      <c r="M428" s="332" t="s">
        <v>474</v>
      </c>
      <c r="N428" s="333" t="s">
        <v>176</v>
      </c>
      <c r="O428" s="332" t="s">
        <v>473</v>
      </c>
      <c r="P428" s="332" t="s">
        <v>456</v>
      </c>
      <c r="Q428" s="332" t="s">
        <v>83</v>
      </c>
      <c r="R428" s="331" t="s">
        <v>84</v>
      </c>
      <c r="S428" s="332" t="s">
        <v>80</v>
      </c>
      <c r="T428" s="332" t="s">
        <v>81</v>
      </c>
      <c r="U428" s="332" t="s">
        <v>82</v>
      </c>
      <c r="V428" s="332" t="s">
        <v>497</v>
      </c>
      <c r="W428" s="332" t="s">
        <v>205</v>
      </c>
      <c r="X428" s="332" t="s">
        <v>109</v>
      </c>
      <c r="Y428" s="332" t="s">
        <v>691</v>
      </c>
      <c r="Z428" s="332" t="s">
        <v>514</v>
      </c>
      <c r="AC428" s="193" t="s">
        <v>335</v>
      </c>
      <c r="AD428" s="193" t="s">
        <v>145</v>
      </c>
      <c r="AE428" s="193" t="s">
        <v>77</v>
      </c>
      <c r="AF428" s="193" t="s">
        <v>147</v>
      </c>
      <c r="AG428" s="193" t="s">
        <v>337</v>
      </c>
      <c r="AH428" s="193" t="s">
        <v>195</v>
      </c>
      <c r="AI428" s="193" t="s">
        <v>230</v>
      </c>
      <c r="AJ428" s="193" t="s">
        <v>609</v>
      </c>
      <c r="AK428" s="337" t="s">
        <v>652</v>
      </c>
      <c r="AL428" s="193" t="s">
        <v>620</v>
      </c>
      <c r="AM428" s="193" t="s">
        <v>159</v>
      </c>
      <c r="AN428" s="193" t="s">
        <v>284</v>
      </c>
      <c r="AO428" s="336" t="s">
        <v>226</v>
      </c>
      <c r="AP428" s="193" t="s">
        <v>286</v>
      </c>
      <c r="AQ428" s="193" t="s">
        <v>161</v>
      </c>
      <c r="AR428" s="193" t="s">
        <v>280</v>
      </c>
      <c r="AS428" s="335" t="s">
        <v>84</v>
      </c>
      <c r="AT428" s="193" t="s">
        <v>4</v>
      </c>
      <c r="AU428" s="193" t="s">
        <v>81</v>
      </c>
      <c r="AV428" s="193" t="s">
        <v>277</v>
      </c>
      <c r="AW428" s="193" t="s">
        <v>665</v>
      </c>
      <c r="AX428" s="193" t="s">
        <v>112</v>
      </c>
      <c r="AY428" s="193" t="s">
        <v>490</v>
      </c>
      <c r="AZ428" s="193" t="s">
        <v>397</v>
      </c>
      <c r="BA428" s="193" t="s">
        <v>586</v>
      </c>
      <c r="BD428" s="193" t="s">
        <v>367</v>
      </c>
      <c r="BE428" s="193" t="s">
        <v>85</v>
      </c>
      <c r="BF428" s="193" t="s">
        <v>328</v>
      </c>
      <c r="BG428" s="193" t="s">
        <v>124</v>
      </c>
      <c r="BH428" s="193" t="s">
        <v>261</v>
      </c>
      <c r="BI428" s="193" t="s">
        <v>551</v>
      </c>
      <c r="BJ428" s="193" t="s">
        <v>659</v>
      </c>
      <c r="BK428" s="193" t="s">
        <v>289</v>
      </c>
      <c r="BL428" s="337" t="s">
        <v>245</v>
      </c>
      <c r="BM428" s="193" t="s">
        <v>341</v>
      </c>
      <c r="BN428" s="346" t="s">
        <v>600</v>
      </c>
      <c r="BO428" s="348" t="s">
        <v>615</v>
      </c>
      <c r="BP428" s="336" t="s">
        <v>281</v>
      </c>
      <c r="BQ428" s="347" t="s">
        <v>575</v>
      </c>
      <c r="BR428" s="349" t="s">
        <v>389</v>
      </c>
      <c r="BS428" s="193" t="s">
        <v>221</v>
      </c>
      <c r="BT428" s="335" t="s">
        <v>418</v>
      </c>
      <c r="BU428" s="193" t="s">
        <v>500</v>
      </c>
      <c r="BV428" s="193" t="s">
        <v>488</v>
      </c>
      <c r="BW428" s="193" t="s">
        <v>459</v>
      </c>
      <c r="BX428" s="193" t="s">
        <v>447</v>
      </c>
      <c r="BY428" s="193" t="s">
        <v>508</v>
      </c>
      <c r="BZ428" s="193" t="s">
        <v>400</v>
      </c>
      <c r="CA428" s="193" t="s">
        <v>154</v>
      </c>
      <c r="CB428" s="193" t="s">
        <v>354</v>
      </c>
    </row>
    <row r="429" spans="2:80" x14ac:dyDescent="0.2">
      <c r="B429" s="332" t="s">
        <v>364</v>
      </c>
      <c r="C429" s="332" t="s">
        <v>524</v>
      </c>
      <c r="D429" s="332" t="s">
        <v>260</v>
      </c>
      <c r="E429" s="332" t="s">
        <v>599</v>
      </c>
      <c r="F429" s="332" t="s">
        <v>400</v>
      </c>
      <c r="G429" s="332" t="s">
        <v>134</v>
      </c>
      <c r="H429" s="332" t="s">
        <v>572</v>
      </c>
      <c r="I429" s="334" t="s">
        <v>573</v>
      </c>
      <c r="J429" s="332" t="s">
        <v>574</v>
      </c>
      <c r="K429" s="332" t="s">
        <v>290</v>
      </c>
      <c r="L429" s="332" t="s">
        <v>298</v>
      </c>
      <c r="M429" s="332" t="s">
        <v>510</v>
      </c>
      <c r="N429" s="333" t="s">
        <v>511</v>
      </c>
      <c r="O429" s="332" t="s">
        <v>327</v>
      </c>
      <c r="P429" s="332" t="s">
        <v>509</v>
      </c>
      <c r="Q429" s="332" t="s">
        <v>152</v>
      </c>
      <c r="R429" s="332" t="s">
        <v>153</v>
      </c>
      <c r="S429" s="331" t="s">
        <v>149</v>
      </c>
      <c r="T429" s="332" t="s">
        <v>150</v>
      </c>
      <c r="U429" s="332" t="s">
        <v>151</v>
      </c>
      <c r="V429" s="332" t="s">
        <v>180</v>
      </c>
      <c r="W429" s="332" t="s">
        <v>677</v>
      </c>
      <c r="X429" s="332" t="s">
        <v>438</v>
      </c>
      <c r="Y429" s="332" t="s">
        <v>412</v>
      </c>
      <c r="Z429" s="332" t="s">
        <v>372</v>
      </c>
      <c r="AC429" s="193" t="s">
        <v>197</v>
      </c>
      <c r="AD429" s="193" t="s">
        <v>213</v>
      </c>
      <c r="AE429" s="193" t="s">
        <v>215</v>
      </c>
      <c r="AF429" s="193" t="s">
        <v>104</v>
      </c>
      <c r="AG429" s="193" t="s">
        <v>214</v>
      </c>
      <c r="AH429" s="193" t="s">
        <v>574</v>
      </c>
      <c r="AI429" s="193" t="s">
        <v>134</v>
      </c>
      <c r="AJ429" s="337" t="s">
        <v>573</v>
      </c>
      <c r="AK429" s="193" t="s">
        <v>290</v>
      </c>
      <c r="AL429" s="193" t="s">
        <v>572</v>
      </c>
      <c r="AM429" s="193" t="s">
        <v>345</v>
      </c>
      <c r="AN429" s="193" t="s">
        <v>347</v>
      </c>
      <c r="AO429" s="336" t="s">
        <v>182</v>
      </c>
      <c r="AP429" s="193" t="s">
        <v>346</v>
      </c>
      <c r="AQ429" s="193" t="s">
        <v>344</v>
      </c>
      <c r="AR429" s="193" t="s">
        <v>150</v>
      </c>
      <c r="AS429" s="193" t="s">
        <v>152</v>
      </c>
      <c r="AT429" s="335" t="s">
        <v>149</v>
      </c>
      <c r="AU429" s="193" t="s">
        <v>151</v>
      </c>
      <c r="AV429" s="193" t="s">
        <v>153</v>
      </c>
      <c r="AW429" s="193" t="s">
        <v>532</v>
      </c>
      <c r="AX429" s="193" t="s">
        <v>688</v>
      </c>
      <c r="AY429" s="193" t="s">
        <v>660</v>
      </c>
      <c r="AZ429" s="193" t="s">
        <v>249</v>
      </c>
      <c r="BA429" s="193" t="s">
        <v>544</v>
      </c>
      <c r="BD429" s="193" t="s">
        <v>540</v>
      </c>
      <c r="BE429" s="193" t="s">
        <v>442</v>
      </c>
      <c r="BF429" s="193" t="s">
        <v>224</v>
      </c>
      <c r="BG429" s="193" t="s">
        <v>170</v>
      </c>
      <c r="BH429" s="193" t="s">
        <v>486</v>
      </c>
      <c r="BI429" s="193" t="s">
        <v>157</v>
      </c>
      <c r="BJ429" s="193" t="s">
        <v>192</v>
      </c>
      <c r="BK429" s="337" t="s">
        <v>300</v>
      </c>
      <c r="BL429" s="193" t="s">
        <v>117</v>
      </c>
      <c r="BM429" s="193" t="s">
        <v>260</v>
      </c>
      <c r="BN429" s="346" t="s">
        <v>483</v>
      </c>
      <c r="BO429" s="348" t="s">
        <v>88</v>
      </c>
      <c r="BP429" s="336" t="s">
        <v>308</v>
      </c>
      <c r="BQ429" s="347" t="s">
        <v>95</v>
      </c>
      <c r="BR429" s="349" t="s">
        <v>629</v>
      </c>
      <c r="BS429" s="193" t="s">
        <v>653</v>
      </c>
      <c r="BT429" s="193" t="s">
        <v>343</v>
      </c>
      <c r="BU429" s="335" t="s">
        <v>633</v>
      </c>
      <c r="BV429" s="193" t="s">
        <v>638</v>
      </c>
      <c r="BW429" s="193" t="s">
        <v>430</v>
      </c>
      <c r="BX429" s="193" t="s">
        <v>533</v>
      </c>
      <c r="BY429" s="193" t="s">
        <v>415</v>
      </c>
      <c r="BZ429" s="193" t="s">
        <v>388</v>
      </c>
      <c r="CA429" s="193" t="s">
        <v>556</v>
      </c>
      <c r="CB429" s="193" t="s">
        <v>283</v>
      </c>
    </row>
    <row r="430" spans="2:80" x14ac:dyDescent="0.2">
      <c r="B430" s="332" t="s">
        <v>138</v>
      </c>
      <c r="C430" s="332" t="s">
        <v>622</v>
      </c>
      <c r="D430" s="332" t="s">
        <v>442</v>
      </c>
      <c r="E430" s="332" t="s">
        <v>184</v>
      </c>
      <c r="F430" s="332" t="s">
        <v>459</v>
      </c>
      <c r="G430" s="332" t="s">
        <v>597</v>
      </c>
      <c r="H430" s="334" t="s">
        <v>587</v>
      </c>
      <c r="I430" s="332" t="s">
        <v>350</v>
      </c>
      <c r="J430" s="332" t="s">
        <v>314</v>
      </c>
      <c r="K430" s="332" t="s">
        <v>596</v>
      </c>
      <c r="L430" s="332" t="s">
        <v>491</v>
      </c>
      <c r="M430" s="332" t="s">
        <v>191</v>
      </c>
      <c r="N430" s="333" t="s">
        <v>542</v>
      </c>
      <c r="O430" s="332" t="s">
        <v>105</v>
      </c>
      <c r="P430" s="332" t="s">
        <v>541</v>
      </c>
      <c r="Q430" s="332" t="s">
        <v>219</v>
      </c>
      <c r="R430" s="332" t="s">
        <v>220</v>
      </c>
      <c r="S430" s="332" t="s">
        <v>216</v>
      </c>
      <c r="T430" s="331" t="s">
        <v>217</v>
      </c>
      <c r="U430" s="332" t="s">
        <v>218</v>
      </c>
      <c r="V430" s="332" t="s">
        <v>399</v>
      </c>
      <c r="W430" s="332" t="s">
        <v>527</v>
      </c>
      <c r="X430" s="332" t="s">
        <v>264</v>
      </c>
      <c r="Y430" s="332" t="s">
        <v>244</v>
      </c>
      <c r="Z430" s="332" t="s">
        <v>670</v>
      </c>
      <c r="AC430" s="193" t="s">
        <v>76</v>
      </c>
      <c r="AD430" s="193" t="s">
        <v>274</v>
      </c>
      <c r="AE430" s="193" t="s">
        <v>336</v>
      </c>
      <c r="AF430" s="193" t="s">
        <v>275</v>
      </c>
      <c r="AG430" s="193" t="s">
        <v>78</v>
      </c>
      <c r="AH430" s="193" t="s">
        <v>579</v>
      </c>
      <c r="AI430" s="337" t="s">
        <v>587</v>
      </c>
      <c r="AJ430" s="193" t="s">
        <v>619</v>
      </c>
      <c r="AK430" s="193" t="s">
        <v>314</v>
      </c>
      <c r="AL430" s="193" t="s">
        <v>97</v>
      </c>
      <c r="AM430" s="193" t="s">
        <v>121</v>
      </c>
      <c r="AN430" s="193" t="s">
        <v>90</v>
      </c>
      <c r="AO430" s="336" t="s">
        <v>160</v>
      </c>
      <c r="AP430" s="193" t="s">
        <v>92</v>
      </c>
      <c r="AQ430" s="193" t="s">
        <v>227</v>
      </c>
      <c r="AR430" s="193" t="s">
        <v>340</v>
      </c>
      <c r="AS430" s="193" t="s">
        <v>220</v>
      </c>
      <c r="AT430" s="193" t="s">
        <v>267</v>
      </c>
      <c r="AU430" s="335" t="s">
        <v>217</v>
      </c>
      <c r="AV430" s="193" t="s">
        <v>338</v>
      </c>
      <c r="AW430" s="193" t="s">
        <v>646</v>
      </c>
      <c r="AX430" s="193" t="s">
        <v>455</v>
      </c>
      <c r="AY430" s="193" t="s">
        <v>439</v>
      </c>
      <c r="AZ430" s="193" t="s">
        <v>669</v>
      </c>
      <c r="BA430" s="193" t="s">
        <v>177</v>
      </c>
      <c r="BD430" s="193" t="s">
        <v>530</v>
      </c>
      <c r="BE430" s="193" t="s">
        <v>410</v>
      </c>
      <c r="BF430" s="193" t="s">
        <v>493</v>
      </c>
      <c r="BG430" s="193" t="s">
        <v>342</v>
      </c>
      <c r="BH430" s="193" t="s">
        <v>457</v>
      </c>
      <c r="BI430" s="193" t="s">
        <v>482</v>
      </c>
      <c r="BJ430" s="337" t="s">
        <v>181</v>
      </c>
      <c r="BK430" s="193" t="s">
        <v>102</v>
      </c>
      <c r="BL430" s="193" t="s">
        <v>406</v>
      </c>
      <c r="BM430" s="193" t="s">
        <v>390</v>
      </c>
      <c r="BN430" s="346" t="s">
        <v>222</v>
      </c>
      <c r="BO430" s="348" t="s">
        <v>138</v>
      </c>
      <c r="BP430" s="336" t="s">
        <v>320</v>
      </c>
      <c r="BQ430" s="347" t="s">
        <v>172</v>
      </c>
      <c r="BR430" s="349" t="s">
        <v>377</v>
      </c>
      <c r="BS430" s="193" t="s">
        <v>232</v>
      </c>
      <c r="BT430" s="193" t="s">
        <v>364</v>
      </c>
      <c r="BU430" s="193" t="s">
        <v>155</v>
      </c>
      <c r="BV430" s="335" t="s">
        <v>519</v>
      </c>
      <c r="BW430" s="193" t="s">
        <v>585</v>
      </c>
      <c r="BX430" s="193" t="s">
        <v>86</v>
      </c>
      <c r="BY430" s="193" t="s">
        <v>641</v>
      </c>
      <c r="BZ430" s="193" t="s">
        <v>577</v>
      </c>
      <c r="CA430" s="193" t="s">
        <v>472</v>
      </c>
      <c r="CB430" s="193" t="s">
        <v>637</v>
      </c>
    </row>
    <row r="431" spans="2:80" x14ac:dyDescent="0.2">
      <c r="B431" s="332" t="s">
        <v>482</v>
      </c>
      <c r="C431" s="332" t="s">
        <v>116</v>
      </c>
      <c r="D431" s="332" t="s">
        <v>556</v>
      </c>
      <c r="E431" s="332" t="s">
        <v>318</v>
      </c>
      <c r="F431" s="332" t="s">
        <v>575</v>
      </c>
      <c r="G431" s="334" t="s">
        <v>166</v>
      </c>
      <c r="H431" s="332" t="s">
        <v>195</v>
      </c>
      <c r="I431" s="332" t="s">
        <v>619</v>
      </c>
      <c r="J431" s="332" t="s">
        <v>620</v>
      </c>
      <c r="K431" s="332" t="s">
        <v>618</v>
      </c>
      <c r="L431" s="332" t="s">
        <v>392</v>
      </c>
      <c r="M431" s="332" t="s">
        <v>239</v>
      </c>
      <c r="N431" s="333" t="s">
        <v>393</v>
      </c>
      <c r="O431" s="332" t="s">
        <v>391</v>
      </c>
      <c r="P431" s="332" t="s">
        <v>376</v>
      </c>
      <c r="Q431" s="332" t="s">
        <v>279</v>
      </c>
      <c r="R431" s="332" t="s">
        <v>280</v>
      </c>
      <c r="S431" s="332" t="s">
        <v>267</v>
      </c>
      <c r="T431" s="332" t="s">
        <v>277</v>
      </c>
      <c r="U431" s="331" t="s">
        <v>278</v>
      </c>
      <c r="V431" s="332" t="s">
        <v>120</v>
      </c>
      <c r="W431" s="332" t="s">
        <v>359</v>
      </c>
      <c r="X431" s="332" t="s">
        <v>684</v>
      </c>
      <c r="Y431" s="332" t="s">
        <v>545</v>
      </c>
      <c r="Z431" s="332" t="s">
        <v>463</v>
      </c>
      <c r="AC431" s="193" t="s">
        <v>241</v>
      </c>
      <c r="AD431" s="193" t="s">
        <v>276</v>
      </c>
      <c r="AE431" s="193" t="s">
        <v>146</v>
      </c>
      <c r="AF431" s="193" t="s">
        <v>273</v>
      </c>
      <c r="AG431" s="193" t="s">
        <v>257</v>
      </c>
      <c r="AH431" s="337" t="s">
        <v>166</v>
      </c>
      <c r="AI431" s="193" t="s">
        <v>596</v>
      </c>
      <c r="AJ431" s="193" t="s">
        <v>255</v>
      </c>
      <c r="AK431" s="193" t="s">
        <v>597</v>
      </c>
      <c r="AL431" s="193" t="s">
        <v>618</v>
      </c>
      <c r="AM431" s="193" t="s">
        <v>163</v>
      </c>
      <c r="AN431" s="193" t="s">
        <v>93</v>
      </c>
      <c r="AO431" s="336" t="s">
        <v>285</v>
      </c>
      <c r="AP431" s="193" t="s">
        <v>94</v>
      </c>
      <c r="AQ431" s="193" t="s">
        <v>162</v>
      </c>
      <c r="AR431" s="193" t="s">
        <v>279</v>
      </c>
      <c r="AS431" s="193" t="s">
        <v>218</v>
      </c>
      <c r="AT431" s="193" t="s">
        <v>80</v>
      </c>
      <c r="AU431" s="193" t="s">
        <v>219</v>
      </c>
      <c r="AV431" s="335" t="s">
        <v>278</v>
      </c>
      <c r="AW431" s="193" t="s">
        <v>305</v>
      </c>
      <c r="AX431" s="193" t="s">
        <v>515</v>
      </c>
      <c r="AY431" s="193" t="s">
        <v>678</v>
      </c>
      <c r="AZ431" s="193" t="s">
        <v>626</v>
      </c>
      <c r="BA431" s="193" t="s">
        <v>563</v>
      </c>
      <c r="BD431" s="193" t="s">
        <v>568</v>
      </c>
      <c r="BE431" s="193" t="s">
        <v>623</v>
      </c>
      <c r="BF431" s="193" t="s">
        <v>507</v>
      </c>
      <c r="BG431" s="193" t="s">
        <v>599</v>
      </c>
      <c r="BH431" s="193" t="s">
        <v>158</v>
      </c>
      <c r="BI431" s="337" t="s">
        <v>471</v>
      </c>
      <c r="BJ431" s="193" t="s">
        <v>421</v>
      </c>
      <c r="BK431" s="193" t="s">
        <v>89</v>
      </c>
      <c r="BL431" s="193" t="s">
        <v>564</v>
      </c>
      <c r="BM431" s="193" t="s">
        <v>454</v>
      </c>
      <c r="BN431" s="346" t="s">
        <v>547</v>
      </c>
      <c r="BO431" s="348" t="s">
        <v>431</v>
      </c>
      <c r="BP431" s="336" t="s">
        <v>552</v>
      </c>
      <c r="BQ431" s="347" t="s">
        <v>234</v>
      </c>
      <c r="BR431" s="349" t="s">
        <v>302</v>
      </c>
      <c r="BS431" s="193" t="s">
        <v>108</v>
      </c>
      <c r="BT431" s="193" t="s">
        <v>202</v>
      </c>
      <c r="BU431" s="193" t="s">
        <v>318</v>
      </c>
      <c r="BV431" s="193" t="s">
        <v>132</v>
      </c>
      <c r="BW431" s="335" t="s">
        <v>252</v>
      </c>
      <c r="BX431" s="193" t="s">
        <v>184</v>
      </c>
      <c r="BY431" s="193" t="s">
        <v>225</v>
      </c>
      <c r="BZ431" s="193" t="s">
        <v>444</v>
      </c>
      <c r="CA431" s="193" t="s">
        <v>645</v>
      </c>
      <c r="CB431" s="193" t="s">
        <v>349</v>
      </c>
    </row>
    <row r="432" spans="2:80" x14ac:dyDescent="0.2">
      <c r="B432" s="332" t="s">
        <v>377</v>
      </c>
      <c r="C432" s="332" t="s">
        <v>593</v>
      </c>
      <c r="D432" s="332" t="s">
        <v>170</v>
      </c>
      <c r="E432" s="332" t="s">
        <v>444</v>
      </c>
      <c r="F432" s="334" t="s">
        <v>418</v>
      </c>
      <c r="G432" s="332" t="s">
        <v>536</v>
      </c>
      <c r="H432" s="332" t="s">
        <v>360</v>
      </c>
      <c r="I432" s="332" t="s">
        <v>531</v>
      </c>
      <c r="J432" s="332" t="s">
        <v>268</v>
      </c>
      <c r="K432" s="332" t="s">
        <v>535</v>
      </c>
      <c r="L432" s="332" t="s">
        <v>229</v>
      </c>
      <c r="M432" s="332" t="s">
        <v>121</v>
      </c>
      <c r="N432" s="333" t="s">
        <v>226</v>
      </c>
      <c r="O432" s="332" t="s">
        <v>227</v>
      </c>
      <c r="P432" s="332" t="s">
        <v>228</v>
      </c>
      <c r="Q432" s="332" t="s">
        <v>348</v>
      </c>
      <c r="R432" s="332" t="s">
        <v>522</v>
      </c>
      <c r="S432" s="332" t="s">
        <v>590</v>
      </c>
      <c r="T432" s="332" t="s">
        <v>557</v>
      </c>
      <c r="U432" s="332" t="s">
        <v>319</v>
      </c>
      <c r="V432" s="331" t="s">
        <v>642</v>
      </c>
      <c r="W432" s="332" t="s">
        <v>106</v>
      </c>
      <c r="X432" s="332" t="s">
        <v>196</v>
      </c>
      <c r="Y432" s="332" t="s">
        <v>407</v>
      </c>
      <c r="Z432" s="332" t="s">
        <v>666</v>
      </c>
      <c r="AC432" s="193" t="s">
        <v>377</v>
      </c>
      <c r="AD432" s="193" t="s">
        <v>615</v>
      </c>
      <c r="AE432" s="193" t="s">
        <v>483</v>
      </c>
      <c r="AF432" s="193" t="s">
        <v>102</v>
      </c>
      <c r="AG432" s="337" t="s">
        <v>418</v>
      </c>
      <c r="AH432" s="193" t="s">
        <v>681</v>
      </c>
      <c r="AI432" s="193" t="s">
        <v>514</v>
      </c>
      <c r="AJ432" s="193" t="s">
        <v>264</v>
      </c>
      <c r="AK432" s="193" t="s">
        <v>497</v>
      </c>
      <c r="AL432" s="193" t="s">
        <v>304</v>
      </c>
      <c r="AM432" s="193" t="s">
        <v>408</v>
      </c>
      <c r="AN432" s="193" t="s">
        <v>662</v>
      </c>
      <c r="AO432" s="336" t="s">
        <v>453</v>
      </c>
      <c r="AP432" s="193" t="s">
        <v>602</v>
      </c>
      <c r="AQ432" s="193" t="s">
        <v>165</v>
      </c>
      <c r="AR432" s="193" t="s">
        <v>493</v>
      </c>
      <c r="AS432" s="193" t="s">
        <v>367</v>
      </c>
      <c r="AT432" s="193" t="s">
        <v>442</v>
      </c>
      <c r="AU432" s="193" t="s">
        <v>637</v>
      </c>
      <c r="AV432" s="193" t="s">
        <v>245</v>
      </c>
      <c r="AW432" s="335" t="s">
        <v>642</v>
      </c>
      <c r="AX432" s="193" t="s">
        <v>355</v>
      </c>
      <c r="AY432" s="193" t="s">
        <v>553</v>
      </c>
      <c r="AZ432" s="193" t="s">
        <v>381</v>
      </c>
      <c r="BA432" s="193" t="s">
        <v>666</v>
      </c>
      <c r="BD432" s="193" t="s">
        <v>469</v>
      </c>
      <c r="BE432" s="193" t="s">
        <v>646</v>
      </c>
      <c r="BF432" s="193" t="s">
        <v>84</v>
      </c>
      <c r="BG432" s="193" t="s">
        <v>174</v>
      </c>
      <c r="BH432" s="337" t="s">
        <v>658</v>
      </c>
      <c r="BI432" s="193" t="s">
        <v>340</v>
      </c>
      <c r="BJ432" s="193" t="s">
        <v>631</v>
      </c>
      <c r="BK432" s="193" t="s">
        <v>292</v>
      </c>
      <c r="BL432" s="193" t="s">
        <v>113</v>
      </c>
      <c r="BM432" s="193" t="s">
        <v>665</v>
      </c>
      <c r="BN432" s="346" t="s">
        <v>411</v>
      </c>
      <c r="BO432" s="348" t="s">
        <v>280</v>
      </c>
      <c r="BP432" s="336" t="s">
        <v>455</v>
      </c>
      <c r="BQ432" s="347" t="s">
        <v>387</v>
      </c>
      <c r="BR432" s="349" t="s">
        <v>494</v>
      </c>
      <c r="BS432" s="193" t="s">
        <v>544</v>
      </c>
      <c r="BT432" s="193" t="s">
        <v>220</v>
      </c>
      <c r="BU432" s="193" t="s">
        <v>591</v>
      </c>
      <c r="BV432" s="193" t="s">
        <v>522</v>
      </c>
      <c r="BW432" s="193" t="s">
        <v>537</v>
      </c>
      <c r="BX432" s="335" t="s">
        <v>321</v>
      </c>
      <c r="BY432" s="193" t="s">
        <v>139</v>
      </c>
      <c r="BZ432" s="193" t="s">
        <v>254</v>
      </c>
      <c r="CA432" s="193" t="s">
        <v>112</v>
      </c>
      <c r="CB432" s="193" t="s">
        <v>153</v>
      </c>
    </row>
    <row r="433" spans="2:80" x14ac:dyDescent="0.2">
      <c r="B433" s="332" t="s">
        <v>102</v>
      </c>
      <c r="C433" s="332" t="s">
        <v>405</v>
      </c>
      <c r="D433" s="332" t="s">
        <v>533</v>
      </c>
      <c r="E433" s="334" t="s">
        <v>252</v>
      </c>
      <c r="F433" s="332" t="s">
        <v>615</v>
      </c>
      <c r="G433" s="332" t="s">
        <v>384</v>
      </c>
      <c r="H433" s="332" t="s">
        <v>125</v>
      </c>
      <c r="I433" s="332" t="s">
        <v>382</v>
      </c>
      <c r="J433" s="332" t="s">
        <v>383</v>
      </c>
      <c r="K433" s="332" t="s">
        <v>179</v>
      </c>
      <c r="L433" s="332" t="s">
        <v>288</v>
      </c>
      <c r="M433" s="332" t="s">
        <v>284</v>
      </c>
      <c r="N433" s="333" t="s">
        <v>285</v>
      </c>
      <c r="O433" s="332" t="s">
        <v>286</v>
      </c>
      <c r="P433" s="332" t="s">
        <v>287</v>
      </c>
      <c r="Q433" s="332" t="s">
        <v>644</v>
      </c>
      <c r="R433" s="332" t="s">
        <v>494</v>
      </c>
      <c r="S433" s="332" t="s">
        <v>201</v>
      </c>
      <c r="T433" s="332" t="s">
        <v>231</v>
      </c>
      <c r="U433" s="332" t="s">
        <v>409</v>
      </c>
      <c r="V433" s="332" t="s">
        <v>381</v>
      </c>
      <c r="W433" s="331" t="s">
        <v>485</v>
      </c>
      <c r="X433" s="332" t="s">
        <v>686</v>
      </c>
      <c r="Y433" s="332" t="s">
        <v>610</v>
      </c>
      <c r="Z433" s="332" t="s">
        <v>355</v>
      </c>
      <c r="AC433" s="193" t="s">
        <v>492</v>
      </c>
      <c r="AD433" s="193" t="s">
        <v>405</v>
      </c>
      <c r="AE433" s="193" t="s">
        <v>170</v>
      </c>
      <c r="AF433" s="337" t="s">
        <v>252</v>
      </c>
      <c r="AG433" s="193" t="s">
        <v>568</v>
      </c>
      <c r="AH433" s="193" t="s">
        <v>359</v>
      </c>
      <c r="AI433" s="193" t="s">
        <v>205</v>
      </c>
      <c r="AJ433" s="193" t="s">
        <v>559</v>
      </c>
      <c r="AK433" s="193" t="s">
        <v>691</v>
      </c>
      <c r="AL433" s="193" t="s">
        <v>545</v>
      </c>
      <c r="AM433" s="193" t="s">
        <v>293</v>
      </c>
      <c r="AN433" s="193" t="s">
        <v>414</v>
      </c>
      <c r="AO433" s="336" t="s">
        <v>639</v>
      </c>
      <c r="AP433" s="193" t="s">
        <v>450</v>
      </c>
      <c r="AQ433" s="193" t="s">
        <v>679</v>
      </c>
      <c r="AR433" s="193" t="s">
        <v>116</v>
      </c>
      <c r="AS433" s="193" t="s">
        <v>517</v>
      </c>
      <c r="AT433" s="193" t="s">
        <v>653</v>
      </c>
      <c r="AU433" s="193" t="s">
        <v>421</v>
      </c>
      <c r="AV433" s="193" t="s">
        <v>318</v>
      </c>
      <c r="AW433" s="193" t="s">
        <v>674</v>
      </c>
      <c r="AX433" s="335" t="s">
        <v>485</v>
      </c>
      <c r="AY433" s="193" t="s">
        <v>196</v>
      </c>
      <c r="AZ433" s="193" t="s">
        <v>610</v>
      </c>
      <c r="BA433" s="193" t="s">
        <v>240</v>
      </c>
      <c r="BD433" s="193" t="s">
        <v>319</v>
      </c>
      <c r="BE433" s="193" t="s">
        <v>133</v>
      </c>
      <c r="BF433" s="193" t="s">
        <v>249</v>
      </c>
      <c r="BG433" s="337" t="s">
        <v>218</v>
      </c>
      <c r="BH433" s="193" t="s">
        <v>203</v>
      </c>
      <c r="BI433" s="193" t="s">
        <v>607</v>
      </c>
      <c r="BJ433" s="193" t="s">
        <v>151</v>
      </c>
      <c r="BK433" s="193" t="s">
        <v>107</v>
      </c>
      <c r="BL433" s="193" t="s">
        <v>628</v>
      </c>
      <c r="BM433" s="193" t="s">
        <v>504</v>
      </c>
      <c r="BN433" s="346" t="s">
        <v>82</v>
      </c>
      <c r="BO433" s="348" t="s">
        <v>673</v>
      </c>
      <c r="BP433" s="336" t="s">
        <v>185</v>
      </c>
      <c r="BQ433" s="347" t="s">
        <v>164</v>
      </c>
      <c r="BR433" s="349" t="s">
        <v>647</v>
      </c>
      <c r="BS433" s="193" t="s">
        <v>427</v>
      </c>
      <c r="BT433" s="193" t="s">
        <v>563</v>
      </c>
      <c r="BU433" s="193" t="s">
        <v>339</v>
      </c>
      <c r="BV433" s="193" t="s">
        <v>526</v>
      </c>
      <c r="BW433" s="193" t="s">
        <v>422</v>
      </c>
      <c r="BX433" s="193" t="s">
        <v>278</v>
      </c>
      <c r="BY433" s="335" t="s">
        <v>614</v>
      </c>
      <c r="BZ433" s="193" t="s">
        <v>409</v>
      </c>
      <c r="CA433" s="193" t="s">
        <v>385</v>
      </c>
      <c r="CB433" s="193" t="s">
        <v>515</v>
      </c>
    </row>
    <row r="434" spans="2:80" x14ac:dyDescent="0.2">
      <c r="B434" s="332" t="s">
        <v>457</v>
      </c>
      <c r="C434" s="332" t="s">
        <v>130</v>
      </c>
      <c r="D434" s="334" t="s">
        <v>633</v>
      </c>
      <c r="E434" s="332" t="s">
        <v>234</v>
      </c>
      <c r="F434" s="332" t="s">
        <v>551</v>
      </c>
      <c r="G434" s="332" t="s">
        <v>425</v>
      </c>
      <c r="H434" s="332" t="s">
        <v>426</v>
      </c>
      <c r="I434" s="332" t="s">
        <v>111</v>
      </c>
      <c r="J434" s="332" t="s">
        <v>424</v>
      </c>
      <c r="K434" s="332" t="s">
        <v>325</v>
      </c>
      <c r="L434" s="332" t="s">
        <v>347</v>
      </c>
      <c r="M434" s="332" t="s">
        <v>344</v>
      </c>
      <c r="N434" s="333" t="s">
        <v>182</v>
      </c>
      <c r="O434" s="332" t="s">
        <v>345</v>
      </c>
      <c r="P434" s="332" t="s">
        <v>346</v>
      </c>
      <c r="Q434" s="332" t="s">
        <v>368</v>
      </c>
      <c r="R434" s="332" t="s">
        <v>292</v>
      </c>
      <c r="S434" s="332" t="s">
        <v>487</v>
      </c>
      <c r="T434" s="332" t="s">
        <v>611</v>
      </c>
      <c r="U434" s="332" t="s">
        <v>422</v>
      </c>
      <c r="V434" s="332" t="s">
        <v>663</v>
      </c>
      <c r="W434" s="332" t="s">
        <v>661</v>
      </c>
      <c r="X434" s="331" t="s">
        <v>301</v>
      </c>
      <c r="Y434" s="332" t="s">
        <v>256</v>
      </c>
      <c r="Z434" s="332" t="s">
        <v>520</v>
      </c>
      <c r="AC434" s="193" t="s">
        <v>234</v>
      </c>
      <c r="AD434" s="193" t="s">
        <v>457</v>
      </c>
      <c r="AE434" s="337" t="s">
        <v>633</v>
      </c>
      <c r="AF434" s="193" t="s">
        <v>551</v>
      </c>
      <c r="AG434" s="193" t="s">
        <v>130</v>
      </c>
      <c r="AH434" s="193" t="s">
        <v>412</v>
      </c>
      <c r="AI434" s="193" t="s">
        <v>180</v>
      </c>
      <c r="AJ434" s="193" t="s">
        <v>438</v>
      </c>
      <c r="AK434" s="193" t="s">
        <v>372</v>
      </c>
      <c r="AL434" s="193" t="s">
        <v>677</v>
      </c>
      <c r="AM434" s="193" t="s">
        <v>580</v>
      </c>
      <c r="AN434" s="193" t="s">
        <v>96</v>
      </c>
      <c r="AO434" s="336" t="s">
        <v>667</v>
      </c>
      <c r="AP434" s="193" t="s">
        <v>529</v>
      </c>
      <c r="AQ434" s="193" t="s">
        <v>489</v>
      </c>
      <c r="AR434" s="193" t="s">
        <v>599</v>
      </c>
      <c r="AS434" s="193" t="s">
        <v>364</v>
      </c>
      <c r="AT434" s="193" t="s">
        <v>260</v>
      </c>
      <c r="AU434" s="193" t="s">
        <v>400</v>
      </c>
      <c r="AV434" s="193" t="s">
        <v>524</v>
      </c>
      <c r="AW434" s="193" t="s">
        <v>256</v>
      </c>
      <c r="AX434" s="193" t="s">
        <v>663</v>
      </c>
      <c r="AY434" s="335" t="s">
        <v>301</v>
      </c>
      <c r="AZ434" s="193" t="s">
        <v>520</v>
      </c>
      <c r="BA434" s="193" t="s">
        <v>661</v>
      </c>
      <c r="BD434" s="193" t="s">
        <v>632</v>
      </c>
      <c r="BE434" s="193" t="s">
        <v>487</v>
      </c>
      <c r="BF434" s="337" t="s">
        <v>428</v>
      </c>
      <c r="BG434" s="193" t="s">
        <v>439</v>
      </c>
      <c r="BH434" s="193" t="s">
        <v>4</v>
      </c>
      <c r="BI434" s="193" t="s">
        <v>313</v>
      </c>
      <c r="BJ434" s="193" t="s">
        <v>126</v>
      </c>
      <c r="BK434" s="193" t="s">
        <v>267</v>
      </c>
      <c r="BL434" s="193" t="s">
        <v>370</v>
      </c>
      <c r="BM434" s="193" t="s">
        <v>201</v>
      </c>
      <c r="BN434" s="346" t="s">
        <v>660</v>
      </c>
      <c r="BO434" s="348" t="s">
        <v>538</v>
      </c>
      <c r="BP434" s="336" t="s">
        <v>590</v>
      </c>
      <c r="BQ434" s="347" t="s">
        <v>238</v>
      </c>
      <c r="BR434" s="349" t="s">
        <v>216</v>
      </c>
      <c r="BS434" s="193" t="s">
        <v>98</v>
      </c>
      <c r="BT434" s="193" t="s">
        <v>248</v>
      </c>
      <c r="BU434" s="193" t="s">
        <v>678</v>
      </c>
      <c r="BV434" s="193" t="s">
        <v>149</v>
      </c>
      <c r="BW434" s="193" t="s">
        <v>566</v>
      </c>
      <c r="BX434" s="193" t="s">
        <v>490</v>
      </c>
      <c r="BY434" s="193" t="s">
        <v>80</v>
      </c>
      <c r="BZ434" s="335" t="s">
        <v>461</v>
      </c>
      <c r="CA434" s="193" t="s">
        <v>525</v>
      </c>
      <c r="CB434" s="193" t="s">
        <v>419</v>
      </c>
    </row>
    <row r="435" spans="2:80" x14ac:dyDescent="0.2">
      <c r="B435" s="332" t="s">
        <v>641</v>
      </c>
      <c r="C435" s="334" t="s">
        <v>295</v>
      </c>
      <c r="D435" s="332" t="s">
        <v>483</v>
      </c>
      <c r="E435" s="332" t="s">
        <v>564</v>
      </c>
      <c r="F435" s="332" t="s">
        <v>328</v>
      </c>
      <c r="G435" s="332" t="s">
        <v>242</v>
      </c>
      <c r="H435" s="332" t="s">
        <v>467</v>
      </c>
      <c r="I435" s="332" t="s">
        <v>188</v>
      </c>
      <c r="J435" s="332" t="s">
        <v>465</v>
      </c>
      <c r="K435" s="332" t="s">
        <v>466</v>
      </c>
      <c r="L435" s="332" t="s">
        <v>94</v>
      </c>
      <c r="M435" s="332" t="s">
        <v>90</v>
      </c>
      <c r="N435" s="333" t="s">
        <v>91</v>
      </c>
      <c r="O435" s="332" t="s">
        <v>92</v>
      </c>
      <c r="P435" s="332" t="s">
        <v>93</v>
      </c>
      <c r="Q435" s="332" t="s">
        <v>555</v>
      </c>
      <c r="R435" s="332" t="s">
        <v>658</v>
      </c>
      <c r="S435" s="332" t="s">
        <v>525</v>
      </c>
      <c r="T435" s="332" t="s">
        <v>2</v>
      </c>
      <c r="U435" s="332" t="s">
        <v>164</v>
      </c>
      <c r="V435" s="332" t="s">
        <v>173</v>
      </c>
      <c r="W435" s="332" t="s">
        <v>135</v>
      </c>
      <c r="X435" s="332" t="s">
        <v>553</v>
      </c>
      <c r="Y435" s="331" t="s">
        <v>671</v>
      </c>
      <c r="Z435" s="332" t="s">
        <v>627</v>
      </c>
      <c r="AC435" s="193" t="s">
        <v>593</v>
      </c>
      <c r="AD435" s="337" t="s">
        <v>295</v>
      </c>
      <c r="AE435" s="193" t="s">
        <v>192</v>
      </c>
      <c r="AF435" s="193" t="s">
        <v>564</v>
      </c>
      <c r="AG435" s="193" t="s">
        <v>444</v>
      </c>
      <c r="AH435" s="193" t="s">
        <v>478</v>
      </c>
      <c r="AI435" s="193" t="s">
        <v>527</v>
      </c>
      <c r="AJ435" s="193" t="s">
        <v>684</v>
      </c>
      <c r="AK435" s="193" t="s">
        <v>244</v>
      </c>
      <c r="AL435" s="193" t="s">
        <v>323</v>
      </c>
      <c r="AM435" s="193" t="s">
        <v>689</v>
      </c>
      <c r="AN435" s="193" t="s">
        <v>612</v>
      </c>
      <c r="AO435" s="336" t="s">
        <v>523</v>
      </c>
      <c r="AP435" s="193" t="s">
        <v>123</v>
      </c>
      <c r="AQ435" s="193" t="s">
        <v>499</v>
      </c>
      <c r="AR435" s="193" t="s">
        <v>200</v>
      </c>
      <c r="AS435" s="193" t="s">
        <v>622</v>
      </c>
      <c r="AT435" s="193" t="s">
        <v>556</v>
      </c>
      <c r="AU435" s="193" t="s">
        <v>184</v>
      </c>
      <c r="AV435" s="193" t="s">
        <v>547</v>
      </c>
      <c r="AW435" s="193" t="s">
        <v>106</v>
      </c>
      <c r="AX435" s="193" t="s">
        <v>135</v>
      </c>
      <c r="AY435" s="193" t="s">
        <v>588</v>
      </c>
      <c r="AZ435" s="335" t="s">
        <v>671</v>
      </c>
      <c r="BA435" s="193" t="s">
        <v>407</v>
      </c>
      <c r="BD435" s="193" t="s">
        <v>152</v>
      </c>
      <c r="BE435" s="337" t="s">
        <v>558</v>
      </c>
      <c r="BF435" s="193" t="s">
        <v>460</v>
      </c>
      <c r="BG435" s="193" t="s">
        <v>505</v>
      </c>
      <c r="BH435" s="193" t="s">
        <v>417</v>
      </c>
      <c r="BI435" s="193" t="s">
        <v>555</v>
      </c>
      <c r="BJ435" s="193" t="s">
        <v>468</v>
      </c>
      <c r="BK435" s="193" t="s">
        <v>479</v>
      </c>
      <c r="BL435" s="193" t="s">
        <v>83</v>
      </c>
      <c r="BM435" s="193" t="s">
        <v>648</v>
      </c>
      <c r="BN435" s="346" t="s">
        <v>194</v>
      </c>
      <c r="BO435" s="348" t="s">
        <v>368</v>
      </c>
      <c r="BP435" s="336" t="s">
        <v>262</v>
      </c>
      <c r="BQ435" s="347" t="s">
        <v>99</v>
      </c>
      <c r="BR435" s="349" t="s">
        <v>305</v>
      </c>
      <c r="BS435" s="193" t="s">
        <v>299</v>
      </c>
      <c r="BT435" s="193" t="s">
        <v>644</v>
      </c>
      <c r="BU435" s="193" t="s">
        <v>386</v>
      </c>
      <c r="BV435" s="193" t="s">
        <v>626</v>
      </c>
      <c r="BW435" s="193" t="s">
        <v>279</v>
      </c>
      <c r="BX435" s="193" t="s">
        <v>362</v>
      </c>
      <c r="BY435" s="193" t="s">
        <v>688</v>
      </c>
      <c r="BZ435" s="193" t="s">
        <v>219</v>
      </c>
      <c r="CA435" s="335" t="s">
        <v>592</v>
      </c>
      <c r="CB435" s="193" t="s">
        <v>348</v>
      </c>
    </row>
    <row r="436" spans="2:80" x14ac:dyDescent="0.2">
      <c r="B436" s="334" t="s">
        <v>519</v>
      </c>
      <c r="C436" s="332" t="s">
        <v>492</v>
      </c>
      <c r="D436" s="332" t="s">
        <v>192</v>
      </c>
      <c r="E436" s="332" t="s">
        <v>568</v>
      </c>
      <c r="F436" s="332" t="s">
        <v>354</v>
      </c>
      <c r="G436" s="332" t="s">
        <v>374</v>
      </c>
      <c r="H436" s="332" t="s">
        <v>503</v>
      </c>
      <c r="I436" s="332" t="s">
        <v>502</v>
      </c>
      <c r="J436" s="332" t="s">
        <v>303</v>
      </c>
      <c r="K436" s="332" t="s">
        <v>416</v>
      </c>
      <c r="L436" s="332" t="s">
        <v>163</v>
      </c>
      <c r="M436" s="332" t="s">
        <v>159</v>
      </c>
      <c r="N436" s="333" t="s">
        <v>160</v>
      </c>
      <c r="O436" s="332" t="s">
        <v>161</v>
      </c>
      <c r="P436" s="332" t="s">
        <v>162</v>
      </c>
      <c r="Q436" s="332" t="s">
        <v>460</v>
      </c>
      <c r="R436" s="332" t="s">
        <v>139</v>
      </c>
      <c r="S436" s="332" t="s">
        <v>98</v>
      </c>
      <c r="T436" s="332" t="s">
        <v>451</v>
      </c>
      <c r="U436" s="332" t="s">
        <v>628</v>
      </c>
      <c r="V436" s="332" t="s">
        <v>448</v>
      </c>
      <c r="W436" s="332" t="s">
        <v>674</v>
      </c>
      <c r="X436" s="332" t="s">
        <v>588</v>
      </c>
      <c r="Y436" s="332" t="s">
        <v>240</v>
      </c>
      <c r="Z436" s="331" t="s">
        <v>315</v>
      </c>
      <c r="AC436" s="337" t="s">
        <v>519</v>
      </c>
      <c r="AD436" s="193" t="s">
        <v>328</v>
      </c>
      <c r="AE436" s="193" t="s">
        <v>533</v>
      </c>
      <c r="AF436" s="193" t="s">
        <v>641</v>
      </c>
      <c r="AG436" s="193" t="s">
        <v>354</v>
      </c>
      <c r="AH436" s="193" t="s">
        <v>120</v>
      </c>
      <c r="AI436" s="193" t="s">
        <v>670</v>
      </c>
      <c r="AJ436" s="193" t="s">
        <v>109</v>
      </c>
      <c r="AK436" s="193" t="s">
        <v>399</v>
      </c>
      <c r="AL436" s="193" t="s">
        <v>463</v>
      </c>
      <c r="AM436" s="193" t="s">
        <v>561</v>
      </c>
      <c r="AN436" s="193" t="s">
        <v>554</v>
      </c>
      <c r="AO436" s="336" t="s">
        <v>233</v>
      </c>
      <c r="AP436" s="193" t="s">
        <v>682</v>
      </c>
      <c r="AQ436" s="193" t="s">
        <v>584</v>
      </c>
      <c r="AR436" s="193" t="s">
        <v>482</v>
      </c>
      <c r="AS436" s="193" t="s">
        <v>459</v>
      </c>
      <c r="AT436" s="193" t="s">
        <v>308</v>
      </c>
      <c r="AU436" s="193" t="s">
        <v>138</v>
      </c>
      <c r="AV436" s="193" t="s">
        <v>575</v>
      </c>
      <c r="AW436" s="193" t="s">
        <v>448</v>
      </c>
      <c r="AX436" s="193" t="s">
        <v>627</v>
      </c>
      <c r="AY436" s="193" t="s">
        <v>686</v>
      </c>
      <c r="AZ436" s="193" t="s">
        <v>173</v>
      </c>
      <c r="BA436" s="335" t="s">
        <v>315</v>
      </c>
      <c r="BD436" s="337" t="s">
        <v>669</v>
      </c>
      <c r="BE436" s="193" t="s">
        <v>277</v>
      </c>
      <c r="BF436" s="193" t="s">
        <v>613</v>
      </c>
      <c r="BG436" s="193" t="s">
        <v>231</v>
      </c>
      <c r="BH436" s="193" t="s">
        <v>309</v>
      </c>
      <c r="BI436" s="193" t="s">
        <v>495</v>
      </c>
      <c r="BJ436" s="193" t="s">
        <v>557</v>
      </c>
      <c r="BK436" s="193" t="s">
        <v>458</v>
      </c>
      <c r="BL436" s="193" t="s">
        <v>532</v>
      </c>
      <c r="BM436" s="193" t="s">
        <v>217</v>
      </c>
      <c r="BN436" s="346" t="s">
        <v>451</v>
      </c>
      <c r="BO436" s="348" t="s">
        <v>567</v>
      </c>
      <c r="BP436" s="336" t="s">
        <v>150</v>
      </c>
      <c r="BQ436" s="347" t="s">
        <v>397</v>
      </c>
      <c r="BR436" s="349" t="s">
        <v>506</v>
      </c>
      <c r="BS436" s="193" t="s">
        <v>81</v>
      </c>
      <c r="BT436" s="193" t="s">
        <v>118</v>
      </c>
      <c r="BU436" s="193" t="s">
        <v>2</v>
      </c>
      <c r="BV436" s="193" t="s">
        <v>379</v>
      </c>
      <c r="BW436" s="193" t="s">
        <v>177</v>
      </c>
      <c r="BX436" s="193" t="s">
        <v>611</v>
      </c>
      <c r="BY436" s="193" t="s">
        <v>429</v>
      </c>
      <c r="BZ436" s="193" t="s">
        <v>586</v>
      </c>
      <c r="CA436" s="193" t="s">
        <v>338</v>
      </c>
      <c r="CB436" s="335" t="s">
        <v>357</v>
      </c>
    </row>
    <row r="439" spans="2:80" x14ac:dyDescent="0.2">
      <c r="B439" s="332" t="s">
        <v>472</v>
      </c>
      <c r="C439" s="332" t="s">
        <v>449</v>
      </c>
      <c r="D439" s="332" t="s">
        <v>540</v>
      </c>
      <c r="E439" s="332" t="s">
        <v>202</v>
      </c>
      <c r="F439" s="332" t="s">
        <v>289</v>
      </c>
      <c r="G439" s="332" t="s">
        <v>247</v>
      </c>
      <c r="H439" s="332" t="s">
        <v>576</v>
      </c>
      <c r="I439" s="332" t="s">
        <v>375</v>
      </c>
      <c r="J439" s="332" t="s">
        <v>401</v>
      </c>
      <c r="K439" s="332" t="s">
        <v>693</v>
      </c>
      <c r="L439" s="332" t="s">
        <v>569</v>
      </c>
      <c r="M439" s="332" t="s">
        <v>259</v>
      </c>
      <c r="N439" s="332" t="s">
        <v>617</v>
      </c>
      <c r="O439" s="332" t="s">
        <v>440</v>
      </c>
      <c r="P439" s="332" t="s">
        <v>110</v>
      </c>
      <c r="Q439" s="332" t="s">
        <v>99</v>
      </c>
      <c r="R439" s="332" t="s">
        <v>84</v>
      </c>
      <c r="S439" s="332" t="s">
        <v>149</v>
      </c>
      <c r="T439" s="332" t="s">
        <v>217</v>
      </c>
      <c r="U439" s="332" t="s">
        <v>278</v>
      </c>
      <c r="V439" s="332" t="s">
        <v>642</v>
      </c>
      <c r="W439" s="332" t="s">
        <v>485</v>
      </c>
      <c r="X439" s="332" t="s">
        <v>301</v>
      </c>
      <c r="Y439" s="332" t="s">
        <v>671</v>
      </c>
      <c r="Z439" s="332" t="s">
        <v>315</v>
      </c>
      <c r="AC439" s="193" t="s">
        <v>472</v>
      </c>
      <c r="AD439" s="193" t="s">
        <v>449</v>
      </c>
      <c r="AE439" s="193" t="s">
        <v>540</v>
      </c>
      <c r="AF439" s="193" t="s">
        <v>202</v>
      </c>
      <c r="AG439" s="193" t="s">
        <v>289</v>
      </c>
      <c r="AH439" s="193" t="s">
        <v>247</v>
      </c>
      <c r="AI439" s="193" t="s">
        <v>576</v>
      </c>
      <c r="AJ439" s="193" t="s">
        <v>375</v>
      </c>
      <c r="AK439" s="193" t="s">
        <v>401</v>
      </c>
      <c r="AL439" s="193" t="s">
        <v>693</v>
      </c>
      <c r="AM439" s="193" t="s">
        <v>569</v>
      </c>
      <c r="AN439" s="193" t="s">
        <v>259</v>
      </c>
      <c r="AO439" s="193" t="s">
        <v>617</v>
      </c>
      <c r="AP439" s="193" t="s">
        <v>440</v>
      </c>
      <c r="AQ439" s="193" t="s">
        <v>110</v>
      </c>
      <c r="AR439" s="193" t="s">
        <v>99</v>
      </c>
      <c r="AS439" s="193" t="s">
        <v>84</v>
      </c>
      <c r="AT439" s="193" t="s">
        <v>149</v>
      </c>
      <c r="AU439" s="193" t="s">
        <v>217</v>
      </c>
      <c r="AV439" s="193" t="s">
        <v>278</v>
      </c>
      <c r="AW439" s="193" t="s">
        <v>642</v>
      </c>
      <c r="AX439" s="193" t="s">
        <v>485</v>
      </c>
      <c r="AY439" s="193" t="s">
        <v>301</v>
      </c>
      <c r="AZ439" s="193" t="s">
        <v>671</v>
      </c>
      <c r="BA439" s="193" t="s">
        <v>315</v>
      </c>
      <c r="BD439" s="193" t="s">
        <v>587</v>
      </c>
      <c r="BE439" s="193" t="s">
        <v>380</v>
      </c>
      <c r="BF439" s="193" t="s">
        <v>573</v>
      </c>
      <c r="BG439" s="193" t="s">
        <v>166</v>
      </c>
      <c r="BH439" s="193" t="s">
        <v>652</v>
      </c>
      <c r="BI439" s="193" t="s">
        <v>548</v>
      </c>
      <c r="BJ439" s="193" t="s">
        <v>605</v>
      </c>
      <c r="BK439" s="193" t="s">
        <v>122</v>
      </c>
      <c r="BL439" s="193" t="s">
        <v>114</v>
      </c>
      <c r="BM439" s="193" t="s">
        <v>528</v>
      </c>
      <c r="BN439" s="193" t="s">
        <v>243</v>
      </c>
      <c r="BO439" s="193" t="s">
        <v>477</v>
      </c>
      <c r="BP439" s="193" t="s">
        <v>617</v>
      </c>
      <c r="BQ439" s="193" t="s">
        <v>199</v>
      </c>
      <c r="BR439" s="193" t="s">
        <v>594</v>
      </c>
      <c r="BS439" s="193" t="s">
        <v>295</v>
      </c>
      <c r="BT439" s="193" t="s">
        <v>418</v>
      </c>
      <c r="BU439" s="193" t="s">
        <v>633</v>
      </c>
      <c r="BV439" s="193" t="s">
        <v>519</v>
      </c>
      <c r="BW439" s="193" t="s">
        <v>252</v>
      </c>
      <c r="BX439" s="193" t="s">
        <v>321</v>
      </c>
      <c r="BY439" s="193" t="s">
        <v>614</v>
      </c>
      <c r="BZ439" s="193" t="s">
        <v>461</v>
      </c>
      <c r="CA439" s="193" t="s">
        <v>592</v>
      </c>
      <c r="CB439" s="193" t="s">
        <v>357</v>
      </c>
    </row>
    <row r="440" spans="2:80" x14ac:dyDescent="0.2">
      <c r="B440" s="332" t="s">
        <v>519</v>
      </c>
      <c r="C440" s="332" t="s">
        <v>295</v>
      </c>
      <c r="D440" s="332" t="s">
        <v>633</v>
      </c>
      <c r="E440" s="332" t="s">
        <v>252</v>
      </c>
      <c r="F440" s="332" t="s">
        <v>365</v>
      </c>
      <c r="G440" s="332" t="s">
        <v>166</v>
      </c>
      <c r="H440" s="332" t="s">
        <v>587</v>
      </c>
      <c r="I440" s="332" t="s">
        <v>573</v>
      </c>
      <c r="J440" s="332" t="s">
        <v>652</v>
      </c>
      <c r="K440" s="332" t="s">
        <v>380</v>
      </c>
      <c r="L440" s="332" t="s">
        <v>199</v>
      </c>
      <c r="M440" s="332" t="s">
        <v>243</v>
      </c>
      <c r="N440" s="332" t="s">
        <v>617</v>
      </c>
      <c r="O440" s="332" t="s">
        <v>594</v>
      </c>
      <c r="P440" s="332" t="s">
        <v>112</v>
      </c>
      <c r="Q440" s="332" t="s">
        <v>592</v>
      </c>
      <c r="R440" s="332" t="s">
        <v>321</v>
      </c>
      <c r="S440" s="332" t="s">
        <v>461</v>
      </c>
      <c r="T440" s="332" t="s">
        <v>357</v>
      </c>
      <c r="U440" s="332" t="s">
        <v>614</v>
      </c>
      <c r="V440" s="332" t="s">
        <v>114</v>
      </c>
      <c r="W440" s="332" t="s">
        <v>548</v>
      </c>
      <c r="X440" s="332" t="s">
        <v>122</v>
      </c>
      <c r="Y440" s="332" t="s">
        <v>528</v>
      </c>
      <c r="Z440" s="332" t="s">
        <v>605</v>
      </c>
      <c r="AC440" s="193" t="s">
        <v>519</v>
      </c>
      <c r="AD440" s="193" t="s">
        <v>295</v>
      </c>
      <c r="AE440" s="193" t="s">
        <v>633</v>
      </c>
      <c r="AF440" s="193" t="s">
        <v>252</v>
      </c>
      <c r="AG440" s="193" t="s">
        <v>418</v>
      </c>
      <c r="AH440" s="193" t="s">
        <v>166</v>
      </c>
      <c r="AI440" s="193" t="s">
        <v>587</v>
      </c>
      <c r="AJ440" s="193" t="s">
        <v>573</v>
      </c>
      <c r="AK440" s="193" t="s">
        <v>652</v>
      </c>
      <c r="AL440" s="193" t="s">
        <v>380</v>
      </c>
      <c r="AM440" s="193" t="s">
        <v>199</v>
      </c>
      <c r="AN440" s="193" t="s">
        <v>243</v>
      </c>
      <c r="AO440" s="193" t="s">
        <v>617</v>
      </c>
      <c r="AP440" s="193" t="s">
        <v>594</v>
      </c>
      <c r="AQ440" s="193" t="s">
        <v>477</v>
      </c>
      <c r="AR440" s="193" t="s">
        <v>592</v>
      </c>
      <c r="AS440" s="193" t="s">
        <v>321</v>
      </c>
      <c r="AT440" s="193" t="s">
        <v>461</v>
      </c>
      <c r="AU440" s="193" t="s">
        <v>357</v>
      </c>
      <c r="AV440" s="193" t="s">
        <v>614</v>
      </c>
      <c r="AW440" s="193" t="s">
        <v>114</v>
      </c>
      <c r="AX440" s="193" t="s">
        <v>548</v>
      </c>
      <c r="AY440" s="193" t="s">
        <v>122</v>
      </c>
      <c r="AZ440" s="193" t="s">
        <v>528</v>
      </c>
      <c r="BA440" s="193" t="s">
        <v>605</v>
      </c>
      <c r="BD440" s="193" t="s">
        <v>669</v>
      </c>
      <c r="BE440" s="193" t="s">
        <v>558</v>
      </c>
      <c r="BF440" s="193" t="s">
        <v>428</v>
      </c>
      <c r="BG440" s="193" t="s">
        <v>218</v>
      </c>
      <c r="BH440" s="193" t="s">
        <v>658</v>
      </c>
      <c r="BI440" s="193" t="s">
        <v>471</v>
      </c>
      <c r="BJ440" s="193" t="s">
        <v>181</v>
      </c>
      <c r="BK440" s="193" t="s">
        <v>300</v>
      </c>
      <c r="BL440" s="193" t="s">
        <v>245</v>
      </c>
      <c r="BM440" s="193" t="s">
        <v>593</v>
      </c>
      <c r="BN440" s="193" t="s">
        <v>685</v>
      </c>
      <c r="BO440" s="193" t="s">
        <v>96</v>
      </c>
      <c r="BP440" s="193" t="s">
        <v>617</v>
      </c>
      <c r="BQ440" s="193" t="s">
        <v>509</v>
      </c>
      <c r="BR440" s="193" t="s">
        <v>344</v>
      </c>
      <c r="BS440" s="193" t="s">
        <v>187</v>
      </c>
      <c r="BT440" s="193" t="s">
        <v>543</v>
      </c>
      <c r="BU440" s="193" t="s">
        <v>74</v>
      </c>
      <c r="BV440" s="193" t="s">
        <v>463</v>
      </c>
      <c r="BW440" s="193" t="s">
        <v>674</v>
      </c>
      <c r="BX440" s="193" t="s">
        <v>147</v>
      </c>
      <c r="BY440" s="193" t="s">
        <v>695</v>
      </c>
      <c r="BZ440" s="193" t="s">
        <v>403</v>
      </c>
      <c r="CA440" s="193" t="s">
        <v>650</v>
      </c>
      <c r="CB440" s="193" t="s">
        <v>125</v>
      </c>
    </row>
    <row r="450" spans="2:80" x14ac:dyDescent="0.2">
      <c r="N450" s="345">
        <v>6</v>
      </c>
      <c r="AO450" s="345">
        <v>22</v>
      </c>
      <c r="BP450" s="345">
        <v>38</v>
      </c>
    </row>
    <row r="453" spans="2:80" ht="15.75" x14ac:dyDescent="0.25">
      <c r="N453" s="329" t="s">
        <v>732</v>
      </c>
      <c r="AO453" s="329" t="s">
        <v>734</v>
      </c>
      <c r="BP453" s="329" t="s">
        <v>736</v>
      </c>
    </row>
    <row r="454" spans="2:80" ht="15" x14ac:dyDescent="0.25">
      <c r="N454" s="330" t="s">
        <v>857</v>
      </c>
      <c r="AO454" s="330" t="s">
        <v>857</v>
      </c>
      <c r="BP454" s="330" t="s">
        <v>857</v>
      </c>
    </row>
    <row r="456" spans="2:80" ht="15" x14ac:dyDescent="0.25">
      <c r="B456" s="24">
        <v>12</v>
      </c>
      <c r="C456" s="24">
        <v>101</v>
      </c>
      <c r="D456" s="24">
        <v>95</v>
      </c>
      <c r="E456" s="24">
        <v>59</v>
      </c>
      <c r="F456" s="24">
        <v>48</v>
      </c>
      <c r="G456" s="24">
        <v>524</v>
      </c>
      <c r="H456" s="24">
        <v>613</v>
      </c>
      <c r="I456" s="24">
        <v>577</v>
      </c>
      <c r="J456" s="24">
        <v>566</v>
      </c>
      <c r="K456" s="24">
        <v>535</v>
      </c>
      <c r="L456" s="24">
        <v>381</v>
      </c>
      <c r="M456" s="24">
        <v>500</v>
      </c>
      <c r="N456" s="24">
        <v>464</v>
      </c>
      <c r="O456" s="24">
        <v>428</v>
      </c>
      <c r="P456" s="24">
        <v>417</v>
      </c>
      <c r="Q456" s="24">
        <v>268</v>
      </c>
      <c r="R456" s="24">
        <v>357</v>
      </c>
      <c r="S456" s="24">
        <v>346</v>
      </c>
      <c r="T456" s="24">
        <v>315</v>
      </c>
      <c r="U456" s="24">
        <v>279</v>
      </c>
      <c r="V456" s="24">
        <v>130</v>
      </c>
      <c r="W456" s="24">
        <v>244</v>
      </c>
      <c r="X456" s="24">
        <v>208</v>
      </c>
      <c r="Y456" s="24">
        <v>197</v>
      </c>
      <c r="Z456" s="24">
        <v>161</v>
      </c>
      <c r="AC456" s="24">
        <v>12</v>
      </c>
      <c r="AD456" s="24">
        <v>76</v>
      </c>
      <c r="AE456" s="24">
        <v>109</v>
      </c>
      <c r="AF456" s="24">
        <v>70</v>
      </c>
      <c r="AG456" s="24">
        <v>48</v>
      </c>
      <c r="AH456" s="24">
        <v>399</v>
      </c>
      <c r="AI456" s="24">
        <v>463</v>
      </c>
      <c r="AJ456" s="24">
        <v>491</v>
      </c>
      <c r="AK456" s="24">
        <v>427</v>
      </c>
      <c r="AL456" s="24">
        <v>410</v>
      </c>
      <c r="AM456" s="24">
        <v>518</v>
      </c>
      <c r="AN456" s="24">
        <v>582</v>
      </c>
      <c r="AO456" s="24">
        <v>615</v>
      </c>
      <c r="AP456" s="24">
        <v>571</v>
      </c>
      <c r="AQ456" s="24">
        <v>529</v>
      </c>
      <c r="AR456" s="24">
        <v>256</v>
      </c>
      <c r="AS456" s="24">
        <v>350</v>
      </c>
      <c r="AT456" s="24">
        <v>353</v>
      </c>
      <c r="AU456" s="24">
        <v>314</v>
      </c>
      <c r="AV456" s="24">
        <v>292</v>
      </c>
      <c r="AW456" s="24">
        <v>130</v>
      </c>
      <c r="AX456" s="24">
        <v>219</v>
      </c>
      <c r="AY456" s="24">
        <v>247</v>
      </c>
      <c r="AZ456" s="24">
        <v>183</v>
      </c>
      <c r="BA456" s="24">
        <v>161</v>
      </c>
      <c r="BD456" s="24">
        <v>3</v>
      </c>
      <c r="BE456" s="24">
        <v>525</v>
      </c>
      <c r="BF456" s="24">
        <v>392</v>
      </c>
      <c r="BG456" s="24">
        <v>264</v>
      </c>
      <c r="BH456" s="24">
        <v>131</v>
      </c>
      <c r="BI456" s="24">
        <v>74</v>
      </c>
      <c r="BJ456" s="24">
        <v>566</v>
      </c>
      <c r="BK456" s="24">
        <v>438</v>
      </c>
      <c r="BL456" s="24">
        <v>310</v>
      </c>
      <c r="BM456" s="24">
        <v>177</v>
      </c>
      <c r="BN456" s="24">
        <v>120</v>
      </c>
      <c r="BO456" s="24">
        <v>612</v>
      </c>
      <c r="BP456" s="24">
        <v>484</v>
      </c>
      <c r="BQ456" s="24">
        <v>351</v>
      </c>
      <c r="BR456" s="24">
        <v>248</v>
      </c>
      <c r="BS456" s="24">
        <v>36</v>
      </c>
      <c r="BT456" s="24">
        <v>533</v>
      </c>
      <c r="BU456" s="24">
        <v>405</v>
      </c>
      <c r="BV456" s="24">
        <v>297</v>
      </c>
      <c r="BW456" s="24">
        <v>169</v>
      </c>
      <c r="BX456" s="24">
        <v>82</v>
      </c>
      <c r="BY456" s="24">
        <v>579</v>
      </c>
      <c r="BZ456" s="24">
        <v>471</v>
      </c>
      <c r="CA456" s="24">
        <v>343</v>
      </c>
      <c r="CB456" s="24">
        <v>215</v>
      </c>
    </row>
    <row r="457" spans="2:80" ht="15" x14ac:dyDescent="0.25">
      <c r="B457" s="24">
        <v>70</v>
      </c>
      <c r="C457" s="24">
        <v>34</v>
      </c>
      <c r="D457" s="24">
        <v>23</v>
      </c>
      <c r="E457" s="24">
        <v>112</v>
      </c>
      <c r="F457" s="24">
        <v>76</v>
      </c>
      <c r="G457" s="24">
        <v>552</v>
      </c>
      <c r="H457" s="24">
        <v>541</v>
      </c>
      <c r="I457" s="24">
        <v>510</v>
      </c>
      <c r="J457" s="24">
        <v>624</v>
      </c>
      <c r="K457" s="24">
        <v>588</v>
      </c>
      <c r="L457" s="24">
        <v>439</v>
      </c>
      <c r="M457" s="24">
        <v>403</v>
      </c>
      <c r="N457" s="24">
        <v>392</v>
      </c>
      <c r="O457" s="24">
        <v>481</v>
      </c>
      <c r="P457" s="24">
        <v>475</v>
      </c>
      <c r="Q457" s="24">
        <v>321</v>
      </c>
      <c r="R457" s="24">
        <v>290</v>
      </c>
      <c r="S457" s="24">
        <v>254</v>
      </c>
      <c r="T457" s="24">
        <v>368</v>
      </c>
      <c r="U457" s="24">
        <v>332</v>
      </c>
      <c r="V457" s="24">
        <v>183</v>
      </c>
      <c r="W457" s="24">
        <v>172</v>
      </c>
      <c r="X457" s="24">
        <v>136</v>
      </c>
      <c r="Y457" s="24">
        <v>230</v>
      </c>
      <c r="Z457" s="24">
        <v>219</v>
      </c>
      <c r="AC457" s="24">
        <v>73</v>
      </c>
      <c r="AD457" s="24">
        <v>34</v>
      </c>
      <c r="AE457" s="24">
        <v>95</v>
      </c>
      <c r="AF457" s="24">
        <v>112</v>
      </c>
      <c r="AG457" s="24">
        <v>1</v>
      </c>
      <c r="AH457" s="24">
        <v>435</v>
      </c>
      <c r="AI457" s="24">
        <v>416</v>
      </c>
      <c r="AJ457" s="24">
        <v>452</v>
      </c>
      <c r="AK457" s="24">
        <v>499</v>
      </c>
      <c r="AL457" s="24">
        <v>388</v>
      </c>
      <c r="AM457" s="24">
        <v>554</v>
      </c>
      <c r="AN457" s="24">
        <v>540</v>
      </c>
      <c r="AO457" s="24">
        <v>596</v>
      </c>
      <c r="AP457" s="24">
        <v>618</v>
      </c>
      <c r="AQ457" s="24">
        <v>507</v>
      </c>
      <c r="AR457" s="24">
        <v>317</v>
      </c>
      <c r="AS457" s="24">
        <v>278</v>
      </c>
      <c r="AT457" s="24">
        <v>339</v>
      </c>
      <c r="AU457" s="24">
        <v>356</v>
      </c>
      <c r="AV457" s="24">
        <v>275</v>
      </c>
      <c r="AW457" s="24">
        <v>186</v>
      </c>
      <c r="AX457" s="24">
        <v>172</v>
      </c>
      <c r="AY457" s="24">
        <v>208</v>
      </c>
      <c r="AZ457" s="24">
        <v>230</v>
      </c>
      <c r="BA457" s="24">
        <v>144</v>
      </c>
      <c r="BD457" s="24">
        <v>168</v>
      </c>
      <c r="BE457" s="24">
        <v>40</v>
      </c>
      <c r="BF457" s="24">
        <v>532</v>
      </c>
      <c r="BG457" s="24">
        <v>404</v>
      </c>
      <c r="BH457" s="24">
        <v>296</v>
      </c>
      <c r="BI457" s="24">
        <v>214</v>
      </c>
      <c r="BJ457" s="24">
        <v>81</v>
      </c>
      <c r="BK457" s="24">
        <v>578</v>
      </c>
      <c r="BL457" s="24">
        <v>475</v>
      </c>
      <c r="BM457" s="24">
        <v>342</v>
      </c>
      <c r="BN457" s="24">
        <v>135</v>
      </c>
      <c r="BO457" s="24">
        <v>2</v>
      </c>
      <c r="BP457" s="24">
        <v>524</v>
      </c>
      <c r="BQ457" s="24">
        <v>391</v>
      </c>
      <c r="BR457" s="24">
        <v>263</v>
      </c>
      <c r="BS457" s="24">
        <v>176</v>
      </c>
      <c r="BT457" s="24">
        <v>73</v>
      </c>
      <c r="BU457" s="24">
        <v>570</v>
      </c>
      <c r="BV457" s="24">
        <v>437</v>
      </c>
      <c r="BW457" s="24">
        <v>309</v>
      </c>
      <c r="BX457" s="24">
        <v>247</v>
      </c>
      <c r="BY457" s="24">
        <v>119</v>
      </c>
      <c r="BZ457" s="24">
        <v>611</v>
      </c>
      <c r="CA457" s="24">
        <v>483</v>
      </c>
      <c r="CB457" s="24">
        <v>355</v>
      </c>
    </row>
    <row r="458" spans="2:80" ht="15" x14ac:dyDescent="0.25">
      <c r="B458" s="24">
        <v>123</v>
      </c>
      <c r="C458" s="24">
        <v>87</v>
      </c>
      <c r="D458" s="24">
        <v>51</v>
      </c>
      <c r="E458" s="24">
        <v>45</v>
      </c>
      <c r="F458" s="24">
        <v>9</v>
      </c>
      <c r="G458" s="24">
        <v>610</v>
      </c>
      <c r="H458" s="24">
        <v>599</v>
      </c>
      <c r="I458" s="24">
        <v>563</v>
      </c>
      <c r="J458" s="24">
        <v>527</v>
      </c>
      <c r="K458" s="24">
        <v>516</v>
      </c>
      <c r="L458" s="24">
        <v>492</v>
      </c>
      <c r="M458" s="24">
        <v>456</v>
      </c>
      <c r="N458" s="24">
        <v>450</v>
      </c>
      <c r="O458" s="24">
        <v>414</v>
      </c>
      <c r="P458" s="24">
        <v>378</v>
      </c>
      <c r="Q458" s="24">
        <v>354</v>
      </c>
      <c r="R458" s="24">
        <v>343</v>
      </c>
      <c r="S458" s="24">
        <v>307</v>
      </c>
      <c r="T458" s="24">
        <v>296</v>
      </c>
      <c r="U458" s="24">
        <v>265</v>
      </c>
      <c r="V458" s="24">
        <v>236</v>
      </c>
      <c r="W458" s="24">
        <v>205</v>
      </c>
      <c r="X458" s="24">
        <v>194</v>
      </c>
      <c r="Y458" s="24">
        <v>158</v>
      </c>
      <c r="Z458" s="24">
        <v>147</v>
      </c>
      <c r="AC458" s="24">
        <v>45</v>
      </c>
      <c r="AD458" s="24">
        <v>123</v>
      </c>
      <c r="AE458" s="24">
        <v>51</v>
      </c>
      <c r="AF458" s="24">
        <v>9</v>
      </c>
      <c r="AG458" s="24">
        <v>87</v>
      </c>
      <c r="AH458" s="24">
        <v>402</v>
      </c>
      <c r="AI458" s="24">
        <v>485</v>
      </c>
      <c r="AJ458" s="24">
        <v>438</v>
      </c>
      <c r="AK458" s="24">
        <v>391</v>
      </c>
      <c r="AL458" s="24">
        <v>474</v>
      </c>
      <c r="AM458" s="24">
        <v>546</v>
      </c>
      <c r="AN458" s="24">
        <v>604</v>
      </c>
      <c r="AO458" s="24">
        <v>557</v>
      </c>
      <c r="AP458" s="24">
        <v>515</v>
      </c>
      <c r="AQ458" s="24">
        <v>593</v>
      </c>
      <c r="AR458" s="24">
        <v>289</v>
      </c>
      <c r="AS458" s="24">
        <v>367</v>
      </c>
      <c r="AT458" s="24">
        <v>325</v>
      </c>
      <c r="AU458" s="24">
        <v>253</v>
      </c>
      <c r="AV458" s="24">
        <v>331</v>
      </c>
      <c r="AW458" s="24">
        <v>158</v>
      </c>
      <c r="AX458" s="24">
        <v>236</v>
      </c>
      <c r="AY458" s="24">
        <v>194</v>
      </c>
      <c r="AZ458" s="24">
        <v>147</v>
      </c>
      <c r="BA458" s="24">
        <v>205</v>
      </c>
      <c r="BD458" s="24">
        <v>308</v>
      </c>
      <c r="BE458" s="24">
        <v>180</v>
      </c>
      <c r="BF458" s="24">
        <v>72</v>
      </c>
      <c r="BG458" s="24">
        <v>569</v>
      </c>
      <c r="BH458" s="24">
        <v>436</v>
      </c>
      <c r="BI458" s="24">
        <v>354</v>
      </c>
      <c r="BJ458" s="24">
        <v>246</v>
      </c>
      <c r="BK458" s="24">
        <v>118</v>
      </c>
      <c r="BL458" s="24">
        <v>615</v>
      </c>
      <c r="BM458" s="24">
        <v>482</v>
      </c>
      <c r="BN458" s="24">
        <v>300</v>
      </c>
      <c r="BO458" s="24">
        <v>167</v>
      </c>
      <c r="BP458" s="24">
        <v>39</v>
      </c>
      <c r="BQ458" s="24">
        <v>531</v>
      </c>
      <c r="BR458" s="24">
        <v>403</v>
      </c>
      <c r="BS458" s="24">
        <v>341</v>
      </c>
      <c r="BT458" s="24">
        <v>213</v>
      </c>
      <c r="BU458" s="24">
        <v>85</v>
      </c>
      <c r="BV458" s="24">
        <v>577</v>
      </c>
      <c r="BW458" s="24">
        <v>474</v>
      </c>
      <c r="BX458" s="24">
        <v>262</v>
      </c>
      <c r="BY458" s="24">
        <v>134</v>
      </c>
      <c r="BZ458" s="24">
        <v>1</v>
      </c>
      <c r="CA458" s="24">
        <v>523</v>
      </c>
      <c r="CB458" s="24">
        <v>395</v>
      </c>
    </row>
    <row r="459" spans="2:80" ht="15" x14ac:dyDescent="0.25">
      <c r="B459" s="24">
        <v>26</v>
      </c>
      <c r="C459" s="24">
        <v>20</v>
      </c>
      <c r="D459" s="24">
        <v>109</v>
      </c>
      <c r="E459" s="24">
        <v>98</v>
      </c>
      <c r="F459" s="24">
        <v>62</v>
      </c>
      <c r="G459" s="24">
        <v>538</v>
      </c>
      <c r="H459" s="24">
        <v>502</v>
      </c>
      <c r="I459" s="24">
        <v>616</v>
      </c>
      <c r="J459" s="24">
        <v>585</v>
      </c>
      <c r="K459" s="24">
        <v>574</v>
      </c>
      <c r="L459" s="24">
        <v>425</v>
      </c>
      <c r="M459" s="24">
        <v>389</v>
      </c>
      <c r="N459" s="24">
        <v>478</v>
      </c>
      <c r="O459" s="24">
        <v>467</v>
      </c>
      <c r="P459" s="24">
        <v>431</v>
      </c>
      <c r="Q459" s="24">
        <v>282</v>
      </c>
      <c r="R459" s="24">
        <v>271</v>
      </c>
      <c r="S459" s="24">
        <v>365</v>
      </c>
      <c r="T459" s="24">
        <v>329</v>
      </c>
      <c r="U459" s="24">
        <v>318</v>
      </c>
      <c r="V459" s="24">
        <v>169</v>
      </c>
      <c r="W459" s="24">
        <v>133</v>
      </c>
      <c r="X459" s="24">
        <v>247</v>
      </c>
      <c r="Y459" s="24">
        <v>211</v>
      </c>
      <c r="Z459" s="24">
        <v>180</v>
      </c>
      <c r="AC459" s="24">
        <v>101</v>
      </c>
      <c r="AD459" s="24">
        <v>20</v>
      </c>
      <c r="AE459" s="24">
        <v>37</v>
      </c>
      <c r="AF459" s="24">
        <v>98</v>
      </c>
      <c r="AG459" s="24">
        <v>59</v>
      </c>
      <c r="AH459" s="24">
        <v>488</v>
      </c>
      <c r="AI459" s="24">
        <v>377</v>
      </c>
      <c r="AJ459" s="24">
        <v>424</v>
      </c>
      <c r="AK459" s="24">
        <v>460</v>
      </c>
      <c r="AL459" s="24">
        <v>441</v>
      </c>
      <c r="AM459" s="24">
        <v>607</v>
      </c>
      <c r="AN459" s="24">
        <v>521</v>
      </c>
      <c r="AO459" s="24">
        <v>543</v>
      </c>
      <c r="AP459" s="24">
        <v>579</v>
      </c>
      <c r="AQ459" s="24">
        <v>565</v>
      </c>
      <c r="AR459" s="24">
        <v>375</v>
      </c>
      <c r="AS459" s="24">
        <v>264</v>
      </c>
      <c r="AT459" s="24">
        <v>281</v>
      </c>
      <c r="AU459" s="24">
        <v>342</v>
      </c>
      <c r="AV459" s="24">
        <v>303</v>
      </c>
      <c r="AW459" s="24">
        <v>244</v>
      </c>
      <c r="AX459" s="24">
        <v>133</v>
      </c>
      <c r="AY459" s="24">
        <v>155</v>
      </c>
      <c r="AZ459" s="24">
        <v>211</v>
      </c>
      <c r="BA459" s="24">
        <v>197</v>
      </c>
      <c r="BD459" s="24">
        <v>473</v>
      </c>
      <c r="BE459" s="24">
        <v>345</v>
      </c>
      <c r="BF459" s="24">
        <v>212</v>
      </c>
      <c r="BG459" s="24">
        <v>84</v>
      </c>
      <c r="BH459" s="24">
        <v>576</v>
      </c>
      <c r="BI459" s="24">
        <v>394</v>
      </c>
      <c r="BJ459" s="24">
        <v>261</v>
      </c>
      <c r="BK459" s="24">
        <v>133</v>
      </c>
      <c r="BL459" s="24">
        <v>5</v>
      </c>
      <c r="BM459" s="24">
        <v>522</v>
      </c>
      <c r="BN459" s="24">
        <v>440</v>
      </c>
      <c r="BO459" s="24">
        <v>307</v>
      </c>
      <c r="BP459" s="24">
        <v>179</v>
      </c>
      <c r="BQ459" s="24">
        <v>71</v>
      </c>
      <c r="BR459" s="24">
        <v>568</v>
      </c>
      <c r="BS459" s="24">
        <v>481</v>
      </c>
      <c r="BT459" s="24">
        <v>353</v>
      </c>
      <c r="BU459" s="24">
        <v>250</v>
      </c>
      <c r="BV459" s="24">
        <v>117</v>
      </c>
      <c r="BW459" s="24">
        <v>614</v>
      </c>
      <c r="BX459" s="24">
        <v>402</v>
      </c>
      <c r="BY459" s="24">
        <v>299</v>
      </c>
      <c r="BZ459" s="24">
        <v>166</v>
      </c>
      <c r="CA459" s="24">
        <v>38</v>
      </c>
      <c r="CB459" s="24">
        <v>535</v>
      </c>
    </row>
    <row r="460" spans="2:80" ht="15" x14ac:dyDescent="0.25">
      <c r="B460" s="24">
        <v>84</v>
      </c>
      <c r="C460" s="24">
        <v>73</v>
      </c>
      <c r="D460" s="24">
        <v>37</v>
      </c>
      <c r="E460" s="24">
        <v>1</v>
      </c>
      <c r="F460" s="24">
        <v>120</v>
      </c>
      <c r="G460" s="24">
        <v>591</v>
      </c>
      <c r="H460" s="24">
        <v>560</v>
      </c>
      <c r="I460" s="24">
        <v>549</v>
      </c>
      <c r="J460" s="24">
        <v>513</v>
      </c>
      <c r="K460" s="24">
        <v>602</v>
      </c>
      <c r="L460" s="24">
        <v>453</v>
      </c>
      <c r="M460" s="24">
        <v>442</v>
      </c>
      <c r="N460" s="24">
        <v>406</v>
      </c>
      <c r="O460" s="24">
        <v>400</v>
      </c>
      <c r="P460" s="24">
        <v>489</v>
      </c>
      <c r="Q460" s="24">
        <v>340</v>
      </c>
      <c r="R460" s="24">
        <v>304</v>
      </c>
      <c r="S460" s="24">
        <v>293</v>
      </c>
      <c r="T460" s="24">
        <v>257</v>
      </c>
      <c r="U460" s="24">
        <v>371</v>
      </c>
      <c r="V460" s="24">
        <v>222</v>
      </c>
      <c r="W460" s="24">
        <v>186</v>
      </c>
      <c r="X460" s="24">
        <v>155</v>
      </c>
      <c r="Y460" s="24">
        <v>144</v>
      </c>
      <c r="Z460" s="24">
        <v>233</v>
      </c>
      <c r="AC460" s="24">
        <v>84</v>
      </c>
      <c r="AD460" s="24">
        <v>62</v>
      </c>
      <c r="AE460" s="24">
        <v>23</v>
      </c>
      <c r="AF460" s="24">
        <v>26</v>
      </c>
      <c r="AG460" s="24">
        <v>120</v>
      </c>
      <c r="AH460" s="24">
        <v>466</v>
      </c>
      <c r="AI460" s="24">
        <v>449</v>
      </c>
      <c r="AJ460" s="24">
        <v>385</v>
      </c>
      <c r="AK460" s="24">
        <v>413</v>
      </c>
      <c r="AL460" s="24">
        <v>477</v>
      </c>
      <c r="AM460" s="24">
        <v>590</v>
      </c>
      <c r="AN460" s="24">
        <v>568</v>
      </c>
      <c r="AO460" s="24">
        <v>504</v>
      </c>
      <c r="AP460" s="24">
        <v>532</v>
      </c>
      <c r="AQ460" s="24">
        <v>621</v>
      </c>
      <c r="AR460" s="24">
        <v>328</v>
      </c>
      <c r="AS460" s="24">
        <v>306</v>
      </c>
      <c r="AT460" s="24">
        <v>267</v>
      </c>
      <c r="AU460" s="24">
        <v>300</v>
      </c>
      <c r="AV460" s="24">
        <v>364</v>
      </c>
      <c r="AW460" s="24">
        <v>222</v>
      </c>
      <c r="AX460" s="24">
        <v>180</v>
      </c>
      <c r="AY460" s="24">
        <v>136</v>
      </c>
      <c r="AZ460" s="24">
        <v>169</v>
      </c>
      <c r="BA460" s="24">
        <v>233</v>
      </c>
      <c r="BD460" s="24">
        <v>613</v>
      </c>
      <c r="BE460" s="24">
        <v>485</v>
      </c>
      <c r="BF460" s="24">
        <v>352</v>
      </c>
      <c r="BG460" s="24">
        <v>249</v>
      </c>
      <c r="BH460" s="24">
        <v>116</v>
      </c>
      <c r="BI460" s="24">
        <v>534</v>
      </c>
      <c r="BJ460" s="24">
        <v>401</v>
      </c>
      <c r="BK460" s="24">
        <v>298</v>
      </c>
      <c r="BL460" s="24">
        <v>170</v>
      </c>
      <c r="BM460" s="24">
        <v>37</v>
      </c>
      <c r="BN460" s="24">
        <v>580</v>
      </c>
      <c r="BO460" s="24">
        <v>472</v>
      </c>
      <c r="BP460" s="24">
        <v>344</v>
      </c>
      <c r="BQ460" s="24">
        <v>211</v>
      </c>
      <c r="BR460" s="24">
        <v>83</v>
      </c>
      <c r="BS460" s="24">
        <v>521</v>
      </c>
      <c r="BT460" s="24">
        <v>393</v>
      </c>
      <c r="BU460" s="24">
        <v>265</v>
      </c>
      <c r="BV460" s="24">
        <v>132</v>
      </c>
      <c r="BW460" s="24">
        <v>4</v>
      </c>
      <c r="BX460" s="24">
        <v>567</v>
      </c>
      <c r="BY460" s="24">
        <v>439</v>
      </c>
      <c r="BZ460" s="24">
        <v>306</v>
      </c>
      <c r="CA460" s="24">
        <v>178</v>
      </c>
      <c r="CB460" s="24">
        <v>75</v>
      </c>
    </row>
    <row r="461" spans="2:80" ht="15" x14ac:dyDescent="0.25">
      <c r="B461" s="24">
        <v>256</v>
      </c>
      <c r="C461" s="24">
        <v>375</v>
      </c>
      <c r="D461" s="24">
        <v>339</v>
      </c>
      <c r="E461" s="24">
        <v>303</v>
      </c>
      <c r="F461" s="24">
        <v>292</v>
      </c>
      <c r="G461" s="24">
        <v>143</v>
      </c>
      <c r="H461" s="24">
        <v>232</v>
      </c>
      <c r="I461" s="24">
        <v>221</v>
      </c>
      <c r="J461" s="24">
        <v>190</v>
      </c>
      <c r="K461" s="24">
        <v>154</v>
      </c>
      <c r="L461" s="24">
        <v>5</v>
      </c>
      <c r="M461" s="24">
        <v>119</v>
      </c>
      <c r="N461" s="24">
        <v>83</v>
      </c>
      <c r="O461" s="24">
        <v>72</v>
      </c>
      <c r="P461" s="24">
        <v>36</v>
      </c>
      <c r="Q461" s="24">
        <v>512</v>
      </c>
      <c r="R461" s="24">
        <v>601</v>
      </c>
      <c r="S461" s="24">
        <v>595</v>
      </c>
      <c r="T461" s="24">
        <v>559</v>
      </c>
      <c r="U461" s="24">
        <v>548</v>
      </c>
      <c r="V461" s="24">
        <v>399</v>
      </c>
      <c r="W461" s="24">
        <v>488</v>
      </c>
      <c r="X461" s="24">
        <v>452</v>
      </c>
      <c r="Y461" s="24">
        <v>441</v>
      </c>
      <c r="Z461" s="24">
        <v>410</v>
      </c>
      <c r="AC461" s="24">
        <v>255</v>
      </c>
      <c r="AD461" s="24">
        <v>344</v>
      </c>
      <c r="AE461" s="24">
        <v>372</v>
      </c>
      <c r="AF461" s="24">
        <v>308</v>
      </c>
      <c r="AG461" s="24">
        <v>286</v>
      </c>
      <c r="AH461" s="24">
        <v>143</v>
      </c>
      <c r="AI461" s="24">
        <v>207</v>
      </c>
      <c r="AJ461" s="24">
        <v>240</v>
      </c>
      <c r="AK461" s="24">
        <v>196</v>
      </c>
      <c r="AL461" s="24">
        <v>154</v>
      </c>
      <c r="AM461" s="24">
        <v>381</v>
      </c>
      <c r="AN461" s="24">
        <v>475</v>
      </c>
      <c r="AO461" s="24">
        <v>478</v>
      </c>
      <c r="AP461" s="24">
        <v>439</v>
      </c>
      <c r="AQ461" s="24">
        <v>417</v>
      </c>
      <c r="AR461" s="24">
        <v>512</v>
      </c>
      <c r="AS461" s="24">
        <v>576</v>
      </c>
      <c r="AT461" s="24">
        <v>609</v>
      </c>
      <c r="AU461" s="24">
        <v>570</v>
      </c>
      <c r="AV461" s="24">
        <v>548</v>
      </c>
      <c r="AW461" s="24">
        <v>24</v>
      </c>
      <c r="AX461" s="24">
        <v>88</v>
      </c>
      <c r="AY461" s="24">
        <v>116</v>
      </c>
      <c r="AZ461" s="24">
        <v>52</v>
      </c>
      <c r="BA461" s="24">
        <v>35</v>
      </c>
      <c r="BD461" s="24">
        <v>205</v>
      </c>
      <c r="BE461" s="24">
        <v>97</v>
      </c>
      <c r="BF461" s="24">
        <v>594</v>
      </c>
      <c r="BG461" s="24">
        <v>461</v>
      </c>
      <c r="BH461" s="24">
        <v>333</v>
      </c>
      <c r="BI461" s="24">
        <v>146</v>
      </c>
      <c r="BJ461" s="24">
        <v>18</v>
      </c>
      <c r="BK461" s="24">
        <v>515</v>
      </c>
      <c r="BL461" s="24">
        <v>382</v>
      </c>
      <c r="BM461" s="24">
        <v>254</v>
      </c>
      <c r="BN461" s="24">
        <v>192</v>
      </c>
      <c r="BO461" s="24">
        <v>64</v>
      </c>
      <c r="BP461" s="24">
        <v>556</v>
      </c>
      <c r="BQ461" s="24">
        <v>428</v>
      </c>
      <c r="BR461" s="24">
        <v>325</v>
      </c>
      <c r="BS461" s="24">
        <v>238</v>
      </c>
      <c r="BT461" s="24">
        <v>110</v>
      </c>
      <c r="BU461" s="24">
        <v>602</v>
      </c>
      <c r="BV461" s="24">
        <v>499</v>
      </c>
      <c r="BW461" s="24">
        <v>366</v>
      </c>
      <c r="BX461" s="24">
        <v>159</v>
      </c>
      <c r="BY461" s="24">
        <v>26</v>
      </c>
      <c r="BZ461" s="24">
        <v>548</v>
      </c>
      <c r="CA461" s="24">
        <v>420</v>
      </c>
      <c r="CB461" s="24">
        <v>287</v>
      </c>
    </row>
    <row r="462" spans="2:80" ht="15" x14ac:dyDescent="0.25">
      <c r="B462" s="24">
        <v>314</v>
      </c>
      <c r="C462" s="24">
        <v>278</v>
      </c>
      <c r="D462" s="24">
        <v>267</v>
      </c>
      <c r="E462" s="24">
        <v>356</v>
      </c>
      <c r="F462" s="24">
        <v>350</v>
      </c>
      <c r="G462" s="24">
        <v>196</v>
      </c>
      <c r="H462" s="24">
        <v>165</v>
      </c>
      <c r="I462" s="24">
        <v>129</v>
      </c>
      <c r="J462" s="24">
        <v>243</v>
      </c>
      <c r="K462" s="24">
        <v>207</v>
      </c>
      <c r="L462" s="24">
        <v>58</v>
      </c>
      <c r="M462" s="24">
        <v>47</v>
      </c>
      <c r="N462" s="24">
        <v>11</v>
      </c>
      <c r="O462" s="24">
        <v>105</v>
      </c>
      <c r="P462" s="24">
        <v>94</v>
      </c>
      <c r="Q462" s="24">
        <v>570</v>
      </c>
      <c r="R462" s="24">
        <v>534</v>
      </c>
      <c r="S462" s="24">
        <v>523</v>
      </c>
      <c r="T462" s="24">
        <v>612</v>
      </c>
      <c r="U462" s="24">
        <v>576</v>
      </c>
      <c r="V462" s="24">
        <v>427</v>
      </c>
      <c r="W462" s="24">
        <v>416</v>
      </c>
      <c r="X462" s="24">
        <v>385</v>
      </c>
      <c r="Y462" s="24">
        <v>499</v>
      </c>
      <c r="Z462" s="24">
        <v>463</v>
      </c>
      <c r="AC462" s="24">
        <v>311</v>
      </c>
      <c r="AD462" s="24">
        <v>297</v>
      </c>
      <c r="AE462" s="24">
        <v>333</v>
      </c>
      <c r="AF462" s="24">
        <v>355</v>
      </c>
      <c r="AG462" s="24">
        <v>269</v>
      </c>
      <c r="AH462" s="24">
        <v>179</v>
      </c>
      <c r="AI462" s="24">
        <v>165</v>
      </c>
      <c r="AJ462" s="24">
        <v>221</v>
      </c>
      <c r="AK462" s="24">
        <v>243</v>
      </c>
      <c r="AL462" s="24">
        <v>132</v>
      </c>
      <c r="AM462" s="24">
        <v>442</v>
      </c>
      <c r="AN462" s="24">
        <v>403</v>
      </c>
      <c r="AO462" s="24">
        <v>464</v>
      </c>
      <c r="AP462" s="24">
        <v>481</v>
      </c>
      <c r="AQ462" s="24">
        <v>400</v>
      </c>
      <c r="AR462" s="24">
        <v>573</v>
      </c>
      <c r="AS462" s="24">
        <v>534</v>
      </c>
      <c r="AT462" s="24">
        <v>595</v>
      </c>
      <c r="AU462" s="24">
        <v>612</v>
      </c>
      <c r="AV462" s="24">
        <v>501</v>
      </c>
      <c r="AW462" s="24">
        <v>60</v>
      </c>
      <c r="AX462" s="24">
        <v>41</v>
      </c>
      <c r="AY462" s="24">
        <v>77</v>
      </c>
      <c r="AZ462" s="24">
        <v>124</v>
      </c>
      <c r="BA462" s="24">
        <v>13</v>
      </c>
      <c r="BD462" s="24">
        <v>370</v>
      </c>
      <c r="BE462" s="24">
        <v>237</v>
      </c>
      <c r="BF462" s="24">
        <v>109</v>
      </c>
      <c r="BG462" s="24">
        <v>601</v>
      </c>
      <c r="BH462" s="24">
        <v>498</v>
      </c>
      <c r="BI462" s="24">
        <v>286</v>
      </c>
      <c r="BJ462" s="24">
        <v>158</v>
      </c>
      <c r="BK462" s="24">
        <v>30</v>
      </c>
      <c r="BL462" s="24">
        <v>547</v>
      </c>
      <c r="BM462" s="24">
        <v>419</v>
      </c>
      <c r="BN462" s="24">
        <v>332</v>
      </c>
      <c r="BO462" s="24">
        <v>204</v>
      </c>
      <c r="BP462" s="24">
        <v>96</v>
      </c>
      <c r="BQ462" s="24">
        <v>593</v>
      </c>
      <c r="BR462" s="24">
        <v>465</v>
      </c>
      <c r="BS462" s="24">
        <v>253</v>
      </c>
      <c r="BT462" s="24">
        <v>150</v>
      </c>
      <c r="BU462" s="24">
        <v>17</v>
      </c>
      <c r="BV462" s="24">
        <v>514</v>
      </c>
      <c r="BW462" s="24">
        <v>381</v>
      </c>
      <c r="BX462" s="24">
        <v>324</v>
      </c>
      <c r="BY462" s="24">
        <v>191</v>
      </c>
      <c r="BZ462" s="24">
        <v>63</v>
      </c>
      <c r="CA462" s="24">
        <v>560</v>
      </c>
      <c r="CB462" s="24">
        <v>427</v>
      </c>
    </row>
    <row r="463" spans="2:80" ht="15" x14ac:dyDescent="0.25">
      <c r="B463" s="24">
        <v>367</v>
      </c>
      <c r="C463" s="24">
        <v>331</v>
      </c>
      <c r="D463" s="24">
        <v>325</v>
      </c>
      <c r="E463" s="24">
        <v>289</v>
      </c>
      <c r="F463" s="24">
        <v>253</v>
      </c>
      <c r="G463" s="24">
        <v>229</v>
      </c>
      <c r="H463" s="24">
        <v>218</v>
      </c>
      <c r="I463" s="24">
        <v>182</v>
      </c>
      <c r="J463" s="24">
        <v>171</v>
      </c>
      <c r="K463" s="24">
        <v>140</v>
      </c>
      <c r="L463" s="24">
        <v>111</v>
      </c>
      <c r="M463" s="24">
        <v>80</v>
      </c>
      <c r="N463" s="24">
        <v>69</v>
      </c>
      <c r="O463" s="24">
        <v>33</v>
      </c>
      <c r="P463" s="24">
        <v>22</v>
      </c>
      <c r="Q463" s="24">
        <v>623</v>
      </c>
      <c r="R463" s="24">
        <v>587</v>
      </c>
      <c r="S463" s="24">
        <v>551</v>
      </c>
      <c r="T463" s="24">
        <v>545</v>
      </c>
      <c r="U463" s="24">
        <v>509</v>
      </c>
      <c r="V463" s="24">
        <v>485</v>
      </c>
      <c r="W463" s="24">
        <v>474</v>
      </c>
      <c r="X463" s="24">
        <v>438</v>
      </c>
      <c r="Y463" s="24">
        <v>402</v>
      </c>
      <c r="Z463" s="24">
        <v>391</v>
      </c>
      <c r="AC463" s="24">
        <v>283</v>
      </c>
      <c r="AD463" s="24">
        <v>361</v>
      </c>
      <c r="AE463" s="24">
        <v>319</v>
      </c>
      <c r="AF463" s="24">
        <v>272</v>
      </c>
      <c r="AG463" s="24">
        <v>330</v>
      </c>
      <c r="AH463" s="24">
        <v>171</v>
      </c>
      <c r="AI463" s="24">
        <v>229</v>
      </c>
      <c r="AJ463" s="24">
        <v>182</v>
      </c>
      <c r="AK463" s="24">
        <v>140</v>
      </c>
      <c r="AL463" s="24">
        <v>218</v>
      </c>
      <c r="AM463" s="24">
        <v>414</v>
      </c>
      <c r="AN463" s="24">
        <v>492</v>
      </c>
      <c r="AO463" s="24">
        <v>450</v>
      </c>
      <c r="AP463" s="24">
        <v>378</v>
      </c>
      <c r="AQ463" s="24">
        <v>456</v>
      </c>
      <c r="AR463" s="24">
        <v>545</v>
      </c>
      <c r="AS463" s="24">
        <v>623</v>
      </c>
      <c r="AT463" s="24">
        <v>551</v>
      </c>
      <c r="AU463" s="24">
        <v>509</v>
      </c>
      <c r="AV463" s="24">
        <v>587</v>
      </c>
      <c r="AW463" s="24">
        <v>27</v>
      </c>
      <c r="AX463" s="24">
        <v>110</v>
      </c>
      <c r="AY463" s="24">
        <v>63</v>
      </c>
      <c r="AZ463" s="24">
        <v>16</v>
      </c>
      <c r="BA463" s="24">
        <v>99</v>
      </c>
      <c r="BD463" s="24">
        <v>385</v>
      </c>
      <c r="BE463" s="24">
        <v>252</v>
      </c>
      <c r="BF463" s="24">
        <v>149</v>
      </c>
      <c r="BG463" s="24">
        <v>16</v>
      </c>
      <c r="BH463" s="24">
        <v>513</v>
      </c>
      <c r="BI463" s="24">
        <v>426</v>
      </c>
      <c r="BJ463" s="24">
        <v>323</v>
      </c>
      <c r="BK463" s="24">
        <v>195</v>
      </c>
      <c r="BL463" s="24">
        <v>62</v>
      </c>
      <c r="BM463" s="24">
        <v>559</v>
      </c>
      <c r="BN463" s="24">
        <v>497</v>
      </c>
      <c r="BO463" s="24">
        <v>369</v>
      </c>
      <c r="BP463" s="24">
        <v>236</v>
      </c>
      <c r="BQ463" s="24">
        <v>108</v>
      </c>
      <c r="BR463" s="24">
        <v>605</v>
      </c>
      <c r="BS463" s="24">
        <v>418</v>
      </c>
      <c r="BT463" s="24">
        <v>290</v>
      </c>
      <c r="BU463" s="24">
        <v>157</v>
      </c>
      <c r="BV463" s="24">
        <v>29</v>
      </c>
      <c r="BW463" s="24">
        <v>546</v>
      </c>
      <c r="BX463" s="24">
        <v>464</v>
      </c>
      <c r="BY463" s="24">
        <v>331</v>
      </c>
      <c r="BZ463" s="24">
        <v>203</v>
      </c>
      <c r="CA463" s="24">
        <v>100</v>
      </c>
      <c r="CB463" s="24">
        <v>592</v>
      </c>
    </row>
    <row r="464" spans="2:80" ht="15" x14ac:dyDescent="0.25">
      <c r="B464" s="24">
        <v>300</v>
      </c>
      <c r="C464" s="24">
        <v>264</v>
      </c>
      <c r="D464" s="24">
        <v>353</v>
      </c>
      <c r="E464" s="24">
        <v>342</v>
      </c>
      <c r="F464" s="24">
        <v>306</v>
      </c>
      <c r="G464" s="24">
        <v>157</v>
      </c>
      <c r="H464" s="24">
        <v>146</v>
      </c>
      <c r="I464" s="24">
        <v>240</v>
      </c>
      <c r="J464" s="24">
        <v>204</v>
      </c>
      <c r="K464" s="24">
        <v>193</v>
      </c>
      <c r="L464" s="24">
        <v>44</v>
      </c>
      <c r="M464" s="24">
        <v>8</v>
      </c>
      <c r="N464" s="24">
        <v>122</v>
      </c>
      <c r="O464" s="24">
        <v>86</v>
      </c>
      <c r="P464" s="24">
        <v>55</v>
      </c>
      <c r="Q464" s="24">
        <v>526</v>
      </c>
      <c r="R464" s="24">
        <v>520</v>
      </c>
      <c r="S464" s="24">
        <v>609</v>
      </c>
      <c r="T464" s="24">
        <v>598</v>
      </c>
      <c r="U464" s="24">
        <v>562</v>
      </c>
      <c r="V464" s="24">
        <v>413</v>
      </c>
      <c r="W464" s="24">
        <v>377</v>
      </c>
      <c r="X464" s="24">
        <v>491</v>
      </c>
      <c r="Y464" s="24">
        <v>460</v>
      </c>
      <c r="Z464" s="24">
        <v>449</v>
      </c>
      <c r="AC464" s="24">
        <v>369</v>
      </c>
      <c r="AD464" s="24">
        <v>258</v>
      </c>
      <c r="AE464" s="24">
        <v>280</v>
      </c>
      <c r="AF464" s="24">
        <v>336</v>
      </c>
      <c r="AG464" s="24">
        <v>322</v>
      </c>
      <c r="AH464" s="24">
        <v>232</v>
      </c>
      <c r="AI464" s="24">
        <v>146</v>
      </c>
      <c r="AJ464" s="24">
        <v>168</v>
      </c>
      <c r="AK464" s="24">
        <v>204</v>
      </c>
      <c r="AL464" s="24">
        <v>190</v>
      </c>
      <c r="AM464" s="24">
        <v>500</v>
      </c>
      <c r="AN464" s="24">
        <v>389</v>
      </c>
      <c r="AO464" s="24">
        <v>406</v>
      </c>
      <c r="AP464" s="24">
        <v>467</v>
      </c>
      <c r="AQ464" s="24">
        <v>428</v>
      </c>
      <c r="AR464" s="24">
        <v>601</v>
      </c>
      <c r="AS464" s="24">
        <v>520</v>
      </c>
      <c r="AT464" s="24">
        <v>537</v>
      </c>
      <c r="AU464" s="24">
        <v>598</v>
      </c>
      <c r="AV464" s="24">
        <v>559</v>
      </c>
      <c r="AW464" s="24">
        <v>113</v>
      </c>
      <c r="AX464" s="24">
        <v>2</v>
      </c>
      <c r="AY464" s="24">
        <v>49</v>
      </c>
      <c r="AZ464" s="24">
        <v>85</v>
      </c>
      <c r="BA464" s="24">
        <v>66</v>
      </c>
      <c r="BD464" s="24">
        <v>550</v>
      </c>
      <c r="BE464" s="24">
        <v>417</v>
      </c>
      <c r="BF464" s="24">
        <v>289</v>
      </c>
      <c r="BG464" s="24">
        <v>156</v>
      </c>
      <c r="BH464" s="24">
        <v>28</v>
      </c>
      <c r="BI464" s="24">
        <v>591</v>
      </c>
      <c r="BJ464" s="24">
        <v>463</v>
      </c>
      <c r="BK464" s="24">
        <v>335</v>
      </c>
      <c r="BL464" s="24">
        <v>202</v>
      </c>
      <c r="BM464" s="24">
        <v>99</v>
      </c>
      <c r="BN464" s="24">
        <v>512</v>
      </c>
      <c r="BO464" s="24">
        <v>384</v>
      </c>
      <c r="BP464" s="24">
        <v>251</v>
      </c>
      <c r="BQ464" s="24">
        <v>148</v>
      </c>
      <c r="BR464" s="24">
        <v>20</v>
      </c>
      <c r="BS464" s="24">
        <v>558</v>
      </c>
      <c r="BT464" s="24">
        <v>430</v>
      </c>
      <c r="BU464" s="24">
        <v>322</v>
      </c>
      <c r="BV464" s="24">
        <v>194</v>
      </c>
      <c r="BW464" s="24">
        <v>61</v>
      </c>
      <c r="BX464" s="24">
        <v>604</v>
      </c>
      <c r="BY464" s="24">
        <v>496</v>
      </c>
      <c r="BZ464" s="24">
        <v>368</v>
      </c>
      <c r="CA464" s="24">
        <v>240</v>
      </c>
      <c r="CB464" s="24">
        <v>107</v>
      </c>
    </row>
    <row r="465" spans="2:80" ht="15" x14ac:dyDescent="0.25">
      <c r="B465" s="24">
        <v>328</v>
      </c>
      <c r="C465" s="24">
        <v>317</v>
      </c>
      <c r="D465" s="24">
        <v>281</v>
      </c>
      <c r="E465" s="24">
        <v>275</v>
      </c>
      <c r="F465" s="24">
        <v>364</v>
      </c>
      <c r="G465" s="24">
        <v>215</v>
      </c>
      <c r="H465" s="24">
        <v>179</v>
      </c>
      <c r="I465" s="24">
        <v>168</v>
      </c>
      <c r="J465" s="24">
        <v>132</v>
      </c>
      <c r="K465" s="24">
        <v>246</v>
      </c>
      <c r="L465" s="24">
        <v>97</v>
      </c>
      <c r="M465" s="24">
        <v>61</v>
      </c>
      <c r="N465" s="24">
        <v>30</v>
      </c>
      <c r="O465" s="24">
        <v>19</v>
      </c>
      <c r="P465" s="24">
        <v>108</v>
      </c>
      <c r="Q465" s="24">
        <v>584</v>
      </c>
      <c r="R465" s="24">
        <v>573</v>
      </c>
      <c r="S465" s="24">
        <v>537</v>
      </c>
      <c r="T465" s="24">
        <v>501</v>
      </c>
      <c r="U465" s="24">
        <v>620</v>
      </c>
      <c r="V465" s="24">
        <v>466</v>
      </c>
      <c r="W465" s="24">
        <v>435</v>
      </c>
      <c r="X465" s="24">
        <v>424</v>
      </c>
      <c r="Y465" s="24">
        <v>388</v>
      </c>
      <c r="Z465" s="24">
        <v>477</v>
      </c>
      <c r="AC465" s="24">
        <v>347</v>
      </c>
      <c r="AD465" s="24">
        <v>305</v>
      </c>
      <c r="AE465" s="24">
        <v>261</v>
      </c>
      <c r="AF465" s="24">
        <v>294</v>
      </c>
      <c r="AG465" s="24">
        <v>358</v>
      </c>
      <c r="AH465" s="24">
        <v>215</v>
      </c>
      <c r="AI465" s="24">
        <v>193</v>
      </c>
      <c r="AJ465" s="24">
        <v>129</v>
      </c>
      <c r="AK465" s="24">
        <v>157</v>
      </c>
      <c r="AL465" s="24">
        <v>246</v>
      </c>
      <c r="AM465" s="24">
        <v>453</v>
      </c>
      <c r="AN465" s="24">
        <v>431</v>
      </c>
      <c r="AO465" s="24">
        <v>392</v>
      </c>
      <c r="AP465" s="24">
        <v>425</v>
      </c>
      <c r="AQ465" s="24">
        <v>489</v>
      </c>
      <c r="AR465" s="24">
        <v>584</v>
      </c>
      <c r="AS465" s="24">
        <v>562</v>
      </c>
      <c r="AT465" s="24">
        <v>523</v>
      </c>
      <c r="AU465" s="24">
        <v>526</v>
      </c>
      <c r="AV465" s="24">
        <v>620</v>
      </c>
      <c r="AW465" s="24">
        <v>91</v>
      </c>
      <c r="AX465" s="24">
        <v>74</v>
      </c>
      <c r="AY465" s="24">
        <v>10</v>
      </c>
      <c r="AZ465" s="24">
        <v>38</v>
      </c>
      <c r="BA465" s="24">
        <v>102</v>
      </c>
      <c r="BD465" s="24">
        <v>65</v>
      </c>
      <c r="BE465" s="24">
        <v>557</v>
      </c>
      <c r="BF465" s="24">
        <v>429</v>
      </c>
      <c r="BG465" s="24">
        <v>321</v>
      </c>
      <c r="BH465" s="24">
        <v>193</v>
      </c>
      <c r="BI465" s="24">
        <v>106</v>
      </c>
      <c r="BJ465" s="24">
        <v>603</v>
      </c>
      <c r="BK465" s="24">
        <v>500</v>
      </c>
      <c r="BL465" s="24">
        <v>367</v>
      </c>
      <c r="BM465" s="24">
        <v>239</v>
      </c>
      <c r="BN465" s="24">
        <v>27</v>
      </c>
      <c r="BO465" s="24">
        <v>549</v>
      </c>
      <c r="BP465" s="24">
        <v>416</v>
      </c>
      <c r="BQ465" s="24">
        <v>288</v>
      </c>
      <c r="BR465" s="24">
        <v>160</v>
      </c>
      <c r="BS465" s="24">
        <v>98</v>
      </c>
      <c r="BT465" s="24">
        <v>595</v>
      </c>
      <c r="BU465" s="24">
        <v>462</v>
      </c>
      <c r="BV465" s="24">
        <v>334</v>
      </c>
      <c r="BW465" s="24">
        <v>201</v>
      </c>
      <c r="BX465" s="24">
        <v>19</v>
      </c>
      <c r="BY465" s="24">
        <v>511</v>
      </c>
      <c r="BZ465" s="24">
        <v>383</v>
      </c>
      <c r="CA465" s="24">
        <v>255</v>
      </c>
      <c r="CB465" s="24">
        <v>147</v>
      </c>
    </row>
    <row r="466" spans="2:80" ht="15" x14ac:dyDescent="0.25">
      <c r="B466" s="24">
        <v>505</v>
      </c>
      <c r="C466" s="24">
        <v>619</v>
      </c>
      <c r="D466" s="24">
        <v>583</v>
      </c>
      <c r="E466" s="24">
        <v>572</v>
      </c>
      <c r="F466" s="24">
        <v>536</v>
      </c>
      <c r="G466" s="24">
        <v>387</v>
      </c>
      <c r="H466" s="24">
        <v>476</v>
      </c>
      <c r="I466" s="24">
        <v>470</v>
      </c>
      <c r="J466" s="24">
        <v>434</v>
      </c>
      <c r="K466" s="24">
        <v>423</v>
      </c>
      <c r="L466" s="24">
        <v>274</v>
      </c>
      <c r="M466" s="24">
        <v>363</v>
      </c>
      <c r="N466" s="24">
        <v>327</v>
      </c>
      <c r="O466" s="24">
        <v>316</v>
      </c>
      <c r="P466" s="24">
        <v>285</v>
      </c>
      <c r="Q466" s="24">
        <v>131</v>
      </c>
      <c r="R466" s="24">
        <v>250</v>
      </c>
      <c r="S466" s="24">
        <v>214</v>
      </c>
      <c r="T466" s="24">
        <v>178</v>
      </c>
      <c r="U466" s="24">
        <v>167</v>
      </c>
      <c r="V466" s="24">
        <v>18</v>
      </c>
      <c r="W466" s="24">
        <v>107</v>
      </c>
      <c r="X466" s="24">
        <v>96</v>
      </c>
      <c r="Y466" s="24">
        <v>65</v>
      </c>
      <c r="Z466" s="24">
        <v>29</v>
      </c>
      <c r="AC466" s="24">
        <v>131</v>
      </c>
      <c r="AD466" s="24">
        <v>225</v>
      </c>
      <c r="AE466" s="24">
        <v>228</v>
      </c>
      <c r="AF466" s="24">
        <v>189</v>
      </c>
      <c r="AG466" s="24">
        <v>167</v>
      </c>
      <c r="AH466" s="24">
        <v>505</v>
      </c>
      <c r="AI466" s="24">
        <v>594</v>
      </c>
      <c r="AJ466" s="24">
        <v>622</v>
      </c>
      <c r="AK466" s="24">
        <v>558</v>
      </c>
      <c r="AL466" s="24">
        <v>536</v>
      </c>
      <c r="AM466" s="24">
        <v>274</v>
      </c>
      <c r="AN466" s="24">
        <v>338</v>
      </c>
      <c r="AO466" s="24">
        <v>366</v>
      </c>
      <c r="AP466" s="24">
        <v>302</v>
      </c>
      <c r="AQ466" s="24">
        <v>285</v>
      </c>
      <c r="AR466" s="24">
        <v>18</v>
      </c>
      <c r="AS466" s="24">
        <v>82</v>
      </c>
      <c r="AT466" s="24">
        <v>115</v>
      </c>
      <c r="AU466" s="24">
        <v>71</v>
      </c>
      <c r="AV466" s="24">
        <v>29</v>
      </c>
      <c r="AW466" s="24">
        <v>387</v>
      </c>
      <c r="AX466" s="24">
        <v>451</v>
      </c>
      <c r="AY466" s="24">
        <v>484</v>
      </c>
      <c r="AZ466" s="24">
        <v>445</v>
      </c>
      <c r="BA466" s="24">
        <v>423</v>
      </c>
      <c r="BD466" s="24">
        <v>277</v>
      </c>
      <c r="BE466" s="24">
        <v>174</v>
      </c>
      <c r="BF466" s="24">
        <v>41</v>
      </c>
      <c r="BG466" s="24">
        <v>538</v>
      </c>
      <c r="BH466" s="24">
        <v>410</v>
      </c>
      <c r="BI466" s="24">
        <v>348</v>
      </c>
      <c r="BJ466" s="24">
        <v>220</v>
      </c>
      <c r="BK466" s="24">
        <v>87</v>
      </c>
      <c r="BL466" s="24">
        <v>584</v>
      </c>
      <c r="BM466" s="24">
        <v>451</v>
      </c>
      <c r="BN466" s="24">
        <v>269</v>
      </c>
      <c r="BO466" s="24">
        <v>136</v>
      </c>
      <c r="BP466" s="24">
        <v>8</v>
      </c>
      <c r="BQ466" s="24">
        <v>505</v>
      </c>
      <c r="BR466" s="24">
        <v>397</v>
      </c>
      <c r="BS466" s="24">
        <v>315</v>
      </c>
      <c r="BT466" s="24">
        <v>182</v>
      </c>
      <c r="BU466" s="24">
        <v>54</v>
      </c>
      <c r="BV466" s="24">
        <v>571</v>
      </c>
      <c r="BW466" s="24">
        <v>443</v>
      </c>
      <c r="BX466" s="24">
        <v>356</v>
      </c>
      <c r="BY466" s="24">
        <v>228</v>
      </c>
      <c r="BZ466" s="24">
        <v>125</v>
      </c>
      <c r="CA466" s="24">
        <v>617</v>
      </c>
      <c r="CB466" s="24">
        <v>489</v>
      </c>
    </row>
    <row r="467" spans="2:80" ht="15" x14ac:dyDescent="0.25">
      <c r="B467" s="24">
        <v>558</v>
      </c>
      <c r="C467" s="24">
        <v>547</v>
      </c>
      <c r="D467" s="24">
        <v>511</v>
      </c>
      <c r="E467" s="24">
        <v>605</v>
      </c>
      <c r="F467" s="24">
        <v>594</v>
      </c>
      <c r="G467" s="24">
        <v>445</v>
      </c>
      <c r="H467" s="24">
        <v>409</v>
      </c>
      <c r="I467" s="24">
        <v>398</v>
      </c>
      <c r="J467" s="24">
        <v>487</v>
      </c>
      <c r="K467" s="24">
        <v>451</v>
      </c>
      <c r="L467" s="24">
        <v>302</v>
      </c>
      <c r="M467" s="24">
        <v>291</v>
      </c>
      <c r="N467" s="24">
        <v>260</v>
      </c>
      <c r="O467" s="24">
        <v>374</v>
      </c>
      <c r="P467" s="24">
        <v>338</v>
      </c>
      <c r="Q467" s="24">
        <v>189</v>
      </c>
      <c r="R467" s="24">
        <v>153</v>
      </c>
      <c r="S467" s="24">
        <v>142</v>
      </c>
      <c r="T467" s="24">
        <v>231</v>
      </c>
      <c r="U467" s="24">
        <v>225</v>
      </c>
      <c r="V467" s="24">
        <v>71</v>
      </c>
      <c r="W467" s="24">
        <v>40</v>
      </c>
      <c r="X467" s="24">
        <v>4</v>
      </c>
      <c r="Y467" s="24">
        <v>118</v>
      </c>
      <c r="Z467" s="24">
        <v>82</v>
      </c>
      <c r="AC467" s="24">
        <v>192</v>
      </c>
      <c r="AD467" s="24">
        <v>153</v>
      </c>
      <c r="AE467" s="24">
        <v>214</v>
      </c>
      <c r="AF467" s="24">
        <v>231</v>
      </c>
      <c r="AG467" s="24">
        <v>150</v>
      </c>
      <c r="AH467" s="24">
        <v>561</v>
      </c>
      <c r="AI467" s="24">
        <v>547</v>
      </c>
      <c r="AJ467" s="24">
        <v>583</v>
      </c>
      <c r="AK467" s="24">
        <v>605</v>
      </c>
      <c r="AL467" s="24">
        <v>519</v>
      </c>
      <c r="AM467" s="24">
        <v>310</v>
      </c>
      <c r="AN467" s="24">
        <v>291</v>
      </c>
      <c r="AO467" s="24">
        <v>327</v>
      </c>
      <c r="AP467" s="24">
        <v>374</v>
      </c>
      <c r="AQ467" s="24">
        <v>263</v>
      </c>
      <c r="AR467" s="24">
        <v>54</v>
      </c>
      <c r="AS467" s="24">
        <v>40</v>
      </c>
      <c r="AT467" s="24">
        <v>96</v>
      </c>
      <c r="AU467" s="24">
        <v>118</v>
      </c>
      <c r="AV467" s="24">
        <v>7</v>
      </c>
      <c r="AW467" s="24">
        <v>448</v>
      </c>
      <c r="AX467" s="24">
        <v>409</v>
      </c>
      <c r="AY467" s="24">
        <v>470</v>
      </c>
      <c r="AZ467" s="24">
        <v>487</v>
      </c>
      <c r="BA467" s="24">
        <v>376</v>
      </c>
      <c r="BD467" s="24">
        <v>442</v>
      </c>
      <c r="BE467" s="24">
        <v>314</v>
      </c>
      <c r="BF467" s="24">
        <v>181</v>
      </c>
      <c r="BG467" s="24">
        <v>53</v>
      </c>
      <c r="BH467" s="24">
        <v>575</v>
      </c>
      <c r="BI467" s="24">
        <v>488</v>
      </c>
      <c r="BJ467" s="24">
        <v>360</v>
      </c>
      <c r="BK467" s="24">
        <v>227</v>
      </c>
      <c r="BL467" s="24">
        <v>124</v>
      </c>
      <c r="BM467" s="24">
        <v>616</v>
      </c>
      <c r="BN467" s="24">
        <v>409</v>
      </c>
      <c r="BO467" s="24">
        <v>276</v>
      </c>
      <c r="BP467" s="24">
        <v>173</v>
      </c>
      <c r="BQ467" s="24">
        <v>45</v>
      </c>
      <c r="BR467" s="24">
        <v>537</v>
      </c>
      <c r="BS467" s="24">
        <v>455</v>
      </c>
      <c r="BT467" s="24">
        <v>347</v>
      </c>
      <c r="BU467" s="24">
        <v>219</v>
      </c>
      <c r="BV467" s="24">
        <v>86</v>
      </c>
      <c r="BW467" s="24">
        <v>583</v>
      </c>
      <c r="BX467" s="24">
        <v>396</v>
      </c>
      <c r="BY467" s="24">
        <v>268</v>
      </c>
      <c r="BZ467" s="24">
        <v>140</v>
      </c>
      <c r="CA467" s="24">
        <v>7</v>
      </c>
      <c r="CB467" s="24">
        <v>504</v>
      </c>
    </row>
    <row r="468" spans="2:80" ht="15" x14ac:dyDescent="0.25">
      <c r="B468" s="24">
        <v>611</v>
      </c>
      <c r="C468" s="24">
        <v>580</v>
      </c>
      <c r="D468" s="24">
        <v>569</v>
      </c>
      <c r="E468" s="24">
        <v>533</v>
      </c>
      <c r="F468" s="24">
        <v>522</v>
      </c>
      <c r="G468" s="24">
        <v>498</v>
      </c>
      <c r="H468" s="24">
        <v>462</v>
      </c>
      <c r="I468" s="24">
        <v>426</v>
      </c>
      <c r="J468" s="24">
        <v>420</v>
      </c>
      <c r="K468" s="24">
        <v>384</v>
      </c>
      <c r="L468" s="24">
        <v>360</v>
      </c>
      <c r="M468" s="24">
        <v>349</v>
      </c>
      <c r="N468" s="24">
        <v>313</v>
      </c>
      <c r="O468" s="24">
        <v>277</v>
      </c>
      <c r="P468" s="24">
        <v>266</v>
      </c>
      <c r="Q468" s="24">
        <v>242</v>
      </c>
      <c r="R468" s="24">
        <v>206</v>
      </c>
      <c r="S468" s="24">
        <v>200</v>
      </c>
      <c r="T468" s="24">
        <v>164</v>
      </c>
      <c r="U468" s="24">
        <v>128</v>
      </c>
      <c r="V468" s="24">
        <v>104</v>
      </c>
      <c r="W468" s="24">
        <v>93</v>
      </c>
      <c r="X468" s="24">
        <v>57</v>
      </c>
      <c r="Y468" s="24">
        <v>46</v>
      </c>
      <c r="Z468" s="24">
        <v>15</v>
      </c>
      <c r="AC468" s="24">
        <v>164</v>
      </c>
      <c r="AD468" s="24">
        <v>242</v>
      </c>
      <c r="AE468" s="24">
        <v>200</v>
      </c>
      <c r="AF468" s="24">
        <v>128</v>
      </c>
      <c r="AG468" s="24">
        <v>206</v>
      </c>
      <c r="AH468" s="24">
        <v>533</v>
      </c>
      <c r="AI468" s="24">
        <v>611</v>
      </c>
      <c r="AJ468" s="24">
        <v>569</v>
      </c>
      <c r="AK468" s="24">
        <v>522</v>
      </c>
      <c r="AL468" s="24">
        <v>580</v>
      </c>
      <c r="AM468" s="24">
        <v>277</v>
      </c>
      <c r="AN468" s="24">
        <v>360</v>
      </c>
      <c r="AO468" s="24">
        <v>313</v>
      </c>
      <c r="AP468" s="24">
        <v>266</v>
      </c>
      <c r="AQ468" s="24">
        <v>349</v>
      </c>
      <c r="AR468" s="24">
        <v>46</v>
      </c>
      <c r="AS468" s="24">
        <v>104</v>
      </c>
      <c r="AT468" s="24">
        <v>57</v>
      </c>
      <c r="AU468" s="24">
        <v>15</v>
      </c>
      <c r="AV468" s="24">
        <v>93</v>
      </c>
      <c r="AW468" s="24">
        <v>420</v>
      </c>
      <c r="AX468" s="24">
        <v>498</v>
      </c>
      <c r="AY468" s="24">
        <v>426</v>
      </c>
      <c r="AZ468" s="24">
        <v>384</v>
      </c>
      <c r="BA468" s="24">
        <v>462</v>
      </c>
      <c r="BD468" s="24">
        <v>582</v>
      </c>
      <c r="BE468" s="24">
        <v>454</v>
      </c>
      <c r="BF468" s="24">
        <v>346</v>
      </c>
      <c r="BG468" s="24">
        <v>218</v>
      </c>
      <c r="BH468" s="24">
        <v>90</v>
      </c>
      <c r="BI468" s="24">
        <v>503</v>
      </c>
      <c r="BJ468" s="24">
        <v>400</v>
      </c>
      <c r="BK468" s="24">
        <v>267</v>
      </c>
      <c r="BL468" s="24">
        <v>139</v>
      </c>
      <c r="BM468" s="24">
        <v>6</v>
      </c>
      <c r="BN468" s="24">
        <v>574</v>
      </c>
      <c r="BO468" s="24">
        <v>441</v>
      </c>
      <c r="BP468" s="24">
        <v>313</v>
      </c>
      <c r="BQ468" s="24">
        <v>185</v>
      </c>
      <c r="BR468" s="24">
        <v>52</v>
      </c>
      <c r="BS468" s="24">
        <v>620</v>
      </c>
      <c r="BT468" s="24">
        <v>487</v>
      </c>
      <c r="BU468" s="24">
        <v>359</v>
      </c>
      <c r="BV468" s="24">
        <v>226</v>
      </c>
      <c r="BW468" s="24">
        <v>123</v>
      </c>
      <c r="BX468" s="24">
        <v>536</v>
      </c>
      <c r="BY468" s="24">
        <v>408</v>
      </c>
      <c r="BZ468" s="24">
        <v>280</v>
      </c>
      <c r="CA468" s="24">
        <v>172</v>
      </c>
      <c r="CB468" s="24">
        <v>44</v>
      </c>
    </row>
    <row r="469" spans="2:80" ht="15" x14ac:dyDescent="0.25">
      <c r="B469" s="24">
        <v>544</v>
      </c>
      <c r="C469" s="24">
        <v>508</v>
      </c>
      <c r="D469" s="24">
        <v>622</v>
      </c>
      <c r="E469" s="24">
        <v>586</v>
      </c>
      <c r="F469" s="24">
        <v>555</v>
      </c>
      <c r="G469" s="24">
        <v>401</v>
      </c>
      <c r="H469" s="24">
        <v>395</v>
      </c>
      <c r="I469" s="24">
        <v>484</v>
      </c>
      <c r="J469" s="24">
        <v>473</v>
      </c>
      <c r="K469" s="24">
        <v>437</v>
      </c>
      <c r="L469" s="24">
        <v>288</v>
      </c>
      <c r="M469" s="24">
        <v>252</v>
      </c>
      <c r="N469" s="24">
        <v>366</v>
      </c>
      <c r="O469" s="24">
        <v>335</v>
      </c>
      <c r="P469" s="24">
        <v>324</v>
      </c>
      <c r="Q469" s="24">
        <v>175</v>
      </c>
      <c r="R469" s="24">
        <v>139</v>
      </c>
      <c r="S469" s="24">
        <v>228</v>
      </c>
      <c r="T469" s="24">
        <v>217</v>
      </c>
      <c r="U469" s="24">
        <v>181</v>
      </c>
      <c r="V469" s="24">
        <v>32</v>
      </c>
      <c r="W469" s="24">
        <v>21</v>
      </c>
      <c r="X469" s="24">
        <v>115</v>
      </c>
      <c r="Y469" s="24">
        <v>79</v>
      </c>
      <c r="Z469" s="24">
        <v>68</v>
      </c>
      <c r="AC469" s="24">
        <v>250</v>
      </c>
      <c r="AD469" s="24">
        <v>139</v>
      </c>
      <c r="AE469" s="24">
        <v>156</v>
      </c>
      <c r="AF469" s="24">
        <v>217</v>
      </c>
      <c r="AG469" s="24">
        <v>178</v>
      </c>
      <c r="AH469" s="24">
        <v>619</v>
      </c>
      <c r="AI469" s="24">
        <v>508</v>
      </c>
      <c r="AJ469" s="24">
        <v>530</v>
      </c>
      <c r="AK469" s="24">
        <v>586</v>
      </c>
      <c r="AL469" s="24">
        <v>572</v>
      </c>
      <c r="AM469" s="24">
        <v>363</v>
      </c>
      <c r="AN469" s="24">
        <v>252</v>
      </c>
      <c r="AO469" s="24">
        <v>299</v>
      </c>
      <c r="AP469" s="24">
        <v>335</v>
      </c>
      <c r="AQ469" s="24">
        <v>316</v>
      </c>
      <c r="AR469" s="24">
        <v>107</v>
      </c>
      <c r="AS469" s="24">
        <v>21</v>
      </c>
      <c r="AT469" s="24">
        <v>43</v>
      </c>
      <c r="AU469" s="24">
        <v>79</v>
      </c>
      <c r="AV469" s="24">
        <v>65</v>
      </c>
      <c r="AW469" s="24">
        <v>476</v>
      </c>
      <c r="AX469" s="24">
        <v>395</v>
      </c>
      <c r="AY469" s="24">
        <v>412</v>
      </c>
      <c r="AZ469" s="24">
        <v>473</v>
      </c>
      <c r="BA469" s="24">
        <v>434</v>
      </c>
      <c r="BD469" s="24">
        <v>122</v>
      </c>
      <c r="BE469" s="24">
        <v>619</v>
      </c>
      <c r="BF469" s="24">
        <v>486</v>
      </c>
      <c r="BG469" s="24">
        <v>358</v>
      </c>
      <c r="BH469" s="24">
        <v>230</v>
      </c>
      <c r="BI469" s="24">
        <v>43</v>
      </c>
      <c r="BJ469" s="24">
        <v>540</v>
      </c>
      <c r="BK469" s="24">
        <v>407</v>
      </c>
      <c r="BL469" s="24">
        <v>279</v>
      </c>
      <c r="BM469" s="24">
        <v>171</v>
      </c>
      <c r="BN469" s="24">
        <v>89</v>
      </c>
      <c r="BO469" s="24">
        <v>581</v>
      </c>
      <c r="BP469" s="24">
        <v>453</v>
      </c>
      <c r="BQ469" s="24">
        <v>350</v>
      </c>
      <c r="BR469" s="24">
        <v>217</v>
      </c>
      <c r="BS469" s="24">
        <v>10</v>
      </c>
      <c r="BT469" s="24">
        <v>502</v>
      </c>
      <c r="BU469" s="24">
        <v>399</v>
      </c>
      <c r="BV469" s="24">
        <v>266</v>
      </c>
      <c r="BW469" s="24">
        <v>138</v>
      </c>
      <c r="BX469" s="24">
        <v>51</v>
      </c>
      <c r="BY469" s="24">
        <v>573</v>
      </c>
      <c r="BZ469" s="24">
        <v>445</v>
      </c>
      <c r="CA469" s="24">
        <v>312</v>
      </c>
      <c r="CB469" s="24">
        <v>184</v>
      </c>
    </row>
    <row r="470" spans="2:80" ht="15" x14ac:dyDescent="0.25">
      <c r="B470" s="24">
        <v>597</v>
      </c>
      <c r="C470" s="24">
        <v>561</v>
      </c>
      <c r="D470" s="24">
        <v>530</v>
      </c>
      <c r="E470" s="24">
        <v>519</v>
      </c>
      <c r="F470" s="24">
        <v>608</v>
      </c>
      <c r="G470" s="24">
        <v>459</v>
      </c>
      <c r="H470" s="24">
        <v>448</v>
      </c>
      <c r="I470" s="24">
        <v>412</v>
      </c>
      <c r="J470" s="24">
        <v>376</v>
      </c>
      <c r="K470" s="24">
        <v>495</v>
      </c>
      <c r="L470" s="24">
        <v>341</v>
      </c>
      <c r="M470" s="24">
        <v>310</v>
      </c>
      <c r="N470" s="24">
        <v>299</v>
      </c>
      <c r="O470" s="24">
        <v>263</v>
      </c>
      <c r="P470" s="24">
        <v>352</v>
      </c>
      <c r="Q470" s="24">
        <v>203</v>
      </c>
      <c r="R470" s="24">
        <v>192</v>
      </c>
      <c r="S470" s="24">
        <v>156</v>
      </c>
      <c r="T470" s="24">
        <v>150</v>
      </c>
      <c r="U470" s="24">
        <v>239</v>
      </c>
      <c r="V470" s="24">
        <v>90</v>
      </c>
      <c r="W470" s="24">
        <v>54</v>
      </c>
      <c r="X470" s="24">
        <v>43</v>
      </c>
      <c r="Y470" s="24">
        <v>7</v>
      </c>
      <c r="Z470" s="24">
        <v>121</v>
      </c>
      <c r="AC470" s="24">
        <v>203</v>
      </c>
      <c r="AD470" s="24">
        <v>181</v>
      </c>
      <c r="AE470" s="24">
        <v>142</v>
      </c>
      <c r="AF470" s="24">
        <v>175</v>
      </c>
      <c r="AG470" s="24">
        <v>239</v>
      </c>
      <c r="AH470" s="24">
        <v>597</v>
      </c>
      <c r="AI470" s="24">
        <v>555</v>
      </c>
      <c r="AJ470" s="24">
        <v>511</v>
      </c>
      <c r="AK470" s="24">
        <v>544</v>
      </c>
      <c r="AL470" s="24">
        <v>608</v>
      </c>
      <c r="AM470" s="24">
        <v>341</v>
      </c>
      <c r="AN470" s="24">
        <v>324</v>
      </c>
      <c r="AO470" s="24">
        <v>260</v>
      </c>
      <c r="AP470" s="24">
        <v>288</v>
      </c>
      <c r="AQ470" s="24">
        <v>352</v>
      </c>
      <c r="AR470" s="24">
        <v>90</v>
      </c>
      <c r="AS470" s="24">
        <v>68</v>
      </c>
      <c r="AT470" s="24">
        <v>4</v>
      </c>
      <c r="AU470" s="24">
        <v>32</v>
      </c>
      <c r="AV470" s="24">
        <v>121</v>
      </c>
      <c r="AW470" s="24">
        <v>459</v>
      </c>
      <c r="AX470" s="24">
        <v>437</v>
      </c>
      <c r="AY470" s="24">
        <v>398</v>
      </c>
      <c r="AZ470" s="24">
        <v>401</v>
      </c>
      <c r="BA470" s="24">
        <v>495</v>
      </c>
      <c r="BD470" s="24">
        <v>137</v>
      </c>
      <c r="BE470" s="24">
        <v>9</v>
      </c>
      <c r="BF470" s="24">
        <v>501</v>
      </c>
      <c r="BG470" s="24">
        <v>398</v>
      </c>
      <c r="BH470" s="24">
        <v>270</v>
      </c>
      <c r="BI470" s="24">
        <v>183</v>
      </c>
      <c r="BJ470" s="24">
        <v>55</v>
      </c>
      <c r="BK470" s="24">
        <v>572</v>
      </c>
      <c r="BL470" s="24">
        <v>444</v>
      </c>
      <c r="BM470" s="24">
        <v>311</v>
      </c>
      <c r="BN470" s="24">
        <v>229</v>
      </c>
      <c r="BO470" s="24">
        <v>121</v>
      </c>
      <c r="BP470" s="24">
        <v>618</v>
      </c>
      <c r="BQ470" s="24">
        <v>490</v>
      </c>
      <c r="BR470" s="24">
        <v>357</v>
      </c>
      <c r="BS470" s="24">
        <v>175</v>
      </c>
      <c r="BT470" s="24">
        <v>42</v>
      </c>
      <c r="BU470" s="24">
        <v>539</v>
      </c>
      <c r="BV470" s="24">
        <v>406</v>
      </c>
      <c r="BW470" s="24">
        <v>278</v>
      </c>
      <c r="BX470" s="24">
        <v>216</v>
      </c>
      <c r="BY470" s="24">
        <v>88</v>
      </c>
      <c r="BZ470" s="24">
        <v>585</v>
      </c>
      <c r="CA470" s="24">
        <v>452</v>
      </c>
      <c r="CB470" s="24">
        <v>349</v>
      </c>
    </row>
    <row r="471" spans="2:80" ht="15" x14ac:dyDescent="0.25">
      <c r="B471" s="24">
        <v>149</v>
      </c>
      <c r="C471" s="24">
        <v>238</v>
      </c>
      <c r="D471" s="24">
        <v>202</v>
      </c>
      <c r="E471" s="24">
        <v>191</v>
      </c>
      <c r="F471" s="24">
        <v>160</v>
      </c>
      <c r="G471" s="24">
        <v>6</v>
      </c>
      <c r="H471" s="24">
        <v>125</v>
      </c>
      <c r="I471" s="24">
        <v>89</v>
      </c>
      <c r="J471" s="24">
        <v>53</v>
      </c>
      <c r="K471" s="24">
        <v>42</v>
      </c>
      <c r="L471" s="24">
        <v>518</v>
      </c>
      <c r="M471" s="24">
        <v>607</v>
      </c>
      <c r="N471" s="24">
        <v>596</v>
      </c>
      <c r="O471" s="24">
        <v>565</v>
      </c>
      <c r="P471" s="24">
        <v>529</v>
      </c>
      <c r="Q471" s="24">
        <v>380</v>
      </c>
      <c r="R471" s="24">
        <v>494</v>
      </c>
      <c r="S471" s="24">
        <v>458</v>
      </c>
      <c r="T471" s="24">
        <v>447</v>
      </c>
      <c r="U471" s="24">
        <v>411</v>
      </c>
      <c r="V471" s="24">
        <v>262</v>
      </c>
      <c r="W471" s="24">
        <v>351</v>
      </c>
      <c r="X471" s="24">
        <v>345</v>
      </c>
      <c r="Y471" s="24">
        <v>309</v>
      </c>
      <c r="Z471" s="24">
        <v>298</v>
      </c>
      <c r="AC471" s="24">
        <v>524</v>
      </c>
      <c r="AD471" s="24">
        <v>588</v>
      </c>
      <c r="AE471" s="24">
        <v>616</v>
      </c>
      <c r="AF471" s="24">
        <v>552</v>
      </c>
      <c r="AG471" s="24">
        <v>535</v>
      </c>
      <c r="AH471" s="24">
        <v>6</v>
      </c>
      <c r="AI471" s="24">
        <v>100</v>
      </c>
      <c r="AJ471" s="24">
        <v>103</v>
      </c>
      <c r="AK471" s="24">
        <v>64</v>
      </c>
      <c r="AL471" s="24">
        <v>42</v>
      </c>
      <c r="AM471" s="24">
        <v>137</v>
      </c>
      <c r="AN471" s="24">
        <v>201</v>
      </c>
      <c r="AO471" s="24">
        <v>234</v>
      </c>
      <c r="AP471" s="24">
        <v>195</v>
      </c>
      <c r="AQ471" s="24">
        <v>173</v>
      </c>
      <c r="AR471" s="24">
        <v>380</v>
      </c>
      <c r="AS471" s="24">
        <v>469</v>
      </c>
      <c r="AT471" s="24">
        <v>497</v>
      </c>
      <c r="AU471" s="24">
        <v>433</v>
      </c>
      <c r="AV471" s="24">
        <v>411</v>
      </c>
      <c r="AW471" s="24">
        <v>268</v>
      </c>
      <c r="AX471" s="24">
        <v>332</v>
      </c>
      <c r="AY471" s="24">
        <v>365</v>
      </c>
      <c r="AZ471" s="24">
        <v>321</v>
      </c>
      <c r="BA471" s="24">
        <v>279</v>
      </c>
      <c r="BD471" s="24">
        <v>479</v>
      </c>
      <c r="BE471" s="24">
        <v>371</v>
      </c>
      <c r="BF471" s="24">
        <v>243</v>
      </c>
      <c r="BG471" s="24">
        <v>115</v>
      </c>
      <c r="BH471" s="24">
        <v>607</v>
      </c>
      <c r="BI471" s="24">
        <v>425</v>
      </c>
      <c r="BJ471" s="24">
        <v>292</v>
      </c>
      <c r="BK471" s="24">
        <v>164</v>
      </c>
      <c r="BL471" s="24">
        <v>31</v>
      </c>
      <c r="BM471" s="24">
        <v>528</v>
      </c>
      <c r="BN471" s="24">
        <v>466</v>
      </c>
      <c r="BO471" s="24">
        <v>338</v>
      </c>
      <c r="BP471" s="24">
        <v>210</v>
      </c>
      <c r="BQ471" s="24">
        <v>77</v>
      </c>
      <c r="BR471" s="24">
        <v>599</v>
      </c>
      <c r="BS471" s="24">
        <v>387</v>
      </c>
      <c r="BT471" s="24">
        <v>259</v>
      </c>
      <c r="BU471" s="24">
        <v>126</v>
      </c>
      <c r="BV471" s="24">
        <v>23</v>
      </c>
      <c r="BW471" s="24">
        <v>520</v>
      </c>
      <c r="BX471" s="24">
        <v>433</v>
      </c>
      <c r="BY471" s="24">
        <v>305</v>
      </c>
      <c r="BZ471" s="24">
        <v>197</v>
      </c>
      <c r="CA471" s="24">
        <v>69</v>
      </c>
      <c r="CB471" s="24">
        <v>561</v>
      </c>
    </row>
    <row r="472" spans="2:80" ht="15" x14ac:dyDescent="0.25">
      <c r="B472" s="24">
        <v>177</v>
      </c>
      <c r="C472" s="24">
        <v>166</v>
      </c>
      <c r="D472" s="24">
        <v>135</v>
      </c>
      <c r="E472" s="24">
        <v>249</v>
      </c>
      <c r="F472" s="24">
        <v>213</v>
      </c>
      <c r="G472" s="24">
        <v>64</v>
      </c>
      <c r="H472" s="24">
        <v>28</v>
      </c>
      <c r="I472" s="24">
        <v>17</v>
      </c>
      <c r="J472" s="24">
        <v>106</v>
      </c>
      <c r="K472" s="24">
        <v>100</v>
      </c>
      <c r="L472" s="24">
        <v>571</v>
      </c>
      <c r="M472" s="24">
        <v>540</v>
      </c>
      <c r="N472" s="24">
        <v>504</v>
      </c>
      <c r="O472" s="24">
        <v>618</v>
      </c>
      <c r="P472" s="24">
        <v>582</v>
      </c>
      <c r="Q472" s="24">
        <v>433</v>
      </c>
      <c r="R472" s="24">
        <v>422</v>
      </c>
      <c r="S472" s="24">
        <v>386</v>
      </c>
      <c r="T472" s="24">
        <v>480</v>
      </c>
      <c r="U472" s="24">
        <v>469</v>
      </c>
      <c r="V472" s="24">
        <v>320</v>
      </c>
      <c r="W472" s="24">
        <v>284</v>
      </c>
      <c r="X472" s="24">
        <v>273</v>
      </c>
      <c r="Y472" s="24">
        <v>362</v>
      </c>
      <c r="Z472" s="24">
        <v>326</v>
      </c>
      <c r="AC472" s="24">
        <v>560</v>
      </c>
      <c r="AD472" s="24">
        <v>541</v>
      </c>
      <c r="AE472" s="24">
        <v>577</v>
      </c>
      <c r="AF472" s="24">
        <v>624</v>
      </c>
      <c r="AG472" s="24">
        <v>513</v>
      </c>
      <c r="AH472" s="24">
        <v>67</v>
      </c>
      <c r="AI472" s="24">
        <v>28</v>
      </c>
      <c r="AJ472" s="24">
        <v>89</v>
      </c>
      <c r="AK472" s="24">
        <v>106</v>
      </c>
      <c r="AL472" s="24">
        <v>25</v>
      </c>
      <c r="AM472" s="24">
        <v>198</v>
      </c>
      <c r="AN472" s="24">
        <v>159</v>
      </c>
      <c r="AO472" s="24">
        <v>220</v>
      </c>
      <c r="AP472" s="24">
        <v>237</v>
      </c>
      <c r="AQ472" s="24">
        <v>126</v>
      </c>
      <c r="AR472" s="24">
        <v>436</v>
      </c>
      <c r="AS472" s="24">
        <v>422</v>
      </c>
      <c r="AT472" s="24">
        <v>458</v>
      </c>
      <c r="AU472" s="24">
        <v>480</v>
      </c>
      <c r="AV472" s="24">
        <v>394</v>
      </c>
      <c r="AW472" s="24">
        <v>304</v>
      </c>
      <c r="AX472" s="24">
        <v>290</v>
      </c>
      <c r="AY472" s="24">
        <v>346</v>
      </c>
      <c r="AZ472" s="24">
        <v>368</v>
      </c>
      <c r="BA472" s="24">
        <v>257</v>
      </c>
      <c r="BD472" s="24">
        <v>519</v>
      </c>
      <c r="BE472" s="24">
        <v>386</v>
      </c>
      <c r="BF472" s="24">
        <v>258</v>
      </c>
      <c r="BG472" s="24">
        <v>130</v>
      </c>
      <c r="BH472" s="24">
        <v>22</v>
      </c>
      <c r="BI472" s="24">
        <v>565</v>
      </c>
      <c r="BJ472" s="24">
        <v>432</v>
      </c>
      <c r="BK472" s="24">
        <v>304</v>
      </c>
      <c r="BL472" s="24">
        <v>196</v>
      </c>
      <c r="BM472" s="24">
        <v>68</v>
      </c>
      <c r="BN472" s="24">
        <v>606</v>
      </c>
      <c r="BO472" s="24">
        <v>478</v>
      </c>
      <c r="BP472" s="24">
        <v>375</v>
      </c>
      <c r="BQ472" s="24">
        <v>242</v>
      </c>
      <c r="BR472" s="24">
        <v>114</v>
      </c>
      <c r="BS472" s="24">
        <v>527</v>
      </c>
      <c r="BT472" s="24">
        <v>424</v>
      </c>
      <c r="BU472" s="24">
        <v>291</v>
      </c>
      <c r="BV472" s="24">
        <v>163</v>
      </c>
      <c r="BW472" s="24">
        <v>35</v>
      </c>
      <c r="BX472" s="24">
        <v>598</v>
      </c>
      <c r="BY472" s="24">
        <v>470</v>
      </c>
      <c r="BZ472" s="24">
        <v>337</v>
      </c>
      <c r="CA472" s="24">
        <v>209</v>
      </c>
      <c r="CB472" s="24">
        <v>76</v>
      </c>
    </row>
    <row r="473" spans="2:80" ht="15" x14ac:dyDescent="0.25">
      <c r="B473" s="24">
        <v>235</v>
      </c>
      <c r="C473" s="24">
        <v>224</v>
      </c>
      <c r="D473" s="24">
        <v>188</v>
      </c>
      <c r="E473" s="24">
        <v>152</v>
      </c>
      <c r="F473" s="24">
        <v>141</v>
      </c>
      <c r="G473" s="24">
        <v>117</v>
      </c>
      <c r="H473" s="24">
        <v>81</v>
      </c>
      <c r="I473" s="24">
        <v>75</v>
      </c>
      <c r="J473" s="24">
        <v>39</v>
      </c>
      <c r="K473" s="24">
        <v>3</v>
      </c>
      <c r="L473" s="24">
        <v>604</v>
      </c>
      <c r="M473" s="24">
        <v>593</v>
      </c>
      <c r="N473" s="24">
        <v>557</v>
      </c>
      <c r="O473" s="24">
        <v>546</v>
      </c>
      <c r="P473" s="24">
        <v>515</v>
      </c>
      <c r="Q473" s="24">
        <v>486</v>
      </c>
      <c r="R473" s="24">
        <v>455</v>
      </c>
      <c r="S473" s="24">
        <v>444</v>
      </c>
      <c r="T473" s="24">
        <v>408</v>
      </c>
      <c r="U473" s="24">
        <v>397</v>
      </c>
      <c r="V473" s="24">
        <v>373</v>
      </c>
      <c r="W473" s="24">
        <v>337</v>
      </c>
      <c r="X473" s="24">
        <v>301</v>
      </c>
      <c r="Y473" s="24">
        <v>295</v>
      </c>
      <c r="Z473" s="24">
        <v>259</v>
      </c>
      <c r="AC473" s="24">
        <v>527</v>
      </c>
      <c r="AD473" s="24">
        <v>610</v>
      </c>
      <c r="AE473" s="24">
        <v>563</v>
      </c>
      <c r="AF473" s="24">
        <v>516</v>
      </c>
      <c r="AG473" s="24">
        <v>599</v>
      </c>
      <c r="AH473" s="24">
        <v>39</v>
      </c>
      <c r="AI473" s="24">
        <v>117</v>
      </c>
      <c r="AJ473" s="24">
        <v>75</v>
      </c>
      <c r="AK473" s="24">
        <v>3</v>
      </c>
      <c r="AL473" s="24">
        <v>81</v>
      </c>
      <c r="AM473" s="24">
        <v>170</v>
      </c>
      <c r="AN473" s="24">
        <v>248</v>
      </c>
      <c r="AO473" s="24">
        <v>176</v>
      </c>
      <c r="AP473" s="24">
        <v>134</v>
      </c>
      <c r="AQ473" s="24">
        <v>212</v>
      </c>
      <c r="AR473" s="24">
        <v>408</v>
      </c>
      <c r="AS473" s="24">
        <v>486</v>
      </c>
      <c r="AT473" s="24">
        <v>444</v>
      </c>
      <c r="AU473" s="24">
        <v>397</v>
      </c>
      <c r="AV473" s="24">
        <v>455</v>
      </c>
      <c r="AW473" s="24">
        <v>296</v>
      </c>
      <c r="AX473" s="24">
        <v>354</v>
      </c>
      <c r="AY473" s="24">
        <v>307</v>
      </c>
      <c r="AZ473" s="24">
        <v>265</v>
      </c>
      <c r="BA473" s="24">
        <v>343</v>
      </c>
      <c r="BD473" s="24">
        <v>34</v>
      </c>
      <c r="BE473" s="24">
        <v>526</v>
      </c>
      <c r="BF473" s="24">
        <v>423</v>
      </c>
      <c r="BG473" s="24">
        <v>295</v>
      </c>
      <c r="BH473" s="24">
        <v>162</v>
      </c>
      <c r="BI473" s="24">
        <v>80</v>
      </c>
      <c r="BJ473" s="24">
        <v>597</v>
      </c>
      <c r="BK473" s="24">
        <v>469</v>
      </c>
      <c r="BL473" s="24">
        <v>336</v>
      </c>
      <c r="BM473" s="24">
        <v>208</v>
      </c>
      <c r="BN473" s="24">
        <v>21</v>
      </c>
      <c r="BO473" s="24">
        <v>518</v>
      </c>
      <c r="BP473" s="24">
        <v>390</v>
      </c>
      <c r="BQ473" s="24">
        <v>257</v>
      </c>
      <c r="BR473" s="24">
        <v>129</v>
      </c>
      <c r="BS473" s="24">
        <v>67</v>
      </c>
      <c r="BT473" s="24">
        <v>564</v>
      </c>
      <c r="BU473" s="24">
        <v>431</v>
      </c>
      <c r="BV473" s="24">
        <v>303</v>
      </c>
      <c r="BW473" s="24">
        <v>200</v>
      </c>
      <c r="BX473" s="24">
        <v>113</v>
      </c>
      <c r="BY473" s="24">
        <v>610</v>
      </c>
      <c r="BZ473" s="24">
        <v>477</v>
      </c>
      <c r="CA473" s="24">
        <v>374</v>
      </c>
      <c r="CB473" s="24">
        <v>241</v>
      </c>
    </row>
    <row r="474" spans="2:80" ht="15" x14ac:dyDescent="0.25">
      <c r="B474" s="24">
        <v>163</v>
      </c>
      <c r="C474" s="24">
        <v>127</v>
      </c>
      <c r="D474" s="24">
        <v>241</v>
      </c>
      <c r="E474" s="24">
        <v>210</v>
      </c>
      <c r="F474" s="24">
        <v>199</v>
      </c>
      <c r="G474" s="24">
        <v>50</v>
      </c>
      <c r="H474" s="24">
        <v>14</v>
      </c>
      <c r="I474" s="24">
        <v>103</v>
      </c>
      <c r="J474" s="24">
        <v>92</v>
      </c>
      <c r="K474" s="24">
        <v>56</v>
      </c>
      <c r="L474" s="24">
        <v>532</v>
      </c>
      <c r="M474" s="24">
        <v>521</v>
      </c>
      <c r="N474" s="24">
        <v>615</v>
      </c>
      <c r="O474" s="24">
        <v>579</v>
      </c>
      <c r="P474" s="24">
        <v>568</v>
      </c>
      <c r="Q474" s="24">
        <v>419</v>
      </c>
      <c r="R474" s="24">
        <v>383</v>
      </c>
      <c r="S474" s="24">
        <v>497</v>
      </c>
      <c r="T474" s="24">
        <v>461</v>
      </c>
      <c r="U474" s="24">
        <v>430</v>
      </c>
      <c r="V474" s="24">
        <v>276</v>
      </c>
      <c r="W474" s="24">
        <v>270</v>
      </c>
      <c r="X474" s="24">
        <v>359</v>
      </c>
      <c r="Y474" s="24">
        <v>348</v>
      </c>
      <c r="Z474" s="24">
        <v>312</v>
      </c>
      <c r="AC474" s="24">
        <v>613</v>
      </c>
      <c r="AD474" s="24">
        <v>502</v>
      </c>
      <c r="AE474" s="24">
        <v>549</v>
      </c>
      <c r="AF474" s="24">
        <v>585</v>
      </c>
      <c r="AG474" s="24">
        <v>566</v>
      </c>
      <c r="AH474" s="24">
        <v>125</v>
      </c>
      <c r="AI474" s="24">
        <v>14</v>
      </c>
      <c r="AJ474" s="24">
        <v>31</v>
      </c>
      <c r="AK474" s="24">
        <v>92</v>
      </c>
      <c r="AL474" s="24">
        <v>53</v>
      </c>
      <c r="AM474" s="24">
        <v>226</v>
      </c>
      <c r="AN474" s="24">
        <v>145</v>
      </c>
      <c r="AO474" s="24">
        <v>162</v>
      </c>
      <c r="AP474" s="24">
        <v>223</v>
      </c>
      <c r="AQ474" s="24">
        <v>184</v>
      </c>
      <c r="AR474" s="24">
        <v>494</v>
      </c>
      <c r="AS474" s="24">
        <v>383</v>
      </c>
      <c r="AT474" s="24">
        <v>405</v>
      </c>
      <c r="AU474" s="24">
        <v>461</v>
      </c>
      <c r="AV474" s="24">
        <v>447</v>
      </c>
      <c r="AW474" s="24">
        <v>357</v>
      </c>
      <c r="AX474" s="24">
        <v>271</v>
      </c>
      <c r="AY474" s="24">
        <v>293</v>
      </c>
      <c r="AZ474" s="24">
        <v>329</v>
      </c>
      <c r="BA474" s="24">
        <v>315</v>
      </c>
      <c r="BD474" s="24">
        <v>199</v>
      </c>
      <c r="BE474" s="24">
        <v>66</v>
      </c>
      <c r="BF474" s="24">
        <v>563</v>
      </c>
      <c r="BG474" s="24">
        <v>435</v>
      </c>
      <c r="BH474" s="24">
        <v>302</v>
      </c>
      <c r="BI474" s="24">
        <v>245</v>
      </c>
      <c r="BJ474" s="24">
        <v>112</v>
      </c>
      <c r="BK474" s="24">
        <v>609</v>
      </c>
      <c r="BL474" s="24">
        <v>476</v>
      </c>
      <c r="BM474" s="24">
        <v>373</v>
      </c>
      <c r="BN474" s="24">
        <v>161</v>
      </c>
      <c r="BO474" s="24">
        <v>33</v>
      </c>
      <c r="BP474" s="24">
        <v>530</v>
      </c>
      <c r="BQ474" s="24">
        <v>422</v>
      </c>
      <c r="BR474" s="24">
        <v>294</v>
      </c>
      <c r="BS474" s="24">
        <v>207</v>
      </c>
      <c r="BT474" s="24">
        <v>79</v>
      </c>
      <c r="BU474" s="24">
        <v>596</v>
      </c>
      <c r="BV474" s="24">
        <v>468</v>
      </c>
      <c r="BW474" s="24">
        <v>340</v>
      </c>
      <c r="BX474" s="24">
        <v>128</v>
      </c>
      <c r="BY474" s="24">
        <v>25</v>
      </c>
      <c r="BZ474" s="24">
        <v>517</v>
      </c>
      <c r="CA474" s="24">
        <v>389</v>
      </c>
      <c r="CB474" s="24">
        <v>256</v>
      </c>
    </row>
    <row r="475" spans="2:80" ht="15" x14ac:dyDescent="0.25">
      <c r="B475" s="24">
        <v>216</v>
      </c>
      <c r="C475" s="24">
        <v>185</v>
      </c>
      <c r="D475" s="24">
        <v>174</v>
      </c>
      <c r="E475" s="24">
        <v>138</v>
      </c>
      <c r="F475" s="24">
        <v>227</v>
      </c>
      <c r="G475" s="24">
        <v>78</v>
      </c>
      <c r="H475" s="24">
        <v>67</v>
      </c>
      <c r="I475" s="24">
        <v>31</v>
      </c>
      <c r="J475" s="24">
        <v>25</v>
      </c>
      <c r="K475" s="24">
        <v>114</v>
      </c>
      <c r="L475" s="24">
        <v>590</v>
      </c>
      <c r="M475" s="24">
        <v>554</v>
      </c>
      <c r="N475" s="24">
        <v>543</v>
      </c>
      <c r="O475" s="24">
        <v>507</v>
      </c>
      <c r="P475" s="24">
        <v>621</v>
      </c>
      <c r="Q475" s="24">
        <v>472</v>
      </c>
      <c r="R475" s="24">
        <v>436</v>
      </c>
      <c r="S475" s="24">
        <v>405</v>
      </c>
      <c r="T475" s="24">
        <v>394</v>
      </c>
      <c r="U475" s="24">
        <v>483</v>
      </c>
      <c r="V475" s="24">
        <v>334</v>
      </c>
      <c r="W475" s="24">
        <v>323</v>
      </c>
      <c r="X475" s="24">
        <v>287</v>
      </c>
      <c r="Y475" s="24">
        <v>251</v>
      </c>
      <c r="Z475" s="24">
        <v>370</v>
      </c>
      <c r="AC475" s="24">
        <v>591</v>
      </c>
      <c r="AD475" s="24">
        <v>574</v>
      </c>
      <c r="AE475" s="24">
        <v>510</v>
      </c>
      <c r="AF475" s="24">
        <v>538</v>
      </c>
      <c r="AG475" s="24">
        <v>602</v>
      </c>
      <c r="AH475" s="24">
        <v>78</v>
      </c>
      <c r="AI475" s="24">
        <v>56</v>
      </c>
      <c r="AJ475" s="24">
        <v>17</v>
      </c>
      <c r="AK475" s="24">
        <v>50</v>
      </c>
      <c r="AL475" s="24">
        <v>114</v>
      </c>
      <c r="AM475" s="24">
        <v>209</v>
      </c>
      <c r="AN475" s="24">
        <v>187</v>
      </c>
      <c r="AO475" s="24">
        <v>148</v>
      </c>
      <c r="AP475" s="24">
        <v>151</v>
      </c>
      <c r="AQ475" s="24">
        <v>245</v>
      </c>
      <c r="AR475" s="24">
        <v>472</v>
      </c>
      <c r="AS475" s="24">
        <v>430</v>
      </c>
      <c r="AT475" s="24">
        <v>386</v>
      </c>
      <c r="AU475" s="24">
        <v>419</v>
      </c>
      <c r="AV475" s="24">
        <v>483</v>
      </c>
      <c r="AW475" s="24">
        <v>340</v>
      </c>
      <c r="AX475" s="24">
        <v>318</v>
      </c>
      <c r="AY475" s="24">
        <v>254</v>
      </c>
      <c r="AZ475" s="24">
        <v>282</v>
      </c>
      <c r="BA475" s="24">
        <v>371</v>
      </c>
      <c r="BD475" s="24">
        <v>339</v>
      </c>
      <c r="BE475" s="24">
        <v>206</v>
      </c>
      <c r="BF475" s="24">
        <v>78</v>
      </c>
      <c r="BG475" s="24">
        <v>600</v>
      </c>
      <c r="BH475" s="24">
        <v>467</v>
      </c>
      <c r="BI475" s="24">
        <v>260</v>
      </c>
      <c r="BJ475" s="24">
        <v>127</v>
      </c>
      <c r="BK475" s="24">
        <v>24</v>
      </c>
      <c r="BL475" s="24">
        <v>516</v>
      </c>
      <c r="BM475" s="24">
        <v>388</v>
      </c>
      <c r="BN475" s="24">
        <v>301</v>
      </c>
      <c r="BO475" s="24">
        <v>198</v>
      </c>
      <c r="BP475" s="24">
        <v>70</v>
      </c>
      <c r="BQ475" s="24">
        <v>562</v>
      </c>
      <c r="BR475" s="24">
        <v>434</v>
      </c>
      <c r="BS475" s="24">
        <v>372</v>
      </c>
      <c r="BT475" s="24">
        <v>244</v>
      </c>
      <c r="BU475" s="24">
        <v>111</v>
      </c>
      <c r="BV475" s="24">
        <v>608</v>
      </c>
      <c r="BW475" s="24">
        <v>480</v>
      </c>
      <c r="BX475" s="24">
        <v>293</v>
      </c>
      <c r="BY475" s="24">
        <v>165</v>
      </c>
      <c r="BZ475" s="24">
        <v>32</v>
      </c>
      <c r="CA475" s="24">
        <v>529</v>
      </c>
      <c r="CB475" s="24">
        <v>421</v>
      </c>
    </row>
    <row r="476" spans="2:80" ht="15" x14ac:dyDescent="0.25">
      <c r="B476" s="24">
        <v>393</v>
      </c>
      <c r="C476" s="24">
        <v>482</v>
      </c>
      <c r="D476" s="24">
        <v>471</v>
      </c>
      <c r="E476" s="24">
        <v>440</v>
      </c>
      <c r="F476" s="24">
        <v>404</v>
      </c>
      <c r="G476" s="24">
        <v>255</v>
      </c>
      <c r="H476" s="24">
        <v>369</v>
      </c>
      <c r="I476" s="24">
        <v>333</v>
      </c>
      <c r="J476" s="24">
        <v>322</v>
      </c>
      <c r="K476" s="24">
        <v>286</v>
      </c>
      <c r="L476" s="24">
        <v>137</v>
      </c>
      <c r="M476" s="24">
        <v>226</v>
      </c>
      <c r="N476" s="24">
        <v>220</v>
      </c>
      <c r="O476" s="24">
        <v>184</v>
      </c>
      <c r="P476" s="24">
        <v>173</v>
      </c>
      <c r="Q476" s="24">
        <v>24</v>
      </c>
      <c r="R476" s="24">
        <v>113</v>
      </c>
      <c r="S476" s="24">
        <v>77</v>
      </c>
      <c r="T476" s="24">
        <v>66</v>
      </c>
      <c r="U476" s="24">
        <v>35</v>
      </c>
      <c r="V476" s="24">
        <v>506</v>
      </c>
      <c r="W476" s="24">
        <v>625</v>
      </c>
      <c r="X476" s="24">
        <v>589</v>
      </c>
      <c r="Y476" s="24">
        <v>553</v>
      </c>
      <c r="Z476" s="24">
        <v>542</v>
      </c>
      <c r="AC476" s="24">
        <v>393</v>
      </c>
      <c r="AD476" s="24">
        <v>457</v>
      </c>
      <c r="AE476" s="24">
        <v>490</v>
      </c>
      <c r="AF476" s="24">
        <v>446</v>
      </c>
      <c r="AG476" s="24">
        <v>404</v>
      </c>
      <c r="AH476" s="24">
        <v>262</v>
      </c>
      <c r="AI476" s="24">
        <v>326</v>
      </c>
      <c r="AJ476" s="24">
        <v>359</v>
      </c>
      <c r="AK476" s="24">
        <v>320</v>
      </c>
      <c r="AL476" s="24">
        <v>298</v>
      </c>
      <c r="AM476" s="24">
        <v>5</v>
      </c>
      <c r="AN476" s="24">
        <v>94</v>
      </c>
      <c r="AO476" s="24">
        <v>122</v>
      </c>
      <c r="AP476" s="24">
        <v>58</v>
      </c>
      <c r="AQ476" s="24">
        <v>36</v>
      </c>
      <c r="AR476" s="24">
        <v>149</v>
      </c>
      <c r="AS476" s="24">
        <v>213</v>
      </c>
      <c r="AT476" s="24">
        <v>241</v>
      </c>
      <c r="AU476" s="24">
        <v>177</v>
      </c>
      <c r="AV476" s="24">
        <v>160</v>
      </c>
      <c r="AW476" s="24">
        <v>506</v>
      </c>
      <c r="AX476" s="24">
        <v>600</v>
      </c>
      <c r="AY476" s="24">
        <v>603</v>
      </c>
      <c r="AZ476" s="24">
        <v>564</v>
      </c>
      <c r="BA476" s="24">
        <v>542</v>
      </c>
      <c r="BD476" s="24">
        <v>551</v>
      </c>
      <c r="BE476" s="24">
        <v>448</v>
      </c>
      <c r="BF476" s="24">
        <v>320</v>
      </c>
      <c r="BG476" s="24">
        <v>187</v>
      </c>
      <c r="BH476" s="24">
        <v>59</v>
      </c>
      <c r="BI476" s="24">
        <v>622</v>
      </c>
      <c r="BJ476" s="24">
        <v>494</v>
      </c>
      <c r="BK476" s="24">
        <v>361</v>
      </c>
      <c r="BL476" s="24">
        <v>233</v>
      </c>
      <c r="BM476" s="24">
        <v>105</v>
      </c>
      <c r="BN476" s="24">
        <v>543</v>
      </c>
      <c r="BO476" s="24">
        <v>415</v>
      </c>
      <c r="BP476" s="24">
        <v>282</v>
      </c>
      <c r="BQ476" s="24">
        <v>154</v>
      </c>
      <c r="BR476" s="24">
        <v>46</v>
      </c>
      <c r="BS476" s="24">
        <v>589</v>
      </c>
      <c r="BT476" s="24">
        <v>456</v>
      </c>
      <c r="BU476" s="24">
        <v>328</v>
      </c>
      <c r="BV476" s="24">
        <v>225</v>
      </c>
      <c r="BW476" s="24">
        <v>92</v>
      </c>
      <c r="BX476" s="24">
        <v>510</v>
      </c>
      <c r="BY476" s="24">
        <v>377</v>
      </c>
      <c r="BZ476" s="24">
        <v>274</v>
      </c>
      <c r="CA476" s="24">
        <v>141</v>
      </c>
      <c r="CB476" s="24">
        <v>13</v>
      </c>
    </row>
    <row r="477" spans="2:80" ht="15" x14ac:dyDescent="0.25">
      <c r="B477" s="24">
        <v>446</v>
      </c>
      <c r="C477" s="24">
        <v>415</v>
      </c>
      <c r="D477" s="24">
        <v>379</v>
      </c>
      <c r="E477" s="24">
        <v>493</v>
      </c>
      <c r="F477" s="24">
        <v>457</v>
      </c>
      <c r="G477" s="24">
        <v>308</v>
      </c>
      <c r="H477" s="24">
        <v>297</v>
      </c>
      <c r="I477" s="24">
        <v>261</v>
      </c>
      <c r="J477" s="24">
        <v>355</v>
      </c>
      <c r="K477" s="24">
        <v>344</v>
      </c>
      <c r="L477" s="24">
        <v>195</v>
      </c>
      <c r="M477" s="24">
        <v>159</v>
      </c>
      <c r="N477" s="24">
        <v>148</v>
      </c>
      <c r="O477" s="24">
        <v>237</v>
      </c>
      <c r="P477" s="24">
        <v>201</v>
      </c>
      <c r="Q477" s="24">
        <v>52</v>
      </c>
      <c r="R477" s="24">
        <v>41</v>
      </c>
      <c r="S477" s="24">
        <v>10</v>
      </c>
      <c r="T477" s="24">
        <v>124</v>
      </c>
      <c r="U477" s="24">
        <v>88</v>
      </c>
      <c r="V477" s="24">
        <v>564</v>
      </c>
      <c r="W477" s="24">
        <v>528</v>
      </c>
      <c r="X477" s="24">
        <v>517</v>
      </c>
      <c r="Y477" s="24">
        <v>606</v>
      </c>
      <c r="Z477" s="24">
        <v>600</v>
      </c>
      <c r="AC477" s="24">
        <v>429</v>
      </c>
      <c r="AD477" s="24">
        <v>415</v>
      </c>
      <c r="AE477" s="24">
        <v>471</v>
      </c>
      <c r="AF477" s="24">
        <v>493</v>
      </c>
      <c r="AG477" s="24">
        <v>382</v>
      </c>
      <c r="AH477" s="24">
        <v>323</v>
      </c>
      <c r="AI477" s="24">
        <v>284</v>
      </c>
      <c r="AJ477" s="24">
        <v>345</v>
      </c>
      <c r="AK477" s="24">
        <v>362</v>
      </c>
      <c r="AL477" s="24">
        <v>251</v>
      </c>
      <c r="AM477" s="24">
        <v>61</v>
      </c>
      <c r="AN477" s="24">
        <v>47</v>
      </c>
      <c r="AO477" s="24">
        <v>83</v>
      </c>
      <c r="AP477" s="24">
        <v>105</v>
      </c>
      <c r="AQ477" s="24">
        <v>19</v>
      </c>
      <c r="AR477" s="24">
        <v>185</v>
      </c>
      <c r="AS477" s="24">
        <v>166</v>
      </c>
      <c r="AT477" s="24">
        <v>202</v>
      </c>
      <c r="AU477" s="24">
        <v>249</v>
      </c>
      <c r="AV477" s="24">
        <v>138</v>
      </c>
      <c r="AW477" s="24">
        <v>567</v>
      </c>
      <c r="AX477" s="24">
        <v>528</v>
      </c>
      <c r="AY477" s="24">
        <v>589</v>
      </c>
      <c r="AZ477" s="24">
        <v>606</v>
      </c>
      <c r="BA477" s="24">
        <v>525</v>
      </c>
      <c r="BD477" s="24">
        <v>91</v>
      </c>
      <c r="BE477" s="24">
        <v>588</v>
      </c>
      <c r="BF477" s="24">
        <v>460</v>
      </c>
      <c r="BG477" s="24">
        <v>327</v>
      </c>
      <c r="BH477" s="24">
        <v>224</v>
      </c>
      <c r="BI477" s="24">
        <v>12</v>
      </c>
      <c r="BJ477" s="24">
        <v>509</v>
      </c>
      <c r="BK477" s="24">
        <v>376</v>
      </c>
      <c r="BL477" s="24">
        <v>273</v>
      </c>
      <c r="BM477" s="24">
        <v>145</v>
      </c>
      <c r="BN477" s="24">
        <v>58</v>
      </c>
      <c r="BO477" s="24">
        <v>555</v>
      </c>
      <c r="BP477" s="24">
        <v>447</v>
      </c>
      <c r="BQ477" s="24">
        <v>319</v>
      </c>
      <c r="BR477" s="24">
        <v>186</v>
      </c>
      <c r="BS477" s="24">
        <v>104</v>
      </c>
      <c r="BT477" s="24">
        <v>621</v>
      </c>
      <c r="BU477" s="24">
        <v>493</v>
      </c>
      <c r="BV477" s="24">
        <v>365</v>
      </c>
      <c r="BW477" s="24">
        <v>232</v>
      </c>
      <c r="BX477" s="24">
        <v>50</v>
      </c>
      <c r="BY477" s="24">
        <v>542</v>
      </c>
      <c r="BZ477" s="24">
        <v>414</v>
      </c>
      <c r="CA477" s="24">
        <v>281</v>
      </c>
      <c r="CB477" s="24">
        <v>153</v>
      </c>
    </row>
    <row r="478" spans="2:80" ht="15" x14ac:dyDescent="0.25">
      <c r="B478" s="24">
        <v>479</v>
      </c>
      <c r="C478" s="24">
        <v>468</v>
      </c>
      <c r="D478" s="24">
        <v>432</v>
      </c>
      <c r="E478" s="24">
        <v>421</v>
      </c>
      <c r="F478" s="24">
        <v>390</v>
      </c>
      <c r="G478" s="24">
        <v>361</v>
      </c>
      <c r="H478" s="24">
        <v>330</v>
      </c>
      <c r="I478" s="24">
        <v>319</v>
      </c>
      <c r="J478" s="24">
        <v>283</v>
      </c>
      <c r="K478" s="24">
        <v>272</v>
      </c>
      <c r="L478" s="24">
        <v>248</v>
      </c>
      <c r="M478" s="24">
        <v>212</v>
      </c>
      <c r="N478" s="24">
        <v>176</v>
      </c>
      <c r="O478" s="24">
        <v>170</v>
      </c>
      <c r="P478" s="24">
        <v>134</v>
      </c>
      <c r="Q478" s="24">
        <v>110</v>
      </c>
      <c r="R478" s="24">
        <v>99</v>
      </c>
      <c r="S478" s="24">
        <v>63</v>
      </c>
      <c r="T478" s="24">
        <v>27</v>
      </c>
      <c r="U478" s="24">
        <v>16</v>
      </c>
      <c r="V478" s="24">
        <v>617</v>
      </c>
      <c r="W478" s="24">
        <v>581</v>
      </c>
      <c r="X478" s="24">
        <v>575</v>
      </c>
      <c r="Y478" s="24">
        <v>539</v>
      </c>
      <c r="Z478" s="24">
        <v>503</v>
      </c>
      <c r="AC478" s="24">
        <v>421</v>
      </c>
      <c r="AD478" s="24">
        <v>479</v>
      </c>
      <c r="AE478" s="24">
        <v>432</v>
      </c>
      <c r="AF478" s="24">
        <v>390</v>
      </c>
      <c r="AG478" s="24">
        <v>468</v>
      </c>
      <c r="AH478" s="24">
        <v>295</v>
      </c>
      <c r="AI478" s="24">
        <v>373</v>
      </c>
      <c r="AJ478" s="24">
        <v>301</v>
      </c>
      <c r="AK478" s="24">
        <v>259</v>
      </c>
      <c r="AL478" s="24">
        <v>337</v>
      </c>
      <c r="AM478" s="24">
        <v>33</v>
      </c>
      <c r="AN478" s="24">
        <v>111</v>
      </c>
      <c r="AO478" s="24">
        <v>69</v>
      </c>
      <c r="AP478" s="24">
        <v>22</v>
      </c>
      <c r="AQ478" s="24">
        <v>80</v>
      </c>
      <c r="AR478" s="24">
        <v>152</v>
      </c>
      <c r="AS478" s="24">
        <v>235</v>
      </c>
      <c r="AT478" s="24">
        <v>188</v>
      </c>
      <c r="AU478" s="24">
        <v>141</v>
      </c>
      <c r="AV478" s="24">
        <v>224</v>
      </c>
      <c r="AW478" s="24">
        <v>539</v>
      </c>
      <c r="AX478" s="24">
        <v>617</v>
      </c>
      <c r="AY478" s="24">
        <v>575</v>
      </c>
      <c r="AZ478" s="24">
        <v>503</v>
      </c>
      <c r="BA478" s="24">
        <v>581</v>
      </c>
      <c r="BD478" s="24">
        <v>231</v>
      </c>
      <c r="BE478" s="24">
        <v>103</v>
      </c>
      <c r="BF478" s="24">
        <v>625</v>
      </c>
      <c r="BG478" s="24">
        <v>492</v>
      </c>
      <c r="BH478" s="24">
        <v>364</v>
      </c>
      <c r="BI478" s="24">
        <v>152</v>
      </c>
      <c r="BJ478" s="24">
        <v>49</v>
      </c>
      <c r="BK478" s="24">
        <v>541</v>
      </c>
      <c r="BL478" s="24">
        <v>413</v>
      </c>
      <c r="BM478" s="24">
        <v>285</v>
      </c>
      <c r="BN478" s="24">
        <v>223</v>
      </c>
      <c r="BO478" s="24">
        <v>95</v>
      </c>
      <c r="BP478" s="24">
        <v>587</v>
      </c>
      <c r="BQ478" s="24">
        <v>459</v>
      </c>
      <c r="BR478" s="24">
        <v>326</v>
      </c>
      <c r="BS478" s="24">
        <v>144</v>
      </c>
      <c r="BT478" s="24">
        <v>11</v>
      </c>
      <c r="BU478" s="24">
        <v>508</v>
      </c>
      <c r="BV478" s="24">
        <v>380</v>
      </c>
      <c r="BW478" s="24">
        <v>272</v>
      </c>
      <c r="BX478" s="24">
        <v>190</v>
      </c>
      <c r="BY478" s="24">
        <v>57</v>
      </c>
      <c r="BZ478" s="24">
        <v>554</v>
      </c>
      <c r="CA478" s="24">
        <v>446</v>
      </c>
      <c r="CB478" s="24">
        <v>318</v>
      </c>
    </row>
    <row r="479" spans="2:80" ht="15" x14ac:dyDescent="0.25">
      <c r="B479" s="24">
        <v>407</v>
      </c>
      <c r="C479" s="24">
        <v>396</v>
      </c>
      <c r="D479" s="24">
        <v>490</v>
      </c>
      <c r="E479" s="24">
        <v>454</v>
      </c>
      <c r="F479" s="24">
        <v>443</v>
      </c>
      <c r="G479" s="24">
        <v>294</v>
      </c>
      <c r="H479" s="24">
        <v>258</v>
      </c>
      <c r="I479" s="24">
        <v>372</v>
      </c>
      <c r="J479" s="24">
        <v>336</v>
      </c>
      <c r="K479" s="24">
        <v>305</v>
      </c>
      <c r="L479" s="24">
        <v>151</v>
      </c>
      <c r="M479" s="24">
        <v>145</v>
      </c>
      <c r="N479" s="24">
        <v>234</v>
      </c>
      <c r="O479" s="24">
        <v>223</v>
      </c>
      <c r="P479" s="24">
        <v>187</v>
      </c>
      <c r="Q479" s="24">
        <v>38</v>
      </c>
      <c r="R479" s="24">
        <v>2</v>
      </c>
      <c r="S479" s="24">
        <v>116</v>
      </c>
      <c r="T479" s="24">
        <v>85</v>
      </c>
      <c r="U479" s="24">
        <v>74</v>
      </c>
      <c r="V479" s="24">
        <v>550</v>
      </c>
      <c r="W479" s="24">
        <v>514</v>
      </c>
      <c r="X479" s="24">
        <v>603</v>
      </c>
      <c r="Y479" s="24">
        <v>592</v>
      </c>
      <c r="Z479" s="24">
        <v>556</v>
      </c>
      <c r="AC479" s="24">
        <v>482</v>
      </c>
      <c r="AD479" s="24">
        <v>396</v>
      </c>
      <c r="AE479" s="24">
        <v>418</v>
      </c>
      <c r="AF479" s="24">
        <v>454</v>
      </c>
      <c r="AG479" s="24">
        <v>440</v>
      </c>
      <c r="AH479" s="24">
        <v>351</v>
      </c>
      <c r="AI479" s="24">
        <v>270</v>
      </c>
      <c r="AJ479" s="24">
        <v>287</v>
      </c>
      <c r="AK479" s="24">
        <v>348</v>
      </c>
      <c r="AL479" s="24">
        <v>309</v>
      </c>
      <c r="AM479" s="24">
        <v>119</v>
      </c>
      <c r="AN479" s="24">
        <v>8</v>
      </c>
      <c r="AO479" s="24">
        <v>30</v>
      </c>
      <c r="AP479" s="24">
        <v>86</v>
      </c>
      <c r="AQ479" s="24">
        <v>72</v>
      </c>
      <c r="AR479" s="24">
        <v>238</v>
      </c>
      <c r="AS479" s="24">
        <v>127</v>
      </c>
      <c r="AT479" s="24">
        <v>174</v>
      </c>
      <c r="AU479" s="24">
        <v>210</v>
      </c>
      <c r="AV479" s="24">
        <v>191</v>
      </c>
      <c r="AW479" s="24">
        <v>625</v>
      </c>
      <c r="AX479" s="24">
        <v>514</v>
      </c>
      <c r="AY479" s="24">
        <v>531</v>
      </c>
      <c r="AZ479" s="24">
        <v>592</v>
      </c>
      <c r="BA479" s="24">
        <v>553</v>
      </c>
      <c r="BD479" s="24">
        <v>271</v>
      </c>
      <c r="BE479" s="24">
        <v>143</v>
      </c>
      <c r="BF479" s="24">
        <v>15</v>
      </c>
      <c r="BG479" s="24">
        <v>507</v>
      </c>
      <c r="BH479" s="24">
        <v>379</v>
      </c>
      <c r="BI479" s="24">
        <v>317</v>
      </c>
      <c r="BJ479" s="24">
        <v>189</v>
      </c>
      <c r="BK479" s="24">
        <v>56</v>
      </c>
      <c r="BL479" s="24">
        <v>553</v>
      </c>
      <c r="BM479" s="24">
        <v>450</v>
      </c>
      <c r="BN479" s="24">
        <v>363</v>
      </c>
      <c r="BO479" s="24">
        <v>235</v>
      </c>
      <c r="BP479" s="24">
        <v>102</v>
      </c>
      <c r="BQ479" s="24">
        <v>624</v>
      </c>
      <c r="BR479" s="24">
        <v>491</v>
      </c>
      <c r="BS479" s="24">
        <v>284</v>
      </c>
      <c r="BT479" s="24">
        <v>151</v>
      </c>
      <c r="BU479" s="24">
        <v>48</v>
      </c>
      <c r="BV479" s="24">
        <v>545</v>
      </c>
      <c r="BW479" s="24">
        <v>412</v>
      </c>
      <c r="BX479" s="24">
        <v>330</v>
      </c>
      <c r="BY479" s="24">
        <v>222</v>
      </c>
      <c r="BZ479" s="24">
        <v>94</v>
      </c>
      <c r="CA479" s="24">
        <v>586</v>
      </c>
      <c r="CB479" s="24">
        <v>458</v>
      </c>
    </row>
    <row r="480" spans="2:80" ht="15" x14ac:dyDescent="0.25">
      <c r="B480" s="24">
        <v>465</v>
      </c>
      <c r="C480" s="24">
        <v>429</v>
      </c>
      <c r="D480" s="24">
        <v>418</v>
      </c>
      <c r="E480" s="24">
        <v>382</v>
      </c>
      <c r="F480" s="24">
        <v>496</v>
      </c>
      <c r="G480" s="24">
        <v>347</v>
      </c>
      <c r="H480" s="24">
        <v>311</v>
      </c>
      <c r="I480" s="24">
        <v>280</v>
      </c>
      <c r="J480" s="24">
        <v>269</v>
      </c>
      <c r="K480" s="24">
        <v>358</v>
      </c>
      <c r="L480" s="24">
        <v>209</v>
      </c>
      <c r="M480" s="24">
        <v>198</v>
      </c>
      <c r="N480" s="24">
        <v>162</v>
      </c>
      <c r="O480" s="24">
        <v>126</v>
      </c>
      <c r="P480" s="24">
        <v>245</v>
      </c>
      <c r="Q480" s="24">
        <v>91</v>
      </c>
      <c r="R480" s="24">
        <v>60</v>
      </c>
      <c r="S480" s="24">
        <v>49</v>
      </c>
      <c r="T480" s="24">
        <v>13</v>
      </c>
      <c r="U480" s="24">
        <v>102</v>
      </c>
      <c r="V480" s="24">
        <v>578</v>
      </c>
      <c r="W480" s="24">
        <v>567</v>
      </c>
      <c r="X480" s="24">
        <v>531</v>
      </c>
      <c r="Y480" s="24">
        <v>525</v>
      </c>
      <c r="Z480" s="24">
        <v>614</v>
      </c>
      <c r="AC480" s="24">
        <v>465</v>
      </c>
      <c r="AD480" s="24">
        <v>443</v>
      </c>
      <c r="AE480" s="24">
        <v>379</v>
      </c>
      <c r="AF480" s="24">
        <v>407</v>
      </c>
      <c r="AG480" s="24">
        <v>496</v>
      </c>
      <c r="AH480" s="24">
        <v>334</v>
      </c>
      <c r="AI480" s="24">
        <v>312</v>
      </c>
      <c r="AJ480" s="24">
        <v>273</v>
      </c>
      <c r="AK480" s="24">
        <v>276</v>
      </c>
      <c r="AL480" s="24">
        <v>370</v>
      </c>
      <c r="AM480" s="24">
        <v>97</v>
      </c>
      <c r="AN480" s="24">
        <v>55</v>
      </c>
      <c r="AO480" s="24">
        <v>11</v>
      </c>
      <c r="AP480" s="24">
        <v>44</v>
      </c>
      <c r="AQ480" s="24">
        <v>108</v>
      </c>
      <c r="AR480" s="24">
        <v>216</v>
      </c>
      <c r="AS480" s="24">
        <v>199</v>
      </c>
      <c r="AT480" s="24">
        <v>135</v>
      </c>
      <c r="AU480" s="24">
        <v>163</v>
      </c>
      <c r="AV480" s="24">
        <v>227</v>
      </c>
      <c r="AW480" s="24">
        <v>578</v>
      </c>
      <c r="AX480" s="24">
        <v>556</v>
      </c>
      <c r="AY480" s="24">
        <v>517</v>
      </c>
      <c r="AZ480" s="24">
        <v>550</v>
      </c>
      <c r="BA480" s="24">
        <v>614</v>
      </c>
      <c r="BD480" s="24">
        <v>411</v>
      </c>
      <c r="BE480" s="24">
        <v>283</v>
      </c>
      <c r="BF480" s="24">
        <v>155</v>
      </c>
      <c r="BG480" s="24">
        <v>47</v>
      </c>
      <c r="BH480" s="24">
        <v>544</v>
      </c>
      <c r="BI480" s="24">
        <v>457</v>
      </c>
      <c r="BJ480" s="24">
        <v>329</v>
      </c>
      <c r="BK480" s="24">
        <v>221</v>
      </c>
      <c r="BL480" s="24">
        <v>93</v>
      </c>
      <c r="BM480" s="24">
        <v>590</v>
      </c>
      <c r="BN480" s="24">
        <v>378</v>
      </c>
      <c r="BO480" s="24">
        <v>275</v>
      </c>
      <c r="BP480" s="24">
        <v>142</v>
      </c>
      <c r="BQ480" s="24">
        <v>14</v>
      </c>
      <c r="BR480" s="24">
        <v>506</v>
      </c>
      <c r="BS480" s="24">
        <v>449</v>
      </c>
      <c r="BT480" s="24">
        <v>316</v>
      </c>
      <c r="BU480" s="24">
        <v>188</v>
      </c>
      <c r="BV480" s="24">
        <v>60</v>
      </c>
      <c r="BW480" s="24">
        <v>552</v>
      </c>
      <c r="BX480" s="24">
        <v>495</v>
      </c>
      <c r="BY480" s="24">
        <v>362</v>
      </c>
      <c r="BZ480" s="24">
        <v>234</v>
      </c>
      <c r="CA480" s="24">
        <v>101</v>
      </c>
      <c r="CB480" s="24">
        <v>623</v>
      </c>
    </row>
    <row r="485" spans="2:80" ht="15" x14ac:dyDescent="0.25">
      <c r="N485" s="330" t="s">
        <v>733</v>
      </c>
      <c r="AO485" s="330" t="s">
        <v>735</v>
      </c>
      <c r="BP485" s="330" t="s">
        <v>737</v>
      </c>
    </row>
    <row r="487" spans="2:80" x14ac:dyDescent="0.2">
      <c r="B487" s="335" t="s">
        <v>270</v>
      </c>
      <c r="C487" s="193" t="s">
        <v>142</v>
      </c>
      <c r="D487" s="193" t="s">
        <v>331</v>
      </c>
      <c r="E487" s="193" t="s">
        <v>210</v>
      </c>
      <c r="F487" s="193" t="s">
        <v>74</v>
      </c>
      <c r="G487" s="193" t="s">
        <v>104</v>
      </c>
      <c r="H487" s="193" t="s">
        <v>76</v>
      </c>
      <c r="I487" s="193" t="s">
        <v>275</v>
      </c>
      <c r="J487" s="193" t="s">
        <v>144</v>
      </c>
      <c r="K487" s="193" t="s">
        <v>336</v>
      </c>
      <c r="L487" s="193" t="s">
        <v>151</v>
      </c>
      <c r="M487" s="193" t="s">
        <v>340</v>
      </c>
      <c r="N487" s="336" t="s">
        <v>217</v>
      </c>
      <c r="O487" s="193" t="s">
        <v>83</v>
      </c>
      <c r="P487" s="193" t="s">
        <v>267</v>
      </c>
      <c r="Q487" s="193" t="s">
        <v>85</v>
      </c>
      <c r="R487" s="193" t="s">
        <v>282</v>
      </c>
      <c r="S487" s="193" t="s">
        <v>158</v>
      </c>
      <c r="T487" s="193" t="s">
        <v>342</v>
      </c>
      <c r="U487" s="193" t="s">
        <v>224</v>
      </c>
      <c r="V487" s="193" t="s">
        <v>346</v>
      </c>
      <c r="W487" s="193" t="s">
        <v>121</v>
      </c>
      <c r="X487" s="193" t="s">
        <v>92</v>
      </c>
      <c r="Y487" s="193" t="s">
        <v>288</v>
      </c>
      <c r="Z487" s="337" t="s">
        <v>160</v>
      </c>
      <c r="AC487" s="335" t="s">
        <v>270</v>
      </c>
      <c r="AD487" s="193" t="s">
        <v>1</v>
      </c>
      <c r="AE487" s="193" t="s">
        <v>71</v>
      </c>
      <c r="AF487" s="193" t="s">
        <v>73</v>
      </c>
      <c r="AG487" s="193" t="s">
        <v>74</v>
      </c>
      <c r="AH487" s="193" t="s">
        <v>476</v>
      </c>
      <c r="AI487" s="193" t="s">
        <v>100</v>
      </c>
      <c r="AJ487" s="193" t="s">
        <v>404</v>
      </c>
      <c r="AK487" s="193" t="s">
        <v>420</v>
      </c>
      <c r="AL487" s="193" t="s">
        <v>365</v>
      </c>
      <c r="AM487" s="193" t="s">
        <v>520</v>
      </c>
      <c r="AN487" s="193" t="s">
        <v>355</v>
      </c>
      <c r="AO487" s="336" t="s">
        <v>315</v>
      </c>
      <c r="AP487" s="193" t="s">
        <v>674</v>
      </c>
      <c r="AQ487" s="193" t="s">
        <v>588</v>
      </c>
      <c r="AR487" s="193" t="s">
        <v>325</v>
      </c>
      <c r="AS487" s="193" t="s">
        <v>179</v>
      </c>
      <c r="AT487" s="193" t="s">
        <v>416</v>
      </c>
      <c r="AU487" s="193" t="s">
        <v>503</v>
      </c>
      <c r="AV487" s="193" t="s">
        <v>502</v>
      </c>
      <c r="AW487" s="193" t="s">
        <v>346</v>
      </c>
      <c r="AX487" s="193" t="s">
        <v>287</v>
      </c>
      <c r="AY487" s="193" t="s">
        <v>162</v>
      </c>
      <c r="AZ487" s="193" t="s">
        <v>159</v>
      </c>
      <c r="BA487" s="337" t="s">
        <v>160</v>
      </c>
      <c r="BD487" s="335" t="s">
        <v>612</v>
      </c>
      <c r="BE487" s="193" t="s">
        <v>454</v>
      </c>
      <c r="BF487" s="193" t="s">
        <v>99</v>
      </c>
      <c r="BG487" s="193" t="s">
        <v>382</v>
      </c>
      <c r="BH487" s="193" t="s">
        <v>186</v>
      </c>
      <c r="BI487" s="193" t="s">
        <v>557</v>
      </c>
      <c r="BJ487" s="193" t="s">
        <v>144</v>
      </c>
      <c r="BK487" s="193" t="s">
        <v>236</v>
      </c>
      <c r="BL487" s="193" t="s">
        <v>634</v>
      </c>
      <c r="BM487" s="193" t="s">
        <v>116</v>
      </c>
      <c r="BN487" s="193" t="s">
        <v>190</v>
      </c>
      <c r="BO487" s="193" t="s">
        <v>542</v>
      </c>
      <c r="BP487" s="336" t="s">
        <v>354</v>
      </c>
      <c r="BQ487" s="193" t="s">
        <v>646</v>
      </c>
      <c r="BR487" s="193" t="s">
        <v>115</v>
      </c>
      <c r="BS487" s="193" t="s">
        <v>430</v>
      </c>
      <c r="BT487" s="193" t="s">
        <v>614</v>
      </c>
      <c r="BU487" s="193" t="s">
        <v>169</v>
      </c>
      <c r="BV487" s="193" t="s">
        <v>412</v>
      </c>
      <c r="BW487" s="193" t="s">
        <v>94</v>
      </c>
      <c r="BX487" s="193" t="s">
        <v>650</v>
      </c>
      <c r="BY487" s="193" t="s">
        <v>661</v>
      </c>
      <c r="BZ487" s="193" t="s">
        <v>296</v>
      </c>
      <c r="CA487" s="193" t="s">
        <v>222</v>
      </c>
      <c r="CB487" s="337" t="s">
        <v>248</v>
      </c>
    </row>
    <row r="488" spans="2:80" x14ac:dyDescent="0.2">
      <c r="B488" s="193" t="s">
        <v>73</v>
      </c>
      <c r="C488" s="335" t="s">
        <v>269</v>
      </c>
      <c r="D488" s="193" t="s">
        <v>141</v>
      </c>
      <c r="E488" s="193" t="s">
        <v>334</v>
      </c>
      <c r="F488" s="193" t="s">
        <v>1</v>
      </c>
      <c r="G488" s="193" t="s">
        <v>335</v>
      </c>
      <c r="H488" s="193" t="s">
        <v>197</v>
      </c>
      <c r="I488" s="193" t="s">
        <v>75</v>
      </c>
      <c r="J488" s="193" t="s">
        <v>175</v>
      </c>
      <c r="K488" s="193" t="s">
        <v>148</v>
      </c>
      <c r="L488" s="193" t="s">
        <v>280</v>
      </c>
      <c r="M488" s="193" t="s">
        <v>150</v>
      </c>
      <c r="N488" s="336" t="s">
        <v>99</v>
      </c>
      <c r="O488" s="193" t="s">
        <v>216</v>
      </c>
      <c r="P488" s="193" t="s">
        <v>82</v>
      </c>
      <c r="Q488" s="193" t="s">
        <v>223</v>
      </c>
      <c r="R488" s="193" t="s">
        <v>89</v>
      </c>
      <c r="S488" s="193" t="s">
        <v>181</v>
      </c>
      <c r="T488" s="193" t="s">
        <v>157</v>
      </c>
      <c r="U488" s="193" t="s">
        <v>341</v>
      </c>
      <c r="V488" s="193" t="s">
        <v>159</v>
      </c>
      <c r="W488" s="193" t="s">
        <v>345</v>
      </c>
      <c r="X488" s="193" t="s">
        <v>229</v>
      </c>
      <c r="Y488" s="337" t="s">
        <v>91</v>
      </c>
      <c r="Z488" s="193" t="s">
        <v>287</v>
      </c>
      <c r="AC488" s="193" t="s">
        <v>332</v>
      </c>
      <c r="AD488" s="335" t="s">
        <v>269</v>
      </c>
      <c r="AE488" s="193" t="s">
        <v>331</v>
      </c>
      <c r="AF488" s="193" t="s">
        <v>334</v>
      </c>
      <c r="AG488" s="193" t="s">
        <v>70</v>
      </c>
      <c r="AH488" s="193" t="s">
        <v>198</v>
      </c>
      <c r="AI488" s="193" t="s">
        <v>445</v>
      </c>
      <c r="AJ488" s="193" t="s">
        <v>0</v>
      </c>
      <c r="AK488" s="193" t="s">
        <v>512</v>
      </c>
      <c r="AL488" s="193" t="s">
        <v>171</v>
      </c>
      <c r="AM488" s="193" t="s">
        <v>627</v>
      </c>
      <c r="AN488" s="193" t="s">
        <v>256</v>
      </c>
      <c r="AO488" s="336" t="s">
        <v>671</v>
      </c>
      <c r="AP488" s="193" t="s">
        <v>553</v>
      </c>
      <c r="AQ488" s="193" t="s">
        <v>240</v>
      </c>
      <c r="AR488" s="193" t="s">
        <v>466</v>
      </c>
      <c r="AS488" s="193" t="s">
        <v>424</v>
      </c>
      <c r="AT488" s="193" t="s">
        <v>465</v>
      </c>
      <c r="AU488" s="193" t="s">
        <v>188</v>
      </c>
      <c r="AV488" s="193" t="s">
        <v>303</v>
      </c>
      <c r="AW488" s="193" t="s">
        <v>93</v>
      </c>
      <c r="AX488" s="193" t="s">
        <v>345</v>
      </c>
      <c r="AY488" s="193" t="s">
        <v>92</v>
      </c>
      <c r="AZ488" s="337" t="s">
        <v>91</v>
      </c>
      <c r="BA488" s="193" t="s">
        <v>161</v>
      </c>
      <c r="BD488" s="193" t="s">
        <v>537</v>
      </c>
      <c r="BE488" s="335" t="s">
        <v>574</v>
      </c>
      <c r="BF488" s="193" t="s">
        <v>173</v>
      </c>
      <c r="BG488" s="193" t="s">
        <v>131</v>
      </c>
      <c r="BH488" s="193" t="s">
        <v>281</v>
      </c>
      <c r="BI488" s="193" t="s">
        <v>583</v>
      </c>
      <c r="BJ488" s="193" t="s">
        <v>561</v>
      </c>
      <c r="BK488" s="193" t="s">
        <v>300</v>
      </c>
      <c r="BL488" s="193" t="s">
        <v>82</v>
      </c>
      <c r="BM488" s="193" t="s">
        <v>426</v>
      </c>
      <c r="BN488" s="193" t="s">
        <v>493</v>
      </c>
      <c r="BO488" s="193" t="s">
        <v>201</v>
      </c>
      <c r="BP488" s="336" t="s">
        <v>104</v>
      </c>
      <c r="BQ488" s="193" t="s">
        <v>484</v>
      </c>
      <c r="BR488" s="193" t="s">
        <v>643</v>
      </c>
      <c r="BS488" s="193" t="s">
        <v>375</v>
      </c>
      <c r="BT488" s="193" t="s">
        <v>332</v>
      </c>
      <c r="BU488" s="193" t="s">
        <v>239</v>
      </c>
      <c r="BV488" s="193" t="s">
        <v>444</v>
      </c>
      <c r="BW488" s="193" t="s">
        <v>417</v>
      </c>
      <c r="BX488" s="193" t="s">
        <v>162</v>
      </c>
      <c r="BY488" s="193" t="s">
        <v>470</v>
      </c>
      <c r="BZ488" s="193" t="s">
        <v>357</v>
      </c>
      <c r="CA488" s="337" t="s">
        <v>446</v>
      </c>
      <c r="CB488" s="193" t="s">
        <v>264</v>
      </c>
    </row>
    <row r="489" spans="2:80" x14ac:dyDescent="0.2">
      <c r="B489" s="193" t="s">
        <v>209</v>
      </c>
      <c r="C489" s="193" t="s">
        <v>72</v>
      </c>
      <c r="D489" s="335" t="s">
        <v>272</v>
      </c>
      <c r="E489" s="193" t="s">
        <v>128</v>
      </c>
      <c r="F489" s="193" t="s">
        <v>333</v>
      </c>
      <c r="G489" s="193" t="s">
        <v>147</v>
      </c>
      <c r="H489" s="193" t="s">
        <v>241</v>
      </c>
      <c r="I489" s="193" t="s">
        <v>215</v>
      </c>
      <c r="J489" s="193" t="s">
        <v>79</v>
      </c>
      <c r="K489" s="193" t="s">
        <v>274</v>
      </c>
      <c r="L489" s="193" t="s">
        <v>81</v>
      </c>
      <c r="M489" s="193" t="s">
        <v>279</v>
      </c>
      <c r="N489" s="336" t="s">
        <v>149</v>
      </c>
      <c r="O489" s="193" t="s">
        <v>339</v>
      </c>
      <c r="P489" s="193" t="s">
        <v>220</v>
      </c>
      <c r="Q489" s="193" t="s">
        <v>302</v>
      </c>
      <c r="R489" s="193" t="s">
        <v>222</v>
      </c>
      <c r="S489" s="193" t="s">
        <v>88</v>
      </c>
      <c r="T489" s="193" t="s">
        <v>281</v>
      </c>
      <c r="U489" s="193" t="s">
        <v>156</v>
      </c>
      <c r="V489" s="193" t="s">
        <v>286</v>
      </c>
      <c r="W489" s="193" t="s">
        <v>163</v>
      </c>
      <c r="X489" s="337" t="s">
        <v>182</v>
      </c>
      <c r="Y489" s="193" t="s">
        <v>228</v>
      </c>
      <c r="Z489" s="193" t="s">
        <v>90</v>
      </c>
      <c r="AC489" s="193" t="s">
        <v>128</v>
      </c>
      <c r="AD489" s="193" t="s">
        <v>209</v>
      </c>
      <c r="AE489" s="335" t="s">
        <v>272</v>
      </c>
      <c r="AF489" s="193" t="s">
        <v>333</v>
      </c>
      <c r="AG489" s="193" t="s">
        <v>72</v>
      </c>
      <c r="AH489" s="193" t="s">
        <v>396</v>
      </c>
      <c r="AI489" s="193" t="s">
        <v>136</v>
      </c>
      <c r="AJ489" s="193" t="s">
        <v>236</v>
      </c>
      <c r="AK489" s="193" t="s">
        <v>484</v>
      </c>
      <c r="AL489" s="193" t="s">
        <v>543</v>
      </c>
      <c r="AM489" s="193" t="s">
        <v>666</v>
      </c>
      <c r="AN489" s="193" t="s">
        <v>610</v>
      </c>
      <c r="AO489" s="336" t="s">
        <v>301</v>
      </c>
      <c r="AP489" s="193" t="s">
        <v>135</v>
      </c>
      <c r="AQ489" s="193" t="s">
        <v>448</v>
      </c>
      <c r="AR489" s="193" t="s">
        <v>535</v>
      </c>
      <c r="AS489" s="193" t="s">
        <v>383</v>
      </c>
      <c r="AT489" s="193" t="s">
        <v>111</v>
      </c>
      <c r="AU489" s="193" t="s">
        <v>467</v>
      </c>
      <c r="AV489" s="193" t="s">
        <v>374</v>
      </c>
      <c r="AW489" s="193" t="s">
        <v>228</v>
      </c>
      <c r="AX489" s="193" t="s">
        <v>286</v>
      </c>
      <c r="AY489" s="337" t="s">
        <v>182</v>
      </c>
      <c r="AZ489" s="193" t="s">
        <v>90</v>
      </c>
      <c r="BA489" s="193" t="s">
        <v>163</v>
      </c>
      <c r="BD489" s="193" t="s">
        <v>359</v>
      </c>
      <c r="BE489" s="193" t="s">
        <v>227</v>
      </c>
      <c r="BF489" s="335" t="s">
        <v>232</v>
      </c>
      <c r="BG489" s="193" t="s">
        <v>461</v>
      </c>
      <c r="BH489" s="193" t="s">
        <v>119</v>
      </c>
      <c r="BI489" s="193" t="s">
        <v>302</v>
      </c>
      <c r="BJ489" s="193" t="s">
        <v>386</v>
      </c>
      <c r="BK489" s="193" t="s">
        <v>350</v>
      </c>
      <c r="BL489" s="193" t="s">
        <v>315</v>
      </c>
      <c r="BM489" s="193" t="s">
        <v>694</v>
      </c>
      <c r="BN489" s="193" t="s">
        <v>242</v>
      </c>
      <c r="BO489" s="193" t="s">
        <v>498</v>
      </c>
      <c r="BP489" s="336" t="s">
        <v>165</v>
      </c>
      <c r="BQ489" s="193" t="s">
        <v>655</v>
      </c>
      <c r="BR489" s="193" t="s">
        <v>150</v>
      </c>
      <c r="BS489" s="193" t="s">
        <v>358</v>
      </c>
      <c r="BT489" s="193" t="s">
        <v>367</v>
      </c>
      <c r="BU489" s="193" t="s">
        <v>292</v>
      </c>
      <c r="BV489" s="193" t="s">
        <v>275</v>
      </c>
      <c r="BW489" s="193" t="s">
        <v>543</v>
      </c>
      <c r="BX489" s="193" t="s">
        <v>249</v>
      </c>
      <c r="BY489" s="193" t="s">
        <v>699</v>
      </c>
      <c r="BZ489" s="337" t="s">
        <v>70</v>
      </c>
      <c r="CA489" s="193" t="s">
        <v>433</v>
      </c>
      <c r="CB489" s="193" t="s">
        <v>533</v>
      </c>
    </row>
    <row r="490" spans="2:80" x14ac:dyDescent="0.2">
      <c r="B490" s="193" t="s">
        <v>291</v>
      </c>
      <c r="C490" s="193" t="s">
        <v>212</v>
      </c>
      <c r="D490" s="193" t="s">
        <v>71</v>
      </c>
      <c r="E490" s="335" t="s">
        <v>271</v>
      </c>
      <c r="F490" s="193" t="s">
        <v>140</v>
      </c>
      <c r="G490" s="193" t="s">
        <v>273</v>
      </c>
      <c r="H490" s="193" t="s">
        <v>146</v>
      </c>
      <c r="I490" s="193" t="s">
        <v>257</v>
      </c>
      <c r="J490" s="193" t="s">
        <v>214</v>
      </c>
      <c r="K490" s="193" t="s">
        <v>78</v>
      </c>
      <c r="L490" s="193" t="s">
        <v>219</v>
      </c>
      <c r="M490" s="193" t="s">
        <v>80</v>
      </c>
      <c r="N490" s="336" t="s">
        <v>278</v>
      </c>
      <c r="O490" s="193" t="s">
        <v>153</v>
      </c>
      <c r="P490" s="193" t="s">
        <v>338</v>
      </c>
      <c r="Q490" s="193" t="s">
        <v>155</v>
      </c>
      <c r="R490" s="193" t="s">
        <v>343</v>
      </c>
      <c r="S490" s="193" t="s">
        <v>221</v>
      </c>
      <c r="T490" s="193" t="s">
        <v>87</v>
      </c>
      <c r="U490" s="193" t="s">
        <v>132</v>
      </c>
      <c r="V490" s="193" t="s">
        <v>94</v>
      </c>
      <c r="W490" s="337" t="s">
        <v>285</v>
      </c>
      <c r="X490" s="193" t="s">
        <v>162</v>
      </c>
      <c r="Y490" s="193" t="s">
        <v>344</v>
      </c>
      <c r="Z490" s="193" t="s">
        <v>227</v>
      </c>
      <c r="AC490" s="193" t="s">
        <v>142</v>
      </c>
      <c r="AD490" s="193" t="s">
        <v>212</v>
      </c>
      <c r="AE490" s="193" t="s">
        <v>211</v>
      </c>
      <c r="AF490" s="335" t="s">
        <v>271</v>
      </c>
      <c r="AG490" s="193" t="s">
        <v>210</v>
      </c>
      <c r="AH490" s="193" t="s">
        <v>294</v>
      </c>
      <c r="AI490" s="193" t="s">
        <v>437</v>
      </c>
      <c r="AJ490" s="193" t="s">
        <v>436</v>
      </c>
      <c r="AK490" s="193" t="s">
        <v>316</v>
      </c>
      <c r="AL490" s="193" t="s">
        <v>435</v>
      </c>
      <c r="AM490" s="193" t="s">
        <v>106</v>
      </c>
      <c r="AN490" s="193" t="s">
        <v>686</v>
      </c>
      <c r="AO490" s="336" t="s">
        <v>485</v>
      </c>
      <c r="AP490" s="193" t="s">
        <v>661</v>
      </c>
      <c r="AQ490" s="193" t="s">
        <v>381</v>
      </c>
      <c r="AR490" s="193" t="s">
        <v>360</v>
      </c>
      <c r="AS490" s="193" t="s">
        <v>382</v>
      </c>
      <c r="AT490" s="193" t="s">
        <v>125</v>
      </c>
      <c r="AU490" s="193" t="s">
        <v>426</v>
      </c>
      <c r="AV490" s="193" t="s">
        <v>384</v>
      </c>
      <c r="AW490" s="193" t="s">
        <v>121</v>
      </c>
      <c r="AX490" s="337" t="s">
        <v>285</v>
      </c>
      <c r="AY490" s="193" t="s">
        <v>284</v>
      </c>
      <c r="AZ490" s="193" t="s">
        <v>344</v>
      </c>
      <c r="BA490" s="193" t="s">
        <v>288</v>
      </c>
      <c r="BD490" s="193" t="s">
        <v>130</v>
      </c>
      <c r="BE490" s="193" t="s">
        <v>669</v>
      </c>
      <c r="BF490" s="193" t="s">
        <v>636</v>
      </c>
      <c r="BG490" s="335" t="s">
        <v>143</v>
      </c>
      <c r="BH490" s="193" t="s">
        <v>456</v>
      </c>
      <c r="BI490" s="193" t="s">
        <v>672</v>
      </c>
      <c r="BJ490" s="193" t="s">
        <v>681</v>
      </c>
      <c r="BK490" s="193" t="s">
        <v>285</v>
      </c>
      <c r="BL490" s="193" t="s">
        <v>488</v>
      </c>
      <c r="BM490" s="193" t="s">
        <v>321</v>
      </c>
      <c r="BN490" s="193" t="s">
        <v>690</v>
      </c>
      <c r="BO490" s="193" t="s">
        <v>88</v>
      </c>
      <c r="BP490" s="336" t="s">
        <v>427</v>
      </c>
      <c r="BQ490" s="193" t="s">
        <v>195</v>
      </c>
      <c r="BR490" s="193" t="s">
        <v>407</v>
      </c>
      <c r="BS490" s="193" t="s">
        <v>216</v>
      </c>
      <c r="BT490" s="193" t="s">
        <v>416</v>
      </c>
      <c r="BU490" s="193" t="s">
        <v>373</v>
      </c>
      <c r="BV490" s="193" t="s">
        <v>450</v>
      </c>
      <c r="BW490" s="193" t="s">
        <v>406</v>
      </c>
      <c r="BX490" s="193" t="s">
        <v>396</v>
      </c>
      <c r="BY490" s="337" t="s">
        <v>259</v>
      </c>
      <c r="BZ490" s="193" t="s">
        <v>599</v>
      </c>
      <c r="CA490" s="193" t="s">
        <v>555</v>
      </c>
      <c r="CB490" s="193" t="s">
        <v>336</v>
      </c>
    </row>
    <row r="491" spans="2:80" x14ac:dyDescent="0.2">
      <c r="B491" s="193" t="s">
        <v>143</v>
      </c>
      <c r="C491" s="193" t="s">
        <v>332</v>
      </c>
      <c r="D491" s="193" t="s">
        <v>211</v>
      </c>
      <c r="E491" s="193" t="s">
        <v>70</v>
      </c>
      <c r="F491" s="335" t="s">
        <v>190</v>
      </c>
      <c r="G491" s="193" t="s">
        <v>77</v>
      </c>
      <c r="H491" s="193" t="s">
        <v>276</v>
      </c>
      <c r="I491" s="193" t="s">
        <v>145</v>
      </c>
      <c r="J491" s="193" t="s">
        <v>337</v>
      </c>
      <c r="K491" s="193" t="s">
        <v>213</v>
      </c>
      <c r="L491" s="193" t="s">
        <v>4</v>
      </c>
      <c r="M491" s="193" t="s">
        <v>218</v>
      </c>
      <c r="N491" s="336" t="s">
        <v>84</v>
      </c>
      <c r="O491" s="193" t="s">
        <v>277</v>
      </c>
      <c r="P491" s="193" t="s">
        <v>152</v>
      </c>
      <c r="Q491" s="193" t="s">
        <v>283</v>
      </c>
      <c r="R491" s="193" t="s">
        <v>154</v>
      </c>
      <c r="S491" s="193" t="s">
        <v>312</v>
      </c>
      <c r="T491" s="193" t="s">
        <v>225</v>
      </c>
      <c r="U491" s="193" t="s">
        <v>86</v>
      </c>
      <c r="V491" s="337" t="s">
        <v>226</v>
      </c>
      <c r="W491" s="193" t="s">
        <v>93</v>
      </c>
      <c r="X491" s="193" t="s">
        <v>284</v>
      </c>
      <c r="Y491" s="193" t="s">
        <v>161</v>
      </c>
      <c r="Z491" s="193" t="s">
        <v>347</v>
      </c>
      <c r="AC491" s="193" t="s">
        <v>143</v>
      </c>
      <c r="AD491" s="193" t="s">
        <v>140</v>
      </c>
      <c r="AE491" s="193" t="s">
        <v>141</v>
      </c>
      <c r="AF491" s="193" t="s">
        <v>291</v>
      </c>
      <c r="AG491" s="335" t="s">
        <v>190</v>
      </c>
      <c r="AH491" s="193" t="s">
        <v>394</v>
      </c>
      <c r="AI491" s="193" t="s">
        <v>395</v>
      </c>
      <c r="AJ491" s="193" t="s">
        <v>258</v>
      </c>
      <c r="AK491" s="193" t="s">
        <v>353</v>
      </c>
      <c r="AL491" s="193" t="s">
        <v>475</v>
      </c>
      <c r="AM491" s="193" t="s">
        <v>196</v>
      </c>
      <c r="AN491" s="193" t="s">
        <v>407</v>
      </c>
      <c r="AO491" s="336" t="s">
        <v>642</v>
      </c>
      <c r="AP491" s="193" t="s">
        <v>173</v>
      </c>
      <c r="AQ491" s="193" t="s">
        <v>663</v>
      </c>
      <c r="AR491" s="193" t="s">
        <v>531</v>
      </c>
      <c r="AS491" s="193" t="s">
        <v>268</v>
      </c>
      <c r="AT491" s="193" t="s">
        <v>536</v>
      </c>
      <c r="AU491" s="193" t="s">
        <v>242</v>
      </c>
      <c r="AV491" s="193" t="s">
        <v>425</v>
      </c>
      <c r="AW491" s="337" t="s">
        <v>226</v>
      </c>
      <c r="AX491" s="193" t="s">
        <v>227</v>
      </c>
      <c r="AY491" s="193" t="s">
        <v>229</v>
      </c>
      <c r="AZ491" s="193" t="s">
        <v>94</v>
      </c>
      <c r="BA491" s="193" t="s">
        <v>347</v>
      </c>
      <c r="BD491" s="193" t="s">
        <v>76</v>
      </c>
      <c r="BE491" s="193" t="s">
        <v>136</v>
      </c>
      <c r="BF491" s="193" t="s">
        <v>546</v>
      </c>
      <c r="BG491" s="193" t="s">
        <v>442</v>
      </c>
      <c r="BH491" s="335" t="s">
        <v>628</v>
      </c>
      <c r="BI491" s="193" t="s">
        <v>327</v>
      </c>
      <c r="BJ491" s="193" t="s">
        <v>641</v>
      </c>
      <c r="BK491" s="193" t="s">
        <v>439</v>
      </c>
      <c r="BL491" s="193" t="s">
        <v>549</v>
      </c>
      <c r="BM491" s="193" t="s">
        <v>211</v>
      </c>
      <c r="BN491" s="193" t="s">
        <v>592</v>
      </c>
      <c r="BO491" s="193" t="s">
        <v>581</v>
      </c>
      <c r="BP491" s="336" t="s">
        <v>514</v>
      </c>
      <c r="BQ491" s="193" t="s">
        <v>344</v>
      </c>
      <c r="BR491" s="193" t="s">
        <v>202</v>
      </c>
      <c r="BS491" s="193" t="s">
        <v>686</v>
      </c>
      <c r="BT491" s="193" t="s">
        <v>608</v>
      </c>
      <c r="BU491" s="193" t="s">
        <v>156</v>
      </c>
      <c r="BV491" s="193" t="s">
        <v>379</v>
      </c>
      <c r="BW491" s="193" t="s">
        <v>630</v>
      </c>
      <c r="BX491" s="337" t="s">
        <v>659</v>
      </c>
      <c r="BY491" s="193" t="s">
        <v>280</v>
      </c>
      <c r="BZ491" s="193" t="s">
        <v>268</v>
      </c>
      <c r="CA491" s="193" t="s">
        <v>441</v>
      </c>
      <c r="CB491" s="193" t="s">
        <v>667</v>
      </c>
    </row>
    <row r="492" spans="2:80" x14ac:dyDescent="0.2">
      <c r="B492" s="193" t="s">
        <v>325</v>
      </c>
      <c r="C492" s="193" t="s">
        <v>360</v>
      </c>
      <c r="D492" s="193" t="s">
        <v>465</v>
      </c>
      <c r="E492" s="193" t="s">
        <v>384</v>
      </c>
      <c r="F492" s="193" t="s">
        <v>502</v>
      </c>
      <c r="G492" s="335" t="s">
        <v>385</v>
      </c>
      <c r="H492" s="193" t="s">
        <v>254</v>
      </c>
      <c r="I492" s="193" t="s">
        <v>429</v>
      </c>
      <c r="J492" s="193" t="s">
        <v>362</v>
      </c>
      <c r="K492" s="193" t="s">
        <v>419</v>
      </c>
      <c r="L492" s="193" t="s">
        <v>488</v>
      </c>
      <c r="M492" s="193" t="s">
        <v>470</v>
      </c>
      <c r="N492" s="336" t="s">
        <v>202</v>
      </c>
      <c r="O492" s="193" t="s">
        <v>232</v>
      </c>
      <c r="P492" s="193" t="s">
        <v>430</v>
      </c>
      <c r="Q492" s="193" t="s">
        <v>509</v>
      </c>
      <c r="R492" s="193" t="s">
        <v>434</v>
      </c>
      <c r="S492" s="193" t="s">
        <v>105</v>
      </c>
      <c r="T492" s="193" t="s">
        <v>129</v>
      </c>
      <c r="U492" s="337" t="s">
        <v>393</v>
      </c>
      <c r="V492" s="193" t="s">
        <v>476</v>
      </c>
      <c r="W492" s="193" t="s">
        <v>294</v>
      </c>
      <c r="X492" s="193" t="s">
        <v>0</v>
      </c>
      <c r="Y492" s="193" t="s">
        <v>435</v>
      </c>
      <c r="Z492" s="193" t="s">
        <v>365</v>
      </c>
      <c r="AC492" s="193" t="s">
        <v>372</v>
      </c>
      <c r="AD492" s="193" t="s">
        <v>514</v>
      </c>
      <c r="AE492" s="193" t="s">
        <v>463</v>
      </c>
      <c r="AF492" s="193" t="s">
        <v>359</v>
      </c>
      <c r="AG492" s="193" t="s">
        <v>684</v>
      </c>
      <c r="AH492" s="335" t="s">
        <v>385</v>
      </c>
      <c r="AI492" s="193" t="s">
        <v>133</v>
      </c>
      <c r="AJ492" s="193" t="s">
        <v>185</v>
      </c>
      <c r="AK492" s="193" t="s">
        <v>469</v>
      </c>
      <c r="AL492" s="193" t="s">
        <v>419</v>
      </c>
      <c r="AM492" s="193" t="s">
        <v>151</v>
      </c>
      <c r="AN492" s="193" t="s">
        <v>82</v>
      </c>
      <c r="AO492" s="336" t="s">
        <v>278</v>
      </c>
      <c r="AP492" s="193" t="s">
        <v>280</v>
      </c>
      <c r="AQ492" s="193" t="s">
        <v>267</v>
      </c>
      <c r="AR492" s="193" t="s">
        <v>509</v>
      </c>
      <c r="AS492" s="193" t="s">
        <v>456</v>
      </c>
      <c r="AT492" s="193" t="s">
        <v>376</v>
      </c>
      <c r="AU492" s="193" t="s">
        <v>239</v>
      </c>
      <c r="AV492" s="337" t="s">
        <v>393</v>
      </c>
      <c r="AW492" s="193" t="s">
        <v>422</v>
      </c>
      <c r="AX492" s="193" t="s">
        <v>409</v>
      </c>
      <c r="AY492" s="193" t="s">
        <v>628</v>
      </c>
      <c r="AZ492" s="193" t="s">
        <v>139</v>
      </c>
      <c r="BA492" s="193" t="s">
        <v>98</v>
      </c>
      <c r="BD492" s="193" t="s">
        <v>163</v>
      </c>
      <c r="BE492" s="193" t="s">
        <v>95</v>
      </c>
      <c r="BF492" s="193" t="s">
        <v>526</v>
      </c>
      <c r="BG492" s="193" t="s">
        <v>263</v>
      </c>
      <c r="BH492" s="193" t="s">
        <v>244</v>
      </c>
      <c r="BI492" s="335" t="s">
        <v>538</v>
      </c>
      <c r="BJ492" s="193" t="s">
        <v>290</v>
      </c>
      <c r="BK492" s="193" t="s">
        <v>135</v>
      </c>
      <c r="BL492" s="193" t="s">
        <v>700</v>
      </c>
      <c r="BM492" s="193" t="s">
        <v>181</v>
      </c>
      <c r="BN492" s="193" t="s">
        <v>560</v>
      </c>
      <c r="BO492" s="193" t="s">
        <v>293</v>
      </c>
      <c r="BP492" s="336" t="s">
        <v>623</v>
      </c>
      <c r="BQ492" s="193" t="s">
        <v>83</v>
      </c>
      <c r="BR492" s="193" t="s">
        <v>111</v>
      </c>
      <c r="BS492" s="193" t="s">
        <v>200</v>
      </c>
      <c r="BT492" s="193" t="s">
        <v>231</v>
      </c>
      <c r="BU492" s="193" t="s">
        <v>213</v>
      </c>
      <c r="BV492" s="193" t="s">
        <v>512</v>
      </c>
      <c r="BW492" s="337" t="s">
        <v>110</v>
      </c>
      <c r="BX492" s="193" t="s">
        <v>701</v>
      </c>
      <c r="BY492" s="193" t="s">
        <v>291</v>
      </c>
      <c r="BZ492" s="193" t="s">
        <v>393</v>
      </c>
      <c r="CA492" s="193" t="s">
        <v>418</v>
      </c>
      <c r="CB492" s="193" t="s">
        <v>112</v>
      </c>
    </row>
    <row r="493" spans="2:80" x14ac:dyDescent="0.2">
      <c r="B493" s="193" t="s">
        <v>503</v>
      </c>
      <c r="C493" s="193" t="s">
        <v>424</v>
      </c>
      <c r="D493" s="193" t="s">
        <v>536</v>
      </c>
      <c r="E493" s="193" t="s">
        <v>188</v>
      </c>
      <c r="F493" s="193" t="s">
        <v>179</v>
      </c>
      <c r="G493" s="193" t="s">
        <v>469</v>
      </c>
      <c r="H493" s="335" t="s">
        <v>309</v>
      </c>
      <c r="I493" s="193" t="s">
        <v>505</v>
      </c>
      <c r="J493" s="193" t="s">
        <v>428</v>
      </c>
      <c r="K493" s="193" t="s">
        <v>133</v>
      </c>
      <c r="L493" s="193" t="s">
        <v>369</v>
      </c>
      <c r="M493" s="193" t="s">
        <v>349</v>
      </c>
      <c r="N493" s="336" t="s">
        <v>472</v>
      </c>
      <c r="O493" s="193" t="s">
        <v>388</v>
      </c>
      <c r="P493" s="193" t="s">
        <v>508</v>
      </c>
      <c r="Q493" s="193" t="s">
        <v>239</v>
      </c>
      <c r="R493" s="193" t="s">
        <v>327</v>
      </c>
      <c r="S493" s="193" t="s">
        <v>433</v>
      </c>
      <c r="T493" s="337" t="s">
        <v>542</v>
      </c>
      <c r="U493" s="193" t="s">
        <v>456</v>
      </c>
      <c r="V493" s="193" t="s">
        <v>420</v>
      </c>
      <c r="W493" s="193" t="s">
        <v>445</v>
      </c>
      <c r="X493" s="193" t="s">
        <v>258</v>
      </c>
      <c r="Y493" s="193" t="s">
        <v>512</v>
      </c>
      <c r="Z493" s="193" t="s">
        <v>100</v>
      </c>
      <c r="AC493" s="193" t="s">
        <v>670</v>
      </c>
      <c r="AD493" s="193" t="s">
        <v>412</v>
      </c>
      <c r="AE493" s="193" t="s">
        <v>244</v>
      </c>
      <c r="AF493" s="193" t="s">
        <v>264</v>
      </c>
      <c r="AG493" s="193" t="s">
        <v>545</v>
      </c>
      <c r="AH493" s="193" t="s">
        <v>427</v>
      </c>
      <c r="AI493" s="335" t="s">
        <v>309</v>
      </c>
      <c r="AJ493" s="193" t="s">
        <v>429</v>
      </c>
      <c r="AK493" s="193" t="s">
        <v>428</v>
      </c>
      <c r="AL493" s="193" t="s">
        <v>379</v>
      </c>
      <c r="AM493" s="193" t="s">
        <v>218</v>
      </c>
      <c r="AN493" s="193" t="s">
        <v>150</v>
      </c>
      <c r="AO493" s="336" t="s">
        <v>217</v>
      </c>
      <c r="AP493" s="193" t="s">
        <v>216</v>
      </c>
      <c r="AQ493" s="193" t="s">
        <v>277</v>
      </c>
      <c r="AR493" s="193" t="s">
        <v>541</v>
      </c>
      <c r="AS493" s="193" t="s">
        <v>327</v>
      </c>
      <c r="AT493" s="193" t="s">
        <v>105</v>
      </c>
      <c r="AU493" s="337" t="s">
        <v>542</v>
      </c>
      <c r="AV493" s="193" t="s">
        <v>391</v>
      </c>
      <c r="AW493" s="193" t="s">
        <v>164</v>
      </c>
      <c r="AX493" s="193" t="s">
        <v>611</v>
      </c>
      <c r="AY493" s="193" t="s">
        <v>2</v>
      </c>
      <c r="AZ493" s="193" t="s">
        <v>525</v>
      </c>
      <c r="BA493" s="193" t="s">
        <v>451</v>
      </c>
      <c r="BD493" s="193" t="s">
        <v>688</v>
      </c>
      <c r="BE493" s="193" t="s">
        <v>621</v>
      </c>
      <c r="BF493" s="193" t="s">
        <v>71</v>
      </c>
      <c r="BG493" s="193" t="s">
        <v>434</v>
      </c>
      <c r="BH493" s="193" t="s">
        <v>252</v>
      </c>
      <c r="BI493" s="193" t="s">
        <v>684</v>
      </c>
      <c r="BJ493" s="335" t="s">
        <v>228</v>
      </c>
      <c r="BK493" s="193" t="s">
        <v>449</v>
      </c>
      <c r="BL493" s="193" t="s">
        <v>118</v>
      </c>
      <c r="BM493" s="193" t="s">
        <v>664</v>
      </c>
      <c r="BN493" s="193" t="s">
        <v>341</v>
      </c>
      <c r="BO493" s="193" t="s">
        <v>387</v>
      </c>
      <c r="BP493" s="336" t="s">
        <v>314</v>
      </c>
      <c r="BQ493" s="193" t="s">
        <v>448</v>
      </c>
      <c r="BR493" s="193" t="s">
        <v>680</v>
      </c>
      <c r="BS493" s="193" t="s">
        <v>467</v>
      </c>
      <c r="BT493" s="193" t="s">
        <v>187</v>
      </c>
      <c r="BU493" s="193" t="s">
        <v>408</v>
      </c>
      <c r="BV493" s="337" t="s">
        <v>486</v>
      </c>
      <c r="BW493" s="193" t="s">
        <v>151</v>
      </c>
      <c r="BX493" s="193" t="s">
        <v>366</v>
      </c>
      <c r="BY493" s="193" t="s">
        <v>637</v>
      </c>
      <c r="BZ493" s="193" t="s">
        <v>487</v>
      </c>
      <c r="CA493" s="193" t="s">
        <v>276</v>
      </c>
      <c r="CB493" s="193" t="s">
        <v>420</v>
      </c>
    </row>
    <row r="494" spans="2:80" x14ac:dyDescent="0.2">
      <c r="B494" s="193" t="s">
        <v>383</v>
      </c>
      <c r="C494" s="193" t="s">
        <v>374</v>
      </c>
      <c r="D494" s="193" t="s">
        <v>111</v>
      </c>
      <c r="E494" s="193" t="s">
        <v>535</v>
      </c>
      <c r="F494" s="193" t="s">
        <v>467</v>
      </c>
      <c r="G494" s="193" t="s">
        <v>458</v>
      </c>
      <c r="H494" s="193" t="s">
        <v>468</v>
      </c>
      <c r="I494" s="335" t="s">
        <v>313</v>
      </c>
      <c r="J494" s="193" t="s">
        <v>504</v>
      </c>
      <c r="K494" s="193" t="s">
        <v>113</v>
      </c>
      <c r="L494" s="193" t="s">
        <v>507</v>
      </c>
      <c r="M494" s="193" t="s">
        <v>410</v>
      </c>
      <c r="N494" s="336" t="s">
        <v>540</v>
      </c>
      <c r="O494" s="193" t="s">
        <v>261</v>
      </c>
      <c r="P494" s="193" t="s">
        <v>167</v>
      </c>
      <c r="Q494" s="193" t="s">
        <v>473</v>
      </c>
      <c r="R494" s="193" t="s">
        <v>392</v>
      </c>
      <c r="S494" s="337" t="s">
        <v>511</v>
      </c>
      <c r="T494" s="193" t="s">
        <v>356</v>
      </c>
      <c r="U494" s="193" t="s">
        <v>191</v>
      </c>
      <c r="V494" s="193" t="s">
        <v>136</v>
      </c>
      <c r="W494" s="193" t="s">
        <v>543</v>
      </c>
      <c r="X494" s="193" t="s">
        <v>236</v>
      </c>
      <c r="Y494" s="193" t="s">
        <v>396</v>
      </c>
      <c r="Z494" s="193" t="s">
        <v>484</v>
      </c>
      <c r="AC494" s="193" t="s">
        <v>304</v>
      </c>
      <c r="AD494" s="193" t="s">
        <v>691</v>
      </c>
      <c r="AE494" s="193" t="s">
        <v>438</v>
      </c>
      <c r="AF494" s="193" t="s">
        <v>527</v>
      </c>
      <c r="AG494" s="193" t="s">
        <v>120</v>
      </c>
      <c r="AH494" s="193" t="s">
        <v>504</v>
      </c>
      <c r="AI494" s="193" t="s">
        <v>458</v>
      </c>
      <c r="AJ494" s="335" t="s">
        <v>313</v>
      </c>
      <c r="AK494" s="193" t="s">
        <v>113</v>
      </c>
      <c r="AL494" s="193" t="s">
        <v>468</v>
      </c>
      <c r="AM494" s="193" t="s">
        <v>339</v>
      </c>
      <c r="AN494" s="193" t="s">
        <v>81</v>
      </c>
      <c r="AO494" s="336" t="s">
        <v>149</v>
      </c>
      <c r="AP494" s="193" t="s">
        <v>220</v>
      </c>
      <c r="AQ494" s="193" t="s">
        <v>279</v>
      </c>
      <c r="AR494" s="193" t="s">
        <v>356</v>
      </c>
      <c r="AS494" s="193" t="s">
        <v>473</v>
      </c>
      <c r="AT494" s="337" t="s">
        <v>511</v>
      </c>
      <c r="AU494" s="193" t="s">
        <v>191</v>
      </c>
      <c r="AV494" s="193" t="s">
        <v>738</v>
      </c>
      <c r="AW494" s="193" t="s">
        <v>319</v>
      </c>
      <c r="AX494" s="193" t="s">
        <v>231</v>
      </c>
      <c r="AY494" s="193" t="s">
        <v>487</v>
      </c>
      <c r="AZ494" s="193" t="s">
        <v>658</v>
      </c>
      <c r="BA494" s="193" t="s">
        <v>460</v>
      </c>
      <c r="BD494" s="193" t="s">
        <v>258</v>
      </c>
      <c r="BE494" s="193" t="s">
        <v>513</v>
      </c>
      <c r="BF494" s="193" t="s">
        <v>400</v>
      </c>
      <c r="BG494" s="193" t="s">
        <v>658</v>
      </c>
      <c r="BH494" s="193" t="s">
        <v>337</v>
      </c>
      <c r="BI494" s="193" t="s">
        <v>633</v>
      </c>
      <c r="BJ494" s="193" t="s">
        <v>515</v>
      </c>
      <c r="BK494" s="335" t="s">
        <v>481</v>
      </c>
      <c r="BL494" s="193" t="s">
        <v>140</v>
      </c>
      <c r="BM494" s="193" t="s">
        <v>129</v>
      </c>
      <c r="BN494" s="193" t="s">
        <v>640</v>
      </c>
      <c r="BO494" s="193" t="s">
        <v>478</v>
      </c>
      <c r="BP494" s="336" t="s">
        <v>286</v>
      </c>
      <c r="BQ494" s="193" t="s">
        <v>320</v>
      </c>
      <c r="BR494" s="193" t="s">
        <v>566</v>
      </c>
      <c r="BS494" s="193" t="s">
        <v>624</v>
      </c>
      <c r="BT494" s="193" t="s">
        <v>89</v>
      </c>
      <c r="BU494" s="337" t="s">
        <v>194</v>
      </c>
      <c r="BV494" s="193" t="s">
        <v>619</v>
      </c>
      <c r="BW494" s="193" t="s">
        <v>666</v>
      </c>
      <c r="BX494" s="193" t="s">
        <v>217</v>
      </c>
      <c r="BY494" s="193" t="s">
        <v>374</v>
      </c>
      <c r="BZ494" s="193" t="s">
        <v>518</v>
      </c>
      <c r="CA494" s="193" t="s">
        <v>662</v>
      </c>
      <c r="CB494" s="193" t="s">
        <v>606</v>
      </c>
    </row>
    <row r="495" spans="2:80" x14ac:dyDescent="0.2">
      <c r="B495" s="193" t="s">
        <v>242</v>
      </c>
      <c r="C495" s="193" t="s">
        <v>382</v>
      </c>
      <c r="D495" s="193" t="s">
        <v>416</v>
      </c>
      <c r="E495" s="193" t="s">
        <v>426</v>
      </c>
      <c r="F495" s="193" t="s">
        <v>268</v>
      </c>
      <c r="G495" s="193" t="s">
        <v>194</v>
      </c>
      <c r="H495" s="193" t="s">
        <v>538</v>
      </c>
      <c r="I495" s="193" t="s">
        <v>185</v>
      </c>
      <c r="J495" s="335" t="s">
        <v>387</v>
      </c>
      <c r="K495" s="193" t="s">
        <v>506</v>
      </c>
      <c r="L495" s="193" t="s">
        <v>390</v>
      </c>
      <c r="M495" s="193" t="s">
        <v>117</v>
      </c>
      <c r="N495" s="336" t="s">
        <v>289</v>
      </c>
      <c r="O495" s="193" t="s">
        <v>539</v>
      </c>
      <c r="P495" s="193" t="s">
        <v>471</v>
      </c>
      <c r="Q495" s="193" t="s">
        <v>491</v>
      </c>
      <c r="R495" s="337" t="s">
        <v>176</v>
      </c>
      <c r="S495" s="193" t="s">
        <v>376</v>
      </c>
      <c r="T495" s="193" t="s">
        <v>510</v>
      </c>
      <c r="U495" s="193" t="s">
        <v>432</v>
      </c>
      <c r="V495" s="193" t="s">
        <v>353</v>
      </c>
      <c r="W495" s="193" t="s">
        <v>437</v>
      </c>
      <c r="X495" s="193" t="s">
        <v>404</v>
      </c>
      <c r="Y495" s="193" t="s">
        <v>316</v>
      </c>
      <c r="Z495" s="193" t="s">
        <v>395</v>
      </c>
      <c r="AC495" s="193" t="s">
        <v>478</v>
      </c>
      <c r="AD495" s="193" t="s">
        <v>109</v>
      </c>
      <c r="AE495" s="193" t="s">
        <v>205</v>
      </c>
      <c r="AF495" s="193" t="s">
        <v>677</v>
      </c>
      <c r="AG495" s="193" t="s">
        <v>497</v>
      </c>
      <c r="AH495" s="193" t="s">
        <v>254</v>
      </c>
      <c r="AI495" s="193" t="s">
        <v>538</v>
      </c>
      <c r="AJ495" s="193" t="s">
        <v>537</v>
      </c>
      <c r="AK495" s="335" t="s">
        <v>387</v>
      </c>
      <c r="AL495" s="193" t="s">
        <v>362</v>
      </c>
      <c r="AM495" s="193" t="s">
        <v>340</v>
      </c>
      <c r="AN495" s="193" t="s">
        <v>80</v>
      </c>
      <c r="AO495" s="336" t="s">
        <v>84</v>
      </c>
      <c r="AP495" s="193" t="s">
        <v>153</v>
      </c>
      <c r="AQ495" s="193" t="s">
        <v>83</v>
      </c>
      <c r="AR495" s="193" t="s">
        <v>434</v>
      </c>
      <c r="AS495" s="337" t="s">
        <v>176</v>
      </c>
      <c r="AT495" s="193" t="s">
        <v>474</v>
      </c>
      <c r="AU495" s="193" t="s">
        <v>510</v>
      </c>
      <c r="AV495" s="193" t="s">
        <v>129</v>
      </c>
      <c r="AW495" s="193" t="s">
        <v>522</v>
      </c>
      <c r="AX495" s="193" t="s">
        <v>201</v>
      </c>
      <c r="AY495" s="193" t="s">
        <v>494</v>
      </c>
      <c r="AZ495" s="193" t="s">
        <v>292</v>
      </c>
      <c r="BA495" s="193" t="s">
        <v>644</v>
      </c>
      <c r="BD495" s="193" t="s">
        <v>530</v>
      </c>
      <c r="BE495" s="193" t="s">
        <v>267</v>
      </c>
      <c r="BF495" s="193" t="s">
        <v>535</v>
      </c>
      <c r="BG495" s="193" t="s">
        <v>363</v>
      </c>
      <c r="BH495" s="193" t="s">
        <v>580</v>
      </c>
      <c r="BI495" s="193" t="s">
        <v>77</v>
      </c>
      <c r="BJ495" s="193" t="s">
        <v>100</v>
      </c>
      <c r="BK495" s="193" t="s">
        <v>616</v>
      </c>
      <c r="BL495" s="335" t="s">
        <v>184</v>
      </c>
      <c r="BM495" s="193" t="s">
        <v>460</v>
      </c>
      <c r="BN495" s="193" t="s">
        <v>509</v>
      </c>
      <c r="BO495" s="193" t="s">
        <v>295</v>
      </c>
      <c r="BP495" s="336" t="s">
        <v>586</v>
      </c>
      <c r="BQ495" s="193" t="s">
        <v>247</v>
      </c>
      <c r="BR495" s="193" t="s">
        <v>212</v>
      </c>
      <c r="BS495" s="193" t="s">
        <v>591</v>
      </c>
      <c r="BT495" s="337" t="s">
        <v>297</v>
      </c>
      <c r="BU495" s="193" t="s">
        <v>497</v>
      </c>
      <c r="BV495" s="193" t="s">
        <v>182</v>
      </c>
      <c r="BW495" s="193" t="s">
        <v>389</v>
      </c>
      <c r="BX495" s="193" t="s">
        <v>610</v>
      </c>
      <c r="BY495" s="193" t="s">
        <v>235</v>
      </c>
      <c r="BZ495" s="193" t="s">
        <v>157</v>
      </c>
      <c r="CA495" s="193" t="s">
        <v>185</v>
      </c>
      <c r="CB495" s="193" t="s">
        <v>579</v>
      </c>
    </row>
    <row r="496" spans="2:80" x14ac:dyDescent="0.2">
      <c r="B496" s="193" t="s">
        <v>531</v>
      </c>
      <c r="C496" s="193" t="s">
        <v>466</v>
      </c>
      <c r="D496" s="193" t="s">
        <v>125</v>
      </c>
      <c r="E496" s="193" t="s">
        <v>303</v>
      </c>
      <c r="F496" s="193" t="s">
        <v>425</v>
      </c>
      <c r="G496" s="193" t="s">
        <v>248</v>
      </c>
      <c r="H496" s="193" t="s">
        <v>427</v>
      </c>
      <c r="I496" s="193" t="s">
        <v>537</v>
      </c>
      <c r="J496" s="193" t="s">
        <v>379</v>
      </c>
      <c r="K496" s="335" t="s">
        <v>386</v>
      </c>
      <c r="L496" s="193" t="s">
        <v>95</v>
      </c>
      <c r="M496" s="193" t="s">
        <v>389</v>
      </c>
      <c r="N496" s="336" t="s">
        <v>449</v>
      </c>
      <c r="O496" s="193" t="s">
        <v>431</v>
      </c>
      <c r="P496" s="193" t="s">
        <v>320</v>
      </c>
      <c r="Q496" s="337" t="s">
        <v>251</v>
      </c>
      <c r="R496" s="193" t="s">
        <v>541</v>
      </c>
      <c r="S496" s="193" t="s">
        <v>474</v>
      </c>
      <c r="T496" s="193" t="s">
        <v>391</v>
      </c>
      <c r="U496" s="193" t="s">
        <v>298</v>
      </c>
      <c r="V496" s="193" t="s">
        <v>394</v>
      </c>
      <c r="W496" s="193" t="s">
        <v>198</v>
      </c>
      <c r="X496" s="193" t="s">
        <v>436</v>
      </c>
      <c r="Y496" s="193" t="s">
        <v>171</v>
      </c>
      <c r="Z496" s="193" t="s">
        <v>475</v>
      </c>
      <c r="AC496" s="193" t="s">
        <v>559</v>
      </c>
      <c r="AD496" s="193" t="s">
        <v>323</v>
      </c>
      <c r="AE496" s="193" t="s">
        <v>681</v>
      </c>
      <c r="AF496" s="193" t="s">
        <v>399</v>
      </c>
      <c r="AG496" s="193" t="s">
        <v>180</v>
      </c>
      <c r="AH496" s="193" t="s">
        <v>248</v>
      </c>
      <c r="AI496" s="193" t="s">
        <v>506</v>
      </c>
      <c r="AJ496" s="193" t="s">
        <v>505</v>
      </c>
      <c r="AK496" s="193" t="s">
        <v>194</v>
      </c>
      <c r="AL496" s="335" t="s">
        <v>386</v>
      </c>
      <c r="AM496" s="193" t="s">
        <v>4</v>
      </c>
      <c r="AN496" s="193" t="s">
        <v>338</v>
      </c>
      <c r="AO496" s="336" t="s">
        <v>99</v>
      </c>
      <c r="AP496" s="193" t="s">
        <v>219</v>
      </c>
      <c r="AQ496" s="193" t="s">
        <v>152</v>
      </c>
      <c r="AR496" s="337" t="s">
        <v>251</v>
      </c>
      <c r="AS496" s="193" t="s">
        <v>432</v>
      </c>
      <c r="AT496" s="193" t="s">
        <v>433</v>
      </c>
      <c r="AU496" s="193" t="s">
        <v>491</v>
      </c>
      <c r="AV496" s="193" t="s">
        <v>298</v>
      </c>
      <c r="AW496" s="193" t="s">
        <v>590</v>
      </c>
      <c r="AX496" s="193" t="s">
        <v>557</v>
      </c>
      <c r="AY496" s="193" t="s">
        <v>348</v>
      </c>
      <c r="AZ496" s="193" t="s">
        <v>555</v>
      </c>
      <c r="BA496" s="193" t="s">
        <v>368</v>
      </c>
      <c r="BD496" s="193" t="s">
        <v>651</v>
      </c>
      <c r="BE496" s="193" t="s">
        <v>301</v>
      </c>
      <c r="BF496" s="193" t="s">
        <v>253</v>
      </c>
      <c r="BG496" s="193" t="s">
        <v>223</v>
      </c>
      <c r="BH496" s="193" t="s">
        <v>506</v>
      </c>
      <c r="BI496" s="193" t="s">
        <v>453</v>
      </c>
      <c r="BJ496" s="193" t="s">
        <v>124</v>
      </c>
      <c r="BK496" s="193" t="s">
        <v>340</v>
      </c>
      <c r="BL496" s="193" t="s">
        <v>383</v>
      </c>
      <c r="BM496" s="335" t="s">
        <v>595</v>
      </c>
      <c r="BN496" s="193" t="s">
        <v>319</v>
      </c>
      <c r="BO496" s="193" t="s">
        <v>145</v>
      </c>
      <c r="BP496" s="336" t="s">
        <v>445</v>
      </c>
      <c r="BQ496" s="193" t="s">
        <v>589</v>
      </c>
      <c r="BR496" s="193" t="s">
        <v>556</v>
      </c>
      <c r="BS496" s="337" t="s">
        <v>271</v>
      </c>
      <c r="BT496" s="193" t="s">
        <v>105</v>
      </c>
      <c r="BU496" s="193" t="s">
        <v>519</v>
      </c>
      <c r="BV496" s="193" t="s">
        <v>490</v>
      </c>
      <c r="BW496" s="193" t="s">
        <v>189</v>
      </c>
      <c r="BX496" s="193" t="s">
        <v>431</v>
      </c>
      <c r="BY496" s="193" t="s">
        <v>299</v>
      </c>
      <c r="BZ496" s="193" t="s">
        <v>403</v>
      </c>
      <c r="CA496" s="193" t="s">
        <v>372</v>
      </c>
      <c r="CB496" s="193" t="s">
        <v>90</v>
      </c>
    </row>
    <row r="497" spans="2:80" x14ac:dyDescent="0.2">
      <c r="B497" s="193" t="s">
        <v>647</v>
      </c>
      <c r="C497" s="193" t="s">
        <v>411</v>
      </c>
      <c r="D497" s="193" t="s">
        <v>567</v>
      </c>
      <c r="E497" s="193" t="s">
        <v>262</v>
      </c>
      <c r="F497" s="193" t="s">
        <v>238</v>
      </c>
      <c r="G497" s="193" t="s">
        <v>551</v>
      </c>
      <c r="H497" s="193" t="s">
        <v>593</v>
      </c>
      <c r="I497" s="193" t="s">
        <v>564</v>
      </c>
      <c r="J497" s="193" t="s">
        <v>102</v>
      </c>
      <c r="K497" s="193" t="s">
        <v>192</v>
      </c>
      <c r="L497" s="335" t="s">
        <v>137</v>
      </c>
      <c r="M497" s="193" t="s">
        <v>570</v>
      </c>
      <c r="N497" s="336" t="s">
        <v>440</v>
      </c>
      <c r="O497" s="193" t="s">
        <v>306</v>
      </c>
      <c r="P497" s="337" t="s">
        <v>649</v>
      </c>
      <c r="Q497" s="193" t="s">
        <v>186</v>
      </c>
      <c r="R497" s="193" t="s">
        <v>373</v>
      </c>
      <c r="S497" s="193" t="s">
        <v>583</v>
      </c>
      <c r="T497" s="193" t="s">
        <v>441</v>
      </c>
      <c r="U497" s="193" t="s">
        <v>498</v>
      </c>
      <c r="V497" s="193" t="s">
        <v>290</v>
      </c>
      <c r="W497" s="193" t="s">
        <v>579</v>
      </c>
      <c r="X497" s="193" t="s">
        <v>314</v>
      </c>
      <c r="Y497" s="193" t="s">
        <v>651</v>
      </c>
      <c r="Z497" s="193" t="s">
        <v>619</v>
      </c>
      <c r="AC497" s="193" t="s">
        <v>186</v>
      </c>
      <c r="AD497" s="193" t="s">
        <v>265</v>
      </c>
      <c r="AE497" s="193" t="s">
        <v>480</v>
      </c>
      <c r="AF497" s="193" t="s">
        <v>635</v>
      </c>
      <c r="AG497" s="193" t="s">
        <v>498</v>
      </c>
      <c r="AH497" s="193" t="s">
        <v>647</v>
      </c>
      <c r="AI497" s="193" t="s">
        <v>526</v>
      </c>
      <c r="AJ497" s="193" t="s">
        <v>203</v>
      </c>
      <c r="AK497" s="193" t="s">
        <v>591</v>
      </c>
      <c r="AL497" s="193" t="s">
        <v>238</v>
      </c>
      <c r="AM497" s="335" t="s">
        <v>137</v>
      </c>
      <c r="AN497" s="193" t="s">
        <v>578</v>
      </c>
      <c r="AO497" s="336" t="s">
        <v>110</v>
      </c>
      <c r="AP497" s="193" t="s">
        <v>398</v>
      </c>
      <c r="AQ497" s="337" t="s">
        <v>649</v>
      </c>
      <c r="AR497" s="193" t="s">
        <v>290</v>
      </c>
      <c r="AS497" s="193" t="s">
        <v>650</v>
      </c>
      <c r="AT497" s="193" t="s">
        <v>618</v>
      </c>
      <c r="AU497" s="193" t="s">
        <v>195</v>
      </c>
      <c r="AV497" s="193" t="s">
        <v>619</v>
      </c>
      <c r="AW497" s="193" t="s">
        <v>551</v>
      </c>
      <c r="AX497" s="193" t="s">
        <v>615</v>
      </c>
      <c r="AY497" s="193" t="s">
        <v>354</v>
      </c>
      <c r="AZ497" s="193" t="s">
        <v>492</v>
      </c>
      <c r="BA497" s="193" t="s">
        <v>192</v>
      </c>
      <c r="BD497" s="193" t="s">
        <v>477</v>
      </c>
      <c r="BE497" s="193" t="s">
        <v>517</v>
      </c>
      <c r="BF497" s="193" t="s">
        <v>611</v>
      </c>
      <c r="BG497" s="193" t="s">
        <v>273</v>
      </c>
      <c r="BH497" s="193" t="s">
        <v>365</v>
      </c>
      <c r="BI497" s="193" t="s">
        <v>544</v>
      </c>
      <c r="BJ497" s="193" t="s">
        <v>401</v>
      </c>
      <c r="BK497" s="193" t="s">
        <v>72</v>
      </c>
      <c r="BL497" s="193" t="s">
        <v>251</v>
      </c>
      <c r="BM497" s="193" t="s">
        <v>615</v>
      </c>
      <c r="BN497" s="335" t="s">
        <v>545</v>
      </c>
      <c r="BO497" s="193" t="s">
        <v>229</v>
      </c>
      <c r="BP497" s="336" t="s">
        <v>117</v>
      </c>
      <c r="BQ497" s="193" t="s">
        <v>647</v>
      </c>
      <c r="BR497" s="337" t="s">
        <v>604</v>
      </c>
      <c r="BS497" s="193" t="s">
        <v>342</v>
      </c>
      <c r="BT497" s="193" t="s">
        <v>313</v>
      </c>
      <c r="BU497" s="193" t="s">
        <v>596</v>
      </c>
      <c r="BV497" s="193" t="s">
        <v>674</v>
      </c>
      <c r="BW497" s="193" t="s">
        <v>582</v>
      </c>
      <c r="BX497" s="193" t="s">
        <v>188</v>
      </c>
      <c r="BY497" s="193" t="s">
        <v>480</v>
      </c>
      <c r="BZ497" s="193" t="s">
        <v>689</v>
      </c>
      <c r="CA497" s="193" t="s">
        <v>645</v>
      </c>
      <c r="CB497" s="193" t="s">
        <v>152</v>
      </c>
    </row>
    <row r="498" spans="2:80" x14ac:dyDescent="0.2">
      <c r="B498" s="193" t="s">
        <v>591</v>
      </c>
      <c r="C498" s="193" t="s">
        <v>118</v>
      </c>
      <c r="D498" s="193" t="s">
        <v>299</v>
      </c>
      <c r="E498" s="193" t="s">
        <v>566</v>
      </c>
      <c r="F498" s="193" t="s">
        <v>526</v>
      </c>
      <c r="G498" s="193" t="s">
        <v>492</v>
      </c>
      <c r="H498" s="193" t="s">
        <v>234</v>
      </c>
      <c r="I498" s="193" t="s">
        <v>377</v>
      </c>
      <c r="J498" s="193" t="s">
        <v>483</v>
      </c>
      <c r="K498" s="193" t="s">
        <v>615</v>
      </c>
      <c r="L498" s="193" t="s">
        <v>398</v>
      </c>
      <c r="M498" s="335" t="s">
        <v>178</v>
      </c>
      <c r="N498" s="336" t="s">
        <v>569</v>
      </c>
      <c r="O498" s="337" t="s">
        <v>317</v>
      </c>
      <c r="P498" s="193" t="s">
        <v>578</v>
      </c>
      <c r="Q498" s="193" t="s">
        <v>635</v>
      </c>
      <c r="R498" s="193" t="s">
        <v>402</v>
      </c>
      <c r="S498" s="193" t="s">
        <v>413</v>
      </c>
      <c r="T498" s="193" t="s">
        <v>307</v>
      </c>
      <c r="U498" s="193" t="s">
        <v>265</v>
      </c>
      <c r="V498" s="193" t="s">
        <v>195</v>
      </c>
      <c r="W498" s="193" t="s">
        <v>574</v>
      </c>
      <c r="X498" s="193" t="s">
        <v>630</v>
      </c>
      <c r="Y498" s="193" t="s">
        <v>350</v>
      </c>
      <c r="Z498" s="193" t="s">
        <v>650</v>
      </c>
      <c r="AC498" s="193" t="s">
        <v>560</v>
      </c>
      <c r="AD498" s="193" t="s">
        <v>402</v>
      </c>
      <c r="AE498" s="193" t="s">
        <v>583</v>
      </c>
      <c r="AF498" s="193" t="s">
        <v>307</v>
      </c>
      <c r="AG498" s="193" t="s">
        <v>187</v>
      </c>
      <c r="AH498" s="193" t="s">
        <v>107</v>
      </c>
      <c r="AI498" s="193" t="s">
        <v>118</v>
      </c>
      <c r="AJ498" s="193" t="s">
        <v>567</v>
      </c>
      <c r="AK498" s="193" t="s">
        <v>566</v>
      </c>
      <c r="AL498" s="193" t="s">
        <v>495</v>
      </c>
      <c r="AM498" s="193" t="s">
        <v>634</v>
      </c>
      <c r="AN498" s="335" t="s">
        <v>178</v>
      </c>
      <c r="AO498" s="336" t="s">
        <v>440</v>
      </c>
      <c r="AP498" s="337" t="s">
        <v>317</v>
      </c>
      <c r="AQ498" s="193" t="s">
        <v>643</v>
      </c>
      <c r="AR498" s="193" t="s">
        <v>596</v>
      </c>
      <c r="AS498" s="193" t="s">
        <v>574</v>
      </c>
      <c r="AT498" s="193" t="s">
        <v>314</v>
      </c>
      <c r="AU498" s="193" t="s">
        <v>350</v>
      </c>
      <c r="AV498" s="193" t="s">
        <v>620</v>
      </c>
      <c r="AW498" s="193" t="s">
        <v>328</v>
      </c>
      <c r="AX498" s="193" t="s">
        <v>234</v>
      </c>
      <c r="AY498" s="193" t="s">
        <v>564</v>
      </c>
      <c r="AZ498" s="193" t="s">
        <v>483</v>
      </c>
      <c r="BA498" s="193" t="s">
        <v>568</v>
      </c>
      <c r="BD498" s="193" t="s">
        <v>218</v>
      </c>
      <c r="BE498" s="193" t="s">
        <v>503</v>
      </c>
      <c r="BF498" s="193" t="s">
        <v>246</v>
      </c>
      <c r="BG498" s="193" t="s">
        <v>602</v>
      </c>
      <c r="BH498" s="193" t="s">
        <v>415</v>
      </c>
      <c r="BI498" s="193" t="s">
        <v>294</v>
      </c>
      <c r="BJ498" s="193" t="s">
        <v>594</v>
      </c>
      <c r="BK498" s="193" t="s">
        <v>364</v>
      </c>
      <c r="BL498" s="193" t="s">
        <v>525</v>
      </c>
      <c r="BM498" s="193" t="s">
        <v>257</v>
      </c>
      <c r="BN498" s="193" t="s">
        <v>234</v>
      </c>
      <c r="BO498" s="335" t="s">
        <v>626</v>
      </c>
      <c r="BP498" s="336" t="s">
        <v>183</v>
      </c>
      <c r="BQ498" s="337" t="s">
        <v>128</v>
      </c>
      <c r="BR498" s="193" t="s">
        <v>474</v>
      </c>
      <c r="BS498" s="193" t="s">
        <v>351</v>
      </c>
      <c r="BT498" s="193" t="s">
        <v>559</v>
      </c>
      <c r="BU498" s="193" t="s">
        <v>287</v>
      </c>
      <c r="BV498" s="193" t="s">
        <v>539</v>
      </c>
      <c r="BW498" s="193" t="s">
        <v>567</v>
      </c>
      <c r="BX498" s="193" t="s">
        <v>352</v>
      </c>
      <c r="BY498" s="193" t="s">
        <v>85</v>
      </c>
      <c r="BZ498" s="193" t="s">
        <v>113</v>
      </c>
      <c r="CA498" s="193" t="s">
        <v>620</v>
      </c>
      <c r="CB498" s="193" t="s">
        <v>642</v>
      </c>
    </row>
    <row r="499" spans="2:80" x14ac:dyDescent="0.2">
      <c r="B499" s="343" t="s">
        <v>357</v>
      </c>
      <c r="C499" s="343" t="s">
        <v>592</v>
      </c>
      <c r="D499" s="343" t="s">
        <v>461</v>
      </c>
      <c r="E499" s="343" t="s">
        <v>614</v>
      </c>
      <c r="F499" s="343" t="s">
        <v>321</v>
      </c>
      <c r="G499" s="343" t="s">
        <v>252</v>
      </c>
      <c r="H499" s="343" t="s">
        <v>519</v>
      </c>
      <c r="I499" s="343" t="s">
        <v>633</v>
      </c>
      <c r="J499" s="343" t="s">
        <v>418</v>
      </c>
      <c r="K499" s="343" t="s">
        <v>295</v>
      </c>
      <c r="L499" s="343" t="s">
        <v>594</v>
      </c>
      <c r="M499" s="343" t="s">
        <v>199</v>
      </c>
      <c r="N499" s="335" t="s">
        <v>617</v>
      </c>
      <c r="O499" s="343" t="s">
        <v>477</v>
      </c>
      <c r="P499" s="343" t="s">
        <v>243</v>
      </c>
      <c r="Q499" s="343" t="s">
        <v>528</v>
      </c>
      <c r="R499" s="343" t="s">
        <v>114</v>
      </c>
      <c r="S499" s="343" t="s">
        <v>122</v>
      </c>
      <c r="T499" s="343" t="s">
        <v>605</v>
      </c>
      <c r="U499" s="343" t="s">
        <v>548</v>
      </c>
      <c r="V499" s="343" t="s">
        <v>652</v>
      </c>
      <c r="W499" s="343" t="s">
        <v>166</v>
      </c>
      <c r="X499" s="343" t="s">
        <v>573</v>
      </c>
      <c r="Y499" s="343" t="s">
        <v>380</v>
      </c>
      <c r="Z499" s="343" t="s">
        <v>587</v>
      </c>
      <c r="AC499" s="343" t="s">
        <v>605</v>
      </c>
      <c r="AD499" s="343" t="s">
        <v>528</v>
      </c>
      <c r="AE499" s="343" t="s">
        <v>122</v>
      </c>
      <c r="AF499" s="343" t="s">
        <v>548</v>
      </c>
      <c r="AG499" s="343" t="s">
        <v>114</v>
      </c>
      <c r="AH499" s="343" t="s">
        <v>614</v>
      </c>
      <c r="AI499" s="343" t="s">
        <v>357</v>
      </c>
      <c r="AJ499" s="343" t="s">
        <v>461</v>
      </c>
      <c r="AK499" s="343" t="s">
        <v>321</v>
      </c>
      <c r="AL499" s="343" t="s">
        <v>592</v>
      </c>
      <c r="AM499" s="343" t="s">
        <v>477</v>
      </c>
      <c r="AN499" s="343" t="s">
        <v>594</v>
      </c>
      <c r="AO499" s="335" t="s">
        <v>617</v>
      </c>
      <c r="AP499" s="343" t="s">
        <v>243</v>
      </c>
      <c r="AQ499" s="343" t="s">
        <v>199</v>
      </c>
      <c r="AR499" s="343" t="s">
        <v>380</v>
      </c>
      <c r="AS499" s="343" t="s">
        <v>652</v>
      </c>
      <c r="AT499" s="343" t="s">
        <v>573</v>
      </c>
      <c r="AU499" s="343" t="s">
        <v>587</v>
      </c>
      <c r="AV499" s="343" t="s">
        <v>166</v>
      </c>
      <c r="AW499" s="343" t="s">
        <v>418</v>
      </c>
      <c r="AX499" s="343" t="s">
        <v>252</v>
      </c>
      <c r="AY499" s="343" t="s">
        <v>633</v>
      </c>
      <c r="AZ499" s="343" t="s">
        <v>295</v>
      </c>
      <c r="BA499" s="343" t="s">
        <v>519</v>
      </c>
      <c r="BD499" s="343" t="s">
        <v>355</v>
      </c>
      <c r="BE499" s="343" t="s">
        <v>378</v>
      </c>
      <c r="BF499" s="343" t="s">
        <v>158</v>
      </c>
      <c r="BG499" s="343" t="s">
        <v>468</v>
      </c>
      <c r="BH499" s="343" t="s">
        <v>609</v>
      </c>
      <c r="BI499" s="343" t="s">
        <v>266</v>
      </c>
      <c r="BJ499" s="343" t="s">
        <v>277</v>
      </c>
      <c r="BK499" s="343" t="s">
        <v>536</v>
      </c>
      <c r="BL499" s="343" t="s">
        <v>571</v>
      </c>
      <c r="BM499" s="343" t="s">
        <v>529</v>
      </c>
      <c r="BN499" s="343" t="s">
        <v>78</v>
      </c>
      <c r="BO499" s="343" t="s">
        <v>435</v>
      </c>
      <c r="BP499" s="335" t="s">
        <v>617</v>
      </c>
      <c r="BQ499" s="343" t="s">
        <v>459</v>
      </c>
      <c r="BR499" s="343" t="s">
        <v>139</v>
      </c>
      <c r="BS499" s="343" t="s">
        <v>298</v>
      </c>
      <c r="BT499" s="343" t="s">
        <v>483</v>
      </c>
      <c r="BU499" s="343" t="s">
        <v>563</v>
      </c>
      <c r="BV499" s="343" t="s">
        <v>326</v>
      </c>
      <c r="BW499" s="343" t="s">
        <v>209</v>
      </c>
      <c r="BX499" s="343" t="s">
        <v>238</v>
      </c>
      <c r="BY499" s="343" t="s">
        <v>496</v>
      </c>
      <c r="BZ499" s="343" t="s">
        <v>205</v>
      </c>
      <c r="CA499" s="343" t="s">
        <v>345</v>
      </c>
      <c r="CB499" s="343" t="s">
        <v>390</v>
      </c>
    </row>
    <row r="500" spans="2:80" x14ac:dyDescent="0.2">
      <c r="B500" s="193" t="s">
        <v>558</v>
      </c>
      <c r="C500" s="193" t="s">
        <v>632</v>
      </c>
      <c r="D500" s="193" t="s">
        <v>203</v>
      </c>
      <c r="E500" s="193" t="s">
        <v>174</v>
      </c>
      <c r="F500" s="193" t="s">
        <v>613</v>
      </c>
      <c r="G500" s="193" t="s">
        <v>641</v>
      </c>
      <c r="H500" s="193" t="s">
        <v>533</v>
      </c>
      <c r="I500" s="193" t="s">
        <v>354</v>
      </c>
      <c r="J500" s="193" t="s">
        <v>130</v>
      </c>
      <c r="K500" s="193" t="s">
        <v>444</v>
      </c>
      <c r="L500" s="193" t="s">
        <v>589</v>
      </c>
      <c r="M500" s="337" t="s">
        <v>513</v>
      </c>
      <c r="N500" s="336" t="s">
        <v>110</v>
      </c>
      <c r="O500" s="335" t="s">
        <v>616</v>
      </c>
      <c r="P500" s="193" t="s">
        <v>366</v>
      </c>
      <c r="Q500" s="193" t="s">
        <v>324</v>
      </c>
      <c r="R500" s="193" t="s">
        <v>571</v>
      </c>
      <c r="S500" s="193" t="s">
        <v>480</v>
      </c>
      <c r="T500" s="193" t="s">
        <v>452</v>
      </c>
      <c r="U500" s="193" t="s">
        <v>246</v>
      </c>
      <c r="V500" s="193" t="s">
        <v>597</v>
      </c>
      <c r="W500" s="193" t="s">
        <v>255</v>
      </c>
      <c r="X500" s="193" t="s">
        <v>618</v>
      </c>
      <c r="Y500" s="193" t="s">
        <v>572</v>
      </c>
      <c r="Z500" s="193" t="s">
        <v>97</v>
      </c>
      <c r="AC500" s="193" t="s">
        <v>373</v>
      </c>
      <c r="AD500" s="193" t="s">
        <v>571</v>
      </c>
      <c r="AE500" s="193" t="s">
        <v>363</v>
      </c>
      <c r="AF500" s="193" t="s">
        <v>452</v>
      </c>
      <c r="AG500" s="193" t="s">
        <v>441</v>
      </c>
      <c r="AH500" s="193" t="s">
        <v>411</v>
      </c>
      <c r="AI500" s="193" t="s">
        <v>632</v>
      </c>
      <c r="AJ500" s="193" t="s">
        <v>631</v>
      </c>
      <c r="AK500" s="193" t="s">
        <v>174</v>
      </c>
      <c r="AL500" s="193" t="s">
        <v>262</v>
      </c>
      <c r="AM500" s="193" t="s">
        <v>570</v>
      </c>
      <c r="AN500" s="337" t="s">
        <v>513</v>
      </c>
      <c r="AO500" s="336" t="s">
        <v>259</v>
      </c>
      <c r="AP500" s="335" t="s">
        <v>616</v>
      </c>
      <c r="AQ500" s="193" t="s">
        <v>306</v>
      </c>
      <c r="AR500" s="193" t="s">
        <v>579</v>
      </c>
      <c r="AS500" s="193" t="s">
        <v>255</v>
      </c>
      <c r="AT500" s="193" t="s">
        <v>230</v>
      </c>
      <c r="AU500" s="193" t="s">
        <v>572</v>
      </c>
      <c r="AV500" s="193" t="s">
        <v>651</v>
      </c>
      <c r="AW500" s="193" t="s">
        <v>593</v>
      </c>
      <c r="AX500" s="193" t="s">
        <v>533</v>
      </c>
      <c r="AY500" s="193" t="s">
        <v>405</v>
      </c>
      <c r="AZ500" s="193" t="s">
        <v>130</v>
      </c>
      <c r="BA500" s="193" t="s">
        <v>102</v>
      </c>
      <c r="BD500" s="193" t="s">
        <v>289</v>
      </c>
      <c r="BE500" s="193" t="s">
        <v>411</v>
      </c>
      <c r="BF500" s="193" t="s">
        <v>371</v>
      </c>
      <c r="BG500" s="193" t="s">
        <v>180</v>
      </c>
      <c r="BH500" s="193" t="s">
        <v>91</v>
      </c>
      <c r="BI500" s="193" t="s">
        <v>230</v>
      </c>
      <c r="BJ500" s="193" t="s">
        <v>256</v>
      </c>
      <c r="BK500" s="193" t="s">
        <v>697</v>
      </c>
      <c r="BL500" s="193" t="s">
        <v>224</v>
      </c>
      <c r="BM500" s="193" t="s">
        <v>504</v>
      </c>
      <c r="BN500" s="193" t="s">
        <v>123</v>
      </c>
      <c r="BO500" s="337" t="s">
        <v>577</v>
      </c>
      <c r="BP500" s="336" t="s">
        <v>4</v>
      </c>
      <c r="BQ500" s="335" t="s">
        <v>179</v>
      </c>
      <c r="BR500" s="193" t="s">
        <v>452</v>
      </c>
      <c r="BS500" s="193" t="s">
        <v>348</v>
      </c>
      <c r="BT500" s="193" t="s">
        <v>146</v>
      </c>
      <c r="BU500" s="193" t="s">
        <v>476</v>
      </c>
      <c r="BV500" s="193" t="s">
        <v>243</v>
      </c>
      <c r="BW500" s="193" t="s">
        <v>318</v>
      </c>
      <c r="BX500" s="193" t="s">
        <v>272</v>
      </c>
      <c r="BY500" s="193" t="s">
        <v>541</v>
      </c>
      <c r="BZ500" s="193" t="s">
        <v>492</v>
      </c>
      <c r="CA500" s="193" t="s">
        <v>177</v>
      </c>
      <c r="CB500" s="193" t="s">
        <v>695</v>
      </c>
    </row>
    <row r="501" spans="2:80" x14ac:dyDescent="0.2">
      <c r="B501" s="193" t="s">
        <v>370</v>
      </c>
      <c r="C501" s="193" t="s">
        <v>107</v>
      </c>
      <c r="D501" s="193" t="s">
        <v>631</v>
      </c>
      <c r="E501" s="193" t="s">
        <v>495</v>
      </c>
      <c r="F501" s="193" t="s">
        <v>648</v>
      </c>
      <c r="G501" s="193" t="s">
        <v>170</v>
      </c>
      <c r="H501" s="193" t="s">
        <v>328</v>
      </c>
      <c r="I501" s="193" t="s">
        <v>405</v>
      </c>
      <c r="J501" s="193" t="s">
        <v>568</v>
      </c>
      <c r="K501" s="193" t="s">
        <v>457</v>
      </c>
      <c r="L501" s="337" t="s">
        <v>358</v>
      </c>
      <c r="M501" s="193" t="s">
        <v>634</v>
      </c>
      <c r="N501" s="336" t="s">
        <v>259</v>
      </c>
      <c r="O501" s="193" t="s">
        <v>643</v>
      </c>
      <c r="P501" s="335" t="s">
        <v>546</v>
      </c>
      <c r="Q501" s="193" t="s">
        <v>518</v>
      </c>
      <c r="R501" s="193" t="s">
        <v>560</v>
      </c>
      <c r="S501" s="193" t="s">
        <v>363</v>
      </c>
      <c r="T501" s="193" t="s">
        <v>187</v>
      </c>
      <c r="U501" s="193" t="s">
        <v>595</v>
      </c>
      <c r="V501" s="193" t="s">
        <v>609</v>
      </c>
      <c r="W501" s="193" t="s">
        <v>596</v>
      </c>
      <c r="X501" s="193" t="s">
        <v>230</v>
      </c>
      <c r="Y501" s="193" t="s">
        <v>620</v>
      </c>
      <c r="Z501" s="193" t="s">
        <v>134</v>
      </c>
      <c r="AC501" s="193" t="s">
        <v>518</v>
      </c>
      <c r="AD501" s="193" t="s">
        <v>246</v>
      </c>
      <c r="AE501" s="193" t="s">
        <v>413</v>
      </c>
      <c r="AF501" s="193" t="s">
        <v>324</v>
      </c>
      <c r="AG501" s="193" t="s">
        <v>595</v>
      </c>
      <c r="AH501" s="193" t="s">
        <v>370</v>
      </c>
      <c r="AI501" s="193" t="s">
        <v>613</v>
      </c>
      <c r="AJ501" s="193" t="s">
        <v>299</v>
      </c>
      <c r="AK501" s="193" t="s">
        <v>558</v>
      </c>
      <c r="AL501" s="193" t="s">
        <v>648</v>
      </c>
      <c r="AM501" s="337" t="s">
        <v>358</v>
      </c>
      <c r="AN501" s="193" t="s">
        <v>366</v>
      </c>
      <c r="AO501" s="336" t="s">
        <v>569</v>
      </c>
      <c r="AP501" s="193" t="s">
        <v>589</v>
      </c>
      <c r="AQ501" s="335" t="s">
        <v>546</v>
      </c>
      <c r="AR501" s="193" t="s">
        <v>609</v>
      </c>
      <c r="AS501" s="193" t="s">
        <v>97</v>
      </c>
      <c r="AT501" s="193" t="s">
        <v>630</v>
      </c>
      <c r="AU501" s="193" t="s">
        <v>597</v>
      </c>
      <c r="AV501" s="193" t="s">
        <v>134</v>
      </c>
      <c r="AW501" s="193" t="s">
        <v>170</v>
      </c>
      <c r="AX501" s="193" t="s">
        <v>444</v>
      </c>
      <c r="AY501" s="193" t="s">
        <v>377</v>
      </c>
      <c r="AZ501" s="193" t="s">
        <v>641</v>
      </c>
      <c r="BA501" s="193" t="s">
        <v>457</v>
      </c>
      <c r="BD501" s="193" t="s">
        <v>654</v>
      </c>
      <c r="BE501" s="193" t="s">
        <v>333</v>
      </c>
      <c r="BF501" s="193" t="s">
        <v>391</v>
      </c>
      <c r="BG501" s="193" t="s">
        <v>377</v>
      </c>
      <c r="BH501" s="193" t="s">
        <v>678</v>
      </c>
      <c r="BI501" s="193" t="s">
        <v>159</v>
      </c>
      <c r="BJ501" s="193" t="s">
        <v>471</v>
      </c>
      <c r="BK501" s="193" t="s">
        <v>262</v>
      </c>
      <c r="BL501" s="193" t="s">
        <v>675</v>
      </c>
      <c r="BM501" s="193" t="s">
        <v>670</v>
      </c>
      <c r="BN501" s="337" t="s">
        <v>458</v>
      </c>
      <c r="BO501" s="193" t="s">
        <v>134</v>
      </c>
      <c r="BP501" s="336" t="s">
        <v>553</v>
      </c>
      <c r="BQ501" s="193" t="s">
        <v>676</v>
      </c>
      <c r="BR501" s="335" t="s">
        <v>282</v>
      </c>
      <c r="BS501" s="193" t="s">
        <v>324</v>
      </c>
      <c r="BT501" s="193" t="s">
        <v>523</v>
      </c>
      <c r="BU501" s="193" t="s">
        <v>447</v>
      </c>
      <c r="BV501" s="193" t="s">
        <v>84</v>
      </c>
      <c r="BW501" s="193" t="s">
        <v>424</v>
      </c>
      <c r="BX501" s="193" t="s">
        <v>653</v>
      </c>
      <c r="BY501" s="193" t="s">
        <v>409</v>
      </c>
      <c r="BZ501" s="193" t="s">
        <v>214</v>
      </c>
      <c r="CA501" s="193" t="s">
        <v>0</v>
      </c>
      <c r="CB501" s="193" t="s">
        <v>199</v>
      </c>
    </row>
    <row r="502" spans="2:80" x14ac:dyDescent="0.2">
      <c r="B502" s="193" t="s">
        <v>400</v>
      </c>
      <c r="C502" s="193" t="s">
        <v>200</v>
      </c>
      <c r="D502" s="193" t="s">
        <v>184</v>
      </c>
      <c r="E502" s="193" t="s">
        <v>637</v>
      </c>
      <c r="F502" s="193" t="s">
        <v>556</v>
      </c>
      <c r="G502" s="193" t="s">
        <v>529</v>
      </c>
      <c r="H502" s="193" t="s">
        <v>689</v>
      </c>
      <c r="I502" s="193" t="s">
        <v>123</v>
      </c>
      <c r="J502" s="193" t="s">
        <v>602</v>
      </c>
      <c r="K502" s="337" t="s">
        <v>523</v>
      </c>
      <c r="L502" s="193" t="s">
        <v>520</v>
      </c>
      <c r="M502" s="193" t="s">
        <v>106</v>
      </c>
      <c r="N502" s="336" t="s">
        <v>671</v>
      </c>
      <c r="O502" s="193" t="s">
        <v>381</v>
      </c>
      <c r="P502" s="193" t="s">
        <v>588</v>
      </c>
      <c r="Q502" s="335" t="s">
        <v>237</v>
      </c>
      <c r="R502" s="193" t="s">
        <v>683</v>
      </c>
      <c r="S502" s="193" t="s">
        <v>462</v>
      </c>
      <c r="T502" s="193" t="s">
        <v>625</v>
      </c>
      <c r="U502" s="193" t="s">
        <v>322</v>
      </c>
      <c r="V502" s="193" t="s">
        <v>249</v>
      </c>
      <c r="W502" s="193" t="s">
        <v>646</v>
      </c>
      <c r="X502" s="193" t="s">
        <v>669</v>
      </c>
      <c r="Y502" s="193" t="s">
        <v>417</v>
      </c>
      <c r="Z502" s="193" t="s">
        <v>439</v>
      </c>
      <c r="AC502" s="193" t="s">
        <v>104</v>
      </c>
      <c r="AD502" s="193" t="s">
        <v>148</v>
      </c>
      <c r="AE502" s="193" t="s">
        <v>257</v>
      </c>
      <c r="AF502" s="193" t="s">
        <v>335</v>
      </c>
      <c r="AG502" s="193" t="s">
        <v>336</v>
      </c>
      <c r="AH502" s="193" t="s">
        <v>529</v>
      </c>
      <c r="AI502" s="193" t="s">
        <v>662</v>
      </c>
      <c r="AJ502" s="193" t="s">
        <v>584</v>
      </c>
      <c r="AK502" s="193" t="s">
        <v>293</v>
      </c>
      <c r="AL502" s="337" t="s">
        <v>523</v>
      </c>
      <c r="AM502" s="193" t="s">
        <v>654</v>
      </c>
      <c r="AN502" s="193" t="s">
        <v>189</v>
      </c>
      <c r="AO502" s="336" t="s">
        <v>693</v>
      </c>
      <c r="AP502" s="193" t="s">
        <v>481</v>
      </c>
      <c r="AQ502" s="193" t="s">
        <v>183</v>
      </c>
      <c r="AR502" s="335" t="s">
        <v>237</v>
      </c>
      <c r="AS502" s="193" t="s">
        <v>687</v>
      </c>
      <c r="AT502" s="193" t="s">
        <v>640</v>
      </c>
      <c r="AU502" s="193" t="s">
        <v>550</v>
      </c>
      <c r="AV502" s="193" t="s">
        <v>322</v>
      </c>
      <c r="AW502" s="193" t="s">
        <v>85</v>
      </c>
      <c r="AX502" s="193" t="s">
        <v>341</v>
      </c>
      <c r="AY502" s="193" t="s">
        <v>221</v>
      </c>
      <c r="AZ502" s="193" t="s">
        <v>223</v>
      </c>
      <c r="BA502" s="193" t="s">
        <v>224</v>
      </c>
      <c r="BD502" s="193" t="s">
        <v>193</v>
      </c>
      <c r="BE502" s="193" t="s">
        <v>86</v>
      </c>
      <c r="BF502" s="193" t="s">
        <v>428</v>
      </c>
      <c r="BG502" s="193" t="s">
        <v>618</v>
      </c>
      <c r="BH502" s="193" t="s">
        <v>106</v>
      </c>
      <c r="BI502" s="193" t="s">
        <v>219</v>
      </c>
      <c r="BJ502" s="193" t="s">
        <v>502</v>
      </c>
      <c r="BK502" s="193" t="s">
        <v>605</v>
      </c>
      <c r="BL502" s="193" t="s">
        <v>414</v>
      </c>
      <c r="BM502" s="337" t="s">
        <v>108</v>
      </c>
      <c r="BN502" s="193" t="s">
        <v>394</v>
      </c>
      <c r="BO502" s="193" t="s">
        <v>578</v>
      </c>
      <c r="BP502" s="336" t="s">
        <v>524</v>
      </c>
      <c r="BQ502" s="193" t="s">
        <v>2</v>
      </c>
      <c r="BR502" s="193" t="s">
        <v>241</v>
      </c>
      <c r="BS502" s="335" t="s">
        <v>551</v>
      </c>
      <c r="BT502" s="193" t="s">
        <v>455</v>
      </c>
      <c r="BU502" s="193" t="s">
        <v>127</v>
      </c>
      <c r="BV502" s="193" t="s">
        <v>141</v>
      </c>
      <c r="BW502" s="193" t="s">
        <v>176</v>
      </c>
      <c r="BX502" s="193" t="s">
        <v>550</v>
      </c>
      <c r="BY502" s="193" t="s">
        <v>323</v>
      </c>
      <c r="BZ502" s="193" t="s">
        <v>288</v>
      </c>
      <c r="CA502" s="193" t="s">
        <v>540</v>
      </c>
      <c r="CB502" s="193" t="s">
        <v>107</v>
      </c>
    </row>
    <row r="503" spans="2:80" x14ac:dyDescent="0.2">
      <c r="B503" s="193" t="s">
        <v>116</v>
      </c>
      <c r="C503" s="193" t="s">
        <v>599</v>
      </c>
      <c r="D503" s="193" t="s">
        <v>493</v>
      </c>
      <c r="E503" s="193" t="s">
        <v>442</v>
      </c>
      <c r="F503" s="193" t="s">
        <v>367</v>
      </c>
      <c r="G503" s="193" t="s">
        <v>293</v>
      </c>
      <c r="H503" s="193" t="s">
        <v>580</v>
      </c>
      <c r="I503" s="193" t="s">
        <v>408</v>
      </c>
      <c r="J503" s="337" t="s">
        <v>453</v>
      </c>
      <c r="K503" s="193" t="s">
        <v>662</v>
      </c>
      <c r="L503" s="193" t="s">
        <v>674</v>
      </c>
      <c r="M503" s="193" t="s">
        <v>256</v>
      </c>
      <c r="N503" s="336" t="s">
        <v>642</v>
      </c>
      <c r="O503" s="193" t="s">
        <v>553</v>
      </c>
      <c r="P503" s="193" t="s">
        <v>355</v>
      </c>
      <c r="Q503" s="193" t="s">
        <v>550</v>
      </c>
      <c r="R503" s="335" t="s">
        <v>656</v>
      </c>
      <c r="S503" s="193" t="s">
        <v>204</v>
      </c>
      <c r="T503" s="193" t="s">
        <v>101</v>
      </c>
      <c r="U503" s="193" t="s">
        <v>687</v>
      </c>
      <c r="V503" s="193" t="s">
        <v>665</v>
      </c>
      <c r="W503" s="193" t="s">
        <v>532</v>
      </c>
      <c r="X503" s="193" t="s">
        <v>479</v>
      </c>
      <c r="Y503" s="193" t="s">
        <v>126</v>
      </c>
      <c r="Z503" s="193" t="s">
        <v>607</v>
      </c>
      <c r="AC503" s="193" t="s">
        <v>276</v>
      </c>
      <c r="AD503" s="193" t="s">
        <v>197</v>
      </c>
      <c r="AE503" s="193" t="s">
        <v>275</v>
      </c>
      <c r="AF503" s="193" t="s">
        <v>175</v>
      </c>
      <c r="AG503" s="193" t="s">
        <v>337</v>
      </c>
      <c r="AH503" s="193" t="s">
        <v>554</v>
      </c>
      <c r="AI503" s="193" t="s">
        <v>580</v>
      </c>
      <c r="AJ503" s="193" t="s">
        <v>123</v>
      </c>
      <c r="AK503" s="337" t="s">
        <v>453</v>
      </c>
      <c r="AL503" s="193" t="s">
        <v>679</v>
      </c>
      <c r="AM503" s="193" t="s">
        <v>310</v>
      </c>
      <c r="AN503" s="193" t="s">
        <v>701</v>
      </c>
      <c r="AO503" s="336" t="s">
        <v>401</v>
      </c>
      <c r="AP503" s="193" t="s">
        <v>621</v>
      </c>
      <c r="AQ503" s="193" t="s">
        <v>127</v>
      </c>
      <c r="AR503" s="193" t="s">
        <v>119</v>
      </c>
      <c r="AS503" s="335" t="s">
        <v>656</v>
      </c>
      <c r="AT503" s="193" t="s">
        <v>462</v>
      </c>
      <c r="AU503" s="193" t="s">
        <v>101</v>
      </c>
      <c r="AV503" s="193" t="s">
        <v>672</v>
      </c>
      <c r="AW503" s="193" t="s">
        <v>154</v>
      </c>
      <c r="AX503" s="193" t="s">
        <v>89</v>
      </c>
      <c r="AY503" s="193" t="s">
        <v>158</v>
      </c>
      <c r="AZ503" s="193" t="s">
        <v>157</v>
      </c>
      <c r="BA503" s="193" t="s">
        <v>225</v>
      </c>
      <c r="BD503" s="193" t="s">
        <v>495</v>
      </c>
      <c r="BE503" s="193" t="s">
        <v>204</v>
      </c>
      <c r="BF503" s="193" t="s">
        <v>109</v>
      </c>
      <c r="BG503" s="193" t="s">
        <v>346</v>
      </c>
      <c r="BH503" s="193" t="s">
        <v>167</v>
      </c>
      <c r="BI503" s="193" t="s">
        <v>381</v>
      </c>
      <c r="BJ503" s="193" t="s">
        <v>692</v>
      </c>
      <c r="BK503" s="193" t="s">
        <v>154</v>
      </c>
      <c r="BL503" s="337" t="s">
        <v>469</v>
      </c>
      <c r="BM503" s="193" t="s">
        <v>97</v>
      </c>
      <c r="BN503" s="193" t="s">
        <v>638</v>
      </c>
      <c r="BO503" s="193" t="s">
        <v>278</v>
      </c>
      <c r="BP503" s="336" t="s">
        <v>360</v>
      </c>
      <c r="BQ503" s="193" t="s">
        <v>528</v>
      </c>
      <c r="BR503" s="193" t="s">
        <v>96</v>
      </c>
      <c r="BS503" s="193" t="s">
        <v>79</v>
      </c>
      <c r="BT503" s="335" t="s">
        <v>436</v>
      </c>
      <c r="BU503" s="193" t="s">
        <v>178</v>
      </c>
      <c r="BV503" s="193" t="s">
        <v>138</v>
      </c>
      <c r="BW503" s="193" t="s">
        <v>98</v>
      </c>
      <c r="BX503" s="193" t="s">
        <v>510</v>
      </c>
      <c r="BY503" s="193" t="s">
        <v>564</v>
      </c>
      <c r="BZ503" s="193" t="s">
        <v>305</v>
      </c>
      <c r="CA503" s="193" t="s">
        <v>698</v>
      </c>
      <c r="CB503" s="193" t="s">
        <v>1</v>
      </c>
    </row>
    <row r="504" spans="2:80" x14ac:dyDescent="0.2">
      <c r="B504" s="193" t="s">
        <v>421</v>
      </c>
      <c r="C504" s="193" t="s">
        <v>482</v>
      </c>
      <c r="D504" s="193" t="s">
        <v>260</v>
      </c>
      <c r="E504" s="193" t="s">
        <v>245</v>
      </c>
      <c r="F504" s="193" t="s">
        <v>622</v>
      </c>
      <c r="G504" s="193" t="s">
        <v>450</v>
      </c>
      <c r="H504" s="193" t="s">
        <v>561</v>
      </c>
      <c r="I504" s="337" t="s">
        <v>667</v>
      </c>
      <c r="J504" s="193" t="s">
        <v>165</v>
      </c>
      <c r="K504" s="193" t="s">
        <v>612</v>
      </c>
      <c r="L504" s="193" t="s">
        <v>610</v>
      </c>
      <c r="M504" s="193" t="s">
        <v>448</v>
      </c>
      <c r="N504" s="336" t="s">
        <v>301</v>
      </c>
      <c r="O504" s="193" t="s">
        <v>666</v>
      </c>
      <c r="P504" s="193" t="s">
        <v>135</v>
      </c>
      <c r="Q504" s="193" t="s">
        <v>371</v>
      </c>
      <c r="R504" s="193" t="s">
        <v>351</v>
      </c>
      <c r="S504" s="335" t="s">
        <v>675</v>
      </c>
      <c r="T504" s="193" t="s">
        <v>496</v>
      </c>
      <c r="U504" s="193" t="s">
        <v>604</v>
      </c>
      <c r="V504" s="193" t="s">
        <v>397</v>
      </c>
      <c r="W504" s="193" t="s">
        <v>305</v>
      </c>
      <c r="X504" s="193" t="s">
        <v>660</v>
      </c>
      <c r="Y504" s="193" t="s">
        <v>673</v>
      </c>
      <c r="Z504" s="193" t="s">
        <v>455</v>
      </c>
      <c r="AC504" s="193" t="s">
        <v>79</v>
      </c>
      <c r="AD504" s="193" t="s">
        <v>147</v>
      </c>
      <c r="AE504" s="193" t="s">
        <v>215</v>
      </c>
      <c r="AF504" s="193" t="s">
        <v>274</v>
      </c>
      <c r="AG504" s="193" t="s">
        <v>241</v>
      </c>
      <c r="AH504" s="193" t="s">
        <v>165</v>
      </c>
      <c r="AI504" s="193" t="s">
        <v>450</v>
      </c>
      <c r="AJ504" s="337" t="s">
        <v>667</v>
      </c>
      <c r="AK504" s="193" t="s">
        <v>612</v>
      </c>
      <c r="AL504" s="193" t="s">
        <v>561</v>
      </c>
      <c r="AM504" s="193" t="s">
        <v>549</v>
      </c>
      <c r="AN504" s="193" t="s">
        <v>115</v>
      </c>
      <c r="AO504" s="336" t="s">
        <v>375</v>
      </c>
      <c r="AP504" s="193" t="s">
        <v>699</v>
      </c>
      <c r="AQ504" s="193" t="s">
        <v>636</v>
      </c>
      <c r="AR504" s="193" t="s">
        <v>496</v>
      </c>
      <c r="AS504" s="193" t="s">
        <v>371</v>
      </c>
      <c r="AT504" s="335" t="s">
        <v>675</v>
      </c>
      <c r="AU504" s="193" t="s">
        <v>604</v>
      </c>
      <c r="AV504" s="193" t="s">
        <v>351</v>
      </c>
      <c r="AW504" s="193" t="s">
        <v>281</v>
      </c>
      <c r="AX504" s="193" t="s">
        <v>302</v>
      </c>
      <c r="AY504" s="193" t="s">
        <v>88</v>
      </c>
      <c r="AZ504" s="193" t="s">
        <v>156</v>
      </c>
      <c r="BA504" s="193" t="s">
        <v>222</v>
      </c>
      <c r="BD504" s="193" t="s">
        <v>269</v>
      </c>
      <c r="BE504" s="193" t="s">
        <v>491</v>
      </c>
      <c r="BF504" s="193" t="s">
        <v>192</v>
      </c>
      <c r="BG504" s="193" t="s">
        <v>673</v>
      </c>
      <c r="BH504" s="193" t="s">
        <v>576</v>
      </c>
      <c r="BI504" s="193" t="s">
        <v>410</v>
      </c>
      <c r="BJ504" s="193" t="s">
        <v>370</v>
      </c>
      <c r="BK504" s="337" t="s">
        <v>687</v>
      </c>
      <c r="BL504" s="193" t="s">
        <v>677</v>
      </c>
      <c r="BM504" s="193" t="s">
        <v>92</v>
      </c>
      <c r="BN504" s="193" t="s">
        <v>255</v>
      </c>
      <c r="BO504" s="193" t="s">
        <v>520</v>
      </c>
      <c r="BP504" s="336" t="s">
        <v>668</v>
      </c>
      <c r="BQ504" s="193" t="s">
        <v>225</v>
      </c>
      <c r="BR504" s="193" t="s">
        <v>505</v>
      </c>
      <c r="BS504" s="193" t="s">
        <v>554</v>
      </c>
      <c r="BT504" s="193" t="s">
        <v>521</v>
      </c>
      <c r="BU504" s="335" t="s">
        <v>338</v>
      </c>
      <c r="BV504" s="193" t="s">
        <v>384</v>
      </c>
      <c r="BW504" s="193" t="s">
        <v>122</v>
      </c>
      <c r="BX504" s="193" t="s">
        <v>522</v>
      </c>
      <c r="BY504" s="193" t="s">
        <v>147</v>
      </c>
      <c r="BZ504" s="193" t="s">
        <v>475</v>
      </c>
      <c r="CA504" s="193" t="s">
        <v>317</v>
      </c>
      <c r="CB504" s="193" t="s">
        <v>575</v>
      </c>
    </row>
    <row r="505" spans="2:80" x14ac:dyDescent="0.2">
      <c r="B505" s="193" t="s">
        <v>138</v>
      </c>
      <c r="C505" s="193" t="s">
        <v>308</v>
      </c>
      <c r="D505" s="193" t="s">
        <v>575</v>
      </c>
      <c r="E505" s="193" t="s">
        <v>524</v>
      </c>
      <c r="F505" s="193" t="s">
        <v>547</v>
      </c>
      <c r="G505" s="193" t="s">
        <v>682</v>
      </c>
      <c r="H505" s="337" t="s">
        <v>233</v>
      </c>
      <c r="I505" s="193" t="s">
        <v>584</v>
      </c>
      <c r="J505" s="193" t="s">
        <v>489</v>
      </c>
      <c r="K505" s="193" t="s">
        <v>499</v>
      </c>
      <c r="L505" s="193" t="s">
        <v>173</v>
      </c>
      <c r="M505" s="193" t="s">
        <v>686</v>
      </c>
      <c r="N505" s="336" t="s">
        <v>315</v>
      </c>
      <c r="O505" s="193" t="s">
        <v>661</v>
      </c>
      <c r="P505" s="193" t="s">
        <v>407</v>
      </c>
      <c r="Q505" s="193" t="s">
        <v>664</v>
      </c>
      <c r="R505" s="193" t="s">
        <v>403</v>
      </c>
      <c r="S505" s="193" t="s">
        <v>640</v>
      </c>
      <c r="T505" s="335" t="s">
        <v>263</v>
      </c>
      <c r="U505" s="193" t="s">
        <v>297</v>
      </c>
      <c r="V505" s="193" t="s">
        <v>626</v>
      </c>
      <c r="W505" s="193" t="s">
        <v>678</v>
      </c>
      <c r="X505" s="193" t="s">
        <v>563</v>
      </c>
      <c r="Y505" s="193" t="s">
        <v>544</v>
      </c>
      <c r="Z505" s="193" t="s">
        <v>177</v>
      </c>
      <c r="AC505" s="193" t="s">
        <v>76</v>
      </c>
      <c r="AD505" s="193" t="s">
        <v>146</v>
      </c>
      <c r="AE505" s="193" t="s">
        <v>145</v>
      </c>
      <c r="AF505" s="193" t="s">
        <v>214</v>
      </c>
      <c r="AG505" s="193" t="s">
        <v>144</v>
      </c>
      <c r="AH505" s="193" t="s">
        <v>689</v>
      </c>
      <c r="AI505" s="337" t="s">
        <v>233</v>
      </c>
      <c r="AJ505" s="193" t="s">
        <v>414</v>
      </c>
      <c r="AK505" s="193" t="s">
        <v>489</v>
      </c>
      <c r="AL505" s="193" t="s">
        <v>602</v>
      </c>
      <c r="AM505" s="193" t="s">
        <v>326</v>
      </c>
      <c r="AN505" s="193" t="s">
        <v>443</v>
      </c>
      <c r="AO505" s="336" t="s">
        <v>576</v>
      </c>
      <c r="AP505" s="193" t="s">
        <v>361</v>
      </c>
      <c r="AQ505" s="193" t="s">
        <v>695</v>
      </c>
      <c r="AR505" s="193" t="s">
        <v>683</v>
      </c>
      <c r="AS505" s="193" t="s">
        <v>403</v>
      </c>
      <c r="AT505" s="193" t="s">
        <v>169</v>
      </c>
      <c r="AU505" s="335" t="s">
        <v>263</v>
      </c>
      <c r="AV505" s="193" t="s">
        <v>625</v>
      </c>
      <c r="AW505" s="193" t="s">
        <v>282</v>
      </c>
      <c r="AX505" s="193" t="s">
        <v>343</v>
      </c>
      <c r="AY505" s="193" t="s">
        <v>312</v>
      </c>
      <c r="AZ505" s="193" t="s">
        <v>87</v>
      </c>
      <c r="BA505" s="193" t="s">
        <v>342</v>
      </c>
      <c r="BD505" s="193" t="s">
        <v>547</v>
      </c>
      <c r="BE505" s="193" t="s">
        <v>644</v>
      </c>
      <c r="BF505" s="193" t="s">
        <v>215</v>
      </c>
      <c r="BG505" s="193" t="s">
        <v>198</v>
      </c>
      <c r="BH505" s="193" t="s">
        <v>398</v>
      </c>
      <c r="BI505" s="193" t="s">
        <v>516</v>
      </c>
      <c r="BJ505" s="337" t="s">
        <v>334</v>
      </c>
      <c r="BK505" s="193" t="s">
        <v>376</v>
      </c>
      <c r="BL505" s="193" t="s">
        <v>593</v>
      </c>
      <c r="BM505" s="193" t="s">
        <v>397</v>
      </c>
      <c r="BN505" s="193" t="s">
        <v>160</v>
      </c>
      <c r="BO505" s="193" t="s">
        <v>261</v>
      </c>
      <c r="BP505" s="336" t="s">
        <v>631</v>
      </c>
      <c r="BQ505" s="193" t="s">
        <v>656</v>
      </c>
      <c r="BR505" s="193" t="s">
        <v>399</v>
      </c>
      <c r="BS505" s="193" t="s">
        <v>133</v>
      </c>
      <c r="BT505" s="193" t="s">
        <v>572</v>
      </c>
      <c r="BU505" s="193" t="s">
        <v>671</v>
      </c>
      <c r="BV505" s="335" t="s">
        <v>603</v>
      </c>
      <c r="BW505" s="193" t="s">
        <v>283</v>
      </c>
      <c r="BX505" s="193" t="s">
        <v>548</v>
      </c>
      <c r="BY505" s="193" t="s">
        <v>679</v>
      </c>
      <c r="BZ505" s="193" t="s">
        <v>585</v>
      </c>
      <c r="CA505" s="193" t="s">
        <v>80</v>
      </c>
      <c r="CB505" s="193" t="s">
        <v>325</v>
      </c>
    </row>
    <row r="506" spans="2:80" x14ac:dyDescent="0.2">
      <c r="B506" s="193" t="s">
        <v>653</v>
      </c>
      <c r="C506" s="193" t="s">
        <v>459</v>
      </c>
      <c r="D506" s="193" t="s">
        <v>517</v>
      </c>
      <c r="E506" s="193" t="s">
        <v>318</v>
      </c>
      <c r="F506" s="193" t="s">
        <v>364</v>
      </c>
      <c r="G506" s="337" t="s">
        <v>639</v>
      </c>
      <c r="H506" s="193" t="s">
        <v>554</v>
      </c>
      <c r="I506" s="193" t="s">
        <v>414</v>
      </c>
      <c r="J506" s="193" t="s">
        <v>679</v>
      </c>
      <c r="K506" s="193" t="s">
        <v>96</v>
      </c>
      <c r="L506" s="193" t="s">
        <v>196</v>
      </c>
      <c r="M506" s="193" t="s">
        <v>627</v>
      </c>
      <c r="N506" s="336" t="s">
        <v>485</v>
      </c>
      <c r="O506" s="193" t="s">
        <v>240</v>
      </c>
      <c r="P506" s="193" t="s">
        <v>663</v>
      </c>
      <c r="Q506" s="193" t="s">
        <v>581</v>
      </c>
      <c r="R506" s="193" t="s">
        <v>119</v>
      </c>
      <c r="S506" s="193" t="s">
        <v>169</v>
      </c>
      <c r="T506" s="193" t="s">
        <v>672</v>
      </c>
      <c r="U506" s="335" t="s">
        <v>446</v>
      </c>
      <c r="V506" s="193" t="s">
        <v>490</v>
      </c>
      <c r="W506" s="193" t="s">
        <v>515</v>
      </c>
      <c r="X506" s="193" t="s">
        <v>112</v>
      </c>
      <c r="Y506" s="193" t="s">
        <v>586</v>
      </c>
      <c r="Z506" s="193" t="s">
        <v>688</v>
      </c>
      <c r="AC506" s="193" t="s">
        <v>77</v>
      </c>
      <c r="AD506" s="193" t="s">
        <v>78</v>
      </c>
      <c r="AE506" s="193" t="s">
        <v>75</v>
      </c>
      <c r="AF506" s="193" t="s">
        <v>273</v>
      </c>
      <c r="AG506" s="193" t="s">
        <v>213</v>
      </c>
      <c r="AH506" s="337" t="s">
        <v>639</v>
      </c>
      <c r="AI506" s="193" t="s">
        <v>499</v>
      </c>
      <c r="AJ506" s="193" t="s">
        <v>408</v>
      </c>
      <c r="AK506" s="193" t="s">
        <v>682</v>
      </c>
      <c r="AL506" s="193" t="s">
        <v>96</v>
      </c>
      <c r="AM506" s="193" t="s">
        <v>698</v>
      </c>
      <c r="AN506" s="193" t="s">
        <v>598</v>
      </c>
      <c r="AO506" s="336" t="s">
        <v>247</v>
      </c>
      <c r="AP506" s="193" t="s">
        <v>250</v>
      </c>
      <c r="AQ506" s="193" t="s">
        <v>516</v>
      </c>
      <c r="AR506" s="193" t="s">
        <v>581</v>
      </c>
      <c r="AS506" s="193" t="s">
        <v>297</v>
      </c>
      <c r="AT506" s="193" t="s">
        <v>204</v>
      </c>
      <c r="AU506" s="193" t="s">
        <v>664</v>
      </c>
      <c r="AV506" s="335" t="s">
        <v>446</v>
      </c>
      <c r="AW506" s="193" t="s">
        <v>283</v>
      </c>
      <c r="AX506" s="193" t="s">
        <v>132</v>
      </c>
      <c r="AY506" s="193" t="s">
        <v>181</v>
      </c>
      <c r="AZ506" s="193" t="s">
        <v>155</v>
      </c>
      <c r="BA506" s="193" t="s">
        <v>86</v>
      </c>
      <c r="BD506" s="193" t="s">
        <v>465</v>
      </c>
      <c r="BE506" s="193" t="s">
        <v>114</v>
      </c>
      <c r="BF506" s="193" t="s">
        <v>639</v>
      </c>
      <c r="BG506" s="193" t="s">
        <v>500</v>
      </c>
      <c r="BH506" s="193" t="s">
        <v>153</v>
      </c>
      <c r="BI506" s="337" t="s">
        <v>569</v>
      </c>
      <c r="BJ506" s="193" t="s">
        <v>308</v>
      </c>
      <c r="BK506" s="193" t="s">
        <v>422</v>
      </c>
      <c r="BL506" s="193" t="s">
        <v>274</v>
      </c>
      <c r="BM506" s="193" t="s">
        <v>171</v>
      </c>
      <c r="BN506" s="193" t="s">
        <v>660</v>
      </c>
      <c r="BO506" s="193" t="s">
        <v>310</v>
      </c>
      <c r="BP506" s="336" t="s">
        <v>73</v>
      </c>
      <c r="BQ506" s="193" t="s">
        <v>432</v>
      </c>
      <c r="BR506" s="193" t="s">
        <v>102</v>
      </c>
      <c r="BS506" s="193" t="s">
        <v>463</v>
      </c>
      <c r="BT506" s="193" t="s">
        <v>121</v>
      </c>
      <c r="BU506" s="193" t="s">
        <v>507</v>
      </c>
      <c r="BV506" s="193" t="s">
        <v>648</v>
      </c>
      <c r="BW506" s="335" t="s">
        <v>101</v>
      </c>
      <c r="BX506" s="193" t="s">
        <v>312</v>
      </c>
      <c r="BY506" s="193" t="s">
        <v>309</v>
      </c>
      <c r="BZ506" s="193" t="s">
        <v>597</v>
      </c>
      <c r="CA506" s="193" t="s">
        <v>588</v>
      </c>
      <c r="CB506" s="193" t="s">
        <v>103</v>
      </c>
    </row>
    <row r="507" spans="2:80" x14ac:dyDescent="0.2">
      <c r="B507" s="193" t="s">
        <v>608</v>
      </c>
      <c r="C507" s="193" t="s">
        <v>694</v>
      </c>
      <c r="D507" s="193" t="s">
        <v>296</v>
      </c>
      <c r="E507" s="193" t="s">
        <v>690</v>
      </c>
      <c r="F507" s="337" t="s">
        <v>131</v>
      </c>
      <c r="G507" s="193" t="s">
        <v>372</v>
      </c>
      <c r="H507" s="193" t="s">
        <v>478</v>
      </c>
      <c r="I507" s="193" t="s">
        <v>244</v>
      </c>
      <c r="J507" s="193" t="s">
        <v>497</v>
      </c>
      <c r="K507" s="193" t="s">
        <v>684</v>
      </c>
      <c r="L507" s="193" t="s">
        <v>654</v>
      </c>
      <c r="M507" s="193" t="s">
        <v>326</v>
      </c>
      <c r="N507" s="336" t="s">
        <v>401</v>
      </c>
      <c r="O507" s="193" t="s">
        <v>695</v>
      </c>
      <c r="P507" s="193" t="s">
        <v>183</v>
      </c>
      <c r="Q507" s="193" t="s">
        <v>422</v>
      </c>
      <c r="R507" s="193" t="s">
        <v>522</v>
      </c>
      <c r="S507" s="193" t="s">
        <v>2</v>
      </c>
      <c r="T507" s="193" t="s">
        <v>644</v>
      </c>
      <c r="U507" s="193" t="s">
        <v>98</v>
      </c>
      <c r="V507" s="335" t="s">
        <v>600</v>
      </c>
      <c r="W507" s="193" t="s">
        <v>562</v>
      </c>
      <c r="X507" s="193" t="s">
        <v>552</v>
      </c>
      <c r="Y507" s="193" t="s">
        <v>172</v>
      </c>
      <c r="Z507" s="193" t="s">
        <v>629</v>
      </c>
      <c r="AC507" s="193" t="s">
        <v>608</v>
      </c>
      <c r="AD507" s="193" t="s">
        <v>696</v>
      </c>
      <c r="AE507" s="193" t="s">
        <v>676</v>
      </c>
      <c r="AF507" s="193" t="s">
        <v>168</v>
      </c>
      <c r="AG507" s="337" t="s">
        <v>131</v>
      </c>
      <c r="AH507" s="193" t="s">
        <v>249</v>
      </c>
      <c r="AI507" s="193" t="s">
        <v>607</v>
      </c>
      <c r="AJ507" s="193" t="s">
        <v>563</v>
      </c>
      <c r="AK507" s="193" t="s">
        <v>665</v>
      </c>
      <c r="AL507" s="193" t="s">
        <v>439</v>
      </c>
      <c r="AM507" s="193" t="s">
        <v>488</v>
      </c>
      <c r="AN507" s="193" t="s">
        <v>508</v>
      </c>
      <c r="AO507" s="336" t="s">
        <v>289</v>
      </c>
      <c r="AP507" s="193" t="s">
        <v>369</v>
      </c>
      <c r="AQ507" s="193" t="s">
        <v>430</v>
      </c>
      <c r="AR507" s="193" t="s">
        <v>400</v>
      </c>
      <c r="AS507" s="193" t="s">
        <v>367</v>
      </c>
      <c r="AT507" s="193" t="s">
        <v>575</v>
      </c>
      <c r="AU507" s="193" t="s">
        <v>116</v>
      </c>
      <c r="AV507" s="193" t="s">
        <v>556</v>
      </c>
      <c r="AW507" s="335" t="s">
        <v>600</v>
      </c>
      <c r="AX507" s="193" t="s">
        <v>500</v>
      </c>
      <c r="AY507" s="193" t="s">
        <v>124</v>
      </c>
      <c r="AZ507" s="193" t="s">
        <v>521</v>
      </c>
      <c r="BA507" s="193" t="s">
        <v>629</v>
      </c>
      <c r="BD507" s="193" t="s">
        <v>511</v>
      </c>
      <c r="BE507" s="193" t="s">
        <v>328</v>
      </c>
      <c r="BF507" s="193" t="s">
        <v>665</v>
      </c>
      <c r="BG507" s="193" t="s">
        <v>598</v>
      </c>
      <c r="BH507" s="337" t="s">
        <v>210</v>
      </c>
      <c r="BI507" s="193" t="s">
        <v>203</v>
      </c>
      <c r="BJ507" s="193" t="s">
        <v>683</v>
      </c>
      <c r="BK507" s="193" t="s">
        <v>691</v>
      </c>
      <c r="BL507" s="193" t="s">
        <v>347</v>
      </c>
      <c r="BM507" s="193" t="s">
        <v>388</v>
      </c>
      <c r="BN507" s="193" t="s">
        <v>485</v>
      </c>
      <c r="BO507" s="193" t="s">
        <v>685</v>
      </c>
      <c r="BP507" s="336" t="s">
        <v>155</v>
      </c>
      <c r="BQ507" s="193" t="s">
        <v>419</v>
      </c>
      <c r="BR507" s="193" t="s">
        <v>380</v>
      </c>
      <c r="BS507" s="193" t="s">
        <v>552</v>
      </c>
      <c r="BT507" s="193" t="s">
        <v>279</v>
      </c>
      <c r="BU507" s="193" t="s">
        <v>531</v>
      </c>
      <c r="BV507" s="193" t="s">
        <v>265</v>
      </c>
      <c r="BW507" s="193" t="s">
        <v>489</v>
      </c>
      <c r="BX507" s="335" t="s">
        <v>75</v>
      </c>
      <c r="BY507" s="193" t="s">
        <v>437</v>
      </c>
      <c r="BZ507" s="193" t="s">
        <v>137</v>
      </c>
      <c r="CA507" s="193" t="s">
        <v>622</v>
      </c>
      <c r="CB507" s="193" t="s">
        <v>451</v>
      </c>
    </row>
    <row r="508" spans="2:80" x14ac:dyDescent="0.2">
      <c r="B508" s="193" t="s">
        <v>168</v>
      </c>
      <c r="C508" s="193" t="s">
        <v>685</v>
      </c>
      <c r="D508" s="193" t="s">
        <v>311</v>
      </c>
      <c r="E508" s="337" t="s">
        <v>657</v>
      </c>
      <c r="F508" s="193" t="s">
        <v>696</v>
      </c>
      <c r="G508" s="193" t="s">
        <v>359</v>
      </c>
      <c r="H508" s="193" t="s">
        <v>412</v>
      </c>
      <c r="I508" s="193" t="s">
        <v>681</v>
      </c>
      <c r="J508" s="193" t="s">
        <v>264</v>
      </c>
      <c r="K508" s="193" t="s">
        <v>514</v>
      </c>
      <c r="L508" s="193" t="s">
        <v>481</v>
      </c>
      <c r="M508" s="193" t="s">
        <v>701</v>
      </c>
      <c r="N508" s="336" t="s">
        <v>247</v>
      </c>
      <c r="O508" s="193" t="s">
        <v>621</v>
      </c>
      <c r="P508" s="193" t="s">
        <v>189</v>
      </c>
      <c r="Q508" s="193" t="s">
        <v>139</v>
      </c>
      <c r="R508" s="193" t="s">
        <v>611</v>
      </c>
      <c r="S508" s="193" t="s">
        <v>348</v>
      </c>
      <c r="T508" s="193" t="s">
        <v>525</v>
      </c>
      <c r="U508" s="193" t="s">
        <v>409</v>
      </c>
      <c r="V508" s="193" t="s">
        <v>521</v>
      </c>
      <c r="W508" s="335" t="s">
        <v>108</v>
      </c>
      <c r="X508" s="193" t="s">
        <v>585</v>
      </c>
      <c r="Y508" s="193" t="s">
        <v>638</v>
      </c>
      <c r="Z508" s="193" t="s">
        <v>500</v>
      </c>
      <c r="AC508" s="193" t="s">
        <v>253</v>
      </c>
      <c r="AD508" s="193" t="s">
        <v>685</v>
      </c>
      <c r="AE508" s="193" t="s">
        <v>296</v>
      </c>
      <c r="AF508" s="337" t="s">
        <v>657</v>
      </c>
      <c r="AG508" s="193" t="s">
        <v>700</v>
      </c>
      <c r="AH508" s="193" t="s">
        <v>515</v>
      </c>
      <c r="AI508" s="193" t="s">
        <v>532</v>
      </c>
      <c r="AJ508" s="193" t="s">
        <v>669</v>
      </c>
      <c r="AK508" s="193" t="s">
        <v>126</v>
      </c>
      <c r="AL508" s="193" t="s">
        <v>586</v>
      </c>
      <c r="AM508" s="193" t="s">
        <v>389</v>
      </c>
      <c r="AN508" s="193" t="s">
        <v>349</v>
      </c>
      <c r="AO508" s="336" t="s">
        <v>202</v>
      </c>
      <c r="AP508" s="193" t="s">
        <v>388</v>
      </c>
      <c r="AQ508" s="193" t="s">
        <v>431</v>
      </c>
      <c r="AR508" s="193" t="s">
        <v>459</v>
      </c>
      <c r="AS508" s="193" t="s">
        <v>599</v>
      </c>
      <c r="AT508" s="193" t="s">
        <v>184</v>
      </c>
      <c r="AU508" s="193" t="s">
        <v>442</v>
      </c>
      <c r="AV508" s="193" t="s">
        <v>318</v>
      </c>
      <c r="AW508" s="193" t="s">
        <v>659</v>
      </c>
      <c r="AX508" s="335" t="s">
        <v>108</v>
      </c>
      <c r="AY508" s="193" t="s">
        <v>552</v>
      </c>
      <c r="AZ508" s="193" t="s">
        <v>638</v>
      </c>
      <c r="BA508" s="193" t="s">
        <v>454</v>
      </c>
      <c r="BD508" s="193" t="s">
        <v>590</v>
      </c>
      <c r="BE508" s="193" t="s">
        <v>148</v>
      </c>
      <c r="BF508" s="193" t="s">
        <v>316</v>
      </c>
      <c r="BG508" s="337" t="s">
        <v>440</v>
      </c>
      <c r="BH508" s="193" t="s">
        <v>482</v>
      </c>
      <c r="BI508" s="193" t="s">
        <v>270</v>
      </c>
      <c r="BJ508" s="193" t="s">
        <v>191</v>
      </c>
      <c r="BK508" s="193" t="s">
        <v>568</v>
      </c>
      <c r="BL508" s="193" t="s">
        <v>479</v>
      </c>
      <c r="BM508" s="193" t="s">
        <v>443</v>
      </c>
      <c r="BN508" s="193" t="s">
        <v>369</v>
      </c>
      <c r="BO508" s="193" t="s">
        <v>613</v>
      </c>
      <c r="BP508" s="336" t="s">
        <v>625</v>
      </c>
      <c r="BQ508" s="193" t="s">
        <v>438</v>
      </c>
      <c r="BR508" s="193" t="s">
        <v>93</v>
      </c>
      <c r="BS508" s="193" t="s">
        <v>652</v>
      </c>
      <c r="BT508" s="193" t="s">
        <v>663</v>
      </c>
      <c r="BU508" s="193" t="s">
        <v>657</v>
      </c>
      <c r="BV508" s="193" t="s">
        <v>221</v>
      </c>
      <c r="BW508" s="193" t="s">
        <v>254</v>
      </c>
      <c r="BX508" s="193" t="s">
        <v>682</v>
      </c>
      <c r="BY508" s="335" t="s">
        <v>629</v>
      </c>
      <c r="BZ508" s="193" t="s">
        <v>339</v>
      </c>
      <c r="CA508" s="193" t="s">
        <v>125</v>
      </c>
      <c r="CB508" s="193" t="s">
        <v>402</v>
      </c>
    </row>
    <row r="509" spans="2:80" x14ac:dyDescent="0.2">
      <c r="B509" s="193" t="s">
        <v>193</v>
      </c>
      <c r="C509" s="193" t="s">
        <v>603</v>
      </c>
      <c r="D509" s="337" t="s">
        <v>692</v>
      </c>
      <c r="E509" s="193" t="s">
        <v>103</v>
      </c>
      <c r="F509" s="193" t="s">
        <v>668</v>
      </c>
      <c r="G509" s="193" t="s">
        <v>691</v>
      </c>
      <c r="H509" s="193" t="s">
        <v>120</v>
      </c>
      <c r="I509" s="193" t="s">
        <v>438</v>
      </c>
      <c r="J509" s="193" t="s">
        <v>304</v>
      </c>
      <c r="K509" s="193" t="s">
        <v>527</v>
      </c>
      <c r="L509" s="193" t="s">
        <v>115</v>
      </c>
      <c r="M509" s="193" t="s">
        <v>636</v>
      </c>
      <c r="N509" s="336" t="s">
        <v>375</v>
      </c>
      <c r="O509" s="193" t="s">
        <v>549</v>
      </c>
      <c r="P509" s="193" t="s">
        <v>699</v>
      </c>
      <c r="Q509" s="193" t="s">
        <v>231</v>
      </c>
      <c r="R509" s="193" t="s">
        <v>460</v>
      </c>
      <c r="S509" s="193" t="s">
        <v>487</v>
      </c>
      <c r="T509" s="193" t="s">
        <v>319</v>
      </c>
      <c r="U509" s="193" t="s">
        <v>658</v>
      </c>
      <c r="V509" s="193" t="s">
        <v>645</v>
      </c>
      <c r="W509" s="193" t="s">
        <v>577</v>
      </c>
      <c r="X509" s="335" t="s">
        <v>415</v>
      </c>
      <c r="Y509" s="193" t="s">
        <v>447</v>
      </c>
      <c r="Z509" s="193" t="s">
        <v>266</v>
      </c>
      <c r="AC509" s="193" t="s">
        <v>103</v>
      </c>
      <c r="AD509" s="193" t="s">
        <v>193</v>
      </c>
      <c r="AE509" s="337" t="s">
        <v>692</v>
      </c>
      <c r="AF509" s="193" t="s">
        <v>668</v>
      </c>
      <c r="AG509" s="193" t="s">
        <v>603</v>
      </c>
      <c r="AH509" s="193" t="s">
        <v>673</v>
      </c>
      <c r="AI509" s="193" t="s">
        <v>397</v>
      </c>
      <c r="AJ509" s="193" t="s">
        <v>660</v>
      </c>
      <c r="AK509" s="193" t="s">
        <v>455</v>
      </c>
      <c r="AL509" s="193" t="s">
        <v>305</v>
      </c>
      <c r="AM509" s="193" t="s">
        <v>261</v>
      </c>
      <c r="AN509" s="193" t="s">
        <v>507</v>
      </c>
      <c r="AO509" s="336" t="s">
        <v>540</v>
      </c>
      <c r="AP509" s="193" t="s">
        <v>167</v>
      </c>
      <c r="AQ509" s="193" t="s">
        <v>410</v>
      </c>
      <c r="AR509" s="193" t="s">
        <v>245</v>
      </c>
      <c r="AS509" s="193" t="s">
        <v>421</v>
      </c>
      <c r="AT509" s="193" t="s">
        <v>260</v>
      </c>
      <c r="AU509" s="193" t="s">
        <v>622</v>
      </c>
      <c r="AV509" s="193" t="s">
        <v>482</v>
      </c>
      <c r="AW509" s="193" t="s">
        <v>447</v>
      </c>
      <c r="AX509" s="193" t="s">
        <v>645</v>
      </c>
      <c r="AY509" s="335" t="s">
        <v>415</v>
      </c>
      <c r="AZ509" s="193" t="s">
        <v>266</v>
      </c>
      <c r="BA509" s="193" t="s">
        <v>577</v>
      </c>
      <c r="BD509" s="193" t="s">
        <v>307</v>
      </c>
      <c r="BE509" s="193" t="s">
        <v>584</v>
      </c>
      <c r="BF509" s="337" t="s">
        <v>562</v>
      </c>
      <c r="BG509" s="193" t="s">
        <v>81</v>
      </c>
      <c r="BH509" s="193" t="s">
        <v>425</v>
      </c>
      <c r="BI509" s="193" t="s">
        <v>245</v>
      </c>
      <c r="BJ509" s="193" t="s">
        <v>494</v>
      </c>
      <c r="BK509" s="193" t="s">
        <v>197</v>
      </c>
      <c r="BL509" s="193" t="s">
        <v>353</v>
      </c>
      <c r="BM509" s="193" t="s">
        <v>649</v>
      </c>
      <c r="BN509" s="193" t="s">
        <v>361</v>
      </c>
      <c r="BO509" s="193" t="s">
        <v>331</v>
      </c>
      <c r="BP509" s="336" t="s">
        <v>392</v>
      </c>
      <c r="BQ509" s="193" t="s">
        <v>170</v>
      </c>
      <c r="BR509" s="193" t="s">
        <v>607</v>
      </c>
      <c r="BS509" s="193" t="s">
        <v>161</v>
      </c>
      <c r="BT509" s="193" t="s">
        <v>472</v>
      </c>
      <c r="BU509" s="193" t="s">
        <v>632</v>
      </c>
      <c r="BV509" s="193" t="s">
        <v>237</v>
      </c>
      <c r="BW509" s="193" t="s">
        <v>527</v>
      </c>
      <c r="BX509" s="193" t="s">
        <v>362</v>
      </c>
      <c r="BY509" s="193" t="s">
        <v>573</v>
      </c>
      <c r="BZ509" s="335" t="s">
        <v>627</v>
      </c>
      <c r="CA509" s="193" t="s">
        <v>168</v>
      </c>
      <c r="CB509" s="193" t="s">
        <v>132</v>
      </c>
    </row>
    <row r="510" spans="2:80" x14ac:dyDescent="0.2">
      <c r="B510" s="193" t="s">
        <v>697</v>
      </c>
      <c r="C510" s="337" t="s">
        <v>352</v>
      </c>
      <c r="D510" s="193" t="s">
        <v>676</v>
      </c>
      <c r="E510" s="193" t="s">
        <v>378</v>
      </c>
      <c r="F510" s="193" t="s">
        <v>582</v>
      </c>
      <c r="G510" s="193" t="s">
        <v>399</v>
      </c>
      <c r="H510" s="193" t="s">
        <v>109</v>
      </c>
      <c r="I510" s="193" t="s">
        <v>463</v>
      </c>
      <c r="J510" s="193" t="s">
        <v>677</v>
      </c>
      <c r="K510" s="193" t="s">
        <v>323</v>
      </c>
      <c r="L510" s="193" t="s">
        <v>250</v>
      </c>
      <c r="M510" s="193" t="s">
        <v>443</v>
      </c>
      <c r="N510" s="336" t="s">
        <v>693</v>
      </c>
      <c r="O510" s="193" t="s">
        <v>361</v>
      </c>
      <c r="P510" s="193" t="s">
        <v>598</v>
      </c>
      <c r="Q510" s="193" t="s">
        <v>555</v>
      </c>
      <c r="R510" s="193" t="s">
        <v>201</v>
      </c>
      <c r="S510" s="193" t="s">
        <v>628</v>
      </c>
      <c r="T510" s="193" t="s">
        <v>292</v>
      </c>
      <c r="U510" s="193" t="s">
        <v>557</v>
      </c>
      <c r="V510" s="193" t="s">
        <v>530</v>
      </c>
      <c r="W510" s="193" t="s">
        <v>486</v>
      </c>
      <c r="X510" s="193" t="s">
        <v>124</v>
      </c>
      <c r="Y510" s="335" t="s">
        <v>606</v>
      </c>
      <c r="Z510" s="193" t="s">
        <v>623</v>
      </c>
      <c r="AC510" s="193" t="s">
        <v>694</v>
      </c>
      <c r="AD510" s="337" t="s">
        <v>352</v>
      </c>
      <c r="AE510" s="193" t="s">
        <v>624</v>
      </c>
      <c r="AF510" s="193" t="s">
        <v>378</v>
      </c>
      <c r="AG510" s="193" t="s">
        <v>690</v>
      </c>
      <c r="AH510" s="193" t="s">
        <v>646</v>
      </c>
      <c r="AI510" s="193" t="s">
        <v>678</v>
      </c>
      <c r="AJ510" s="193" t="s">
        <v>112</v>
      </c>
      <c r="AK510" s="193" t="s">
        <v>544</v>
      </c>
      <c r="AL510" s="193" t="s">
        <v>417</v>
      </c>
      <c r="AM510" s="193" t="s">
        <v>470</v>
      </c>
      <c r="AN510" s="193" t="s">
        <v>117</v>
      </c>
      <c r="AO510" s="336" t="s">
        <v>449</v>
      </c>
      <c r="AP510" s="193" t="s">
        <v>539</v>
      </c>
      <c r="AQ510" s="193" t="s">
        <v>232</v>
      </c>
      <c r="AR510" s="193" t="s">
        <v>200</v>
      </c>
      <c r="AS510" s="193" t="s">
        <v>308</v>
      </c>
      <c r="AT510" s="193" t="s">
        <v>517</v>
      </c>
      <c r="AU510" s="193" t="s">
        <v>524</v>
      </c>
      <c r="AV510" s="193" t="s">
        <v>637</v>
      </c>
      <c r="AW510" s="193" t="s">
        <v>562</v>
      </c>
      <c r="AX510" s="193" t="s">
        <v>486</v>
      </c>
      <c r="AY510" s="193" t="s">
        <v>655</v>
      </c>
      <c r="AZ510" s="335" t="s">
        <v>606</v>
      </c>
      <c r="BA510" s="193" t="s">
        <v>172</v>
      </c>
      <c r="BD510" s="193" t="s">
        <v>343</v>
      </c>
      <c r="BE510" s="337" t="s">
        <v>385</v>
      </c>
      <c r="BF510" s="193" t="s">
        <v>587</v>
      </c>
      <c r="BG510" s="193" t="s">
        <v>240</v>
      </c>
      <c r="BH510" s="193" t="s">
        <v>311</v>
      </c>
      <c r="BI510" s="193" t="s">
        <v>466</v>
      </c>
      <c r="BJ510" s="193" t="s">
        <v>635</v>
      </c>
      <c r="BK510" s="193" t="s">
        <v>499</v>
      </c>
      <c r="BL510" s="193" t="s">
        <v>172</v>
      </c>
      <c r="BM510" s="193" t="s">
        <v>149</v>
      </c>
      <c r="BN510" s="193" t="s">
        <v>570</v>
      </c>
      <c r="BO510" s="193" t="s">
        <v>421</v>
      </c>
      <c r="BP510" s="336" t="s">
        <v>368</v>
      </c>
      <c r="BQ510" s="193" t="s">
        <v>175</v>
      </c>
      <c r="BR510" s="193" t="s">
        <v>404</v>
      </c>
      <c r="BS510" s="193" t="s">
        <v>532</v>
      </c>
      <c r="BT510" s="193" t="s">
        <v>250</v>
      </c>
      <c r="BU510" s="193" t="s">
        <v>74</v>
      </c>
      <c r="BV510" s="193" t="s">
        <v>356</v>
      </c>
      <c r="BW510" s="193" t="s">
        <v>405</v>
      </c>
      <c r="BX510" s="193" t="s">
        <v>120</v>
      </c>
      <c r="BY510" s="193" t="s">
        <v>226</v>
      </c>
      <c r="BZ510" s="193" t="s">
        <v>508</v>
      </c>
      <c r="CA510" s="335" t="s">
        <v>174</v>
      </c>
      <c r="CB510" s="193" t="s">
        <v>462</v>
      </c>
    </row>
    <row r="511" spans="2:80" x14ac:dyDescent="0.2">
      <c r="B511" s="337" t="s">
        <v>680</v>
      </c>
      <c r="C511" s="193" t="s">
        <v>253</v>
      </c>
      <c r="D511" s="193" t="s">
        <v>624</v>
      </c>
      <c r="E511" s="193" t="s">
        <v>700</v>
      </c>
      <c r="F511" s="193" t="s">
        <v>235</v>
      </c>
      <c r="G511" s="193" t="s">
        <v>559</v>
      </c>
      <c r="H511" s="193" t="s">
        <v>670</v>
      </c>
      <c r="I511" s="193" t="s">
        <v>205</v>
      </c>
      <c r="J511" s="193" t="s">
        <v>545</v>
      </c>
      <c r="K511" s="193" t="s">
        <v>180</v>
      </c>
      <c r="L511" s="193" t="s">
        <v>698</v>
      </c>
      <c r="M511" s="193" t="s">
        <v>310</v>
      </c>
      <c r="N511" s="336" t="s">
        <v>576</v>
      </c>
      <c r="O511" s="193" t="s">
        <v>127</v>
      </c>
      <c r="P511" s="193" t="s">
        <v>516</v>
      </c>
      <c r="Q511" s="193" t="s">
        <v>590</v>
      </c>
      <c r="R511" s="193" t="s">
        <v>164</v>
      </c>
      <c r="S511" s="193" t="s">
        <v>494</v>
      </c>
      <c r="T511" s="193" t="s">
        <v>451</v>
      </c>
      <c r="U511" s="193" t="s">
        <v>368</v>
      </c>
      <c r="V511" s="193" t="s">
        <v>300</v>
      </c>
      <c r="W511" s="193" t="s">
        <v>659</v>
      </c>
      <c r="X511" s="193" t="s">
        <v>655</v>
      </c>
      <c r="Y511" s="193" t="s">
        <v>454</v>
      </c>
      <c r="Z511" s="335" t="s">
        <v>406</v>
      </c>
      <c r="AC511" s="337" t="s">
        <v>680</v>
      </c>
      <c r="AD511" s="193" t="s">
        <v>582</v>
      </c>
      <c r="AE511" s="193" t="s">
        <v>311</v>
      </c>
      <c r="AF511" s="193" t="s">
        <v>697</v>
      </c>
      <c r="AG511" s="193" t="s">
        <v>235</v>
      </c>
      <c r="AH511" s="193" t="s">
        <v>490</v>
      </c>
      <c r="AI511" s="193" t="s">
        <v>177</v>
      </c>
      <c r="AJ511" s="193" t="s">
        <v>479</v>
      </c>
      <c r="AK511" s="193" t="s">
        <v>626</v>
      </c>
      <c r="AL511" s="193" t="s">
        <v>688</v>
      </c>
      <c r="AM511" s="193" t="s">
        <v>95</v>
      </c>
      <c r="AN511" s="193" t="s">
        <v>471</v>
      </c>
      <c r="AO511" s="336" t="s">
        <v>472</v>
      </c>
      <c r="AP511" s="193" t="s">
        <v>390</v>
      </c>
      <c r="AQ511" s="193" t="s">
        <v>320</v>
      </c>
      <c r="AR511" s="193" t="s">
        <v>653</v>
      </c>
      <c r="AS511" s="193" t="s">
        <v>547</v>
      </c>
      <c r="AT511" s="193" t="s">
        <v>493</v>
      </c>
      <c r="AU511" s="193" t="s">
        <v>138</v>
      </c>
      <c r="AV511" s="193" t="s">
        <v>364</v>
      </c>
      <c r="AW511" s="193" t="s">
        <v>300</v>
      </c>
      <c r="AX511" s="193" t="s">
        <v>623</v>
      </c>
      <c r="AY511" s="193" t="s">
        <v>585</v>
      </c>
      <c r="AZ511" s="193" t="s">
        <v>530</v>
      </c>
      <c r="BA511" s="335" t="s">
        <v>406</v>
      </c>
      <c r="BD511" s="337" t="s">
        <v>322</v>
      </c>
      <c r="BE511" s="193" t="s">
        <v>304</v>
      </c>
      <c r="BF511" s="193" t="s">
        <v>284</v>
      </c>
      <c r="BG511" s="193" t="s">
        <v>349</v>
      </c>
      <c r="BH511" s="193" t="s">
        <v>558</v>
      </c>
      <c r="BI511" s="193" t="s">
        <v>696</v>
      </c>
      <c r="BJ511" s="193" t="s">
        <v>87</v>
      </c>
      <c r="BK511" s="193" t="s">
        <v>429</v>
      </c>
      <c r="BL511" s="193" t="s">
        <v>166</v>
      </c>
      <c r="BM511" s="193" t="s">
        <v>196</v>
      </c>
      <c r="BN511" s="193" t="s">
        <v>220</v>
      </c>
      <c r="BO511" s="193" t="s">
        <v>303</v>
      </c>
      <c r="BP511" s="336" t="s">
        <v>413</v>
      </c>
      <c r="BQ511" s="193" t="s">
        <v>233</v>
      </c>
      <c r="BR511" s="193" t="s">
        <v>600</v>
      </c>
      <c r="BS511" s="193" t="s">
        <v>395</v>
      </c>
      <c r="BT511" s="193" t="s">
        <v>306</v>
      </c>
      <c r="BU511" s="193" t="s">
        <v>260</v>
      </c>
      <c r="BV511" s="193" t="s">
        <v>164</v>
      </c>
      <c r="BW511" s="193" t="s">
        <v>335</v>
      </c>
      <c r="BX511" s="193" t="s">
        <v>457</v>
      </c>
      <c r="BY511" s="193" t="s">
        <v>126</v>
      </c>
      <c r="BZ511" s="193" t="s">
        <v>693</v>
      </c>
      <c r="CA511" s="193" t="s">
        <v>142</v>
      </c>
      <c r="CB511" s="335" t="s">
        <v>473</v>
      </c>
    </row>
    <row r="514" spans="2:80" x14ac:dyDescent="0.2">
      <c r="B514" s="193" t="s">
        <v>270</v>
      </c>
      <c r="C514" s="193" t="s">
        <v>269</v>
      </c>
      <c r="D514" s="193" t="s">
        <v>272</v>
      </c>
      <c r="E514" s="193" t="s">
        <v>271</v>
      </c>
      <c r="F514" s="193" t="s">
        <v>190</v>
      </c>
      <c r="G514" s="193" t="s">
        <v>385</v>
      </c>
      <c r="H514" s="193" t="s">
        <v>309</v>
      </c>
      <c r="I514" s="193" t="s">
        <v>313</v>
      </c>
      <c r="J514" s="193" t="s">
        <v>387</v>
      </c>
      <c r="K514" s="193" t="s">
        <v>386</v>
      </c>
      <c r="L514" s="193" t="s">
        <v>137</v>
      </c>
      <c r="M514" s="193" t="s">
        <v>178</v>
      </c>
      <c r="N514" s="193" t="s">
        <v>617</v>
      </c>
      <c r="O514" s="193" t="s">
        <v>616</v>
      </c>
      <c r="P514" s="193" t="s">
        <v>546</v>
      </c>
      <c r="Q514" s="193" t="s">
        <v>237</v>
      </c>
      <c r="R514" s="193" t="s">
        <v>656</v>
      </c>
      <c r="S514" s="193" t="s">
        <v>675</v>
      </c>
      <c r="T514" s="193" t="s">
        <v>263</v>
      </c>
      <c r="U514" s="193" t="s">
        <v>446</v>
      </c>
      <c r="V514" s="193" t="s">
        <v>600</v>
      </c>
      <c r="W514" s="193" t="s">
        <v>108</v>
      </c>
      <c r="X514" s="193" t="s">
        <v>415</v>
      </c>
      <c r="Y514" s="193" t="s">
        <v>606</v>
      </c>
      <c r="Z514" s="193" t="s">
        <v>406</v>
      </c>
      <c r="AC514" s="193" t="s">
        <v>270</v>
      </c>
      <c r="AD514" s="193" t="s">
        <v>269</v>
      </c>
      <c r="AE514" s="193" t="s">
        <v>272</v>
      </c>
      <c r="AF514" s="193" t="s">
        <v>271</v>
      </c>
      <c r="AG514" s="193" t="s">
        <v>190</v>
      </c>
      <c r="AH514" s="193" t="s">
        <v>385</v>
      </c>
      <c r="AI514" s="193" t="s">
        <v>309</v>
      </c>
      <c r="AJ514" s="193" t="s">
        <v>313</v>
      </c>
      <c r="AK514" s="193" t="s">
        <v>387</v>
      </c>
      <c r="AL514" s="193" t="s">
        <v>386</v>
      </c>
      <c r="AM514" s="193" t="s">
        <v>137</v>
      </c>
      <c r="AN514" s="193" t="s">
        <v>178</v>
      </c>
      <c r="AO514" s="193" t="s">
        <v>617</v>
      </c>
      <c r="AP514" s="193" t="s">
        <v>616</v>
      </c>
      <c r="AQ514" s="193" t="s">
        <v>546</v>
      </c>
      <c r="AR514" s="193" t="s">
        <v>237</v>
      </c>
      <c r="AS514" s="193" t="s">
        <v>656</v>
      </c>
      <c r="AT514" s="193" t="s">
        <v>675</v>
      </c>
      <c r="AU514" s="193" t="s">
        <v>263</v>
      </c>
      <c r="AV514" s="193" t="s">
        <v>446</v>
      </c>
      <c r="AW514" s="193" t="s">
        <v>600</v>
      </c>
      <c r="AX514" s="193" t="s">
        <v>108</v>
      </c>
      <c r="AY514" s="193" t="s">
        <v>415</v>
      </c>
      <c r="AZ514" s="193" t="s">
        <v>606</v>
      </c>
      <c r="BA514" s="193" t="s">
        <v>406</v>
      </c>
      <c r="BD514" s="193" t="s">
        <v>612</v>
      </c>
      <c r="BE514" s="193" t="s">
        <v>574</v>
      </c>
      <c r="BF514" s="193" t="s">
        <v>232</v>
      </c>
      <c r="BG514" s="193" t="s">
        <v>143</v>
      </c>
      <c r="BH514" s="193" t="s">
        <v>628</v>
      </c>
      <c r="BI514" s="193" t="s">
        <v>538</v>
      </c>
      <c r="BJ514" s="193" t="s">
        <v>228</v>
      </c>
      <c r="BK514" s="193" t="s">
        <v>481</v>
      </c>
      <c r="BL514" s="193" t="s">
        <v>184</v>
      </c>
      <c r="BM514" s="193" t="s">
        <v>595</v>
      </c>
      <c r="BN514" s="193" t="s">
        <v>545</v>
      </c>
      <c r="BO514" s="193" t="s">
        <v>626</v>
      </c>
      <c r="BP514" s="193" t="s">
        <v>617</v>
      </c>
      <c r="BQ514" s="193" t="s">
        <v>179</v>
      </c>
      <c r="BR514" s="193" t="s">
        <v>282</v>
      </c>
      <c r="BS514" s="193" t="s">
        <v>551</v>
      </c>
      <c r="BT514" s="193" t="s">
        <v>436</v>
      </c>
      <c r="BU514" s="193" t="s">
        <v>338</v>
      </c>
      <c r="BV514" s="193" t="s">
        <v>603</v>
      </c>
      <c r="BW514" s="193" t="s">
        <v>101</v>
      </c>
      <c r="BX514" s="193" t="s">
        <v>75</v>
      </c>
      <c r="BY514" s="193" t="s">
        <v>629</v>
      </c>
      <c r="BZ514" s="193" t="s">
        <v>627</v>
      </c>
      <c r="CA514" s="193" t="s">
        <v>174</v>
      </c>
      <c r="CB514" s="193" t="s">
        <v>473</v>
      </c>
    </row>
    <row r="515" spans="2:80" x14ac:dyDescent="0.2">
      <c r="B515" s="193" t="s">
        <v>680</v>
      </c>
      <c r="C515" s="193" t="s">
        <v>352</v>
      </c>
      <c r="D515" s="193" t="s">
        <v>692</v>
      </c>
      <c r="E515" s="193" t="s">
        <v>657</v>
      </c>
      <c r="F515" s="193" t="s">
        <v>131</v>
      </c>
      <c r="G515" s="193" t="s">
        <v>639</v>
      </c>
      <c r="H515" s="193" t="s">
        <v>233</v>
      </c>
      <c r="I515" s="193" t="s">
        <v>667</v>
      </c>
      <c r="J515" s="193" t="s">
        <v>453</v>
      </c>
      <c r="K515" s="193" t="s">
        <v>523</v>
      </c>
      <c r="L515" s="193" t="s">
        <v>358</v>
      </c>
      <c r="M515" s="193" t="s">
        <v>513</v>
      </c>
      <c r="N515" s="193" t="s">
        <v>617</v>
      </c>
      <c r="O515" s="193" t="s">
        <v>317</v>
      </c>
      <c r="P515" s="193" t="s">
        <v>649</v>
      </c>
      <c r="Q515" s="193" t="s">
        <v>251</v>
      </c>
      <c r="R515" s="193" t="s">
        <v>176</v>
      </c>
      <c r="S515" s="193" t="s">
        <v>511</v>
      </c>
      <c r="T515" s="193" t="s">
        <v>542</v>
      </c>
      <c r="U515" s="193" t="s">
        <v>393</v>
      </c>
      <c r="V515" s="193" t="s">
        <v>226</v>
      </c>
      <c r="W515" s="193" t="s">
        <v>285</v>
      </c>
      <c r="X515" s="193" t="s">
        <v>182</v>
      </c>
      <c r="Y515" s="193" t="s">
        <v>91</v>
      </c>
      <c r="Z515" s="193" t="s">
        <v>160</v>
      </c>
      <c r="AC515" s="193" t="s">
        <v>680</v>
      </c>
      <c r="AD515" s="193" t="s">
        <v>352</v>
      </c>
      <c r="AE515" s="193" t="s">
        <v>692</v>
      </c>
      <c r="AF515" s="193" t="s">
        <v>657</v>
      </c>
      <c r="AG515" s="193" t="s">
        <v>131</v>
      </c>
      <c r="AH515" s="193" t="s">
        <v>639</v>
      </c>
      <c r="AI515" s="193" t="s">
        <v>233</v>
      </c>
      <c r="AJ515" s="193" t="s">
        <v>667</v>
      </c>
      <c r="AK515" s="193" t="s">
        <v>453</v>
      </c>
      <c r="AL515" s="193" t="s">
        <v>523</v>
      </c>
      <c r="AM515" s="193" t="s">
        <v>358</v>
      </c>
      <c r="AN515" s="193" t="s">
        <v>513</v>
      </c>
      <c r="AO515" s="193" t="s">
        <v>617</v>
      </c>
      <c r="AP515" s="193" t="s">
        <v>317</v>
      </c>
      <c r="AQ515" s="193" t="s">
        <v>649</v>
      </c>
      <c r="AR515" s="193" t="s">
        <v>251</v>
      </c>
      <c r="AS515" s="193" t="s">
        <v>176</v>
      </c>
      <c r="AT515" s="193" t="s">
        <v>511</v>
      </c>
      <c r="AU515" s="193" t="s">
        <v>542</v>
      </c>
      <c r="AV515" s="193" t="s">
        <v>393</v>
      </c>
      <c r="AW515" s="193" t="s">
        <v>226</v>
      </c>
      <c r="AX515" s="193" t="s">
        <v>285</v>
      </c>
      <c r="AY515" s="193" t="s">
        <v>182</v>
      </c>
      <c r="AZ515" s="193" t="s">
        <v>91</v>
      </c>
      <c r="BA515" s="193" t="s">
        <v>160</v>
      </c>
      <c r="BD515" s="193" t="s">
        <v>322</v>
      </c>
      <c r="BE515" s="193" t="s">
        <v>385</v>
      </c>
      <c r="BF515" s="193" t="s">
        <v>562</v>
      </c>
      <c r="BG515" s="193" t="s">
        <v>440</v>
      </c>
      <c r="BH515" s="193" t="s">
        <v>210</v>
      </c>
      <c r="BI515" s="193" t="s">
        <v>569</v>
      </c>
      <c r="BJ515" s="193" t="s">
        <v>334</v>
      </c>
      <c r="BK515" s="193" t="s">
        <v>687</v>
      </c>
      <c r="BL515" s="193" t="s">
        <v>469</v>
      </c>
      <c r="BM515" s="193" t="s">
        <v>108</v>
      </c>
      <c r="BN515" s="193" t="s">
        <v>458</v>
      </c>
      <c r="BO515" s="193" t="s">
        <v>577</v>
      </c>
      <c r="BP515" s="193" t="s">
        <v>617</v>
      </c>
      <c r="BQ515" s="193" t="s">
        <v>128</v>
      </c>
      <c r="BR515" s="193" t="s">
        <v>604</v>
      </c>
      <c r="BS515" s="193" t="s">
        <v>271</v>
      </c>
      <c r="BT515" s="193" t="s">
        <v>297</v>
      </c>
      <c r="BU515" s="193" t="s">
        <v>194</v>
      </c>
      <c r="BV515" s="193" t="s">
        <v>486</v>
      </c>
      <c r="BW515" s="193" t="s">
        <v>110</v>
      </c>
      <c r="BX515" s="193" t="s">
        <v>659</v>
      </c>
      <c r="BY515" s="193" t="s">
        <v>259</v>
      </c>
      <c r="BZ515" s="193" t="s">
        <v>70</v>
      </c>
      <c r="CA515" s="193" t="s">
        <v>446</v>
      </c>
      <c r="CB515" s="193" t="s">
        <v>248</v>
      </c>
    </row>
    <row r="525" spans="2:80" x14ac:dyDescent="0.2">
      <c r="N525" s="345">
        <v>7</v>
      </c>
      <c r="AO525" s="345">
        <v>23</v>
      </c>
      <c r="BP525" s="345">
        <v>39</v>
      </c>
    </row>
    <row r="528" spans="2:80" ht="15.75" x14ac:dyDescent="0.25">
      <c r="N528" s="329" t="s">
        <v>739</v>
      </c>
      <c r="AO528" s="329" t="s">
        <v>741</v>
      </c>
      <c r="BP528" s="329" t="s">
        <v>743</v>
      </c>
    </row>
    <row r="529" spans="2:80" ht="15" x14ac:dyDescent="0.25">
      <c r="N529" s="330" t="s">
        <v>857</v>
      </c>
      <c r="AO529" s="330" t="s">
        <v>857</v>
      </c>
      <c r="BP529" s="330" t="s">
        <v>857</v>
      </c>
    </row>
    <row r="531" spans="2:80" ht="15" x14ac:dyDescent="0.25">
      <c r="B531" s="24">
        <v>15</v>
      </c>
      <c r="C531" s="24">
        <v>54</v>
      </c>
      <c r="D531" s="24">
        <v>118</v>
      </c>
      <c r="E531" s="24">
        <v>32</v>
      </c>
      <c r="F531" s="24">
        <v>96</v>
      </c>
      <c r="G531" s="24">
        <v>272</v>
      </c>
      <c r="H531" s="24">
        <v>311</v>
      </c>
      <c r="I531" s="24">
        <v>355</v>
      </c>
      <c r="J531" s="24">
        <v>294</v>
      </c>
      <c r="K531" s="24">
        <v>333</v>
      </c>
      <c r="L531" s="24">
        <v>595</v>
      </c>
      <c r="M531" s="24">
        <v>526</v>
      </c>
      <c r="N531" s="24">
        <v>612</v>
      </c>
      <c r="O531" s="24">
        <v>573</v>
      </c>
      <c r="P531" s="24">
        <v>509</v>
      </c>
      <c r="Q531" s="24">
        <v>235</v>
      </c>
      <c r="R531" s="24">
        <v>191</v>
      </c>
      <c r="S531" s="24">
        <v>127</v>
      </c>
      <c r="T531" s="24">
        <v>213</v>
      </c>
      <c r="U531" s="24">
        <v>174</v>
      </c>
      <c r="V531" s="24">
        <v>378</v>
      </c>
      <c r="W531" s="24">
        <v>442</v>
      </c>
      <c r="X531" s="24">
        <v>481</v>
      </c>
      <c r="Y531" s="24">
        <v>425</v>
      </c>
      <c r="Z531" s="24">
        <v>464</v>
      </c>
      <c r="AC531" s="24">
        <v>15</v>
      </c>
      <c r="AD531" s="24">
        <v>82</v>
      </c>
      <c r="AE531" s="24">
        <v>121</v>
      </c>
      <c r="AF531" s="24">
        <v>54</v>
      </c>
      <c r="AG531" s="24">
        <v>43</v>
      </c>
      <c r="AH531" s="24">
        <v>391</v>
      </c>
      <c r="AI531" s="24">
        <v>463</v>
      </c>
      <c r="AJ531" s="24">
        <v>477</v>
      </c>
      <c r="AK531" s="24">
        <v>435</v>
      </c>
      <c r="AL531" s="24">
        <v>424</v>
      </c>
      <c r="AM531" s="24">
        <v>503</v>
      </c>
      <c r="AN531" s="24">
        <v>600</v>
      </c>
      <c r="AO531" s="24">
        <v>614</v>
      </c>
      <c r="AP531" s="24">
        <v>567</v>
      </c>
      <c r="AQ531" s="24">
        <v>531</v>
      </c>
      <c r="AR531" s="24">
        <v>272</v>
      </c>
      <c r="AS531" s="24">
        <v>344</v>
      </c>
      <c r="AT531" s="24">
        <v>358</v>
      </c>
      <c r="AU531" s="24">
        <v>311</v>
      </c>
      <c r="AV531" s="24">
        <v>280</v>
      </c>
      <c r="AW531" s="24">
        <v>134</v>
      </c>
      <c r="AX531" s="24">
        <v>201</v>
      </c>
      <c r="AY531" s="24">
        <v>245</v>
      </c>
      <c r="AZ531" s="24">
        <v>198</v>
      </c>
      <c r="BA531" s="24">
        <v>162</v>
      </c>
      <c r="BD531" s="24">
        <v>23</v>
      </c>
      <c r="BE531" s="24">
        <v>501</v>
      </c>
      <c r="BF531" s="24">
        <v>384</v>
      </c>
      <c r="BG531" s="24">
        <v>262</v>
      </c>
      <c r="BH531" s="24">
        <v>145</v>
      </c>
      <c r="BI531" s="24">
        <v>52</v>
      </c>
      <c r="BJ531" s="24">
        <v>560</v>
      </c>
      <c r="BK531" s="24">
        <v>438</v>
      </c>
      <c r="BL531" s="24">
        <v>316</v>
      </c>
      <c r="BM531" s="24">
        <v>199</v>
      </c>
      <c r="BN531" s="24">
        <v>106</v>
      </c>
      <c r="BO531" s="24">
        <v>614</v>
      </c>
      <c r="BP531" s="24">
        <v>492</v>
      </c>
      <c r="BQ531" s="24">
        <v>375</v>
      </c>
      <c r="BR531" s="24">
        <v>228</v>
      </c>
      <c r="BS531" s="24">
        <v>40</v>
      </c>
      <c r="BT531" s="24">
        <v>543</v>
      </c>
      <c r="BU531" s="24">
        <v>421</v>
      </c>
      <c r="BV531" s="24">
        <v>279</v>
      </c>
      <c r="BW531" s="24">
        <v>157</v>
      </c>
      <c r="BX531" s="24">
        <v>94</v>
      </c>
      <c r="BY531" s="24">
        <v>597</v>
      </c>
      <c r="BZ531" s="24">
        <v>455</v>
      </c>
      <c r="CA531" s="24">
        <v>333</v>
      </c>
      <c r="CB531" s="24">
        <v>211</v>
      </c>
    </row>
    <row r="532" spans="2:80" ht="15" x14ac:dyDescent="0.25">
      <c r="B532" s="24">
        <v>107</v>
      </c>
      <c r="C532" s="24">
        <v>46</v>
      </c>
      <c r="D532" s="24">
        <v>90</v>
      </c>
      <c r="E532" s="24">
        <v>4</v>
      </c>
      <c r="F532" s="24">
        <v>68</v>
      </c>
      <c r="G532" s="24">
        <v>369</v>
      </c>
      <c r="H532" s="24">
        <v>283</v>
      </c>
      <c r="I532" s="24">
        <v>347</v>
      </c>
      <c r="J532" s="24">
        <v>261</v>
      </c>
      <c r="K532" s="24">
        <v>305</v>
      </c>
      <c r="L532" s="24">
        <v>562</v>
      </c>
      <c r="M532" s="24">
        <v>523</v>
      </c>
      <c r="N532" s="24">
        <v>584</v>
      </c>
      <c r="O532" s="24">
        <v>545</v>
      </c>
      <c r="P532" s="24">
        <v>601</v>
      </c>
      <c r="Q532" s="24">
        <v>138</v>
      </c>
      <c r="R532" s="24">
        <v>224</v>
      </c>
      <c r="S532" s="24">
        <v>160</v>
      </c>
      <c r="T532" s="24">
        <v>241</v>
      </c>
      <c r="U532" s="24">
        <v>177</v>
      </c>
      <c r="V532" s="24">
        <v>500</v>
      </c>
      <c r="W532" s="24">
        <v>414</v>
      </c>
      <c r="X532" s="24">
        <v>453</v>
      </c>
      <c r="Y532" s="24">
        <v>392</v>
      </c>
      <c r="Z532" s="24">
        <v>431</v>
      </c>
      <c r="AC532" s="24">
        <v>68</v>
      </c>
      <c r="AD532" s="24">
        <v>46</v>
      </c>
      <c r="AE532" s="24">
        <v>79</v>
      </c>
      <c r="AF532" s="24">
        <v>115</v>
      </c>
      <c r="AG532" s="24">
        <v>7</v>
      </c>
      <c r="AH532" s="24">
        <v>449</v>
      </c>
      <c r="AI532" s="24">
        <v>402</v>
      </c>
      <c r="AJ532" s="24">
        <v>460</v>
      </c>
      <c r="AK532" s="24">
        <v>491</v>
      </c>
      <c r="AL532" s="24">
        <v>388</v>
      </c>
      <c r="AM532" s="24">
        <v>556</v>
      </c>
      <c r="AN532" s="24">
        <v>539</v>
      </c>
      <c r="AO532" s="24">
        <v>592</v>
      </c>
      <c r="AP532" s="24">
        <v>603</v>
      </c>
      <c r="AQ532" s="24">
        <v>525</v>
      </c>
      <c r="AR532" s="24">
        <v>305</v>
      </c>
      <c r="AS532" s="24">
        <v>283</v>
      </c>
      <c r="AT532" s="24">
        <v>336</v>
      </c>
      <c r="AU532" s="24">
        <v>372</v>
      </c>
      <c r="AV532" s="24">
        <v>269</v>
      </c>
      <c r="AW532" s="24">
        <v>187</v>
      </c>
      <c r="AX532" s="24">
        <v>170</v>
      </c>
      <c r="AY532" s="24">
        <v>223</v>
      </c>
      <c r="AZ532" s="24">
        <v>234</v>
      </c>
      <c r="BA532" s="24">
        <v>126</v>
      </c>
      <c r="BD532" s="24">
        <v>158</v>
      </c>
      <c r="BE532" s="24">
        <v>36</v>
      </c>
      <c r="BF532" s="24">
        <v>544</v>
      </c>
      <c r="BG532" s="24">
        <v>422</v>
      </c>
      <c r="BH532" s="24">
        <v>280</v>
      </c>
      <c r="BI532" s="24">
        <v>212</v>
      </c>
      <c r="BJ532" s="24">
        <v>95</v>
      </c>
      <c r="BK532" s="24">
        <v>598</v>
      </c>
      <c r="BL532" s="24">
        <v>451</v>
      </c>
      <c r="BM532" s="24">
        <v>334</v>
      </c>
      <c r="BN532" s="24">
        <v>141</v>
      </c>
      <c r="BO532" s="24">
        <v>24</v>
      </c>
      <c r="BP532" s="24">
        <v>502</v>
      </c>
      <c r="BQ532" s="24">
        <v>385</v>
      </c>
      <c r="BR532" s="24">
        <v>263</v>
      </c>
      <c r="BS532" s="24">
        <v>200</v>
      </c>
      <c r="BT532" s="24">
        <v>53</v>
      </c>
      <c r="BU532" s="24">
        <v>556</v>
      </c>
      <c r="BV532" s="24">
        <v>439</v>
      </c>
      <c r="BW532" s="24">
        <v>317</v>
      </c>
      <c r="BX532" s="24">
        <v>229</v>
      </c>
      <c r="BY532" s="24">
        <v>107</v>
      </c>
      <c r="BZ532" s="24">
        <v>615</v>
      </c>
      <c r="CA532" s="24">
        <v>493</v>
      </c>
      <c r="CB532" s="24">
        <v>371</v>
      </c>
    </row>
    <row r="533" spans="2:80" ht="15" x14ac:dyDescent="0.25">
      <c r="B533" s="24">
        <v>79</v>
      </c>
      <c r="C533" s="24">
        <v>18</v>
      </c>
      <c r="D533" s="24">
        <v>57</v>
      </c>
      <c r="E533" s="24">
        <v>121</v>
      </c>
      <c r="F533" s="24">
        <v>40</v>
      </c>
      <c r="G533" s="24">
        <v>336</v>
      </c>
      <c r="H533" s="24">
        <v>255</v>
      </c>
      <c r="I533" s="24">
        <v>319</v>
      </c>
      <c r="J533" s="24">
        <v>358</v>
      </c>
      <c r="K533" s="24">
        <v>297</v>
      </c>
      <c r="L533" s="24">
        <v>534</v>
      </c>
      <c r="M533" s="24">
        <v>620</v>
      </c>
      <c r="N533" s="24">
        <v>551</v>
      </c>
      <c r="O533" s="24">
        <v>512</v>
      </c>
      <c r="P533" s="24">
        <v>598</v>
      </c>
      <c r="Q533" s="24">
        <v>166</v>
      </c>
      <c r="R533" s="24">
        <v>227</v>
      </c>
      <c r="S533" s="24">
        <v>188</v>
      </c>
      <c r="T533" s="24">
        <v>149</v>
      </c>
      <c r="U533" s="24">
        <v>210</v>
      </c>
      <c r="V533" s="24">
        <v>467</v>
      </c>
      <c r="W533" s="24">
        <v>381</v>
      </c>
      <c r="X533" s="24">
        <v>450</v>
      </c>
      <c r="Y533" s="24">
        <v>489</v>
      </c>
      <c r="Z533" s="24">
        <v>403</v>
      </c>
      <c r="AC533" s="24">
        <v>29</v>
      </c>
      <c r="AD533" s="24">
        <v>118</v>
      </c>
      <c r="AE533" s="24">
        <v>57</v>
      </c>
      <c r="AF533" s="24">
        <v>21</v>
      </c>
      <c r="AG533" s="24">
        <v>90</v>
      </c>
      <c r="AH533" s="24">
        <v>410</v>
      </c>
      <c r="AI533" s="24">
        <v>499</v>
      </c>
      <c r="AJ533" s="24">
        <v>438</v>
      </c>
      <c r="AK533" s="24">
        <v>377</v>
      </c>
      <c r="AL533" s="24">
        <v>466</v>
      </c>
      <c r="AM533" s="24">
        <v>542</v>
      </c>
      <c r="AN533" s="24">
        <v>606</v>
      </c>
      <c r="AO533" s="24">
        <v>575</v>
      </c>
      <c r="AP533" s="24">
        <v>514</v>
      </c>
      <c r="AQ533" s="24">
        <v>578</v>
      </c>
      <c r="AR533" s="24">
        <v>286</v>
      </c>
      <c r="AS533" s="24">
        <v>355</v>
      </c>
      <c r="AT533" s="24">
        <v>319</v>
      </c>
      <c r="AU533" s="24">
        <v>258</v>
      </c>
      <c r="AV533" s="24">
        <v>347</v>
      </c>
      <c r="AW533" s="24">
        <v>173</v>
      </c>
      <c r="AX533" s="24">
        <v>237</v>
      </c>
      <c r="AY533" s="24">
        <v>176</v>
      </c>
      <c r="AZ533" s="24">
        <v>145</v>
      </c>
      <c r="BA533" s="24">
        <v>209</v>
      </c>
      <c r="BD533" s="24">
        <v>318</v>
      </c>
      <c r="BE533" s="24">
        <v>196</v>
      </c>
      <c r="BF533" s="24">
        <v>54</v>
      </c>
      <c r="BG533" s="24">
        <v>557</v>
      </c>
      <c r="BH533" s="24">
        <v>440</v>
      </c>
      <c r="BI533" s="24">
        <v>372</v>
      </c>
      <c r="BJ533" s="24">
        <v>230</v>
      </c>
      <c r="BK533" s="24">
        <v>108</v>
      </c>
      <c r="BL533" s="24">
        <v>611</v>
      </c>
      <c r="BM533" s="24">
        <v>494</v>
      </c>
      <c r="BN533" s="24">
        <v>276</v>
      </c>
      <c r="BO533" s="24">
        <v>159</v>
      </c>
      <c r="BP533" s="24">
        <v>37</v>
      </c>
      <c r="BQ533" s="24">
        <v>545</v>
      </c>
      <c r="BR533" s="24">
        <v>423</v>
      </c>
      <c r="BS533" s="24">
        <v>335</v>
      </c>
      <c r="BT533" s="24">
        <v>213</v>
      </c>
      <c r="BU533" s="24">
        <v>91</v>
      </c>
      <c r="BV533" s="24">
        <v>599</v>
      </c>
      <c r="BW533" s="24">
        <v>452</v>
      </c>
      <c r="BX533" s="24">
        <v>264</v>
      </c>
      <c r="BY533" s="24">
        <v>142</v>
      </c>
      <c r="BZ533" s="24">
        <v>25</v>
      </c>
      <c r="CA533" s="24">
        <v>503</v>
      </c>
      <c r="CB533" s="24">
        <v>381</v>
      </c>
    </row>
    <row r="534" spans="2:80" ht="15" x14ac:dyDescent="0.25">
      <c r="B534" s="24">
        <v>71</v>
      </c>
      <c r="C534" s="24">
        <v>115</v>
      </c>
      <c r="D534" s="24">
        <v>29</v>
      </c>
      <c r="E534" s="24">
        <v>93</v>
      </c>
      <c r="F534" s="24">
        <v>7</v>
      </c>
      <c r="G534" s="24">
        <v>308</v>
      </c>
      <c r="H534" s="24">
        <v>372</v>
      </c>
      <c r="I534" s="24">
        <v>286</v>
      </c>
      <c r="J534" s="24">
        <v>330</v>
      </c>
      <c r="K534" s="24">
        <v>269</v>
      </c>
      <c r="L534" s="24">
        <v>501</v>
      </c>
      <c r="M534" s="24">
        <v>587</v>
      </c>
      <c r="N534" s="24">
        <v>548</v>
      </c>
      <c r="O534" s="24">
        <v>609</v>
      </c>
      <c r="P534" s="24">
        <v>570</v>
      </c>
      <c r="Q534" s="24">
        <v>199</v>
      </c>
      <c r="R534" s="24">
        <v>135</v>
      </c>
      <c r="S534" s="24">
        <v>216</v>
      </c>
      <c r="T534" s="24">
        <v>152</v>
      </c>
      <c r="U534" s="24">
        <v>238</v>
      </c>
      <c r="V534" s="24">
        <v>439</v>
      </c>
      <c r="W534" s="24">
        <v>478</v>
      </c>
      <c r="X534" s="24">
        <v>417</v>
      </c>
      <c r="Y534" s="24">
        <v>456</v>
      </c>
      <c r="Z534" s="24">
        <v>400</v>
      </c>
      <c r="AC534" s="24">
        <v>107</v>
      </c>
      <c r="AD534" s="24">
        <v>4</v>
      </c>
      <c r="AE534" s="24">
        <v>40</v>
      </c>
      <c r="AF534" s="24">
        <v>93</v>
      </c>
      <c r="AG534" s="24">
        <v>71</v>
      </c>
      <c r="AH534" s="24">
        <v>488</v>
      </c>
      <c r="AI534" s="24">
        <v>385</v>
      </c>
      <c r="AJ534" s="24">
        <v>416</v>
      </c>
      <c r="AK534" s="24">
        <v>474</v>
      </c>
      <c r="AL534" s="24">
        <v>427</v>
      </c>
      <c r="AM534" s="24">
        <v>625</v>
      </c>
      <c r="AN534" s="24">
        <v>517</v>
      </c>
      <c r="AO534" s="24">
        <v>528</v>
      </c>
      <c r="AP534" s="24">
        <v>581</v>
      </c>
      <c r="AQ534" s="24">
        <v>564</v>
      </c>
      <c r="AR534" s="24">
        <v>369</v>
      </c>
      <c r="AS534" s="24">
        <v>261</v>
      </c>
      <c r="AT534" s="24">
        <v>297</v>
      </c>
      <c r="AU534" s="24">
        <v>330</v>
      </c>
      <c r="AV534" s="24">
        <v>308</v>
      </c>
      <c r="AW534" s="24">
        <v>226</v>
      </c>
      <c r="AX534" s="24">
        <v>148</v>
      </c>
      <c r="AY534" s="24">
        <v>159</v>
      </c>
      <c r="AZ534" s="24">
        <v>212</v>
      </c>
      <c r="BA534" s="24">
        <v>195</v>
      </c>
      <c r="BD534" s="24">
        <v>453</v>
      </c>
      <c r="BE534" s="24">
        <v>331</v>
      </c>
      <c r="BF534" s="24">
        <v>214</v>
      </c>
      <c r="BG534" s="24">
        <v>92</v>
      </c>
      <c r="BH534" s="24">
        <v>600</v>
      </c>
      <c r="BI534" s="24">
        <v>382</v>
      </c>
      <c r="BJ534" s="24">
        <v>265</v>
      </c>
      <c r="BK534" s="24">
        <v>143</v>
      </c>
      <c r="BL534" s="24">
        <v>21</v>
      </c>
      <c r="BM534" s="24">
        <v>504</v>
      </c>
      <c r="BN534" s="24">
        <v>436</v>
      </c>
      <c r="BO534" s="24">
        <v>319</v>
      </c>
      <c r="BP534" s="24">
        <v>197</v>
      </c>
      <c r="BQ534" s="24">
        <v>55</v>
      </c>
      <c r="BR534" s="24">
        <v>558</v>
      </c>
      <c r="BS534" s="24">
        <v>495</v>
      </c>
      <c r="BT534" s="24">
        <v>373</v>
      </c>
      <c r="BU534" s="24">
        <v>226</v>
      </c>
      <c r="BV534" s="24">
        <v>109</v>
      </c>
      <c r="BW534" s="24">
        <v>612</v>
      </c>
      <c r="BX534" s="24">
        <v>424</v>
      </c>
      <c r="BY534" s="24">
        <v>277</v>
      </c>
      <c r="BZ534" s="24">
        <v>160</v>
      </c>
      <c r="CA534" s="24">
        <v>38</v>
      </c>
      <c r="CB534" s="24">
        <v>541</v>
      </c>
    </row>
    <row r="535" spans="2:80" ht="15" x14ac:dyDescent="0.25">
      <c r="B535" s="24">
        <v>43</v>
      </c>
      <c r="C535" s="24">
        <v>82</v>
      </c>
      <c r="D535" s="24">
        <v>21</v>
      </c>
      <c r="E535" s="24">
        <v>65</v>
      </c>
      <c r="F535" s="24">
        <v>104</v>
      </c>
      <c r="G535" s="24">
        <v>280</v>
      </c>
      <c r="H535" s="24">
        <v>344</v>
      </c>
      <c r="I535" s="24">
        <v>258</v>
      </c>
      <c r="J535" s="24">
        <v>322</v>
      </c>
      <c r="K535" s="24">
        <v>361</v>
      </c>
      <c r="L535" s="24">
        <v>623</v>
      </c>
      <c r="M535" s="24">
        <v>559</v>
      </c>
      <c r="N535" s="24">
        <v>520</v>
      </c>
      <c r="O535" s="24">
        <v>576</v>
      </c>
      <c r="P535" s="24">
        <v>537</v>
      </c>
      <c r="Q535" s="24">
        <v>202</v>
      </c>
      <c r="R535" s="24">
        <v>163</v>
      </c>
      <c r="S535" s="24">
        <v>249</v>
      </c>
      <c r="T535" s="24">
        <v>185</v>
      </c>
      <c r="U535" s="24">
        <v>141</v>
      </c>
      <c r="V535" s="24">
        <v>406</v>
      </c>
      <c r="W535" s="24">
        <v>475</v>
      </c>
      <c r="X535" s="24">
        <v>389</v>
      </c>
      <c r="Y535" s="24">
        <v>428</v>
      </c>
      <c r="Z535" s="24">
        <v>492</v>
      </c>
      <c r="AC535" s="24">
        <v>96</v>
      </c>
      <c r="AD535" s="24">
        <v>65</v>
      </c>
      <c r="AE535" s="24">
        <v>18</v>
      </c>
      <c r="AF535" s="24">
        <v>32</v>
      </c>
      <c r="AG535" s="24">
        <v>104</v>
      </c>
      <c r="AH535" s="24">
        <v>452</v>
      </c>
      <c r="AI535" s="24">
        <v>441</v>
      </c>
      <c r="AJ535" s="24">
        <v>399</v>
      </c>
      <c r="AK535" s="24">
        <v>413</v>
      </c>
      <c r="AL535" s="24">
        <v>485</v>
      </c>
      <c r="AM535" s="24">
        <v>589</v>
      </c>
      <c r="AN535" s="24">
        <v>553</v>
      </c>
      <c r="AO535" s="24">
        <v>506</v>
      </c>
      <c r="AP535" s="24">
        <v>550</v>
      </c>
      <c r="AQ535" s="24">
        <v>617</v>
      </c>
      <c r="AR535" s="24">
        <v>333</v>
      </c>
      <c r="AS535" s="24">
        <v>322</v>
      </c>
      <c r="AT535" s="24">
        <v>255</v>
      </c>
      <c r="AU535" s="24">
        <v>294</v>
      </c>
      <c r="AV535" s="24">
        <v>361</v>
      </c>
      <c r="AW535" s="24">
        <v>220</v>
      </c>
      <c r="AX535" s="24">
        <v>184</v>
      </c>
      <c r="AY535" s="24">
        <v>137</v>
      </c>
      <c r="AZ535" s="24">
        <v>151</v>
      </c>
      <c r="BA535" s="24">
        <v>248</v>
      </c>
      <c r="BD535" s="24">
        <v>613</v>
      </c>
      <c r="BE535" s="24">
        <v>491</v>
      </c>
      <c r="BF535" s="24">
        <v>374</v>
      </c>
      <c r="BG535" s="24">
        <v>227</v>
      </c>
      <c r="BH535" s="24">
        <v>110</v>
      </c>
      <c r="BI535" s="24">
        <v>542</v>
      </c>
      <c r="BJ535" s="24">
        <v>425</v>
      </c>
      <c r="BK535" s="24">
        <v>278</v>
      </c>
      <c r="BL535" s="24">
        <v>156</v>
      </c>
      <c r="BM535" s="24">
        <v>39</v>
      </c>
      <c r="BN535" s="24">
        <v>596</v>
      </c>
      <c r="BO535" s="24">
        <v>454</v>
      </c>
      <c r="BP535" s="24">
        <v>332</v>
      </c>
      <c r="BQ535" s="24">
        <v>215</v>
      </c>
      <c r="BR535" s="24">
        <v>93</v>
      </c>
      <c r="BS535" s="24">
        <v>505</v>
      </c>
      <c r="BT535" s="24">
        <v>383</v>
      </c>
      <c r="BU535" s="24">
        <v>261</v>
      </c>
      <c r="BV535" s="24">
        <v>144</v>
      </c>
      <c r="BW535" s="24">
        <v>22</v>
      </c>
      <c r="BX535" s="24">
        <v>559</v>
      </c>
      <c r="BY535" s="24">
        <v>437</v>
      </c>
      <c r="BZ535" s="24">
        <v>320</v>
      </c>
      <c r="CA535" s="24">
        <v>198</v>
      </c>
      <c r="CB535" s="24">
        <v>51</v>
      </c>
    </row>
    <row r="536" spans="2:80" ht="15" x14ac:dyDescent="0.25">
      <c r="B536" s="24">
        <v>610</v>
      </c>
      <c r="C536" s="24">
        <v>566</v>
      </c>
      <c r="D536" s="24">
        <v>502</v>
      </c>
      <c r="E536" s="24">
        <v>588</v>
      </c>
      <c r="F536" s="24">
        <v>549</v>
      </c>
      <c r="G536" s="24">
        <v>128</v>
      </c>
      <c r="H536" s="24">
        <v>192</v>
      </c>
      <c r="I536" s="24">
        <v>231</v>
      </c>
      <c r="J536" s="24">
        <v>175</v>
      </c>
      <c r="K536" s="24">
        <v>214</v>
      </c>
      <c r="L536" s="24">
        <v>471</v>
      </c>
      <c r="M536" s="24">
        <v>407</v>
      </c>
      <c r="N536" s="24">
        <v>493</v>
      </c>
      <c r="O536" s="24">
        <v>429</v>
      </c>
      <c r="P536" s="24">
        <v>390</v>
      </c>
      <c r="Q536" s="24">
        <v>22</v>
      </c>
      <c r="R536" s="24">
        <v>61</v>
      </c>
      <c r="S536" s="24">
        <v>105</v>
      </c>
      <c r="T536" s="24">
        <v>44</v>
      </c>
      <c r="U536" s="24">
        <v>83</v>
      </c>
      <c r="V536" s="24">
        <v>259</v>
      </c>
      <c r="W536" s="24">
        <v>323</v>
      </c>
      <c r="X536" s="24">
        <v>362</v>
      </c>
      <c r="Y536" s="24">
        <v>276</v>
      </c>
      <c r="Z536" s="24">
        <v>345</v>
      </c>
      <c r="AC536" s="24">
        <v>259</v>
      </c>
      <c r="AD536" s="24">
        <v>326</v>
      </c>
      <c r="AE536" s="24">
        <v>370</v>
      </c>
      <c r="AF536" s="24">
        <v>323</v>
      </c>
      <c r="AG536" s="24">
        <v>287</v>
      </c>
      <c r="AH536" s="24">
        <v>128</v>
      </c>
      <c r="AI536" s="24">
        <v>225</v>
      </c>
      <c r="AJ536" s="24">
        <v>239</v>
      </c>
      <c r="AK536" s="24">
        <v>192</v>
      </c>
      <c r="AL536" s="24">
        <v>156</v>
      </c>
      <c r="AM536" s="24">
        <v>397</v>
      </c>
      <c r="AN536" s="24">
        <v>469</v>
      </c>
      <c r="AO536" s="24">
        <v>483</v>
      </c>
      <c r="AP536" s="24">
        <v>436</v>
      </c>
      <c r="AQ536" s="24">
        <v>405</v>
      </c>
      <c r="AR536" s="24">
        <v>515</v>
      </c>
      <c r="AS536" s="24">
        <v>582</v>
      </c>
      <c r="AT536" s="24">
        <v>621</v>
      </c>
      <c r="AU536" s="24">
        <v>554</v>
      </c>
      <c r="AV536" s="24">
        <v>543</v>
      </c>
      <c r="AW536" s="24">
        <v>16</v>
      </c>
      <c r="AX536" s="24">
        <v>88</v>
      </c>
      <c r="AY536" s="24">
        <v>102</v>
      </c>
      <c r="AZ536" s="24">
        <v>60</v>
      </c>
      <c r="BA536" s="24">
        <v>49</v>
      </c>
      <c r="BD536" s="24">
        <v>221</v>
      </c>
      <c r="BE536" s="24">
        <v>79</v>
      </c>
      <c r="BF536" s="24">
        <v>582</v>
      </c>
      <c r="BG536" s="24">
        <v>465</v>
      </c>
      <c r="BH536" s="24">
        <v>343</v>
      </c>
      <c r="BI536" s="24">
        <v>130</v>
      </c>
      <c r="BJ536" s="24">
        <v>8</v>
      </c>
      <c r="BK536" s="24">
        <v>511</v>
      </c>
      <c r="BL536" s="24">
        <v>394</v>
      </c>
      <c r="BM536" s="24">
        <v>272</v>
      </c>
      <c r="BN536" s="24">
        <v>184</v>
      </c>
      <c r="BO536" s="24">
        <v>62</v>
      </c>
      <c r="BP536" s="24">
        <v>570</v>
      </c>
      <c r="BQ536" s="24">
        <v>448</v>
      </c>
      <c r="BR536" s="24">
        <v>301</v>
      </c>
      <c r="BS536" s="24">
        <v>238</v>
      </c>
      <c r="BT536" s="24">
        <v>116</v>
      </c>
      <c r="BU536" s="24">
        <v>624</v>
      </c>
      <c r="BV536" s="24">
        <v>477</v>
      </c>
      <c r="BW536" s="24">
        <v>360</v>
      </c>
      <c r="BX536" s="24">
        <v>167</v>
      </c>
      <c r="BY536" s="24">
        <v>50</v>
      </c>
      <c r="BZ536" s="24">
        <v>528</v>
      </c>
      <c r="CA536" s="24">
        <v>406</v>
      </c>
      <c r="CB536" s="24">
        <v>289</v>
      </c>
    </row>
    <row r="537" spans="2:80" ht="15" x14ac:dyDescent="0.25">
      <c r="B537" s="24">
        <v>513</v>
      </c>
      <c r="C537" s="24">
        <v>599</v>
      </c>
      <c r="D537" s="24">
        <v>535</v>
      </c>
      <c r="E537" s="24">
        <v>616</v>
      </c>
      <c r="F537" s="24">
        <v>552</v>
      </c>
      <c r="G537" s="24">
        <v>250</v>
      </c>
      <c r="H537" s="24">
        <v>164</v>
      </c>
      <c r="I537" s="24">
        <v>203</v>
      </c>
      <c r="J537" s="24">
        <v>142</v>
      </c>
      <c r="K537" s="24">
        <v>181</v>
      </c>
      <c r="L537" s="24">
        <v>443</v>
      </c>
      <c r="M537" s="24">
        <v>379</v>
      </c>
      <c r="N537" s="24">
        <v>465</v>
      </c>
      <c r="O537" s="24">
        <v>421</v>
      </c>
      <c r="P537" s="24">
        <v>482</v>
      </c>
      <c r="Q537" s="24">
        <v>119</v>
      </c>
      <c r="R537" s="24">
        <v>33</v>
      </c>
      <c r="S537" s="24">
        <v>97</v>
      </c>
      <c r="T537" s="24">
        <v>11</v>
      </c>
      <c r="U537" s="24">
        <v>55</v>
      </c>
      <c r="V537" s="24">
        <v>351</v>
      </c>
      <c r="W537" s="24">
        <v>295</v>
      </c>
      <c r="X537" s="24">
        <v>334</v>
      </c>
      <c r="Y537" s="24">
        <v>273</v>
      </c>
      <c r="Z537" s="24">
        <v>312</v>
      </c>
      <c r="AC537" s="24">
        <v>312</v>
      </c>
      <c r="AD537" s="24">
        <v>295</v>
      </c>
      <c r="AE537" s="24">
        <v>348</v>
      </c>
      <c r="AF537" s="24">
        <v>359</v>
      </c>
      <c r="AG537" s="24">
        <v>251</v>
      </c>
      <c r="AH537" s="24">
        <v>181</v>
      </c>
      <c r="AI537" s="24">
        <v>164</v>
      </c>
      <c r="AJ537" s="24">
        <v>217</v>
      </c>
      <c r="AK537" s="24">
        <v>228</v>
      </c>
      <c r="AL537" s="24">
        <v>150</v>
      </c>
      <c r="AM537" s="24">
        <v>430</v>
      </c>
      <c r="AN537" s="24">
        <v>408</v>
      </c>
      <c r="AO537" s="24">
        <v>461</v>
      </c>
      <c r="AP537" s="24">
        <v>497</v>
      </c>
      <c r="AQ537" s="24">
        <v>394</v>
      </c>
      <c r="AR537" s="24">
        <v>568</v>
      </c>
      <c r="AS537" s="24">
        <v>546</v>
      </c>
      <c r="AT537" s="24">
        <v>579</v>
      </c>
      <c r="AU537" s="24">
        <v>615</v>
      </c>
      <c r="AV537" s="24">
        <v>507</v>
      </c>
      <c r="AW537" s="24">
        <v>74</v>
      </c>
      <c r="AX537" s="24">
        <v>27</v>
      </c>
      <c r="AY537" s="24">
        <v>85</v>
      </c>
      <c r="AZ537" s="24">
        <v>116</v>
      </c>
      <c r="BA537" s="24">
        <v>13</v>
      </c>
      <c r="BD537" s="24">
        <v>356</v>
      </c>
      <c r="BE537" s="24">
        <v>239</v>
      </c>
      <c r="BF537" s="24">
        <v>117</v>
      </c>
      <c r="BG537" s="24">
        <v>625</v>
      </c>
      <c r="BH537" s="24">
        <v>478</v>
      </c>
      <c r="BI537" s="24">
        <v>290</v>
      </c>
      <c r="BJ537" s="24">
        <v>168</v>
      </c>
      <c r="BK537" s="24">
        <v>46</v>
      </c>
      <c r="BL537" s="24">
        <v>529</v>
      </c>
      <c r="BM537" s="24">
        <v>407</v>
      </c>
      <c r="BN537" s="24">
        <v>344</v>
      </c>
      <c r="BO537" s="24">
        <v>222</v>
      </c>
      <c r="BP537" s="24">
        <v>80</v>
      </c>
      <c r="BQ537" s="24">
        <v>583</v>
      </c>
      <c r="BR537" s="24">
        <v>461</v>
      </c>
      <c r="BS537" s="24">
        <v>273</v>
      </c>
      <c r="BT537" s="24">
        <v>126</v>
      </c>
      <c r="BU537" s="24">
        <v>9</v>
      </c>
      <c r="BV537" s="24">
        <v>512</v>
      </c>
      <c r="BW537" s="24">
        <v>395</v>
      </c>
      <c r="BX537" s="24">
        <v>302</v>
      </c>
      <c r="BY537" s="24">
        <v>185</v>
      </c>
      <c r="BZ537" s="24">
        <v>63</v>
      </c>
      <c r="CA537" s="24">
        <v>566</v>
      </c>
      <c r="CB537" s="24">
        <v>449</v>
      </c>
    </row>
    <row r="538" spans="2:80" ht="15" x14ac:dyDescent="0.25">
      <c r="B538" s="24">
        <v>541</v>
      </c>
      <c r="C538" s="24">
        <v>602</v>
      </c>
      <c r="D538" s="24">
        <v>563</v>
      </c>
      <c r="E538" s="24">
        <v>524</v>
      </c>
      <c r="F538" s="24">
        <v>585</v>
      </c>
      <c r="G538" s="24">
        <v>217</v>
      </c>
      <c r="H538" s="24">
        <v>131</v>
      </c>
      <c r="I538" s="24">
        <v>200</v>
      </c>
      <c r="J538" s="24">
        <v>239</v>
      </c>
      <c r="K538" s="24">
        <v>153</v>
      </c>
      <c r="L538" s="24">
        <v>415</v>
      </c>
      <c r="M538" s="24">
        <v>496</v>
      </c>
      <c r="N538" s="24">
        <v>432</v>
      </c>
      <c r="O538" s="24">
        <v>393</v>
      </c>
      <c r="P538" s="24">
        <v>454</v>
      </c>
      <c r="Q538" s="24">
        <v>86</v>
      </c>
      <c r="R538" s="24">
        <v>5</v>
      </c>
      <c r="S538" s="24">
        <v>69</v>
      </c>
      <c r="T538" s="24">
        <v>108</v>
      </c>
      <c r="U538" s="24">
        <v>47</v>
      </c>
      <c r="V538" s="24">
        <v>348</v>
      </c>
      <c r="W538" s="24">
        <v>262</v>
      </c>
      <c r="X538" s="24">
        <v>301</v>
      </c>
      <c r="Y538" s="24">
        <v>370</v>
      </c>
      <c r="Z538" s="24">
        <v>284</v>
      </c>
      <c r="AC538" s="24">
        <v>298</v>
      </c>
      <c r="AD538" s="24">
        <v>362</v>
      </c>
      <c r="AE538" s="24">
        <v>301</v>
      </c>
      <c r="AF538" s="24">
        <v>270</v>
      </c>
      <c r="AG538" s="24">
        <v>334</v>
      </c>
      <c r="AH538" s="24">
        <v>167</v>
      </c>
      <c r="AI538" s="24">
        <v>231</v>
      </c>
      <c r="AJ538" s="24">
        <v>200</v>
      </c>
      <c r="AK538" s="24">
        <v>139</v>
      </c>
      <c r="AL538" s="24">
        <v>203</v>
      </c>
      <c r="AM538" s="24">
        <v>411</v>
      </c>
      <c r="AN538" s="24">
        <v>480</v>
      </c>
      <c r="AO538" s="24">
        <v>444</v>
      </c>
      <c r="AP538" s="24">
        <v>383</v>
      </c>
      <c r="AQ538" s="24">
        <v>472</v>
      </c>
      <c r="AR538" s="24">
        <v>529</v>
      </c>
      <c r="AS538" s="24">
        <v>618</v>
      </c>
      <c r="AT538" s="24">
        <v>557</v>
      </c>
      <c r="AU538" s="24">
        <v>521</v>
      </c>
      <c r="AV538" s="24">
        <v>590</v>
      </c>
      <c r="AW538" s="24">
        <v>35</v>
      </c>
      <c r="AX538" s="24">
        <v>124</v>
      </c>
      <c r="AY538" s="24">
        <v>63</v>
      </c>
      <c r="AZ538" s="24">
        <v>2</v>
      </c>
      <c r="BA538" s="24">
        <v>91</v>
      </c>
      <c r="BD538" s="24">
        <v>391</v>
      </c>
      <c r="BE538" s="24">
        <v>274</v>
      </c>
      <c r="BF538" s="24">
        <v>127</v>
      </c>
      <c r="BG538" s="24">
        <v>10</v>
      </c>
      <c r="BH538" s="24">
        <v>513</v>
      </c>
      <c r="BI538" s="24">
        <v>450</v>
      </c>
      <c r="BJ538" s="24">
        <v>303</v>
      </c>
      <c r="BK538" s="24">
        <v>181</v>
      </c>
      <c r="BL538" s="24">
        <v>64</v>
      </c>
      <c r="BM538" s="24">
        <v>567</v>
      </c>
      <c r="BN538" s="24">
        <v>479</v>
      </c>
      <c r="BO538" s="24">
        <v>357</v>
      </c>
      <c r="BP538" s="24">
        <v>240</v>
      </c>
      <c r="BQ538" s="24">
        <v>118</v>
      </c>
      <c r="BR538" s="24">
        <v>621</v>
      </c>
      <c r="BS538" s="24">
        <v>408</v>
      </c>
      <c r="BT538" s="24">
        <v>286</v>
      </c>
      <c r="BU538" s="24">
        <v>169</v>
      </c>
      <c r="BV538" s="24">
        <v>47</v>
      </c>
      <c r="BW538" s="24">
        <v>530</v>
      </c>
      <c r="BX538" s="24">
        <v>462</v>
      </c>
      <c r="BY538" s="24">
        <v>345</v>
      </c>
      <c r="BZ538" s="24">
        <v>223</v>
      </c>
      <c r="CA538" s="24">
        <v>76</v>
      </c>
      <c r="CB538" s="24">
        <v>584</v>
      </c>
    </row>
    <row r="539" spans="2:80" ht="15" x14ac:dyDescent="0.25">
      <c r="B539" s="24">
        <v>574</v>
      </c>
      <c r="C539" s="24">
        <v>510</v>
      </c>
      <c r="D539" s="24">
        <v>591</v>
      </c>
      <c r="E539" s="24">
        <v>527</v>
      </c>
      <c r="F539" s="24">
        <v>613</v>
      </c>
      <c r="G539" s="24">
        <v>189</v>
      </c>
      <c r="H539" s="24">
        <v>228</v>
      </c>
      <c r="I539" s="24">
        <v>167</v>
      </c>
      <c r="J539" s="24">
        <v>206</v>
      </c>
      <c r="K539" s="24">
        <v>150</v>
      </c>
      <c r="L539" s="24">
        <v>382</v>
      </c>
      <c r="M539" s="24">
        <v>468</v>
      </c>
      <c r="N539" s="24">
        <v>404</v>
      </c>
      <c r="O539" s="24">
        <v>490</v>
      </c>
      <c r="P539" s="24">
        <v>446</v>
      </c>
      <c r="Q539" s="24">
        <v>58</v>
      </c>
      <c r="R539" s="24">
        <v>122</v>
      </c>
      <c r="S539" s="24">
        <v>36</v>
      </c>
      <c r="T539" s="24">
        <v>80</v>
      </c>
      <c r="U539" s="24">
        <v>19</v>
      </c>
      <c r="V539" s="24">
        <v>320</v>
      </c>
      <c r="W539" s="24">
        <v>359</v>
      </c>
      <c r="X539" s="24">
        <v>298</v>
      </c>
      <c r="Y539" s="24">
        <v>337</v>
      </c>
      <c r="Z539" s="24">
        <v>251</v>
      </c>
      <c r="AC539" s="24">
        <v>351</v>
      </c>
      <c r="AD539" s="24">
        <v>273</v>
      </c>
      <c r="AE539" s="24">
        <v>284</v>
      </c>
      <c r="AF539" s="24">
        <v>337</v>
      </c>
      <c r="AG539" s="24">
        <v>320</v>
      </c>
      <c r="AH539" s="24">
        <v>250</v>
      </c>
      <c r="AI539" s="24">
        <v>142</v>
      </c>
      <c r="AJ539" s="24">
        <v>153</v>
      </c>
      <c r="AK539" s="24">
        <v>206</v>
      </c>
      <c r="AL539" s="24">
        <v>189</v>
      </c>
      <c r="AM539" s="24">
        <v>494</v>
      </c>
      <c r="AN539" s="24">
        <v>386</v>
      </c>
      <c r="AO539" s="24">
        <v>422</v>
      </c>
      <c r="AP539" s="24">
        <v>455</v>
      </c>
      <c r="AQ539" s="24">
        <v>433</v>
      </c>
      <c r="AR539" s="24">
        <v>607</v>
      </c>
      <c r="AS539" s="24">
        <v>504</v>
      </c>
      <c r="AT539" s="24">
        <v>540</v>
      </c>
      <c r="AU539" s="24">
        <v>593</v>
      </c>
      <c r="AV539" s="24">
        <v>571</v>
      </c>
      <c r="AW539" s="24">
        <v>113</v>
      </c>
      <c r="AX539" s="24">
        <v>10</v>
      </c>
      <c r="AY539" s="24">
        <v>41</v>
      </c>
      <c r="AZ539" s="24">
        <v>99</v>
      </c>
      <c r="BA539" s="24">
        <v>52</v>
      </c>
      <c r="BD539" s="24">
        <v>526</v>
      </c>
      <c r="BE539" s="24">
        <v>409</v>
      </c>
      <c r="BF539" s="24">
        <v>287</v>
      </c>
      <c r="BG539" s="24">
        <v>170</v>
      </c>
      <c r="BH539" s="24">
        <v>48</v>
      </c>
      <c r="BI539" s="24">
        <v>585</v>
      </c>
      <c r="BJ539" s="24">
        <v>463</v>
      </c>
      <c r="BK539" s="24">
        <v>341</v>
      </c>
      <c r="BL539" s="24">
        <v>224</v>
      </c>
      <c r="BM539" s="24">
        <v>77</v>
      </c>
      <c r="BN539" s="24">
        <v>514</v>
      </c>
      <c r="BO539" s="24">
        <v>392</v>
      </c>
      <c r="BP539" s="24">
        <v>275</v>
      </c>
      <c r="BQ539" s="24">
        <v>128</v>
      </c>
      <c r="BR539" s="24">
        <v>6</v>
      </c>
      <c r="BS539" s="24">
        <v>568</v>
      </c>
      <c r="BT539" s="24">
        <v>446</v>
      </c>
      <c r="BU539" s="24">
        <v>304</v>
      </c>
      <c r="BV539" s="24">
        <v>182</v>
      </c>
      <c r="BW539" s="24">
        <v>65</v>
      </c>
      <c r="BX539" s="24">
        <v>622</v>
      </c>
      <c r="BY539" s="24">
        <v>480</v>
      </c>
      <c r="BZ539" s="24">
        <v>358</v>
      </c>
      <c r="CA539" s="24">
        <v>236</v>
      </c>
      <c r="CB539" s="24">
        <v>119</v>
      </c>
    </row>
    <row r="540" spans="2:80" ht="15" x14ac:dyDescent="0.25">
      <c r="B540" s="24">
        <v>577</v>
      </c>
      <c r="C540" s="24">
        <v>538</v>
      </c>
      <c r="D540" s="24">
        <v>624</v>
      </c>
      <c r="E540" s="24">
        <v>560</v>
      </c>
      <c r="F540" s="24">
        <v>516</v>
      </c>
      <c r="G540" s="24">
        <v>156</v>
      </c>
      <c r="H540" s="24">
        <v>225</v>
      </c>
      <c r="I540" s="24">
        <v>139</v>
      </c>
      <c r="J540" s="24">
        <v>178</v>
      </c>
      <c r="K540" s="24">
        <v>242</v>
      </c>
      <c r="L540" s="24">
        <v>479</v>
      </c>
      <c r="M540" s="24">
        <v>440</v>
      </c>
      <c r="N540" s="24">
        <v>396</v>
      </c>
      <c r="O540" s="24">
        <v>457</v>
      </c>
      <c r="P540" s="24">
        <v>418</v>
      </c>
      <c r="Q540" s="24">
        <v>30</v>
      </c>
      <c r="R540" s="24">
        <v>94</v>
      </c>
      <c r="S540" s="24">
        <v>8</v>
      </c>
      <c r="T540" s="24">
        <v>72</v>
      </c>
      <c r="U540" s="24">
        <v>111</v>
      </c>
      <c r="V540" s="24">
        <v>287</v>
      </c>
      <c r="W540" s="24">
        <v>326</v>
      </c>
      <c r="X540" s="24">
        <v>270</v>
      </c>
      <c r="Y540" s="24">
        <v>309</v>
      </c>
      <c r="Z540" s="24">
        <v>373</v>
      </c>
      <c r="AC540" s="24">
        <v>345</v>
      </c>
      <c r="AD540" s="24">
        <v>309</v>
      </c>
      <c r="AE540" s="24">
        <v>262</v>
      </c>
      <c r="AF540" s="24">
        <v>276</v>
      </c>
      <c r="AG540" s="24">
        <v>373</v>
      </c>
      <c r="AH540" s="24">
        <v>214</v>
      </c>
      <c r="AI540" s="24">
        <v>178</v>
      </c>
      <c r="AJ540" s="24">
        <v>131</v>
      </c>
      <c r="AK540" s="24">
        <v>175</v>
      </c>
      <c r="AL540" s="24">
        <v>242</v>
      </c>
      <c r="AM540" s="24">
        <v>458</v>
      </c>
      <c r="AN540" s="24">
        <v>447</v>
      </c>
      <c r="AO540" s="24">
        <v>380</v>
      </c>
      <c r="AP540" s="24">
        <v>419</v>
      </c>
      <c r="AQ540" s="24">
        <v>486</v>
      </c>
      <c r="AR540" s="24">
        <v>596</v>
      </c>
      <c r="AS540" s="24">
        <v>565</v>
      </c>
      <c r="AT540" s="24">
        <v>518</v>
      </c>
      <c r="AU540" s="24">
        <v>532</v>
      </c>
      <c r="AV540" s="24">
        <v>604</v>
      </c>
      <c r="AW540" s="24">
        <v>77</v>
      </c>
      <c r="AX540" s="24">
        <v>66</v>
      </c>
      <c r="AY540" s="24">
        <v>24</v>
      </c>
      <c r="AZ540" s="24">
        <v>38</v>
      </c>
      <c r="BA540" s="24">
        <v>110</v>
      </c>
      <c r="BD540" s="24">
        <v>61</v>
      </c>
      <c r="BE540" s="24">
        <v>569</v>
      </c>
      <c r="BF540" s="24">
        <v>447</v>
      </c>
      <c r="BG540" s="24">
        <v>305</v>
      </c>
      <c r="BH540" s="24">
        <v>183</v>
      </c>
      <c r="BI540" s="24">
        <v>120</v>
      </c>
      <c r="BJ540" s="24">
        <v>623</v>
      </c>
      <c r="BK540" s="24">
        <v>476</v>
      </c>
      <c r="BL540" s="24">
        <v>359</v>
      </c>
      <c r="BM540" s="24">
        <v>237</v>
      </c>
      <c r="BN540" s="24">
        <v>49</v>
      </c>
      <c r="BO540" s="24">
        <v>527</v>
      </c>
      <c r="BP540" s="24">
        <v>410</v>
      </c>
      <c r="BQ540" s="24">
        <v>288</v>
      </c>
      <c r="BR540" s="24">
        <v>166</v>
      </c>
      <c r="BS540" s="24">
        <v>78</v>
      </c>
      <c r="BT540" s="24">
        <v>581</v>
      </c>
      <c r="BU540" s="24">
        <v>464</v>
      </c>
      <c r="BV540" s="24">
        <v>342</v>
      </c>
      <c r="BW540" s="24">
        <v>225</v>
      </c>
      <c r="BX540" s="24">
        <v>7</v>
      </c>
      <c r="BY540" s="24">
        <v>515</v>
      </c>
      <c r="BZ540" s="24">
        <v>393</v>
      </c>
      <c r="CA540" s="24">
        <v>271</v>
      </c>
      <c r="CB540" s="24">
        <v>129</v>
      </c>
    </row>
    <row r="541" spans="2:80" ht="15" x14ac:dyDescent="0.25">
      <c r="B541" s="24">
        <v>405</v>
      </c>
      <c r="C541" s="24">
        <v>469</v>
      </c>
      <c r="D541" s="24">
        <v>383</v>
      </c>
      <c r="E541" s="24">
        <v>447</v>
      </c>
      <c r="F541" s="24">
        <v>486</v>
      </c>
      <c r="G541" s="24">
        <v>37</v>
      </c>
      <c r="H541" s="24">
        <v>76</v>
      </c>
      <c r="I541" s="24">
        <v>20</v>
      </c>
      <c r="J541" s="24">
        <v>59</v>
      </c>
      <c r="K541" s="24">
        <v>123</v>
      </c>
      <c r="L541" s="24">
        <v>266</v>
      </c>
      <c r="M541" s="24">
        <v>310</v>
      </c>
      <c r="N541" s="24">
        <v>374</v>
      </c>
      <c r="O541" s="24">
        <v>288</v>
      </c>
      <c r="P541" s="24">
        <v>327</v>
      </c>
      <c r="Q541" s="24">
        <v>531</v>
      </c>
      <c r="R541" s="24">
        <v>600</v>
      </c>
      <c r="S541" s="24">
        <v>514</v>
      </c>
      <c r="T541" s="24">
        <v>553</v>
      </c>
      <c r="U541" s="24">
        <v>617</v>
      </c>
      <c r="V541" s="24">
        <v>168</v>
      </c>
      <c r="W541" s="24">
        <v>207</v>
      </c>
      <c r="X541" s="24">
        <v>146</v>
      </c>
      <c r="Y541" s="24">
        <v>190</v>
      </c>
      <c r="Z541" s="24">
        <v>229</v>
      </c>
      <c r="AC541" s="24">
        <v>147</v>
      </c>
      <c r="AD541" s="24">
        <v>219</v>
      </c>
      <c r="AE541" s="24">
        <v>233</v>
      </c>
      <c r="AF541" s="24">
        <v>186</v>
      </c>
      <c r="AG541" s="24">
        <v>155</v>
      </c>
      <c r="AH541" s="24">
        <v>509</v>
      </c>
      <c r="AI541" s="24">
        <v>576</v>
      </c>
      <c r="AJ541" s="24">
        <v>620</v>
      </c>
      <c r="AK541" s="24">
        <v>573</v>
      </c>
      <c r="AL541" s="24">
        <v>537</v>
      </c>
      <c r="AM541" s="24">
        <v>266</v>
      </c>
      <c r="AN541" s="24">
        <v>338</v>
      </c>
      <c r="AO541" s="24">
        <v>352</v>
      </c>
      <c r="AP541" s="24">
        <v>310</v>
      </c>
      <c r="AQ541" s="24">
        <v>299</v>
      </c>
      <c r="AR541" s="24">
        <v>3</v>
      </c>
      <c r="AS541" s="24">
        <v>100</v>
      </c>
      <c r="AT541" s="24">
        <v>114</v>
      </c>
      <c r="AU541" s="24">
        <v>67</v>
      </c>
      <c r="AV541" s="24">
        <v>31</v>
      </c>
      <c r="AW541" s="24">
        <v>390</v>
      </c>
      <c r="AX541" s="24">
        <v>457</v>
      </c>
      <c r="AY541" s="24">
        <v>496</v>
      </c>
      <c r="AZ541" s="24">
        <v>429</v>
      </c>
      <c r="BA541" s="24">
        <v>418</v>
      </c>
      <c r="BD541" s="24">
        <v>299</v>
      </c>
      <c r="BE541" s="24">
        <v>152</v>
      </c>
      <c r="BF541" s="24">
        <v>35</v>
      </c>
      <c r="BG541" s="24">
        <v>538</v>
      </c>
      <c r="BH541" s="24">
        <v>416</v>
      </c>
      <c r="BI541" s="24">
        <v>328</v>
      </c>
      <c r="BJ541" s="24">
        <v>206</v>
      </c>
      <c r="BK541" s="24">
        <v>89</v>
      </c>
      <c r="BL541" s="24">
        <v>592</v>
      </c>
      <c r="BM541" s="24">
        <v>475</v>
      </c>
      <c r="BN541" s="24">
        <v>257</v>
      </c>
      <c r="BO541" s="24">
        <v>140</v>
      </c>
      <c r="BP541" s="24">
        <v>18</v>
      </c>
      <c r="BQ541" s="24">
        <v>521</v>
      </c>
      <c r="BR541" s="24">
        <v>379</v>
      </c>
      <c r="BS541" s="24">
        <v>311</v>
      </c>
      <c r="BT541" s="24">
        <v>194</v>
      </c>
      <c r="BU541" s="24">
        <v>72</v>
      </c>
      <c r="BV541" s="24">
        <v>555</v>
      </c>
      <c r="BW541" s="24">
        <v>433</v>
      </c>
      <c r="BX541" s="24">
        <v>370</v>
      </c>
      <c r="BY541" s="24">
        <v>248</v>
      </c>
      <c r="BZ541" s="24">
        <v>101</v>
      </c>
      <c r="CA541" s="24">
        <v>609</v>
      </c>
      <c r="CB541" s="24">
        <v>487</v>
      </c>
    </row>
    <row r="542" spans="2:80" ht="15" x14ac:dyDescent="0.25">
      <c r="B542" s="24">
        <v>433</v>
      </c>
      <c r="C542" s="24">
        <v>497</v>
      </c>
      <c r="D542" s="24">
        <v>411</v>
      </c>
      <c r="E542" s="24">
        <v>455</v>
      </c>
      <c r="F542" s="24">
        <v>394</v>
      </c>
      <c r="G542" s="24">
        <v>70</v>
      </c>
      <c r="H542" s="24">
        <v>109</v>
      </c>
      <c r="I542" s="24">
        <v>48</v>
      </c>
      <c r="J542" s="24">
        <v>87</v>
      </c>
      <c r="K542" s="24">
        <v>1</v>
      </c>
      <c r="L542" s="24">
        <v>363</v>
      </c>
      <c r="M542" s="24">
        <v>277</v>
      </c>
      <c r="N542" s="24">
        <v>341</v>
      </c>
      <c r="O542" s="24">
        <v>260</v>
      </c>
      <c r="P542" s="24">
        <v>324</v>
      </c>
      <c r="Q542" s="24">
        <v>564</v>
      </c>
      <c r="R542" s="24">
        <v>603</v>
      </c>
      <c r="S542" s="24">
        <v>542</v>
      </c>
      <c r="T542" s="24">
        <v>581</v>
      </c>
      <c r="U542" s="24">
        <v>525</v>
      </c>
      <c r="V542" s="24">
        <v>196</v>
      </c>
      <c r="W542" s="24">
        <v>240</v>
      </c>
      <c r="X542" s="24">
        <v>154</v>
      </c>
      <c r="Y542" s="24">
        <v>218</v>
      </c>
      <c r="Z542" s="24">
        <v>132</v>
      </c>
      <c r="AC542" s="24">
        <v>180</v>
      </c>
      <c r="AD542" s="24">
        <v>158</v>
      </c>
      <c r="AE542" s="24">
        <v>211</v>
      </c>
      <c r="AF542" s="24">
        <v>247</v>
      </c>
      <c r="AG542" s="24">
        <v>144</v>
      </c>
      <c r="AH542" s="24">
        <v>562</v>
      </c>
      <c r="AI542" s="24">
        <v>545</v>
      </c>
      <c r="AJ542" s="24">
        <v>598</v>
      </c>
      <c r="AK542" s="24">
        <v>609</v>
      </c>
      <c r="AL542" s="24">
        <v>501</v>
      </c>
      <c r="AM542" s="24">
        <v>324</v>
      </c>
      <c r="AN542" s="24">
        <v>277</v>
      </c>
      <c r="AO542" s="24">
        <v>335</v>
      </c>
      <c r="AP542" s="24">
        <v>366</v>
      </c>
      <c r="AQ542" s="24">
        <v>263</v>
      </c>
      <c r="AR542" s="24">
        <v>56</v>
      </c>
      <c r="AS542" s="24">
        <v>39</v>
      </c>
      <c r="AT542" s="24">
        <v>92</v>
      </c>
      <c r="AU542" s="24">
        <v>103</v>
      </c>
      <c r="AV542" s="24">
        <v>25</v>
      </c>
      <c r="AW542" s="24">
        <v>443</v>
      </c>
      <c r="AX542" s="24">
        <v>421</v>
      </c>
      <c r="AY542" s="24">
        <v>454</v>
      </c>
      <c r="AZ542" s="24">
        <v>490</v>
      </c>
      <c r="BA542" s="24">
        <v>382</v>
      </c>
      <c r="BD542" s="24">
        <v>434</v>
      </c>
      <c r="BE542" s="24">
        <v>312</v>
      </c>
      <c r="BF542" s="24">
        <v>195</v>
      </c>
      <c r="BG542" s="24">
        <v>73</v>
      </c>
      <c r="BH542" s="24">
        <v>551</v>
      </c>
      <c r="BI542" s="24">
        <v>488</v>
      </c>
      <c r="BJ542" s="24">
        <v>366</v>
      </c>
      <c r="BK542" s="24">
        <v>249</v>
      </c>
      <c r="BL542" s="24">
        <v>102</v>
      </c>
      <c r="BM542" s="24">
        <v>610</v>
      </c>
      <c r="BN542" s="24">
        <v>417</v>
      </c>
      <c r="BO542" s="24">
        <v>300</v>
      </c>
      <c r="BP542" s="24">
        <v>153</v>
      </c>
      <c r="BQ542" s="24">
        <v>31</v>
      </c>
      <c r="BR542" s="24">
        <v>539</v>
      </c>
      <c r="BS542" s="24">
        <v>471</v>
      </c>
      <c r="BT542" s="24">
        <v>329</v>
      </c>
      <c r="BU542" s="24">
        <v>207</v>
      </c>
      <c r="BV542" s="24">
        <v>90</v>
      </c>
      <c r="BW542" s="24">
        <v>593</v>
      </c>
      <c r="BX542" s="24">
        <v>380</v>
      </c>
      <c r="BY542" s="24">
        <v>258</v>
      </c>
      <c r="BZ542" s="24">
        <v>136</v>
      </c>
      <c r="CA542" s="24">
        <v>19</v>
      </c>
      <c r="CB542" s="24">
        <v>522</v>
      </c>
    </row>
    <row r="543" spans="2:80" ht="15" x14ac:dyDescent="0.25">
      <c r="B543" s="24">
        <v>461</v>
      </c>
      <c r="C543" s="24">
        <v>380</v>
      </c>
      <c r="D543" s="24">
        <v>444</v>
      </c>
      <c r="E543" s="24">
        <v>483</v>
      </c>
      <c r="F543" s="24">
        <v>422</v>
      </c>
      <c r="G543" s="24">
        <v>98</v>
      </c>
      <c r="H543" s="24">
        <v>12</v>
      </c>
      <c r="I543" s="24">
        <v>51</v>
      </c>
      <c r="J543" s="24">
        <v>120</v>
      </c>
      <c r="K543" s="24">
        <v>34</v>
      </c>
      <c r="L543" s="24">
        <v>335</v>
      </c>
      <c r="M543" s="24">
        <v>274</v>
      </c>
      <c r="N543" s="24">
        <v>313</v>
      </c>
      <c r="O543" s="24">
        <v>352</v>
      </c>
      <c r="P543" s="24">
        <v>291</v>
      </c>
      <c r="Q543" s="24">
        <v>592</v>
      </c>
      <c r="R543" s="24">
        <v>506</v>
      </c>
      <c r="S543" s="24">
        <v>575</v>
      </c>
      <c r="T543" s="24">
        <v>614</v>
      </c>
      <c r="U543" s="24">
        <v>528</v>
      </c>
      <c r="V543" s="24">
        <v>204</v>
      </c>
      <c r="W543" s="24">
        <v>143</v>
      </c>
      <c r="X543" s="24">
        <v>182</v>
      </c>
      <c r="Y543" s="24">
        <v>246</v>
      </c>
      <c r="Z543" s="24">
        <v>165</v>
      </c>
      <c r="AC543" s="24">
        <v>161</v>
      </c>
      <c r="AD543" s="24">
        <v>230</v>
      </c>
      <c r="AE543" s="24">
        <v>194</v>
      </c>
      <c r="AF543" s="24">
        <v>133</v>
      </c>
      <c r="AG543" s="24">
        <v>222</v>
      </c>
      <c r="AH543" s="24">
        <v>548</v>
      </c>
      <c r="AI543" s="24">
        <v>612</v>
      </c>
      <c r="AJ543" s="24">
        <v>551</v>
      </c>
      <c r="AK543" s="24">
        <v>520</v>
      </c>
      <c r="AL543" s="24">
        <v>584</v>
      </c>
      <c r="AM543" s="24">
        <v>285</v>
      </c>
      <c r="AN543" s="24">
        <v>374</v>
      </c>
      <c r="AO543" s="24">
        <v>313</v>
      </c>
      <c r="AP543" s="24">
        <v>252</v>
      </c>
      <c r="AQ543" s="24">
        <v>341</v>
      </c>
      <c r="AR543" s="24">
        <v>42</v>
      </c>
      <c r="AS543" s="24">
        <v>106</v>
      </c>
      <c r="AT543" s="24">
        <v>75</v>
      </c>
      <c r="AU543" s="24">
        <v>14</v>
      </c>
      <c r="AV543" s="24">
        <v>78</v>
      </c>
      <c r="AW543" s="24">
        <v>404</v>
      </c>
      <c r="AX543" s="24">
        <v>493</v>
      </c>
      <c r="AY543" s="24">
        <v>432</v>
      </c>
      <c r="AZ543" s="24">
        <v>396</v>
      </c>
      <c r="BA543" s="24">
        <v>465</v>
      </c>
      <c r="BD543" s="24">
        <v>594</v>
      </c>
      <c r="BE543" s="24">
        <v>472</v>
      </c>
      <c r="BF543" s="24">
        <v>330</v>
      </c>
      <c r="BG543" s="24">
        <v>208</v>
      </c>
      <c r="BH543" s="24">
        <v>86</v>
      </c>
      <c r="BI543" s="24">
        <v>523</v>
      </c>
      <c r="BJ543" s="24">
        <v>376</v>
      </c>
      <c r="BK543" s="24">
        <v>259</v>
      </c>
      <c r="BL543" s="24">
        <v>137</v>
      </c>
      <c r="BM543" s="24">
        <v>20</v>
      </c>
      <c r="BN543" s="24">
        <v>552</v>
      </c>
      <c r="BO543" s="24">
        <v>435</v>
      </c>
      <c r="BP543" s="24">
        <v>313</v>
      </c>
      <c r="BQ543" s="24">
        <v>191</v>
      </c>
      <c r="BR543" s="24">
        <v>74</v>
      </c>
      <c r="BS543" s="24">
        <v>606</v>
      </c>
      <c r="BT543" s="24">
        <v>489</v>
      </c>
      <c r="BU543" s="24">
        <v>367</v>
      </c>
      <c r="BV543" s="24">
        <v>250</v>
      </c>
      <c r="BW543" s="24">
        <v>103</v>
      </c>
      <c r="BX543" s="24">
        <v>540</v>
      </c>
      <c r="BY543" s="24">
        <v>418</v>
      </c>
      <c r="BZ543" s="24">
        <v>296</v>
      </c>
      <c r="CA543" s="24">
        <v>154</v>
      </c>
      <c r="CB543" s="24">
        <v>32</v>
      </c>
    </row>
    <row r="544" spans="2:80" ht="15" x14ac:dyDescent="0.25">
      <c r="B544" s="24">
        <v>494</v>
      </c>
      <c r="C544" s="24">
        <v>408</v>
      </c>
      <c r="D544" s="24">
        <v>472</v>
      </c>
      <c r="E544" s="24">
        <v>386</v>
      </c>
      <c r="F544" s="24">
        <v>430</v>
      </c>
      <c r="G544" s="24">
        <v>101</v>
      </c>
      <c r="H544" s="24">
        <v>45</v>
      </c>
      <c r="I544" s="24">
        <v>84</v>
      </c>
      <c r="J544" s="24">
        <v>23</v>
      </c>
      <c r="K544" s="24">
        <v>62</v>
      </c>
      <c r="L544" s="24">
        <v>302</v>
      </c>
      <c r="M544" s="24">
        <v>366</v>
      </c>
      <c r="N544" s="24">
        <v>285</v>
      </c>
      <c r="O544" s="24">
        <v>349</v>
      </c>
      <c r="P544" s="24">
        <v>263</v>
      </c>
      <c r="Q544" s="24">
        <v>625</v>
      </c>
      <c r="R544" s="24">
        <v>539</v>
      </c>
      <c r="S544" s="24">
        <v>578</v>
      </c>
      <c r="T544" s="24">
        <v>517</v>
      </c>
      <c r="U544" s="24">
        <v>556</v>
      </c>
      <c r="V544" s="24">
        <v>232</v>
      </c>
      <c r="W544" s="24">
        <v>171</v>
      </c>
      <c r="X544" s="24">
        <v>215</v>
      </c>
      <c r="Y544" s="24">
        <v>129</v>
      </c>
      <c r="Z544" s="24">
        <v>193</v>
      </c>
      <c r="AC544" s="24">
        <v>244</v>
      </c>
      <c r="AD544" s="24">
        <v>136</v>
      </c>
      <c r="AE544" s="24">
        <v>172</v>
      </c>
      <c r="AF544" s="24">
        <v>205</v>
      </c>
      <c r="AG544" s="24">
        <v>183</v>
      </c>
      <c r="AH544" s="24">
        <v>601</v>
      </c>
      <c r="AI544" s="24">
        <v>523</v>
      </c>
      <c r="AJ544" s="24">
        <v>534</v>
      </c>
      <c r="AK544" s="24">
        <v>587</v>
      </c>
      <c r="AL544" s="24">
        <v>570</v>
      </c>
      <c r="AM544" s="24">
        <v>363</v>
      </c>
      <c r="AN544" s="24">
        <v>260</v>
      </c>
      <c r="AO544" s="24">
        <v>291</v>
      </c>
      <c r="AP544" s="24">
        <v>349</v>
      </c>
      <c r="AQ544" s="24">
        <v>302</v>
      </c>
      <c r="AR544" s="24">
        <v>125</v>
      </c>
      <c r="AS544" s="24">
        <v>17</v>
      </c>
      <c r="AT544" s="24">
        <v>28</v>
      </c>
      <c r="AU544" s="24">
        <v>81</v>
      </c>
      <c r="AV544" s="24">
        <v>64</v>
      </c>
      <c r="AW544" s="24">
        <v>482</v>
      </c>
      <c r="AX544" s="24">
        <v>379</v>
      </c>
      <c r="AY544" s="24">
        <v>415</v>
      </c>
      <c r="AZ544" s="24">
        <v>468</v>
      </c>
      <c r="BA544" s="24">
        <v>446</v>
      </c>
      <c r="BD544" s="24">
        <v>104</v>
      </c>
      <c r="BE544" s="24">
        <v>607</v>
      </c>
      <c r="BF544" s="24">
        <v>490</v>
      </c>
      <c r="BG544" s="24">
        <v>368</v>
      </c>
      <c r="BH544" s="24">
        <v>246</v>
      </c>
      <c r="BI544" s="24">
        <v>33</v>
      </c>
      <c r="BJ544" s="24">
        <v>536</v>
      </c>
      <c r="BK544" s="24">
        <v>419</v>
      </c>
      <c r="BL544" s="24">
        <v>297</v>
      </c>
      <c r="BM544" s="24">
        <v>155</v>
      </c>
      <c r="BN544" s="24">
        <v>87</v>
      </c>
      <c r="BO544" s="24">
        <v>595</v>
      </c>
      <c r="BP544" s="24">
        <v>473</v>
      </c>
      <c r="BQ544" s="24">
        <v>326</v>
      </c>
      <c r="BR544" s="24">
        <v>209</v>
      </c>
      <c r="BS544" s="24">
        <v>16</v>
      </c>
      <c r="BT544" s="24">
        <v>524</v>
      </c>
      <c r="BU544" s="24">
        <v>377</v>
      </c>
      <c r="BV544" s="24">
        <v>260</v>
      </c>
      <c r="BW544" s="24">
        <v>138</v>
      </c>
      <c r="BX544" s="24">
        <v>75</v>
      </c>
      <c r="BY544" s="24">
        <v>553</v>
      </c>
      <c r="BZ544" s="24">
        <v>431</v>
      </c>
      <c r="CA544" s="24">
        <v>314</v>
      </c>
      <c r="CB544" s="24">
        <v>192</v>
      </c>
    </row>
    <row r="545" spans="2:80" ht="15" x14ac:dyDescent="0.25">
      <c r="B545" s="24">
        <v>397</v>
      </c>
      <c r="C545" s="24">
        <v>436</v>
      </c>
      <c r="D545" s="24">
        <v>480</v>
      </c>
      <c r="E545" s="24">
        <v>419</v>
      </c>
      <c r="F545" s="24">
        <v>458</v>
      </c>
      <c r="G545" s="24">
        <v>9</v>
      </c>
      <c r="H545" s="24">
        <v>73</v>
      </c>
      <c r="I545" s="24">
        <v>112</v>
      </c>
      <c r="J545" s="24">
        <v>26</v>
      </c>
      <c r="K545" s="24">
        <v>95</v>
      </c>
      <c r="L545" s="24">
        <v>299</v>
      </c>
      <c r="M545" s="24">
        <v>338</v>
      </c>
      <c r="N545" s="24">
        <v>252</v>
      </c>
      <c r="O545" s="24">
        <v>316</v>
      </c>
      <c r="P545" s="24">
        <v>360</v>
      </c>
      <c r="Q545" s="24">
        <v>503</v>
      </c>
      <c r="R545" s="24">
        <v>567</v>
      </c>
      <c r="S545" s="24">
        <v>606</v>
      </c>
      <c r="T545" s="24">
        <v>550</v>
      </c>
      <c r="U545" s="24">
        <v>589</v>
      </c>
      <c r="V545" s="24">
        <v>140</v>
      </c>
      <c r="W545" s="24">
        <v>179</v>
      </c>
      <c r="X545" s="24">
        <v>243</v>
      </c>
      <c r="Y545" s="24">
        <v>157</v>
      </c>
      <c r="Z545" s="24">
        <v>221</v>
      </c>
      <c r="AC545" s="24">
        <v>208</v>
      </c>
      <c r="AD545" s="24">
        <v>197</v>
      </c>
      <c r="AE545" s="24">
        <v>130</v>
      </c>
      <c r="AF545" s="24">
        <v>169</v>
      </c>
      <c r="AG545" s="24">
        <v>236</v>
      </c>
      <c r="AH545" s="24">
        <v>595</v>
      </c>
      <c r="AI545" s="24">
        <v>559</v>
      </c>
      <c r="AJ545" s="24">
        <v>512</v>
      </c>
      <c r="AK545" s="24">
        <v>526</v>
      </c>
      <c r="AL545" s="24">
        <v>623</v>
      </c>
      <c r="AM545" s="24">
        <v>327</v>
      </c>
      <c r="AN545" s="24">
        <v>316</v>
      </c>
      <c r="AO545" s="24">
        <v>274</v>
      </c>
      <c r="AP545" s="24">
        <v>288</v>
      </c>
      <c r="AQ545" s="24">
        <v>360</v>
      </c>
      <c r="AR545" s="24">
        <v>89</v>
      </c>
      <c r="AS545" s="24">
        <v>53</v>
      </c>
      <c r="AT545" s="24">
        <v>6</v>
      </c>
      <c r="AU545" s="24">
        <v>50</v>
      </c>
      <c r="AV545" s="24">
        <v>117</v>
      </c>
      <c r="AW545" s="24">
        <v>471</v>
      </c>
      <c r="AX545" s="24">
        <v>440</v>
      </c>
      <c r="AY545" s="24">
        <v>393</v>
      </c>
      <c r="AZ545" s="24">
        <v>407</v>
      </c>
      <c r="BA545" s="24">
        <v>479</v>
      </c>
      <c r="BD545" s="24">
        <v>139</v>
      </c>
      <c r="BE545" s="24">
        <v>17</v>
      </c>
      <c r="BF545" s="24">
        <v>525</v>
      </c>
      <c r="BG545" s="24">
        <v>378</v>
      </c>
      <c r="BH545" s="24">
        <v>256</v>
      </c>
      <c r="BI545" s="24">
        <v>193</v>
      </c>
      <c r="BJ545" s="24">
        <v>71</v>
      </c>
      <c r="BK545" s="24">
        <v>554</v>
      </c>
      <c r="BL545" s="24">
        <v>432</v>
      </c>
      <c r="BM545" s="24">
        <v>315</v>
      </c>
      <c r="BN545" s="24">
        <v>247</v>
      </c>
      <c r="BO545" s="24">
        <v>105</v>
      </c>
      <c r="BP545" s="24">
        <v>608</v>
      </c>
      <c r="BQ545" s="24">
        <v>486</v>
      </c>
      <c r="BR545" s="24">
        <v>369</v>
      </c>
      <c r="BS545" s="24">
        <v>151</v>
      </c>
      <c r="BT545" s="24">
        <v>34</v>
      </c>
      <c r="BU545" s="24">
        <v>537</v>
      </c>
      <c r="BV545" s="24">
        <v>420</v>
      </c>
      <c r="BW545" s="24">
        <v>298</v>
      </c>
      <c r="BX545" s="24">
        <v>210</v>
      </c>
      <c r="BY545" s="24">
        <v>88</v>
      </c>
      <c r="BZ545" s="24">
        <v>591</v>
      </c>
      <c r="CA545" s="24">
        <v>474</v>
      </c>
      <c r="CB545" s="24">
        <v>327</v>
      </c>
    </row>
    <row r="546" spans="2:80" ht="15" x14ac:dyDescent="0.25">
      <c r="B546" s="24">
        <v>253</v>
      </c>
      <c r="C546" s="24">
        <v>317</v>
      </c>
      <c r="D546" s="24">
        <v>356</v>
      </c>
      <c r="E546" s="24">
        <v>300</v>
      </c>
      <c r="F546" s="24">
        <v>339</v>
      </c>
      <c r="G546" s="24">
        <v>515</v>
      </c>
      <c r="H546" s="24">
        <v>554</v>
      </c>
      <c r="I546" s="24">
        <v>618</v>
      </c>
      <c r="J546" s="24">
        <v>532</v>
      </c>
      <c r="K546" s="24">
        <v>596</v>
      </c>
      <c r="L546" s="24">
        <v>208</v>
      </c>
      <c r="M546" s="24">
        <v>169</v>
      </c>
      <c r="N546" s="24">
        <v>230</v>
      </c>
      <c r="O546" s="24">
        <v>186</v>
      </c>
      <c r="P546" s="24">
        <v>147</v>
      </c>
      <c r="Q546" s="24">
        <v>384</v>
      </c>
      <c r="R546" s="24">
        <v>448</v>
      </c>
      <c r="S546" s="24">
        <v>487</v>
      </c>
      <c r="T546" s="24">
        <v>401</v>
      </c>
      <c r="U546" s="24">
        <v>470</v>
      </c>
      <c r="V546" s="24">
        <v>110</v>
      </c>
      <c r="W546" s="24">
        <v>66</v>
      </c>
      <c r="X546" s="24">
        <v>2</v>
      </c>
      <c r="Y546" s="24">
        <v>88</v>
      </c>
      <c r="Z546" s="24">
        <v>49</v>
      </c>
      <c r="AC546" s="24">
        <v>516</v>
      </c>
      <c r="AD546" s="24">
        <v>588</v>
      </c>
      <c r="AE546" s="24">
        <v>602</v>
      </c>
      <c r="AF546" s="24">
        <v>560</v>
      </c>
      <c r="AG546" s="24">
        <v>549</v>
      </c>
      <c r="AH546" s="24">
        <v>22</v>
      </c>
      <c r="AI546" s="24">
        <v>94</v>
      </c>
      <c r="AJ546" s="24">
        <v>108</v>
      </c>
      <c r="AK546" s="24">
        <v>61</v>
      </c>
      <c r="AL546" s="24">
        <v>30</v>
      </c>
      <c r="AM546" s="24">
        <v>140</v>
      </c>
      <c r="AN546" s="24">
        <v>207</v>
      </c>
      <c r="AO546" s="24">
        <v>246</v>
      </c>
      <c r="AP546" s="24">
        <v>179</v>
      </c>
      <c r="AQ546" s="24">
        <v>168</v>
      </c>
      <c r="AR546" s="24">
        <v>384</v>
      </c>
      <c r="AS546" s="24">
        <v>451</v>
      </c>
      <c r="AT546" s="24">
        <v>495</v>
      </c>
      <c r="AU546" s="24">
        <v>448</v>
      </c>
      <c r="AV546" s="24">
        <v>412</v>
      </c>
      <c r="AW546" s="24">
        <v>253</v>
      </c>
      <c r="AX546" s="24">
        <v>350</v>
      </c>
      <c r="AY546" s="24">
        <v>364</v>
      </c>
      <c r="AZ546" s="24">
        <v>317</v>
      </c>
      <c r="BA546" s="24">
        <v>281</v>
      </c>
      <c r="BD546" s="24">
        <v>497</v>
      </c>
      <c r="BE546" s="24">
        <v>355</v>
      </c>
      <c r="BF546" s="24">
        <v>233</v>
      </c>
      <c r="BG546" s="24">
        <v>111</v>
      </c>
      <c r="BH546" s="24">
        <v>619</v>
      </c>
      <c r="BI546" s="24">
        <v>401</v>
      </c>
      <c r="BJ546" s="24">
        <v>284</v>
      </c>
      <c r="BK546" s="24">
        <v>162</v>
      </c>
      <c r="BL546" s="24">
        <v>45</v>
      </c>
      <c r="BM546" s="24">
        <v>548</v>
      </c>
      <c r="BN546" s="24">
        <v>460</v>
      </c>
      <c r="BO546" s="24">
        <v>338</v>
      </c>
      <c r="BP546" s="24">
        <v>216</v>
      </c>
      <c r="BQ546" s="24">
        <v>99</v>
      </c>
      <c r="BR546" s="24">
        <v>577</v>
      </c>
      <c r="BS546" s="24">
        <v>389</v>
      </c>
      <c r="BT546" s="24">
        <v>267</v>
      </c>
      <c r="BU546" s="24">
        <v>150</v>
      </c>
      <c r="BV546" s="24">
        <v>3</v>
      </c>
      <c r="BW546" s="24">
        <v>506</v>
      </c>
      <c r="BX546" s="24">
        <v>443</v>
      </c>
      <c r="BY546" s="24">
        <v>321</v>
      </c>
      <c r="BZ546" s="24">
        <v>179</v>
      </c>
      <c r="CA546" s="24">
        <v>57</v>
      </c>
      <c r="CB546" s="24">
        <v>565</v>
      </c>
    </row>
    <row r="547" spans="2:80" ht="15" x14ac:dyDescent="0.25">
      <c r="B547" s="24">
        <v>375</v>
      </c>
      <c r="C547" s="24">
        <v>289</v>
      </c>
      <c r="D547" s="24">
        <v>328</v>
      </c>
      <c r="E547" s="24">
        <v>267</v>
      </c>
      <c r="F547" s="24">
        <v>306</v>
      </c>
      <c r="G547" s="24">
        <v>607</v>
      </c>
      <c r="H547" s="24">
        <v>546</v>
      </c>
      <c r="I547" s="24">
        <v>590</v>
      </c>
      <c r="J547" s="24">
        <v>504</v>
      </c>
      <c r="K547" s="24">
        <v>568</v>
      </c>
      <c r="L547" s="24">
        <v>180</v>
      </c>
      <c r="M547" s="24">
        <v>136</v>
      </c>
      <c r="N547" s="24">
        <v>222</v>
      </c>
      <c r="O547" s="24">
        <v>158</v>
      </c>
      <c r="P547" s="24">
        <v>244</v>
      </c>
      <c r="Q547" s="24">
        <v>476</v>
      </c>
      <c r="R547" s="24">
        <v>420</v>
      </c>
      <c r="S547" s="24">
        <v>459</v>
      </c>
      <c r="T547" s="24">
        <v>398</v>
      </c>
      <c r="U547" s="24">
        <v>437</v>
      </c>
      <c r="V547" s="24">
        <v>13</v>
      </c>
      <c r="W547" s="24">
        <v>99</v>
      </c>
      <c r="X547" s="24">
        <v>35</v>
      </c>
      <c r="Y547" s="24">
        <v>116</v>
      </c>
      <c r="Z547" s="24">
        <v>52</v>
      </c>
      <c r="AC547" s="24">
        <v>574</v>
      </c>
      <c r="AD547" s="24">
        <v>527</v>
      </c>
      <c r="AE547" s="24">
        <v>585</v>
      </c>
      <c r="AF547" s="24">
        <v>616</v>
      </c>
      <c r="AG547" s="24">
        <v>513</v>
      </c>
      <c r="AH547" s="24">
        <v>55</v>
      </c>
      <c r="AI547" s="24">
        <v>33</v>
      </c>
      <c r="AJ547" s="24">
        <v>86</v>
      </c>
      <c r="AK547" s="24">
        <v>122</v>
      </c>
      <c r="AL547" s="24">
        <v>19</v>
      </c>
      <c r="AM547" s="24">
        <v>193</v>
      </c>
      <c r="AN547" s="24">
        <v>171</v>
      </c>
      <c r="AO547" s="24">
        <v>204</v>
      </c>
      <c r="AP547" s="24">
        <v>240</v>
      </c>
      <c r="AQ547" s="24">
        <v>132</v>
      </c>
      <c r="AR547" s="24">
        <v>437</v>
      </c>
      <c r="AS547" s="24">
        <v>420</v>
      </c>
      <c r="AT547" s="24">
        <v>473</v>
      </c>
      <c r="AU547" s="24">
        <v>484</v>
      </c>
      <c r="AV547" s="24">
        <v>376</v>
      </c>
      <c r="AW547" s="24">
        <v>306</v>
      </c>
      <c r="AX547" s="24">
        <v>289</v>
      </c>
      <c r="AY547" s="24">
        <v>342</v>
      </c>
      <c r="AZ547" s="24">
        <v>353</v>
      </c>
      <c r="BA547" s="24">
        <v>275</v>
      </c>
      <c r="BD547" s="24">
        <v>507</v>
      </c>
      <c r="BE547" s="24">
        <v>390</v>
      </c>
      <c r="BF547" s="24">
        <v>268</v>
      </c>
      <c r="BG547" s="24">
        <v>146</v>
      </c>
      <c r="BH547" s="24">
        <v>4</v>
      </c>
      <c r="BI547" s="24">
        <v>561</v>
      </c>
      <c r="BJ547" s="24">
        <v>444</v>
      </c>
      <c r="BK547" s="24">
        <v>322</v>
      </c>
      <c r="BL547" s="24">
        <v>180</v>
      </c>
      <c r="BM547" s="24">
        <v>58</v>
      </c>
      <c r="BN547" s="24">
        <v>620</v>
      </c>
      <c r="BO547" s="24">
        <v>498</v>
      </c>
      <c r="BP547" s="24">
        <v>351</v>
      </c>
      <c r="BQ547" s="24">
        <v>234</v>
      </c>
      <c r="BR547" s="24">
        <v>112</v>
      </c>
      <c r="BS547" s="24">
        <v>549</v>
      </c>
      <c r="BT547" s="24">
        <v>402</v>
      </c>
      <c r="BU547" s="24">
        <v>285</v>
      </c>
      <c r="BV547" s="24">
        <v>163</v>
      </c>
      <c r="BW547" s="24">
        <v>41</v>
      </c>
      <c r="BX547" s="24">
        <v>578</v>
      </c>
      <c r="BY547" s="24">
        <v>456</v>
      </c>
      <c r="BZ547" s="24">
        <v>339</v>
      </c>
      <c r="CA547" s="24">
        <v>217</v>
      </c>
      <c r="CB547" s="24">
        <v>100</v>
      </c>
    </row>
    <row r="548" spans="2:80" ht="15" x14ac:dyDescent="0.25">
      <c r="B548" s="24">
        <v>342</v>
      </c>
      <c r="C548" s="24">
        <v>256</v>
      </c>
      <c r="D548" s="24">
        <v>325</v>
      </c>
      <c r="E548" s="24">
        <v>364</v>
      </c>
      <c r="F548" s="24">
        <v>278</v>
      </c>
      <c r="G548" s="24">
        <v>579</v>
      </c>
      <c r="H548" s="24">
        <v>518</v>
      </c>
      <c r="I548" s="24">
        <v>557</v>
      </c>
      <c r="J548" s="24">
        <v>621</v>
      </c>
      <c r="K548" s="24">
        <v>540</v>
      </c>
      <c r="L548" s="24">
        <v>172</v>
      </c>
      <c r="M548" s="24">
        <v>233</v>
      </c>
      <c r="N548" s="24">
        <v>194</v>
      </c>
      <c r="O548" s="24">
        <v>130</v>
      </c>
      <c r="P548" s="24">
        <v>211</v>
      </c>
      <c r="Q548" s="24">
        <v>473</v>
      </c>
      <c r="R548" s="24">
        <v>387</v>
      </c>
      <c r="S548" s="24">
        <v>426</v>
      </c>
      <c r="T548" s="24">
        <v>495</v>
      </c>
      <c r="U548" s="24">
        <v>409</v>
      </c>
      <c r="V548" s="24">
        <v>41</v>
      </c>
      <c r="W548" s="24">
        <v>102</v>
      </c>
      <c r="X548" s="24">
        <v>63</v>
      </c>
      <c r="Y548" s="24">
        <v>24</v>
      </c>
      <c r="Z548" s="24">
        <v>85</v>
      </c>
      <c r="AC548" s="24">
        <v>535</v>
      </c>
      <c r="AD548" s="24">
        <v>624</v>
      </c>
      <c r="AE548" s="24">
        <v>563</v>
      </c>
      <c r="AF548" s="24">
        <v>502</v>
      </c>
      <c r="AG548" s="24">
        <v>591</v>
      </c>
      <c r="AH548" s="24">
        <v>36</v>
      </c>
      <c r="AI548" s="24">
        <v>105</v>
      </c>
      <c r="AJ548" s="24">
        <v>69</v>
      </c>
      <c r="AK548" s="24">
        <v>8</v>
      </c>
      <c r="AL548" s="24">
        <v>97</v>
      </c>
      <c r="AM548" s="24">
        <v>154</v>
      </c>
      <c r="AN548" s="24">
        <v>243</v>
      </c>
      <c r="AO548" s="24">
        <v>182</v>
      </c>
      <c r="AP548" s="24">
        <v>146</v>
      </c>
      <c r="AQ548" s="24">
        <v>215</v>
      </c>
      <c r="AR548" s="24">
        <v>423</v>
      </c>
      <c r="AS548" s="24">
        <v>487</v>
      </c>
      <c r="AT548" s="24">
        <v>426</v>
      </c>
      <c r="AU548" s="24">
        <v>395</v>
      </c>
      <c r="AV548" s="24">
        <v>459</v>
      </c>
      <c r="AW548" s="24">
        <v>292</v>
      </c>
      <c r="AX548" s="24">
        <v>356</v>
      </c>
      <c r="AY548" s="24">
        <v>325</v>
      </c>
      <c r="AZ548" s="24">
        <v>264</v>
      </c>
      <c r="BA548" s="24">
        <v>328</v>
      </c>
      <c r="BD548" s="24">
        <v>42</v>
      </c>
      <c r="BE548" s="24">
        <v>550</v>
      </c>
      <c r="BF548" s="24">
        <v>403</v>
      </c>
      <c r="BG548" s="24">
        <v>281</v>
      </c>
      <c r="BH548" s="24">
        <v>164</v>
      </c>
      <c r="BI548" s="24">
        <v>96</v>
      </c>
      <c r="BJ548" s="24">
        <v>579</v>
      </c>
      <c r="BK548" s="24">
        <v>457</v>
      </c>
      <c r="BL548" s="24">
        <v>340</v>
      </c>
      <c r="BM548" s="24">
        <v>218</v>
      </c>
      <c r="BN548" s="24">
        <v>5</v>
      </c>
      <c r="BO548" s="24">
        <v>508</v>
      </c>
      <c r="BP548" s="24">
        <v>386</v>
      </c>
      <c r="BQ548" s="24">
        <v>269</v>
      </c>
      <c r="BR548" s="24">
        <v>147</v>
      </c>
      <c r="BS548" s="24">
        <v>59</v>
      </c>
      <c r="BT548" s="24">
        <v>562</v>
      </c>
      <c r="BU548" s="24">
        <v>445</v>
      </c>
      <c r="BV548" s="24">
        <v>323</v>
      </c>
      <c r="BW548" s="24">
        <v>176</v>
      </c>
      <c r="BX548" s="24">
        <v>113</v>
      </c>
      <c r="BY548" s="24">
        <v>616</v>
      </c>
      <c r="BZ548" s="24">
        <v>499</v>
      </c>
      <c r="CA548" s="24">
        <v>352</v>
      </c>
      <c r="CB548" s="24">
        <v>235</v>
      </c>
    </row>
    <row r="549" spans="2:80" ht="15" x14ac:dyDescent="0.25">
      <c r="B549" s="24">
        <v>314</v>
      </c>
      <c r="C549" s="24">
        <v>353</v>
      </c>
      <c r="D549" s="24">
        <v>292</v>
      </c>
      <c r="E549" s="24">
        <v>331</v>
      </c>
      <c r="F549" s="24">
        <v>275</v>
      </c>
      <c r="G549" s="24">
        <v>571</v>
      </c>
      <c r="H549" s="24">
        <v>615</v>
      </c>
      <c r="I549" s="24">
        <v>529</v>
      </c>
      <c r="J549" s="24">
        <v>593</v>
      </c>
      <c r="K549" s="24">
        <v>507</v>
      </c>
      <c r="L549" s="24">
        <v>144</v>
      </c>
      <c r="M549" s="24">
        <v>205</v>
      </c>
      <c r="N549" s="24">
        <v>161</v>
      </c>
      <c r="O549" s="24">
        <v>247</v>
      </c>
      <c r="P549" s="24">
        <v>183</v>
      </c>
      <c r="Q549" s="24">
        <v>445</v>
      </c>
      <c r="R549" s="24">
        <v>484</v>
      </c>
      <c r="S549" s="24">
        <v>423</v>
      </c>
      <c r="T549" s="24">
        <v>462</v>
      </c>
      <c r="U549" s="24">
        <v>376</v>
      </c>
      <c r="V549" s="24">
        <v>74</v>
      </c>
      <c r="W549" s="24">
        <v>10</v>
      </c>
      <c r="X549" s="24">
        <v>91</v>
      </c>
      <c r="Y549" s="24">
        <v>27</v>
      </c>
      <c r="Z549" s="24">
        <v>113</v>
      </c>
      <c r="AC549" s="24">
        <v>613</v>
      </c>
      <c r="AD549" s="24">
        <v>510</v>
      </c>
      <c r="AE549" s="24">
        <v>541</v>
      </c>
      <c r="AF549" s="24">
        <v>599</v>
      </c>
      <c r="AG549" s="24">
        <v>552</v>
      </c>
      <c r="AH549" s="24">
        <v>119</v>
      </c>
      <c r="AI549" s="24">
        <v>11</v>
      </c>
      <c r="AJ549" s="24">
        <v>47</v>
      </c>
      <c r="AK549" s="24">
        <v>80</v>
      </c>
      <c r="AL549" s="24">
        <v>58</v>
      </c>
      <c r="AM549" s="24">
        <v>232</v>
      </c>
      <c r="AN549" s="24">
        <v>129</v>
      </c>
      <c r="AO549" s="24">
        <v>165</v>
      </c>
      <c r="AP549" s="24">
        <v>218</v>
      </c>
      <c r="AQ549" s="24">
        <v>196</v>
      </c>
      <c r="AR549" s="24">
        <v>476</v>
      </c>
      <c r="AS549" s="24">
        <v>398</v>
      </c>
      <c r="AT549" s="24">
        <v>409</v>
      </c>
      <c r="AU549" s="24">
        <v>462</v>
      </c>
      <c r="AV549" s="24">
        <v>445</v>
      </c>
      <c r="AW549" s="24">
        <v>375</v>
      </c>
      <c r="AX549" s="24">
        <v>267</v>
      </c>
      <c r="AY549" s="24">
        <v>278</v>
      </c>
      <c r="AZ549" s="24">
        <v>331</v>
      </c>
      <c r="BA549" s="24">
        <v>314</v>
      </c>
      <c r="BD549" s="24">
        <v>177</v>
      </c>
      <c r="BE549" s="24">
        <v>60</v>
      </c>
      <c r="BF549" s="24">
        <v>563</v>
      </c>
      <c r="BG549" s="24">
        <v>441</v>
      </c>
      <c r="BH549" s="24">
        <v>324</v>
      </c>
      <c r="BI549" s="24">
        <v>231</v>
      </c>
      <c r="BJ549" s="24">
        <v>114</v>
      </c>
      <c r="BK549" s="24">
        <v>617</v>
      </c>
      <c r="BL549" s="24">
        <v>500</v>
      </c>
      <c r="BM549" s="24">
        <v>353</v>
      </c>
      <c r="BN549" s="24">
        <v>165</v>
      </c>
      <c r="BO549" s="24">
        <v>43</v>
      </c>
      <c r="BP549" s="24">
        <v>546</v>
      </c>
      <c r="BQ549" s="24">
        <v>404</v>
      </c>
      <c r="BR549" s="24">
        <v>282</v>
      </c>
      <c r="BS549" s="24">
        <v>219</v>
      </c>
      <c r="BT549" s="24">
        <v>97</v>
      </c>
      <c r="BU549" s="24">
        <v>580</v>
      </c>
      <c r="BV549" s="24">
        <v>458</v>
      </c>
      <c r="BW549" s="24">
        <v>336</v>
      </c>
      <c r="BX549" s="24">
        <v>148</v>
      </c>
      <c r="BY549" s="24">
        <v>1</v>
      </c>
      <c r="BZ549" s="24">
        <v>509</v>
      </c>
      <c r="CA549" s="24">
        <v>387</v>
      </c>
      <c r="CB549" s="24">
        <v>270</v>
      </c>
    </row>
    <row r="550" spans="2:80" ht="15" x14ac:dyDescent="0.25">
      <c r="B550" s="24">
        <v>281</v>
      </c>
      <c r="C550" s="24">
        <v>350</v>
      </c>
      <c r="D550" s="24">
        <v>264</v>
      </c>
      <c r="E550" s="24">
        <v>303</v>
      </c>
      <c r="F550" s="24">
        <v>367</v>
      </c>
      <c r="G550" s="24">
        <v>543</v>
      </c>
      <c r="H550" s="24">
        <v>582</v>
      </c>
      <c r="I550" s="24">
        <v>521</v>
      </c>
      <c r="J550" s="24">
        <v>565</v>
      </c>
      <c r="K550" s="24">
        <v>604</v>
      </c>
      <c r="L550" s="24">
        <v>236</v>
      </c>
      <c r="M550" s="24">
        <v>197</v>
      </c>
      <c r="N550" s="24">
        <v>133</v>
      </c>
      <c r="O550" s="24">
        <v>219</v>
      </c>
      <c r="P550" s="24">
        <v>155</v>
      </c>
      <c r="Q550" s="24">
        <v>412</v>
      </c>
      <c r="R550" s="24">
        <v>451</v>
      </c>
      <c r="S550" s="24">
        <v>395</v>
      </c>
      <c r="T550" s="24">
        <v>434</v>
      </c>
      <c r="U550" s="24">
        <v>498</v>
      </c>
      <c r="V550" s="24">
        <v>77</v>
      </c>
      <c r="W550" s="24">
        <v>38</v>
      </c>
      <c r="X550" s="24">
        <v>124</v>
      </c>
      <c r="Y550" s="24">
        <v>60</v>
      </c>
      <c r="Z550" s="24">
        <v>16</v>
      </c>
      <c r="AC550" s="24">
        <v>577</v>
      </c>
      <c r="AD550" s="24">
        <v>566</v>
      </c>
      <c r="AE550" s="24">
        <v>524</v>
      </c>
      <c r="AF550" s="24">
        <v>538</v>
      </c>
      <c r="AG550" s="24">
        <v>610</v>
      </c>
      <c r="AH550" s="24">
        <v>83</v>
      </c>
      <c r="AI550" s="24">
        <v>72</v>
      </c>
      <c r="AJ550" s="24">
        <v>5</v>
      </c>
      <c r="AK550" s="24">
        <v>44</v>
      </c>
      <c r="AL550" s="24">
        <v>111</v>
      </c>
      <c r="AM550" s="24">
        <v>221</v>
      </c>
      <c r="AN550" s="24">
        <v>190</v>
      </c>
      <c r="AO550" s="24">
        <v>143</v>
      </c>
      <c r="AP550" s="24">
        <v>157</v>
      </c>
      <c r="AQ550" s="24">
        <v>229</v>
      </c>
      <c r="AR550" s="24">
        <v>470</v>
      </c>
      <c r="AS550" s="24">
        <v>434</v>
      </c>
      <c r="AT550" s="24">
        <v>387</v>
      </c>
      <c r="AU550" s="24">
        <v>401</v>
      </c>
      <c r="AV550" s="24">
        <v>498</v>
      </c>
      <c r="AW550" s="24">
        <v>339</v>
      </c>
      <c r="AX550" s="24">
        <v>303</v>
      </c>
      <c r="AY550" s="24">
        <v>256</v>
      </c>
      <c r="AZ550" s="24">
        <v>300</v>
      </c>
      <c r="BA550" s="24">
        <v>367</v>
      </c>
      <c r="BD550" s="24">
        <v>337</v>
      </c>
      <c r="BE550" s="24">
        <v>220</v>
      </c>
      <c r="BF550" s="24">
        <v>98</v>
      </c>
      <c r="BG550" s="24">
        <v>576</v>
      </c>
      <c r="BH550" s="24">
        <v>459</v>
      </c>
      <c r="BI550" s="24">
        <v>266</v>
      </c>
      <c r="BJ550" s="24">
        <v>149</v>
      </c>
      <c r="BK550" s="24">
        <v>2</v>
      </c>
      <c r="BL550" s="24">
        <v>510</v>
      </c>
      <c r="BM550" s="24">
        <v>388</v>
      </c>
      <c r="BN550" s="24">
        <v>325</v>
      </c>
      <c r="BO550" s="24">
        <v>178</v>
      </c>
      <c r="BP550" s="24">
        <v>56</v>
      </c>
      <c r="BQ550" s="24">
        <v>564</v>
      </c>
      <c r="BR550" s="24">
        <v>442</v>
      </c>
      <c r="BS550" s="24">
        <v>354</v>
      </c>
      <c r="BT550" s="24">
        <v>232</v>
      </c>
      <c r="BU550" s="24">
        <v>115</v>
      </c>
      <c r="BV550" s="24">
        <v>618</v>
      </c>
      <c r="BW550" s="24">
        <v>496</v>
      </c>
      <c r="BX550" s="24">
        <v>283</v>
      </c>
      <c r="BY550" s="24">
        <v>161</v>
      </c>
      <c r="BZ550" s="24">
        <v>44</v>
      </c>
      <c r="CA550" s="24">
        <v>547</v>
      </c>
      <c r="CB550" s="24">
        <v>405</v>
      </c>
    </row>
    <row r="551" spans="2:80" ht="15" x14ac:dyDescent="0.25">
      <c r="B551" s="24">
        <v>134</v>
      </c>
      <c r="C551" s="24">
        <v>198</v>
      </c>
      <c r="D551" s="24">
        <v>237</v>
      </c>
      <c r="E551" s="24">
        <v>151</v>
      </c>
      <c r="F551" s="24">
        <v>220</v>
      </c>
      <c r="G551" s="24">
        <v>485</v>
      </c>
      <c r="H551" s="24">
        <v>441</v>
      </c>
      <c r="I551" s="24">
        <v>377</v>
      </c>
      <c r="J551" s="24">
        <v>463</v>
      </c>
      <c r="K551" s="24">
        <v>424</v>
      </c>
      <c r="L551" s="24">
        <v>89</v>
      </c>
      <c r="M551" s="24">
        <v>50</v>
      </c>
      <c r="N551" s="24">
        <v>106</v>
      </c>
      <c r="O551" s="24">
        <v>67</v>
      </c>
      <c r="P551" s="24">
        <v>3</v>
      </c>
      <c r="Q551" s="24">
        <v>265</v>
      </c>
      <c r="R551" s="24">
        <v>304</v>
      </c>
      <c r="S551" s="24">
        <v>368</v>
      </c>
      <c r="T551" s="24">
        <v>282</v>
      </c>
      <c r="U551" s="24">
        <v>346</v>
      </c>
      <c r="V551" s="24">
        <v>522</v>
      </c>
      <c r="W551" s="24">
        <v>561</v>
      </c>
      <c r="X551" s="24">
        <v>605</v>
      </c>
      <c r="Y551" s="24">
        <v>544</v>
      </c>
      <c r="Z551" s="24">
        <v>583</v>
      </c>
      <c r="AC551" s="24">
        <v>378</v>
      </c>
      <c r="AD551" s="24">
        <v>475</v>
      </c>
      <c r="AE551" s="24">
        <v>489</v>
      </c>
      <c r="AF551" s="24">
        <v>442</v>
      </c>
      <c r="AG551" s="24">
        <v>406</v>
      </c>
      <c r="AH551" s="24">
        <v>265</v>
      </c>
      <c r="AI551" s="24">
        <v>332</v>
      </c>
      <c r="AJ551" s="24">
        <v>371</v>
      </c>
      <c r="AK551" s="24">
        <v>304</v>
      </c>
      <c r="AL551" s="24">
        <v>293</v>
      </c>
      <c r="AM551" s="24">
        <v>9</v>
      </c>
      <c r="AN551" s="24">
        <v>76</v>
      </c>
      <c r="AO551" s="24">
        <v>120</v>
      </c>
      <c r="AP551" s="24">
        <v>73</v>
      </c>
      <c r="AQ551" s="24">
        <v>37</v>
      </c>
      <c r="AR551" s="24">
        <v>141</v>
      </c>
      <c r="AS551" s="24">
        <v>213</v>
      </c>
      <c r="AT551" s="24">
        <v>227</v>
      </c>
      <c r="AU551" s="24">
        <v>185</v>
      </c>
      <c r="AV551" s="24">
        <v>174</v>
      </c>
      <c r="AW551" s="24">
        <v>522</v>
      </c>
      <c r="AX551" s="24">
        <v>594</v>
      </c>
      <c r="AY551" s="24">
        <v>608</v>
      </c>
      <c r="AZ551" s="24">
        <v>561</v>
      </c>
      <c r="BA551" s="24">
        <v>530</v>
      </c>
      <c r="BD551" s="24">
        <v>575</v>
      </c>
      <c r="BE551" s="24">
        <v>428</v>
      </c>
      <c r="BF551" s="24">
        <v>306</v>
      </c>
      <c r="BG551" s="24">
        <v>189</v>
      </c>
      <c r="BH551" s="24">
        <v>67</v>
      </c>
      <c r="BI551" s="24">
        <v>604</v>
      </c>
      <c r="BJ551" s="24">
        <v>482</v>
      </c>
      <c r="BK551" s="24">
        <v>365</v>
      </c>
      <c r="BL551" s="24">
        <v>243</v>
      </c>
      <c r="BM551" s="24">
        <v>121</v>
      </c>
      <c r="BN551" s="24">
        <v>533</v>
      </c>
      <c r="BO551" s="24">
        <v>411</v>
      </c>
      <c r="BP551" s="24">
        <v>294</v>
      </c>
      <c r="BQ551" s="24">
        <v>172</v>
      </c>
      <c r="BR551" s="24">
        <v>30</v>
      </c>
      <c r="BS551" s="24">
        <v>587</v>
      </c>
      <c r="BT551" s="24">
        <v>470</v>
      </c>
      <c r="BU551" s="24">
        <v>348</v>
      </c>
      <c r="BV551" s="24">
        <v>201</v>
      </c>
      <c r="BW551" s="24">
        <v>84</v>
      </c>
      <c r="BX551" s="24">
        <v>516</v>
      </c>
      <c r="BY551" s="24">
        <v>399</v>
      </c>
      <c r="BZ551" s="24">
        <v>252</v>
      </c>
      <c r="CA551" s="24">
        <v>135</v>
      </c>
      <c r="CB551" s="24">
        <v>13</v>
      </c>
    </row>
    <row r="552" spans="2:80" ht="15" x14ac:dyDescent="0.25">
      <c r="B552" s="24">
        <v>226</v>
      </c>
      <c r="C552" s="24">
        <v>170</v>
      </c>
      <c r="D552" s="24">
        <v>209</v>
      </c>
      <c r="E552" s="24">
        <v>148</v>
      </c>
      <c r="F552" s="24">
        <v>187</v>
      </c>
      <c r="G552" s="24">
        <v>388</v>
      </c>
      <c r="H552" s="24">
        <v>474</v>
      </c>
      <c r="I552" s="24">
        <v>410</v>
      </c>
      <c r="J552" s="24">
        <v>491</v>
      </c>
      <c r="K552" s="24">
        <v>427</v>
      </c>
      <c r="L552" s="24">
        <v>56</v>
      </c>
      <c r="M552" s="24">
        <v>17</v>
      </c>
      <c r="N552" s="24">
        <v>78</v>
      </c>
      <c r="O552" s="24">
        <v>39</v>
      </c>
      <c r="P552" s="24">
        <v>125</v>
      </c>
      <c r="Q552" s="24">
        <v>357</v>
      </c>
      <c r="R552" s="24">
        <v>296</v>
      </c>
      <c r="S552" s="24">
        <v>340</v>
      </c>
      <c r="T552" s="24">
        <v>254</v>
      </c>
      <c r="U552" s="24">
        <v>318</v>
      </c>
      <c r="V552" s="24">
        <v>619</v>
      </c>
      <c r="W552" s="24">
        <v>533</v>
      </c>
      <c r="X552" s="24">
        <v>597</v>
      </c>
      <c r="Y552" s="24">
        <v>511</v>
      </c>
      <c r="Z552" s="24">
        <v>555</v>
      </c>
      <c r="AC552" s="24">
        <v>431</v>
      </c>
      <c r="AD552" s="24">
        <v>414</v>
      </c>
      <c r="AE552" s="24">
        <v>467</v>
      </c>
      <c r="AF552" s="24">
        <v>478</v>
      </c>
      <c r="AG552" s="24">
        <v>400</v>
      </c>
      <c r="AH552" s="24">
        <v>318</v>
      </c>
      <c r="AI552" s="24">
        <v>296</v>
      </c>
      <c r="AJ552" s="24">
        <v>329</v>
      </c>
      <c r="AK552" s="24">
        <v>365</v>
      </c>
      <c r="AL552" s="24">
        <v>257</v>
      </c>
      <c r="AM552" s="24">
        <v>62</v>
      </c>
      <c r="AN552" s="24">
        <v>45</v>
      </c>
      <c r="AO552" s="24">
        <v>98</v>
      </c>
      <c r="AP552" s="24">
        <v>109</v>
      </c>
      <c r="AQ552" s="24">
        <v>1</v>
      </c>
      <c r="AR552" s="24">
        <v>199</v>
      </c>
      <c r="AS552" s="24">
        <v>152</v>
      </c>
      <c r="AT552" s="24">
        <v>210</v>
      </c>
      <c r="AU552" s="24">
        <v>241</v>
      </c>
      <c r="AV552" s="24">
        <v>138</v>
      </c>
      <c r="AW552" s="24">
        <v>555</v>
      </c>
      <c r="AX552" s="24">
        <v>533</v>
      </c>
      <c r="AY552" s="24">
        <v>586</v>
      </c>
      <c r="AZ552" s="24">
        <v>622</v>
      </c>
      <c r="BA552" s="24">
        <v>519</v>
      </c>
      <c r="BD552" s="24">
        <v>85</v>
      </c>
      <c r="BE552" s="24">
        <v>588</v>
      </c>
      <c r="BF552" s="24">
        <v>466</v>
      </c>
      <c r="BG552" s="24">
        <v>349</v>
      </c>
      <c r="BH552" s="24">
        <v>202</v>
      </c>
      <c r="BI552" s="24">
        <v>14</v>
      </c>
      <c r="BJ552" s="24">
        <v>517</v>
      </c>
      <c r="BK552" s="24">
        <v>400</v>
      </c>
      <c r="BL552" s="24">
        <v>253</v>
      </c>
      <c r="BM552" s="24">
        <v>131</v>
      </c>
      <c r="BN552" s="24">
        <v>68</v>
      </c>
      <c r="BO552" s="24">
        <v>571</v>
      </c>
      <c r="BP552" s="24">
        <v>429</v>
      </c>
      <c r="BQ552" s="24">
        <v>307</v>
      </c>
      <c r="BR552" s="24">
        <v>190</v>
      </c>
      <c r="BS552" s="24">
        <v>122</v>
      </c>
      <c r="BT552" s="24">
        <v>605</v>
      </c>
      <c r="BU552" s="24">
        <v>483</v>
      </c>
      <c r="BV552" s="24">
        <v>361</v>
      </c>
      <c r="BW552" s="24">
        <v>244</v>
      </c>
      <c r="BX552" s="24">
        <v>26</v>
      </c>
      <c r="BY552" s="24">
        <v>534</v>
      </c>
      <c r="BZ552" s="24">
        <v>412</v>
      </c>
      <c r="CA552" s="24">
        <v>295</v>
      </c>
      <c r="CB552" s="24">
        <v>173</v>
      </c>
    </row>
    <row r="553" spans="2:80" ht="15" x14ac:dyDescent="0.25">
      <c r="B553" s="24">
        <v>223</v>
      </c>
      <c r="C553" s="24">
        <v>137</v>
      </c>
      <c r="D553" s="24">
        <v>176</v>
      </c>
      <c r="E553" s="24">
        <v>245</v>
      </c>
      <c r="F553" s="24">
        <v>159</v>
      </c>
      <c r="G553" s="24">
        <v>416</v>
      </c>
      <c r="H553" s="24">
        <v>477</v>
      </c>
      <c r="I553" s="24">
        <v>438</v>
      </c>
      <c r="J553" s="24">
        <v>399</v>
      </c>
      <c r="K553" s="24">
        <v>460</v>
      </c>
      <c r="L553" s="24">
        <v>28</v>
      </c>
      <c r="M553" s="24">
        <v>114</v>
      </c>
      <c r="N553" s="24">
        <v>75</v>
      </c>
      <c r="O553" s="24">
        <v>6</v>
      </c>
      <c r="P553" s="24">
        <v>92</v>
      </c>
      <c r="Q553" s="24">
        <v>329</v>
      </c>
      <c r="R553" s="24">
        <v>268</v>
      </c>
      <c r="S553" s="24">
        <v>307</v>
      </c>
      <c r="T553" s="24">
        <v>371</v>
      </c>
      <c r="U553" s="24">
        <v>290</v>
      </c>
      <c r="V553" s="24">
        <v>586</v>
      </c>
      <c r="W553" s="24">
        <v>505</v>
      </c>
      <c r="X553" s="24">
        <v>569</v>
      </c>
      <c r="Y553" s="24">
        <v>608</v>
      </c>
      <c r="Z553" s="24">
        <v>547</v>
      </c>
      <c r="AC553" s="24">
        <v>417</v>
      </c>
      <c r="AD553" s="24">
        <v>481</v>
      </c>
      <c r="AE553" s="24">
        <v>450</v>
      </c>
      <c r="AF553" s="24">
        <v>389</v>
      </c>
      <c r="AG553" s="24">
        <v>453</v>
      </c>
      <c r="AH553" s="24">
        <v>279</v>
      </c>
      <c r="AI553" s="24">
        <v>368</v>
      </c>
      <c r="AJ553" s="24">
        <v>307</v>
      </c>
      <c r="AK553" s="24">
        <v>271</v>
      </c>
      <c r="AL553" s="24">
        <v>340</v>
      </c>
      <c r="AM553" s="24">
        <v>48</v>
      </c>
      <c r="AN553" s="24">
        <v>112</v>
      </c>
      <c r="AO553" s="24">
        <v>51</v>
      </c>
      <c r="AP553" s="24">
        <v>20</v>
      </c>
      <c r="AQ553" s="24">
        <v>84</v>
      </c>
      <c r="AR553" s="24">
        <v>160</v>
      </c>
      <c r="AS553" s="24">
        <v>249</v>
      </c>
      <c r="AT553" s="24">
        <v>188</v>
      </c>
      <c r="AU553" s="24">
        <v>127</v>
      </c>
      <c r="AV553" s="24">
        <v>216</v>
      </c>
      <c r="AW553" s="24">
        <v>536</v>
      </c>
      <c r="AX553" s="24">
        <v>605</v>
      </c>
      <c r="AY553" s="24">
        <v>569</v>
      </c>
      <c r="AZ553" s="24">
        <v>508</v>
      </c>
      <c r="BA553" s="24">
        <v>597</v>
      </c>
      <c r="BD553" s="24">
        <v>245</v>
      </c>
      <c r="BE553" s="24">
        <v>123</v>
      </c>
      <c r="BF553" s="24">
        <v>601</v>
      </c>
      <c r="BG553" s="24">
        <v>484</v>
      </c>
      <c r="BH553" s="24">
        <v>362</v>
      </c>
      <c r="BI553" s="24">
        <v>174</v>
      </c>
      <c r="BJ553" s="24">
        <v>27</v>
      </c>
      <c r="BK553" s="24">
        <v>535</v>
      </c>
      <c r="BL553" s="24">
        <v>413</v>
      </c>
      <c r="BM553" s="24">
        <v>291</v>
      </c>
      <c r="BN553" s="24">
        <v>203</v>
      </c>
      <c r="BO553" s="24">
        <v>81</v>
      </c>
      <c r="BP553" s="24">
        <v>589</v>
      </c>
      <c r="BQ553" s="24">
        <v>467</v>
      </c>
      <c r="BR553" s="24">
        <v>350</v>
      </c>
      <c r="BS553" s="24">
        <v>132</v>
      </c>
      <c r="BT553" s="24">
        <v>15</v>
      </c>
      <c r="BU553" s="24">
        <v>518</v>
      </c>
      <c r="BV553" s="24">
        <v>396</v>
      </c>
      <c r="BW553" s="24">
        <v>254</v>
      </c>
      <c r="BX553" s="24">
        <v>186</v>
      </c>
      <c r="BY553" s="24">
        <v>69</v>
      </c>
      <c r="BZ553" s="24">
        <v>572</v>
      </c>
      <c r="CA553" s="24">
        <v>430</v>
      </c>
      <c r="CB553" s="24">
        <v>308</v>
      </c>
    </row>
    <row r="554" spans="2:80" ht="15" x14ac:dyDescent="0.25">
      <c r="B554" s="24">
        <v>195</v>
      </c>
      <c r="C554" s="24">
        <v>234</v>
      </c>
      <c r="D554" s="24">
        <v>173</v>
      </c>
      <c r="E554" s="24">
        <v>212</v>
      </c>
      <c r="F554" s="24">
        <v>126</v>
      </c>
      <c r="G554" s="24">
        <v>449</v>
      </c>
      <c r="H554" s="24">
        <v>385</v>
      </c>
      <c r="I554" s="24">
        <v>466</v>
      </c>
      <c r="J554" s="24">
        <v>402</v>
      </c>
      <c r="K554" s="24">
        <v>488</v>
      </c>
      <c r="L554" s="24">
        <v>25</v>
      </c>
      <c r="M554" s="24">
        <v>81</v>
      </c>
      <c r="N554" s="24">
        <v>42</v>
      </c>
      <c r="O554" s="24">
        <v>103</v>
      </c>
      <c r="P554" s="24">
        <v>64</v>
      </c>
      <c r="Q554" s="24">
        <v>321</v>
      </c>
      <c r="R554" s="24">
        <v>365</v>
      </c>
      <c r="S554" s="24">
        <v>279</v>
      </c>
      <c r="T554" s="24">
        <v>343</v>
      </c>
      <c r="U554" s="24">
        <v>257</v>
      </c>
      <c r="V554" s="24">
        <v>558</v>
      </c>
      <c r="W554" s="24">
        <v>622</v>
      </c>
      <c r="X554" s="24">
        <v>536</v>
      </c>
      <c r="Y554" s="24">
        <v>580</v>
      </c>
      <c r="Z554" s="24">
        <v>519</v>
      </c>
      <c r="AC554" s="24">
        <v>500</v>
      </c>
      <c r="AD554" s="24">
        <v>392</v>
      </c>
      <c r="AE554" s="24">
        <v>403</v>
      </c>
      <c r="AF554" s="24">
        <v>456</v>
      </c>
      <c r="AG554" s="24">
        <v>439</v>
      </c>
      <c r="AH554" s="24">
        <v>357</v>
      </c>
      <c r="AI554" s="24">
        <v>254</v>
      </c>
      <c r="AJ554" s="24">
        <v>290</v>
      </c>
      <c r="AK554" s="24">
        <v>343</v>
      </c>
      <c r="AL554" s="24">
        <v>321</v>
      </c>
      <c r="AM554" s="24">
        <v>101</v>
      </c>
      <c r="AN554" s="24">
        <v>23</v>
      </c>
      <c r="AO554" s="24">
        <v>34</v>
      </c>
      <c r="AP554" s="24">
        <v>87</v>
      </c>
      <c r="AQ554" s="24">
        <v>70</v>
      </c>
      <c r="AR554" s="24">
        <v>238</v>
      </c>
      <c r="AS554" s="24">
        <v>135</v>
      </c>
      <c r="AT554" s="24">
        <v>166</v>
      </c>
      <c r="AU554" s="24">
        <v>224</v>
      </c>
      <c r="AV554" s="24">
        <v>177</v>
      </c>
      <c r="AW554" s="24">
        <v>619</v>
      </c>
      <c r="AX554" s="24">
        <v>511</v>
      </c>
      <c r="AY554" s="24">
        <v>547</v>
      </c>
      <c r="AZ554" s="24">
        <v>580</v>
      </c>
      <c r="BA554" s="24">
        <v>558</v>
      </c>
      <c r="BD554" s="24">
        <v>255</v>
      </c>
      <c r="BE554" s="24">
        <v>133</v>
      </c>
      <c r="BF554" s="24">
        <v>11</v>
      </c>
      <c r="BG554" s="24">
        <v>519</v>
      </c>
      <c r="BH554" s="24">
        <v>397</v>
      </c>
      <c r="BI554" s="24">
        <v>309</v>
      </c>
      <c r="BJ554" s="24">
        <v>187</v>
      </c>
      <c r="BK554" s="24">
        <v>70</v>
      </c>
      <c r="BL554" s="24">
        <v>573</v>
      </c>
      <c r="BM554" s="24">
        <v>426</v>
      </c>
      <c r="BN554" s="24">
        <v>363</v>
      </c>
      <c r="BO554" s="24">
        <v>241</v>
      </c>
      <c r="BP554" s="24">
        <v>124</v>
      </c>
      <c r="BQ554" s="24">
        <v>602</v>
      </c>
      <c r="BR554" s="24">
        <v>485</v>
      </c>
      <c r="BS554" s="24">
        <v>292</v>
      </c>
      <c r="BT554" s="24">
        <v>175</v>
      </c>
      <c r="BU554" s="24">
        <v>28</v>
      </c>
      <c r="BV554" s="24">
        <v>531</v>
      </c>
      <c r="BW554" s="24">
        <v>414</v>
      </c>
      <c r="BX554" s="24">
        <v>346</v>
      </c>
      <c r="BY554" s="24">
        <v>204</v>
      </c>
      <c r="BZ554" s="24">
        <v>82</v>
      </c>
      <c r="CA554" s="24">
        <v>590</v>
      </c>
      <c r="CB554" s="24">
        <v>468</v>
      </c>
    </row>
    <row r="555" spans="2:80" ht="15" x14ac:dyDescent="0.25">
      <c r="B555" s="24">
        <v>162</v>
      </c>
      <c r="C555" s="24">
        <v>201</v>
      </c>
      <c r="D555" s="24">
        <v>145</v>
      </c>
      <c r="E555" s="24">
        <v>184</v>
      </c>
      <c r="F555" s="24">
        <v>248</v>
      </c>
      <c r="G555" s="24">
        <v>452</v>
      </c>
      <c r="H555" s="24">
        <v>413</v>
      </c>
      <c r="I555" s="24">
        <v>499</v>
      </c>
      <c r="J555" s="24">
        <v>435</v>
      </c>
      <c r="K555" s="24">
        <v>391</v>
      </c>
      <c r="L555" s="24">
        <v>117</v>
      </c>
      <c r="M555" s="24">
        <v>53</v>
      </c>
      <c r="N555" s="24">
        <v>14</v>
      </c>
      <c r="O555" s="24">
        <v>100</v>
      </c>
      <c r="P555" s="24">
        <v>31</v>
      </c>
      <c r="Q555" s="24">
        <v>293</v>
      </c>
      <c r="R555" s="24">
        <v>332</v>
      </c>
      <c r="S555" s="24">
        <v>271</v>
      </c>
      <c r="T555" s="24">
        <v>315</v>
      </c>
      <c r="U555" s="24">
        <v>354</v>
      </c>
      <c r="V555" s="24">
        <v>530</v>
      </c>
      <c r="W555" s="24">
        <v>594</v>
      </c>
      <c r="X555" s="24">
        <v>508</v>
      </c>
      <c r="Y555" s="24">
        <v>572</v>
      </c>
      <c r="Z555" s="24">
        <v>611</v>
      </c>
      <c r="AC555" s="24">
        <v>464</v>
      </c>
      <c r="AD555" s="24">
        <v>428</v>
      </c>
      <c r="AE555" s="24">
        <v>381</v>
      </c>
      <c r="AF555" s="24">
        <v>425</v>
      </c>
      <c r="AG555" s="24">
        <v>492</v>
      </c>
      <c r="AH555" s="24">
        <v>346</v>
      </c>
      <c r="AI555" s="24">
        <v>315</v>
      </c>
      <c r="AJ555" s="24">
        <v>268</v>
      </c>
      <c r="AK555" s="24">
        <v>282</v>
      </c>
      <c r="AL555" s="24">
        <v>354</v>
      </c>
      <c r="AM555" s="24">
        <v>95</v>
      </c>
      <c r="AN555" s="24">
        <v>59</v>
      </c>
      <c r="AO555" s="24">
        <v>12</v>
      </c>
      <c r="AP555" s="24">
        <v>26</v>
      </c>
      <c r="AQ555" s="24">
        <v>123</v>
      </c>
      <c r="AR555" s="24">
        <v>202</v>
      </c>
      <c r="AS555" s="24">
        <v>191</v>
      </c>
      <c r="AT555" s="24">
        <v>149</v>
      </c>
      <c r="AU555" s="24">
        <v>163</v>
      </c>
      <c r="AV555" s="24">
        <v>235</v>
      </c>
      <c r="AW555" s="24">
        <v>583</v>
      </c>
      <c r="AX555" s="24">
        <v>572</v>
      </c>
      <c r="AY555" s="24">
        <v>505</v>
      </c>
      <c r="AZ555" s="24">
        <v>544</v>
      </c>
      <c r="BA555" s="24">
        <v>611</v>
      </c>
      <c r="BD555" s="24">
        <v>415</v>
      </c>
      <c r="BE555" s="24">
        <v>293</v>
      </c>
      <c r="BF555" s="24">
        <v>171</v>
      </c>
      <c r="BG555" s="24">
        <v>29</v>
      </c>
      <c r="BH555" s="24">
        <v>532</v>
      </c>
      <c r="BI555" s="24">
        <v>469</v>
      </c>
      <c r="BJ555" s="24">
        <v>347</v>
      </c>
      <c r="BK555" s="24">
        <v>205</v>
      </c>
      <c r="BL555" s="24">
        <v>83</v>
      </c>
      <c r="BM555" s="24">
        <v>586</v>
      </c>
      <c r="BN555" s="24">
        <v>398</v>
      </c>
      <c r="BO555" s="24">
        <v>251</v>
      </c>
      <c r="BP555" s="24">
        <v>134</v>
      </c>
      <c r="BQ555" s="24">
        <v>12</v>
      </c>
      <c r="BR555" s="24">
        <v>520</v>
      </c>
      <c r="BS555" s="24">
        <v>427</v>
      </c>
      <c r="BT555" s="24">
        <v>310</v>
      </c>
      <c r="BU555" s="24">
        <v>188</v>
      </c>
      <c r="BV555" s="24">
        <v>66</v>
      </c>
      <c r="BW555" s="24">
        <v>574</v>
      </c>
      <c r="BX555" s="24">
        <v>481</v>
      </c>
      <c r="BY555" s="24">
        <v>364</v>
      </c>
      <c r="BZ555" s="24">
        <v>242</v>
      </c>
      <c r="CA555" s="24">
        <v>125</v>
      </c>
      <c r="CB555" s="24">
        <v>603</v>
      </c>
    </row>
    <row r="560" spans="2:80" ht="15" x14ac:dyDescent="0.25">
      <c r="N560" s="330" t="s">
        <v>740</v>
      </c>
      <c r="AO560" s="330" t="s">
        <v>742</v>
      </c>
      <c r="BP560" s="330" t="s">
        <v>744</v>
      </c>
    </row>
    <row r="562" spans="2:80" x14ac:dyDescent="0.2">
      <c r="B562" s="335" t="s">
        <v>587</v>
      </c>
      <c r="C562" s="193" t="s">
        <v>596</v>
      </c>
      <c r="D562" s="193" t="s">
        <v>350</v>
      </c>
      <c r="E562" s="193" t="s">
        <v>597</v>
      </c>
      <c r="F562" s="193" t="s">
        <v>314</v>
      </c>
      <c r="G562" s="193" t="s">
        <v>527</v>
      </c>
      <c r="H562" s="193" t="s">
        <v>670</v>
      </c>
      <c r="I562" s="193" t="s">
        <v>264</v>
      </c>
      <c r="J562" s="193" t="s">
        <v>399</v>
      </c>
      <c r="K562" s="193" t="s">
        <v>244</v>
      </c>
      <c r="L562" s="193" t="s">
        <v>105</v>
      </c>
      <c r="M562" s="193" t="s">
        <v>491</v>
      </c>
      <c r="N562" s="336" t="s">
        <v>542</v>
      </c>
      <c r="O562" s="193" t="s">
        <v>541</v>
      </c>
      <c r="P562" s="193" t="s">
        <v>191</v>
      </c>
      <c r="Q562" s="193" t="s">
        <v>421</v>
      </c>
      <c r="R562" s="193" t="s">
        <v>637</v>
      </c>
      <c r="S562" s="193" t="s">
        <v>308</v>
      </c>
      <c r="T562" s="193" t="s">
        <v>367</v>
      </c>
      <c r="U562" s="193" t="s">
        <v>517</v>
      </c>
      <c r="V562" s="193" t="s">
        <v>220</v>
      </c>
      <c r="W562" s="193" t="s">
        <v>218</v>
      </c>
      <c r="X562" s="193" t="s">
        <v>216</v>
      </c>
      <c r="Y562" s="193" t="s">
        <v>219</v>
      </c>
      <c r="Z562" s="337" t="s">
        <v>217</v>
      </c>
      <c r="AC562" s="335" t="s">
        <v>587</v>
      </c>
      <c r="AD562" s="193" t="s">
        <v>650</v>
      </c>
      <c r="AE562" s="193" t="s">
        <v>134</v>
      </c>
      <c r="AF562" s="193" t="s">
        <v>596</v>
      </c>
      <c r="AG562" s="193" t="s">
        <v>230</v>
      </c>
      <c r="AH562" s="193" t="s">
        <v>484</v>
      </c>
      <c r="AI562" s="193" t="s">
        <v>100</v>
      </c>
      <c r="AJ562" s="193" t="s">
        <v>475</v>
      </c>
      <c r="AK562" s="193" t="s">
        <v>198</v>
      </c>
      <c r="AL562" s="193" t="s">
        <v>436</v>
      </c>
      <c r="AM562" s="193" t="s">
        <v>266</v>
      </c>
      <c r="AN562" s="193" t="s">
        <v>500</v>
      </c>
      <c r="AO562" s="336" t="s">
        <v>406</v>
      </c>
      <c r="AP562" s="193" t="s">
        <v>659</v>
      </c>
      <c r="AQ562" s="193" t="s">
        <v>655</v>
      </c>
      <c r="AR562" s="193" t="s">
        <v>527</v>
      </c>
      <c r="AS562" s="193" t="s">
        <v>514</v>
      </c>
      <c r="AT562" s="193" t="s">
        <v>180</v>
      </c>
      <c r="AU562" s="193" t="s">
        <v>670</v>
      </c>
      <c r="AV562" s="193" t="s">
        <v>205</v>
      </c>
      <c r="AW562" s="193" t="s">
        <v>699</v>
      </c>
      <c r="AX562" s="193" t="s">
        <v>189</v>
      </c>
      <c r="AY562" s="193" t="s">
        <v>516</v>
      </c>
      <c r="AZ562" s="193" t="s">
        <v>310</v>
      </c>
      <c r="BA562" s="337" t="s">
        <v>576</v>
      </c>
      <c r="BD562" s="335" t="s">
        <v>141</v>
      </c>
      <c r="BE562" s="193" t="s">
        <v>391</v>
      </c>
      <c r="BF562" s="193" t="s">
        <v>295</v>
      </c>
      <c r="BG562" s="193" t="s">
        <v>249</v>
      </c>
      <c r="BH562" s="193" t="s">
        <v>443</v>
      </c>
      <c r="BI562" s="193" t="s">
        <v>139</v>
      </c>
      <c r="BJ562" s="193" t="s">
        <v>276</v>
      </c>
      <c r="BK562" s="193" t="s">
        <v>236</v>
      </c>
      <c r="BL562" s="193" t="s">
        <v>306</v>
      </c>
      <c r="BM562" s="193" t="s">
        <v>547</v>
      </c>
      <c r="BN562" s="193" t="s">
        <v>453</v>
      </c>
      <c r="BO562" s="193" t="s">
        <v>406</v>
      </c>
      <c r="BP562" s="336" t="s">
        <v>81</v>
      </c>
      <c r="BQ562" s="193" t="s">
        <v>360</v>
      </c>
      <c r="BR562" s="193" t="s">
        <v>480</v>
      </c>
      <c r="BS562" s="193" t="s">
        <v>574</v>
      </c>
      <c r="BT562" s="193" t="s">
        <v>485</v>
      </c>
      <c r="BU562" s="193" t="s">
        <v>103</v>
      </c>
      <c r="BV562" s="193" t="s">
        <v>224</v>
      </c>
      <c r="BW562" s="193" t="s">
        <v>194</v>
      </c>
      <c r="BX562" s="193" t="s">
        <v>508</v>
      </c>
      <c r="BY562" s="193" t="s">
        <v>370</v>
      </c>
      <c r="BZ562" s="193" t="s">
        <v>351</v>
      </c>
      <c r="CA562" s="193" t="s">
        <v>244</v>
      </c>
      <c r="CB562" s="337" t="s">
        <v>344</v>
      </c>
    </row>
    <row r="563" spans="2:80" x14ac:dyDescent="0.2">
      <c r="B563" s="193" t="s">
        <v>579</v>
      </c>
      <c r="C563" s="335" t="s">
        <v>380</v>
      </c>
      <c r="D563" s="193" t="s">
        <v>609</v>
      </c>
      <c r="E563" s="193" t="s">
        <v>630</v>
      </c>
      <c r="F563" s="193" t="s">
        <v>97</v>
      </c>
      <c r="G563" s="193" t="s">
        <v>478</v>
      </c>
      <c r="H563" s="193" t="s">
        <v>304</v>
      </c>
      <c r="I563" s="193" t="s">
        <v>559</v>
      </c>
      <c r="J563" s="193" t="s">
        <v>681</v>
      </c>
      <c r="K563" s="193" t="s">
        <v>323</v>
      </c>
      <c r="L563" s="193" t="s">
        <v>432</v>
      </c>
      <c r="M563" s="193" t="s">
        <v>433</v>
      </c>
      <c r="N563" s="336" t="s">
        <v>251</v>
      </c>
      <c r="O563" s="193" t="s">
        <v>356</v>
      </c>
      <c r="P563" s="193" t="s">
        <v>434</v>
      </c>
      <c r="Q563" s="193" t="s">
        <v>318</v>
      </c>
      <c r="R563" s="193" t="s">
        <v>482</v>
      </c>
      <c r="S563" s="193" t="s">
        <v>556</v>
      </c>
      <c r="T563" s="193" t="s">
        <v>575</v>
      </c>
      <c r="U563" s="193" t="s">
        <v>116</v>
      </c>
      <c r="V563" s="193" t="s">
        <v>340</v>
      </c>
      <c r="W563" s="193" t="s">
        <v>339</v>
      </c>
      <c r="X563" s="193" t="s">
        <v>4</v>
      </c>
      <c r="Y563" s="337" t="s">
        <v>99</v>
      </c>
      <c r="Z563" s="193" t="s">
        <v>338</v>
      </c>
      <c r="AC563" s="193" t="s">
        <v>97</v>
      </c>
      <c r="AD563" s="335" t="s">
        <v>380</v>
      </c>
      <c r="AE563" s="193" t="s">
        <v>572</v>
      </c>
      <c r="AF563" s="193" t="s">
        <v>618</v>
      </c>
      <c r="AG563" s="193" t="s">
        <v>620</v>
      </c>
      <c r="AH563" s="193" t="s">
        <v>395</v>
      </c>
      <c r="AI563" s="193" t="s">
        <v>396</v>
      </c>
      <c r="AJ563" s="193" t="s">
        <v>316</v>
      </c>
      <c r="AK563" s="193" t="s">
        <v>404</v>
      </c>
      <c r="AL563" s="193" t="s">
        <v>171</v>
      </c>
      <c r="AM563" s="193" t="s">
        <v>623</v>
      </c>
      <c r="AN563" s="193" t="s">
        <v>447</v>
      </c>
      <c r="AO563" s="336" t="s">
        <v>606</v>
      </c>
      <c r="AP563" s="193" t="s">
        <v>124</v>
      </c>
      <c r="AQ563" s="193" t="s">
        <v>454</v>
      </c>
      <c r="AR563" s="193" t="s">
        <v>323</v>
      </c>
      <c r="AS563" s="193" t="s">
        <v>304</v>
      </c>
      <c r="AT563" s="193" t="s">
        <v>677</v>
      </c>
      <c r="AU563" s="193" t="s">
        <v>463</v>
      </c>
      <c r="AV563" s="193" t="s">
        <v>545</v>
      </c>
      <c r="AW563" s="193" t="s">
        <v>598</v>
      </c>
      <c r="AX563" s="193" t="s">
        <v>549</v>
      </c>
      <c r="AY563" s="193" t="s">
        <v>361</v>
      </c>
      <c r="AZ563" s="337" t="s">
        <v>693</v>
      </c>
      <c r="BA563" s="193" t="s">
        <v>127</v>
      </c>
      <c r="BD563" s="193" t="s">
        <v>228</v>
      </c>
      <c r="BE563" s="335" t="s">
        <v>430</v>
      </c>
      <c r="BF563" s="193" t="s">
        <v>558</v>
      </c>
      <c r="BG563" s="193" t="s">
        <v>656</v>
      </c>
      <c r="BH563" s="193" t="s">
        <v>205</v>
      </c>
      <c r="BI563" s="193" t="s">
        <v>636</v>
      </c>
      <c r="BJ563" s="193" t="s">
        <v>331</v>
      </c>
      <c r="BK563" s="193" t="s">
        <v>510</v>
      </c>
      <c r="BL563" s="193" t="s">
        <v>615</v>
      </c>
      <c r="BM563" s="193" t="s">
        <v>490</v>
      </c>
      <c r="BN563" s="193" t="s">
        <v>622</v>
      </c>
      <c r="BO563" s="193" t="s">
        <v>422</v>
      </c>
      <c r="BP563" s="336" t="s">
        <v>146</v>
      </c>
      <c r="BQ563" s="193" t="s">
        <v>258</v>
      </c>
      <c r="BR563" s="193" t="s">
        <v>643</v>
      </c>
      <c r="BS563" s="193" t="s">
        <v>122</v>
      </c>
      <c r="BT563" s="193" t="s">
        <v>602</v>
      </c>
      <c r="BU563" s="193" t="s">
        <v>623</v>
      </c>
      <c r="BV563" s="193" t="s">
        <v>280</v>
      </c>
      <c r="BW563" s="193" t="s">
        <v>466</v>
      </c>
      <c r="BX563" s="193" t="s">
        <v>458</v>
      </c>
      <c r="BY563" s="193" t="s">
        <v>579</v>
      </c>
      <c r="BZ563" s="193" t="s">
        <v>315</v>
      </c>
      <c r="CA563" s="337" t="s">
        <v>657</v>
      </c>
      <c r="CB563" s="193" t="s">
        <v>86</v>
      </c>
    </row>
    <row r="564" spans="2:80" x14ac:dyDescent="0.2">
      <c r="B564" s="193" t="s">
        <v>572</v>
      </c>
      <c r="C564" s="193" t="s">
        <v>290</v>
      </c>
      <c r="D564" s="335" t="s">
        <v>573</v>
      </c>
      <c r="E564" s="193" t="s">
        <v>134</v>
      </c>
      <c r="F564" s="193" t="s">
        <v>574</v>
      </c>
      <c r="G564" s="193" t="s">
        <v>677</v>
      </c>
      <c r="H564" s="193" t="s">
        <v>372</v>
      </c>
      <c r="I564" s="193" t="s">
        <v>438</v>
      </c>
      <c r="J564" s="193" t="s">
        <v>180</v>
      </c>
      <c r="K564" s="193" t="s">
        <v>412</v>
      </c>
      <c r="L564" s="193" t="s">
        <v>327</v>
      </c>
      <c r="M564" s="193" t="s">
        <v>298</v>
      </c>
      <c r="N564" s="336" t="s">
        <v>511</v>
      </c>
      <c r="O564" s="193" t="s">
        <v>509</v>
      </c>
      <c r="P564" s="193" t="s">
        <v>510</v>
      </c>
      <c r="Q564" s="193" t="s">
        <v>599</v>
      </c>
      <c r="R564" s="193" t="s">
        <v>364</v>
      </c>
      <c r="S564" s="193" t="s">
        <v>260</v>
      </c>
      <c r="T564" s="193" t="s">
        <v>400</v>
      </c>
      <c r="U564" s="193" t="s">
        <v>524</v>
      </c>
      <c r="V564" s="193" t="s">
        <v>153</v>
      </c>
      <c r="W564" s="193" t="s">
        <v>151</v>
      </c>
      <c r="X564" s="337" t="s">
        <v>149</v>
      </c>
      <c r="Y564" s="193" t="s">
        <v>152</v>
      </c>
      <c r="Z564" s="193" t="s">
        <v>150</v>
      </c>
      <c r="AC564" s="193" t="s">
        <v>619</v>
      </c>
      <c r="AD564" s="193" t="s">
        <v>350</v>
      </c>
      <c r="AE564" s="335" t="s">
        <v>573</v>
      </c>
      <c r="AF564" s="193" t="s">
        <v>255</v>
      </c>
      <c r="AG564" s="193" t="s">
        <v>609</v>
      </c>
      <c r="AH564" s="193" t="s">
        <v>365</v>
      </c>
      <c r="AI564" s="193" t="s">
        <v>512</v>
      </c>
      <c r="AJ564" s="193" t="s">
        <v>236</v>
      </c>
      <c r="AK564" s="193" t="s">
        <v>437</v>
      </c>
      <c r="AL564" s="193" t="s">
        <v>394</v>
      </c>
      <c r="AM564" s="193" t="s">
        <v>629</v>
      </c>
      <c r="AN564" s="193" t="s">
        <v>638</v>
      </c>
      <c r="AO564" s="336" t="s">
        <v>415</v>
      </c>
      <c r="AP564" s="193" t="s">
        <v>486</v>
      </c>
      <c r="AQ564" s="193" t="s">
        <v>300</v>
      </c>
      <c r="AR564" s="193" t="s">
        <v>684</v>
      </c>
      <c r="AS564" s="193" t="s">
        <v>264</v>
      </c>
      <c r="AT564" s="193" t="s">
        <v>438</v>
      </c>
      <c r="AU564" s="193" t="s">
        <v>109</v>
      </c>
      <c r="AV564" s="193" t="s">
        <v>559</v>
      </c>
      <c r="AW564" s="193" t="s">
        <v>183</v>
      </c>
      <c r="AX564" s="193" t="s">
        <v>621</v>
      </c>
      <c r="AY564" s="337" t="s">
        <v>375</v>
      </c>
      <c r="AZ564" s="193" t="s">
        <v>443</v>
      </c>
      <c r="BA564" s="193" t="s">
        <v>698</v>
      </c>
      <c r="BD564" s="193" t="s">
        <v>132</v>
      </c>
      <c r="BE564" s="193" t="s">
        <v>469</v>
      </c>
      <c r="BF564" s="335" t="s">
        <v>596</v>
      </c>
      <c r="BG564" s="193" t="s">
        <v>301</v>
      </c>
      <c r="BH564" s="193" t="s">
        <v>690</v>
      </c>
      <c r="BI564" s="193" t="s">
        <v>463</v>
      </c>
      <c r="BJ564" s="193" t="s">
        <v>91</v>
      </c>
      <c r="BK564" s="193" t="s">
        <v>320</v>
      </c>
      <c r="BL564" s="193" t="s">
        <v>357</v>
      </c>
      <c r="BM564" s="193" t="s">
        <v>683</v>
      </c>
      <c r="BN564" s="193" t="s">
        <v>626</v>
      </c>
      <c r="BO564" s="193" t="s">
        <v>701</v>
      </c>
      <c r="BP564" s="336" t="s">
        <v>211</v>
      </c>
      <c r="BQ564" s="193" t="s">
        <v>356</v>
      </c>
      <c r="BR564" s="193" t="s">
        <v>192</v>
      </c>
      <c r="BS564" s="193" t="s">
        <v>616</v>
      </c>
      <c r="BT564" s="193" t="s">
        <v>367</v>
      </c>
      <c r="BU564" s="193" t="s">
        <v>590</v>
      </c>
      <c r="BV564" s="193" t="s">
        <v>241</v>
      </c>
      <c r="BW564" s="193" t="s">
        <v>0</v>
      </c>
      <c r="BX564" s="193" t="s">
        <v>382</v>
      </c>
      <c r="BY564" s="193" t="s">
        <v>413</v>
      </c>
      <c r="BZ564" s="337" t="s">
        <v>679</v>
      </c>
      <c r="CA564" s="193" t="s">
        <v>266</v>
      </c>
      <c r="CB564" s="193" t="s">
        <v>151</v>
      </c>
    </row>
    <row r="565" spans="2:80" x14ac:dyDescent="0.2">
      <c r="B565" s="193" t="s">
        <v>195</v>
      </c>
      <c r="C565" s="193" t="s">
        <v>618</v>
      </c>
      <c r="D565" s="193" t="s">
        <v>619</v>
      </c>
      <c r="E565" s="335" t="s">
        <v>166</v>
      </c>
      <c r="F565" s="193" t="s">
        <v>620</v>
      </c>
      <c r="G565" s="193" t="s">
        <v>359</v>
      </c>
      <c r="H565" s="193" t="s">
        <v>463</v>
      </c>
      <c r="I565" s="193" t="s">
        <v>684</v>
      </c>
      <c r="J565" s="193" t="s">
        <v>120</v>
      </c>
      <c r="K565" s="193" t="s">
        <v>545</v>
      </c>
      <c r="L565" s="193" t="s">
        <v>391</v>
      </c>
      <c r="M565" s="193" t="s">
        <v>392</v>
      </c>
      <c r="N565" s="336" t="s">
        <v>393</v>
      </c>
      <c r="O565" s="193" t="s">
        <v>376</v>
      </c>
      <c r="P565" s="193" t="s">
        <v>239</v>
      </c>
      <c r="Q565" s="193" t="s">
        <v>547</v>
      </c>
      <c r="R565" s="193" t="s">
        <v>493</v>
      </c>
      <c r="S565" s="193" t="s">
        <v>653</v>
      </c>
      <c r="T565" s="193" t="s">
        <v>245</v>
      </c>
      <c r="U565" s="193" t="s">
        <v>200</v>
      </c>
      <c r="V565" s="193" t="s">
        <v>280</v>
      </c>
      <c r="W565" s="337" t="s">
        <v>278</v>
      </c>
      <c r="X565" s="193" t="s">
        <v>267</v>
      </c>
      <c r="Y565" s="193" t="s">
        <v>279</v>
      </c>
      <c r="Z565" s="193" t="s">
        <v>277</v>
      </c>
      <c r="AC565" s="193" t="s">
        <v>579</v>
      </c>
      <c r="AD565" s="193" t="s">
        <v>630</v>
      </c>
      <c r="AE565" s="193" t="s">
        <v>574</v>
      </c>
      <c r="AF565" s="335" t="s">
        <v>166</v>
      </c>
      <c r="AG565" s="193" t="s">
        <v>195</v>
      </c>
      <c r="AH565" s="193" t="s">
        <v>294</v>
      </c>
      <c r="AI565" s="193" t="s">
        <v>258</v>
      </c>
      <c r="AJ565" s="193" t="s">
        <v>445</v>
      </c>
      <c r="AK565" s="193" t="s">
        <v>543</v>
      </c>
      <c r="AL565" s="193" t="s">
        <v>420</v>
      </c>
      <c r="AM565" s="193" t="s">
        <v>562</v>
      </c>
      <c r="AN565" s="193" t="s">
        <v>585</v>
      </c>
      <c r="AO565" s="336" t="s">
        <v>108</v>
      </c>
      <c r="AP565" s="193" t="s">
        <v>577</v>
      </c>
      <c r="AQ565" s="193" t="s">
        <v>521</v>
      </c>
      <c r="AR565" s="193" t="s">
        <v>478</v>
      </c>
      <c r="AS565" s="193" t="s">
        <v>681</v>
      </c>
      <c r="AT565" s="193" t="s">
        <v>412</v>
      </c>
      <c r="AU565" s="193" t="s">
        <v>120</v>
      </c>
      <c r="AV565" s="193" t="s">
        <v>359</v>
      </c>
      <c r="AW565" s="193" t="s">
        <v>326</v>
      </c>
      <c r="AX565" s="337" t="s">
        <v>247</v>
      </c>
      <c r="AY565" s="193" t="s">
        <v>701</v>
      </c>
      <c r="AZ565" s="193" t="s">
        <v>636</v>
      </c>
      <c r="BA565" s="193" t="s">
        <v>481</v>
      </c>
      <c r="BD565" s="193" t="s">
        <v>4</v>
      </c>
      <c r="BE565" s="193" t="s">
        <v>374</v>
      </c>
      <c r="BF565" s="193" t="s">
        <v>583</v>
      </c>
      <c r="BG565" s="335" t="s">
        <v>489</v>
      </c>
      <c r="BH565" s="193" t="s">
        <v>500</v>
      </c>
      <c r="BI565" s="193" t="s">
        <v>700</v>
      </c>
      <c r="BJ565" s="193" t="s">
        <v>156</v>
      </c>
      <c r="BK565" s="193" t="s">
        <v>385</v>
      </c>
      <c r="BL565" s="193" t="s">
        <v>255</v>
      </c>
      <c r="BM565" s="193" t="s">
        <v>642</v>
      </c>
      <c r="BN565" s="193" t="s">
        <v>119</v>
      </c>
      <c r="BO565" s="193" t="s">
        <v>438</v>
      </c>
      <c r="BP565" s="336" t="s">
        <v>288</v>
      </c>
      <c r="BQ565" s="193" t="s">
        <v>471</v>
      </c>
      <c r="BR565" s="193" t="s">
        <v>591</v>
      </c>
      <c r="BS565" s="193" t="s">
        <v>457</v>
      </c>
      <c r="BT565" s="193" t="s">
        <v>397</v>
      </c>
      <c r="BU565" s="193" t="s">
        <v>326</v>
      </c>
      <c r="BV565" s="193" t="s">
        <v>71</v>
      </c>
      <c r="BW565" s="193" t="s">
        <v>542</v>
      </c>
      <c r="BX565" s="193" t="s">
        <v>436</v>
      </c>
      <c r="BY565" s="337" t="s">
        <v>477</v>
      </c>
      <c r="BZ565" s="193" t="s">
        <v>556</v>
      </c>
      <c r="CA565" s="193" t="s">
        <v>555</v>
      </c>
      <c r="CB565" s="193" t="s">
        <v>197</v>
      </c>
    </row>
    <row r="566" spans="2:80" x14ac:dyDescent="0.2">
      <c r="B566" s="193" t="s">
        <v>230</v>
      </c>
      <c r="C566" s="193" t="s">
        <v>650</v>
      </c>
      <c r="D566" s="193" t="s">
        <v>255</v>
      </c>
      <c r="E566" s="193" t="s">
        <v>651</v>
      </c>
      <c r="F566" s="335" t="s">
        <v>652</v>
      </c>
      <c r="G566" s="193" t="s">
        <v>205</v>
      </c>
      <c r="H566" s="193" t="s">
        <v>514</v>
      </c>
      <c r="I566" s="193" t="s">
        <v>109</v>
      </c>
      <c r="J566" s="193" t="s">
        <v>497</v>
      </c>
      <c r="K566" s="193" t="s">
        <v>691</v>
      </c>
      <c r="L566" s="193" t="s">
        <v>473</v>
      </c>
      <c r="M566" s="193" t="s">
        <v>129</v>
      </c>
      <c r="N566" s="336" t="s">
        <v>176</v>
      </c>
      <c r="O566" s="193" t="s">
        <v>456</v>
      </c>
      <c r="P566" s="193" t="s">
        <v>474</v>
      </c>
      <c r="Q566" s="193" t="s">
        <v>184</v>
      </c>
      <c r="R566" s="193" t="s">
        <v>138</v>
      </c>
      <c r="S566" s="193" t="s">
        <v>442</v>
      </c>
      <c r="T566" s="193" t="s">
        <v>459</v>
      </c>
      <c r="U566" s="193" t="s">
        <v>622</v>
      </c>
      <c r="V566" s="337" t="s">
        <v>84</v>
      </c>
      <c r="W566" s="193" t="s">
        <v>82</v>
      </c>
      <c r="X566" s="193" t="s">
        <v>80</v>
      </c>
      <c r="Y566" s="193" t="s">
        <v>83</v>
      </c>
      <c r="Z566" s="193" t="s">
        <v>81</v>
      </c>
      <c r="AC566" s="193" t="s">
        <v>314</v>
      </c>
      <c r="AD566" s="193" t="s">
        <v>651</v>
      </c>
      <c r="AE566" s="193" t="s">
        <v>290</v>
      </c>
      <c r="AF566" s="193" t="s">
        <v>597</v>
      </c>
      <c r="AG566" s="335" t="s">
        <v>652</v>
      </c>
      <c r="AH566" s="193" t="s">
        <v>0</v>
      </c>
      <c r="AI566" s="193" t="s">
        <v>435</v>
      </c>
      <c r="AJ566" s="193" t="s">
        <v>476</v>
      </c>
      <c r="AK566" s="193" t="s">
        <v>353</v>
      </c>
      <c r="AL566" s="193" t="s">
        <v>136</v>
      </c>
      <c r="AM566" s="193" t="s">
        <v>552</v>
      </c>
      <c r="AN566" s="193" t="s">
        <v>172</v>
      </c>
      <c r="AO566" s="336" t="s">
        <v>600</v>
      </c>
      <c r="AP566" s="193" t="s">
        <v>530</v>
      </c>
      <c r="AQ566" s="193" t="s">
        <v>645</v>
      </c>
      <c r="AR566" s="193" t="s">
        <v>244</v>
      </c>
      <c r="AS566" s="193" t="s">
        <v>497</v>
      </c>
      <c r="AT566" s="193" t="s">
        <v>372</v>
      </c>
      <c r="AU566" s="193" t="s">
        <v>399</v>
      </c>
      <c r="AV566" s="193" t="s">
        <v>691</v>
      </c>
      <c r="AW566" s="337" t="s">
        <v>401</v>
      </c>
      <c r="AX566" s="193" t="s">
        <v>695</v>
      </c>
      <c r="AY566" s="193" t="s">
        <v>654</v>
      </c>
      <c r="AZ566" s="193" t="s">
        <v>250</v>
      </c>
      <c r="BA566" s="193" t="s">
        <v>115</v>
      </c>
      <c r="BD566" s="193" t="s">
        <v>76</v>
      </c>
      <c r="BE566" s="193" t="s">
        <v>404</v>
      </c>
      <c r="BF566" s="193" t="s">
        <v>317</v>
      </c>
      <c r="BG566" s="193" t="s">
        <v>364</v>
      </c>
      <c r="BH566" s="335" t="s">
        <v>231</v>
      </c>
      <c r="BI566" s="193" t="s">
        <v>629</v>
      </c>
      <c r="BJ566" s="193" t="s">
        <v>219</v>
      </c>
      <c r="BK566" s="193" t="s">
        <v>424</v>
      </c>
      <c r="BL566" s="193" t="s">
        <v>363</v>
      </c>
      <c r="BM566" s="193" t="s">
        <v>165</v>
      </c>
      <c r="BN566" s="193" t="s">
        <v>671</v>
      </c>
      <c r="BO566" s="193" t="s">
        <v>378</v>
      </c>
      <c r="BP566" s="336" t="s">
        <v>341</v>
      </c>
      <c r="BQ566" s="193" t="s">
        <v>248</v>
      </c>
      <c r="BR566" s="193" t="s">
        <v>166</v>
      </c>
      <c r="BS566" s="193" t="s">
        <v>647</v>
      </c>
      <c r="BT566" s="193" t="s">
        <v>403</v>
      </c>
      <c r="BU566" s="193" t="s">
        <v>681</v>
      </c>
      <c r="BV566" s="193" t="s">
        <v>161</v>
      </c>
      <c r="BW566" s="193" t="s">
        <v>167</v>
      </c>
      <c r="BX566" s="337" t="s">
        <v>129</v>
      </c>
      <c r="BY566" s="193" t="s">
        <v>444</v>
      </c>
      <c r="BZ566" s="193" t="s">
        <v>665</v>
      </c>
      <c r="CA566" s="193" t="s">
        <v>310</v>
      </c>
      <c r="CB566" s="193" t="s">
        <v>272</v>
      </c>
    </row>
    <row r="567" spans="2:80" x14ac:dyDescent="0.2">
      <c r="B567" s="193" t="s">
        <v>147</v>
      </c>
      <c r="C567" s="193" t="s">
        <v>144</v>
      </c>
      <c r="D567" s="193" t="s">
        <v>146</v>
      </c>
      <c r="E567" s="193" t="s">
        <v>148</v>
      </c>
      <c r="F567" s="193" t="s">
        <v>145</v>
      </c>
      <c r="G567" s="335" t="s">
        <v>548</v>
      </c>
      <c r="H567" s="193" t="s">
        <v>560</v>
      </c>
      <c r="I567" s="193" t="s">
        <v>307</v>
      </c>
      <c r="J567" s="193" t="s">
        <v>324</v>
      </c>
      <c r="K567" s="193" t="s">
        <v>583</v>
      </c>
      <c r="L567" s="193" t="s">
        <v>296</v>
      </c>
      <c r="M567" s="193" t="s">
        <v>697</v>
      </c>
      <c r="N567" s="336" t="s">
        <v>657</v>
      </c>
      <c r="O567" s="193" t="s">
        <v>253</v>
      </c>
      <c r="P567" s="193" t="s">
        <v>668</v>
      </c>
      <c r="Q567" s="193" t="s">
        <v>167</v>
      </c>
      <c r="R567" s="193" t="s">
        <v>389</v>
      </c>
      <c r="S567" s="193" t="s">
        <v>388</v>
      </c>
      <c r="T567" s="193" t="s">
        <v>390</v>
      </c>
      <c r="U567" s="337" t="s">
        <v>202</v>
      </c>
      <c r="V567" s="193" t="s">
        <v>455</v>
      </c>
      <c r="W567" s="193" t="s">
        <v>515</v>
      </c>
      <c r="X567" s="193" t="s">
        <v>126</v>
      </c>
      <c r="Y567" s="193" t="s">
        <v>626</v>
      </c>
      <c r="Z567" s="193" t="s">
        <v>669</v>
      </c>
      <c r="AC567" s="193" t="s">
        <v>455</v>
      </c>
      <c r="AD567" s="193" t="s">
        <v>607</v>
      </c>
      <c r="AE567" s="193" t="s">
        <v>688</v>
      </c>
      <c r="AF567" s="193" t="s">
        <v>515</v>
      </c>
      <c r="AG567" s="193" t="s">
        <v>112</v>
      </c>
      <c r="AH567" s="335" t="s">
        <v>548</v>
      </c>
      <c r="AI567" s="193" t="s">
        <v>265</v>
      </c>
      <c r="AJ567" s="193" t="s">
        <v>595</v>
      </c>
      <c r="AK567" s="193" t="s">
        <v>560</v>
      </c>
      <c r="AL567" s="193" t="s">
        <v>363</v>
      </c>
      <c r="AM567" s="193" t="s">
        <v>604</v>
      </c>
      <c r="AN567" s="193" t="s">
        <v>687</v>
      </c>
      <c r="AO567" s="336" t="s">
        <v>446</v>
      </c>
      <c r="AP567" s="193" t="s">
        <v>119</v>
      </c>
      <c r="AQ567" s="193" t="s">
        <v>169</v>
      </c>
      <c r="AR567" s="193" t="s">
        <v>135</v>
      </c>
      <c r="AS567" s="193" t="s">
        <v>355</v>
      </c>
      <c r="AT567" s="193" t="s">
        <v>663</v>
      </c>
      <c r="AU567" s="193" t="s">
        <v>627</v>
      </c>
      <c r="AV567" s="337" t="s">
        <v>485</v>
      </c>
      <c r="AW567" s="193" t="s">
        <v>658</v>
      </c>
      <c r="AX567" s="193" t="s">
        <v>409</v>
      </c>
      <c r="AY567" s="193" t="s">
        <v>368</v>
      </c>
      <c r="AZ567" s="193" t="s">
        <v>164</v>
      </c>
      <c r="BA567" s="193" t="s">
        <v>494</v>
      </c>
      <c r="BD567" s="193" t="s">
        <v>429</v>
      </c>
      <c r="BE567" s="193" t="s">
        <v>572</v>
      </c>
      <c r="BF567" s="193" t="s">
        <v>355</v>
      </c>
      <c r="BG567" s="193" t="s">
        <v>680</v>
      </c>
      <c r="BH567" s="193" t="s">
        <v>222</v>
      </c>
      <c r="BI567" s="335" t="s">
        <v>346</v>
      </c>
      <c r="BJ567" s="193" t="s">
        <v>117</v>
      </c>
      <c r="BK567" s="193" t="s">
        <v>299</v>
      </c>
      <c r="BL567" s="193" t="s">
        <v>672</v>
      </c>
      <c r="BM567" s="193" t="s">
        <v>527</v>
      </c>
      <c r="BN567" s="193" t="s">
        <v>695</v>
      </c>
      <c r="BO567" s="193" t="s">
        <v>140</v>
      </c>
      <c r="BP567" s="336" t="s">
        <v>239</v>
      </c>
      <c r="BQ567" s="193" t="s">
        <v>328</v>
      </c>
      <c r="BR567" s="193" t="s">
        <v>660</v>
      </c>
      <c r="BS567" s="193" t="s">
        <v>200</v>
      </c>
      <c r="BT567" s="193" t="s">
        <v>628</v>
      </c>
      <c r="BU567" s="193" t="s">
        <v>175</v>
      </c>
      <c r="BV567" s="193" t="s">
        <v>475</v>
      </c>
      <c r="BW567" s="337" t="s">
        <v>594</v>
      </c>
      <c r="BX567" s="193" t="s">
        <v>498</v>
      </c>
      <c r="BY567" s="193" t="s">
        <v>682</v>
      </c>
      <c r="BZ567" s="193" t="s">
        <v>108</v>
      </c>
      <c r="CA567" s="193" t="s">
        <v>84</v>
      </c>
      <c r="CB567" s="193" t="s">
        <v>535</v>
      </c>
    </row>
    <row r="568" spans="2:80" x14ac:dyDescent="0.2">
      <c r="B568" s="193" t="s">
        <v>337</v>
      </c>
      <c r="C568" s="193" t="s">
        <v>241</v>
      </c>
      <c r="D568" s="193" t="s">
        <v>336</v>
      </c>
      <c r="E568" s="193" t="s">
        <v>257</v>
      </c>
      <c r="F568" s="193" t="s">
        <v>335</v>
      </c>
      <c r="G568" s="193" t="s">
        <v>373</v>
      </c>
      <c r="H568" s="335" t="s">
        <v>605</v>
      </c>
      <c r="I568" s="193" t="s">
        <v>518</v>
      </c>
      <c r="J568" s="193" t="s">
        <v>413</v>
      </c>
      <c r="K568" s="193" t="s">
        <v>246</v>
      </c>
      <c r="L568" s="193" t="s">
        <v>582</v>
      </c>
      <c r="M568" s="193" t="s">
        <v>311</v>
      </c>
      <c r="N568" s="336" t="s">
        <v>680</v>
      </c>
      <c r="O568" s="193" t="s">
        <v>103</v>
      </c>
      <c r="P568" s="193" t="s">
        <v>694</v>
      </c>
      <c r="Q568" s="193" t="s">
        <v>470</v>
      </c>
      <c r="R568" s="193" t="s">
        <v>261</v>
      </c>
      <c r="S568" s="193" t="s">
        <v>95</v>
      </c>
      <c r="T568" s="337" t="s">
        <v>472</v>
      </c>
      <c r="U568" s="193" t="s">
        <v>471</v>
      </c>
      <c r="V568" s="193" t="s">
        <v>646</v>
      </c>
      <c r="W568" s="193" t="s">
        <v>673</v>
      </c>
      <c r="X568" s="193" t="s">
        <v>490</v>
      </c>
      <c r="Y568" s="193" t="s">
        <v>479</v>
      </c>
      <c r="Z568" s="193" t="s">
        <v>177</v>
      </c>
      <c r="AC568" s="193" t="s">
        <v>177</v>
      </c>
      <c r="AD568" s="193" t="s">
        <v>673</v>
      </c>
      <c r="AE568" s="193" t="s">
        <v>544</v>
      </c>
      <c r="AF568" s="193" t="s">
        <v>563</v>
      </c>
      <c r="AG568" s="193" t="s">
        <v>586</v>
      </c>
      <c r="AH568" s="193" t="s">
        <v>246</v>
      </c>
      <c r="AI568" s="335" t="s">
        <v>605</v>
      </c>
      <c r="AJ568" s="193" t="s">
        <v>452</v>
      </c>
      <c r="AK568" s="193" t="s">
        <v>480</v>
      </c>
      <c r="AL568" s="193" t="s">
        <v>187</v>
      </c>
      <c r="AM568" s="193" t="s">
        <v>297</v>
      </c>
      <c r="AN568" s="193" t="s">
        <v>496</v>
      </c>
      <c r="AO568" s="336" t="s">
        <v>263</v>
      </c>
      <c r="AP568" s="193" t="s">
        <v>640</v>
      </c>
      <c r="AQ568" s="193" t="s">
        <v>672</v>
      </c>
      <c r="AR568" s="193" t="s">
        <v>407</v>
      </c>
      <c r="AS568" s="193" t="s">
        <v>666</v>
      </c>
      <c r="AT568" s="193" t="s">
        <v>661</v>
      </c>
      <c r="AU568" s="337" t="s">
        <v>315</v>
      </c>
      <c r="AV568" s="193" t="s">
        <v>240</v>
      </c>
      <c r="AW568" s="193" t="s">
        <v>557</v>
      </c>
      <c r="AX568" s="193" t="s">
        <v>319</v>
      </c>
      <c r="AY568" s="193" t="s">
        <v>292</v>
      </c>
      <c r="AZ568" s="193" t="s">
        <v>628</v>
      </c>
      <c r="BA568" s="193" t="s">
        <v>451</v>
      </c>
      <c r="BD568" s="193" t="s">
        <v>188</v>
      </c>
      <c r="BE568" s="193" t="s">
        <v>595</v>
      </c>
      <c r="BF568" s="193" t="s">
        <v>450</v>
      </c>
      <c r="BG568" s="193" t="s">
        <v>562</v>
      </c>
      <c r="BH568" s="193" t="s">
        <v>278</v>
      </c>
      <c r="BI568" s="193" t="s">
        <v>89</v>
      </c>
      <c r="BJ568" s="335" t="s">
        <v>537</v>
      </c>
      <c r="BK568" s="193" t="s">
        <v>380</v>
      </c>
      <c r="BL568" s="193" t="s">
        <v>588</v>
      </c>
      <c r="BM568" s="193" t="s">
        <v>697</v>
      </c>
      <c r="BN568" s="193" t="s">
        <v>514</v>
      </c>
      <c r="BO568" s="193" t="s">
        <v>226</v>
      </c>
      <c r="BP568" s="336" t="s">
        <v>410</v>
      </c>
      <c r="BQ568" s="193" t="s">
        <v>567</v>
      </c>
      <c r="BR568" s="193" t="s">
        <v>263</v>
      </c>
      <c r="BS568" s="193" t="s">
        <v>479</v>
      </c>
      <c r="BT568" s="193" t="s">
        <v>127</v>
      </c>
      <c r="BU568" s="193" t="s">
        <v>333</v>
      </c>
      <c r="BV568" s="337" t="s">
        <v>509</v>
      </c>
      <c r="BW568" s="193" t="s">
        <v>533</v>
      </c>
      <c r="BX568" s="193" t="s">
        <v>398</v>
      </c>
      <c r="BY568" s="193" t="s">
        <v>459</v>
      </c>
      <c r="BZ568" s="193" t="s">
        <v>487</v>
      </c>
      <c r="CA568" s="193" t="s">
        <v>144</v>
      </c>
      <c r="CB568" s="193" t="s">
        <v>395</v>
      </c>
    </row>
    <row r="569" spans="2:80" x14ac:dyDescent="0.2">
      <c r="B569" s="193" t="s">
        <v>197</v>
      </c>
      <c r="C569" s="193" t="s">
        <v>213</v>
      </c>
      <c r="D569" s="193" t="s">
        <v>215</v>
      </c>
      <c r="E569" s="193" t="s">
        <v>104</v>
      </c>
      <c r="F569" s="193" t="s">
        <v>214</v>
      </c>
      <c r="G569" s="193" t="s">
        <v>452</v>
      </c>
      <c r="H569" s="193" t="s">
        <v>186</v>
      </c>
      <c r="I569" s="335" t="s">
        <v>122</v>
      </c>
      <c r="J569" s="193" t="s">
        <v>595</v>
      </c>
      <c r="K569" s="193" t="s">
        <v>402</v>
      </c>
      <c r="L569" s="193" t="s">
        <v>685</v>
      </c>
      <c r="M569" s="193" t="s">
        <v>235</v>
      </c>
      <c r="N569" s="336" t="s">
        <v>692</v>
      </c>
      <c r="O569" s="193" t="s">
        <v>608</v>
      </c>
      <c r="P569" s="193" t="s">
        <v>378</v>
      </c>
      <c r="Q569" s="193" t="s">
        <v>539</v>
      </c>
      <c r="R569" s="193" t="s">
        <v>488</v>
      </c>
      <c r="S569" s="337" t="s">
        <v>540</v>
      </c>
      <c r="T569" s="193" t="s">
        <v>320</v>
      </c>
      <c r="U569" s="193" t="s">
        <v>349</v>
      </c>
      <c r="V569" s="193" t="s">
        <v>544</v>
      </c>
      <c r="W569" s="193" t="s">
        <v>249</v>
      </c>
      <c r="X569" s="193" t="s">
        <v>660</v>
      </c>
      <c r="Y569" s="193" t="s">
        <v>688</v>
      </c>
      <c r="Z569" s="193" t="s">
        <v>532</v>
      </c>
      <c r="AC569" s="193" t="s">
        <v>439</v>
      </c>
      <c r="AD569" s="193" t="s">
        <v>126</v>
      </c>
      <c r="AE569" s="193" t="s">
        <v>660</v>
      </c>
      <c r="AF569" s="193" t="s">
        <v>678</v>
      </c>
      <c r="AG569" s="193" t="s">
        <v>490</v>
      </c>
      <c r="AH569" s="193" t="s">
        <v>498</v>
      </c>
      <c r="AI569" s="193" t="s">
        <v>307</v>
      </c>
      <c r="AJ569" s="335" t="s">
        <v>122</v>
      </c>
      <c r="AK569" s="193" t="s">
        <v>571</v>
      </c>
      <c r="AL569" s="193" t="s">
        <v>518</v>
      </c>
      <c r="AM569" s="193" t="s">
        <v>322</v>
      </c>
      <c r="AN569" s="193" t="s">
        <v>101</v>
      </c>
      <c r="AO569" s="336" t="s">
        <v>675</v>
      </c>
      <c r="AP569" s="193" t="s">
        <v>403</v>
      </c>
      <c r="AQ569" s="193" t="s">
        <v>581</v>
      </c>
      <c r="AR569" s="193" t="s">
        <v>588</v>
      </c>
      <c r="AS569" s="193" t="s">
        <v>553</v>
      </c>
      <c r="AT569" s="337" t="s">
        <v>301</v>
      </c>
      <c r="AU569" s="193" t="s">
        <v>686</v>
      </c>
      <c r="AV569" s="193" t="s">
        <v>196</v>
      </c>
      <c r="AW569" s="193" t="s">
        <v>98</v>
      </c>
      <c r="AX569" s="193" t="s">
        <v>525</v>
      </c>
      <c r="AY569" s="193" t="s">
        <v>487</v>
      </c>
      <c r="AZ569" s="193" t="s">
        <v>201</v>
      </c>
      <c r="BA569" s="193" t="s">
        <v>590</v>
      </c>
      <c r="BD569" s="193" t="s">
        <v>484</v>
      </c>
      <c r="BE569" s="193" t="s">
        <v>137</v>
      </c>
      <c r="BF569" s="193" t="s">
        <v>308</v>
      </c>
      <c r="BG569" s="193" t="s">
        <v>348</v>
      </c>
      <c r="BH569" s="193" t="s">
        <v>337</v>
      </c>
      <c r="BI569" s="193" t="s">
        <v>149</v>
      </c>
      <c r="BJ569" s="193" t="s">
        <v>384</v>
      </c>
      <c r="BK569" s="335" t="s">
        <v>246</v>
      </c>
      <c r="BL569" s="193" t="s">
        <v>293</v>
      </c>
      <c r="BM569" s="193" t="s">
        <v>659</v>
      </c>
      <c r="BN569" s="193" t="s">
        <v>193</v>
      </c>
      <c r="BO569" s="193" t="s">
        <v>282</v>
      </c>
      <c r="BP569" s="336" t="s">
        <v>185</v>
      </c>
      <c r="BQ569" s="193" t="s">
        <v>350</v>
      </c>
      <c r="BR569" s="193" t="s">
        <v>663</v>
      </c>
      <c r="BS569" s="193" t="s">
        <v>496</v>
      </c>
      <c r="BT569" s="193" t="s">
        <v>684</v>
      </c>
      <c r="BU569" s="337" t="s">
        <v>94</v>
      </c>
      <c r="BV569" s="193" t="s">
        <v>349</v>
      </c>
      <c r="BW569" s="193" t="s">
        <v>631</v>
      </c>
      <c r="BX569" s="193" t="s">
        <v>519</v>
      </c>
      <c r="BY569" s="193" t="s">
        <v>669</v>
      </c>
      <c r="BZ569" s="193" t="s">
        <v>361</v>
      </c>
      <c r="CA569" s="193" t="s">
        <v>1</v>
      </c>
      <c r="CB569" s="193" t="s">
        <v>251</v>
      </c>
    </row>
    <row r="570" spans="2:80" x14ac:dyDescent="0.2">
      <c r="B570" s="193" t="s">
        <v>78</v>
      </c>
      <c r="C570" s="193" t="s">
        <v>75</v>
      </c>
      <c r="D570" s="193" t="s">
        <v>77</v>
      </c>
      <c r="E570" s="193" t="s">
        <v>79</v>
      </c>
      <c r="F570" s="193" t="s">
        <v>76</v>
      </c>
      <c r="G570" s="193" t="s">
        <v>635</v>
      </c>
      <c r="H570" s="193" t="s">
        <v>480</v>
      </c>
      <c r="I570" s="193" t="s">
        <v>498</v>
      </c>
      <c r="J570" s="335" t="s">
        <v>114</v>
      </c>
      <c r="K570" s="193" t="s">
        <v>187</v>
      </c>
      <c r="L570" s="193" t="s">
        <v>700</v>
      </c>
      <c r="M570" s="193" t="s">
        <v>603</v>
      </c>
      <c r="N570" s="336" t="s">
        <v>131</v>
      </c>
      <c r="O570" s="193" t="s">
        <v>676</v>
      </c>
      <c r="P570" s="193" t="s">
        <v>168</v>
      </c>
      <c r="Q570" s="193" t="s">
        <v>369</v>
      </c>
      <c r="R570" s="337" t="s">
        <v>289</v>
      </c>
      <c r="S570" s="193" t="s">
        <v>430</v>
      </c>
      <c r="T570" s="193" t="s">
        <v>410</v>
      </c>
      <c r="U570" s="193" t="s">
        <v>431</v>
      </c>
      <c r="V570" s="193" t="s">
        <v>665</v>
      </c>
      <c r="W570" s="193" t="s">
        <v>563</v>
      </c>
      <c r="X570" s="193" t="s">
        <v>439</v>
      </c>
      <c r="Y570" s="193" t="s">
        <v>305</v>
      </c>
      <c r="Z570" s="193" t="s">
        <v>586</v>
      </c>
      <c r="AC570" s="193" t="s">
        <v>646</v>
      </c>
      <c r="AD570" s="193" t="s">
        <v>479</v>
      </c>
      <c r="AE570" s="193" t="s">
        <v>532</v>
      </c>
      <c r="AF570" s="193" t="s">
        <v>305</v>
      </c>
      <c r="AG570" s="193" t="s">
        <v>665</v>
      </c>
      <c r="AH570" s="193" t="s">
        <v>373</v>
      </c>
      <c r="AI570" s="193" t="s">
        <v>413</v>
      </c>
      <c r="AJ570" s="193" t="s">
        <v>402</v>
      </c>
      <c r="AK570" s="335" t="s">
        <v>114</v>
      </c>
      <c r="AL570" s="193" t="s">
        <v>635</v>
      </c>
      <c r="AM570" s="193" t="s">
        <v>683</v>
      </c>
      <c r="AN570" s="193" t="s">
        <v>204</v>
      </c>
      <c r="AO570" s="336" t="s">
        <v>656</v>
      </c>
      <c r="AP570" s="193" t="s">
        <v>351</v>
      </c>
      <c r="AQ570" s="193" t="s">
        <v>550</v>
      </c>
      <c r="AR570" s="193" t="s">
        <v>106</v>
      </c>
      <c r="AS570" s="337" t="s">
        <v>642</v>
      </c>
      <c r="AT570" s="193" t="s">
        <v>256</v>
      </c>
      <c r="AU570" s="193" t="s">
        <v>448</v>
      </c>
      <c r="AV570" s="193" t="s">
        <v>674</v>
      </c>
      <c r="AW570" s="193" t="s">
        <v>522</v>
      </c>
      <c r="AX570" s="193" t="s">
        <v>348</v>
      </c>
      <c r="AY570" s="193" t="s">
        <v>611</v>
      </c>
      <c r="AZ570" s="193" t="s">
        <v>460</v>
      </c>
      <c r="BA570" s="193" t="s">
        <v>139</v>
      </c>
      <c r="BD570" s="193" t="s">
        <v>491</v>
      </c>
      <c r="BE570" s="193" t="s">
        <v>234</v>
      </c>
      <c r="BF570" s="193" t="s">
        <v>112</v>
      </c>
      <c r="BG570" s="193" t="s">
        <v>549</v>
      </c>
      <c r="BH570" s="193" t="s">
        <v>74</v>
      </c>
      <c r="BI570" s="193" t="s">
        <v>214</v>
      </c>
      <c r="BJ570" s="193" t="s">
        <v>100</v>
      </c>
      <c r="BK570" s="193" t="s">
        <v>358</v>
      </c>
      <c r="BL570" s="335" t="s">
        <v>482</v>
      </c>
      <c r="BM570" s="193" t="s">
        <v>2</v>
      </c>
      <c r="BN570" s="193" t="s">
        <v>486</v>
      </c>
      <c r="BO570" s="193" t="s">
        <v>99</v>
      </c>
      <c r="BP570" s="336" t="s">
        <v>303</v>
      </c>
      <c r="BQ570" s="193" t="s">
        <v>548</v>
      </c>
      <c r="BR570" s="193" t="s">
        <v>529</v>
      </c>
      <c r="BS570" s="193" t="s">
        <v>407</v>
      </c>
      <c r="BT570" s="337" t="s">
        <v>168</v>
      </c>
      <c r="BU570" s="193" t="s">
        <v>154</v>
      </c>
      <c r="BV570" s="193" t="s">
        <v>313</v>
      </c>
      <c r="BW570" s="193" t="s">
        <v>651</v>
      </c>
      <c r="BX570" s="193" t="s">
        <v>203</v>
      </c>
      <c r="BY570" s="193" t="s">
        <v>101</v>
      </c>
      <c r="BZ570" s="193" t="s">
        <v>180</v>
      </c>
      <c r="CA570" s="193" t="s">
        <v>286</v>
      </c>
      <c r="CB570" s="193" t="s">
        <v>470</v>
      </c>
    </row>
    <row r="571" spans="2:80" x14ac:dyDescent="0.2">
      <c r="B571" s="193" t="s">
        <v>275</v>
      </c>
      <c r="C571" s="193" t="s">
        <v>273</v>
      </c>
      <c r="D571" s="193" t="s">
        <v>175</v>
      </c>
      <c r="E571" s="193" t="s">
        <v>276</v>
      </c>
      <c r="F571" s="193" t="s">
        <v>274</v>
      </c>
      <c r="G571" s="193" t="s">
        <v>363</v>
      </c>
      <c r="H571" s="193" t="s">
        <v>265</v>
      </c>
      <c r="I571" s="193" t="s">
        <v>571</v>
      </c>
      <c r="J571" s="193" t="s">
        <v>441</v>
      </c>
      <c r="K571" s="335" t="s">
        <v>528</v>
      </c>
      <c r="L571" s="193" t="s">
        <v>193</v>
      </c>
      <c r="M571" s="193" t="s">
        <v>690</v>
      </c>
      <c r="N571" s="336" t="s">
        <v>352</v>
      </c>
      <c r="O571" s="193" t="s">
        <v>696</v>
      </c>
      <c r="P571" s="193" t="s">
        <v>624</v>
      </c>
      <c r="Q571" s="337" t="s">
        <v>449</v>
      </c>
      <c r="R571" s="193" t="s">
        <v>508</v>
      </c>
      <c r="S571" s="193" t="s">
        <v>117</v>
      </c>
      <c r="T571" s="193" t="s">
        <v>232</v>
      </c>
      <c r="U571" s="193" t="s">
        <v>507</v>
      </c>
      <c r="V571" s="193" t="s">
        <v>112</v>
      </c>
      <c r="W571" s="193" t="s">
        <v>607</v>
      </c>
      <c r="X571" s="193" t="s">
        <v>678</v>
      </c>
      <c r="Y571" s="193" t="s">
        <v>417</v>
      </c>
      <c r="Z571" s="193" t="s">
        <v>397</v>
      </c>
      <c r="AC571" s="193" t="s">
        <v>669</v>
      </c>
      <c r="AD571" s="193" t="s">
        <v>417</v>
      </c>
      <c r="AE571" s="193" t="s">
        <v>249</v>
      </c>
      <c r="AF571" s="193" t="s">
        <v>626</v>
      </c>
      <c r="AG571" s="193" t="s">
        <v>397</v>
      </c>
      <c r="AH571" s="193" t="s">
        <v>583</v>
      </c>
      <c r="AI571" s="193" t="s">
        <v>441</v>
      </c>
      <c r="AJ571" s="193" t="s">
        <v>186</v>
      </c>
      <c r="AK571" s="193" t="s">
        <v>324</v>
      </c>
      <c r="AL571" s="335" t="s">
        <v>528</v>
      </c>
      <c r="AM571" s="193" t="s">
        <v>462</v>
      </c>
      <c r="AN571" s="193" t="s">
        <v>625</v>
      </c>
      <c r="AO571" s="336" t="s">
        <v>237</v>
      </c>
      <c r="AP571" s="193" t="s">
        <v>664</v>
      </c>
      <c r="AQ571" s="193" t="s">
        <v>371</v>
      </c>
      <c r="AR571" s="337" t="s">
        <v>671</v>
      </c>
      <c r="AS571" s="193" t="s">
        <v>381</v>
      </c>
      <c r="AT571" s="193" t="s">
        <v>520</v>
      </c>
      <c r="AU571" s="193" t="s">
        <v>173</v>
      </c>
      <c r="AV571" s="193" t="s">
        <v>610</v>
      </c>
      <c r="AW571" s="193" t="s">
        <v>2</v>
      </c>
      <c r="AX571" s="193" t="s">
        <v>644</v>
      </c>
      <c r="AY571" s="193" t="s">
        <v>422</v>
      </c>
      <c r="AZ571" s="193" t="s">
        <v>555</v>
      </c>
      <c r="BA571" s="193" t="s">
        <v>231</v>
      </c>
      <c r="BD571" s="193" t="s">
        <v>389</v>
      </c>
      <c r="BE571" s="193" t="s">
        <v>461</v>
      </c>
      <c r="BF571" s="193" t="s">
        <v>625</v>
      </c>
      <c r="BG571" s="193" t="s">
        <v>323</v>
      </c>
      <c r="BH571" s="193" t="s">
        <v>159</v>
      </c>
      <c r="BI571" s="193" t="s">
        <v>190</v>
      </c>
      <c r="BJ571" s="193" t="s">
        <v>473</v>
      </c>
      <c r="BK571" s="193" t="s">
        <v>593</v>
      </c>
      <c r="BL571" s="193" t="s">
        <v>563</v>
      </c>
      <c r="BM571" s="335" t="s">
        <v>621</v>
      </c>
      <c r="BN571" s="193" t="s">
        <v>494</v>
      </c>
      <c r="BO571" s="193" t="s">
        <v>79</v>
      </c>
      <c r="BP571" s="336" t="s">
        <v>365</v>
      </c>
      <c r="BQ571" s="193" t="s">
        <v>589</v>
      </c>
      <c r="BR571" s="193" t="s">
        <v>599</v>
      </c>
      <c r="BS571" s="337" t="s">
        <v>639</v>
      </c>
      <c r="BT571" s="193" t="s">
        <v>577</v>
      </c>
      <c r="BU571" s="193" t="s">
        <v>217</v>
      </c>
      <c r="BV571" s="193" t="s">
        <v>426</v>
      </c>
      <c r="BW571" s="193" t="s">
        <v>265</v>
      </c>
      <c r="BX571" s="193" t="s">
        <v>620</v>
      </c>
      <c r="BY571" s="193" t="s">
        <v>135</v>
      </c>
      <c r="BZ571" s="193" t="s">
        <v>608</v>
      </c>
      <c r="CA571" s="193" t="s">
        <v>343</v>
      </c>
      <c r="CB571" s="193" t="s">
        <v>505</v>
      </c>
    </row>
    <row r="572" spans="2:80" x14ac:dyDescent="0.2">
      <c r="B572" s="193" t="s">
        <v>169</v>
      </c>
      <c r="C572" s="193" t="s">
        <v>687</v>
      </c>
      <c r="D572" s="193" t="s">
        <v>403</v>
      </c>
      <c r="E572" s="193" t="s">
        <v>625</v>
      </c>
      <c r="F572" s="193" t="s">
        <v>371</v>
      </c>
      <c r="G572" s="193" t="s">
        <v>211</v>
      </c>
      <c r="H572" s="193" t="s">
        <v>1</v>
      </c>
      <c r="I572" s="193" t="s">
        <v>212</v>
      </c>
      <c r="J572" s="193" t="s">
        <v>210</v>
      </c>
      <c r="K572" s="193" t="s">
        <v>209</v>
      </c>
      <c r="L572" s="193" t="s">
        <v>243</v>
      </c>
      <c r="M572" s="193" t="s">
        <v>634</v>
      </c>
      <c r="N572" s="193" t="s">
        <v>317</v>
      </c>
      <c r="O572" s="193" t="s">
        <v>589</v>
      </c>
      <c r="P572" s="193" t="s">
        <v>440</v>
      </c>
      <c r="Q572" s="193" t="s">
        <v>655</v>
      </c>
      <c r="R572" s="193" t="s">
        <v>500</v>
      </c>
      <c r="S572" s="193" t="s">
        <v>486</v>
      </c>
      <c r="T572" s="193" t="s">
        <v>584</v>
      </c>
      <c r="U572" s="193" t="s">
        <v>645</v>
      </c>
      <c r="V572" s="193" t="s">
        <v>537</v>
      </c>
      <c r="W572" s="193" t="s">
        <v>133</v>
      </c>
      <c r="X572" s="193" t="s">
        <v>538</v>
      </c>
      <c r="Y572" s="193" t="s">
        <v>362</v>
      </c>
      <c r="Z572" s="193" t="s">
        <v>458</v>
      </c>
      <c r="AC572" s="193" t="s">
        <v>90</v>
      </c>
      <c r="AD572" s="193" t="s">
        <v>287</v>
      </c>
      <c r="AE572" s="193" t="s">
        <v>347</v>
      </c>
      <c r="AF572" s="193" t="s">
        <v>93</v>
      </c>
      <c r="AG572" s="193" t="s">
        <v>284</v>
      </c>
      <c r="AH572" s="193" t="s">
        <v>191</v>
      </c>
      <c r="AI572" s="193" t="s">
        <v>456</v>
      </c>
      <c r="AJ572" s="193" t="s">
        <v>298</v>
      </c>
      <c r="AK572" s="193" t="s">
        <v>541</v>
      </c>
      <c r="AL572" s="193" t="s">
        <v>474</v>
      </c>
      <c r="AM572" s="335" t="s">
        <v>243</v>
      </c>
      <c r="AN572" s="193" t="s">
        <v>578</v>
      </c>
      <c r="AO572" s="336" t="s">
        <v>546</v>
      </c>
      <c r="AP572" s="193" t="s">
        <v>634</v>
      </c>
      <c r="AQ572" s="337" t="s">
        <v>259</v>
      </c>
      <c r="AR572" s="193" t="s">
        <v>612</v>
      </c>
      <c r="AS572" s="193" t="s">
        <v>662</v>
      </c>
      <c r="AT572" s="193" t="s">
        <v>96</v>
      </c>
      <c r="AU572" s="193" t="s">
        <v>554</v>
      </c>
      <c r="AV572" s="193" t="s">
        <v>414</v>
      </c>
      <c r="AW572" s="193" t="s">
        <v>668</v>
      </c>
      <c r="AX572" s="193" t="s">
        <v>696</v>
      </c>
      <c r="AY572" s="193" t="s">
        <v>235</v>
      </c>
      <c r="AZ572" s="193" t="s">
        <v>253</v>
      </c>
      <c r="BA572" s="193" t="s">
        <v>624</v>
      </c>
      <c r="BD572" s="193" t="s">
        <v>259</v>
      </c>
      <c r="BE572" s="193" t="s">
        <v>245</v>
      </c>
      <c r="BF572" s="193" t="s">
        <v>98</v>
      </c>
      <c r="BG572" s="193" t="s">
        <v>273</v>
      </c>
      <c r="BH572" s="193" t="s">
        <v>445</v>
      </c>
      <c r="BI572" s="193" t="s">
        <v>531</v>
      </c>
      <c r="BJ572" s="193" t="s">
        <v>114</v>
      </c>
      <c r="BK572" s="193" t="s">
        <v>123</v>
      </c>
      <c r="BL572" s="193" t="s">
        <v>606</v>
      </c>
      <c r="BM572" s="193" t="s">
        <v>82</v>
      </c>
      <c r="BN572" s="335" t="s">
        <v>225</v>
      </c>
      <c r="BO572" s="193" t="s">
        <v>113</v>
      </c>
      <c r="BP572" s="336" t="s">
        <v>290</v>
      </c>
      <c r="BQ572" s="193" t="s">
        <v>686</v>
      </c>
      <c r="BR572" s="337" t="s">
        <v>311</v>
      </c>
      <c r="BS572" s="193" t="s">
        <v>670</v>
      </c>
      <c r="BT572" s="193" t="s">
        <v>182</v>
      </c>
      <c r="BU572" s="193" t="s">
        <v>232</v>
      </c>
      <c r="BV572" s="193" t="s">
        <v>613</v>
      </c>
      <c r="BW572" s="193" t="s">
        <v>550</v>
      </c>
      <c r="BX572" s="193" t="s">
        <v>688</v>
      </c>
      <c r="BY572" s="193" t="s">
        <v>115</v>
      </c>
      <c r="BZ572" s="193" t="s">
        <v>142</v>
      </c>
      <c r="CA572" s="193" t="s">
        <v>376</v>
      </c>
      <c r="CB572" s="193" t="s">
        <v>483</v>
      </c>
    </row>
    <row r="573" spans="2:80" x14ac:dyDescent="0.2">
      <c r="B573" s="193" t="s">
        <v>550</v>
      </c>
      <c r="C573" s="193" t="s">
        <v>640</v>
      </c>
      <c r="D573" s="193" t="s">
        <v>322</v>
      </c>
      <c r="E573" s="193" t="s">
        <v>351</v>
      </c>
      <c r="F573" s="193" t="s">
        <v>672</v>
      </c>
      <c r="G573" s="193" t="s">
        <v>73</v>
      </c>
      <c r="H573" s="193" t="s">
        <v>71</v>
      </c>
      <c r="I573" s="193" t="s">
        <v>74</v>
      </c>
      <c r="J573" s="193" t="s">
        <v>72</v>
      </c>
      <c r="K573" s="193" t="s">
        <v>70</v>
      </c>
      <c r="L573" s="193" t="s">
        <v>570</v>
      </c>
      <c r="M573" s="193" t="s">
        <v>477</v>
      </c>
      <c r="N573" s="193" t="s">
        <v>358</v>
      </c>
      <c r="O573" s="193" t="s">
        <v>569</v>
      </c>
      <c r="P573" s="193" t="s">
        <v>366</v>
      </c>
      <c r="Q573" s="193" t="s">
        <v>521</v>
      </c>
      <c r="R573" s="193" t="s">
        <v>124</v>
      </c>
      <c r="S573" s="193" t="s">
        <v>629</v>
      </c>
      <c r="T573" s="193" t="s">
        <v>577</v>
      </c>
      <c r="U573" s="193" t="s">
        <v>454</v>
      </c>
      <c r="V573" s="193" t="s">
        <v>469</v>
      </c>
      <c r="W573" s="193" t="s">
        <v>185</v>
      </c>
      <c r="X573" s="193" t="s">
        <v>419</v>
      </c>
      <c r="Y573" s="193" t="s">
        <v>468</v>
      </c>
      <c r="Z573" s="193" t="s">
        <v>379</v>
      </c>
      <c r="AC573" s="193" t="s">
        <v>227</v>
      </c>
      <c r="AD573" s="193" t="s">
        <v>228</v>
      </c>
      <c r="AE573" s="193" t="s">
        <v>344</v>
      </c>
      <c r="AF573" s="193" t="s">
        <v>162</v>
      </c>
      <c r="AG573" s="193" t="s">
        <v>161</v>
      </c>
      <c r="AH573" s="193" t="s">
        <v>432</v>
      </c>
      <c r="AI573" s="193" t="s">
        <v>356</v>
      </c>
      <c r="AJ573" s="193" t="s">
        <v>510</v>
      </c>
      <c r="AK573" s="193" t="s">
        <v>376</v>
      </c>
      <c r="AL573" s="193" t="s">
        <v>391</v>
      </c>
      <c r="AM573" s="193" t="s">
        <v>366</v>
      </c>
      <c r="AN573" s="335" t="s">
        <v>477</v>
      </c>
      <c r="AO573" s="336" t="s">
        <v>616</v>
      </c>
      <c r="AP573" s="337" t="s">
        <v>110</v>
      </c>
      <c r="AQ573" s="193" t="s">
        <v>643</v>
      </c>
      <c r="AR573" s="193" t="s">
        <v>499</v>
      </c>
      <c r="AS573" s="193" t="s">
        <v>165</v>
      </c>
      <c r="AT573" s="193" t="s">
        <v>489</v>
      </c>
      <c r="AU573" s="193" t="s">
        <v>584</v>
      </c>
      <c r="AV573" s="193" t="s">
        <v>679</v>
      </c>
      <c r="AW573" s="193" t="s">
        <v>582</v>
      </c>
      <c r="AX573" s="193" t="s">
        <v>103</v>
      </c>
      <c r="AY573" s="193" t="s">
        <v>378</v>
      </c>
      <c r="AZ573" s="193" t="s">
        <v>676</v>
      </c>
      <c r="BA573" s="193" t="s">
        <v>700</v>
      </c>
      <c r="BD573" s="193" t="s">
        <v>102</v>
      </c>
      <c r="BE573" s="193" t="s">
        <v>177</v>
      </c>
      <c r="BF573" s="193" t="s">
        <v>481</v>
      </c>
      <c r="BG573" s="193" t="s">
        <v>332</v>
      </c>
      <c r="BH573" s="193" t="s">
        <v>511</v>
      </c>
      <c r="BI573" s="193" t="s">
        <v>294</v>
      </c>
      <c r="BJ573" s="193" t="s">
        <v>110</v>
      </c>
      <c r="BK573" s="193" t="s">
        <v>442</v>
      </c>
      <c r="BL573" s="193" t="s">
        <v>368</v>
      </c>
      <c r="BM573" s="193" t="s">
        <v>147</v>
      </c>
      <c r="BN573" s="193" t="s">
        <v>267</v>
      </c>
      <c r="BO573" s="335" t="s">
        <v>242</v>
      </c>
      <c r="BP573" s="336" t="s">
        <v>402</v>
      </c>
      <c r="BQ573" s="337" t="s">
        <v>414</v>
      </c>
      <c r="BR573" s="193" t="s">
        <v>447</v>
      </c>
      <c r="BS573" s="193" t="s">
        <v>296</v>
      </c>
      <c r="BT573" s="193" t="s">
        <v>87</v>
      </c>
      <c r="BU573" s="193" t="s">
        <v>133</v>
      </c>
      <c r="BV573" s="193" t="s">
        <v>609</v>
      </c>
      <c r="BW573" s="193" t="s">
        <v>448</v>
      </c>
      <c r="BX573" s="193" t="s">
        <v>237</v>
      </c>
      <c r="BY573" s="193" t="s">
        <v>109</v>
      </c>
      <c r="BZ573" s="193" t="s">
        <v>229</v>
      </c>
      <c r="CA573" s="193" t="s">
        <v>431</v>
      </c>
      <c r="CB573" s="193" t="s">
        <v>321</v>
      </c>
    </row>
    <row r="574" spans="2:80" x14ac:dyDescent="0.2">
      <c r="B574" s="343" t="s">
        <v>263</v>
      </c>
      <c r="C574" s="343" t="s">
        <v>237</v>
      </c>
      <c r="D574" s="343" t="s">
        <v>675</v>
      </c>
      <c r="E574" s="343" t="s">
        <v>446</v>
      </c>
      <c r="F574" s="343" t="s">
        <v>656</v>
      </c>
      <c r="G574" s="343" t="s">
        <v>271</v>
      </c>
      <c r="H574" s="343" t="s">
        <v>270</v>
      </c>
      <c r="I574" s="343" t="s">
        <v>272</v>
      </c>
      <c r="J574" s="343" t="s">
        <v>190</v>
      </c>
      <c r="K574" s="343" t="s">
        <v>269</v>
      </c>
      <c r="L574" s="193" t="s">
        <v>616</v>
      </c>
      <c r="M574" s="193" t="s">
        <v>137</v>
      </c>
      <c r="N574" s="193" t="s">
        <v>617</v>
      </c>
      <c r="O574" s="193" t="s">
        <v>546</v>
      </c>
      <c r="P574" s="193" t="s">
        <v>178</v>
      </c>
      <c r="Q574" s="343" t="s">
        <v>606</v>
      </c>
      <c r="R574" s="343" t="s">
        <v>600</v>
      </c>
      <c r="S574" s="343" t="s">
        <v>415</v>
      </c>
      <c r="T574" s="343" t="s">
        <v>406</v>
      </c>
      <c r="U574" s="343" t="s">
        <v>108</v>
      </c>
      <c r="V574" s="343" t="s">
        <v>387</v>
      </c>
      <c r="W574" s="343" t="s">
        <v>385</v>
      </c>
      <c r="X574" s="343" t="s">
        <v>313</v>
      </c>
      <c r="Y574" s="343" t="s">
        <v>386</v>
      </c>
      <c r="Z574" s="343" t="s">
        <v>309</v>
      </c>
      <c r="AC574" s="343" t="s">
        <v>160</v>
      </c>
      <c r="AD574" s="343" t="s">
        <v>91</v>
      </c>
      <c r="AE574" s="343" t="s">
        <v>182</v>
      </c>
      <c r="AF574" s="343" t="s">
        <v>285</v>
      </c>
      <c r="AG574" s="343" t="s">
        <v>226</v>
      </c>
      <c r="AH574" s="343" t="s">
        <v>393</v>
      </c>
      <c r="AI574" s="343" t="s">
        <v>542</v>
      </c>
      <c r="AJ574" s="343" t="s">
        <v>511</v>
      </c>
      <c r="AK574" s="343" t="s">
        <v>176</v>
      </c>
      <c r="AL574" s="343" t="s">
        <v>251</v>
      </c>
      <c r="AM574" s="343" t="s">
        <v>649</v>
      </c>
      <c r="AN574" s="343" t="s">
        <v>317</v>
      </c>
      <c r="AO574" s="335" t="s">
        <v>617</v>
      </c>
      <c r="AP574" s="343" t="s">
        <v>513</v>
      </c>
      <c r="AQ574" s="343" t="s">
        <v>358</v>
      </c>
      <c r="AR574" s="343" t="s">
        <v>523</v>
      </c>
      <c r="AS574" s="343" t="s">
        <v>453</v>
      </c>
      <c r="AT574" s="343" t="s">
        <v>667</v>
      </c>
      <c r="AU574" s="343" t="s">
        <v>233</v>
      </c>
      <c r="AV574" s="343" t="s">
        <v>639</v>
      </c>
      <c r="AW574" s="343" t="s">
        <v>131</v>
      </c>
      <c r="AX574" s="343" t="s">
        <v>657</v>
      </c>
      <c r="AY574" s="343" t="s">
        <v>692</v>
      </c>
      <c r="AZ574" s="343" t="s">
        <v>352</v>
      </c>
      <c r="BA574" s="343" t="s">
        <v>680</v>
      </c>
      <c r="BD574" s="343" t="s">
        <v>526</v>
      </c>
      <c r="BE574" s="343" t="s">
        <v>581</v>
      </c>
      <c r="BF574" s="343" t="s">
        <v>120</v>
      </c>
      <c r="BG574" s="343" t="s">
        <v>92</v>
      </c>
      <c r="BH574" s="343" t="s">
        <v>539</v>
      </c>
      <c r="BI574" s="343" t="s">
        <v>433</v>
      </c>
      <c r="BJ574" s="343" t="s">
        <v>568</v>
      </c>
      <c r="BK574" s="343" t="s">
        <v>455</v>
      </c>
      <c r="BL574" s="343" t="s">
        <v>654</v>
      </c>
      <c r="BM574" s="343" t="s">
        <v>212</v>
      </c>
      <c r="BN574" s="343" t="s">
        <v>335</v>
      </c>
      <c r="BO574" s="343" t="s">
        <v>198</v>
      </c>
      <c r="BP574" s="335" t="s">
        <v>617</v>
      </c>
      <c r="BQ574" s="343" t="s">
        <v>637</v>
      </c>
      <c r="BR574" s="343" t="s">
        <v>557</v>
      </c>
      <c r="BS574" s="343" t="s">
        <v>638</v>
      </c>
      <c r="BT574" s="343" t="s">
        <v>152</v>
      </c>
      <c r="BU574" s="343" t="s">
        <v>383</v>
      </c>
      <c r="BV574" s="343" t="s">
        <v>373</v>
      </c>
      <c r="BW574" s="343" t="s">
        <v>584</v>
      </c>
      <c r="BX574" s="343" t="s">
        <v>256</v>
      </c>
      <c r="BY574" s="343" t="s">
        <v>624</v>
      </c>
      <c r="BZ574" s="343" t="s">
        <v>281</v>
      </c>
      <c r="CA574" s="343" t="s">
        <v>419</v>
      </c>
      <c r="CB574" s="343" t="s">
        <v>597</v>
      </c>
    </row>
    <row r="575" spans="2:80" x14ac:dyDescent="0.2">
      <c r="B575" s="193" t="s">
        <v>683</v>
      </c>
      <c r="C575" s="193" t="s">
        <v>496</v>
      </c>
      <c r="D575" s="193" t="s">
        <v>581</v>
      </c>
      <c r="E575" s="193" t="s">
        <v>204</v>
      </c>
      <c r="F575" s="193" t="s">
        <v>297</v>
      </c>
      <c r="G575" s="193" t="s">
        <v>142</v>
      </c>
      <c r="H575" s="193" t="s">
        <v>128</v>
      </c>
      <c r="I575" s="193" t="s">
        <v>143</v>
      </c>
      <c r="J575" s="193" t="s">
        <v>141</v>
      </c>
      <c r="K575" s="193" t="s">
        <v>140</v>
      </c>
      <c r="L575" s="193" t="s">
        <v>398</v>
      </c>
      <c r="M575" s="193" t="s">
        <v>110</v>
      </c>
      <c r="N575" s="193" t="s">
        <v>649</v>
      </c>
      <c r="O575" s="193" t="s">
        <v>199</v>
      </c>
      <c r="P575" s="193" t="s">
        <v>643</v>
      </c>
      <c r="Q575" s="193" t="s">
        <v>562</v>
      </c>
      <c r="R575" s="193" t="s">
        <v>447</v>
      </c>
      <c r="S575" s="193" t="s">
        <v>300</v>
      </c>
      <c r="T575" s="193" t="s">
        <v>585</v>
      </c>
      <c r="U575" s="193" t="s">
        <v>623</v>
      </c>
      <c r="V575" s="193" t="s">
        <v>254</v>
      </c>
      <c r="W575" s="193" t="s">
        <v>504</v>
      </c>
      <c r="X575" s="193" t="s">
        <v>248</v>
      </c>
      <c r="Y575" s="193" t="s">
        <v>505</v>
      </c>
      <c r="Z575" s="193" t="s">
        <v>506</v>
      </c>
      <c r="AC575" s="193" t="s">
        <v>121</v>
      </c>
      <c r="AD575" s="193" t="s">
        <v>229</v>
      </c>
      <c r="AE575" s="193" t="s">
        <v>345</v>
      </c>
      <c r="AF575" s="193" t="s">
        <v>163</v>
      </c>
      <c r="AG575" s="193" t="s">
        <v>159</v>
      </c>
      <c r="AH575" s="193" t="s">
        <v>434</v>
      </c>
      <c r="AI575" s="193" t="s">
        <v>433</v>
      </c>
      <c r="AJ575" s="193" t="s">
        <v>327</v>
      </c>
      <c r="AK575" s="193" t="s">
        <v>392</v>
      </c>
      <c r="AL575" s="193" t="s">
        <v>239</v>
      </c>
      <c r="AM575" s="193" t="s">
        <v>570</v>
      </c>
      <c r="AN575" s="337" t="s">
        <v>569</v>
      </c>
      <c r="AO575" s="336" t="s">
        <v>178</v>
      </c>
      <c r="AP575" s="335" t="s">
        <v>199</v>
      </c>
      <c r="AQ575" s="193" t="s">
        <v>398</v>
      </c>
      <c r="AR575" s="193" t="s">
        <v>689</v>
      </c>
      <c r="AS575" s="193" t="s">
        <v>408</v>
      </c>
      <c r="AT575" s="193" t="s">
        <v>580</v>
      </c>
      <c r="AU575" s="193" t="s">
        <v>561</v>
      </c>
      <c r="AV575" s="193" t="s">
        <v>293</v>
      </c>
      <c r="AW575" s="193" t="s">
        <v>694</v>
      </c>
      <c r="AX575" s="193" t="s">
        <v>311</v>
      </c>
      <c r="AY575" s="193" t="s">
        <v>685</v>
      </c>
      <c r="AZ575" s="193" t="s">
        <v>603</v>
      </c>
      <c r="BA575" s="193" t="s">
        <v>168</v>
      </c>
      <c r="BD575" s="193" t="s">
        <v>652</v>
      </c>
      <c r="BE575" s="193" t="s">
        <v>106</v>
      </c>
      <c r="BF575" s="193" t="s">
        <v>676</v>
      </c>
      <c r="BG575" s="193" t="s">
        <v>157</v>
      </c>
      <c r="BH575" s="193" t="s">
        <v>386</v>
      </c>
      <c r="BI575" s="193" t="s">
        <v>261</v>
      </c>
      <c r="BJ575" s="193" t="s">
        <v>238</v>
      </c>
      <c r="BK575" s="193" t="s">
        <v>664</v>
      </c>
      <c r="BL575" s="193" t="s">
        <v>412</v>
      </c>
      <c r="BM575" s="193" t="s">
        <v>284</v>
      </c>
      <c r="BN575" s="193" t="s">
        <v>72</v>
      </c>
      <c r="BO575" s="337" t="s">
        <v>105</v>
      </c>
      <c r="BP575" s="336" t="s">
        <v>130</v>
      </c>
      <c r="BQ575" s="335" t="s">
        <v>607</v>
      </c>
      <c r="BR575" s="193" t="s">
        <v>698</v>
      </c>
      <c r="BS575" s="193" t="s">
        <v>658</v>
      </c>
      <c r="BT575" s="193" t="s">
        <v>104</v>
      </c>
      <c r="BU575" s="193" t="s">
        <v>437</v>
      </c>
      <c r="BV575" s="193" t="s">
        <v>569</v>
      </c>
      <c r="BW575" s="193" t="s">
        <v>318</v>
      </c>
      <c r="BX575" s="193" t="s">
        <v>667</v>
      </c>
      <c r="BY575" s="193" t="s">
        <v>172</v>
      </c>
      <c r="BZ575" s="193" t="s">
        <v>338</v>
      </c>
      <c r="CA575" s="193" t="s">
        <v>503</v>
      </c>
      <c r="CB575" s="193" t="s">
        <v>560</v>
      </c>
    </row>
    <row r="576" spans="2:80" x14ac:dyDescent="0.2">
      <c r="B576" s="193" t="s">
        <v>604</v>
      </c>
      <c r="C576" s="193" t="s">
        <v>119</v>
      </c>
      <c r="D576" s="193" t="s">
        <v>101</v>
      </c>
      <c r="E576" s="193" t="s">
        <v>664</v>
      </c>
      <c r="F576" s="193" t="s">
        <v>462</v>
      </c>
      <c r="G576" s="193" t="s">
        <v>333</v>
      </c>
      <c r="H576" s="193" t="s">
        <v>332</v>
      </c>
      <c r="I576" s="193" t="s">
        <v>334</v>
      </c>
      <c r="J576" s="193" t="s">
        <v>291</v>
      </c>
      <c r="K576" s="193" t="s">
        <v>331</v>
      </c>
      <c r="L576" s="193" t="s">
        <v>259</v>
      </c>
      <c r="M576" s="193" t="s">
        <v>578</v>
      </c>
      <c r="N576" s="193" t="s">
        <v>513</v>
      </c>
      <c r="O576" s="193" t="s">
        <v>306</v>
      </c>
      <c r="P576" s="193" t="s">
        <v>594</v>
      </c>
      <c r="Q576" s="193" t="s">
        <v>266</v>
      </c>
      <c r="R576" s="193" t="s">
        <v>659</v>
      </c>
      <c r="S576" s="193" t="s">
        <v>638</v>
      </c>
      <c r="T576" s="193" t="s">
        <v>530</v>
      </c>
      <c r="U576" s="193" t="s">
        <v>552</v>
      </c>
      <c r="V576" s="193" t="s">
        <v>113</v>
      </c>
      <c r="W576" s="193" t="s">
        <v>427</v>
      </c>
      <c r="X576" s="193" t="s">
        <v>428</v>
      </c>
      <c r="Y576" s="193" t="s">
        <v>194</v>
      </c>
      <c r="Z576" s="193" t="s">
        <v>429</v>
      </c>
      <c r="AC576" s="193" t="s">
        <v>92</v>
      </c>
      <c r="AD576" s="193" t="s">
        <v>288</v>
      </c>
      <c r="AE576" s="193" t="s">
        <v>346</v>
      </c>
      <c r="AF576" s="193" t="s">
        <v>94</v>
      </c>
      <c r="AG576" s="193" t="s">
        <v>286</v>
      </c>
      <c r="AH576" s="193" t="s">
        <v>105</v>
      </c>
      <c r="AI576" s="193" t="s">
        <v>129</v>
      </c>
      <c r="AJ576" s="193" t="s">
        <v>509</v>
      </c>
      <c r="AK576" s="193" t="s">
        <v>491</v>
      </c>
      <c r="AL576" s="193" t="s">
        <v>473</v>
      </c>
      <c r="AM576" s="337" t="s">
        <v>440</v>
      </c>
      <c r="AN576" s="193" t="s">
        <v>306</v>
      </c>
      <c r="AO576" s="336" t="s">
        <v>137</v>
      </c>
      <c r="AP576" s="193" t="s">
        <v>589</v>
      </c>
      <c r="AQ576" s="335" t="s">
        <v>594</v>
      </c>
      <c r="AR576" s="193" t="s">
        <v>123</v>
      </c>
      <c r="AS576" s="193" t="s">
        <v>602</v>
      </c>
      <c r="AT576" s="193" t="s">
        <v>529</v>
      </c>
      <c r="AU576" s="193" t="s">
        <v>682</v>
      </c>
      <c r="AV576" s="193" t="s">
        <v>450</v>
      </c>
      <c r="AW576" s="193" t="s">
        <v>296</v>
      </c>
      <c r="AX576" s="193" t="s">
        <v>690</v>
      </c>
      <c r="AY576" s="193" t="s">
        <v>608</v>
      </c>
      <c r="AZ576" s="193" t="s">
        <v>697</v>
      </c>
      <c r="BA576" s="193" t="s">
        <v>193</v>
      </c>
      <c r="BD576" s="193" t="s">
        <v>571</v>
      </c>
      <c r="BE576" s="193" t="s">
        <v>408</v>
      </c>
      <c r="BF576" s="193" t="s">
        <v>454</v>
      </c>
      <c r="BG576" s="193" t="s">
        <v>220</v>
      </c>
      <c r="BH576" s="193" t="s">
        <v>325</v>
      </c>
      <c r="BI576" s="193" t="s">
        <v>506</v>
      </c>
      <c r="BJ576" s="193" t="s">
        <v>195</v>
      </c>
      <c r="BK576" s="193" t="s">
        <v>627</v>
      </c>
      <c r="BL576" s="193" t="s">
        <v>692</v>
      </c>
      <c r="BM576" s="193" t="s">
        <v>342</v>
      </c>
      <c r="BN576" s="337" t="s">
        <v>162</v>
      </c>
      <c r="BO576" s="193" t="s">
        <v>388</v>
      </c>
      <c r="BP576" s="336" t="s">
        <v>648</v>
      </c>
      <c r="BQ576" s="193" t="s">
        <v>371</v>
      </c>
      <c r="BR576" s="335" t="s">
        <v>478</v>
      </c>
      <c r="BS576" s="193" t="s">
        <v>250</v>
      </c>
      <c r="BT576" s="193" t="s">
        <v>269</v>
      </c>
      <c r="BU576" s="193" t="s">
        <v>474</v>
      </c>
      <c r="BV576" s="193" t="s">
        <v>418</v>
      </c>
      <c r="BW576" s="193" t="s">
        <v>439</v>
      </c>
      <c r="BX576" s="193" t="s">
        <v>524</v>
      </c>
      <c r="BY576" s="193" t="s">
        <v>409</v>
      </c>
      <c r="BZ576" s="193" t="s">
        <v>77</v>
      </c>
      <c r="CA576" s="193" t="s">
        <v>543</v>
      </c>
      <c r="CB576" s="193" t="s">
        <v>440</v>
      </c>
    </row>
    <row r="577" spans="2:80" x14ac:dyDescent="0.2">
      <c r="B577" s="193" t="s">
        <v>467</v>
      </c>
      <c r="C577" s="193" t="s">
        <v>466</v>
      </c>
      <c r="D577" s="193" t="s">
        <v>188</v>
      </c>
      <c r="E577" s="193" t="s">
        <v>242</v>
      </c>
      <c r="F577" s="193" t="s">
        <v>465</v>
      </c>
      <c r="G577" s="193" t="s">
        <v>135</v>
      </c>
      <c r="H577" s="193" t="s">
        <v>627</v>
      </c>
      <c r="I577" s="193" t="s">
        <v>553</v>
      </c>
      <c r="J577" s="193" t="s">
        <v>173</v>
      </c>
      <c r="K577" s="337" t="s">
        <v>671</v>
      </c>
      <c r="L577" s="193" t="s">
        <v>92</v>
      </c>
      <c r="M577" s="193" t="s">
        <v>94</v>
      </c>
      <c r="N577" s="336" t="s">
        <v>91</v>
      </c>
      <c r="O577" s="193" t="s">
        <v>93</v>
      </c>
      <c r="P577" s="193" t="s">
        <v>90</v>
      </c>
      <c r="Q577" s="335" t="s">
        <v>295</v>
      </c>
      <c r="R577" s="193" t="s">
        <v>328</v>
      </c>
      <c r="S577" s="193" t="s">
        <v>483</v>
      </c>
      <c r="T577" s="193" t="s">
        <v>641</v>
      </c>
      <c r="U577" s="193" t="s">
        <v>564</v>
      </c>
      <c r="V577" s="193" t="s">
        <v>231</v>
      </c>
      <c r="W577" s="193" t="s">
        <v>644</v>
      </c>
      <c r="X577" s="193" t="s">
        <v>201</v>
      </c>
      <c r="Y577" s="193" t="s">
        <v>409</v>
      </c>
      <c r="Z577" s="193" t="s">
        <v>494</v>
      </c>
      <c r="AC577" s="193" t="s">
        <v>274</v>
      </c>
      <c r="AD577" s="193" t="s">
        <v>148</v>
      </c>
      <c r="AE577" s="193" t="s">
        <v>213</v>
      </c>
      <c r="AF577" s="193" t="s">
        <v>276</v>
      </c>
      <c r="AG577" s="193" t="s">
        <v>145</v>
      </c>
      <c r="AH577" s="193" t="s">
        <v>167</v>
      </c>
      <c r="AI577" s="193" t="s">
        <v>508</v>
      </c>
      <c r="AJ577" s="193" t="s">
        <v>320</v>
      </c>
      <c r="AK577" s="193" t="s">
        <v>389</v>
      </c>
      <c r="AL577" s="337" t="s">
        <v>449</v>
      </c>
      <c r="AM577" s="193" t="s">
        <v>113</v>
      </c>
      <c r="AN577" s="193" t="s">
        <v>133</v>
      </c>
      <c r="AO577" s="336" t="s">
        <v>386</v>
      </c>
      <c r="AP577" s="193" t="s">
        <v>427</v>
      </c>
      <c r="AQ577" s="193" t="s">
        <v>537</v>
      </c>
      <c r="AR577" s="335" t="s">
        <v>295</v>
      </c>
      <c r="AS577" s="193" t="s">
        <v>615</v>
      </c>
      <c r="AT577" s="193" t="s">
        <v>457</v>
      </c>
      <c r="AU577" s="193" t="s">
        <v>328</v>
      </c>
      <c r="AV577" s="193" t="s">
        <v>405</v>
      </c>
      <c r="AW577" s="193" t="s">
        <v>467</v>
      </c>
      <c r="AX577" s="193" t="s">
        <v>179</v>
      </c>
      <c r="AY577" s="193" t="s">
        <v>425</v>
      </c>
      <c r="AZ577" s="193" t="s">
        <v>466</v>
      </c>
      <c r="BA577" s="193" t="s">
        <v>125</v>
      </c>
      <c r="BD577" s="193" t="s">
        <v>640</v>
      </c>
      <c r="BE577" s="193" t="s">
        <v>264</v>
      </c>
      <c r="BF577" s="193" t="s">
        <v>347</v>
      </c>
      <c r="BG577" s="193" t="s">
        <v>507</v>
      </c>
      <c r="BH577" s="193" t="s">
        <v>411</v>
      </c>
      <c r="BI577" s="193" t="s">
        <v>641</v>
      </c>
      <c r="BJ577" s="193" t="s">
        <v>532</v>
      </c>
      <c r="BK577" s="193" t="s">
        <v>576</v>
      </c>
      <c r="BL577" s="193" t="s">
        <v>128</v>
      </c>
      <c r="BM577" s="337" t="s">
        <v>393</v>
      </c>
      <c r="BN577" s="193" t="s">
        <v>316</v>
      </c>
      <c r="BO577" s="193" t="s">
        <v>578</v>
      </c>
      <c r="BP577" s="336" t="s">
        <v>653</v>
      </c>
      <c r="BQ577" s="193" t="s">
        <v>460</v>
      </c>
      <c r="BR577" s="193" t="s">
        <v>275</v>
      </c>
      <c r="BS577" s="335" t="s">
        <v>80</v>
      </c>
      <c r="BT577" s="193" t="s">
        <v>536</v>
      </c>
      <c r="BU577" s="193" t="s">
        <v>187</v>
      </c>
      <c r="BV577" s="193" t="s">
        <v>612</v>
      </c>
      <c r="BW577" s="193" t="s">
        <v>600</v>
      </c>
      <c r="BX577" s="193" t="s">
        <v>582</v>
      </c>
      <c r="BY577" s="193" t="s">
        <v>223</v>
      </c>
      <c r="BZ577" s="193" t="s">
        <v>427</v>
      </c>
      <c r="CA577" s="193" t="s">
        <v>573</v>
      </c>
      <c r="CB577" s="193" t="s">
        <v>381</v>
      </c>
    </row>
    <row r="578" spans="2:80" x14ac:dyDescent="0.2">
      <c r="B578" s="193" t="s">
        <v>360</v>
      </c>
      <c r="C578" s="193" t="s">
        <v>535</v>
      </c>
      <c r="D578" s="193" t="s">
        <v>531</v>
      </c>
      <c r="E578" s="193" t="s">
        <v>536</v>
      </c>
      <c r="F578" s="193" t="s">
        <v>268</v>
      </c>
      <c r="G578" s="193" t="s">
        <v>106</v>
      </c>
      <c r="H578" s="193" t="s">
        <v>666</v>
      </c>
      <c r="I578" s="193" t="s">
        <v>196</v>
      </c>
      <c r="J578" s="337" t="s">
        <v>642</v>
      </c>
      <c r="K578" s="193" t="s">
        <v>407</v>
      </c>
      <c r="L578" s="193" t="s">
        <v>313</v>
      </c>
      <c r="M578" s="193" t="s">
        <v>229</v>
      </c>
      <c r="N578" s="336" t="s">
        <v>226</v>
      </c>
      <c r="O578" s="193" t="s">
        <v>228</v>
      </c>
      <c r="P578" s="193" t="s">
        <v>121</v>
      </c>
      <c r="Q578" s="193" t="s">
        <v>593</v>
      </c>
      <c r="R578" s="335" t="s">
        <v>418</v>
      </c>
      <c r="S578" s="193" t="s">
        <v>170</v>
      </c>
      <c r="T578" s="193" t="s">
        <v>377</v>
      </c>
      <c r="U578" s="193" t="s">
        <v>444</v>
      </c>
      <c r="V578" s="193" t="s">
        <v>451</v>
      </c>
      <c r="W578" s="193" t="s">
        <v>460</v>
      </c>
      <c r="X578" s="193" t="s">
        <v>98</v>
      </c>
      <c r="Y578" s="193" t="s">
        <v>628</v>
      </c>
      <c r="Z578" s="193" t="s">
        <v>139</v>
      </c>
      <c r="AC578" s="193" t="s">
        <v>78</v>
      </c>
      <c r="AD578" s="193" t="s">
        <v>79</v>
      </c>
      <c r="AE578" s="193" t="s">
        <v>214</v>
      </c>
      <c r="AF578" s="193" t="s">
        <v>257</v>
      </c>
      <c r="AG578" s="193" t="s">
        <v>337</v>
      </c>
      <c r="AH578" s="193" t="s">
        <v>471</v>
      </c>
      <c r="AI578" s="193" t="s">
        <v>261</v>
      </c>
      <c r="AJ578" s="193" t="s">
        <v>539</v>
      </c>
      <c r="AK578" s="337" t="s">
        <v>289</v>
      </c>
      <c r="AL578" s="193" t="s">
        <v>431</v>
      </c>
      <c r="AM578" s="193" t="s">
        <v>506</v>
      </c>
      <c r="AN578" s="193" t="s">
        <v>504</v>
      </c>
      <c r="AO578" s="336" t="s">
        <v>387</v>
      </c>
      <c r="AP578" s="193" t="s">
        <v>185</v>
      </c>
      <c r="AQ578" s="193" t="s">
        <v>379</v>
      </c>
      <c r="AR578" s="193" t="s">
        <v>444</v>
      </c>
      <c r="AS578" s="335" t="s">
        <v>418</v>
      </c>
      <c r="AT578" s="193" t="s">
        <v>130</v>
      </c>
      <c r="AU578" s="193" t="s">
        <v>354</v>
      </c>
      <c r="AV578" s="193" t="s">
        <v>568</v>
      </c>
      <c r="AW578" s="193" t="s">
        <v>268</v>
      </c>
      <c r="AX578" s="193" t="s">
        <v>535</v>
      </c>
      <c r="AY578" s="193" t="s">
        <v>426</v>
      </c>
      <c r="AZ578" s="193" t="s">
        <v>416</v>
      </c>
      <c r="BA578" s="193" t="s">
        <v>303</v>
      </c>
      <c r="BD578" s="193" t="s">
        <v>240</v>
      </c>
      <c r="BE578" s="193" t="s">
        <v>668</v>
      </c>
      <c r="BF578" s="193" t="s">
        <v>85</v>
      </c>
      <c r="BG578" s="193" t="s">
        <v>538</v>
      </c>
      <c r="BH578" s="193" t="s">
        <v>630</v>
      </c>
      <c r="BI578" s="193" t="s">
        <v>107</v>
      </c>
      <c r="BJ578" s="193" t="s">
        <v>675</v>
      </c>
      <c r="BK578" s="193" t="s">
        <v>497</v>
      </c>
      <c r="BL578" s="337" t="s">
        <v>227</v>
      </c>
      <c r="BM578" s="193" t="s">
        <v>369</v>
      </c>
      <c r="BN578" s="193" t="s">
        <v>298</v>
      </c>
      <c r="BO578" s="193" t="s">
        <v>252</v>
      </c>
      <c r="BP578" s="336" t="s">
        <v>646</v>
      </c>
      <c r="BQ578" s="193" t="s">
        <v>693</v>
      </c>
      <c r="BR578" s="193" t="s">
        <v>334</v>
      </c>
      <c r="BS578" s="193" t="s">
        <v>145</v>
      </c>
      <c r="BT578" s="335" t="s">
        <v>396</v>
      </c>
      <c r="BU578" s="193" t="s">
        <v>649</v>
      </c>
      <c r="BV578" s="193" t="s">
        <v>138</v>
      </c>
      <c r="BW578" s="193" t="s">
        <v>611</v>
      </c>
      <c r="BX578" s="193" t="s">
        <v>300</v>
      </c>
      <c r="BY578" s="193" t="s">
        <v>279</v>
      </c>
      <c r="BZ578" s="193" t="s">
        <v>465</v>
      </c>
      <c r="CA578" s="193" t="s">
        <v>452</v>
      </c>
      <c r="CB578" s="193" t="s">
        <v>662</v>
      </c>
    </row>
    <row r="579" spans="2:80" x14ac:dyDescent="0.2">
      <c r="B579" s="193" t="s">
        <v>426</v>
      </c>
      <c r="C579" s="193" t="s">
        <v>325</v>
      </c>
      <c r="D579" s="193" t="s">
        <v>111</v>
      </c>
      <c r="E579" s="193" t="s">
        <v>425</v>
      </c>
      <c r="F579" s="193" t="s">
        <v>424</v>
      </c>
      <c r="G579" s="193" t="s">
        <v>661</v>
      </c>
      <c r="H579" s="193" t="s">
        <v>520</v>
      </c>
      <c r="I579" s="337" t="s">
        <v>301</v>
      </c>
      <c r="J579" s="193" t="s">
        <v>663</v>
      </c>
      <c r="K579" s="193" t="s">
        <v>256</v>
      </c>
      <c r="L579" s="193" t="s">
        <v>345</v>
      </c>
      <c r="M579" s="193" t="s">
        <v>347</v>
      </c>
      <c r="N579" s="336" t="s">
        <v>182</v>
      </c>
      <c r="O579" s="193" t="s">
        <v>346</v>
      </c>
      <c r="P579" s="193" t="s">
        <v>344</v>
      </c>
      <c r="Q579" s="193" t="s">
        <v>130</v>
      </c>
      <c r="R579" s="193" t="s">
        <v>126</v>
      </c>
      <c r="S579" s="335" t="s">
        <v>633</v>
      </c>
      <c r="T579" s="193" t="s">
        <v>457</v>
      </c>
      <c r="U579" s="193" t="s">
        <v>234</v>
      </c>
      <c r="V579" s="193" t="s">
        <v>611</v>
      </c>
      <c r="W579" s="193" t="s">
        <v>368</v>
      </c>
      <c r="X579" s="193" t="s">
        <v>487</v>
      </c>
      <c r="Y579" s="193" t="s">
        <v>422</v>
      </c>
      <c r="Z579" s="193" t="s">
        <v>292</v>
      </c>
      <c r="AC579" s="193" t="s">
        <v>336</v>
      </c>
      <c r="AD579" s="193" t="s">
        <v>175</v>
      </c>
      <c r="AE579" s="193" t="s">
        <v>215</v>
      </c>
      <c r="AF579" s="193" t="s">
        <v>146</v>
      </c>
      <c r="AG579" s="193" t="s">
        <v>77</v>
      </c>
      <c r="AH579" s="193" t="s">
        <v>430</v>
      </c>
      <c r="AI579" s="193" t="s">
        <v>388</v>
      </c>
      <c r="AJ579" s="337" t="s">
        <v>540</v>
      </c>
      <c r="AK579" s="193" t="s">
        <v>117</v>
      </c>
      <c r="AL579" s="193" t="s">
        <v>95</v>
      </c>
      <c r="AM579" s="193" t="s">
        <v>419</v>
      </c>
      <c r="AN579" s="193" t="s">
        <v>428</v>
      </c>
      <c r="AO579" s="336" t="s">
        <v>313</v>
      </c>
      <c r="AP579" s="193" t="s">
        <v>538</v>
      </c>
      <c r="AQ579" s="193" t="s">
        <v>248</v>
      </c>
      <c r="AR579" s="193" t="s">
        <v>192</v>
      </c>
      <c r="AS579" s="193" t="s">
        <v>483</v>
      </c>
      <c r="AT579" s="335" t="s">
        <v>633</v>
      </c>
      <c r="AU579" s="193" t="s">
        <v>533</v>
      </c>
      <c r="AV579" s="193" t="s">
        <v>170</v>
      </c>
      <c r="AW579" s="193" t="s">
        <v>502</v>
      </c>
      <c r="AX579" s="193" t="s">
        <v>188</v>
      </c>
      <c r="AY579" s="193" t="s">
        <v>111</v>
      </c>
      <c r="AZ579" s="193" t="s">
        <v>382</v>
      </c>
      <c r="BA579" s="193" t="s">
        <v>531</v>
      </c>
      <c r="BD579" s="193" t="s">
        <v>523</v>
      </c>
      <c r="BE579" s="193" t="s">
        <v>530</v>
      </c>
      <c r="BF579" s="193" t="s">
        <v>150</v>
      </c>
      <c r="BG579" s="193" t="s">
        <v>125</v>
      </c>
      <c r="BH579" s="193" t="s">
        <v>605</v>
      </c>
      <c r="BI579" s="193" t="s">
        <v>314</v>
      </c>
      <c r="BJ579" s="193" t="s">
        <v>661</v>
      </c>
      <c r="BK579" s="337" t="s">
        <v>696</v>
      </c>
      <c r="BL579" s="193" t="s">
        <v>283</v>
      </c>
      <c r="BM579" s="193" t="s">
        <v>468</v>
      </c>
      <c r="BN579" s="193" t="s">
        <v>488</v>
      </c>
      <c r="BO579" s="193" t="s">
        <v>632</v>
      </c>
      <c r="BP579" s="336" t="s">
        <v>204</v>
      </c>
      <c r="BQ579" s="193" t="s">
        <v>545</v>
      </c>
      <c r="BR579" s="193" t="s">
        <v>90</v>
      </c>
      <c r="BS579" s="193" t="s">
        <v>210</v>
      </c>
      <c r="BT579" s="193" t="s">
        <v>407</v>
      </c>
      <c r="BU579" s="335" t="s">
        <v>492</v>
      </c>
      <c r="BV579" s="193" t="s">
        <v>515</v>
      </c>
      <c r="BW579" s="193" t="s">
        <v>375</v>
      </c>
      <c r="BX579" s="193" t="s">
        <v>522</v>
      </c>
      <c r="BY579" s="193" t="s">
        <v>257</v>
      </c>
      <c r="BZ579" s="193" t="s">
        <v>512</v>
      </c>
      <c r="CA579" s="193" t="s">
        <v>546</v>
      </c>
      <c r="CB579" s="193" t="s">
        <v>421</v>
      </c>
    </row>
    <row r="580" spans="2:80" x14ac:dyDescent="0.2">
      <c r="B580" s="193" t="s">
        <v>503</v>
      </c>
      <c r="C580" s="193" t="s">
        <v>416</v>
      </c>
      <c r="D580" s="193" t="s">
        <v>502</v>
      </c>
      <c r="E580" s="193" t="s">
        <v>374</v>
      </c>
      <c r="F580" s="193" t="s">
        <v>303</v>
      </c>
      <c r="G580" s="193" t="s">
        <v>674</v>
      </c>
      <c r="H580" s="337" t="s">
        <v>315</v>
      </c>
      <c r="I580" s="193" t="s">
        <v>588</v>
      </c>
      <c r="J580" s="193" t="s">
        <v>448</v>
      </c>
      <c r="K580" s="193" t="s">
        <v>240</v>
      </c>
      <c r="L580" s="193" t="s">
        <v>161</v>
      </c>
      <c r="M580" s="193" t="s">
        <v>163</v>
      </c>
      <c r="N580" s="336" t="s">
        <v>160</v>
      </c>
      <c r="O580" s="193" t="s">
        <v>162</v>
      </c>
      <c r="P580" s="193" t="s">
        <v>159</v>
      </c>
      <c r="Q580" s="193" t="s">
        <v>492</v>
      </c>
      <c r="R580" s="193" t="s">
        <v>745</v>
      </c>
      <c r="S580" s="193" t="s">
        <v>192</v>
      </c>
      <c r="T580" s="335" t="s">
        <v>519</v>
      </c>
      <c r="U580" s="193" t="s">
        <v>568</v>
      </c>
      <c r="V580" s="193" t="s">
        <v>557</v>
      </c>
      <c r="W580" s="193" t="s">
        <v>348</v>
      </c>
      <c r="X580" s="193" t="s">
        <v>590</v>
      </c>
      <c r="Y580" s="193" t="s">
        <v>319</v>
      </c>
      <c r="Z580" s="193" t="s">
        <v>522</v>
      </c>
      <c r="AC580" s="193" t="s">
        <v>76</v>
      </c>
      <c r="AD580" s="193" t="s">
        <v>75</v>
      </c>
      <c r="AE580" s="193" t="s">
        <v>197</v>
      </c>
      <c r="AF580" s="193" t="s">
        <v>241</v>
      </c>
      <c r="AG580" s="193" t="s">
        <v>335</v>
      </c>
      <c r="AH580" s="193" t="s">
        <v>470</v>
      </c>
      <c r="AI580" s="337" t="s">
        <v>472</v>
      </c>
      <c r="AJ580" s="193" t="s">
        <v>349</v>
      </c>
      <c r="AK580" s="193" t="s">
        <v>410</v>
      </c>
      <c r="AL580" s="193" t="s">
        <v>369</v>
      </c>
      <c r="AM580" s="193" t="s">
        <v>254</v>
      </c>
      <c r="AN580" s="193" t="s">
        <v>505</v>
      </c>
      <c r="AO580" s="336" t="s">
        <v>309</v>
      </c>
      <c r="AP580" s="193" t="s">
        <v>468</v>
      </c>
      <c r="AQ580" s="193" t="s">
        <v>469</v>
      </c>
      <c r="AR580" s="193" t="s">
        <v>593</v>
      </c>
      <c r="AS580" s="193" t="s">
        <v>377</v>
      </c>
      <c r="AT580" s="193" t="s">
        <v>234</v>
      </c>
      <c r="AU580" s="335" t="s">
        <v>519</v>
      </c>
      <c r="AV580" s="193" t="s">
        <v>492</v>
      </c>
      <c r="AW580" s="193" t="s">
        <v>360</v>
      </c>
      <c r="AX580" s="193" t="s">
        <v>536</v>
      </c>
      <c r="AY580" s="193" t="s">
        <v>424</v>
      </c>
      <c r="AZ580" s="193" t="s">
        <v>374</v>
      </c>
      <c r="BA580" s="193" t="s">
        <v>503</v>
      </c>
      <c r="BD580" s="193" t="s">
        <v>116</v>
      </c>
      <c r="BE580" s="193" t="s">
        <v>164</v>
      </c>
      <c r="BF580" s="193" t="s">
        <v>215</v>
      </c>
      <c r="BG580" s="193" t="s">
        <v>435</v>
      </c>
      <c r="BH580" s="193" t="s">
        <v>366</v>
      </c>
      <c r="BI580" s="193" t="s">
        <v>307</v>
      </c>
      <c r="BJ580" s="337" t="s">
        <v>96</v>
      </c>
      <c r="BK580" s="193" t="s">
        <v>645</v>
      </c>
      <c r="BL580" s="193" t="s">
        <v>340</v>
      </c>
      <c r="BM580" s="193" t="s">
        <v>416</v>
      </c>
      <c r="BN580" s="193" t="s">
        <v>309</v>
      </c>
      <c r="BO580" s="193" t="s">
        <v>230</v>
      </c>
      <c r="BP580" s="336" t="s">
        <v>666</v>
      </c>
      <c r="BQ580" s="193" t="s">
        <v>131</v>
      </c>
      <c r="BR580" s="193" t="s">
        <v>155</v>
      </c>
      <c r="BS580" s="193" t="s">
        <v>287</v>
      </c>
      <c r="BT580" s="193" t="s">
        <v>95</v>
      </c>
      <c r="BU580" s="193" t="s">
        <v>592</v>
      </c>
      <c r="BV580" s="335" t="s">
        <v>462</v>
      </c>
      <c r="BW580" s="193" t="s">
        <v>677</v>
      </c>
      <c r="BX580" s="193" t="s">
        <v>247</v>
      </c>
      <c r="BY580" s="193" t="s">
        <v>70</v>
      </c>
      <c r="BZ580" s="193" t="s">
        <v>191</v>
      </c>
      <c r="CA580" s="193" t="s">
        <v>551</v>
      </c>
      <c r="CB580" s="193" t="s">
        <v>678</v>
      </c>
    </row>
    <row r="581" spans="2:80" x14ac:dyDescent="0.2">
      <c r="B581" s="193" t="s">
        <v>125</v>
      </c>
      <c r="C581" s="193" t="s">
        <v>179</v>
      </c>
      <c r="D581" s="193" t="s">
        <v>382</v>
      </c>
      <c r="E581" s="193" t="s">
        <v>384</v>
      </c>
      <c r="F581" s="193" t="s">
        <v>383</v>
      </c>
      <c r="G581" s="337" t="s">
        <v>485</v>
      </c>
      <c r="H581" s="193" t="s">
        <v>355</v>
      </c>
      <c r="I581" s="193" t="s">
        <v>686</v>
      </c>
      <c r="J581" s="193" t="s">
        <v>381</v>
      </c>
      <c r="K581" s="193" t="s">
        <v>610</v>
      </c>
      <c r="L581" s="193" t="s">
        <v>286</v>
      </c>
      <c r="M581" s="193" t="s">
        <v>288</v>
      </c>
      <c r="N581" s="336" t="s">
        <v>285</v>
      </c>
      <c r="O581" s="193" t="s">
        <v>287</v>
      </c>
      <c r="P581" s="193" t="s">
        <v>284</v>
      </c>
      <c r="Q581" s="193" t="s">
        <v>405</v>
      </c>
      <c r="R581" s="193" t="s">
        <v>615</v>
      </c>
      <c r="S581" s="193" t="s">
        <v>533</v>
      </c>
      <c r="T581" s="193" t="s">
        <v>102</v>
      </c>
      <c r="U581" s="335" t="s">
        <v>252</v>
      </c>
      <c r="V581" s="193" t="s">
        <v>2</v>
      </c>
      <c r="W581" s="193" t="s">
        <v>555</v>
      </c>
      <c r="X581" s="193" t="s">
        <v>525</v>
      </c>
      <c r="Y581" s="193" t="s">
        <v>164</v>
      </c>
      <c r="Z581" s="193" t="s">
        <v>658</v>
      </c>
      <c r="AC581" s="193" t="s">
        <v>275</v>
      </c>
      <c r="AD581" s="193" t="s">
        <v>144</v>
      </c>
      <c r="AE581" s="193" t="s">
        <v>104</v>
      </c>
      <c r="AF581" s="193" t="s">
        <v>273</v>
      </c>
      <c r="AG581" s="193" t="s">
        <v>147</v>
      </c>
      <c r="AH581" s="337" t="s">
        <v>202</v>
      </c>
      <c r="AI581" s="193" t="s">
        <v>232</v>
      </c>
      <c r="AJ581" s="193" t="s">
        <v>488</v>
      </c>
      <c r="AK581" s="193" t="s">
        <v>390</v>
      </c>
      <c r="AL581" s="193" t="s">
        <v>507</v>
      </c>
      <c r="AM581" s="193" t="s">
        <v>429</v>
      </c>
      <c r="AN581" s="193" t="s">
        <v>362</v>
      </c>
      <c r="AO581" s="336" t="s">
        <v>385</v>
      </c>
      <c r="AP581" s="193" t="s">
        <v>194</v>
      </c>
      <c r="AQ581" s="193" t="s">
        <v>458</v>
      </c>
      <c r="AR581" s="193" t="s">
        <v>564</v>
      </c>
      <c r="AS581" s="193" t="s">
        <v>102</v>
      </c>
      <c r="AT581" s="193" t="s">
        <v>551</v>
      </c>
      <c r="AU581" s="193" t="s">
        <v>641</v>
      </c>
      <c r="AV581" s="335" t="s">
        <v>252</v>
      </c>
      <c r="AW581" s="193" t="s">
        <v>465</v>
      </c>
      <c r="AX581" s="193" t="s">
        <v>384</v>
      </c>
      <c r="AY581" s="193" t="s">
        <v>325</v>
      </c>
      <c r="AZ581" s="193" t="s">
        <v>242</v>
      </c>
      <c r="BA581" s="193" t="s">
        <v>383</v>
      </c>
      <c r="BD581" s="193" t="s">
        <v>305</v>
      </c>
      <c r="BE581" s="193" t="s">
        <v>401</v>
      </c>
      <c r="BF581" s="193" t="s">
        <v>271</v>
      </c>
      <c r="BG581" s="193" t="s">
        <v>456</v>
      </c>
      <c r="BH581" s="193" t="s">
        <v>170</v>
      </c>
      <c r="BI581" s="337" t="s">
        <v>243</v>
      </c>
      <c r="BJ581" s="193" t="s">
        <v>400</v>
      </c>
      <c r="BK581" s="193" t="s">
        <v>201</v>
      </c>
      <c r="BL581" s="193" t="s">
        <v>75</v>
      </c>
      <c r="BM581" s="193" t="s">
        <v>171</v>
      </c>
      <c r="BN581" s="193" t="s">
        <v>111</v>
      </c>
      <c r="BO581" s="193" t="s">
        <v>441</v>
      </c>
      <c r="BP581" s="336" t="s">
        <v>499</v>
      </c>
      <c r="BQ581" s="193" t="s">
        <v>521</v>
      </c>
      <c r="BR581" s="193" t="s">
        <v>218</v>
      </c>
      <c r="BS581" s="193" t="s">
        <v>302</v>
      </c>
      <c r="BT581" s="193" t="s">
        <v>254</v>
      </c>
      <c r="BU581" s="193" t="s">
        <v>618</v>
      </c>
      <c r="BV581" s="193" t="s">
        <v>553</v>
      </c>
      <c r="BW581" s="335" t="s">
        <v>235</v>
      </c>
      <c r="BX581" s="193" t="s">
        <v>304</v>
      </c>
      <c r="BY581" s="193" t="s">
        <v>160</v>
      </c>
      <c r="BZ581" s="193" t="s">
        <v>390</v>
      </c>
      <c r="CA581" s="193" t="s">
        <v>118</v>
      </c>
      <c r="CB581" s="193" t="s">
        <v>169</v>
      </c>
    </row>
    <row r="582" spans="2:80" x14ac:dyDescent="0.2">
      <c r="B582" s="193" t="s">
        <v>699</v>
      </c>
      <c r="C582" s="193" t="s">
        <v>310</v>
      </c>
      <c r="D582" s="193" t="s">
        <v>621</v>
      </c>
      <c r="E582" s="193" t="s">
        <v>250</v>
      </c>
      <c r="F582" s="337" t="s">
        <v>401</v>
      </c>
      <c r="G582" s="193" t="s">
        <v>136</v>
      </c>
      <c r="H582" s="193" t="s">
        <v>435</v>
      </c>
      <c r="I582" s="193" t="s">
        <v>437</v>
      </c>
      <c r="J582" s="193" t="s">
        <v>100</v>
      </c>
      <c r="K582" s="193" t="s">
        <v>436</v>
      </c>
      <c r="L582" s="193" t="s">
        <v>123</v>
      </c>
      <c r="M582" s="193" t="s">
        <v>682</v>
      </c>
      <c r="N582" s="336" t="s">
        <v>453</v>
      </c>
      <c r="O582" s="193" t="s">
        <v>554</v>
      </c>
      <c r="P582" s="193" t="s">
        <v>612</v>
      </c>
      <c r="Q582" s="193" t="s">
        <v>156</v>
      </c>
      <c r="R582" s="193" t="s">
        <v>154</v>
      </c>
      <c r="S582" s="193" t="s">
        <v>157</v>
      </c>
      <c r="T582" s="193" t="s">
        <v>155</v>
      </c>
      <c r="U582" s="193" t="s">
        <v>158</v>
      </c>
      <c r="V582" s="335" t="s">
        <v>321</v>
      </c>
      <c r="W582" s="193" t="s">
        <v>107</v>
      </c>
      <c r="X582" s="193" t="s">
        <v>566</v>
      </c>
      <c r="Y582" s="193" t="s">
        <v>558</v>
      </c>
      <c r="Z582" s="193" t="s">
        <v>567</v>
      </c>
      <c r="AC582" s="193" t="s">
        <v>220</v>
      </c>
      <c r="AD582" s="193" t="s">
        <v>82</v>
      </c>
      <c r="AE582" s="193" t="s">
        <v>152</v>
      </c>
      <c r="AF582" s="193" t="s">
        <v>218</v>
      </c>
      <c r="AG582" s="337" t="s">
        <v>84</v>
      </c>
      <c r="AH582" s="193" t="s">
        <v>156</v>
      </c>
      <c r="AI582" s="193" t="s">
        <v>341</v>
      </c>
      <c r="AJ582" s="193" t="s">
        <v>86</v>
      </c>
      <c r="AK582" s="193" t="s">
        <v>154</v>
      </c>
      <c r="AL582" s="193" t="s">
        <v>312</v>
      </c>
      <c r="AM582" s="193" t="s">
        <v>333</v>
      </c>
      <c r="AN582" s="193" t="s">
        <v>1</v>
      </c>
      <c r="AO582" s="336" t="s">
        <v>190</v>
      </c>
      <c r="AP582" s="193" t="s">
        <v>332</v>
      </c>
      <c r="AQ582" s="193" t="s">
        <v>211</v>
      </c>
      <c r="AR582" s="193" t="s">
        <v>622</v>
      </c>
      <c r="AS582" s="193" t="s">
        <v>367</v>
      </c>
      <c r="AT582" s="193" t="s">
        <v>364</v>
      </c>
      <c r="AU582" s="193" t="s">
        <v>459</v>
      </c>
      <c r="AV582" s="193" t="s">
        <v>517</v>
      </c>
      <c r="AW582" s="335" t="s">
        <v>321</v>
      </c>
      <c r="AX582" s="193" t="s">
        <v>526</v>
      </c>
      <c r="AY582" s="193" t="s">
        <v>648</v>
      </c>
      <c r="AZ582" s="193" t="s">
        <v>107</v>
      </c>
      <c r="BA582" s="193" t="s">
        <v>631</v>
      </c>
      <c r="BD582" s="193" t="s">
        <v>415</v>
      </c>
      <c r="BE582" s="193" t="s">
        <v>83</v>
      </c>
      <c r="BF582" s="193" t="s">
        <v>268</v>
      </c>
      <c r="BG582" s="193" t="s">
        <v>635</v>
      </c>
      <c r="BH582" s="337" t="s">
        <v>554</v>
      </c>
      <c r="BI582" s="193" t="s">
        <v>610</v>
      </c>
      <c r="BJ582" s="193" t="s">
        <v>694</v>
      </c>
      <c r="BK582" s="193" t="s">
        <v>221</v>
      </c>
      <c r="BL582" s="193" t="s">
        <v>428</v>
      </c>
      <c r="BM582" s="193" t="s">
        <v>134</v>
      </c>
      <c r="BN582" s="193" t="s">
        <v>614</v>
      </c>
      <c r="BO582" s="193" t="s">
        <v>322</v>
      </c>
      <c r="BP582" s="336" t="s">
        <v>399</v>
      </c>
      <c r="BQ582" s="193" t="s">
        <v>345</v>
      </c>
      <c r="BR582" s="193" t="s">
        <v>449</v>
      </c>
      <c r="BS582" s="193" t="s">
        <v>392</v>
      </c>
      <c r="BT582" s="193" t="s">
        <v>564</v>
      </c>
      <c r="BU582" s="193" t="s">
        <v>544</v>
      </c>
      <c r="BV582" s="193" t="s">
        <v>189</v>
      </c>
      <c r="BW582" s="193" t="s">
        <v>143</v>
      </c>
      <c r="BX582" s="335" t="s">
        <v>274</v>
      </c>
      <c r="BY582" s="193" t="s">
        <v>476</v>
      </c>
      <c r="BZ582" s="193" t="s">
        <v>513</v>
      </c>
      <c r="CA582" s="193" t="s">
        <v>493</v>
      </c>
      <c r="CB582" s="193" t="s">
        <v>451</v>
      </c>
    </row>
    <row r="583" spans="2:80" x14ac:dyDescent="0.2">
      <c r="B583" s="193" t="s">
        <v>326</v>
      </c>
      <c r="C583" s="193" t="s">
        <v>549</v>
      </c>
      <c r="D583" s="193" t="s">
        <v>698</v>
      </c>
      <c r="E583" s="337" t="s">
        <v>247</v>
      </c>
      <c r="F583" s="193" t="s">
        <v>598</v>
      </c>
      <c r="G583" s="193" t="s">
        <v>171</v>
      </c>
      <c r="H583" s="193" t="s">
        <v>543</v>
      </c>
      <c r="I583" s="193" t="s">
        <v>365</v>
      </c>
      <c r="J583" s="193" t="s">
        <v>404</v>
      </c>
      <c r="K583" s="193" t="s">
        <v>420</v>
      </c>
      <c r="L583" s="193" t="s">
        <v>499</v>
      </c>
      <c r="M583" s="193" t="s">
        <v>408</v>
      </c>
      <c r="N583" s="336" t="s">
        <v>639</v>
      </c>
      <c r="O583" s="193" t="s">
        <v>165</v>
      </c>
      <c r="P583" s="193" t="s">
        <v>689</v>
      </c>
      <c r="Q583" s="193" t="s">
        <v>282</v>
      </c>
      <c r="R583" s="193" t="s">
        <v>281</v>
      </c>
      <c r="S583" s="193" t="s">
        <v>283</v>
      </c>
      <c r="T583" s="193" t="s">
        <v>181</v>
      </c>
      <c r="U583" s="193" t="s">
        <v>132</v>
      </c>
      <c r="V583" s="193" t="s">
        <v>411</v>
      </c>
      <c r="W583" s="335" t="s">
        <v>614</v>
      </c>
      <c r="X583" s="193" t="s">
        <v>370</v>
      </c>
      <c r="Y583" s="193" t="s">
        <v>299</v>
      </c>
      <c r="Z583" s="193" t="s">
        <v>613</v>
      </c>
      <c r="AC583" s="193" t="s">
        <v>338</v>
      </c>
      <c r="AD583" s="193" t="s">
        <v>339</v>
      </c>
      <c r="AE583" s="193" t="s">
        <v>153</v>
      </c>
      <c r="AF583" s="337" t="s">
        <v>278</v>
      </c>
      <c r="AG583" s="193" t="s">
        <v>277</v>
      </c>
      <c r="AH583" s="193" t="s">
        <v>132</v>
      </c>
      <c r="AI583" s="193" t="s">
        <v>281</v>
      </c>
      <c r="AJ583" s="193" t="s">
        <v>87</v>
      </c>
      <c r="AK583" s="193" t="s">
        <v>221</v>
      </c>
      <c r="AL583" s="193" t="s">
        <v>225</v>
      </c>
      <c r="AM583" s="193" t="s">
        <v>140</v>
      </c>
      <c r="AN583" s="193" t="s">
        <v>128</v>
      </c>
      <c r="AO583" s="336" t="s">
        <v>271</v>
      </c>
      <c r="AP583" s="193" t="s">
        <v>71</v>
      </c>
      <c r="AQ583" s="193" t="s">
        <v>70</v>
      </c>
      <c r="AR583" s="193" t="s">
        <v>547</v>
      </c>
      <c r="AS583" s="193" t="s">
        <v>245</v>
      </c>
      <c r="AT583" s="193" t="s">
        <v>524</v>
      </c>
      <c r="AU583" s="193" t="s">
        <v>575</v>
      </c>
      <c r="AV583" s="193" t="s">
        <v>318</v>
      </c>
      <c r="AW583" s="193" t="s">
        <v>613</v>
      </c>
      <c r="AX583" s="335" t="s">
        <v>614</v>
      </c>
      <c r="AY583" s="193" t="s">
        <v>174</v>
      </c>
      <c r="AZ583" s="193" t="s">
        <v>203</v>
      </c>
      <c r="BA583" s="193" t="s">
        <v>495</v>
      </c>
      <c r="BD583" s="193" t="s">
        <v>292</v>
      </c>
      <c r="BE583" s="193" t="s">
        <v>148</v>
      </c>
      <c r="BF583" s="193" t="s">
        <v>394</v>
      </c>
      <c r="BG583" s="337" t="s">
        <v>199</v>
      </c>
      <c r="BH583" s="193" t="s">
        <v>184</v>
      </c>
      <c r="BI583" s="193" t="s">
        <v>233</v>
      </c>
      <c r="BJ583" s="193" t="s">
        <v>585</v>
      </c>
      <c r="BK583" s="193" t="s">
        <v>277</v>
      </c>
      <c r="BL583" s="193" t="s">
        <v>467</v>
      </c>
      <c r="BM583" s="193" t="s">
        <v>186</v>
      </c>
      <c r="BN583" s="193" t="s">
        <v>97</v>
      </c>
      <c r="BO583" s="193" t="s">
        <v>674</v>
      </c>
      <c r="BP583" s="336" t="s">
        <v>253</v>
      </c>
      <c r="BQ583" s="193" t="s">
        <v>88</v>
      </c>
      <c r="BR583" s="193" t="s">
        <v>362</v>
      </c>
      <c r="BS583" s="193" t="s">
        <v>289</v>
      </c>
      <c r="BT583" s="193" t="s">
        <v>566</v>
      </c>
      <c r="BU583" s="193" t="s">
        <v>446</v>
      </c>
      <c r="BV583" s="193" t="s">
        <v>691</v>
      </c>
      <c r="BW583" s="193" t="s">
        <v>121</v>
      </c>
      <c r="BX583" s="193" t="s">
        <v>291</v>
      </c>
      <c r="BY583" s="335" t="s">
        <v>327</v>
      </c>
      <c r="BZ583" s="193" t="s">
        <v>405</v>
      </c>
      <c r="CA583" s="193" t="s">
        <v>673</v>
      </c>
      <c r="CB583" s="193" t="s">
        <v>183</v>
      </c>
    </row>
    <row r="584" spans="2:80" x14ac:dyDescent="0.2">
      <c r="B584" s="193" t="s">
        <v>361</v>
      </c>
      <c r="C584" s="193" t="s">
        <v>654</v>
      </c>
      <c r="D584" s="337" t="s">
        <v>375</v>
      </c>
      <c r="E584" s="193" t="s">
        <v>516</v>
      </c>
      <c r="F584" s="193" t="s">
        <v>701</v>
      </c>
      <c r="G584" s="193" t="s">
        <v>445</v>
      </c>
      <c r="H584" s="193" t="s">
        <v>475</v>
      </c>
      <c r="I584" s="193" t="s">
        <v>236</v>
      </c>
      <c r="J584" s="193" t="s">
        <v>476</v>
      </c>
      <c r="K584" s="193" t="s">
        <v>316</v>
      </c>
      <c r="L584" s="193" t="s">
        <v>580</v>
      </c>
      <c r="M584" s="193" t="s">
        <v>96</v>
      </c>
      <c r="N584" s="336" t="s">
        <v>667</v>
      </c>
      <c r="O584" s="193" t="s">
        <v>529</v>
      </c>
      <c r="P584" s="193" t="s">
        <v>489</v>
      </c>
      <c r="Q584" s="193" t="s">
        <v>87</v>
      </c>
      <c r="R584" s="193" t="s">
        <v>85</v>
      </c>
      <c r="S584" s="193" t="s">
        <v>88</v>
      </c>
      <c r="T584" s="193" t="s">
        <v>86</v>
      </c>
      <c r="U584" s="193" t="s">
        <v>89</v>
      </c>
      <c r="V584" s="193" t="s">
        <v>174</v>
      </c>
      <c r="W584" s="193" t="s">
        <v>647</v>
      </c>
      <c r="X584" s="335" t="s">
        <v>461</v>
      </c>
      <c r="Y584" s="193" t="s">
        <v>648</v>
      </c>
      <c r="Z584" s="193" t="s">
        <v>118</v>
      </c>
      <c r="AC584" s="193" t="s">
        <v>267</v>
      </c>
      <c r="AD584" s="193" t="s">
        <v>216</v>
      </c>
      <c r="AE584" s="337" t="s">
        <v>149</v>
      </c>
      <c r="AF584" s="193" t="s">
        <v>80</v>
      </c>
      <c r="AG584" s="193" t="s">
        <v>4</v>
      </c>
      <c r="AH584" s="193" t="s">
        <v>224</v>
      </c>
      <c r="AI584" s="193" t="s">
        <v>157</v>
      </c>
      <c r="AJ584" s="193" t="s">
        <v>88</v>
      </c>
      <c r="AK584" s="193" t="s">
        <v>343</v>
      </c>
      <c r="AL584" s="193" t="s">
        <v>283</v>
      </c>
      <c r="AM584" s="193" t="s">
        <v>74</v>
      </c>
      <c r="AN584" s="193" t="s">
        <v>334</v>
      </c>
      <c r="AO584" s="336" t="s">
        <v>272</v>
      </c>
      <c r="AP584" s="193" t="s">
        <v>212</v>
      </c>
      <c r="AQ584" s="193" t="s">
        <v>143</v>
      </c>
      <c r="AR584" s="193" t="s">
        <v>556</v>
      </c>
      <c r="AS584" s="193" t="s">
        <v>442</v>
      </c>
      <c r="AT584" s="193" t="s">
        <v>260</v>
      </c>
      <c r="AU584" s="193" t="s">
        <v>308</v>
      </c>
      <c r="AV584" s="193" t="s">
        <v>653</v>
      </c>
      <c r="AW584" s="193" t="s">
        <v>238</v>
      </c>
      <c r="AX584" s="193" t="s">
        <v>566</v>
      </c>
      <c r="AY584" s="335" t="s">
        <v>461</v>
      </c>
      <c r="AZ584" s="193" t="s">
        <v>632</v>
      </c>
      <c r="BA584" s="193" t="s">
        <v>370</v>
      </c>
      <c r="BD584" s="193" t="s">
        <v>516</v>
      </c>
      <c r="BE584" s="193" t="s">
        <v>209</v>
      </c>
      <c r="BF584" s="337" t="s">
        <v>434</v>
      </c>
      <c r="BG584" s="193" t="s">
        <v>354</v>
      </c>
      <c r="BH584" s="193" t="s">
        <v>126</v>
      </c>
      <c r="BI584" s="193" t="s">
        <v>517</v>
      </c>
      <c r="BJ584" s="193" t="s">
        <v>319</v>
      </c>
      <c r="BK584" s="193" t="s">
        <v>336</v>
      </c>
      <c r="BL584" s="193" t="s">
        <v>353</v>
      </c>
      <c r="BM584" s="193" t="s">
        <v>178</v>
      </c>
      <c r="BN584" s="193" t="s">
        <v>518</v>
      </c>
      <c r="BO584" s="193" t="s">
        <v>561</v>
      </c>
      <c r="BP584" s="336" t="s">
        <v>552</v>
      </c>
      <c r="BQ584" s="193" t="s">
        <v>153</v>
      </c>
      <c r="BR584" s="193" t="s">
        <v>179</v>
      </c>
      <c r="BS584" s="193" t="s">
        <v>379</v>
      </c>
      <c r="BT584" s="193" t="s">
        <v>587</v>
      </c>
      <c r="BU584" s="193" t="s">
        <v>520</v>
      </c>
      <c r="BV584" s="193" t="s">
        <v>352</v>
      </c>
      <c r="BW584" s="193" t="s">
        <v>181</v>
      </c>
      <c r="BX584" s="193" t="s">
        <v>93</v>
      </c>
      <c r="BY584" s="193" t="s">
        <v>540</v>
      </c>
      <c r="BZ584" s="335" t="s">
        <v>262</v>
      </c>
      <c r="CA584" s="193" t="s">
        <v>297</v>
      </c>
      <c r="CB584" s="193" t="s">
        <v>359</v>
      </c>
    </row>
    <row r="585" spans="2:80" x14ac:dyDescent="0.2">
      <c r="B585" s="193" t="s">
        <v>481</v>
      </c>
      <c r="C585" s="337" t="s">
        <v>693</v>
      </c>
      <c r="D585" s="193" t="s">
        <v>183</v>
      </c>
      <c r="E585" s="193" t="s">
        <v>636</v>
      </c>
      <c r="F585" s="193" t="s">
        <v>127</v>
      </c>
      <c r="G585" s="193" t="s">
        <v>395</v>
      </c>
      <c r="H585" s="193" t="s">
        <v>258</v>
      </c>
      <c r="I585" s="193" t="s">
        <v>394</v>
      </c>
      <c r="J585" s="193" t="s">
        <v>396</v>
      </c>
      <c r="K585" s="193" t="s">
        <v>294</v>
      </c>
      <c r="L585" s="193" t="s">
        <v>679</v>
      </c>
      <c r="M585" s="193" t="s">
        <v>561</v>
      </c>
      <c r="N585" s="336" t="s">
        <v>523</v>
      </c>
      <c r="O585" s="193" t="s">
        <v>584</v>
      </c>
      <c r="P585" s="193" t="s">
        <v>293</v>
      </c>
      <c r="Q585" s="193" t="s">
        <v>223</v>
      </c>
      <c r="R585" s="193" t="s">
        <v>221</v>
      </c>
      <c r="S585" s="193" t="s">
        <v>181</v>
      </c>
      <c r="T585" s="193" t="s">
        <v>222</v>
      </c>
      <c r="U585" s="193" t="s">
        <v>225</v>
      </c>
      <c r="V585" s="193" t="s">
        <v>591</v>
      </c>
      <c r="W585" s="193" t="s">
        <v>203</v>
      </c>
      <c r="X585" s="193" t="s">
        <v>238</v>
      </c>
      <c r="Y585" s="335" t="s">
        <v>592</v>
      </c>
      <c r="Z585" s="193" t="s">
        <v>495</v>
      </c>
      <c r="AC585" s="193" t="s">
        <v>340</v>
      </c>
      <c r="AD585" s="337" t="s">
        <v>99</v>
      </c>
      <c r="AE585" s="193" t="s">
        <v>150</v>
      </c>
      <c r="AF585" s="193" t="s">
        <v>279</v>
      </c>
      <c r="AG585" s="193" t="s">
        <v>280</v>
      </c>
      <c r="AH585" s="193" t="s">
        <v>282</v>
      </c>
      <c r="AI585" s="193" t="s">
        <v>181</v>
      </c>
      <c r="AJ585" s="193" t="s">
        <v>89</v>
      </c>
      <c r="AK585" s="193" t="s">
        <v>222</v>
      </c>
      <c r="AL585" s="193" t="s">
        <v>223</v>
      </c>
      <c r="AM585" s="193" t="s">
        <v>142</v>
      </c>
      <c r="AN585" s="193" t="s">
        <v>141</v>
      </c>
      <c r="AO585" s="336" t="s">
        <v>269</v>
      </c>
      <c r="AP585" s="193" t="s">
        <v>72</v>
      </c>
      <c r="AQ585" s="193" t="s">
        <v>73</v>
      </c>
      <c r="AR585" s="193" t="s">
        <v>200</v>
      </c>
      <c r="AS585" s="193" t="s">
        <v>493</v>
      </c>
      <c r="AT585" s="193" t="s">
        <v>599</v>
      </c>
      <c r="AU585" s="193" t="s">
        <v>482</v>
      </c>
      <c r="AV585" s="193" t="s">
        <v>116</v>
      </c>
      <c r="AW585" s="193" t="s">
        <v>411</v>
      </c>
      <c r="AX585" s="193" t="s">
        <v>299</v>
      </c>
      <c r="AY585" s="193" t="s">
        <v>118</v>
      </c>
      <c r="AZ585" s="335" t="s">
        <v>592</v>
      </c>
      <c r="BA585" s="193" t="s">
        <v>591</v>
      </c>
      <c r="BD585" s="193" t="s">
        <v>372</v>
      </c>
      <c r="BE585" s="337" t="s">
        <v>285</v>
      </c>
      <c r="BF585" s="193" t="s">
        <v>472</v>
      </c>
      <c r="BG585" s="193" t="s">
        <v>495</v>
      </c>
      <c r="BH585" s="193" t="s">
        <v>604</v>
      </c>
      <c r="BI585" s="193" t="s">
        <v>417</v>
      </c>
      <c r="BJ585" s="193" t="s">
        <v>598</v>
      </c>
      <c r="BK585" s="193" t="s">
        <v>73</v>
      </c>
      <c r="BL585" s="193" t="s">
        <v>541</v>
      </c>
      <c r="BM585" s="193" t="s">
        <v>633</v>
      </c>
      <c r="BN585" s="193" t="s">
        <v>570</v>
      </c>
      <c r="BO585" s="193" t="s">
        <v>575</v>
      </c>
      <c r="BP585" s="336" t="s">
        <v>525</v>
      </c>
      <c r="BQ585" s="193" t="s">
        <v>213</v>
      </c>
      <c r="BR585" s="193" t="s">
        <v>136</v>
      </c>
      <c r="BS585" s="193" t="s">
        <v>502</v>
      </c>
      <c r="BT585" s="193" t="s">
        <v>324</v>
      </c>
      <c r="BU585" s="193" t="s">
        <v>580</v>
      </c>
      <c r="BV585" s="193" t="s">
        <v>655</v>
      </c>
      <c r="BW585" s="193" t="s">
        <v>339</v>
      </c>
      <c r="BX585" s="193" t="s">
        <v>158</v>
      </c>
      <c r="BY585" s="193" t="s">
        <v>387</v>
      </c>
      <c r="BZ585" s="193" t="s">
        <v>650</v>
      </c>
      <c r="CA585" s="335" t="s">
        <v>196</v>
      </c>
      <c r="CB585" s="193" t="s">
        <v>603</v>
      </c>
    </row>
    <row r="586" spans="2:80" x14ac:dyDescent="0.2">
      <c r="B586" s="337" t="s">
        <v>576</v>
      </c>
      <c r="C586" s="193" t="s">
        <v>189</v>
      </c>
      <c r="D586" s="193" t="s">
        <v>443</v>
      </c>
      <c r="E586" s="193" t="s">
        <v>695</v>
      </c>
      <c r="F586" s="193" t="s">
        <v>115</v>
      </c>
      <c r="G586" s="193" t="s">
        <v>0</v>
      </c>
      <c r="H586" s="193" t="s">
        <v>353</v>
      </c>
      <c r="I586" s="193" t="s">
        <v>512</v>
      </c>
      <c r="J586" s="193" t="s">
        <v>198</v>
      </c>
      <c r="K586" s="193" t="s">
        <v>484</v>
      </c>
      <c r="L586" s="193" t="s">
        <v>450</v>
      </c>
      <c r="M586" s="193" t="s">
        <v>602</v>
      </c>
      <c r="N586" s="336" t="s">
        <v>233</v>
      </c>
      <c r="O586" s="193" t="s">
        <v>662</v>
      </c>
      <c r="P586" s="193" t="s">
        <v>414</v>
      </c>
      <c r="Q586" s="193" t="s">
        <v>312</v>
      </c>
      <c r="R586" s="193" t="s">
        <v>341</v>
      </c>
      <c r="S586" s="193" t="s">
        <v>343</v>
      </c>
      <c r="T586" s="193" t="s">
        <v>342</v>
      </c>
      <c r="U586" s="193" t="s">
        <v>302</v>
      </c>
      <c r="V586" s="193" t="s">
        <v>631</v>
      </c>
      <c r="W586" s="193" t="s">
        <v>526</v>
      </c>
      <c r="X586" s="193" t="s">
        <v>632</v>
      </c>
      <c r="Y586" s="193" t="s">
        <v>262</v>
      </c>
      <c r="Z586" s="335" t="s">
        <v>357</v>
      </c>
      <c r="AC586" s="337" t="s">
        <v>217</v>
      </c>
      <c r="AD586" s="193" t="s">
        <v>83</v>
      </c>
      <c r="AE586" s="193" t="s">
        <v>151</v>
      </c>
      <c r="AF586" s="193" t="s">
        <v>219</v>
      </c>
      <c r="AG586" s="193" t="s">
        <v>81</v>
      </c>
      <c r="AH586" s="193" t="s">
        <v>158</v>
      </c>
      <c r="AI586" s="193" t="s">
        <v>342</v>
      </c>
      <c r="AJ586" s="193" t="s">
        <v>85</v>
      </c>
      <c r="AK586" s="193" t="s">
        <v>155</v>
      </c>
      <c r="AL586" s="193" t="s">
        <v>302</v>
      </c>
      <c r="AM586" s="193" t="s">
        <v>331</v>
      </c>
      <c r="AN586" s="193" t="s">
        <v>210</v>
      </c>
      <c r="AO586" s="336" t="s">
        <v>270</v>
      </c>
      <c r="AP586" s="193" t="s">
        <v>291</v>
      </c>
      <c r="AQ586" s="193" t="s">
        <v>209</v>
      </c>
      <c r="AR586" s="193" t="s">
        <v>184</v>
      </c>
      <c r="AS586" s="193" t="s">
        <v>637</v>
      </c>
      <c r="AT586" s="193" t="s">
        <v>400</v>
      </c>
      <c r="AU586" s="193" t="s">
        <v>138</v>
      </c>
      <c r="AV586" s="193" t="s">
        <v>421</v>
      </c>
      <c r="AW586" s="193" t="s">
        <v>567</v>
      </c>
      <c r="AX586" s="193" t="s">
        <v>262</v>
      </c>
      <c r="AY586" s="193" t="s">
        <v>647</v>
      </c>
      <c r="AZ586" s="193" t="s">
        <v>558</v>
      </c>
      <c r="BA586" s="335" t="s">
        <v>357</v>
      </c>
      <c r="BD586" s="337" t="s">
        <v>685</v>
      </c>
      <c r="BE586" s="193" t="s">
        <v>312</v>
      </c>
      <c r="BF586" s="193" t="s">
        <v>504</v>
      </c>
      <c r="BG586" s="193" t="s">
        <v>619</v>
      </c>
      <c r="BH586" s="193" t="s">
        <v>173</v>
      </c>
      <c r="BI586" s="193" t="s">
        <v>687</v>
      </c>
      <c r="BJ586" s="193" t="s">
        <v>559</v>
      </c>
      <c r="BK586" s="193" t="s">
        <v>163</v>
      </c>
      <c r="BL586" s="193" t="s">
        <v>202</v>
      </c>
      <c r="BM586" s="193" t="s">
        <v>174</v>
      </c>
      <c r="BN586" s="193" t="s">
        <v>377</v>
      </c>
      <c r="BO586" s="193" t="s">
        <v>586</v>
      </c>
      <c r="BP586" s="336" t="s">
        <v>699</v>
      </c>
      <c r="BQ586" s="193" t="s">
        <v>270</v>
      </c>
      <c r="BR586" s="193" t="s">
        <v>176</v>
      </c>
      <c r="BS586" s="193" t="s">
        <v>420</v>
      </c>
      <c r="BT586" s="193" t="s">
        <v>634</v>
      </c>
      <c r="BU586" s="193" t="s">
        <v>260</v>
      </c>
      <c r="BV586" s="193" t="s">
        <v>644</v>
      </c>
      <c r="BW586" s="193" t="s">
        <v>78</v>
      </c>
      <c r="BX586" s="193" t="s">
        <v>216</v>
      </c>
      <c r="BY586" s="193" t="s">
        <v>425</v>
      </c>
      <c r="BZ586" s="193" t="s">
        <v>528</v>
      </c>
      <c r="CA586" s="193" t="s">
        <v>689</v>
      </c>
      <c r="CB586" s="335" t="s">
        <v>124</v>
      </c>
    </row>
    <row r="589" spans="2:80" x14ac:dyDescent="0.2">
      <c r="B589" s="193" t="s">
        <v>587</v>
      </c>
      <c r="C589" s="193" t="s">
        <v>380</v>
      </c>
      <c r="D589" s="193" t="s">
        <v>573</v>
      </c>
      <c r="E589" s="193" t="s">
        <v>166</v>
      </c>
      <c r="F589" s="193" t="s">
        <v>652</v>
      </c>
      <c r="G589" s="193" t="s">
        <v>548</v>
      </c>
      <c r="H589" s="193" t="s">
        <v>605</v>
      </c>
      <c r="I589" s="193" t="s">
        <v>122</v>
      </c>
      <c r="J589" s="193" t="s">
        <v>114</v>
      </c>
      <c r="K589" s="193" t="s">
        <v>528</v>
      </c>
      <c r="L589" s="193" t="s">
        <v>243</v>
      </c>
      <c r="M589" s="193" t="s">
        <v>477</v>
      </c>
      <c r="N589" s="193" t="s">
        <v>617</v>
      </c>
      <c r="O589" s="193" t="s">
        <v>199</v>
      </c>
      <c r="P589" s="193" t="s">
        <v>594</v>
      </c>
      <c r="Q589" s="193" t="s">
        <v>295</v>
      </c>
      <c r="R589" s="193" t="s">
        <v>418</v>
      </c>
      <c r="S589" s="193" t="s">
        <v>633</v>
      </c>
      <c r="T589" s="193" t="s">
        <v>519</v>
      </c>
      <c r="U589" s="193" t="s">
        <v>252</v>
      </c>
      <c r="V589" s="193" t="s">
        <v>321</v>
      </c>
      <c r="W589" s="193" t="s">
        <v>614</v>
      </c>
      <c r="X589" s="193" t="s">
        <v>461</v>
      </c>
      <c r="Y589" s="193" t="s">
        <v>592</v>
      </c>
      <c r="Z589" s="193" t="s">
        <v>357</v>
      </c>
      <c r="AC589" s="193" t="s">
        <v>587</v>
      </c>
      <c r="AD589" s="193" t="s">
        <v>380</v>
      </c>
      <c r="AE589" s="193" t="s">
        <v>573</v>
      </c>
      <c r="AF589" s="193" t="s">
        <v>166</v>
      </c>
      <c r="AG589" s="193" t="s">
        <v>652</v>
      </c>
      <c r="AH589" s="193" t="s">
        <v>548</v>
      </c>
      <c r="AI589" s="193" t="s">
        <v>605</v>
      </c>
      <c r="AJ589" s="193" t="s">
        <v>122</v>
      </c>
      <c r="AK589" s="193" t="s">
        <v>114</v>
      </c>
      <c r="AL589" s="193" t="s">
        <v>528</v>
      </c>
      <c r="AM589" s="193" t="s">
        <v>243</v>
      </c>
      <c r="AN589" s="193" t="s">
        <v>477</v>
      </c>
      <c r="AO589" s="193" t="s">
        <v>617</v>
      </c>
      <c r="AP589" s="193" t="s">
        <v>199</v>
      </c>
      <c r="AQ589" s="193" t="s">
        <v>594</v>
      </c>
      <c r="AR589" s="193" t="s">
        <v>295</v>
      </c>
      <c r="AS589" s="193" t="s">
        <v>418</v>
      </c>
      <c r="AT589" s="193" t="s">
        <v>633</v>
      </c>
      <c r="AU589" s="193" t="s">
        <v>519</v>
      </c>
      <c r="AV589" s="193" t="s">
        <v>252</v>
      </c>
      <c r="AW589" s="193" t="s">
        <v>321</v>
      </c>
      <c r="AX589" s="193" t="s">
        <v>614</v>
      </c>
      <c r="AY589" s="193" t="s">
        <v>461</v>
      </c>
      <c r="AZ589" s="193" t="s">
        <v>592</v>
      </c>
      <c r="BA589" s="193" t="s">
        <v>357</v>
      </c>
      <c r="BD589" s="193" t="s">
        <v>141</v>
      </c>
      <c r="BE589" s="193" t="s">
        <v>430</v>
      </c>
      <c r="BF589" s="193" t="s">
        <v>596</v>
      </c>
      <c r="BG589" s="193" t="s">
        <v>489</v>
      </c>
      <c r="BH589" s="193" t="s">
        <v>231</v>
      </c>
      <c r="BI589" s="193" t="s">
        <v>346</v>
      </c>
      <c r="BJ589" s="193" t="s">
        <v>537</v>
      </c>
      <c r="BK589" s="193" t="s">
        <v>246</v>
      </c>
      <c r="BL589" s="193" t="s">
        <v>482</v>
      </c>
      <c r="BM589" s="193" t="s">
        <v>621</v>
      </c>
      <c r="BN589" s="193" t="s">
        <v>225</v>
      </c>
      <c r="BO589" s="193" t="s">
        <v>242</v>
      </c>
      <c r="BP589" s="193" t="s">
        <v>617</v>
      </c>
      <c r="BQ589" s="193" t="s">
        <v>607</v>
      </c>
      <c r="BR589" s="193" t="s">
        <v>478</v>
      </c>
      <c r="BS589" s="193" t="s">
        <v>80</v>
      </c>
      <c r="BT589" s="193" t="s">
        <v>396</v>
      </c>
      <c r="BU589" s="193" t="s">
        <v>492</v>
      </c>
      <c r="BV589" s="193" t="s">
        <v>462</v>
      </c>
      <c r="BW589" s="193" t="s">
        <v>235</v>
      </c>
      <c r="BX589" s="193" t="s">
        <v>274</v>
      </c>
      <c r="BY589" s="193" t="s">
        <v>327</v>
      </c>
      <c r="BZ589" s="193" t="s">
        <v>262</v>
      </c>
      <c r="CA589" s="193" t="s">
        <v>196</v>
      </c>
      <c r="CB589" s="193" t="s">
        <v>124</v>
      </c>
    </row>
    <row r="590" spans="2:80" x14ac:dyDescent="0.2">
      <c r="B590" s="193" t="s">
        <v>576</v>
      </c>
      <c r="C590" s="193" t="s">
        <v>693</v>
      </c>
      <c r="D590" s="193" t="s">
        <v>375</v>
      </c>
      <c r="E590" s="193" t="s">
        <v>247</v>
      </c>
      <c r="F590" s="193" t="s">
        <v>401</v>
      </c>
      <c r="G590" s="193" t="s">
        <v>485</v>
      </c>
      <c r="H590" s="193" t="s">
        <v>315</v>
      </c>
      <c r="I590" s="193" t="s">
        <v>301</v>
      </c>
      <c r="J590" s="193" t="s">
        <v>642</v>
      </c>
      <c r="K590" s="193" t="s">
        <v>671</v>
      </c>
      <c r="L590" s="193" t="s">
        <v>259</v>
      </c>
      <c r="M590" s="193" t="s">
        <v>110</v>
      </c>
      <c r="N590" s="193" t="s">
        <v>617</v>
      </c>
      <c r="O590" s="193" t="s">
        <v>569</v>
      </c>
      <c r="P590" s="193" t="s">
        <v>440</v>
      </c>
      <c r="Q590" s="193" t="s">
        <v>449</v>
      </c>
      <c r="R590" s="193" t="s">
        <v>289</v>
      </c>
      <c r="S590" s="193" t="s">
        <v>540</v>
      </c>
      <c r="T590" s="193" t="s">
        <v>472</v>
      </c>
      <c r="U590" s="193" t="s">
        <v>202</v>
      </c>
      <c r="V590" s="193" t="s">
        <v>84</v>
      </c>
      <c r="W590" s="193" t="s">
        <v>278</v>
      </c>
      <c r="X590" s="193" t="s">
        <v>149</v>
      </c>
      <c r="Y590" s="193" t="s">
        <v>99</v>
      </c>
      <c r="Z590" s="193" t="s">
        <v>217</v>
      </c>
      <c r="AC590" s="193" t="s">
        <v>217</v>
      </c>
      <c r="AD590" s="193" t="s">
        <v>99</v>
      </c>
      <c r="AE590" s="193" t="s">
        <v>149</v>
      </c>
      <c r="AF590" s="193" t="s">
        <v>278</v>
      </c>
      <c r="AG590" s="193" t="s">
        <v>84</v>
      </c>
      <c r="AH590" s="193" t="s">
        <v>202</v>
      </c>
      <c r="AI590" s="193" t="s">
        <v>472</v>
      </c>
      <c r="AJ590" s="193" t="s">
        <v>540</v>
      </c>
      <c r="AK590" s="193" t="s">
        <v>289</v>
      </c>
      <c r="AL590" s="193" t="s">
        <v>449</v>
      </c>
      <c r="AM590" s="193" t="s">
        <v>440</v>
      </c>
      <c r="AN590" s="193" t="s">
        <v>569</v>
      </c>
      <c r="AO590" s="193" t="s">
        <v>617</v>
      </c>
      <c r="AP590" s="193" t="s">
        <v>110</v>
      </c>
      <c r="AQ590" s="193" t="s">
        <v>259</v>
      </c>
      <c r="AR590" s="193" t="s">
        <v>671</v>
      </c>
      <c r="AS590" s="193" t="s">
        <v>642</v>
      </c>
      <c r="AT590" s="193" t="s">
        <v>301</v>
      </c>
      <c r="AU590" s="193" t="s">
        <v>315</v>
      </c>
      <c r="AV590" s="193" t="s">
        <v>485</v>
      </c>
      <c r="AW590" s="193" t="s">
        <v>746</v>
      </c>
      <c r="AX590" s="193" t="s">
        <v>247</v>
      </c>
      <c r="AY590" s="193" t="s">
        <v>375</v>
      </c>
      <c r="AZ590" s="193" t="s">
        <v>693</v>
      </c>
      <c r="BA590" s="193" t="s">
        <v>576</v>
      </c>
      <c r="BD590" s="193" t="s">
        <v>685</v>
      </c>
      <c r="BE590" s="193" t="s">
        <v>285</v>
      </c>
      <c r="BF590" s="193" t="s">
        <v>434</v>
      </c>
      <c r="BG590" s="193" t="s">
        <v>199</v>
      </c>
      <c r="BH590" s="193" t="s">
        <v>554</v>
      </c>
      <c r="BI590" s="193" t="s">
        <v>243</v>
      </c>
      <c r="BJ590" s="193" t="s">
        <v>96</v>
      </c>
      <c r="BK590" s="193" t="s">
        <v>696</v>
      </c>
      <c r="BL590" s="193" t="s">
        <v>227</v>
      </c>
      <c r="BM590" s="193" t="s">
        <v>393</v>
      </c>
      <c r="BN590" s="193" t="s">
        <v>162</v>
      </c>
      <c r="BO590" s="193" t="s">
        <v>105</v>
      </c>
      <c r="BP590" s="193" t="s">
        <v>617</v>
      </c>
      <c r="BQ590" s="193" t="s">
        <v>414</v>
      </c>
      <c r="BR590" s="193" t="s">
        <v>311</v>
      </c>
      <c r="BS590" s="193" t="s">
        <v>639</v>
      </c>
      <c r="BT590" s="193" t="s">
        <v>168</v>
      </c>
      <c r="BU590" s="193" t="s">
        <v>94</v>
      </c>
      <c r="BV590" s="193" t="s">
        <v>509</v>
      </c>
      <c r="BW590" s="193" t="s">
        <v>594</v>
      </c>
      <c r="BX590" s="193" t="s">
        <v>129</v>
      </c>
      <c r="BY590" s="193" t="s">
        <v>477</v>
      </c>
      <c r="BZ590" s="193" t="s">
        <v>679</v>
      </c>
      <c r="CA590" s="193" t="s">
        <v>657</v>
      </c>
      <c r="CB590" s="193" t="s">
        <v>344</v>
      </c>
    </row>
    <row r="600" spans="2:80" x14ac:dyDescent="0.2">
      <c r="N600" s="345">
        <v>8</v>
      </c>
      <c r="AO600" s="345">
        <v>24</v>
      </c>
      <c r="BP600" s="345">
        <v>40</v>
      </c>
    </row>
    <row r="603" spans="2:80" ht="15.75" x14ac:dyDescent="0.25">
      <c r="N603" s="329" t="s">
        <v>747</v>
      </c>
      <c r="AO603" s="329" t="s">
        <v>749</v>
      </c>
      <c r="BP603" s="329" t="s">
        <v>751</v>
      </c>
    </row>
    <row r="604" spans="2:80" ht="15" x14ac:dyDescent="0.25">
      <c r="N604" s="330" t="s">
        <v>857</v>
      </c>
      <c r="AO604" s="330" t="s">
        <v>857</v>
      </c>
      <c r="BP604" s="330" t="s">
        <v>857</v>
      </c>
    </row>
    <row r="606" spans="2:80" ht="15" x14ac:dyDescent="0.25">
      <c r="B606" s="24">
        <v>19</v>
      </c>
      <c r="C606" s="24">
        <v>105</v>
      </c>
      <c r="D606" s="24">
        <v>86</v>
      </c>
      <c r="E606" s="24">
        <v>72</v>
      </c>
      <c r="F606" s="24">
        <v>33</v>
      </c>
      <c r="G606" s="24">
        <v>502</v>
      </c>
      <c r="H606" s="24">
        <v>613</v>
      </c>
      <c r="I606" s="24">
        <v>599</v>
      </c>
      <c r="J606" s="24">
        <v>560</v>
      </c>
      <c r="K606" s="24">
        <v>541</v>
      </c>
      <c r="L606" s="24">
        <v>390</v>
      </c>
      <c r="M606" s="24">
        <v>496</v>
      </c>
      <c r="N606" s="24">
        <v>457</v>
      </c>
      <c r="O606" s="24">
        <v>443</v>
      </c>
      <c r="P606" s="24">
        <v>404</v>
      </c>
      <c r="Q606" s="24">
        <v>273</v>
      </c>
      <c r="R606" s="24">
        <v>359</v>
      </c>
      <c r="S606" s="24">
        <v>345</v>
      </c>
      <c r="T606" s="24">
        <v>301</v>
      </c>
      <c r="U606" s="24">
        <v>287</v>
      </c>
      <c r="V606" s="24">
        <v>131</v>
      </c>
      <c r="W606" s="24">
        <v>242</v>
      </c>
      <c r="X606" s="24">
        <v>203</v>
      </c>
      <c r="Y606" s="24">
        <v>189</v>
      </c>
      <c r="Z606" s="24">
        <v>175</v>
      </c>
      <c r="AC606" s="24">
        <v>19</v>
      </c>
      <c r="AD606" s="24">
        <v>80</v>
      </c>
      <c r="AE606" s="24">
        <v>122</v>
      </c>
      <c r="AF606" s="24">
        <v>61</v>
      </c>
      <c r="AG606" s="24">
        <v>33</v>
      </c>
      <c r="AH606" s="24">
        <v>377</v>
      </c>
      <c r="AI606" s="24">
        <v>463</v>
      </c>
      <c r="AJ606" s="24">
        <v>485</v>
      </c>
      <c r="AK606" s="24">
        <v>449</v>
      </c>
      <c r="AL606" s="24">
        <v>416</v>
      </c>
      <c r="AM606" s="24">
        <v>523</v>
      </c>
      <c r="AN606" s="24">
        <v>584</v>
      </c>
      <c r="AO606" s="24">
        <v>601</v>
      </c>
      <c r="AP606" s="24">
        <v>570</v>
      </c>
      <c r="AQ606" s="24">
        <v>537</v>
      </c>
      <c r="AR606" s="24">
        <v>265</v>
      </c>
      <c r="AS606" s="24">
        <v>346</v>
      </c>
      <c r="AT606" s="24">
        <v>368</v>
      </c>
      <c r="AU606" s="24">
        <v>307</v>
      </c>
      <c r="AV606" s="24">
        <v>279</v>
      </c>
      <c r="AW606" s="24">
        <v>131</v>
      </c>
      <c r="AX606" s="24">
        <v>217</v>
      </c>
      <c r="AY606" s="24">
        <v>239</v>
      </c>
      <c r="AZ606" s="24">
        <v>178</v>
      </c>
      <c r="BA606" s="24">
        <v>175</v>
      </c>
      <c r="BD606" s="24">
        <v>12</v>
      </c>
      <c r="BE606" s="24">
        <v>580</v>
      </c>
      <c r="BF606" s="24">
        <v>418</v>
      </c>
      <c r="BG606" s="24">
        <v>356</v>
      </c>
      <c r="BH606" s="24">
        <v>199</v>
      </c>
      <c r="BI606" s="24">
        <v>459</v>
      </c>
      <c r="BJ606" s="24">
        <v>297</v>
      </c>
      <c r="BK606" s="24">
        <v>240</v>
      </c>
      <c r="BL606" s="24">
        <v>53</v>
      </c>
      <c r="BM606" s="24">
        <v>516</v>
      </c>
      <c r="BN606" s="24">
        <v>151</v>
      </c>
      <c r="BO606" s="24">
        <v>119</v>
      </c>
      <c r="BP606" s="24">
        <v>557</v>
      </c>
      <c r="BQ606" s="24">
        <v>400</v>
      </c>
      <c r="BR606" s="24">
        <v>338</v>
      </c>
      <c r="BS606" s="24">
        <v>623</v>
      </c>
      <c r="BT606" s="24">
        <v>436</v>
      </c>
      <c r="BU606" s="24">
        <v>254</v>
      </c>
      <c r="BV606" s="24">
        <v>217</v>
      </c>
      <c r="BW606" s="24">
        <v>35</v>
      </c>
      <c r="BX606" s="24">
        <v>320</v>
      </c>
      <c r="BY606" s="24">
        <v>133</v>
      </c>
      <c r="BZ606" s="24">
        <v>96</v>
      </c>
      <c r="CA606" s="24">
        <v>539</v>
      </c>
      <c r="CB606" s="24">
        <v>477</v>
      </c>
    </row>
    <row r="607" spans="2:80" ht="15" x14ac:dyDescent="0.25">
      <c r="B607" s="24">
        <v>61</v>
      </c>
      <c r="C607" s="24">
        <v>47</v>
      </c>
      <c r="D607" s="24">
        <v>8</v>
      </c>
      <c r="E607" s="24">
        <v>119</v>
      </c>
      <c r="F607" s="24">
        <v>80</v>
      </c>
      <c r="G607" s="24">
        <v>574</v>
      </c>
      <c r="H607" s="24">
        <v>535</v>
      </c>
      <c r="I607" s="24">
        <v>516</v>
      </c>
      <c r="J607" s="24">
        <v>602</v>
      </c>
      <c r="K607" s="24">
        <v>588</v>
      </c>
      <c r="L607" s="24">
        <v>432</v>
      </c>
      <c r="M607" s="24">
        <v>418</v>
      </c>
      <c r="N607" s="24">
        <v>379</v>
      </c>
      <c r="O607" s="24">
        <v>490</v>
      </c>
      <c r="P607" s="24">
        <v>471</v>
      </c>
      <c r="Q607" s="24">
        <v>320</v>
      </c>
      <c r="R607" s="24">
        <v>276</v>
      </c>
      <c r="S607" s="24">
        <v>262</v>
      </c>
      <c r="T607" s="24">
        <v>373</v>
      </c>
      <c r="U607" s="24">
        <v>334</v>
      </c>
      <c r="V607" s="24">
        <v>178</v>
      </c>
      <c r="W607" s="24">
        <v>164</v>
      </c>
      <c r="X607" s="24">
        <v>150</v>
      </c>
      <c r="Y607" s="24">
        <v>231</v>
      </c>
      <c r="Z607" s="24">
        <v>217</v>
      </c>
      <c r="AC607" s="24">
        <v>58</v>
      </c>
      <c r="AD607" s="24">
        <v>47</v>
      </c>
      <c r="AE607" s="24">
        <v>86</v>
      </c>
      <c r="AF607" s="24">
        <v>119</v>
      </c>
      <c r="AG607" s="24">
        <v>5</v>
      </c>
      <c r="AH607" s="24">
        <v>441</v>
      </c>
      <c r="AI607" s="24">
        <v>410</v>
      </c>
      <c r="AJ607" s="24">
        <v>474</v>
      </c>
      <c r="AK607" s="24">
        <v>477</v>
      </c>
      <c r="AL607" s="24">
        <v>388</v>
      </c>
      <c r="AM607" s="24">
        <v>562</v>
      </c>
      <c r="AN607" s="24">
        <v>526</v>
      </c>
      <c r="AO607" s="24">
        <v>595</v>
      </c>
      <c r="AP607" s="24">
        <v>623</v>
      </c>
      <c r="AQ607" s="24">
        <v>509</v>
      </c>
      <c r="AR607" s="24">
        <v>304</v>
      </c>
      <c r="AS607" s="24">
        <v>293</v>
      </c>
      <c r="AT607" s="24">
        <v>332</v>
      </c>
      <c r="AU607" s="24">
        <v>365</v>
      </c>
      <c r="AV607" s="24">
        <v>271</v>
      </c>
      <c r="AW607" s="24">
        <v>200</v>
      </c>
      <c r="AX607" s="24">
        <v>164</v>
      </c>
      <c r="AY607" s="24">
        <v>203</v>
      </c>
      <c r="AZ607" s="24">
        <v>231</v>
      </c>
      <c r="BA607" s="24">
        <v>142</v>
      </c>
      <c r="BD607" s="24">
        <v>216</v>
      </c>
      <c r="BE607" s="24">
        <v>34</v>
      </c>
      <c r="BF607" s="24">
        <v>622</v>
      </c>
      <c r="BG607" s="24">
        <v>440</v>
      </c>
      <c r="BH607" s="24">
        <v>253</v>
      </c>
      <c r="BI607" s="24">
        <v>538</v>
      </c>
      <c r="BJ607" s="24">
        <v>476</v>
      </c>
      <c r="BK607" s="24">
        <v>319</v>
      </c>
      <c r="BL607" s="24">
        <v>132</v>
      </c>
      <c r="BM607" s="24">
        <v>100</v>
      </c>
      <c r="BN607" s="24">
        <v>360</v>
      </c>
      <c r="BO607" s="24">
        <v>198</v>
      </c>
      <c r="BP607" s="24">
        <v>11</v>
      </c>
      <c r="BQ607" s="24">
        <v>579</v>
      </c>
      <c r="BR607" s="24">
        <v>417</v>
      </c>
      <c r="BS607" s="24">
        <v>52</v>
      </c>
      <c r="BT607" s="24">
        <v>520</v>
      </c>
      <c r="BU607" s="24">
        <v>458</v>
      </c>
      <c r="BV607" s="24">
        <v>296</v>
      </c>
      <c r="BW607" s="24">
        <v>239</v>
      </c>
      <c r="BX607" s="24">
        <v>399</v>
      </c>
      <c r="BY607" s="24">
        <v>337</v>
      </c>
      <c r="BZ607" s="24">
        <v>155</v>
      </c>
      <c r="CA607" s="24">
        <v>118</v>
      </c>
      <c r="CB607" s="24">
        <v>556</v>
      </c>
    </row>
    <row r="608" spans="2:80" ht="15" x14ac:dyDescent="0.25">
      <c r="B608" s="24">
        <v>108</v>
      </c>
      <c r="C608" s="24">
        <v>94</v>
      </c>
      <c r="D608" s="24">
        <v>55</v>
      </c>
      <c r="E608" s="24">
        <v>36</v>
      </c>
      <c r="F608" s="24">
        <v>22</v>
      </c>
      <c r="G608" s="24">
        <v>616</v>
      </c>
      <c r="H608" s="24">
        <v>577</v>
      </c>
      <c r="I608" s="24">
        <v>563</v>
      </c>
      <c r="J608" s="24">
        <v>549</v>
      </c>
      <c r="K608" s="24">
        <v>510</v>
      </c>
      <c r="L608" s="24">
        <v>479</v>
      </c>
      <c r="M608" s="24">
        <v>465</v>
      </c>
      <c r="N608" s="24">
        <v>446</v>
      </c>
      <c r="O608" s="24">
        <v>407</v>
      </c>
      <c r="P608" s="24">
        <v>393</v>
      </c>
      <c r="Q608" s="24">
        <v>362</v>
      </c>
      <c r="R608" s="24">
        <v>348</v>
      </c>
      <c r="S608" s="24">
        <v>309</v>
      </c>
      <c r="T608" s="24">
        <v>295</v>
      </c>
      <c r="U608" s="24">
        <v>251</v>
      </c>
      <c r="V608" s="24">
        <v>250</v>
      </c>
      <c r="W608" s="24">
        <v>206</v>
      </c>
      <c r="X608" s="24">
        <v>192</v>
      </c>
      <c r="Y608" s="24">
        <v>153</v>
      </c>
      <c r="Z608" s="24">
        <v>139</v>
      </c>
      <c r="AC608" s="24">
        <v>36</v>
      </c>
      <c r="AD608" s="24">
        <v>108</v>
      </c>
      <c r="AE608" s="24">
        <v>55</v>
      </c>
      <c r="AF608" s="24">
        <v>22</v>
      </c>
      <c r="AG608" s="24">
        <v>94</v>
      </c>
      <c r="AH608" s="24">
        <v>424</v>
      </c>
      <c r="AI608" s="24">
        <v>491</v>
      </c>
      <c r="AJ608" s="24">
        <v>438</v>
      </c>
      <c r="AK608" s="24">
        <v>385</v>
      </c>
      <c r="AL608" s="24">
        <v>452</v>
      </c>
      <c r="AM608" s="24">
        <v>545</v>
      </c>
      <c r="AN608" s="24">
        <v>612</v>
      </c>
      <c r="AO608" s="24">
        <v>559</v>
      </c>
      <c r="AP608" s="24">
        <v>501</v>
      </c>
      <c r="AQ608" s="24">
        <v>598</v>
      </c>
      <c r="AR608" s="24">
        <v>282</v>
      </c>
      <c r="AS608" s="24">
        <v>354</v>
      </c>
      <c r="AT608" s="24">
        <v>321</v>
      </c>
      <c r="AU608" s="24">
        <v>268</v>
      </c>
      <c r="AV608" s="24">
        <v>340</v>
      </c>
      <c r="AW608" s="24">
        <v>153</v>
      </c>
      <c r="AX608" s="24">
        <v>250</v>
      </c>
      <c r="AY608" s="24">
        <v>192</v>
      </c>
      <c r="AZ608" s="24">
        <v>139</v>
      </c>
      <c r="BA608" s="24">
        <v>206</v>
      </c>
      <c r="BD608" s="24">
        <v>300</v>
      </c>
      <c r="BE608" s="24">
        <v>238</v>
      </c>
      <c r="BF608" s="24">
        <v>51</v>
      </c>
      <c r="BG608" s="24">
        <v>519</v>
      </c>
      <c r="BH608" s="24">
        <v>457</v>
      </c>
      <c r="BI608" s="24">
        <v>117</v>
      </c>
      <c r="BJ608" s="24">
        <v>560</v>
      </c>
      <c r="BK608" s="24">
        <v>398</v>
      </c>
      <c r="BL608" s="24">
        <v>336</v>
      </c>
      <c r="BM608" s="24">
        <v>154</v>
      </c>
      <c r="BN608" s="24">
        <v>439</v>
      </c>
      <c r="BO608" s="24">
        <v>252</v>
      </c>
      <c r="BP608" s="24">
        <v>220</v>
      </c>
      <c r="BQ608" s="24">
        <v>33</v>
      </c>
      <c r="BR608" s="24">
        <v>621</v>
      </c>
      <c r="BS608" s="24">
        <v>131</v>
      </c>
      <c r="BT608" s="24">
        <v>99</v>
      </c>
      <c r="BU608" s="24">
        <v>537</v>
      </c>
      <c r="BV608" s="24">
        <v>480</v>
      </c>
      <c r="BW608" s="24">
        <v>318</v>
      </c>
      <c r="BX608" s="24">
        <v>578</v>
      </c>
      <c r="BY608" s="24">
        <v>416</v>
      </c>
      <c r="BZ608" s="24">
        <v>359</v>
      </c>
      <c r="CA608" s="24">
        <v>197</v>
      </c>
      <c r="CB608" s="24">
        <v>15</v>
      </c>
    </row>
    <row r="609" spans="2:80" ht="15" x14ac:dyDescent="0.25">
      <c r="B609" s="24">
        <v>30</v>
      </c>
      <c r="C609" s="24">
        <v>11</v>
      </c>
      <c r="D609" s="24">
        <v>122</v>
      </c>
      <c r="E609" s="24">
        <v>83</v>
      </c>
      <c r="F609" s="24">
        <v>69</v>
      </c>
      <c r="G609" s="24">
        <v>538</v>
      </c>
      <c r="H609" s="24">
        <v>524</v>
      </c>
      <c r="I609" s="24">
        <v>610</v>
      </c>
      <c r="J609" s="24">
        <v>591</v>
      </c>
      <c r="K609" s="24">
        <v>552</v>
      </c>
      <c r="L609" s="24">
        <v>421</v>
      </c>
      <c r="M609" s="24">
        <v>382</v>
      </c>
      <c r="N609" s="24">
        <v>493</v>
      </c>
      <c r="O609" s="24">
        <v>454</v>
      </c>
      <c r="P609" s="24">
        <v>440</v>
      </c>
      <c r="Q609" s="24">
        <v>284</v>
      </c>
      <c r="R609" s="24">
        <v>270</v>
      </c>
      <c r="S609" s="24">
        <v>351</v>
      </c>
      <c r="T609" s="24">
        <v>337</v>
      </c>
      <c r="U609" s="24">
        <v>323</v>
      </c>
      <c r="V609" s="24">
        <v>167</v>
      </c>
      <c r="W609" s="24">
        <v>128</v>
      </c>
      <c r="X609" s="24">
        <v>239</v>
      </c>
      <c r="Y609" s="24">
        <v>225</v>
      </c>
      <c r="Z609" s="24">
        <v>181</v>
      </c>
      <c r="AC609" s="24">
        <v>105</v>
      </c>
      <c r="AD609" s="24">
        <v>11</v>
      </c>
      <c r="AE609" s="24">
        <v>44</v>
      </c>
      <c r="AF609" s="24">
        <v>83</v>
      </c>
      <c r="AG609" s="24">
        <v>72</v>
      </c>
      <c r="AH609" s="24">
        <v>488</v>
      </c>
      <c r="AI609" s="24">
        <v>399</v>
      </c>
      <c r="AJ609" s="24">
        <v>402</v>
      </c>
      <c r="AK609" s="24">
        <v>466</v>
      </c>
      <c r="AL609" s="24">
        <v>435</v>
      </c>
      <c r="AM609" s="24">
        <v>609</v>
      </c>
      <c r="AN609" s="24">
        <v>520</v>
      </c>
      <c r="AO609" s="24">
        <v>548</v>
      </c>
      <c r="AP609" s="24">
        <v>587</v>
      </c>
      <c r="AQ609" s="24">
        <v>551</v>
      </c>
      <c r="AR609" s="24">
        <v>371</v>
      </c>
      <c r="AS609" s="24">
        <v>257</v>
      </c>
      <c r="AT609" s="24">
        <v>290</v>
      </c>
      <c r="AU609" s="24">
        <v>329</v>
      </c>
      <c r="AV609" s="24">
        <v>318</v>
      </c>
      <c r="AW609" s="24">
        <v>242</v>
      </c>
      <c r="AX609" s="24">
        <v>128</v>
      </c>
      <c r="AY609" s="24">
        <v>156</v>
      </c>
      <c r="AZ609" s="24">
        <v>225</v>
      </c>
      <c r="BA609" s="24">
        <v>189</v>
      </c>
      <c r="BD609" s="24">
        <v>479</v>
      </c>
      <c r="BE609" s="24">
        <v>317</v>
      </c>
      <c r="BF609" s="24">
        <v>135</v>
      </c>
      <c r="BG609" s="24">
        <v>98</v>
      </c>
      <c r="BH609" s="24">
        <v>536</v>
      </c>
      <c r="BI609" s="24">
        <v>196</v>
      </c>
      <c r="BJ609" s="24">
        <v>14</v>
      </c>
      <c r="BK609" s="24">
        <v>577</v>
      </c>
      <c r="BL609" s="24">
        <v>420</v>
      </c>
      <c r="BM609" s="24">
        <v>358</v>
      </c>
      <c r="BN609" s="24">
        <v>518</v>
      </c>
      <c r="BO609" s="24">
        <v>456</v>
      </c>
      <c r="BP609" s="24">
        <v>299</v>
      </c>
      <c r="BQ609" s="24">
        <v>237</v>
      </c>
      <c r="BR609" s="24">
        <v>55</v>
      </c>
      <c r="BS609" s="24">
        <v>340</v>
      </c>
      <c r="BT609" s="24">
        <v>153</v>
      </c>
      <c r="BU609" s="24">
        <v>116</v>
      </c>
      <c r="BV609" s="24">
        <v>559</v>
      </c>
      <c r="BW609" s="24">
        <v>397</v>
      </c>
      <c r="BX609" s="24">
        <v>32</v>
      </c>
      <c r="BY609" s="24">
        <v>625</v>
      </c>
      <c r="BZ609" s="24">
        <v>438</v>
      </c>
      <c r="CA609" s="24">
        <v>251</v>
      </c>
      <c r="CB609" s="24">
        <v>219</v>
      </c>
    </row>
    <row r="610" spans="2:80" ht="15" x14ac:dyDescent="0.25">
      <c r="B610" s="24">
        <v>97</v>
      </c>
      <c r="C610" s="24">
        <v>58</v>
      </c>
      <c r="D610" s="24">
        <v>44</v>
      </c>
      <c r="E610" s="24">
        <v>5</v>
      </c>
      <c r="F610" s="24">
        <v>111</v>
      </c>
      <c r="G610" s="24">
        <v>585</v>
      </c>
      <c r="H610" s="24">
        <v>566</v>
      </c>
      <c r="I610" s="24">
        <v>527</v>
      </c>
      <c r="J610" s="24">
        <v>513</v>
      </c>
      <c r="K610" s="24">
        <v>624</v>
      </c>
      <c r="L610" s="24">
        <v>468</v>
      </c>
      <c r="M610" s="24">
        <v>429</v>
      </c>
      <c r="N610" s="24">
        <v>415</v>
      </c>
      <c r="O610" s="24">
        <v>396</v>
      </c>
      <c r="P610" s="24">
        <v>482</v>
      </c>
      <c r="Q610" s="24">
        <v>326</v>
      </c>
      <c r="R610" s="24">
        <v>312</v>
      </c>
      <c r="S610" s="24">
        <v>298</v>
      </c>
      <c r="T610" s="24">
        <v>259</v>
      </c>
      <c r="U610" s="24">
        <v>370</v>
      </c>
      <c r="V610" s="24">
        <v>214</v>
      </c>
      <c r="W610" s="24">
        <v>200</v>
      </c>
      <c r="X610" s="24">
        <v>156</v>
      </c>
      <c r="Y610" s="24">
        <v>142</v>
      </c>
      <c r="Z610" s="24">
        <v>228</v>
      </c>
      <c r="AC610" s="24">
        <v>97</v>
      </c>
      <c r="AD610" s="24">
        <v>69</v>
      </c>
      <c r="AE610" s="24">
        <v>8</v>
      </c>
      <c r="AF610" s="24">
        <v>30</v>
      </c>
      <c r="AG610" s="24">
        <v>111</v>
      </c>
      <c r="AH610" s="24">
        <v>460</v>
      </c>
      <c r="AI610" s="24">
        <v>427</v>
      </c>
      <c r="AJ610" s="24">
        <v>391</v>
      </c>
      <c r="AK610" s="24">
        <v>413</v>
      </c>
      <c r="AL610" s="24">
        <v>499</v>
      </c>
      <c r="AM610" s="24">
        <v>576</v>
      </c>
      <c r="AN610" s="24">
        <v>573</v>
      </c>
      <c r="AO610" s="24">
        <v>512</v>
      </c>
      <c r="AP610" s="24">
        <v>534</v>
      </c>
      <c r="AQ610" s="24">
        <v>620</v>
      </c>
      <c r="AR610" s="24">
        <v>343</v>
      </c>
      <c r="AS610" s="24">
        <v>315</v>
      </c>
      <c r="AT610" s="24">
        <v>254</v>
      </c>
      <c r="AU610" s="24">
        <v>296</v>
      </c>
      <c r="AV610" s="24">
        <v>357</v>
      </c>
      <c r="AW610" s="24">
        <v>214</v>
      </c>
      <c r="AX610" s="24">
        <v>181</v>
      </c>
      <c r="AY610" s="24">
        <v>150</v>
      </c>
      <c r="AZ610" s="24">
        <v>167</v>
      </c>
      <c r="BA610" s="24">
        <v>228</v>
      </c>
      <c r="BD610" s="24">
        <v>558</v>
      </c>
      <c r="BE610" s="24">
        <v>396</v>
      </c>
      <c r="BF610" s="24">
        <v>339</v>
      </c>
      <c r="BG610" s="24">
        <v>152</v>
      </c>
      <c r="BH610" s="24">
        <v>120</v>
      </c>
      <c r="BI610" s="24">
        <v>255</v>
      </c>
      <c r="BJ610" s="24">
        <v>218</v>
      </c>
      <c r="BK610" s="24">
        <v>31</v>
      </c>
      <c r="BL610" s="24">
        <v>624</v>
      </c>
      <c r="BM610" s="24">
        <v>437</v>
      </c>
      <c r="BN610" s="24">
        <v>97</v>
      </c>
      <c r="BO610" s="24">
        <v>540</v>
      </c>
      <c r="BP610" s="24">
        <v>478</v>
      </c>
      <c r="BQ610" s="24">
        <v>316</v>
      </c>
      <c r="BR610" s="24">
        <v>134</v>
      </c>
      <c r="BS610" s="24">
        <v>419</v>
      </c>
      <c r="BT610" s="24">
        <v>357</v>
      </c>
      <c r="BU610" s="24">
        <v>200</v>
      </c>
      <c r="BV610" s="24">
        <v>13</v>
      </c>
      <c r="BW610" s="24">
        <v>576</v>
      </c>
      <c r="BX610" s="24">
        <v>236</v>
      </c>
      <c r="BY610" s="24">
        <v>54</v>
      </c>
      <c r="BZ610" s="24">
        <v>517</v>
      </c>
      <c r="CA610" s="24">
        <v>460</v>
      </c>
      <c r="CB610" s="24">
        <v>298</v>
      </c>
    </row>
    <row r="611" spans="2:80" ht="15" x14ac:dyDescent="0.25">
      <c r="B611" s="24">
        <v>265</v>
      </c>
      <c r="C611" s="24">
        <v>371</v>
      </c>
      <c r="D611" s="24">
        <v>332</v>
      </c>
      <c r="E611" s="24">
        <v>318</v>
      </c>
      <c r="F611" s="24">
        <v>279</v>
      </c>
      <c r="G611" s="24">
        <v>148</v>
      </c>
      <c r="H611" s="24">
        <v>234</v>
      </c>
      <c r="I611" s="24">
        <v>220</v>
      </c>
      <c r="J611" s="24">
        <v>176</v>
      </c>
      <c r="K611" s="24">
        <v>162</v>
      </c>
      <c r="L611" s="24">
        <v>6</v>
      </c>
      <c r="M611" s="24">
        <v>117</v>
      </c>
      <c r="N611" s="24">
        <v>78</v>
      </c>
      <c r="O611" s="24">
        <v>64</v>
      </c>
      <c r="P611" s="24">
        <v>50</v>
      </c>
      <c r="Q611" s="24">
        <v>519</v>
      </c>
      <c r="R611" s="24">
        <v>605</v>
      </c>
      <c r="S611" s="24">
        <v>586</v>
      </c>
      <c r="T611" s="24">
        <v>572</v>
      </c>
      <c r="U611" s="24">
        <v>533</v>
      </c>
      <c r="V611" s="24">
        <v>377</v>
      </c>
      <c r="W611" s="24">
        <v>488</v>
      </c>
      <c r="X611" s="24">
        <v>474</v>
      </c>
      <c r="Y611" s="24">
        <v>435</v>
      </c>
      <c r="Z611" s="24">
        <v>416</v>
      </c>
      <c r="AC611" s="24">
        <v>256</v>
      </c>
      <c r="AD611" s="24">
        <v>342</v>
      </c>
      <c r="AE611" s="24">
        <v>364</v>
      </c>
      <c r="AF611" s="24">
        <v>303</v>
      </c>
      <c r="AG611" s="24">
        <v>300</v>
      </c>
      <c r="AH611" s="24">
        <v>148</v>
      </c>
      <c r="AI611" s="24">
        <v>209</v>
      </c>
      <c r="AJ611" s="24">
        <v>226</v>
      </c>
      <c r="AK611" s="24">
        <v>195</v>
      </c>
      <c r="AL611" s="24">
        <v>162</v>
      </c>
      <c r="AM611" s="24">
        <v>390</v>
      </c>
      <c r="AN611" s="24">
        <v>471</v>
      </c>
      <c r="AO611" s="24">
        <v>493</v>
      </c>
      <c r="AP611" s="24">
        <v>432</v>
      </c>
      <c r="AQ611" s="24">
        <v>404</v>
      </c>
      <c r="AR611" s="24">
        <v>519</v>
      </c>
      <c r="AS611" s="24">
        <v>580</v>
      </c>
      <c r="AT611" s="24">
        <v>622</v>
      </c>
      <c r="AU611" s="24">
        <v>561</v>
      </c>
      <c r="AV611" s="24">
        <v>533</v>
      </c>
      <c r="AW611" s="24">
        <v>2</v>
      </c>
      <c r="AX611" s="24">
        <v>88</v>
      </c>
      <c r="AY611" s="24">
        <v>110</v>
      </c>
      <c r="AZ611" s="24">
        <v>74</v>
      </c>
      <c r="BA611" s="24">
        <v>41</v>
      </c>
      <c r="BD611" s="24">
        <v>446</v>
      </c>
      <c r="BE611" s="24">
        <v>264</v>
      </c>
      <c r="BF611" s="24">
        <v>202</v>
      </c>
      <c r="BG611" s="24">
        <v>45</v>
      </c>
      <c r="BH611" s="24">
        <v>608</v>
      </c>
      <c r="BI611" s="24">
        <v>143</v>
      </c>
      <c r="BJ611" s="24">
        <v>81</v>
      </c>
      <c r="BK611" s="24">
        <v>549</v>
      </c>
      <c r="BL611" s="24">
        <v>487</v>
      </c>
      <c r="BM611" s="24">
        <v>305</v>
      </c>
      <c r="BN611" s="24">
        <v>590</v>
      </c>
      <c r="BO611" s="24">
        <v>403</v>
      </c>
      <c r="BP611" s="24">
        <v>366</v>
      </c>
      <c r="BQ611" s="24">
        <v>184</v>
      </c>
      <c r="BR611" s="24">
        <v>22</v>
      </c>
      <c r="BS611" s="24">
        <v>282</v>
      </c>
      <c r="BT611" s="24">
        <v>250</v>
      </c>
      <c r="BU611" s="24">
        <v>63</v>
      </c>
      <c r="BV611" s="24">
        <v>501</v>
      </c>
      <c r="BW611" s="24">
        <v>469</v>
      </c>
      <c r="BX611" s="24">
        <v>104</v>
      </c>
      <c r="BY611" s="24">
        <v>567</v>
      </c>
      <c r="BZ611" s="24">
        <v>385</v>
      </c>
      <c r="CA611" s="24">
        <v>348</v>
      </c>
      <c r="CB611" s="24">
        <v>161</v>
      </c>
    </row>
    <row r="612" spans="2:80" ht="15" x14ac:dyDescent="0.25">
      <c r="B612" s="24">
        <v>307</v>
      </c>
      <c r="C612" s="24">
        <v>293</v>
      </c>
      <c r="D612" s="24">
        <v>254</v>
      </c>
      <c r="E612" s="24">
        <v>365</v>
      </c>
      <c r="F612" s="24">
        <v>346</v>
      </c>
      <c r="G612" s="24">
        <v>195</v>
      </c>
      <c r="H612" s="24">
        <v>151</v>
      </c>
      <c r="I612" s="24">
        <v>137</v>
      </c>
      <c r="J612" s="24">
        <v>248</v>
      </c>
      <c r="K612" s="24">
        <v>209</v>
      </c>
      <c r="L612" s="24">
        <v>53</v>
      </c>
      <c r="M612" s="24">
        <v>39</v>
      </c>
      <c r="N612" s="24">
        <v>25</v>
      </c>
      <c r="O612" s="24">
        <v>106</v>
      </c>
      <c r="P612" s="24">
        <v>92</v>
      </c>
      <c r="Q612" s="24">
        <v>561</v>
      </c>
      <c r="R612" s="24">
        <v>547</v>
      </c>
      <c r="S612" s="24">
        <v>508</v>
      </c>
      <c r="T612" s="24">
        <v>619</v>
      </c>
      <c r="U612" s="24">
        <v>580</v>
      </c>
      <c r="V612" s="24">
        <v>449</v>
      </c>
      <c r="W612" s="24">
        <v>410</v>
      </c>
      <c r="X612" s="24">
        <v>391</v>
      </c>
      <c r="Y612" s="24">
        <v>477</v>
      </c>
      <c r="Z612" s="24">
        <v>463</v>
      </c>
      <c r="AC612" s="24">
        <v>325</v>
      </c>
      <c r="AD612" s="24">
        <v>289</v>
      </c>
      <c r="AE612" s="24">
        <v>328</v>
      </c>
      <c r="AF612" s="24">
        <v>356</v>
      </c>
      <c r="AG612" s="24">
        <v>267</v>
      </c>
      <c r="AH612" s="24">
        <v>187</v>
      </c>
      <c r="AI612" s="24">
        <v>151</v>
      </c>
      <c r="AJ612" s="24">
        <v>220</v>
      </c>
      <c r="AK612" s="24">
        <v>248</v>
      </c>
      <c r="AL612" s="24">
        <v>134</v>
      </c>
      <c r="AM612" s="24">
        <v>429</v>
      </c>
      <c r="AN612" s="24">
        <v>418</v>
      </c>
      <c r="AO612" s="24">
        <v>457</v>
      </c>
      <c r="AP612" s="24">
        <v>490</v>
      </c>
      <c r="AQ612" s="24">
        <v>396</v>
      </c>
      <c r="AR612" s="24">
        <v>558</v>
      </c>
      <c r="AS612" s="24">
        <v>547</v>
      </c>
      <c r="AT612" s="24">
        <v>586</v>
      </c>
      <c r="AU612" s="24">
        <v>619</v>
      </c>
      <c r="AV612" s="24">
        <v>505</v>
      </c>
      <c r="AW612" s="24">
        <v>66</v>
      </c>
      <c r="AX612" s="24">
        <v>35</v>
      </c>
      <c r="AY612" s="24">
        <v>99</v>
      </c>
      <c r="AZ612" s="24">
        <v>102</v>
      </c>
      <c r="BA612" s="24">
        <v>13</v>
      </c>
      <c r="BD612" s="24">
        <v>505</v>
      </c>
      <c r="BE612" s="24">
        <v>468</v>
      </c>
      <c r="BF612" s="24">
        <v>281</v>
      </c>
      <c r="BG612" s="24">
        <v>249</v>
      </c>
      <c r="BH612" s="24">
        <v>62</v>
      </c>
      <c r="BI612" s="24">
        <v>347</v>
      </c>
      <c r="BJ612" s="24">
        <v>165</v>
      </c>
      <c r="BK612" s="24">
        <v>103</v>
      </c>
      <c r="BL612" s="24">
        <v>566</v>
      </c>
      <c r="BM612" s="24">
        <v>384</v>
      </c>
      <c r="BN612" s="24">
        <v>44</v>
      </c>
      <c r="BO612" s="24">
        <v>607</v>
      </c>
      <c r="BP612" s="24">
        <v>450</v>
      </c>
      <c r="BQ612" s="24">
        <v>263</v>
      </c>
      <c r="BR612" s="24">
        <v>201</v>
      </c>
      <c r="BS612" s="24">
        <v>486</v>
      </c>
      <c r="BT612" s="24">
        <v>304</v>
      </c>
      <c r="BU612" s="24">
        <v>142</v>
      </c>
      <c r="BV612" s="24">
        <v>85</v>
      </c>
      <c r="BW612" s="24">
        <v>548</v>
      </c>
      <c r="BX612" s="24">
        <v>183</v>
      </c>
      <c r="BY612" s="24">
        <v>21</v>
      </c>
      <c r="BZ612" s="24">
        <v>589</v>
      </c>
      <c r="CA612" s="24">
        <v>402</v>
      </c>
      <c r="CB612" s="24">
        <v>370</v>
      </c>
    </row>
    <row r="613" spans="2:80" ht="15" x14ac:dyDescent="0.25">
      <c r="B613" s="24">
        <v>354</v>
      </c>
      <c r="C613" s="24">
        <v>340</v>
      </c>
      <c r="D613" s="24">
        <v>321</v>
      </c>
      <c r="E613" s="24">
        <v>282</v>
      </c>
      <c r="F613" s="24">
        <v>268</v>
      </c>
      <c r="G613" s="24">
        <v>237</v>
      </c>
      <c r="H613" s="24">
        <v>223</v>
      </c>
      <c r="I613" s="24">
        <v>184</v>
      </c>
      <c r="J613" s="24">
        <v>170</v>
      </c>
      <c r="K613" s="24">
        <v>126</v>
      </c>
      <c r="L613" s="24">
        <v>125</v>
      </c>
      <c r="M613" s="24">
        <v>81</v>
      </c>
      <c r="N613" s="24">
        <v>67</v>
      </c>
      <c r="O613" s="24">
        <v>28</v>
      </c>
      <c r="P613" s="24">
        <v>14</v>
      </c>
      <c r="Q613" s="24">
        <v>608</v>
      </c>
      <c r="R613" s="24">
        <v>594</v>
      </c>
      <c r="S613" s="24">
        <v>555</v>
      </c>
      <c r="T613" s="24">
        <v>536</v>
      </c>
      <c r="U613" s="24">
        <v>522</v>
      </c>
      <c r="V613" s="24">
        <v>491</v>
      </c>
      <c r="W613" s="24">
        <v>452</v>
      </c>
      <c r="X613" s="24">
        <v>438</v>
      </c>
      <c r="Y613" s="24">
        <v>424</v>
      </c>
      <c r="Z613" s="24">
        <v>385</v>
      </c>
      <c r="AC613" s="24">
        <v>278</v>
      </c>
      <c r="AD613" s="24">
        <v>375</v>
      </c>
      <c r="AE613" s="24">
        <v>317</v>
      </c>
      <c r="AF613" s="24">
        <v>264</v>
      </c>
      <c r="AG613" s="24">
        <v>331</v>
      </c>
      <c r="AH613" s="24">
        <v>170</v>
      </c>
      <c r="AI613" s="24">
        <v>237</v>
      </c>
      <c r="AJ613" s="24">
        <v>184</v>
      </c>
      <c r="AK613" s="24">
        <v>126</v>
      </c>
      <c r="AL613" s="24">
        <v>223</v>
      </c>
      <c r="AM613" s="24">
        <v>407</v>
      </c>
      <c r="AN613" s="24">
        <v>479</v>
      </c>
      <c r="AO613" s="24">
        <v>446</v>
      </c>
      <c r="AP613" s="24">
        <v>393</v>
      </c>
      <c r="AQ613" s="24">
        <v>465</v>
      </c>
      <c r="AR613" s="24">
        <v>536</v>
      </c>
      <c r="AS613" s="24">
        <v>608</v>
      </c>
      <c r="AT613" s="24">
        <v>555</v>
      </c>
      <c r="AU613" s="24">
        <v>522</v>
      </c>
      <c r="AV613" s="24">
        <v>594</v>
      </c>
      <c r="AW613" s="24">
        <v>49</v>
      </c>
      <c r="AX613" s="24">
        <v>116</v>
      </c>
      <c r="AY613" s="24">
        <v>63</v>
      </c>
      <c r="AZ613" s="24">
        <v>10</v>
      </c>
      <c r="BA613" s="24">
        <v>77</v>
      </c>
      <c r="BD613" s="24">
        <v>84</v>
      </c>
      <c r="BE613" s="24">
        <v>547</v>
      </c>
      <c r="BF613" s="24">
        <v>490</v>
      </c>
      <c r="BG613" s="24">
        <v>303</v>
      </c>
      <c r="BH613" s="24">
        <v>141</v>
      </c>
      <c r="BI613" s="24">
        <v>401</v>
      </c>
      <c r="BJ613" s="24">
        <v>369</v>
      </c>
      <c r="BK613" s="24">
        <v>182</v>
      </c>
      <c r="BL613" s="24">
        <v>25</v>
      </c>
      <c r="BM613" s="24">
        <v>588</v>
      </c>
      <c r="BN613" s="24">
        <v>248</v>
      </c>
      <c r="BO613" s="24">
        <v>61</v>
      </c>
      <c r="BP613" s="24">
        <v>504</v>
      </c>
      <c r="BQ613" s="24">
        <v>467</v>
      </c>
      <c r="BR613" s="24">
        <v>285</v>
      </c>
      <c r="BS613" s="24">
        <v>570</v>
      </c>
      <c r="BT613" s="24">
        <v>383</v>
      </c>
      <c r="BU613" s="24">
        <v>346</v>
      </c>
      <c r="BV613" s="24">
        <v>164</v>
      </c>
      <c r="BW613" s="24">
        <v>102</v>
      </c>
      <c r="BX613" s="24">
        <v>262</v>
      </c>
      <c r="BY613" s="24">
        <v>205</v>
      </c>
      <c r="BZ613" s="24">
        <v>43</v>
      </c>
      <c r="CA613" s="24">
        <v>606</v>
      </c>
      <c r="CB613" s="24">
        <v>449</v>
      </c>
    </row>
    <row r="614" spans="2:80" ht="15" x14ac:dyDescent="0.25">
      <c r="B614" s="24">
        <v>296</v>
      </c>
      <c r="C614" s="24">
        <v>257</v>
      </c>
      <c r="D614" s="24">
        <v>368</v>
      </c>
      <c r="E614" s="24">
        <v>329</v>
      </c>
      <c r="F614" s="24">
        <v>315</v>
      </c>
      <c r="G614" s="24">
        <v>159</v>
      </c>
      <c r="H614" s="24">
        <v>145</v>
      </c>
      <c r="I614" s="24">
        <v>226</v>
      </c>
      <c r="J614" s="24">
        <v>212</v>
      </c>
      <c r="K614" s="24">
        <v>198</v>
      </c>
      <c r="L614" s="24">
        <v>42</v>
      </c>
      <c r="M614" s="24">
        <v>3</v>
      </c>
      <c r="N614" s="24">
        <v>114</v>
      </c>
      <c r="O614" s="24">
        <v>100</v>
      </c>
      <c r="P614" s="24">
        <v>56</v>
      </c>
      <c r="Q614" s="24">
        <v>530</v>
      </c>
      <c r="R614" s="24">
        <v>511</v>
      </c>
      <c r="S614" s="24">
        <v>622</v>
      </c>
      <c r="T614" s="24">
        <v>583</v>
      </c>
      <c r="U614" s="24">
        <v>569</v>
      </c>
      <c r="V614" s="24">
        <v>413</v>
      </c>
      <c r="W614" s="24">
        <v>399</v>
      </c>
      <c r="X614" s="24">
        <v>485</v>
      </c>
      <c r="Y614" s="24">
        <v>466</v>
      </c>
      <c r="Z614" s="24">
        <v>427</v>
      </c>
      <c r="AC614" s="24">
        <v>367</v>
      </c>
      <c r="AD614" s="24">
        <v>253</v>
      </c>
      <c r="AE614" s="24">
        <v>281</v>
      </c>
      <c r="AF614" s="24">
        <v>350</v>
      </c>
      <c r="AG614" s="24">
        <v>314</v>
      </c>
      <c r="AH614" s="24">
        <v>234</v>
      </c>
      <c r="AI614" s="24">
        <v>145</v>
      </c>
      <c r="AJ614" s="24">
        <v>173</v>
      </c>
      <c r="AK614" s="24">
        <v>212</v>
      </c>
      <c r="AL614" s="24">
        <v>176</v>
      </c>
      <c r="AM614" s="24">
        <v>496</v>
      </c>
      <c r="AN614" s="24">
        <v>382</v>
      </c>
      <c r="AO614" s="24">
        <v>415</v>
      </c>
      <c r="AP614" s="24">
        <v>454</v>
      </c>
      <c r="AQ614" s="24">
        <v>443</v>
      </c>
      <c r="AR614" s="24">
        <v>605</v>
      </c>
      <c r="AS614" s="24">
        <v>511</v>
      </c>
      <c r="AT614" s="24">
        <v>544</v>
      </c>
      <c r="AU614" s="24">
        <v>583</v>
      </c>
      <c r="AV614" s="24">
        <v>572</v>
      </c>
      <c r="AW614" s="24">
        <v>113</v>
      </c>
      <c r="AX614" s="24">
        <v>24</v>
      </c>
      <c r="AY614" s="24">
        <v>27</v>
      </c>
      <c r="AZ614" s="24">
        <v>91</v>
      </c>
      <c r="BA614" s="24">
        <v>60</v>
      </c>
      <c r="BD614" s="24">
        <v>163</v>
      </c>
      <c r="BE614" s="24">
        <v>101</v>
      </c>
      <c r="BF614" s="24">
        <v>569</v>
      </c>
      <c r="BG614" s="24">
        <v>382</v>
      </c>
      <c r="BH614" s="24">
        <v>350</v>
      </c>
      <c r="BI614" s="24">
        <v>610</v>
      </c>
      <c r="BJ614" s="24">
        <v>448</v>
      </c>
      <c r="BK614" s="24">
        <v>261</v>
      </c>
      <c r="BL614" s="24">
        <v>204</v>
      </c>
      <c r="BM614" s="24">
        <v>42</v>
      </c>
      <c r="BN614" s="24">
        <v>302</v>
      </c>
      <c r="BO614" s="24">
        <v>145</v>
      </c>
      <c r="BP614" s="24">
        <v>83</v>
      </c>
      <c r="BQ614" s="24">
        <v>546</v>
      </c>
      <c r="BR614" s="24">
        <v>489</v>
      </c>
      <c r="BS614" s="24">
        <v>24</v>
      </c>
      <c r="BT614" s="24">
        <v>587</v>
      </c>
      <c r="BU614" s="24">
        <v>405</v>
      </c>
      <c r="BV614" s="24">
        <v>368</v>
      </c>
      <c r="BW614" s="24">
        <v>181</v>
      </c>
      <c r="BX614" s="24">
        <v>466</v>
      </c>
      <c r="BY614" s="24">
        <v>284</v>
      </c>
      <c r="BZ614" s="24">
        <v>247</v>
      </c>
      <c r="CA614" s="24">
        <v>65</v>
      </c>
      <c r="CB614" s="24">
        <v>503</v>
      </c>
    </row>
    <row r="615" spans="2:80" ht="15" x14ac:dyDescent="0.25">
      <c r="B615" s="24">
        <v>343</v>
      </c>
      <c r="C615" s="24">
        <v>304</v>
      </c>
      <c r="D615" s="24">
        <v>290</v>
      </c>
      <c r="E615" s="24">
        <v>271</v>
      </c>
      <c r="F615" s="24">
        <v>357</v>
      </c>
      <c r="G615" s="24">
        <v>201</v>
      </c>
      <c r="H615" s="24">
        <v>187</v>
      </c>
      <c r="I615" s="24">
        <v>173</v>
      </c>
      <c r="J615" s="24">
        <v>134</v>
      </c>
      <c r="K615" s="24">
        <v>245</v>
      </c>
      <c r="L615" s="24">
        <v>89</v>
      </c>
      <c r="M615" s="24">
        <v>75</v>
      </c>
      <c r="N615" s="24">
        <v>31</v>
      </c>
      <c r="O615" s="24">
        <v>17</v>
      </c>
      <c r="P615" s="24">
        <v>103</v>
      </c>
      <c r="Q615" s="24">
        <v>597</v>
      </c>
      <c r="R615" s="24">
        <v>558</v>
      </c>
      <c r="S615" s="24">
        <v>544</v>
      </c>
      <c r="T615" s="24">
        <v>505</v>
      </c>
      <c r="U615" s="24">
        <v>611</v>
      </c>
      <c r="V615" s="24">
        <v>460</v>
      </c>
      <c r="W615" s="24">
        <v>441</v>
      </c>
      <c r="X615" s="24">
        <v>402</v>
      </c>
      <c r="Y615" s="24">
        <v>388</v>
      </c>
      <c r="Z615" s="24">
        <v>499</v>
      </c>
      <c r="AC615" s="24">
        <v>339</v>
      </c>
      <c r="AD615" s="24">
        <v>306</v>
      </c>
      <c r="AE615" s="24">
        <v>275</v>
      </c>
      <c r="AF615" s="24">
        <v>292</v>
      </c>
      <c r="AG615" s="24">
        <v>353</v>
      </c>
      <c r="AH615" s="24">
        <v>201</v>
      </c>
      <c r="AI615" s="24">
        <v>198</v>
      </c>
      <c r="AJ615" s="24">
        <v>137</v>
      </c>
      <c r="AK615" s="24">
        <v>159</v>
      </c>
      <c r="AL615" s="24">
        <v>245</v>
      </c>
      <c r="AM615" s="24">
        <v>468</v>
      </c>
      <c r="AN615" s="24">
        <v>440</v>
      </c>
      <c r="AO615" s="24">
        <v>379</v>
      </c>
      <c r="AP615" s="24">
        <v>421</v>
      </c>
      <c r="AQ615" s="24">
        <v>482</v>
      </c>
      <c r="AR615" s="24">
        <v>597</v>
      </c>
      <c r="AS615" s="24">
        <v>569</v>
      </c>
      <c r="AT615" s="24">
        <v>508</v>
      </c>
      <c r="AU615" s="24">
        <v>530</v>
      </c>
      <c r="AV615" s="24">
        <v>611</v>
      </c>
      <c r="AW615" s="24">
        <v>85</v>
      </c>
      <c r="AX615" s="24">
        <v>52</v>
      </c>
      <c r="AY615" s="24">
        <v>16</v>
      </c>
      <c r="AZ615" s="24">
        <v>38</v>
      </c>
      <c r="BA615" s="24">
        <v>124</v>
      </c>
      <c r="BD615" s="24">
        <v>367</v>
      </c>
      <c r="BE615" s="24">
        <v>185</v>
      </c>
      <c r="BF615" s="24">
        <v>23</v>
      </c>
      <c r="BG615" s="24">
        <v>586</v>
      </c>
      <c r="BH615" s="24">
        <v>404</v>
      </c>
      <c r="BI615" s="24">
        <v>64</v>
      </c>
      <c r="BJ615" s="24">
        <v>502</v>
      </c>
      <c r="BK615" s="24">
        <v>470</v>
      </c>
      <c r="BL615" s="24">
        <v>283</v>
      </c>
      <c r="BM615" s="24">
        <v>246</v>
      </c>
      <c r="BN615" s="24">
        <v>381</v>
      </c>
      <c r="BO615" s="24">
        <v>349</v>
      </c>
      <c r="BP615" s="24">
        <v>162</v>
      </c>
      <c r="BQ615" s="24">
        <v>105</v>
      </c>
      <c r="BR615" s="24">
        <v>568</v>
      </c>
      <c r="BS615" s="24">
        <v>203</v>
      </c>
      <c r="BT615" s="24">
        <v>41</v>
      </c>
      <c r="BU615" s="24">
        <v>609</v>
      </c>
      <c r="BV615" s="24">
        <v>447</v>
      </c>
      <c r="BW615" s="24">
        <v>265</v>
      </c>
      <c r="BX615" s="24">
        <v>550</v>
      </c>
      <c r="BY615" s="24">
        <v>488</v>
      </c>
      <c r="BZ615" s="24">
        <v>301</v>
      </c>
      <c r="CA615" s="24">
        <v>144</v>
      </c>
      <c r="CB615" s="24">
        <v>82</v>
      </c>
    </row>
    <row r="616" spans="2:80" ht="15" x14ac:dyDescent="0.25">
      <c r="B616" s="24">
        <v>506</v>
      </c>
      <c r="C616" s="24">
        <v>617</v>
      </c>
      <c r="D616" s="24">
        <v>578</v>
      </c>
      <c r="E616" s="24">
        <v>564</v>
      </c>
      <c r="F616" s="24">
        <v>550</v>
      </c>
      <c r="G616" s="24">
        <v>394</v>
      </c>
      <c r="H616" s="24">
        <v>480</v>
      </c>
      <c r="I616" s="24">
        <v>461</v>
      </c>
      <c r="J616" s="24">
        <v>447</v>
      </c>
      <c r="K616" s="24">
        <v>408</v>
      </c>
      <c r="L616" s="24">
        <v>252</v>
      </c>
      <c r="M616" s="24">
        <v>363</v>
      </c>
      <c r="N616" s="24">
        <v>349</v>
      </c>
      <c r="O616" s="24">
        <v>310</v>
      </c>
      <c r="P616" s="24">
        <v>291</v>
      </c>
      <c r="Q616" s="24">
        <v>140</v>
      </c>
      <c r="R616" s="24">
        <v>246</v>
      </c>
      <c r="S616" s="24">
        <v>207</v>
      </c>
      <c r="T616" s="24">
        <v>193</v>
      </c>
      <c r="U616" s="24">
        <v>154</v>
      </c>
      <c r="V616" s="24">
        <v>23</v>
      </c>
      <c r="W616" s="24">
        <v>109</v>
      </c>
      <c r="X616" s="24">
        <v>95</v>
      </c>
      <c r="Y616" s="24">
        <v>51</v>
      </c>
      <c r="Z616" s="24">
        <v>37</v>
      </c>
      <c r="AC616" s="24">
        <v>140</v>
      </c>
      <c r="AD616" s="24">
        <v>221</v>
      </c>
      <c r="AE616" s="24">
        <v>243</v>
      </c>
      <c r="AF616" s="24">
        <v>182</v>
      </c>
      <c r="AG616" s="24">
        <v>154</v>
      </c>
      <c r="AH616" s="24">
        <v>506</v>
      </c>
      <c r="AI616" s="24">
        <v>592</v>
      </c>
      <c r="AJ616" s="24">
        <v>614</v>
      </c>
      <c r="AK616" s="24">
        <v>553</v>
      </c>
      <c r="AL616" s="24">
        <v>550</v>
      </c>
      <c r="AM616" s="24">
        <v>252</v>
      </c>
      <c r="AN616" s="24">
        <v>338</v>
      </c>
      <c r="AO616" s="24">
        <v>360</v>
      </c>
      <c r="AP616" s="24">
        <v>324</v>
      </c>
      <c r="AQ616" s="24">
        <v>291</v>
      </c>
      <c r="AR616" s="24">
        <v>23</v>
      </c>
      <c r="AS616" s="24">
        <v>84</v>
      </c>
      <c r="AT616" s="24">
        <v>101</v>
      </c>
      <c r="AU616" s="24">
        <v>70</v>
      </c>
      <c r="AV616" s="24">
        <v>37</v>
      </c>
      <c r="AW616" s="24">
        <v>394</v>
      </c>
      <c r="AX616" s="24">
        <v>455</v>
      </c>
      <c r="AY616" s="24">
        <v>497</v>
      </c>
      <c r="AZ616" s="24">
        <v>436</v>
      </c>
      <c r="BA616" s="24">
        <v>408</v>
      </c>
      <c r="BD616" s="24">
        <v>235</v>
      </c>
      <c r="BE616" s="24">
        <v>73</v>
      </c>
      <c r="BF616" s="24">
        <v>511</v>
      </c>
      <c r="BG616" s="24">
        <v>454</v>
      </c>
      <c r="BH616" s="24">
        <v>292</v>
      </c>
      <c r="BI616" s="24">
        <v>552</v>
      </c>
      <c r="BJ616" s="24">
        <v>395</v>
      </c>
      <c r="BK616" s="24">
        <v>333</v>
      </c>
      <c r="BL616" s="24">
        <v>171</v>
      </c>
      <c r="BM616" s="24">
        <v>114</v>
      </c>
      <c r="BN616" s="24">
        <v>274</v>
      </c>
      <c r="BO616" s="24">
        <v>212</v>
      </c>
      <c r="BP616" s="24">
        <v>30</v>
      </c>
      <c r="BQ616" s="24">
        <v>618</v>
      </c>
      <c r="BR616" s="24">
        <v>431</v>
      </c>
      <c r="BS616" s="24">
        <v>91</v>
      </c>
      <c r="BT616" s="24">
        <v>534</v>
      </c>
      <c r="BU616" s="24">
        <v>497</v>
      </c>
      <c r="BV616" s="24">
        <v>315</v>
      </c>
      <c r="BW616" s="24">
        <v>128</v>
      </c>
      <c r="BX616" s="24">
        <v>413</v>
      </c>
      <c r="BY616" s="24">
        <v>351</v>
      </c>
      <c r="BZ616" s="24">
        <v>194</v>
      </c>
      <c r="CA616" s="24">
        <v>7</v>
      </c>
      <c r="CB616" s="24">
        <v>600</v>
      </c>
    </row>
    <row r="617" spans="2:80" ht="15" x14ac:dyDescent="0.25">
      <c r="B617" s="24">
        <v>553</v>
      </c>
      <c r="C617" s="24">
        <v>539</v>
      </c>
      <c r="D617" s="24">
        <v>525</v>
      </c>
      <c r="E617" s="24">
        <v>606</v>
      </c>
      <c r="F617" s="24">
        <v>592</v>
      </c>
      <c r="G617" s="24">
        <v>436</v>
      </c>
      <c r="H617" s="24">
        <v>422</v>
      </c>
      <c r="I617" s="24">
        <v>383</v>
      </c>
      <c r="J617" s="24">
        <v>494</v>
      </c>
      <c r="K617" s="24">
        <v>455</v>
      </c>
      <c r="L617" s="24">
        <v>324</v>
      </c>
      <c r="M617" s="24">
        <v>285</v>
      </c>
      <c r="N617" s="24">
        <v>266</v>
      </c>
      <c r="O617" s="24">
        <v>352</v>
      </c>
      <c r="P617" s="24">
        <v>338</v>
      </c>
      <c r="Q617" s="24">
        <v>182</v>
      </c>
      <c r="R617" s="24">
        <v>168</v>
      </c>
      <c r="S617" s="24">
        <v>129</v>
      </c>
      <c r="T617" s="24">
        <v>240</v>
      </c>
      <c r="U617" s="24">
        <v>221</v>
      </c>
      <c r="V617" s="24">
        <v>70</v>
      </c>
      <c r="W617" s="24">
        <v>26</v>
      </c>
      <c r="X617" s="24">
        <v>12</v>
      </c>
      <c r="Y617" s="24">
        <v>123</v>
      </c>
      <c r="Z617" s="24">
        <v>84</v>
      </c>
      <c r="AC617" s="24">
        <v>179</v>
      </c>
      <c r="AD617" s="24">
        <v>168</v>
      </c>
      <c r="AE617" s="24">
        <v>207</v>
      </c>
      <c r="AF617" s="24">
        <v>240</v>
      </c>
      <c r="AG617" s="24">
        <v>146</v>
      </c>
      <c r="AH617" s="24">
        <v>575</v>
      </c>
      <c r="AI617" s="24">
        <v>539</v>
      </c>
      <c r="AJ617" s="24">
        <v>578</v>
      </c>
      <c r="AK617" s="24">
        <v>606</v>
      </c>
      <c r="AL617" s="24">
        <v>517</v>
      </c>
      <c r="AM617" s="24">
        <v>316</v>
      </c>
      <c r="AN617" s="24">
        <v>285</v>
      </c>
      <c r="AO617" s="24">
        <v>349</v>
      </c>
      <c r="AP617" s="24">
        <v>352</v>
      </c>
      <c r="AQ617" s="24">
        <v>263</v>
      </c>
      <c r="AR617" s="24">
        <v>62</v>
      </c>
      <c r="AS617" s="24">
        <v>26</v>
      </c>
      <c r="AT617" s="24">
        <v>95</v>
      </c>
      <c r="AU617" s="24">
        <v>123</v>
      </c>
      <c r="AV617" s="24">
        <v>9</v>
      </c>
      <c r="AW617" s="24">
        <v>433</v>
      </c>
      <c r="AX617" s="24">
        <v>422</v>
      </c>
      <c r="AY617" s="24">
        <v>461</v>
      </c>
      <c r="AZ617" s="24">
        <v>494</v>
      </c>
      <c r="BA617" s="24">
        <v>380</v>
      </c>
      <c r="BD617" s="24">
        <v>314</v>
      </c>
      <c r="BE617" s="24">
        <v>127</v>
      </c>
      <c r="BF617" s="24">
        <v>95</v>
      </c>
      <c r="BG617" s="24">
        <v>533</v>
      </c>
      <c r="BH617" s="24">
        <v>496</v>
      </c>
      <c r="BI617" s="24">
        <v>6</v>
      </c>
      <c r="BJ617" s="24">
        <v>599</v>
      </c>
      <c r="BK617" s="24">
        <v>412</v>
      </c>
      <c r="BL617" s="24">
        <v>355</v>
      </c>
      <c r="BM617" s="24">
        <v>193</v>
      </c>
      <c r="BN617" s="24">
        <v>453</v>
      </c>
      <c r="BO617" s="24">
        <v>291</v>
      </c>
      <c r="BP617" s="24">
        <v>234</v>
      </c>
      <c r="BQ617" s="24">
        <v>72</v>
      </c>
      <c r="BR617" s="24">
        <v>515</v>
      </c>
      <c r="BS617" s="24">
        <v>175</v>
      </c>
      <c r="BT617" s="24">
        <v>113</v>
      </c>
      <c r="BU617" s="24">
        <v>551</v>
      </c>
      <c r="BV617" s="24">
        <v>394</v>
      </c>
      <c r="BW617" s="24">
        <v>332</v>
      </c>
      <c r="BX617" s="24">
        <v>617</v>
      </c>
      <c r="BY617" s="24">
        <v>435</v>
      </c>
      <c r="BZ617" s="24">
        <v>273</v>
      </c>
      <c r="CA617" s="24">
        <v>211</v>
      </c>
      <c r="CB617" s="24">
        <v>29</v>
      </c>
    </row>
    <row r="618" spans="2:80" ht="15" x14ac:dyDescent="0.25">
      <c r="B618" s="24">
        <v>625</v>
      </c>
      <c r="C618" s="24">
        <v>581</v>
      </c>
      <c r="D618" s="24">
        <v>567</v>
      </c>
      <c r="E618" s="24">
        <v>528</v>
      </c>
      <c r="F618" s="24">
        <v>514</v>
      </c>
      <c r="G618" s="24">
        <v>483</v>
      </c>
      <c r="H618" s="24">
        <v>469</v>
      </c>
      <c r="I618" s="24">
        <v>430</v>
      </c>
      <c r="J618" s="24">
        <v>411</v>
      </c>
      <c r="K618" s="24">
        <v>397</v>
      </c>
      <c r="L618" s="24">
        <v>366</v>
      </c>
      <c r="M618" s="24">
        <v>327</v>
      </c>
      <c r="N618" s="24">
        <v>313</v>
      </c>
      <c r="O618" s="24">
        <v>299</v>
      </c>
      <c r="P618" s="24">
        <v>260</v>
      </c>
      <c r="Q618" s="24">
        <v>229</v>
      </c>
      <c r="R618" s="24">
        <v>215</v>
      </c>
      <c r="S618" s="24">
        <v>196</v>
      </c>
      <c r="T618" s="24">
        <v>157</v>
      </c>
      <c r="U618" s="24">
        <v>143</v>
      </c>
      <c r="V618" s="24">
        <v>112</v>
      </c>
      <c r="W618" s="24">
        <v>98</v>
      </c>
      <c r="X618" s="24">
        <v>59</v>
      </c>
      <c r="Y618" s="24">
        <v>45</v>
      </c>
      <c r="Z618" s="24">
        <v>1</v>
      </c>
      <c r="AC618" s="24">
        <v>157</v>
      </c>
      <c r="AD618" s="24">
        <v>229</v>
      </c>
      <c r="AE618" s="24">
        <v>196</v>
      </c>
      <c r="AF618" s="24">
        <v>143</v>
      </c>
      <c r="AG618" s="24">
        <v>215</v>
      </c>
      <c r="AH618" s="24">
        <v>528</v>
      </c>
      <c r="AI618" s="24">
        <v>625</v>
      </c>
      <c r="AJ618" s="24">
        <v>567</v>
      </c>
      <c r="AK618" s="24">
        <v>514</v>
      </c>
      <c r="AL618" s="24">
        <v>581</v>
      </c>
      <c r="AM618" s="24">
        <v>299</v>
      </c>
      <c r="AN618" s="24">
        <v>366</v>
      </c>
      <c r="AO618" s="24">
        <v>313</v>
      </c>
      <c r="AP618" s="24">
        <v>260</v>
      </c>
      <c r="AQ618" s="24">
        <v>327</v>
      </c>
      <c r="AR618" s="24">
        <v>45</v>
      </c>
      <c r="AS618" s="24">
        <v>112</v>
      </c>
      <c r="AT618" s="24">
        <v>59</v>
      </c>
      <c r="AU618" s="24">
        <v>1</v>
      </c>
      <c r="AV618" s="24">
        <v>98</v>
      </c>
      <c r="AW618" s="24">
        <v>411</v>
      </c>
      <c r="AX618" s="24">
        <v>483</v>
      </c>
      <c r="AY618" s="24">
        <v>430</v>
      </c>
      <c r="AZ618" s="24">
        <v>397</v>
      </c>
      <c r="BA618" s="24">
        <v>469</v>
      </c>
      <c r="BD618" s="24">
        <v>393</v>
      </c>
      <c r="BE618" s="24">
        <v>331</v>
      </c>
      <c r="BF618" s="24">
        <v>174</v>
      </c>
      <c r="BG618" s="24">
        <v>112</v>
      </c>
      <c r="BH618" s="24">
        <v>555</v>
      </c>
      <c r="BI618" s="24">
        <v>215</v>
      </c>
      <c r="BJ618" s="24">
        <v>28</v>
      </c>
      <c r="BK618" s="24">
        <v>616</v>
      </c>
      <c r="BL618" s="24">
        <v>434</v>
      </c>
      <c r="BM618" s="24">
        <v>272</v>
      </c>
      <c r="BN618" s="24">
        <v>532</v>
      </c>
      <c r="BO618" s="24">
        <v>500</v>
      </c>
      <c r="BP618" s="24">
        <v>313</v>
      </c>
      <c r="BQ618" s="24">
        <v>126</v>
      </c>
      <c r="BR618" s="24">
        <v>94</v>
      </c>
      <c r="BS618" s="24">
        <v>354</v>
      </c>
      <c r="BT618" s="24">
        <v>192</v>
      </c>
      <c r="BU618" s="24">
        <v>10</v>
      </c>
      <c r="BV618" s="24">
        <v>598</v>
      </c>
      <c r="BW618" s="24">
        <v>411</v>
      </c>
      <c r="BX618" s="24">
        <v>71</v>
      </c>
      <c r="BY618" s="24">
        <v>514</v>
      </c>
      <c r="BZ618" s="24">
        <v>452</v>
      </c>
      <c r="CA618" s="24">
        <v>295</v>
      </c>
      <c r="CB618" s="24">
        <v>233</v>
      </c>
    </row>
    <row r="619" spans="2:80" ht="15" x14ac:dyDescent="0.25">
      <c r="B619" s="24">
        <v>542</v>
      </c>
      <c r="C619" s="24">
        <v>503</v>
      </c>
      <c r="D619" s="24">
        <v>614</v>
      </c>
      <c r="E619" s="24">
        <v>600</v>
      </c>
      <c r="F619" s="24">
        <v>556</v>
      </c>
      <c r="G619" s="24">
        <v>405</v>
      </c>
      <c r="H619" s="24">
        <v>386</v>
      </c>
      <c r="I619" s="24">
        <v>497</v>
      </c>
      <c r="J619" s="24">
        <v>458</v>
      </c>
      <c r="K619" s="24">
        <v>444</v>
      </c>
      <c r="L619" s="24">
        <v>288</v>
      </c>
      <c r="M619" s="24">
        <v>274</v>
      </c>
      <c r="N619" s="24">
        <v>360</v>
      </c>
      <c r="O619" s="24">
        <v>341</v>
      </c>
      <c r="P619" s="24">
        <v>302</v>
      </c>
      <c r="Q619" s="24">
        <v>171</v>
      </c>
      <c r="R619" s="24">
        <v>132</v>
      </c>
      <c r="S619" s="24">
        <v>243</v>
      </c>
      <c r="T619" s="24">
        <v>204</v>
      </c>
      <c r="U619" s="24">
        <v>190</v>
      </c>
      <c r="V619" s="24">
        <v>34</v>
      </c>
      <c r="W619" s="24">
        <v>20</v>
      </c>
      <c r="X619" s="24">
        <v>101</v>
      </c>
      <c r="Y619" s="24">
        <v>87</v>
      </c>
      <c r="Z619" s="24">
        <v>73</v>
      </c>
      <c r="AC619" s="24">
        <v>246</v>
      </c>
      <c r="AD619" s="24">
        <v>132</v>
      </c>
      <c r="AE619" s="24">
        <v>165</v>
      </c>
      <c r="AF619" s="24">
        <v>204</v>
      </c>
      <c r="AG619" s="24">
        <v>193</v>
      </c>
      <c r="AH619" s="24">
        <v>617</v>
      </c>
      <c r="AI619" s="24">
        <v>503</v>
      </c>
      <c r="AJ619" s="24">
        <v>531</v>
      </c>
      <c r="AK619" s="24">
        <v>600</v>
      </c>
      <c r="AL619" s="24">
        <v>564</v>
      </c>
      <c r="AM619" s="24">
        <v>363</v>
      </c>
      <c r="AN619" s="24">
        <v>274</v>
      </c>
      <c r="AO619" s="24">
        <v>277</v>
      </c>
      <c r="AP619" s="24">
        <v>341</v>
      </c>
      <c r="AQ619" s="24">
        <v>310</v>
      </c>
      <c r="AR619" s="24">
        <v>109</v>
      </c>
      <c r="AS619" s="24">
        <v>20</v>
      </c>
      <c r="AT619" s="24">
        <v>48</v>
      </c>
      <c r="AU619" s="24">
        <v>87</v>
      </c>
      <c r="AV619" s="24">
        <v>51</v>
      </c>
      <c r="AW619" s="24">
        <v>480</v>
      </c>
      <c r="AX619" s="24">
        <v>386</v>
      </c>
      <c r="AY619" s="24">
        <v>419</v>
      </c>
      <c r="AZ619" s="24">
        <v>458</v>
      </c>
      <c r="BA619" s="24">
        <v>447</v>
      </c>
      <c r="BD619" s="24">
        <v>597</v>
      </c>
      <c r="BE619" s="24">
        <v>415</v>
      </c>
      <c r="BF619" s="24">
        <v>353</v>
      </c>
      <c r="BG619" s="24">
        <v>191</v>
      </c>
      <c r="BH619" s="24">
        <v>9</v>
      </c>
      <c r="BI619" s="24">
        <v>294</v>
      </c>
      <c r="BJ619" s="24">
        <v>232</v>
      </c>
      <c r="BK619" s="24">
        <v>75</v>
      </c>
      <c r="BL619" s="24">
        <v>513</v>
      </c>
      <c r="BM619" s="24">
        <v>451</v>
      </c>
      <c r="BN619" s="24">
        <v>111</v>
      </c>
      <c r="BO619" s="24">
        <v>554</v>
      </c>
      <c r="BP619" s="24">
        <v>392</v>
      </c>
      <c r="BQ619" s="24">
        <v>335</v>
      </c>
      <c r="BR619" s="24">
        <v>173</v>
      </c>
      <c r="BS619" s="24">
        <v>433</v>
      </c>
      <c r="BT619" s="24">
        <v>271</v>
      </c>
      <c r="BU619" s="24">
        <v>214</v>
      </c>
      <c r="BV619" s="24">
        <v>27</v>
      </c>
      <c r="BW619" s="24">
        <v>620</v>
      </c>
      <c r="BX619" s="24">
        <v>130</v>
      </c>
      <c r="BY619" s="24">
        <v>93</v>
      </c>
      <c r="BZ619" s="24">
        <v>531</v>
      </c>
      <c r="CA619" s="24">
        <v>499</v>
      </c>
      <c r="CB619" s="24">
        <v>312</v>
      </c>
    </row>
    <row r="620" spans="2:80" ht="15" x14ac:dyDescent="0.25">
      <c r="B620" s="24">
        <v>589</v>
      </c>
      <c r="C620" s="24">
        <v>575</v>
      </c>
      <c r="D620" s="24">
        <v>531</v>
      </c>
      <c r="E620" s="24">
        <v>517</v>
      </c>
      <c r="F620" s="24">
        <v>603</v>
      </c>
      <c r="G620" s="24">
        <v>472</v>
      </c>
      <c r="H620" s="24">
        <v>433</v>
      </c>
      <c r="I620" s="24">
        <v>419</v>
      </c>
      <c r="J620" s="24">
        <v>380</v>
      </c>
      <c r="K620" s="24">
        <v>486</v>
      </c>
      <c r="L620" s="24">
        <v>335</v>
      </c>
      <c r="M620" s="24">
        <v>316</v>
      </c>
      <c r="N620" s="24">
        <v>277</v>
      </c>
      <c r="O620" s="24">
        <v>263</v>
      </c>
      <c r="P620" s="24">
        <v>374</v>
      </c>
      <c r="Q620" s="24">
        <v>218</v>
      </c>
      <c r="R620" s="24">
        <v>179</v>
      </c>
      <c r="S620" s="24">
        <v>165</v>
      </c>
      <c r="T620" s="24">
        <v>146</v>
      </c>
      <c r="U620" s="24">
        <v>232</v>
      </c>
      <c r="V620" s="24">
        <v>76</v>
      </c>
      <c r="W620" s="24">
        <v>62</v>
      </c>
      <c r="X620" s="24">
        <v>48</v>
      </c>
      <c r="Y620" s="24">
        <v>9</v>
      </c>
      <c r="Z620" s="24">
        <v>120</v>
      </c>
      <c r="AC620" s="24">
        <v>218</v>
      </c>
      <c r="AD620" s="24">
        <v>190</v>
      </c>
      <c r="AE620" s="24">
        <v>129</v>
      </c>
      <c r="AF620" s="24">
        <v>171</v>
      </c>
      <c r="AG620" s="24">
        <v>232</v>
      </c>
      <c r="AH620" s="24">
        <v>589</v>
      </c>
      <c r="AI620" s="24">
        <v>556</v>
      </c>
      <c r="AJ620" s="24">
        <v>525</v>
      </c>
      <c r="AK620" s="24">
        <v>542</v>
      </c>
      <c r="AL620" s="24">
        <v>603</v>
      </c>
      <c r="AM620" s="24">
        <v>335</v>
      </c>
      <c r="AN620" s="24">
        <v>302</v>
      </c>
      <c r="AO620" s="24">
        <v>266</v>
      </c>
      <c r="AP620" s="24">
        <v>288</v>
      </c>
      <c r="AQ620" s="24">
        <v>374</v>
      </c>
      <c r="AR620" s="24">
        <v>76</v>
      </c>
      <c r="AS620" s="24">
        <v>73</v>
      </c>
      <c r="AT620" s="24">
        <v>12</v>
      </c>
      <c r="AU620" s="24">
        <v>34</v>
      </c>
      <c r="AV620" s="24">
        <v>120</v>
      </c>
      <c r="AW620" s="24">
        <v>472</v>
      </c>
      <c r="AX620" s="24">
        <v>444</v>
      </c>
      <c r="AY620" s="24">
        <v>383</v>
      </c>
      <c r="AZ620" s="24">
        <v>405</v>
      </c>
      <c r="BA620" s="24">
        <v>486</v>
      </c>
      <c r="BD620" s="24">
        <v>26</v>
      </c>
      <c r="BE620" s="24">
        <v>619</v>
      </c>
      <c r="BF620" s="24">
        <v>432</v>
      </c>
      <c r="BG620" s="24">
        <v>275</v>
      </c>
      <c r="BH620" s="24">
        <v>213</v>
      </c>
      <c r="BI620" s="24">
        <v>498</v>
      </c>
      <c r="BJ620" s="24">
        <v>311</v>
      </c>
      <c r="BK620" s="24">
        <v>129</v>
      </c>
      <c r="BL620" s="24">
        <v>92</v>
      </c>
      <c r="BM620" s="24">
        <v>535</v>
      </c>
      <c r="BN620" s="24">
        <v>195</v>
      </c>
      <c r="BO620" s="24">
        <v>8</v>
      </c>
      <c r="BP620" s="24">
        <v>596</v>
      </c>
      <c r="BQ620" s="24">
        <v>414</v>
      </c>
      <c r="BR620" s="24">
        <v>352</v>
      </c>
      <c r="BS620" s="24">
        <v>512</v>
      </c>
      <c r="BT620" s="24">
        <v>455</v>
      </c>
      <c r="BU620" s="24">
        <v>293</v>
      </c>
      <c r="BV620" s="24">
        <v>231</v>
      </c>
      <c r="BW620" s="24">
        <v>74</v>
      </c>
      <c r="BX620" s="24">
        <v>334</v>
      </c>
      <c r="BY620" s="24">
        <v>172</v>
      </c>
      <c r="BZ620" s="24">
        <v>115</v>
      </c>
      <c r="CA620" s="24">
        <v>553</v>
      </c>
      <c r="CB620" s="24">
        <v>391</v>
      </c>
    </row>
    <row r="621" spans="2:80" ht="15" x14ac:dyDescent="0.25">
      <c r="B621" s="24">
        <v>127</v>
      </c>
      <c r="C621" s="24">
        <v>238</v>
      </c>
      <c r="D621" s="24">
        <v>224</v>
      </c>
      <c r="E621" s="24">
        <v>185</v>
      </c>
      <c r="F621" s="24">
        <v>166</v>
      </c>
      <c r="G621" s="24">
        <v>15</v>
      </c>
      <c r="H621" s="24">
        <v>121</v>
      </c>
      <c r="I621" s="24">
        <v>82</v>
      </c>
      <c r="J621" s="24">
        <v>68</v>
      </c>
      <c r="K621" s="24">
        <v>29</v>
      </c>
      <c r="L621" s="24">
        <v>523</v>
      </c>
      <c r="M621" s="24">
        <v>609</v>
      </c>
      <c r="N621" s="24">
        <v>595</v>
      </c>
      <c r="O621" s="24">
        <v>551</v>
      </c>
      <c r="P621" s="24">
        <v>537</v>
      </c>
      <c r="Q621" s="24">
        <v>381</v>
      </c>
      <c r="R621" s="24">
        <v>492</v>
      </c>
      <c r="S621" s="24">
        <v>453</v>
      </c>
      <c r="T621" s="24">
        <v>439</v>
      </c>
      <c r="U621" s="24">
        <v>425</v>
      </c>
      <c r="V621" s="24">
        <v>269</v>
      </c>
      <c r="W621" s="24">
        <v>355</v>
      </c>
      <c r="X621" s="24">
        <v>336</v>
      </c>
      <c r="Y621" s="24">
        <v>322</v>
      </c>
      <c r="Z621" s="24">
        <v>283</v>
      </c>
      <c r="AC621" s="24">
        <v>502</v>
      </c>
      <c r="AD621" s="24">
        <v>588</v>
      </c>
      <c r="AE621" s="24">
        <v>610</v>
      </c>
      <c r="AF621" s="24">
        <v>574</v>
      </c>
      <c r="AG621" s="24">
        <v>541</v>
      </c>
      <c r="AH621" s="24">
        <v>15</v>
      </c>
      <c r="AI621" s="24">
        <v>96</v>
      </c>
      <c r="AJ621" s="24">
        <v>118</v>
      </c>
      <c r="AK621" s="24">
        <v>57</v>
      </c>
      <c r="AL621" s="24">
        <v>29</v>
      </c>
      <c r="AM621" s="24">
        <v>144</v>
      </c>
      <c r="AN621" s="24">
        <v>205</v>
      </c>
      <c r="AO621" s="24">
        <v>247</v>
      </c>
      <c r="AP621" s="24">
        <v>186</v>
      </c>
      <c r="AQ621" s="24">
        <v>158</v>
      </c>
      <c r="AR621" s="24">
        <v>381</v>
      </c>
      <c r="AS621" s="24">
        <v>467</v>
      </c>
      <c r="AT621" s="24">
        <v>489</v>
      </c>
      <c r="AU621" s="24">
        <v>428</v>
      </c>
      <c r="AV621" s="24">
        <v>425</v>
      </c>
      <c r="AW621" s="24">
        <v>273</v>
      </c>
      <c r="AX621" s="24">
        <v>334</v>
      </c>
      <c r="AY621" s="24">
        <v>351</v>
      </c>
      <c r="AZ621" s="24">
        <v>320</v>
      </c>
      <c r="BA621" s="24">
        <v>287</v>
      </c>
      <c r="BD621" s="24">
        <v>544</v>
      </c>
      <c r="BE621" s="24">
        <v>482</v>
      </c>
      <c r="BF621" s="24">
        <v>325</v>
      </c>
      <c r="BG621" s="24">
        <v>138</v>
      </c>
      <c r="BH621" s="24">
        <v>76</v>
      </c>
      <c r="BI621" s="24">
        <v>361</v>
      </c>
      <c r="BJ621" s="24">
        <v>179</v>
      </c>
      <c r="BK621" s="24">
        <v>17</v>
      </c>
      <c r="BL621" s="24">
        <v>585</v>
      </c>
      <c r="BM621" s="24">
        <v>423</v>
      </c>
      <c r="BN621" s="24">
        <v>58</v>
      </c>
      <c r="BO621" s="24">
        <v>521</v>
      </c>
      <c r="BP621" s="24">
        <v>464</v>
      </c>
      <c r="BQ621" s="24">
        <v>277</v>
      </c>
      <c r="BR621" s="24">
        <v>245</v>
      </c>
      <c r="BS621" s="24">
        <v>380</v>
      </c>
      <c r="BT621" s="24">
        <v>343</v>
      </c>
      <c r="BU621" s="24">
        <v>156</v>
      </c>
      <c r="BV621" s="24">
        <v>124</v>
      </c>
      <c r="BW621" s="24">
        <v>562</v>
      </c>
      <c r="BX621" s="24">
        <v>222</v>
      </c>
      <c r="BY621" s="24">
        <v>40</v>
      </c>
      <c r="BZ621" s="24">
        <v>603</v>
      </c>
      <c r="CA621" s="24">
        <v>441</v>
      </c>
      <c r="CB621" s="24">
        <v>259</v>
      </c>
    </row>
    <row r="622" spans="2:80" ht="15" x14ac:dyDescent="0.25">
      <c r="B622" s="24">
        <v>199</v>
      </c>
      <c r="C622" s="24">
        <v>160</v>
      </c>
      <c r="D622" s="24">
        <v>141</v>
      </c>
      <c r="E622" s="24">
        <v>227</v>
      </c>
      <c r="F622" s="24">
        <v>213</v>
      </c>
      <c r="G622" s="24">
        <v>57</v>
      </c>
      <c r="H622" s="24">
        <v>43</v>
      </c>
      <c r="I622" s="24">
        <v>4</v>
      </c>
      <c r="J622" s="24">
        <v>115</v>
      </c>
      <c r="K622" s="24">
        <v>96</v>
      </c>
      <c r="L622" s="24">
        <v>570</v>
      </c>
      <c r="M622" s="24">
        <v>526</v>
      </c>
      <c r="N622" s="24">
        <v>512</v>
      </c>
      <c r="O622" s="24">
        <v>623</v>
      </c>
      <c r="P622" s="24">
        <v>584</v>
      </c>
      <c r="Q622" s="24">
        <v>428</v>
      </c>
      <c r="R622" s="24">
        <v>414</v>
      </c>
      <c r="S622" s="24">
        <v>400</v>
      </c>
      <c r="T622" s="24">
        <v>481</v>
      </c>
      <c r="U622" s="24">
        <v>467</v>
      </c>
      <c r="V622" s="24">
        <v>311</v>
      </c>
      <c r="W622" s="24">
        <v>297</v>
      </c>
      <c r="X622" s="24">
        <v>258</v>
      </c>
      <c r="Y622" s="24">
        <v>369</v>
      </c>
      <c r="Z622" s="24">
        <v>330</v>
      </c>
      <c r="AC622" s="24">
        <v>566</v>
      </c>
      <c r="AD622" s="24">
        <v>535</v>
      </c>
      <c r="AE622" s="24">
        <v>599</v>
      </c>
      <c r="AF622" s="24">
        <v>602</v>
      </c>
      <c r="AG622" s="24">
        <v>513</v>
      </c>
      <c r="AH622" s="24">
        <v>54</v>
      </c>
      <c r="AI622" s="24">
        <v>43</v>
      </c>
      <c r="AJ622" s="24">
        <v>82</v>
      </c>
      <c r="AK622" s="24">
        <v>115</v>
      </c>
      <c r="AL622" s="24">
        <v>21</v>
      </c>
      <c r="AM622" s="24">
        <v>183</v>
      </c>
      <c r="AN622" s="24">
        <v>172</v>
      </c>
      <c r="AO622" s="24">
        <v>211</v>
      </c>
      <c r="AP622" s="24">
        <v>244</v>
      </c>
      <c r="AQ622" s="24">
        <v>130</v>
      </c>
      <c r="AR622" s="24">
        <v>450</v>
      </c>
      <c r="AS622" s="24">
        <v>414</v>
      </c>
      <c r="AT622" s="24">
        <v>453</v>
      </c>
      <c r="AU622" s="24">
        <v>481</v>
      </c>
      <c r="AV622" s="24">
        <v>392</v>
      </c>
      <c r="AW622" s="24">
        <v>312</v>
      </c>
      <c r="AX622" s="24">
        <v>276</v>
      </c>
      <c r="AY622" s="24">
        <v>345</v>
      </c>
      <c r="AZ622" s="24">
        <v>373</v>
      </c>
      <c r="BA622" s="24">
        <v>259</v>
      </c>
      <c r="BD622" s="24">
        <v>123</v>
      </c>
      <c r="BE622" s="24">
        <v>561</v>
      </c>
      <c r="BF622" s="24">
        <v>379</v>
      </c>
      <c r="BG622" s="24">
        <v>342</v>
      </c>
      <c r="BH622" s="24">
        <v>160</v>
      </c>
      <c r="BI622" s="24">
        <v>445</v>
      </c>
      <c r="BJ622" s="24">
        <v>258</v>
      </c>
      <c r="BK622" s="24">
        <v>221</v>
      </c>
      <c r="BL622" s="24">
        <v>39</v>
      </c>
      <c r="BM622" s="24">
        <v>602</v>
      </c>
      <c r="BN622" s="24">
        <v>137</v>
      </c>
      <c r="BO622" s="24">
        <v>80</v>
      </c>
      <c r="BP622" s="24">
        <v>543</v>
      </c>
      <c r="BQ622" s="24">
        <v>481</v>
      </c>
      <c r="BR622" s="24">
        <v>324</v>
      </c>
      <c r="BS622" s="24">
        <v>584</v>
      </c>
      <c r="BT622" s="24">
        <v>422</v>
      </c>
      <c r="BU622" s="24">
        <v>365</v>
      </c>
      <c r="BV622" s="24">
        <v>178</v>
      </c>
      <c r="BW622" s="24">
        <v>16</v>
      </c>
      <c r="BX622" s="24">
        <v>276</v>
      </c>
      <c r="BY622" s="24">
        <v>244</v>
      </c>
      <c r="BZ622" s="24">
        <v>57</v>
      </c>
      <c r="CA622" s="24">
        <v>525</v>
      </c>
      <c r="CB622" s="24">
        <v>463</v>
      </c>
    </row>
    <row r="623" spans="2:80" ht="15" x14ac:dyDescent="0.25">
      <c r="B623" s="24">
        <v>241</v>
      </c>
      <c r="C623" s="24">
        <v>202</v>
      </c>
      <c r="D623" s="24">
        <v>188</v>
      </c>
      <c r="E623" s="24">
        <v>174</v>
      </c>
      <c r="F623" s="24">
        <v>135</v>
      </c>
      <c r="G623" s="24">
        <v>104</v>
      </c>
      <c r="H623" s="24">
        <v>90</v>
      </c>
      <c r="I623" s="24">
        <v>71</v>
      </c>
      <c r="J623" s="24">
        <v>32</v>
      </c>
      <c r="K623" s="24">
        <v>18</v>
      </c>
      <c r="L623" s="24">
        <v>612</v>
      </c>
      <c r="M623" s="24">
        <v>598</v>
      </c>
      <c r="N623" s="24">
        <v>559</v>
      </c>
      <c r="O623" s="24">
        <v>545</v>
      </c>
      <c r="P623" s="24">
        <v>501</v>
      </c>
      <c r="Q623" s="24">
        <v>500</v>
      </c>
      <c r="R623" s="24">
        <v>456</v>
      </c>
      <c r="S623" s="24">
        <v>442</v>
      </c>
      <c r="T623" s="24">
        <v>403</v>
      </c>
      <c r="U623" s="24">
        <v>389</v>
      </c>
      <c r="V623" s="24">
        <v>358</v>
      </c>
      <c r="W623" s="24">
        <v>344</v>
      </c>
      <c r="X623" s="24">
        <v>305</v>
      </c>
      <c r="Y623" s="24">
        <v>286</v>
      </c>
      <c r="Z623" s="24">
        <v>272</v>
      </c>
      <c r="AC623" s="24">
        <v>549</v>
      </c>
      <c r="AD623" s="24">
        <v>616</v>
      </c>
      <c r="AE623" s="24">
        <v>563</v>
      </c>
      <c r="AF623" s="24">
        <v>510</v>
      </c>
      <c r="AG623" s="24">
        <v>577</v>
      </c>
      <c r="AH623" s="24">
        <v>32</v>
      </c>
      <c r="AI623" s="24">
        <v>104</v>
      </c>
      <c r="AJ623" s="24">
        <v>71</v>
      </c>
      <c r="AK623" s="24">
        <v>18</v>
      </c>
      <c r="AL623" s="24">
        <v>90</v>
      </c>
      <c r="AM623" s="24">
        <v>161</v>
      </c>
      <c r="AN623" s="24">
        <v>233</v>
      </c>
      <c r="AO623" s="24">
        <v>180</v>
      </c>
      <c r="AP623" s="24">
        <v>147</v>
      </c>
      <c r="AQ623" s="24">
        <v>219</v>
      </c>
      <c r="AR623" s="24">
        <v>403</v>
      </c>
      <c r="AS623" s="24">
        <v>500</v>
      </c>
      <c r="AT623" s="24">
        <v>442</v>
      </c>
      <c r="AU623" s="24">
        <v>389</v>
      </c>
      <c r="AV623" s="24">
        <v>456</v>
      </c>
      <c r="AW623" s="24">
        <v>295</v>
      </c>
      <c r="AX623" s="24">
        <v>362</v>
      </c>
      <c r="AY623" s="24">
        <v>309</v>
      </c>
      <c r="AZ623" s="24">
        <v>251</v>
      </c>
      <c r="BA623" s="24">
        <v>348</v>
      </c>
      <c r="BD623" s="24">
        <v>177</v>
      </c>
      <c r="BE623" s="24">
        <v>20</v>
      </c>
      <c r="BF623" s="24">
        <v>583</v>
      </c>
      <c r="BG623" s="24">
        <v>421</v>
      </c>
      <c r="BH623" s="24">
        <v>364</v>
      </c>
      <c r="BI623" s="24">
        <v>524</v>
      </c>
      <c r="BJ623" s="24">
        <v>462</v>
      </c>
      <c r="BK623" s="24">
        <v>280</v>
      </c>
      <c r="BL623" s="24">
        <v>243</v>
      </c>
      <c r="BM623" s="24">
        <v>56</v>
      </c>
      <c r="BN623" s="24">
        <v>341</v>
      </c>
      <c r="BO623" s="24">
        <v>159</v>
      </c>
      <c r="BP623" s="24">
        <v>122</v>
      </c>
      <c r="BQ623" s="24">
        <v>565</v>
      </c>
      <c r="BR623" s="24">
        <v>378</v>
      </c>
      <c r="BS623" s="24">
        <v>38</v>
      </c>
      <c r="BT623" s="24">
        <v>601</v>
      </c>
      <c r="BU623" s="24">
        <v>444</v>
      </c>
      <c r="BV623" s="24">
        <v>257</v>
      </c>
      <c r="BW623" s="24">
        <v>225</v>
      </c>
      <c r="BX623" s="24">
        <v>485</v>
      </c>
      <c r="BY623" s="24">
        <v>323</v>
      </c>
      <c r="BZ623" s="24">
        <v>136</v>
      </c>
      <c r="CA623" s="24">
        <v>79</v>
      </c>
      <c r="CB623" s="24">
        <v>542</v>
      </c>
    </row>
    <row r="624" spans="2:80" ht="15" x14ac:dyDescent="0.25">
      <c r="B624" s="24">
        <v>163</v>
      </c>
      <c r="C624" s="24">
        <v>149</v>
      </c>
      <c r="D624" s="24">
        <v>235</v>
      </c>
      <c r="E624" s="24">
        <v>216</v>
      </c>
      <c r="F624" s="24">
        <v>177</v>
      </c>
      <c r="G624" s="24">
        <v>46</v>
      </c>
      <c r="H624" s="24">
        <v>7</v>
      </c>
      <c r="I624" s="24">
        <v>118</v>
      </c>
      <c r="J624" s="24">
        <v>79</v>
      </c>
      <c r="K624" s="24">
        <v>65</v>
      </c>
      <c r="L624" s="24">
        <v>534</v>
      </c>
      <c r="M624" s="24">
        <v>520</v>
      </c>
      <c r="N624" s="24">
        <v>601</v>
      </c>
      <c r="O624" s="24">
        <v>587</v>
      </c>
      <c r="P624" s="24">
        <v>573</v>
      </c>
      <c r="Q624" s="24">
        <v>417</v>
      </c>
      <c r="R624" s="24">
        <v>378</v>
      </c>
      <c r="S624" s="24">
        <v>489</v>
      </c>
      <c r="T624" s="24">
        <v>475</v>
      </c>
      <c r="U624" s="24">
        <v>431</v>
      </c>
      <c r="V624" s="24">
        <v>280</v>
      </c>
      <c r="W624" s="24">
        <v>261</v>
      </c>
      <c r="X624" s="24">
        <v>372</v>
      </c>
      <c r="Y624" s="24">
        <v>333</v>
      </c>
      <c r="Z624" s="24">
        <v>319</v>
      </c>
      <c r="AC624" s="24">
        <v>613</v>
      </c>
      <c r="AD624" s="24">
        <v>524</v>
      </c>
      <c r="AE624" s="24">
        <v>527</v>
      </c>
      <c r="AF624" s="24">
        <v>591</v>
      </c>
      <c r="AG624" s="24">
        <v>560</v>
      </c>
      <c r="AH624" s="24">
        <v>121</v>
      </c>
      <c r="AI624" s="24">
        <v>7</v>
      </c>
      <c r="AJ624" s="24">
        <v>40</v>
      </c>
      <c r="AK624" s="24">
        <v>79</v>
      </c>
      <c r="AL624" s="24">
        <v>68</v>
      </c>
      <c r="AM624" s="24">
        <v>230</v>
      </c>
      <c r="AN624" s="24">
        <v>136</v>
      </c>
      <c r="AO624" s="24">
        <v>169</v>
      </c>
      <c r="AP624" s="24">
        <v>208</v>
      </c>
      <c r="AQ624" s="24">
        <v>197</v>
      </c>
      <c r="AR624" s="24">
        <v>492</v>
      </c>
      <c r="AS624" s="24">
        <v>378</v>
      </c>
      <c r="AT624" s="24">
        <v>406</v>
      </c>
      <c r="AU624" s="24">
        <v>475</v>
      </c>
      <c r="AV624" s="24">
        <v>439</v>
      </c>
      <c r="AW624" s="24">
        <v>359</v>
      </c>
      <c r="AX624" s="24">
        <v>270</v>
      </c>
      <c r="AY624" s="24">
        <v>298</v>
      </c>
      <c r="AZ624" s="24">
        <v>337</v>
      </c>
      <c r="BA624" s="24">
        <v>301</v>
      </c>
      <c r="BD624" s="24">
        <v>256</v>
      </c>
      <c r="BE624" s="24">
        <v>224</v>
      </c>
      <c r="BF624" s="24">
        <v>37</v>
      </c>
      <c r="BG624" s="24">
        <v>605</v>
      </c>
      <c r="BH624" s="24">
        <v>443</v>
      </c>
      <c r="BI624" s="24">
        <v>78</v>
      </c>
      <c r="BJ624" s="24">
        <v>541</v>
      </c>
      <c r="BK624" s="24">
        <v>484</v>
      </c>
      <c r="BL624" s="24">
        <v>322</v>
      </c>
      <c r="BM624" s="24">
        <v>140</v>
      </c>
      <c r="BN624" s="24">
        <v>425</v>
      </c>
      <c r="BO624" s="24">
        <v>363</v>
      </c>
      <c r="BP624" s="24">
        <v>176</v>
      </c>
      <c r="BQ624" s="24">
        <v>19</v>
      </c>
      <c r="BR624" s="24">
        <v>582</v>
      </c>
      <c r="BS624" s="24">
        <v>242</v>
      </c>
      <c r="BT624" s="24">
        <v>60</v>
      </c>
      <c r="BU624" s="24">
        <v>523</v>
      </c>
      <c r="BV624" s="24">
        <v>461</v>
      </c>
      <c r="BW624" s="24">
        <v>279</v>
      </c>
      <c r="BX624" s="24">
        <v>564</v>
      </c>
      <c r="BY624" s="24">
        <v>377</v>
      </c>
      <c r="BZ624" s="24">
        <v>345</v>
      </c>
      <c r="CA624" s="24">
        <v>158</v>
      </c>
      <c r="CB624" s="24">
        <v>121</v>
      </c>
    </row>
    <row r="625" spans="2:80" ht="15" x14ac:dyDescent="0.25">
      <c r="B625" s="24">
        <v>210</v>
      </c>
      <c r="C625" s="24">
        <v>191</v>
      </c>
      <c r="D625" s="24">
        <v>152</v>
      </c>
      <c r="E625" s="24">
        <v>138</v>
      </c>
      <c r="F625" s="24">
        <v>249</v>
      </c>
      <c r="G625" s="24">
        <v>93</v>
      </c>
      <c r="H625" s="24">
        <v>54</v>
      </c>
      <c r="I625" s="24">
        <v>40</v>
      </c>
      <c r="J625" s="24">
        <v>21</v>
      </c>
      <c r="K625" s="24">
        <v>107</v>
      </c>
      <c r="L625" s="24">
        <v>576</v>
      </c>
      <c r="M625" s="24">
        <v>562</v>
      </c>
      <c r="N625" s="24">
        <v>548</v>
      </c>
      <c r="O625" s="24">
        <v>509</v>
      </c>
      <c r="P625" s="24">
        <v>620</v>
      </c>
      <c r="Q625" s="24">
        <v>464</v>
      </c>
      <c r="R625" s="24">
        <v>450</v>
      </c>
      <c r="S625" s="24">
        <v>406</v>
      </c>
      <c r="T625" s="24">
        <v>392</v>
      </c>
      <c r="U625" s="24">
        <v>478</v>
      </c>
      <c r="V625" s="24">
        <v>347</v>
      </c>
      <c r="W625" s="24">
        <v>308</v>
      </c>
      <c r="X625" s="24">
        <v>294</v>
      </c>
      <c r="Y625" s="24">
        <v>255</v>
      </c>
      <c r="Z625" s="24">
        <v>361</v>
      </c>
      <c r="AC625" s="24">
        <v>585</v>
      </c>
      <c r="AD625" s="24">
        <v>552</v>
      </c>
      <c r="AE625" s="24">
        <v>516</v>
      </c>
      <c r="AF625" s="24">
        <v>538</v>
      </c>
      <c r="AG625" s="24">
        <v>624</v>
      </c>
      <c r="AH625" s="24">
        <v>93</v>
      </c>
      <c r="AI625" s="24">
        <v>65</v>
      </c>
      <c r="AJ625" s="24">
        <v>4</v>
      </c>
      <c r="AK625" s="24">
        <v>46</v>
      </c>
      <c r="AL625" s="24">
        <v>107</v>
      </c>
      <c r="AM625" s="24">
        <v>222</v>
      </c>
      <c r="AN625" s="24">
        <v>194</v>
      </c>
      <c r="AO625" s="24">
        <v>133</v>
      </c>
      <c r="AP625" s="24">
        <v>155</v>
      </c>
      <c r="AQ625" s="24">
        <v>236</v>
      </c>
      <c r="AR625" s="24">
        <v>464</v>
      </c>
      <c r="AS625" s="24">
        <v>431</v>
      </c>
      <c r="AT625" s="24">
        <v>400</v>
      </c>
      <c r="AU625" s="24">
        <v>417</v>
      </c>
      <c r="AV625" s="24">
        <v>478</v>
      </c>
      <c r="AW625" s="24">
        <v>326</v>
      </c>
      <c r="AX625" s="24">
        <v>323</v>
      </c>
      <c r="AY625" s="24">
        <v>262</v>
      </c>
      <c r="AZ625" s="24">
        <v>284</v>
      </c>
      <c r="BA625" s="24">
        <v>370</v>
      </c>
      <c r="BD625" s="24">
        <v>465</v>
      </c>
      <c r="BE625" s="24">
        <v>278</v>
      </c>
      <c r="BF625" s="24">
        <v>241</v>
      </c>
      <c r="BG625" s="24">
        <v>59</v>
      </c>
      <c r="BH625" s="24">
        <v>522</v>
      </c>
      <c r="BI625" s="24">
        <v>157</v>
      </c>
      <c r="BJ625" s="24">
        <v>125</v>
      </c>
      <c r="BK625" s="24">
        <v>563</v>
      </c>
      <c r="BL625" s="24">
        <v>376</v>
      </c>
      <c r="BM625" s="24">
        <v>344</v>
      </c>
      <c r="BN625" s="24">
        <v>604</v>
      </c>
      <c r="BO625" s="24">
        <v>442</v>
      </c>
      <c r="BP625" s="24">
        <v>260</v>
      </c>
      <c r="BQ625" s="24">
        <v>223</v>
      </c>
      <c r="BR625" s="24">
        <v>36</v>
      </c>
      <c r="BS625" s="24">
        <v>321</v>
      </c>
      <c r="BT625" s="24">
        <v>139</v>
      </c>
      <c r="BU625" s="24">
        <v>77</v>
      </c>
      <c r="BV625" s="24">
        <v>545</v>
      </c>
      <c r="BW625" s="24">
        <v>483</v>
      </c>
      <c r="BX625" s="24">
        <v>18</v>
      </c>
      <c r="BY625" s="24">
        <v>581</v>
      </c>
      <c r="BZ625" s="24">
        <v>424</v>
      </c>
      <c r="CA625" s="24">
        <v>362</v>
      </c>
      <c r="CB625" s="24">
        <v>180</v>
      </c>
    </row>
    <row r="626" spans="2:80" ht="15" x14ac:dyDescent="0.25">
      <c r="B626" s="24">
        <v>398</v>
      </c>
      <c r="C626" s="24">
        <v>484</v>
      </c>
      <c r="D626" s="24">
        <v>470</v>
      </c>
      <c r="E626" s="24">
        <v>426</v>
      </c>
      <c r="F626" s="24">
        <v>412</v>
      </c>
      <c r="G626" s="24">
        <v>256</v>
      </c>
      <c r="H626" s="24">
        <v>367</v>
      </c>
      <c r="I626" s="24">
        <v>328</v>
      </c>
      <c r="J626" s="24">
        <v>314</v>
      </c>
      <c r="K626" s="24">
        <v>300</v>
      </c>
      <c r="L626" s="24">
        <v>144</v>
      </c>
      <c r="M626" s="24">
        <v>230</v>
      </c>
      <c r="N626" s="24">
        <v>211</v>
      </c>
      <c r="O626" s="24">
        <v>197</v>
      </c>
      <c r="P626" s="24">
        <v>158</v>
      </c>
      <c r="Q626" s="24">
        <v>2</v>
      </c>
      <c r="R626" s="24">
        <v>113</v>
      </c>
      <c r="S626" s="24">
        <v>99</v>
      </c>
      <c r="T626" s="24">
        <v>60</v>
      </c>
      <c r="U626" s="24">
        <v>41</v>
      </c>
      <c r="V626" s="24">
        <v>515</v>
      </c>
      <c r="W626" s="24">
        <v>621</v>
      </c>
      <c r="X626" s="24">
        <v>582</v>
      </c>
      <c r="Y626" s="24">
        <v>568</v>
      </c>
      <c r="Z626" s="24">
        <v>529</v>
      </c>
      <c r="AC626" s="24">
        <v>398</v>
      </c>
      <c r="AD626" s="24">
        <v>459</v>
      </c>
      <c r="AE626" s="24">
        <v>476</v>
      </c>
      <c r="AF626" s="24">
        <v>445</v>
      </c>
      <c r="AG626" s="24">
        <v>412</v>
      </c>
      <c r="AH626" s="24">
        <v>269</v>
      </c>
      <c r="AI626" s="24">
        <v>330</v>
      </c>
      <c r="AJ626" s="24">
        <v>372</v>
      </c>
      <c r="AK626" s="24">
        <v>311</v>
      </c>
      <c r="AL626" s="24">
        <v>283</v>
      </c>
      <c r="AM626" s="24">
        <v>6</v>
      </c>
      <c r="AN626" s="24">
        <v>92</v>
      </c>
      <c r="AO626" s="24">
        <v>114</v>
      </c>
      <c r="AP626" s="24">
        <v>53</v>
      </c>
      <c r="AQ626" s="24">
        <v>50</v>
      </c>
      <c r="AR626" s="24">
        <v>127</v>
      </c>
      <c r="AS626" s="24">
        <v>213</v>
      </c>
      <c r="AT626" s="24">
        <v>235</v>
      </c>
      <c r="AU626" s="24">
        <v>199</v>
      </c>
      <c r="AV626" s="24">
        <v>166</v>
      </c>
      <c r="AW626" s="24">
        <v>515</v>
      </c>
      <c r="AX626" s="24">
        <v>596</v>
      </c>
      <c r="AY626" s="24">
        <v>618</v>
      </c>
      <c r="AZ626" s="24">
        <v>557</v>
      </c>
      <c r="BA626" s="24">
        <v>529</v>
      </c>
      <c r="BD626" s="24">
        <v>328</v>
      </c>
      <c r="BE626" s="24">
        <v>166</v>
      </c>
      <c r="BF626" s="24">
        <v>109</v>
      </c>
      <c r="BG626" s="24">
        <v>572</v>
      </c>
      <c r="BH626" s="24">
        <v>390</v>
      </c>
      <c r="BI626" s="24">
        <v>50</v>
      </c>
      <c r="BJ626" s="24">
        <v>613</v>
      </c>
      <c r="BK626" s="24">
        <v>426</v>
      </c>
      <c r="BL626" s="24">
        <v>269</v>
      </c>
      <c r="BM626" s="24">
        <v>207</v>
      </c>
      <c r="BN626" s="24">
        <v>492</v>
      </c>
      <c r="BO626" s="24">
        <v>310</v>
      </c>
      <c r="BP626" s="24">
        <v>148</v>
      </c>
      <c r="BQ626" s="24">
        <v>86</v>
      </c>
      <c r="BR626" s="24">
        <v>529</v>
      </c>
      <c r="BS626" s="24">
        <v>189</v>
      </c>
      <c r="BT626" s="24">
        <v>2</v>
      </c>
      <c r="BU626" s="24">
        <v>595</v>
      </c>
      <c r="BV626" s="24">
        <v>408</v>
      </c>
      <c r="BW626" s="24">
        <v>371</v>
      </c>
      <c r="BX626" s="24">
        <v>506</v>
      </c>
      <c r="BY626" s="24">
        <v>474</v>
      </c>
      <c r="BZ626" s="24">
        <v>287</v>
      </c>
      <c r="CA626" s="24">
        <v>230</v>
      </c>
      <c r="CB626" s="24">
        <v>68</v>
      </c>
    </row>
    <row r="627" spans="2:80" ht="15" x14ac:dyDescent="0.25">
      <c r="B627" s="24">
        <v>445</v>
      </c>
      <c r="C627" s="24">
        <v>401</v>
      </c>
      <c r="D627" s="24">
        <v>387</v>
      </c>
      <c r="E627" s="24">
        <v>498</v>
      </c>
      <c r="F627" s="24">
        <v>459</v>
      </c>
      <c r="G627" s="24">
        <v>303</v>
      </c>
      <c r="H627" s="24">
        <v>289</v>
      </c>
      <c r="I627" s="24">
        <v>275</v>
      </c>
      <c r="J627" s="24">
        <v>356</v>
      </c>
      <c r="K627" s="24">
        <v>342</v>
      </c>
      <c r="L627" s="24">
        <v>186</v>
      </c>
      <c r="M627" s="24">
        <v>172</v>
      </c>
      <c r="N627" s="24">
        <v>133</v>
      </c>
      <c r="O627" s="24">
        <v>244</v>
      </c>
      <c r="P627" s="24">
        <v>205</v>
      </c>
      <c r="Q627" s="24">
        <v>74</v>
      </c>
      <c r="R627" s="24">
        <v>35</v>
      </c>
      <c r="S627" s="24">
        <v>16</v>
      </c>
      <c r="T627" s="24">
        <v>102</v>
      </c>
      <c r="U627" s="24">
        <v>88</v>
      </c>
      <c r="V627" s="24">
        <v>557</v>
      </c>
      <c r="W627" s="24">
        <v>543</v>
      </c>
      <c r="X627" s="24">
        <v>504</v>
      </c>
      <c r="Y627" s="24">
        <v>615</v>
      </c>
      <c r="Z627" s="24">
        <v>596</v>
      </c>
      <c r="AC627" s="24">
        <v>437</v>
      </c>
      <c r="AD627" s="24">
        <v>401</v>
      </c>
      <c r="AE627" s="24">
        <v>470</v>
      </c>
      <c r="AF627" s="24">
        <v>498</v>
      </c>
      <c r="AG627" s="24">
        <v>384</v>
      </c>
      <c r="AH627" s="24">
        <v>308</v>
      </c>
      <c r="AI627" s="24">
        <v>297</v>
      </c>
      <c r="AJ627" s="24">
        <v>336</v>
      </c>
      <c r="AK627" s="24">
        <v>369</v>
      </c>
      <c r="AL627" s="24">
        <v>255</v>
      </c>
      <c r="AM627" s="24">
        <v>75</v>
      </c>
      <c r="AN627" s="24">
        <v>39</v>
      </c>
      <c r="AO627" s="24">
        <v>78</v>
      </c>
      <c r="AP627" s="24">
        <v>106</v>
      </c>
      <c r="AQ627" s="24">
        <v>17</v>
      </c>
      <c r="AR627" s="24">
        <v>191</v>
      </c>
      <c r="AS627" s="24">
        <v>160</v>
      </c>
      <c r="AT627" s="24">
        <v>224</v>
      </c>
      <c r="AU627" s="24">
        <v>227</v>
      </c>
      <c r="AV627" s="24">
        <v>138</v>
      </c>
      <c r="AW627" s="24">
        <v>554</v>
      </c>
      <c r="AX627" s="24">
        <v>543</v>
      </c>
      <c r="AY627" s="24">
        <v>582</v>
      </c>
      <c r="AZ627" s="24">
        <v>615</v>
      </c>
      <c r="BA627" s="24">
        <v>521</v>
      </c>
      <c r="BD627" s="24">
        <v>407</v>
      </c>
      <c r="BE627" s="24">
        <v>375</v>
      </c>
      <c r="BF627" s="24">
        <v>188</v>
      </c>
      <c r="BG627" s="24">
        <v>1</v>
      </c>
      <c r="BH627" s="24">
        <v>594</v>
      </c>
      <c r="BI627" s="24">
        <v>229</v>
      </c>
      <c r="BJ627" s="24">
        <v>67</v>
      </c>
      <c r="BK627" s="24">
        <v>510</v>
      </c>
      <c r="BL627" s="24">
        <v>473</v>
      </c>
      <c r="BM627" s="24">
        <v>286</v>
      </c>
      <c r="BN627" s="24">
        <v>571</v>
      </c>
      <c r="BO627" s="24">
        <v>389</v>
      </c>
      <c r="BP627" s="24">
        <v>327</v>
      </c>
      <c r="BQ627" s="24">
        <v>170</v>
      </c>
      <c r="BR627" s="24">
        <v>108</v>
      </c>
      <c r="BS627" s="24">
        <v>268</v>
      </c>
      <c r="BT627" s="24">
        <v>206</v>
      </c>
      <c r="BU627" s="24">
        <v>49</v>
      </c>
      <c r="BV627" s="24">
        <v>612</v>
      </c>
      <c r="BW627" s="24">
        <v>430</v>
      </c>
      <c r="BX627" s="24">
        <v>90</v>
      </c>
      <c r="BY627" s="24">
        <v>528</v>
      </c>
      <c r="BZ627" s="24">
        <v>491</v>
      </c>
      <c r="CA627" s="24">
        <v>309</v>
      </c>
      <c r="CB627" s="24">
        <v>147</v>
      </c>
    </row>
    <row r="628" spans="2:80" ht="15" x14ac:dyDescent="0.25">
      <c r="B628" s="24">
        <v>487</v>
      </c>
      <c r="C628" s="24">
        <v>473</v>
      </c>
      <c r="D628" s="24">
        <v>434</v>
      </c>
      <c r="E628" s="24">
        <v>420</v>
      </c>
      <c r="F628" s="24">
        <v>376</v>
      </c>
      <c r="G628" s="24">
        <v>375</v>
      </c>
      <c r="H628" s="24">
        <v>331</v>
      </c>
      <c r="I628" s="24">
        <v>317</v>
      </c>
      <c r="J628" s="24">
        <v>278</v>
      </c>
      <c r="K628" s="24">
        <v>264</v>
      </c>
      <c r="L628" s="24">
        <v>233</v>
      </c>
      <c r="M628" s="24">
        <v>219</v>
      </c>
      <c r="N628" s="24">
        <v>180</v>
      </c>
      <c r="O628" s="24">
        <v>161</v>
      </c>
      <c r="P628" s="24">
        <v>147</v>
      </c>
      <c r="Q628" s="24">
        <v>116</v>
      </c>
      <c r="R628" s="24">
        <v>77</v>
      </c>
      <c r="S628" s="24">
        <v>63</v>
      </c>
      <c r="T628" s="24">
        <v>49</v>
      </c>
      <c r="U628" s="24">
        <v>10</v>
      </c>
      <c r="V628" s="24">
        <v>604</v>
      </c>
      <c r="W628" s="24">
        <v>590</v>
      </c>
      <c r="X628" s="24">
        <v>571</v>
      </c>
      <c r="Y628" s="24">
        <v>532</v>
      </c>
      <c r="Z628" s="24">
        <v>518</v>
      </c>
      <c r="AC628" s="24">
        <v>420</v>
      </c>
      <c r="AD628" s="24">
        <v>487</v>
      </c>
      <c r="AE628" s="24">
        <v>434</v>
      </c>
      <c r="AF628" s="24">
        <v>376</v>
      </c>
      <c r="AG628" s="24">
        <v>473</v>
      </c>
      <c r="AH628" s="24">
        <v>286</v>
      </c>
      <c r="AI628" s="24">
        <v>358</v>
      </c>
      <c r="AJ628" s="24">
        <v>305</v>
      </c>
      <c r="AK628" s="24">
        <v>272</v>
      </c>
      <c r="AL628" s="24">
        <v>344</v>
      </c>
      <c r="AM628" s="24">
        <v>28</v>
      </c>
      <c r="AN628" s="24">
        <v>125</v>
      </c>
      <c r="AO628" s="24">
        <v>67</v>
      </c>
      <c r="AP628" s="24">
        <v>14</v>
      </c>
      <c r="AQ628" s="24">
        <v>81</v>
      </c>
      <c r="AR628" s="24">
        <v>174</v>
      </c>
      <c r="AS628" s="24">
        <v>241</v>
      </c>
      <c r="AT628" s="24">
        <v>188</v>
      </c>
      <c r="AU628" s="24">
        <v>135</v>
      </c>
      <c r="AV628" s="24">
        <v>202</v>
      </c>
      <c r="AW628" s="24">
        <v>532</v>
      </c>
      <c r="AX628" s="24">
        <v>604</v>
      </c>
      <c r="AY628" s="24">
        <v>571</v>
      </c>
      <c r="AZ628" s="24">
        <v>518</v>
      </c>
      <c r="BA628" s="24">
        <v>590</v>
      </c>
      <c r="BD628" s="24">
        <v>611</v>
      </c>
      <c r="BE628" s="24">
        <v>429</v>
      </c>
      <c r="BF628" s="24">
        <v>267</v>
      </c>
      <c r="BG628" s="24">
        <v>210</v>
      </c>
      <c r="BH628" s="24">
        <v>48</v>
      </c>
      <c r="BI628" s="24">
        <v>308</v>
      </c>
      <c r="BJ628" s="24">
        <v>146</v>
      </c>
      <c r="BK628" s="24">
        <v>89</v>
      </c>
      <c r="BL628" s="24">
        <v>527</v>
      </c>
      <c r="BM628" s="24">
        <v>495</v>
      </c>
      <c r="BN628" s="24">
        <v>5</v>
      </c>
      <c r="BO628" s="24">
        <v>593</v>
      </c>
      <c r="BP628" s="24">
        <v>406</v>
      </c>
      <c r="BQ628" s="24">
        <v>374</v>
      </c>
      <c r="BR628" s="24">
        <v>187</v>
      </c>
      <c r="BS628" s="24">
        <v>472</v>
      </c>
      <c r="BT628" s="24">
        <v>290</v>
      </c>
      <c r="BU628" s="24">
        <v>228</v>
      </c>
      <c r="BV628" s="24">
        <v>66</v>
      </c>
      <c r="BW628" s="24">
        <v>509</v>
      </c>
      <c r="BX628" s="24">
        <v>169</v>
      </c>
      <c r="BY628" s="24">
        <v>107</v>
      </c>
      <c r="BZ628" s="24">
        <v>575</v>
      </c>
      <c r="CA628" s="24">
        <v>388</v>
      </c>
      <c r="CB628" s="24">
        <v>326</v>
      </c>
    </row>
    <row r="629" spans="2:80" ht="15" x14ac:dyDescent="0.25">
      <c r="B629" s="24">
        <v>409</v>
      </c>
      <c r="C629" s="24">
        <v>395</v>
      </c>
      <c r="D629" s="24">
        <v>476</v>
      </c>
      <c r="E629" s="24">
        <v>462</v>
      </c>
      <c r="F629" s="24">
        <v>448</v>
      </c>
      <c r="G629" s="24">
        <v>292</v>
      </c>
      <c r="H629" s="24">
        <v>253</v>
      </c>
      <c r="I629" s="24">
        <v>364</v>
      </c>
      <c r="J629" s="24">
        <v>350</v>
      </c>
      <c r="K629" s="24">
        <v>306</v>
      </c>
      <c r="L629" s="24">
        <v>155</v>
      </c>
      <c r="M629" s="24">
        <v>136</v>
      </c>
      <c r="N629" s="24">
        <v>247</v>
      </c>
      <c r="O629" s="24">
        <v>208</v>
      </c>
      <c r="P629" s="24">
        <v>194</v>
      </c>
      <c r="Q629" s="24">
        <v>38</v>
      </c>
      <c r="R629" s="24">
        <v>24</v>
      </c>
      <c r="S629" s="24">
        <v>110</v>
      </c>
      <c r="T629" s="24">
        <v>91</v>
      </c>
      <c r="U629" s="24">
        <v>52</v>
      </c>
      <c r="V629" s="24">
        <v>546</v>
      </c>
      <c r="W629" s="24">
        <v>507</v>
      </c>
      <c r="X629" s="24">
        <v>618</v>
      </c>
      <c r="Y629" s="24">
        <v>579</v>
      </c>
      <c r="Z629" s="24">
        <v>565</v>
      </c>
      <c r="AC629" s="24">
        <v>484</v>
      </c>
      <c r="AD629" s="24">
        <v>395</v>
      </c>
      <c r="AE629" s="24">
        <v>423</v>
      </c>
      <c r="AF629" s="24">
        <v>462</v>
      </c>
      <c r="AG629" s="24">
        <v>426</v>
      </c>
      <c r="AH629" s="24">
        <v>355</v>
      </c>
      <c r="AI629" s="24">
        <v>261</v>
      </c>
      <c r="AJ629" s="24">
        <v>294</v>
      </c>
      <c r="AK629" s="24">
        <v>333</v>
      </c>
      <c r="AL629" s="24">
        <v>322</v>
      </c>
      <c r="AM629" s="24">
        <v>117</v>
      </c>
      <c r="AN629" s="24">
        <v>3</v>
      </c>
      <c r="AO629" s="24">
        <v>31</v>
      </c>
      <c r="AP629" s="24">
        <v>100</v>
      </c>
      <c r="AQ629" s="24">
        <v>64</v>
      </c>
      <c r="AR629" s="24">
        <v>238</v>
      </c>
      <c r="AS629" s="24">
        <v>149</v>
      </c>
      <c r="AT629" s="24">
        <v>152</v>
      </c>
      <c r="AU629" s="24">
        <v>216</v>
      </c>
      <c r="AV629" s="24">
        <v>185</v>
      </c>
      <c r="AW629" s="24">
        <v>621</v>
      </c>
      <c r="AX629" s="24">
        <v>507</v>
      </c>
      <c r="AY629" s="24">
        <v>540</v>
      </c>
      <c r="AZ629" s="24">
        <v>579</v>
      </c>
      <c r="BA629" s="24">
        <v>568</v>
      </c>
      <c r="BD629" s="24">
        <v>70</v>
      </c>
      <c r="BE629" s="24">
        <v>508</v>
      </c>
      <c r="BF629" s="24">
        <v>471</v>
      </c>
      <c r="BG629" s="24">
        <v>289</v>
      </c>
      <c r="BH629" s="24">
        <v>227</v>
      </c>
      <c r="BI629" s="24">
        <v>387</v>
      </c>
      <c r="BJ629" s="24">
        <v>330</v>
      </c>
      <c r="BK629" s="24">
        <v>168</v>
      </c>
      <c r="BL629" s="24">
        <v>106</v>
      </c>
      <c r="BM629" s="24">
        <v>574</v>
      </c>
      <c r="BN629" s="24">
        <v>209</v>
      </c>
      <c r="BO629" s="24">
        <v>47</v>
      </c>
      <c r="BP629" s="24">
        <v>615</v>
      </c>
      <c r="BQ629" s="24">
        <v>428</v>
      </c>
      <c r="BR629" s="24">
        <v>266</v>
      </c>
      <c r="BS629" s="24">
        <v>526</v>
      </c>
      <c r="BT629" s="24">
        <v>494</v>
      </c>
      <c r="BU629" s="24">
        <v>307</v>
      </c>
      <c r="BV629" s="24">
        <v>150</v>
      </c>
      <c r="BW629" s="24">
        <v>88</v>
      </c>
      <c r="BX629" s="24">
        <v>373</v>
      </c>
      <c r="BY629" s="24">
        <v>186</v>
      </c>
      <c r="BZ629" s="24">
        <v>4</v>
      </c>
      <c r="CA629" s="24">
        <v>592</v>
      </c>
      <c r="CB629" s="24">
        <v>410</v>
      </c>
    </row>
    <row r="630" spans="2:80" ht="15" x14ac:dyDescent="0.25">
      <c r="B630" s="24">
        <v>451</v>
      </c>
      <c r="C630" s="24">
        <v>437</v>
      </c>
      <c r="D630" s="24">
        <v>423</v>
      </c>
      <c r="E630" s="24">
        <v>384</v>
      </c>
      <c r="F630" s="24">
        <v>495</v>
      </c>
      <c r="G630" s="24">
        <v>339</v>
      </c>
      <c r="H630" s="24">
        <v>325</v>
      </c>
      <c r="I630" s="24">
        <v>281</v>
      </c>
      <c r="J630" s="24">
        <v>267</v>
      </c>
      <c r="K630" s="24">
        <v>353</v>
      </c>
      <c r="L630" s="24">
        <v>222</v>
      </c>
      <c r="M630" s="24">
        <v>183</v>
      </c>
      <c r="N630" s="24">
        <v>169</v>
      </c>
      <c r="O630" s="24">
        <v>130</v>
      </c>
      <c r="P630" s="24">
        <v>236</v>
      </c>
      <c r="Q630" s="24">
        <v>85</v>
      </c>
      <c r="R630" s="24">
        <v>66</v>
      </c>
      <c r="S630" s="24">
        <v>27</v>
      </c>
      <c r="T630" s="24">
        <v>13</v>
      </c>
      <c r="U630" s="24">
        <v>124</v>
      </c>
      <c r="V630" s="24">
        <v>593</v>
      </c>
      <c r="W630" s="24">
        <v>554</v>
      </c>
      <c r="X630" s="24">
        <v>540</v>
      </c>
      <c r="Y630" s="24">
        <v>521</v>
      </c>
      <c r="Z630" s="24">
        <v>607</v>
      </c>
      <c r="AC630" s="24">
        <v>451</v>
      </c>
      <c r="AD630" s="24">
        <v>448</v>
      </c>
      <c r="AE630" s="24">
        <v>387</v>
      </c>
      <c r="AF630" s="24">
        <v>409</v>
      </c>
      <c r="AG630" s="24">
        <v>495</v>
      </c>
      <c r="AH630" s="24">
        <v>347</v>
      </c>
      <c r="AI630" s="24">
        <v>319</v>
      </c>
      <c r="AJ630" s="24">
        <v>258</v>
      </c>
      <c r="AK630" s="24">
        <v>280</v>
      </c>
      <c r="AL630" s="24">
        <v>361</v>
      </c>
      <c r="AM630" s="24">
        <v>89</v>
      </c>
      <c r="AN630" s="24">
        <v>56</v>
      </c>
      <c r="AO630" s="24">
        <v>25</v>
      </c>
      <c r="AP630" s="24">
        <v>42</v>
      </c>
      <c r="AQ630" s="24">
        <v>103</v>
      </c>
      <c r="AR630" s="24">
        <v>210</v>
      </c>
      <c r="AS630" s="24">
        <v>177</v>
      </c>
      <c r="AT630" s="24">
        <v>141</v>
      </c>
      <c r="AU630" s="24">
        <v>163</v>
      </c>
      <c r="AV630" s="24">
        <v>249</v>
      </c>
      <c r="AW630" s="24">
        <v>593</v>
      </c>
      <c r="AX630" s="24">
        <v>565</v>
      </c>
      <c r="AY630" s="24">
        <v>504</v>
      </c>
      <c r="AZ630" s="24">
        <v>546</v>
      </c>
      <c r="BA630" s="24">
        <v>607</v>
      </c>
      <c r="BD630" s="24">
        <v>149</v>
      </c>
      <c r="BE630" s="24">
        <v>87</v>
      </c>
      <c r="BF630" s="24">
        <v>530</v>
      </c>
      <c r="BG630" s="24">
        <v>493</v>
      </c>
      <c r="BH630" s="24">
        <v>306</v>
      </c>
      <c r="BI630" s="24">
        <v>591</v>
      </c>
      <c r="BJ630" s="24">
        <v>409</v>
      </c>
      <c r="BK630" s="24">
        <v>372</v>
      </c>
      <c r="BL630" s="24">
        <v>190</v>
      </c>
      <c r="BM630" s="24">
        <v>3</v>
      </c>
      <c r="BN630" s="24">
        <v>288</v>
      </c>
      <c r="BO630" s="24">
        <v>226</v>
      </c>
      <c r="BP630" s="24">
        <v>69</v>
      </c>
      <c r="BQ630" s="24">
        <v>507</v>
      </c>
      <c r="BR630" s="24">
        <v>475</v>
      </c>
      <c r="BS630" s="24">
        <v>110</v>
      </c>
      <c r="BT630" s="24">
        <v>573</v>
      </c>
      <c r="BU630" s="24">
        <v>386</v>
      </c>
      <c r="BV630" s="24">
        <v>329</v>
      </c>
      <c r="BW630" s="24">
        <v>167</v>
      </c>
      <c r="BX630" s="24">
        <v>427</v>
      </c>
      <c r="BY630" s="24">
        <v>270</v>
      </c>
      <c r="BZ630" s="24">
        <v>208</v>
      </c>
      <c r="CA630" s="24">
        <v>46</v>
      </c>
      <c r="CB630" s="24">
        <v>614</v>
      </c>
    </row>
    <row r="635" spans="2:80" ht="15" x14ac:dyDescent="0.25">
      <c r="N635" s="330" t="s">
        <v>748</v>
      </c>
      <c r="AO635" s="330" t="s">
        <v>750</v>
      </c>
      <c r="BP635" s="330" t="s">
        <v>752</v>
      </c>
    </row>
    <row r="637" spans="2:80" x14ac:dyDescent="0.2">
      <c r="B637" s="331" t="s">
        <v>431</v>
      </c>
      <c r="C637" s="332" t="s">
        <v>388</v>
      </c>
      <c r="D637" s="332" t="s">
        <v>539</v>
      </c>
      <c r="E637" s="332" t="s">
        <v>232</v>
      </c>
      <c r="F637" s="332" t="s">
        <v>261</v>
      </c>
      <c r="G637" s="332" t="s">
        <v>146</v>
      </c>
      <c r="H637" s="332" t="s">
        <v>76</v>
      </c>
      <c r="I637" s="332" t="s">
        <v>241</v>
      </c>
      <c r="J637" s="332" t="s">
        <v>276</v>
      </c>
      <c r="K637" s="332" t="s">
        <v>197</v>
      </c>
      <c r="L637" s="332" t="s">
        <v>668</v>
      </c>
      <c r="M637" s="332" t="s">
        <v>235</v>
      </c>
      <c r="N637" s="333" t="s">
        <v>696</v>
      </c>
      <c r="O637" s="332" t="s">
        <v>582</v>
      </c>
      <c r="P637" s="332" t="s">
        <v>131</v>
      </c>
      <c r="Q637" s="332" t="s">
        <v>479</v>
      </c>
      <c r="R637" s="332" t="s">
        <v>563</v>
      </c>
      <c r="S637" s="332" t="s">
        <v>669</v>
      </c>
      <c r="T637" s="332" t="s">
        <v>660</v>
      </c>
      <c r="U637" s="332" t="s">
        <v>112</v>
      </c>
      <c r="V637" s="332" t="s">
        <v>186</v>
      </c>
      <c r="W637" s="332" t="s">
        <v>528</v>
      </c>
      <c r="X637" s="332" t="s">
        <v>518</v>
      </c>
      <c r="Y637" s="332" t="s">
        <v>635</v>
      </c>
      <c r="Z637" s="334" t="s">
        <v>324</v>
      </c>
      <c r="AC637" s="335" t="s">
        <v>431</v>
      </c>
      <c r="AD637" s="193" t="s">
        <v>410</v>
      </c>
      <c r="AE637" s="193" t="s">
        <v>289</v>
      </c>
      <c r="AF637" s="193" t="s">
        <v>389</v>
      </c>
      <c r="AG637" s="193" t="s">
        <v>261</v>
      </c>
      <c r="AH637" s="193" t="s">
        <v>437</v>
      </c>
      <c r="AI637" s="193" t="s">
        <v>100</v>
      </c>
      <c r="AJ637" s="193" t="s">
        <v>136</v>
      </c>
      <c r="AK637" s="193" t="s">
        <v>395</v>
      </c>
      <c r="AL637" s="193" t="s">
        <v>445</v>
      </c>
      <c r="AM637" s="193" t="s">
        <v>433</v>
      </c>
      <c r="AN637" s="193" t="s">
        <v>251</v>
      </c>
      <c r="AO637" s="336" t="s">
        <v>434</v>
      </c>
      <c r="AP637" s="193" t="s">
        <v>239</v>
      </c>
      <c r="AQ637" s="193" t="s">
        <v>474</v>
      </c>
      <c r="AR637" s="193" t="s">
        <v>156</v>
      </c>
      <c r="AS637" s="193" t="s">
        <v>158</v>
      </c>
      <c r="AT637" s="193" t="s">
        <v>157</v>
      </c>
      <c r="AU637" s="193" t="s">
        <v>88</v>
      </c>
      <c r="AV637" s="193" t="s">
        <v>224</v>
      </c>
      <c r="AW637" s="193" t="s">
        <v>186</v>
      </c>
      <c r="AX637" s="193" t="s">
        <v>452</v>
      </c>
      <c r="AY637" s="193" t="s">
        <v>595</v>
      </c>
      <c r="AZ637" s="193" t="s">
        <v>441</v>
      </c>
      <c r="BA637" s="337" t="s">
        <v>324</v>
      </c>
      <c r="BD637" s="335" t="s">
        <v>270</v>
      </c>
      <c r="BE637" s="193" t="s">
        <v>592</v>
      </c>
      <c r="BF637" s="193" t="s">
        <v>624</v>
      </c>
      <c r="BG637" s="193" t="s">
        <v>188</v>
      </c>
      <c r="BH637" s="193" t="s">
        <v>547</v>
      </c>
      <c r="BI637" s="193" t="s">
        <v>170</v>
      </c>
      <c r="BJ637" s="193" t="s">
        <v>412</v>
      </c>
      <c r="BK637" s="193" t="s">
        <v>185</v>
      </c>
      <c r="BL637" s="193" t="s">
        <v>602</v>
      </c>
      <c r="BM637" s="193" t="s">
        <v>274</v>
      </c>
      <c r="BN637" s="193" t="s">
        <v>250</v>
      </c>
      <c r="BO637" s="193" t="s">
        <v>470</v>
      </c>
      <c r="BP637" s="336" t="s">
        <v>301</v>
      </c>
      <c r="BQ637" s="193" t="s">
        <v>277</v>
      </c>
      <c r="BR637" s="193" t="s">
        <v>578</v>
      </c>
      <c r="BS637" s="193" t="s">
        <v>473</v>
      </c>
      <c r="BT637" s="193" t="s">
        <v>119</v>
      </c>
      <c r="BU637" s="193" t="s">
        <v>181</v>
      </c>
      <c r="BV637" s="193" t="s">
        <v>452</v>
      </c>
      <c r="BW637" s="193" t="s">
        <v>98</v>
      </c>
      <c r="BX637" s="193" t="s">
        <v>665</v>
      </c>
      <c r="BY637" s="193" t="s">
        <v>285</v>
      </c>
      <c r="BZ637" s="193" t="s">
        <v>314</v>
      </c>
      <c r="CA637" s="193" t="s">
        <v>447</v>
      </c>
      <c r="CB637" s="337" t="s">
        <v>475</v>
      </c>
    </row>
    <row r="638" spans="2:80" x14ac:dyDescent="0.2">
      <c r="B638" s="332" t="s">
        <v>389</v>
      </c>
      <c r="C638" s="331" t="s">
        <v>349</v>
      </c>
      <c r="D638" s="332" t="s">
        <v>117</v>
      </c>
      <c r="E638" s="332" t="s">
        <v>470</v>
      </c>
      <c r="F638" s="332" t="s">
        <v>410</v>
      </c>
      <c r="G638" s="332" t="s">
        <v>78</v>
      </c>
      <c r="H638" s="332" t="s">
        <v>336</v>
      </c>
      <c r="I638" s="332" t="s">
        <v>274</v>
      </c>
      <c r="J638" s="332" t="s">
        <v>213</v>
      </c>
      <c r="K638" s="332" t="s">
        <v>148</v>
      </c>
      <c r="L638" s="332" t="s">
        <v>692</v>
      </c>
      <c r="M638" s="332" t="s">
        <v>624</v>
      </c>
      <c r="N638" s="333" t="s">
        <v>311</v>
      </c>
      <c r="O638" s="332" t="s">
        <v>676</v>
      </c>
      <c r="P638" s="332" t="s">
        <v>296</v>
      </c>
      <c r="Q638" s="332" t="s">
        <v>665</v>
      </c>
      <c r="R638" s="332" t="s">
        <v>626</v>
      </c>
      <c r="S638" s="332" t="s">
        <v>249</v>
      </c>
      <c r="T638" s="332" t="s">
        <v>397</v>
      </c>
      <c r="U638" s="332" t="s">
        <v>490</v>
      </c>
      <c r="V638" s="332" t="s">
        <v>441</v>
      </c>
      <c r="W638" s="332" t="s">
        <v>605</v>
      </c>
      <c r="X638" s="332" t="s">
        <v>187</v>
      </c>
      <c r="Y638" s="334" t="s">
        <v>307</v>
      </c>
      <c r="Z638" s="332" t="s">
        <v>452</v>
      </c>
      <c r="AC638" s="193" t="s">
        <v>369</v>
      </c>
      <c r="AD638" s="335" t="s">
        <v>349</v>
      </c>
      <c r="AE638" s="193" t="s">
        <v>539</v>
      </c>
      <c r="AF638" s="193" t="s">
        <v>470</v>
      </c>
      <c r="AG638" s="193" t="s">
        <v>488</v>
      </c>
      <c r="AH638" s="193" t="s">
        <v>435</v>
      </c>
      <c r="AI638" s="193" t="s">
        <v>365</v>
      </c>
      <c r="AJ638" s="193" t="s">
        <v>543</v>
      </c>
      <c r="AK638" s="193" t="s">
        <v>475</v>
      </c>
      <c r="AL638" s="193" t="s">
        <v>171</v>
      </c>
      <c r="AM638" s="193" t="s">
        <v>432</v>
      </c>
      <c r="AN638" s="193" t="s">
        <v>491</v>
      </c>
      <c r="AO638" s="336" t="s">
        <v>105</v>
      </c>
      <c r="AP638" s="193" t="s">
        <v>473</v>
      </c>
      <c r="AQ638" s="193" t="s">
        <v>191</v>
      </c>
      <c r="AR638" s="193" t="s">
        <v>154</v>
      </c>
      <c r="AS638" s="193" t="s">
        <v>312</v>
      </c>
      <c r="AT638" s="193" t="s">
        <v>341</v>
      </c>
      <c r="AU638" s="193" t="s">
        <v>221</v>
      </c>
      <c r="AV638" s="193" t="s">
        <v>343</v>
      </c>
      <c r="AW638" s="193" t="s">
        <v>122</v>
      </c>
      <c r="AX638" s="193" t="s">
        <v>605</v>
      </c>
      <c r="AY638" s="193" t="s">
        <v>518</v>
      </c>
      <c r="AZ638" s="337" t="s">
        <v>307</v>
      </c>
      <c r="BA638" s="193" t="s">
        <v>413</v>
      </c>
      <c r="BD638" s="193" t="s">
        <v>653</v>
      </c>
      <c r="BE638" s="335" t="s">
        <v>269</v>
      </c>
      <c r="BF638" s="193" t="s">
        <v>203</v>
      </c>
      <c r="BG638" s="193" t="s">
        <v>690</v>
      </c>
      <c r="BH638" s="193" t="s">
        <v>467</v>
      </c>
      <c r="BI638" s="193" t="s">
        <v>273</v>
      </c>
      <c r="BJ638" s="193" t="s">
        <v>593</v>
      </c>
      <c r="BK638" s="193" t="s">
        <v>438</v>
      </c>
      <c r="BL638" s="193" t="s">
        <v>379</v>
      </c>
      <c r="BM638" s="193" t="s">
        <v>662</v>
      </c>
      <c r="BN638" s="193" t="s">
        <v>594</v>
      </c>
      <c r="BO638" s="193" t="s">
        <v>310</v>
      </c>
      <c r="BP638" s="336" t="s">
        <v>472</v>
      </c>
      <c r="BQ638" s="193" t="s">
        <v>661</v>
      </c>
      <c r="BR638" s="193" t="s">
        <v>267</v>
      </c>
      <c r="BS638" s="193" t="s">
        <v>139</v>
      </c>
      <c r="BT638" s="193" t="s">
        <v>176</v>
      </c>
      <c r="BU638" s="193" t="s">
        <v>462</v>
      </c>
      <c r="BV638" s="193" t="s">
        <v>281</v>
      </c>
      <c r="BW638" s="193" t="s">
        <v>595</v>
      </c>
      <c r="BX638" s="193" t="s">
        <v>476</v>
      </c>
      <c r="BY638" s="193" t="s">
        <v>305</v>
      </c>
      <c r="BZ638" s="193" t="s">
        <v>284</v>
      </c>
      <c r="CA638" s="337" t="s">
        <v>350</v>
      </c>
      <c r="CB638" s="193" t="s">
        <v>623</v>
      </c>
    </row>
    <row r="639" spans="2:80" x14ac:dyDescent="0.2">
      <c r="B639" s="332" t="s">
        <v>320</v>
      </c>
      <c r="C639" s="332" t="s">
        <v>508</v>
      </c>
      <c r="D639" s="331" t="s">
        <v>471</v>
      </c>
      <c r="E639" s="332" t="s">
        <v>430</v>
      </c>
      <c r="F639" s="332" t="s">
        <v>167</v>
      </c>
      <c r="G639" s="332" t="s">
        <v>257</v>
      </c>
      <c r="H639" s="332" t="s">
        <v>275</v>
      </c>
      <c r="I639" s="332" t="s">
        <v>215</v>
      </c>
      <c r="J639" s="332" t="s">
        <v>145</v>
      </c>
      <c r="K639" s="332" t="s">
        <v>75</v>
      </c>
      <c r="L639" s="332" t="s">
        <v>193</v>
      </c>
      <c r="M639" s="332" t="s">
        <v>680</v>
      </c>
      <c r="N639" s="333" t="s">
        <v>168</v>
      </c>
      <c r="O639" s="332" t="s">
        <v>697</v>
      </c>
      <c r="P639" s="332" t="s">
        <v>608</v>
      </c>
      <c r="Q639" s="332" t="s">
        <v>126</v>
      </c>
      <c r="R639" s="332" t="s">
        <v>544</v>
      </c>
      <c r="S639" s="332" t="s">
        <v>417</v>
      </c>
      <c r="T639" s="332" t="s">
        <v>673</v>
      </c>
      <c r="U639" s="332" t="s">
        <v>586</v>
      </c>
      <c r="V639" s="332" t="s">
        <v>373</v>
      </c>
      <c r="W639" s="332" t="s">
        <v>114</v>
      </c>
      <c r="X639" s="334" t="s">
        <v>560</v>
      </c>
      <c r="Y639" s="332" t="s">
        <v>402</v>
      </c>
      <c r="Z639" s="332" t="s">
        <v>571</v>
      </c>
      <c r="AC639" s="193" t="s">
        <v>430</v>
      </c>
      <c r="AD639" s="193" t="s">
        <v>320</v>
      </c>
      <c r="AE639" s="335" t="s">
        <v>471</v>
      </c>
      <c r="AF639" s="193" t="s">
        <v>167</v>
      </c>
      <c r="AG639" s="193" t="s">
        <v>508</v>
      </c>
      <c r="AH639" s="193" t="s">
        <v>436</v>
      </c>
      <c r="AI639" s="193" t="s">
        <v>404</v>
      </c>
      <c r="AJ639" s="193" t="s">
        <v>236</v>
      </c>
      <c r="AK639" s="193" t="s">
        <v>258</v>
      </c>
      <c r="AL639" s="193" t="s">
        <v>0</v>
      </c>
      <c r="AM639" s="193" t="s">
        <v>356</v>
      </c>
      <c r="AN639" s="193" t="s">
        <v>542</v>
      </c>
      <c r="AO639" s="336" t="s">
        <v>129</v>
      </c>
      <c r="AP639" s="193" t="s">
        <v>391</v>
      </c>
      <c r="AQ639" s="193" t="s">
        <v>510</v>
      </c>
      <c r="AR639" s="193" t="s">
        <v>155</v>
      </c>
      <c r="AS639" s="193" t="s">
        <v>302</v>
      </c>
      <c r="AT639" s="193" t="s">
        <v>223</v>
      </c>
      <c r="AU639" s="193" t="s">
        <v>85</v>
      </c>
      <c r="AV639" s="193" t="s">
        <v>283</v>
      </c>
      <c r="AW639" s="193" t="s">
        <v>402</v>
      </c>
      <c r="AX639" s="193" t="s">
        <v>373</v>
      </c>
      <c r="AY639" s="337" t="s">
        <v>560</v>
      </c>
      <c r="AZ639" s="193" t="s">
        <v>571</v>
      </c>
      <c r="BA639" s="193" t="s">
        <v>114</v>
      </c>
      <c r="BD639" s="193" t="s">
        <v>242</v>
      </c>
      <c r="BE639" s="193" t="s">
        <v>200</v>
      </c>
      <c r="BF639" s="335" t="s">
        <v>272</v>
      </c>
      <c r="BG639" s="193" t="s">
        <v>495</v>
      </c>
      <c r="BH639" s="193" t="s">
        <v>696</v>
      </c>
      <c r="BI639" s="193" t="s">
        <v>450</v>
      </c>
      <c r="BJ639" s="193" t="s">
        <v>276</v>
      </c>
      <c r="BK639" s="193" t="s">
        <v>377</v>
      </c>
      <c r="BL639" s="193" t="s">
        <v>677</v>
      </c>
      <c r="BM639" s="193" t="s">
        <v>419</v>
      </c>
      <c r="BN639" s="193" t="s">
        <v>280</v>
      </c>
      <c r="BO639" s="193" t="s">
        <v>513</v>
      </c>
      <c r="BP639" s="336" t="s">
        <v>401</v>
      </c>
      <c r="BQ639" s="193" t="s">
        <v>261</v>
      </c>
      <c r="BR639" s="193" t="s">
        <v>663</v>
      </c>
      <c r="BS639" s="193" t="s">
        <v>186</v>
      </c>
      <c r="BT639" s="193" t="s">
        <v>460</v>
      </c>
      <c r="BU639" s="193" t="s">
        <v>474</v>
      </c>
      <c r="BV639" s="193" t="s">
        <v>101</v>
      </c>
      <c r="BW639" s="193" t="s">
        <v>132</v>
      </c>
      <c r="BX639" s="193" t="s">
        <v>300</v>
      </c>
      <c r="BY639" s="193" t="s">
        <v>445</v>
      </c>
      <c r="BZ639" s="337" t="s">
        <v>563</v>
      </c>
      <c r="CA639" s="193" t="s">
        <v>288</v>
      </c>
      <c r="CB639" s="193" t="s">
        <v>587</v>
      </c>
    </row>
    <row r="640" spans="2:80" x14ac:dyDescent="0.2">
      <c r="B640" s="332" t="s">
        <v>449</v>
      </c>
      <c r="C640" s="332" t="s">
        <v>472</v>
      </c>
      <c r="D640" s="332" t="s">
        <v>289</v>
      </c>
      <c r="E640" s="331" t="s">
        <v>202</v>
      </c>
      <c r="F640" s="332" t="s">
        <v>540</v>
      </c>
      <c r="G640" s="332" t="s">
        <v>273</v>
      </c>
      <c r="H640" s="332" t="s">
        <v>104</v>
      </c>
      <c r="I640" s="332" t="s">
        <v>147</v>
      </c>
      <c r="J640" s="332" t="s">
        <v>77</v>
      </c>
      <c r="K640" s="332" t="s">
        <v>335</v>
      </c>
      <c r="L640" s="332" t="s">
        <v>103</v>
      </c>
      <c r="M640" s="332" t="s">
        <v>700</v>
      </c>
      <c r="N640" s="333" t="s">
        <v>657</v>
      </c>
      <c r="O640" s="332" t="s">
        <v>378</v>
      </c>
      <c r="P640" s="332" t="s">
        <v>690</v>
      </c>
      <c r="Q640" s="332" t="s">
        <v>532</v>
      </c>
      <c r="R640" s="332" t="s">
        <v>678</v>
      </c>
      <c r="S640" s="332" t="s">
        <v>646</v>
      </c>
      <c r="T640" s="332" t="s">
        <v>305</v>
      </c>
      <c r="U640" s="332" t="s">
        <v>515</v>
      </c>
      <c r="V640" s="332" t="s">
        <v>498</v>
      </c>
      <c r="W640" s="334" t="s">
        <v>548</v>
      </c>
      <c r="X640" s="332" t="s">
        <v>595</v>
      </c>
      <c r="Y640" s="332" t="s">
        <v>265</v>
      </c>
      <c r="Z640" s="332" t="s">
        <v>246</v>
      </c>
      <c r="AC640" s="193" t="s">
        <v>388</v>
      </c>
      <c r="AD640" s="193" t="s">
        <v>472</v>
      </c>
      <c r="AE640" s="193" t="s">
        <v>390</v>
      </c>
      <c r="AF640" s="335" t="s">
        <v>202</v>
      </c>
      <c r="AG640" s="193" t="s">
        <v>232</v>
      </c>
      <c r="AH640" s="193" t="s">
        <v>294</v>
      </c>
      <c r="AI640" s="193" t="s">
        <v>476</v>
      </c>
      <c r="AJ640" s="193" t="s">
        <v>396</v>
      </c>
      <c r="AK640" s="193" t="s">
        <v>394</v>
      </c>
      <c r="AL640" s="193" t="s">
        <v>198</v>
      </c>
      <c r="AM640" s="193" t="s">
        <v>376</v>
      </c>
      <c r="AN640" s="193" t="s">
        <v>176</v>
      </c>
      <c r="AO640" s="336" t="s">
        <v>393</v>
      </c>
      <c r="AP640" s="193" t="s">
        <v>392</v>
      </c>
      <c r="AQ640" s="193" t="s">
        <v>511</v>
      </c>
      <c r="AR640" s="193" t="s">
        <v>86</v>
      </c>
      <c r="AS640" s="193" t="s">
        <v>225</v>
      </c>
      <c r="AT640" s="193" t="s">
        <v>89</v>
      </c>
      <c r="AU640" s="193" t="s">
        <v>87</v>
      </c>
      <c r="AV640" s="193" t="s">
        <v>132</v>
      </c>
      <c r="AW640" s="193" t="s">
        <v>528</v>
      </c>
      <c r="AX640" s="337" t="s">
        <v>548</v>
      </c>
      <c r="AY640" s="193" t="s">
        <v>363</v>
      </c>
      <c r="AZ640" s="193" t="s">
        <v>265</v>
      </c>
      <c r="BA640" s="193" t="s">
        <v>635</v>
      </c>
      <c r="BD640" s="193" t="s">
        <v>193</v>
      </c>
      <c r="BE640" s="193" t="s">
        <v>466</v>
      </c>
      <c r="BF640" s="193" t="s">
        <v>493</v>
      </c>
      <c r="BG640" s="335" t="s">
        <v>271</v>
      </c>
      <c r="BH640" s="193" t="s">
        <v>238</v>
      </c>
      <c r="BI640" s="193" t="s">
        <v>469</v>
      </c>
      <c r="BJ640" s="193" t="s">
        <v>233</v>
      </c>
      <c r="BK640" s="193" t="s">
        <v>275</v>
      </c>
      <c r="BL640" s="193" t="s">
        <v>418</v>
      </c>
      <c r="BM640" s="193" t="s">
        <v>180</v>
      </c>
      <c r="BN640" s="193" t="s">
        <v>520</v>
      </c>
      <c r="BO640" s="193" t="s">
        <v>279</v>
      </c>
      <c r="BP640" s="336" t="s">
        <v>259</v>
      </c>
      <c r="BQ640" s="193" t="s">
        <v>621</v>
      </c>
      <c r="BR640" s="193" t="s">
        <v>471</v>
      </c>
      <c r="BS640" s="193" t="s">
        <v>283</v>
      </c>
      <c r="BT640" s="193" t="s">
        <v>402</v>
      </c>
      <c r="BU640" s="193" t="s">
        <v>628</v>
      </c>
      <c r="BV640" s="193" t="s">
        <v>129</v>
      </c>
      <c r="BW640" s="193" t="s">
        <v>604</v>
      </c>
      <c r="BX640" s="193" t="s">
        <v>597</v>
      </c>
      <c r="BY640" s="337" t="s">
        <v>562</v>
      </c>
      <c r="BZ640" s="193" t="s">
        <v>236</v>
      </c>
      <c r="CA640" s="193" t="s">
        <v>586</v>
      </c>
      <c r="CB640" s="193" t="s">
        <v>287</v>
      </c>
    </row>
    <row r="641" spans="2:80" x14ac:dyDescent="0.2">
      <c r="B641" s="332" t="s">
        <v>95</v>
      </c>
      <c r="C641" s="332" t="s">
        <v>369</v>
      </c>
      <c r="D641" s="332" t="s">
        <v>390</v>
      </c>
      <c r="E641" s="332" t="s">
        <v>488</v>
      </c>
      <c r="F641" s="331" t="s">
        <v>507</v>
      </c>
      <c r="G641" s="332" t="s">
        <v>214</v>
      </c>
      <c r="H641" s="332" t="s">
        <v>144</v>
      </c>
      <c r="I641" s="332" t="s">
        <v>79</v>
      </c>
      <c r="J641" s="332" t="s">
        <v>337</v>
      </c>
      <c r="K641" s="332" t="s">
        <v>175</v>
      </c>
      <c r="L641" s="332" t="s">
        <v>603</v>
      </c>
      <c r="M641" s="332" t="s">
        <v>253</v>
      </c>
      <c r="N641" s="333" t="s">
        <v>685</v>
      </c>
      <c r="O641" s="332" t="s">
        <v>352</v>
      </c>
      <c r="P641" s="332" t="s">
        <v>694</v>
      </c>
      <c r="Q641" s="332" t="s">
        <v>607</v>
      </c>
      <c r="R641" s="332" t="s">
        <v>177</v>
      </c>
      <c r="S641" s="332" t="s">
        <v>439</v>
      </c>
      <c r="T641" s="332" t="s">
        <v>455</v>
      </c>
      <c r="U641" s="332" t="s">
        <v>688</v>
      </c>
      <c r="V641" s="334" t="s">
        <v>583</v>
      </c>
      <c r="W641" s="332" t="s">
        <v>122</v>
      </c>
      <c r="X641" s="332" t="s">
        <v>363</v>
      </c>
      <c r="Y641" s="332" t="s">
        <v>413</v>
      </c>
      <c r="Z641" s="332" t="s">
        <v>480</v>
      </c>
      <c r="AC641" s="193" t="s">
        <v>95</v>
      </c>
      <c r="AD641" s="193" t="s">
        <v>540</v>
      </c>
      <c r="AE641" s="193" t="s">
        <v>117</v>
      </c>
      <c r="AF641" s="193" t="s">
        <v>449</v>
      </c>
      <c r="AG641" s="335" t="s">
        <v>507</v>
      </c>
      <c r="AH641" s="193" t="s">
        <v>316</v>
      </c>
      <c r="AI641" s="193" t="s">
        <v>420</v>
      </c>
      <c r="AJ641" s="193" t="s">
        <v>484</v>
      </c>
      <c r="AK641" s="193" t="s">
        <v>353</v>
      </c>
      <c r="AL641" s="193" t="s">
        <v>512</v>
      </c>
      <c r="AM641" s="193" t="s">
        <v>456</v>
      </c>
      <c r="AN641" s="193" t="s">
        <v>541</v>
      </c>
      <c r="AO641" s="336" t="s">
        <v>509</v>
      </c>
      <c r="AP641" s="193" t="s">
        <v>327</v>
      </c>
      <c r="AQ641" s="193" t="s">
        <v>298</v>
      </c>
      <c r="AR641" s="193" t="s">
        <v>222</v>
      </c>
      <c r="AS641" s="193" t="s">
        <v>342</v>
      </c>
      <c r="AT641" s="193" t="s">
        <v>181</v>
      </c>
      <c r="AU641" s="193" t="s">
        <v>281</v>
      </c>
      <c r="AV641" s="193" t="s">
        <v>282</v>
      </c>
      <c r="AW641" s="337" t="s">
        <v>583</v>
      </c>
      <c r="AX641" s="193" t="s">
        <v>246</v>
      </c>
      <c r="AY641" s="193" t="s">
        <v>187</v>
      </c>
      <c r="AZ641" s="193" t="s">
        <v>498</v>
      </c>
      <c r="BA641" s="193" t="s">
        <v>480</v>
      </c>
      <c r="BD641" s="193" t="s">
        <v>591</v>
      </c>
      <c r="BE641" s="193" t="s">
        <v>352</v>
      </c>
      <c r="BF641" s="193" t="s">
        <v>465</v>
      </c>
      <c r="BG641" s="193" t="s">
        <v>245</v>
      </c>
      <c r="BH641" s="335" t="s">
        <v>190</v>
      </c>
      <c r="BI641" s="193" t="s">
        <v>372</v>
      </c>
      <c r="BJ641" s="193" t="s">
        <v>468</v>
      </c>
      <c r="BK641" s="193" t="s">
        <v>414</v>
      </c>
      <c r="BL641" s="193" t="s">
        <v>175</v>
      </c>
      <c r="BM641" s="193" t="s">
        <v>444</v>
      </c>
      <c r="BN641" s="193" t="s">
        <v>95</v>
      </c>
      <c r="BO641" s="193" t="s">
        <v>256</v>
      </c>
      <c r="BP641" s="336" t="s">
        <v>278</v>
      </c>
      <c r="BQ641" s="193" t="s">
        <v>306</v>
      </c>
      <c r="BR641" s="193" t="s">
        <v>699</v>
      </c>
      <c r="BS641" s="193" t="s">
        <v>664</v>
      </c>
      <c r="BT641" s="193" t="s">
        <v>282</v>
      </c>
      <c r="BU641" s="193" t="s">
        <v>122</v>
      </c>
      <c r="BV641" s="193" t="s">
        <v>451</v>
      </c>
      <c r="BW641" s="193" t="s">
        <v>456</v>
      </c>
      <c r="BX641" s="337" t="s">
        <v>286</v>
      </c>
      <c r="BY641" s="193" t="s">
        <v>596</v>
      </c>
      <c r="BZ641" s="193" t="s">
        <v>585</v>
      </c>
      <c r="CA641" s="193" t="s">
        <v>316</v>
      </c>
      <c r="CB641" s="193" t="s">
        <v>439</v>
      </c>
    </row>
    <row r="642" spans="2:80" x14ac:dyDescent="0.2">
      <c r="B642" s="332" t="s">
        <v>156</v>
      </c>
      <c r="C642" s="332" t="s">
        <v>86</v>
      </c>
      <c r="D642" s="332" t="s">
        <v>341</v>
      </c>
      <c r="E642" s="332" t="s">
        <v>132</v>
      </c>
      <c r="F642" s="332" t="s">
        <v>224</v>
      </c>
      <c r="G642" s="331" t="s">
        <v>247</v>
      </c>
      <c r="H642" s="332" t="s">
        <v>693</v>
      </c>
      <c r="I642" s="332" t="s">
        <v>401</v>
      </c>
      <c r="J642" s="332" t="s">
        <v>375</v>
      </c>
      <c r="K642" s="332" t="s">
        <v>576</v>
      </c>
      <c r="L642" s="332" t="s">
        <v>529</v>
      </c>
      <c r="M642" s="332" t="s">
        <v>450</v>
      </c>
      <c r="N642" s="333" t="s">
        <v>639</v>
      </c>
      <c r="O642" s="332" t="s">
        <v>293</v>
      </c>
      <c r="P642" s="332" t="s">
        <v>682</v>
      </c>
      <c r="Q642" s="332" t="s">
        <v>495</v>
      </c>
      <c r="R642" s="332" t="s">
        <v>566</v>
      </c>
      <c r="S642" s="332" t="s">
        <v>174</v>
      </c>
      <c r="T642" s="332" t="s">
        <v>262</v>
      </c>
      <c r="U642" s="334" t="s">
        <v>614</v>
      </c>
      <c r="V642" s="332" t="s">
        <v>437</v>
      </c>
      <c r="W642" s="332" t="s">
        <v>294</v>
      </c>
      <c r="X642" s="332" t="s">
        <v>543</v>
      </c>
      <c r="Y642" s="332" t="s">
        <v>198</v>
      </c>
      <c r="Z642" s="332" t="s">
        <v>445</v>
      </c>
      <c r="AC642" s="193" t="s">
        <v>325</v>
      </c>
      <c r="AD642" s="193" t="s">
        <v>426</v>
      </c>
      <c r="AE642" s="193" t="s">
        <v>425</v>
      </c>
      <c r="AF642" s="193" t="s">
        <v>384</v>
      </c>
      <c r="AG642" s="193" t="s">
        <v>242</v>
      </c>
      <c r="AH642" s="335" t="s">
        <v>247</v>
      </c>
      <c r="AI642" s="193" t="s">
        <v>698</v>
      </c>
      <c r="AJ642" s="193" t="s">
        <v>326</v>
      </c>
      <c r="AK642" s="193" t="s">
        <v>481</v>
      </c>
      <c r="AL642" s="193" t="s">
        <v>576</v>
      </c>
      <c r="AM642" s="193" t="s">
        <v>668</v>
      </c>
      <c r="AN642" s="193" t="s">
        <v>296</v>
      </c>
      <c r="AO642" s="336" t="s">
        <v>657</v>
      </c>
      <c r="AP642" s="193" t="s">
        <v>692</v>
      </c>
      <c r="AQ642" s="193" t="s">
        <v>131</v>
      </c>
      <c r="AR642" s="193" t="s">
        <v>495</v>
      </c>
      <c r="AS642" s="193" t="s">
        <v>592</v>
      </c>
      <c r="AT642" s="193" t="s">
        <v>203</v>
      </c>
      <c r="AU642" s="193" t="s">
        <v>107</v>
      </c>
      <c r="AV642" s="337" t="s">
        <v>614</v>
      </c>
      <c r="AW642" s="193" t="s">
        <v>201</v>
      </c>
      <c r="AX642" s="193" t="s">
        <v>409</v>
      </c>
      <c r="AY642" s="193" t="s">
        <v>231</v>
      </c>
      <c r="AZ642" s="193" t="s">
        <v>557</v>
      </c>
      <c r="BA642" s="193" t="s">
        <v>611</v>
      </c>
      <c r="BD642" s="193" t="s">
        <v>168</v>
      </c>
      <c r="BE642" s="193" t="s">
        <v>382</v>
      </c>
      <c r="BF642" s="193" t="s">
        <v>184</v>
      </c>
      <c r="BG642" s="193" t="s">
        <v>128</v>
      </c>
      <c r="BH642" s="193" t="s">
        <v>648</v>
      </c>
      <c r="BI642" s="335" t="s">
        <v>385</v>
      </c>
      <c r="BJ642" s="193" t="s">
        <v>561</v>
      </c>
      <c r="BK642" s="193" t="s">
        <v>145</v>
      </c>
      <c r="BL642" s="193" t="s">
        <v>483</v>
      </c>
      <c r="BM642" s="193" t="s">
        <v>323</v>
      </c>
      <c r="BN642" s="193" t="s">
        <v>196</v>
      </c>
      <c r="BO642" s="193" t="s">
        <v>150</v>
      </c>
      <c r="BP642" s="336" t="s">
        <v>110</v>
      </c>
      <c r="BQ642" s="193" t="s">
        <v>695</v>
      </c>
      <c r="BR642" s="193" t="s">
        <v>167</v>
      </c>
      <c r="BS642" s="193" t="s">
        <v>155</v>
      </c>
      <c r="BT642" s="193" t="s">
        <v>373</v>
      </c>
      <c r="BU642" s="193" t="s">
        <v>487</v>
      </c>
      <c r="BV642" s="193" t="s">
        <v>391</v>
      </c>
      <c r="BW642" s="337" t="s">
        <v>687</v>
      </c>
      <c r="BX642" s="193" t="s">
        <v>652</v>
      </c>
      <c r="BY642" s="193" t="s">
        <v>659</v>
      </c>
      <c r="BZ642" s="193" t="s">
        <v>258</v>
      </c>
      <c r="CA642" s="193" t="s">
        <v>544</v>
      </c>
      <c r="CB642" s="193" t="s">
        <v>160</v>
      </c>
    </row>
    <row r="643" spans="2:80" x14ac:dyDescent="0.2">
      <c r="B643" s="332" t="s">
        <v>88</v>
      </c>
      <c r="C643" s="332" t="s">
        <v>312</v>
      </c>
      <c r="D643" s="332" t="s">
        <v>181</v>
      </c>
      <c r="E643" s="332" t="s">
        <v>221</v>
      </c>
      <c r="F643" s="332" t="s">
        <v>158</v>
      </c>
      <c r="G643" s="332" t="s">
        <v>481</v>
      </c>
      <c r="H643" s="331" t="s">
        <v>250</v>
      </c>
      <c r="I643" s="332" t="s">
        <v>654</v>
      </c>
      <c r="J643" s="332" t="s">
        <v>115</v>
      </c>
      <c r="K643" s="332" t="s">
        <v>698</v>
      </c>
      <c r="L643" s="332" t="s">
        <v>602</v>
      </c>
      <c r="M643" s="332" t="s">
        <v>165</v>
      </c>
      <c r="N643" s="333" t="s">
        <v>679</v>
      </c>
      <c r="O643" s="332" t="s">
        <v>453</v>
      </c>
      <c r="P643" s="332" t="s">
        <v>489</v>
      </c>
      <c r="Q643" s="332" t="s">
        <v>107</v>
      </c>
      <c r="R643" s="332" t="s">
        <v>118</v>
      </c>
      <c r="S643" s="332" t="s">
        <v>632</v>
      </c>
      <c r="T643" s="334" t="s">
        <v>411</v>
      </c>
      <c r="U643" s="332" t="s">
        <v>592</v>
      </c>
      <c r="V643" s="332" t="s">
        <v>395</v>
      </c>
      <c r="W643" s="332" t="s">
        <v>365</v>
      </c>
      <c r="X643" s="332" t="s">
        <v>484</v>
      </c>
      <c r="Y643" s="332" t="s">
        <v>475</v>
      </c>
      <c r="Z643" s="332" t="s">
        <v>100</v>
      </c>
      <c r="AC643" s="193" t="s">
        <v>111</v>
      </c>
      <c r="AD643" s="193" t="s">
        <v>535</v>
      </c>
      <c r="AE643" s="193" t="s">
        <v>531</v>
      </c>
      <c r="AF643" s="193" t="s">
        <v>188</v>
      </c>
      <c r="AG643" s="193" t="s">
        <v>536</v>
      </c>
      <c r="AH643" s="193" t="s">
        <v>598</v>
      </c>
      <c r="AI643" s="335" t="s">
        <v>250</v>
      </c>
      <c r="AJ643" s="193" t="s">
        <v>401</v>
      </c>
      <c r="AK643" s="193" t="s">
        <v>115</v>
      </c>
      <c r="AL643" s="193" t="s">
        <v>699</v>
      </c>
      <c r="AM643" s="193" t="s">
        <v>253</v>
      </c>
      <c r="AN643" s="193" t="s">
        <v>624</v>
      </c>
      <c r="AO643" s="336" t="s">
        <v>696</v>
      </c>
      <c r="AP643" s="193" t="s">
        <v>676</v>
      </c>
      <c r="AQ643" s="193" t="s">
        <v>352</v>
      </c>
      <c r="AR643" s="193" t="s">
        <v>591</v>
      </c>
      <c r="AS643" s="193" t="s">
        <v>118</v>
      </c>
      <c r="AT643" s="193" t="s">
        <v>174</v>
      </c>
      <c r="AU643" s="337" t="s">
        <v>411</v>
      </c>
      <c r="AV643" s="193" t="s">
        <v>647</v>
      </c>
      <c r="AW643" s="193" t="s">
        <v>644</v>
      </c>
      <c r="AX643" s="193" t="s">
        <v>98</v>
      </c>
      <c r="AY643" s="193" t="s">
        <v>460</v>
      </c>
      <c r="AZ643" s="193" t="s">
        <v>368</v>
      </c>
      <c r="BA643" s="193" t="s">
        <v>451</v>
      </c>
      <c r="BD643" s="193" t="s">
        <v>647</v>
      </c>
      <c r="BE643" s="193" t="s">
        <v>603</v>
      </c>
      <c r="BF643" s="193" t="s">
        <v>125</v>
      </c>
      <c r="BG643" s="193" t="s">
        <v>442</v>
      </c>
      <c r="BH643" s="193" t="s">
        <v>140</v>
      </c>
      <c r="BI643" s="193" t="s">
        <v>559</v>
      </c>
      <c r="BJ643" s="335" t="s">
        <v>309</v>
      </c>
      <c r="BK643" s="193" t="s">
        <v>584</v>
      </c>
      <c r="BL643" s="193" t="s">
        <v>144</v>
      </c>
      <c r="BM643" s="193" t="s">
        <v>295</v>
      </c>
      <c r="BN643" s="193" t="s">
        <v>390</v>
      </c>
      <c r="BO643" s="193" t="s">
        <v>106</v>
      </c>
      <c r="BP643" s="336" t="s">
        <v>149</v>
      </c>
      <c r="BQ643" s="193" t="s">
        <v>643</v>
      </c>
      <c r="BR643" s="193" t="s">
        <v>189</v>
      </c>
      <c r="BS643" s="193" t="s">
        <v>371</v>
      </c>
      <c r="BT643" s="193" t="s">
        <v>154</v>
      </c>
      <c r="BU643" s="193" t="s">
        <v>413</v>
      </c>
      <c r="BV643" s="337" t="s">
        <v>292</v>
      </c>
      <c r="BW643" s="193" t="s">
        <v>393</v>
      </c>
      <c r="BX643" s="193" t="s">
        <v>159</v>
      </c>
      <c r="BY643" s="193" t="s">
        <v>255</v>
      </c>
      <c r="BZ643" s="193" t="s">
        <v>552</v>
      </c>
      <c r="CA643" s="193" t="s">
        <v>396</v>
      </c>
      <c r="CB643" s="193" t="s">
        <v>688</v>
      </c>
    </row>
    <row r="644" spans="2:80" x14ac:dyDescent="0.2">
      <c r="B644" s="332" t="s">
        <v>302</v>
      </c>
      <c r="C644" s="332" t="s">
        <v>283</v>
      </c>
      <c r="D644" s="332" t="s">
        <v>223</v>
      </c>
      <c r="E644" s="332" t="s">
        <v>155</v>
      </c>
      <c r="F644" s="332" t="s">
        <v>85</v>
      </c>
      <c r="G644" s="332" t="s">
        <v>621</v>
      </c>
      <c r="H644" s="332" t="s">
        <v>361</v>
      </c>
      <c r="I644" s="331" t="s">
        <v>695</v>
      </c>
      <c r="J644" s="332" t="s">
        <v>549</v>
      </c>
      <c r="K644" s="332" t="s">
        <v>127</v>
      </c>
      <c r="L644" s="332" t="s">
        <v>689</v>
      </c>
      <c r="M644" s="332" t="s">
        <v>561</v>
      </c>
      <c r="N644" s="333" t="s">
        <v>554</v>
      </c>
      <c r="O644" s="332" t="s">
        <v>580</v>
      </c>
      <c r="P644" s="332" t="s">
        <v>233</v>
      </c>
      <c r="Q644" s="332" t="s">
        <v>648</v>
      </c>
      <c r="R644" s="332" t="s">
        <v>526</v>
      </c>
      <c r="S644" s="334" t="s">
        <v>613</v>
      </c>
      <c r="T644" s="332" t="s">
        <v>238</v>
      </c>
      <c r="U644" s="332" t="s">
        <v>321</v>
      </c>
      <c r="V644" s="332" t="s">
        <v>404</v>
      </c>
      <c r="W644" s="332" t="s">
        <v>0</v>
      </c>
      <c r="X644" s="332" t="s">
        <v>236</v>
      </c>
      <c r="Y644" s="332" t="s">
        <v>436</v>
      </c>
      <c r="Z644" s="332" t="s">
        <v>258</v>
      </c>
      <c r="AC644" s="193" t="s">
        <v>424</v>
      </c>
      <c r="AD644" s="193" t="s">
        <v>360</v>
      </c>
      <c r="AE644" s="193" t="s">
        <v>466</v>
      </c>
      <c r="AF644" s="193" t="s">
        <v>382</v>
      </c>
      <c r="AG644" s="193" t="s">
        <v>374</v>
      </c>
      <c r="AH644" s="193" t="s">
        <v>549</v>
      </c>
      <c r="AI644" s="193" t="s">
        <v>621</v>
      </c>
      <c r="AJ644" s="335" t="s">
        <v>695</v>
      </c>
      <c r="AK644" s="193" t="s">
        <v>127</v>
      </c>
      <c r="AL644" s="193" t="s">
        <v>361</v>
      </c>
      <c r="AM644" s="193" t="s">
        <v>697</v>
      </c>
      <c r="AN644" s="193" t="s">
        <v>193</v>
      </c>
      <c r="AO644" s="336" t="s">
        <v>168</v>
      </c>
      <c r="AP644" s="193" t="s">
        <v>608</v>
      </c>
      <c r="AQ644" s="193" t="s">
        <v>680</v>
      </c>
      <c r="AR644" s="193" t="s">
        <v>238</v>
      </c>
      <c r="AS644" s="193" t="s">
        <v>648</v>
      </c>
      <c r="AT644" s="337" t="s">
        <v>613</v>
      </c>
      <c r="AU644" s="193" t="s">
        <v>321</v>
      </c>
      <c r="AV644" s="193" t="s">
        <v>526</v>
      </c>
      <c r="AW644" s="193" t="s">
        <v>494</v>
      </c>
      <c r="AX644" s="193" t="s">
        <v>628</v>
      </c>
      <c r="AY644" s="193" t="s">
        <v>487</v>
      </c>
      <c r="AZ644" s="193" t="s">
        <v>348</v>
      </c>
      <c r="BA644" s="193" t="s">
        <v>2</v>
      </c>
      <c r="BD644" s="193" t="s">
        <v>143</v>
      </c>
      <c r="BE644" s="193" t="s">
        <v>118</v>
      </c>
      <c r="BF644" s="193" t="s">
        <v>676</v>
      </c>
      <c r="BG644" s="193" t="s">
        <v>384</v>
      </c>
      <c r="BH644" s="193" t="s">
        <v>622</v>
      </c>
      <c r="BI644" s="193" t="s">
        <v>641</v>
      </c>
      <c r="BJ644" s="193" t="s">
        <v>478</v>
      </c>
      <c r="BK644" s="335" t="s">
        <v>313</v>
      </c>
      <c r="BL644" s="193" t="s">
        <v>679</v>
      </c>
      <c r="BM644" s="193" t="s">
        <v>148</v>
      </c>
      <c r="BN644" s="193" t="s">
        <v>115</v>
      </c>
      <c r="BO644" s="193" t="s">
        <v>389</v>
      </c>
      <c r="BP644" s="336" t="s">
        <v>642</v>
      </c>
      <c r="BQ644" s="193" t="s">
        <v>153</v>
      </c>
      <c r="BR644" s="193" t="s">
        <v>649</v>
      </c>
      <c r="BS644" s="193" t="s">
        <v>239</v>
      </c>
      <c r="BT644" s="193" t="s">
        <v>403</v>
      </c>
      <c r="BU644" s="337" t="s">
        <v>158</v>
      </c>
      <c r="BV644" s="193" t="s">
        <v>605</v>
      </c>
      <c r="BW644" s="193" t="s">
        <v>368</v>
      </c>
      <c r="BX644" s="193" t="s">
        <v>249</v>
      </c>
      <c r="BY644" s="193" t="s">
        <v>163</v>
      </c>
      <c r="BZ644" s="193" t="s">
        <v>230</v>
      </c>
      <c r="CA644" s="193" t="s">
        <v>638</v>
      </c>
      <c r="CB644" s="193" t="s">
        <v>395</v>
      </c>
    </row>
    <row r="645" spans="2:80" x14ac:dyDescent="0.2">
      <c r="B645" s="332" t="s">
        <v>281</v>
      </c>
      <c r="C645" s="332" t="s">
        <v>225</v>
      </c>
      <c r="D645" s="332" t="s">
        <v>157</v>
      </c>
      <c r="E645" s="332" t="s">
        <v>87</v>
      </c>
      <c r="F645" s="332" t="s">
        <v>342</v>
      </c>
      <c r="G645" s="332" t="s">
        <v>701</v>
      </c>
      <c r="H645" s="332" t="s">
        <v>443</v>
      </c>
      <c r="I645" s="332" t="s">
        <v>326</v>
      </c>
      <c r="J645" s="331" t="s">
        <v>636</v>
      </c>
      <c r="K645" s="332" t="s">
        <v>310</v>
      </c>
      <c r="L645" s="332" t="s">
        <v>523</v>
      </c>
      <c r="M645" s="332" t="s">
        <v>612</v>
      </c>
      <c r="N645" s="333" t="s">
        <v>96</v>
      </c>
      <c r="O645" s="332" t="s">
        <v>662</v>
      </c>
      <c r="P645" s="332" t="s">
        <v>499</v>
      </c>
      <c r="Q645" s="332" t="s">
        <v>631</v>
      </c>
      <c r="R645" s="334" t="s">
        <v>299</v>
      </c>
      <c r="S645" s="332" t="s">
        <v>203</v>
      </c>
      <c r="T645" s="332" t="s">
        <v>567</v>
      </c>
      <c r="U645" s="332" t="s">
        <v>461</v>
      </c>
      <c r="V645" s="332" t="s">
        <v>353</v>
      </c>
      <c r="W645" s="332" t="s">
        <v>476</v>
      </c>
      <c r="X645" s="332" t="s">
        <v>136</v>
      </c>
      <c r="Y645" s="332" t="s">
        <v>394</v>
      </c>
      <c r="Z645" s="332" t="s">
        <v>420</v>
      </c>
      <c r="AC645" s="193" t="s">
        <v>383</v>
      </c>
      <c r="AD645" s="193" t="s">
        <v>467</v>
      </c>
      <c r="AE645" s="193" t="s">
        <v>125</v>
      </c>
      <c r="AF645" s="193" t="s">
        <v>179</v>
      </c>
      <c r="AG645" s="193" t="s">
        <v>503</v>
      </c>
      <c r="AH645" s="193" t="s">
        <v>693</v>
      </c>
      <c r="AI645" s="193" t="s">
        <v>443</v>
      </c>
      <c r="AJ645" s="193" t="s">
        <v>183</v>
      </c>
      <c r="AK645" s="335" t="s">
        <v>636</v>
      </c>
      <c r="AL645" s="193" t="s">
        <v>375</v>
      </c>
      <c r="AM645" s="193" t="s">
        <v>235</v>
      </c>
      <c r="AN645" s="193" t="s">
        <v>700</v>
      </c>
      <c r="AO645" s="336" t="s">
        <v>685</v>
      </c>
      <c r="AP645" s="193" t="s">
        <v>378</v>
      </c>
      <c r="AQ645" s="193" t="s">
        <v>582</v>
      </c>
      <c r="AR645" s="193" t="s">
        <v>566</v>
      </c>
      <c r="AS645" s="337" t="s">
        <v>299</v>
      </c>
      <c r="AT645" s="193" t="s">
        <v>558</v>
      </c>
      <c r="AU645" s="193" t="s">
        <v>567</v>
      </c>
      <c r="AV645" s="193" t="s">
        <v>262</v>
      </c>
      <c r="AW645" s="193" t="s">
        <v>522</v>
      </c>
      <c r="AX645" s="193" t="s">
        <v>422</v>
      </c>
      <c r="AY645" s="193" t="s">
        <v>319</v>
      </c>
      <c r="AZ645" s="193" t="s">
        <v>590</v>
      </c>
      <c r="BA645" s="193" t="s">
        <v>164</v>
      </c>
      <c r="BD645" s="193" t="s">
        <v>138</v>
      </c>
      <c r="BE645" s="193" t="s">
        <v>142</v>
      </c>
      <c r="BF645" s="193" t="s">
        <v>461</v>
      </c>
      <c r="BG645" s="193" t="s">
        <v>700</v>
      </c>
      <c r="BH645" s="193" t="s">
        <v>179</v>
      </c>
      <c r="BI645" s="193" t="s">
        <v>147</v>
      </c>
      <c r="BJ645" s="193" t="s">
        <v>328</v>
      </c>
      <c r="BK645" s="193" t="s">
        <v>681</v>
      </c>
      <c r="BL645" s="335" t="s">
        <v>387</v>
      </c>
      <c r="BM645" s="193" t="s">
        <v>523</v>
      </c>
      <c r="BN645" s="193" t="s">
        <v>398</v>
      </c>
      <c r="BO645" s="193" t="s">
        <v>443</v>
      </c>
      <c r="BP645" s="336" t="s">
        <v>202</v>
      </c>
      <c r="BQ645" s="193" t="s">
        <v>666</v>
      </c>
      <c r="BR645" s="193" t="s">
        <v>152</v>
      </c>
      <c r="BS645" s="193" t="s">
        <v>422</v>
      </c>
      <c r="BT645" s="337" t="s">
        <v>392</v>
      </c>
      <c r="BU645" s="193" t="s">
        <v>169</v>
      </c>
      <c r="BV645" s="193" t="s">
        <v>157</v>
      </c>
      <c r="BW645" s="193" t="s">
        <v>246</v>
      </c>
      <c r="BX645" s="193" t="s">
        <v>394</v>
      </c>
      <c r="BY645" s="193" t="s">
        <v>532</v>
      </c>
      <c r="BZ645" s="193" t="s">
        <v>162</v>
      </c>
      <c r="CA645" s="193" t="s">
        <v>651</v>
      </c>
      <c r="CB645" s="193" t="s">
        <v>266</v>
      </c>
    </row>
    <row r="646" spans="2:80" x14ac:dyDescent="0.2">
      <c r="B646" s="332" t="s">
        <v>222</v>
      </c>
      <c r="C646" s="332" t="s">
        <v>154</v>
      </c>
      <c r="D646" s="332" t="s">
        <v>89</v>
      </c>
      <c r="E646" s="332" t="s">
        <v>343</v>
      </c>
      <c r="F646" s="332" t="s">
        <v>282</v>
      </c>
      <c r="G646" s="332" t="s">
        <v>189</v>
      </c>
      <c r="H646" s="332" t="s">
        <v>598</v>
      </c>
      <c r="I646" s="332" t="s">
        <v>183</v>
      </c>
      <c r="J646" s="332" t="s">
        <v>699</v>
      </c>
      <c r="K646" s="331" t="s">
        <v>516</v>
      </c>
      <c r="L646" s="332" t="s">
        <v>123</v>
      </c>
      <c r="M646" s="332" t="s">
        <v>667</v>
      </c>
      <c r="N646" s="333" t="s">
        <v>414</v>
      </c>
      <c r="O646" s="332" t="s">
        <v>408</v>
      </c>
      <c r="P646" s="332" t="s">
        <v>584</v>
      </c>
      <c r="Q646" s="334" t="s">
        <v>510</v>
      </c>
      <c r="R646" s="332" t="s">
        <v>591</v>
      </c>
      <c r="S646" s="332" t="s">
        <v>558</v>
      </c>
      <c r="T646" s="332" t="s">
        <v>647</v>
      </c>
      <c r="U646" s="332" t="s">
        <v>357</v>
      </c>
      <c r="V646" s="332" t="s">
        <v>316</v>
      </c>
      <c r="W646" s="332" t="s">
        <v>435</v>
      </c>
      <c r="X646" s="332" t="s">
        <v>396</v>
      </c>
      <c r="Y646" s="332" t="s">
        <v>171</v>
      </c>
      <c r="Z646" s="332" t="s">
        <v>512</v>
      </c>
      <c r="AC646" s="193" t="s">
        <v>465</v>
      </c>
      <c r="AD646" s="193" t="s">
        <v>268</v>
      </c>
      <c r="AE646" s="193" t="s">
        <v>303</v>
      </c>
      <c r="AF646" s="193" t="s">
        <v>502</v>
      </c>
      <c r="AG646" s="193" t="s">
        <v>416</v>
      </c>
      <c r="AH646" s="193" t="s">
        <v>189</v>
      </c>
      <c r="AI646" s="193" t="s">
        <v>310</v>
      </c>
      <c r="AJ646" s="193" t="s">
        <v>654</v>
      </c>
      <c r="AK646" s="193" t="s">
        <v>701</v>
      </c>
      <c r="AL646" s="335" t="s">
        <v>516</v>
      </c>
      <c r="AM646" s="193" t="s">
        <v>603</v>
      </c>
      <c r="AN646" s="193" t="s">
        <v>690</v>
      </c>
      <c r="AO646" s="336" t="s">
        <v>311</v>
      </c>
      <c r="AP646" s="193" t="s">
        <v>103</v>
      </c>
      <c r="AQ646" s="193" t="s">
        <v>694</v>
      </c>
      <c r="AR646" s="337" t="s">
        <v>370</v>
      </c>
      <c r="AS646" s="193" t="s">
        <v>461</v>
      </c>
      <c r="AT646" s="193" t="s">
        <v>632</v>
      </c>
      <c r="AU646" s="193" t="s">
        <v>631</v>
      </c>
      <c r="AV646" s="193" t="s">
        <v>357</v>
      </c>
      <c r="AW646" s="193" t="s">
        <v>292</v>
      </c>
      <c r="AX646" s="193" t="s">
        <v>139</v>
      </c>
      <c r="AY646" s="193" t="s">
        <v>658</v>
      </c>
      <c r="AZ646" s="193" t="s">
        <v>555</v>
      </c>
      <c r="BA646" s="193" t="s">
        <v>525</v>
      </c>
      <c r="BD646" s="193" t="s">
        <v>383</v>
      </c>
      <c r="BE646" s="193" t="s">
        <v>459</v>
      </c>
      <c r="BF646" s="193" t="s">
        <v>141</v>
      </c>
      <c r="BG646" s="193" t="s">
        <v>174</v>
      </c>
      <c r="BH646" s="193" t="s">
        <v>131</v>
      </c>
      <c r="BI646" s="193" t="s">
        <v>293</v>
      </c>
      <c r="BJ646" s="193" t="s">
        <v>146</v>
      </c>
      <c r="BK646" s="193" t="s">
        <v>564</v>
      </c>
      <c r="BL646" s="193" t="s">
        <v>304</v>
      </c>
      <c r="BM646" s="335" t="s">
        <v>386</v>
      </c>
      <c r="BN646" s="193" t="s">
        <v>151</v>
      </c>
      <c r="BO646" s="193" t="s">
        <v>199</v>
      </c>
      <c r="BP646" s="336" t="s">
        <v>576</v>
      </c>
      <c r="BQ646" s="193" t="s">
        <v>388</v>
      </c>
      <c r="BR646" s="193" t="s">
        <v>407</v>
      </c>
      <c r="BS646" s="337" t="s">
        <v>518</v>
      </c>
      <c r="BT646" s="193" t="s">
        <v>611</v>
      </c>
      <c r="BU646" s="193" t="s">
        <v>376</v>
      </c>
      <c r="BV646" s="193" t="s">
        <v>625</v>
      </c>
      <c r="BW646" s="193" t="s">
        <v>156</v>
      </c>
      <c r="BX646" s="193" t="s">
        <v>530</v>
      </c>
      <c r="BY646" s="193" t="s">
        <v>294</v>
      </c>
      <c r="BZ646" s="193" t="s">
        <v>660</v>
      </c>
      <c r="CA646" s="193" t="s">
        <v>161</v>
      </c>
      <c r="CB646" s="193" t="s">
        <v>650</v>
      </c>
    </row>
    <row r="647" spans="2:80" x14ac:dyDescent="0.2">
      <c r="B647" s="332" t="s">
        <v>600</v>
      </c>
      <c r="C647" s="332" t="s">
        <v>645</v>
      </c>
      <c r="D647" s="332" t="s">
        <v>300</v>
      </c>
      <c r="E647" s="332" t="s">
        <v>521</v>
      </c>
      <c r="F647" s="332" t="s">
        <v>530</v>
      </c>
      <c r="G647" s="332" t="s">
        <v>672</v>
      </c>
      <c r="H647" s="332" t="s">
        <v>101</v>
      </c>
      <c r="I647" s="332" t="s">
        <v>263</v>
      </c>
      <c r="J647" s="332" t="s">
        <v>625</v>
      </c>
      <c r="K647" s="332" t="s">
        <v>496</v>
      </c>
      <c r="L647" s="331" t="s">
        <v>513</v>
      </c>
      <c r="M647" s="332" t="s">
        <v>570</v>
      </c>
      <c r="N647" s="333" t="s">
        <v>199</v>
      </c>
      <c r="O647" s="332" t="s">
        <v>634</v>
      </c>
      <c r="P647" s="334" t="s">
        <v>178</v>
      </c>
      <c r="Q647" s="332" t="s">
        <v>113</v>
      </c>
      <c r="R647" s="332" t="s">
        <v>386</v>
      </c>
      <c r="S647" s="332" t="s">
        <v>133</v>
      </c>
      <c r="T647" s="332" t="s">
        <v>506</v>
      </c>
      <c r="U647" s="332" t="s">
        <v>419</v>
      </c>
      <c r="V647" s="332" t="s">
        <v>141</v>
      </c>
      <c r="W647" s="332" t="s">
        <v>71</v>
      </c>
      <c r="X647" s="332" t="s">
        <v>331</v>
      </c>
      <c r="Y647" s="332" t="s">
        <v>272</v>
      </c>
      <c r="Z647" s="332" t="s">
        <v>211</v>
      </c>
      <c r="AC647" s="193" t="s">
        <v>113</v>
      </c>
      <c r="AD647" s="193" t="s">
        <v>429</v>
      </c>
      <c r="AE647" s="193" t="s">
        <v>428</v>
      </c>
      <c r="AF647" s="193" t="s">
        <v>313</v>
      </c>
      <c r="AG647" s="193" t="s">
        <v>419</v>
      </c>
      <c r="AH647" s="193" t="s">
        <v>600</v>
      </c>
      <c r="AI647" s="193" t="s">
        <v>606</v>
      </c>
      <c r="AJ647" s="193" t="s">
        <v>406</v>
      </c>
      <c r="AK647" s="193" t="s">
        <v>172</v>
      </c>
      <c r="AL647" s="193" t="s">
        <v>530</v>
      </c>
      <c r="AM647" s="335" t="s">
        <v>513</v>
      </c>
      <c r="AN647" s="193" t="s">
        <v>578</v>
      </c>
      <c r="AO647" s="336" t="s">
        <v>594</v>
      </c>
      <c r="AP647" s="193" t="s">
        <v>366</v>
      </c>
      <c r="AQ647" s="337" t="s">
        <v>178</v>
      </c>
      <c r="AR647" s="193" t="s">
        <v>141</v>
      </c>
      <c r="AS647" s="193" t="s">
        <v>143</v>
      </c>
      <c r="AT647" s="193" t="s">
        <v>142</v>
      </c>
      <c r="AU647" s="193" t="s">
        <v>73</v>
      </c>
      <c r="AV647" s="193" t="s">
        <v>211</v>
      </c>
      <c r="AW647" s="193" t="s">
        <v>672</v>
      </c>
      <c r="AX647" s="193" t="s">
        <v>351</v>
      </c>
      <c r="AY647" s="193" t="s">
        <v>640</v>
      </c>
      <c r="AZ647" s="193" t="s">
        <v>119</v>
      </c>
      <c r="BA647" s="193" t="s">
        <v>496</v>
      </c>
      <c r="BD647" s="193" t="s">
        <v>421</v>
      </c>
      <c r="BE647" s="193" t="s">
        <v>332</v>
      </c>
      <c r="BF647" s="193" t="s">
        <v>299</v>
      </c>
      <c r="BG647" s="193" t="s">
        <v>378</v>
      </c>
      <c r="BH647" s="193" t="s">
        <v>502</v>
      </c>
      <c r="BI647" s="193" t="s">
        <v>335</v>
      </c>
      <c r="BJ647" s="193" t="s">
        <v>533</v>
      </c>
      <c r="BK647" s="193" t="s">
        <v>244</v>
      </c>
      <c r="BL647" s="193" t="s">
        <v>504</v>
      </c>
      <c r="BM647" s="193" t="s">
        <v>96</v>
      </c>
      <c r="BN647" s="335" t="s">
        <v>137</v>
      </c>
      <c r="BO647" s="193" t="s">
        <v>636</v>
      </c>
      <c r="BP647" s="336" t="s">
        <v>449</v>
      </c>
      <c r="BQ647" s="193" t="s">
        <v>553</v>
      </c>
      <c r="BR647" s="337" t="s">
        <v>338</v>
      </c>
      <c r="BS647" s="193" t="s">
        <v>590</v>
      </c>
      <c r="BT647" s="193" t="s">
        <v>327</v>
      </c>
      <c r="BU647" s="193" t="s">
        <v>640</v>
      </c>
      <c r="BV647" s="193" t="s">
        <v>342</v>
      </c>
      <c r="BW647" s="193" t="s">
        <v>548</v>
      </c>
      <c r="BX647" s="193" t="s">
        <v>353</v>
      </c>
      <c r="BY647" s="193" t="s">
        <v>646</v>
      </c>
      <c r="BZ647" s="193" t="s">
        <v>182</v>
      </c>
      <c r="CA647" s="193" t="s">
        <v>620</v>
      </c>
      <c r="CB647" s="193" t="s">
        <v>500</v>
      </c>
    </row>
    <row r="648" spans="2:80" x14ac:dyDescent="0.2">
      <c r="B648" s="332" t="s">
        <v>172</v>
      </c>
      <c r="C648" s="332" t="s">
        <v>447</v>
      </c>
      <c r="D648" s="332" t="s">
        <v>454</v>
      </c>
      <c r="E648" s="332" t="s">
        <v>638</v>
      </c>
      <c r="F648" s="332" t="s">
        <v>606</v>
      </c>
      <c r="G648" s="332" t="s">
        <v>119</v>
      </c>
      <c r="H648" s="332" t="s">
        <v>656</v>
      </c>
      <c r="I648" s="332" t="s">
        <v>403</v>
      </c>
      <c r="J648" s="332" t="s">
        <v>683</v>
      </c>
      <c r="K648" s="332" t="s">
        <v>351</v>
      </c>
      <c r="L648" s="332" t="s">
        <v>366</v>
      </c>
      <c r="M648" s="331" t="s">
        <v>649</v>
      </c>
      <c r="N648" s="333" t="s">
        <v>243</v>
      </c>
      <c r="O648" s="334" t="s">
        <v>546</v>
      </c>
      <c r="P648" s="332" t="s">
        <v>578</v>
      </c>
      <c r="Q648" s="332" t="s">
        <v>313</v>
      </c>
      <c r="R648" s="332" t="s">
        <v>537</v>
      </c>
      <c r="S648" s="332" t="s">
        <v>505</v>
      </c>
      <c r="T648" s="332" t="s">
        <v>185</v>
      </c>
      <c r="U648" s="332" t="s">
        <v>429</v>
      </c>
      <c r="V648" s="332" t="s">
        <v>73</v>
      </c>
      <c r="W648" s="332" t="s">
        <v>291</v>
      </c>
      <c r="X648" s="332" t="s">
        <v>270</v>
      </c>
      <c r="Y648" s="332" t="s">
        <v>209</v>
      </c>
      <c r="Z648" s="332" t="s">
        <v>143</v>
      </c>
      <c r="AC648" s="193" t="s">
        <v>427</v>
      </c>
      <c r="AD648" s="193" t="s">
        <v>537</v>
      </c>
      <c r="AE648" s="193" t="s">
        <v>133</v>
      </c>
      <c r="AF648" s="193" t="s">
        <v>185</v>
      </c>
      <c r="AG648" s="193" t="s">
        <v>538</v>
      </c>
      <c r="AH648" s="193" t="s">
        <v>415</v>
      </c>
      <c r="AI648" s="193" t="s">
        <v>447</v>
      </c>
      <c r="AJ648" s="193" t="s">
        <v>300</v>
      </c>
      <c r="AK648" s="193" t="s">
        <v>638</v>
      </c>
      <c r="AL648" s="193" t="s">
        <v>585</v>
      </c>
      <c r="AM648" s="193" t="s">
        <v>306</v>
      </c>
      <c r="AN648" s="335" t="s">
        <v>649</v>
      </c>
      <c r="AO648" s="336" t="s">
        <v>199</v>
      </c>
      <c r="AP648" s="337" t="s">
        <v>546</v>
      </c>
      <c r="AQ648" s="193" t="s">
        <v>643</v>
      </c>
      <c r="AR648" s="193" t="s">
        <v>140</v>
      </c>
      <c r="AS648" s="193" t="s">
        <v>291</v>
      </c>
      <c r="AT648" s="193" t="s">
        <v>331</v>
      </c>
      <c r="AU648" s="193" t="s">
        <v>209</v>
      </c>
      <c r="AV648" s="193" t="s">
        <v>333</v>
      </c>
      <c r="AW648" s="193" t="s">
        <v>550</v>
      </c>
      <c r="AX648" s="193" t="s">
        <v>656</v>
      </c>
      <c r="AY648" s="193" t="s">
        <v>263</v>
      </c>
      <c r="AZ648" s="193" t="s">
        <v>683</v>
      </c>
      <c r="BA648" s="193" t="s">
        <v>237</v>
      </c>
      <c r="BD648" s="193" t="s">
        <v>503</v>
      </c>
      <c r="BE648" s="193" t="s">
        <v>308</v>
      </c>
      <c r="BF648" s="193" t="s">
        <v>331</v>
      </c>
      <c r="BG648" s="193" t="s">
        <v>614</v>
      </c>
      <c r="BH648" s="193" t="s">
        <v>235</v>
      </c>
      <c r="BI648" s="193" t="s">
        <v>529</v>
      </c>
      <c r="BJ648" s="193" t="s">
        <v>241</v>
      </c>
      <c r="BK648" s="193" t="s">
        <v>405</v>
      </c>
      <c r="BL648" s="193" t="s">
        <v>264</v>
      </c>
      <c r="BM648" s="193" t="s">
        <v>506</v>
      </c>
      <c r="BN648" s="193" t="s">
        <v>4</v>
      </c>
      <c r="BO648" s="335" t="s">
        <v>178</v>
      </c>
      <c r="BP648" s="336" t="s">
        <v>693</v>
      </c>
      <c r="BQ648" s="337" t="s">
        <v>232</v>
      </c>
      <c r="BR648" s="193" t="s">
        <v>135</v>
      </c>
      <c r="BS648" s="193" t="s">
        <v>324</v>
      </c>
      <c r="BT648" s="193" t="s">
        <v>522</v>
      </c>
      <c r="BU648" s="193" t="s">
        <v>511</v>
      </c>
      <c r="BV648" s="193" t="s">
        <v>672</v>
      </c>
      <c r="BW648" s="193" t="s">
        <v>341</v>
      </c>
      <c r="BX648" s="193" t="s">
        <v>645</v>
      </c>
      <c r="BY648" s="193" t="s">
        <v>198</v>
      </c>
      <c r="BZ648" s="193" t="s">
        <v>479</v>
      </c>
      <c r="CA648" s="193" t="s">
        <v>344</v>
      </c>
      <c r="CB648" s="193" t="s">
        <v>619</v>
      </c>
    </row>
    <row r="649" spans="2:80" x14ac:dyDescent="0.2">
      <c r="B649" s="342" t="s">
        <v>562</v>
      </c>
      <c r="C649" s="342" t="s">
        <v>577</v>
      </c>
      <c r="D649" s="342" t="s">
        <v>659</v>
      </c>
      <c r="E649" s="342" t="s">
        <v>108</v>
      </c>
      <c r="F649" s="342" t="s">
        <v>486</v>
      </c>
      <c r="G649" s="342" t="s">
        <v>446</v>
      </c>
      <c r="H649" s="342" t="s">
        <v>687</v>
      </c>
      <c r="I649" s="342" t="s">
        <v>297</v>
      </c>
      <c r="J649" s="342" t="s">
        <v>322</v>
      </c>
      <c r="K649" s="342" t="s">
        <v>604</v>
      </c>
      <c r="L649" s="342" t="s">
        <v>110</v>
      </c>
      <c r="M649" s="342" t="s">
        <v>440</v>
      </c>
      <c r="N649" s="331" t="s">
        <v>617</v>
      </c>
      <c r="O649" s="342" t="s">
        <v>259</v>
      </c>
      <c r="P649" s="342" t="s">
        <v>569</v>
      </c>
      <c r="Q649" s="342" t="s">
        <v>458</v>
      </c>
      <c r="R649" s="342" t="s">
        <v>248</v>
      </c>
      <c r="S649" s="342" t="s">
        <v>469</v>
      </c>
      <c r="T649" s="342" t="s">
        <v>194</v>
      </c>
      <c r="U649" s="342" t="s">
        <v>385</v>
      </c>
      <c r="V649" s="342" t="s">
        <v>334</v>
      </c>
      <c r="W649" s="342" t="s">
        <v>271</v>
      </c>
      <c r="X649" s="342" t="s">
        <v>210</v>
      </c>
      <c r="Y649" s="342" t="s">
        <v>128</v>
      </c>
      <c r="Z649" s="342" t="s">
        <v>70</v>
      </c>
      <c r="AC649" s="343" t="s">
        <v>194</v>
      </c>
      <c r="AD649" s="343" t="s">
        <v>458</v>
      </c>
      <c r="AE649" s="343" t="s">
        <v>469</v>
      </c>
      <c r="AF649" s="343" t="s">
        <v>385</v>
      </c>
      <c r="AG649" s="343" t="s">
        <v>248</v>
      </c>
      <c r="AH649" s="343" t="s">
        <v>108</v>
      </c>
      <c r="AI649" s="343" t="s">
        <v>562</v>
      </c>
      <c r="AJ649" s="343" t="s">
        <v>659</v>
      </c>
      <c r="AK649" s="343" t="s">
        <v>486</v>
      </c>
      <c r="AL649" s="343" t="s">
        <v>577</v>
      </c>
      <c r="AM649" s="343" t="s">
        <v>259</v>
      </c>
      <c r="AN649" s="343" t="s">
        <v>110</v>
      </c>
      <c r="AO649" s="335" t="s">
        <v>617</v>
      </c>
      <c r="AP649" s="343" t="s">
        <v>569</v>
      </c>
      <c r="AQ649" s="343" t="s">
        <v>440</v>
      </c>
      <c r="AR649" s="343" t="s">
        <v>128</v>
      </c>
      <c r="AS649" s="343" t="s">
        <v>334</v>
      </c>
      <c r="AT649" s="343" t="s">
        <v>210</v>
      </c>
      <c r="AU649" s="343" t="s">
        <v>70</v>
      </c>
      <c r="AV649" s="343" t="s">
        <v>271</v>
      </c>
      <c r="AW649" s="343" t="s">
        <v>322</v>
      </c>
      <c r="AX649" s="343" t="s">
        <v>446</v>
      </c>
      <c r="AY649" s="343" t="s">
        <v>297</v>
      </c>
      <c r="AZ649" s="343" t="s">
        <v>604</v>
      </c>
      <c r="BA649" s="343" t="s">
        <v>687</v>
      </c>
      <c r="BD649" s="343" t="s">
        <v>608</v>
      </c>
      <c r="BE649" s="343" t="s">
        <v>374</v>
      </c>
      <c r="BF649" s="343" t="s">
        <v>517</v>
      </c>
      <c r="BG649" s="343" t="s">
        <v>334</v>
      </c>
      <c r="BH649" s="343" t="s">
        <v>613</v>
      </c>
      <c r="BI649" s="343" t="s">
        <v>248</v>
      </c>
      <c r="BJ649" s="343" t="s">
        <v>580</v>
      </c>
      <c r="BK649" s="343" t="s">
        <v>257</v>
      </c>
      <c r="BL649" s="343" t="s">
        <v>102</v>
      </c>
      <c r="BM649" s="343" t="s">
        <v>527</v>
      </c>
      <c r="BN649" s="343" t="s">
        <v>173</v>
      </c>
      <c r="BO649" s="343" t="s">
        <v>340</v>
      </c>
      <c r="BP649" s="335" t="s">
        <v>617</v>
      </c>
      <c r="BQ649" s="343" t="s">
        <v>127</v>
      </c>
      <c r="BR649" s="343" t="s">
        <v>508</v>
      </c>
      <c r="BS649" s="343" t="s">
        <v>302</v>
      </c>
      <c r="BT649" s="343" t="s">
        <v>560</v>
      </c>
      <c r="BU649" s="343" t="s">
        <v>348</v>
      </c>
      <c r="BV649" s="343" t="s">
        <v>510</v>
      </c>
      <c r="BW649" s="343" t="s">
        <v>322</v>
      </c>
      <c r="BX649" s="343" t="s">
        <v>195</v>
      </c>
      <c r="BY649" s="343" t="s">
        <v>486</v>
      </c>
      <c r="BZ649" s="343" t="s">
        <v>0</v>
      </c>
      <c r="CA649" s="343" t="s">
        <v>673</v>
      </c>
      <c r="CB649" s="343" t="s">
        <v>347</v>
      </c>
    </row>
    <row r="650" spans="2:80" x14ac:dyDescent="0.2">
      <c r="B650" s="332" t="s">
        <v>629</v>
      </c>
      <c r="C650" s="332" t="s">
        <v>266</v>
      </c>
      <c r="D650" s="332" t="s">
        <v>406</v>
      </c>
      <c r="E650" s="332" t="s">
        <v>500</v>
      </c>
      <c r="F650" s="332" t="s">
        <v>623</v>
      </c>
      <c r="G650" s="332" t="s">
        <v>169</v>
      </c>
      <c r="H650" s="332" t="s">
        <v>204</v>
      </c>
      <c r="I650" s="332" t="s">
        <v>640</v>
      </c>
      <c r="J650" s="332" t="s">
        <v>462</v>
      </c>
      <c r="K650" s="332" t="s">
        <v>675</v>
      </c>
      <c r="L650" s="332" t="s">
        <v>589</v>
      </c>
      <c r="M650" s="334" t="s">
        <v>137</v>
      </c>
      <c r="N650" s="333" t="s">
        <v>594</v>
      </c>
      <c r="O650" s="331" t="s">
        <v>358</v>
      </c>
      <c r="P650" s="332" t="s">
        <v>398</v>
      </c>
      <c r="Q650" s="332" t="s">
        <v>504</v>
      </c>
      <c r="R650" s="332" t="s">
        <v>379</v>
      </c>
      <c r="S650" s="332" t="s">
        <v>428</v>
      </c>
      <c r="T650" s="332" t="s">
        <v>387</v>
      </c>
      <c r="U650" s="332" t="s">
        <v>362</v>
      </c>
      <c r="V650" s="332" t="s">
        <v>269</v>
      </c>
      <c r="W650" s="332" t="s">
        <v>212</v>
      </c>
      <c r="X650" s="332" t="s">
        <v>142</v>
      </c>
      <c r="Y650" s="332" t="s">
        <v>72</v>
      </c>
      <c r="Z650" s="332" t="s">
        <v>332</v>
      </c>
      <c r="AC650" s="193" t="s">
        <v>386</v>
      </c>
      <c r="AD650" s="193" t="s">
        <v>379</v>
      </c>
      <c r="AE650" s="193" t="s">
        <v>309</v>
      </c>
      <c r="AF650" s="193" t="s">
        <v>387</v>
      </c>
      <c r="AG650" s="193" t="s">
        <v>506</v>
      </c>
      <c r="AH650" s="193" t="s">
        <v>645</v>
      </c>
      <c r="AI650" s="193" t="s">
        <v>266</v>
      </c>
      <c r="AJ650" s="193" t="s">
        <v>655</v>
      </c>
      <c r="AK650" s="193" t="s">
        <v>500</v>
      </c>
      <c r="AL650" s="193" t="s">
        <v>521</v>
      </c>
      <c r="AM650" s="193" t="s">
        <v>570</v>
      </c>
      <c r="AN650" s="337" t="s">
        <v>137</v>
      </c>
      <c r="AO650" s="336" t="s">
        <v>477</v>
      </c>
      <c r="AP650" s="335" t="s">
        <v>358</v>
      </c>
      <c r="AQ650" s="193" t="s">
        <v>634</v>
      </c>
      <c r="AR650" s="193" t="s">
        <v>71</v>
      </c>
      <c r="AS650" s="193" t="s">
        <v>212</v>
      </c>
      <c r="AT650" s="193" t="s">
        <v>74</v>
      </c>
      <c r="AU650" s="193" t="s">
        <v>72</v>
      </c>
      <c r="AV650" s="193" t="s">
        <v>272</v>
      </c>
      <c r="AW650" s="193" t="s">
        <v>101</v>
      </c>
      <c r="AX650" s="193" t="s">
        <v>204</v>
      </c>
      <c r="AY650" s="193" t="s">
        <v>664</v>
      </c>
      <c r="AZ650" s="193" t="s">
        <v>462</v>
      </c>
      <c r="BA650" s="193" t="s">
        <v>625</v>
      </c>
      <c r="BD650" s="193" t="s">
        <v>370</v>
      </c>
      <c r="BE650" s="193" t="s">
        <v>685</v>
      </c>
      <c r="BF650" s="193" t="s">
        <v>416</v>
      </c>
      <c r="BG650" s="193" t="s">
        <v>637</v>
      </c>
      <c r="BH650" s="193" t="s">
        <v>333</v>
      </c>
      <c r="BI650" s="193" t="s">
        <v>399</v>
      </c>
      <c r="BJ650" s="193" t="s">
        <v>254</v>
      </c>
      <c r="BK650" s="193" t="s">
        <v>667</v>
      </c>
      <c r="BL650" s="193" t="s">
        <v>337</v>
      </c>
      <c r="BM650" s="193" t="s">
        <v>615</v>
      </c>
      <c r="BN650" s="193" t="s">
        <v>507</v>
      </c>
      <c r="BO650" s="337" t="s">
        <v>627</v>
      </c>
      <c r="BP650" s="336" t="s">
        <v>99</v>
      </c>
      <c r="BQ650" s="335" t="s">
        <v>616</v>
      </c>
      <c r="BR650" s="193" t="s">
        <v>183</v>
      </c>
      <c r="BS650" s="193" t="s">
        <v>550</v>
      </c>
      <c r="BT650" s="193" t="s">
        <v>343</v>
      </c>
      <c r="BU650" s="193" t="s">
        <v>583</v>
      </c>
      <c r="BV650" s="193" t="s">
        <v>319</v>
      </c>
      <c r="BW650" s="193" t="s">
        <v>298</v>
      </c>
      <c r="BX650" s="193" t="s">
        <v>346</v>
      </c>
      <c r="BY650" s="193" t="s">
        <v>166</v>
      </c>
      <c r="BZ650" s="193" t="s">
        <v>655</v>
      </c>
      <c r="CA650" s="193" t="s">
        <v>512</v>
      </c>
      <c r="CB650" s="193" t="s">
        <v>177</v>
      </c>
    </row>
    <row r="651" spans="2:80" x14ac:dyDescent="0.2">
      <c r="B651" s="332" t="s">
        <v>552</v>
      </c>
      <c r="C651" s="332" t="s">
        <v>415</v>
      </c>
      <c r="D651" s="332" t="s">
        <v>655</v>
      </c>
      <c r="E651" s="332" t="s">
        <v>585</v>
      </c>
      <c r="F651" s="332" t="s">
        <v>124</v>
      </c>
      <c r="G651" s="332" t="s">
        <v>581</v>
      </c>
      <c r="H651" s="332" t="s">
        <v>550</v>
      </c>
      <c r="I651" s="332" t="s">
        <v>664</v>
      </c>
      <c r="J651" s="332" t="s">
        <v>237</v>
      </c>
      <c r="K651" s="332" t="s">
        <v>371</v>
      </c>
      <c r="L651" s="334" t="s">
        <v>616</v>
      </c>
      <c r="M651" s="332" t="s">
        <v>306</v>
      </c>
      <c r="N651" s="333" t="s">
        <v>477</v>
      </c>
      <c r="O651" s="332" t="s">
        <v>643</v>
      </c>
      <c r="P651" s="331" t="s">
        <v>317</v>
      </c>
      <c r="Q651" s="332" t="s">
        <v>468</v>
      </c>
      <c r="R651" s="332" t="s">
        <v>427</v>
      </c>
      <c r="S651" s="332" t="s">
        <v>309</v>
      </c>
      <c r="T651" s="332" t="s">
        <v>538</v>
      </c>
      <c r="U651" s="332" t="s">
        <v>254</v>
      </c>
      <c r="V651" s="332" t="s">
        <v>1</v>
      </c>
      <c r="W651" s="332" t="s">
        <v>140</v>
      </c>
      <c r="X651" s="332" t="s">
        <v>74</v>
      </c>
      <c r="Y651" s="332" t="s">
        <v>333</v>
      </c>
      <c r="Z651" s="332" t="s">
        <v>190</v>
      </c>
      <c r="AC651" s="193" t="s">
        <v>468</v>
      </c>
      <c r="AD651" s="193" t="s">
        <v>362</v>
      </c>
      <c r="AE651" s="193" t="s">
        <v>505</v>
      </c>
      <c r="AF651" s="193" t="s">
        <v>504</v>
      </c>
      <c r="AG651" s="193" t="s">
        <v>254</v>
      </c>
      <c r="AH651" s="193" t="s">
        <v>552</v>
      </c>
      <c r="AI651" s="193" t="s">
        <v>623</v>
      </c>
      <c r="AJ651" s="193" t="s">
        <v>454</v>
      </c>
      <c r="AK651" s="193" t="s">
        <v>629</v>
      </c>
      <c r="AL651" s="193" t="s">
        <v>124</v>
      </c>
      <c r="AM651" s="337" t="s">
        <v>616</v>
      </c>
      <c r="AN651" s="193" t="s">
        <v>398</v>
      </c>
      <c r="AO651" s="336" t="s">
        <v>243</v>
      </c>
      <c r="AP651" s="193" t="s">
        <v>589</v>
      </c>
      <c r="AQ651" s="335" t="s">
        <v>317</v>
      </c>
      <c r="AR651" s="193" t="s">
        <v>1</v>
      </c>
      <c r="AS651" s="193" t="s">
        <v>332</v>
      </c>
      <c r="AT651" s="193" t="s">
        <v>270</v>
      </c>
      <c r="AU651" s="193" t="s">
        <v>269</v>
      </c>
      <c r="AV651" s="193" t="s">
        <v>190</v>
      </c>
      <c r="AW651" s="193" t="s">
        <v>581</v>
      </c>
      <c r="AX651" s="193" t="s">
        <v>675</v>
      </c>
      <c r="AY651" s="193" t="s">
        <v>403</v>
      </c>
      <c r="AZ651" s="193" t="s">
        <v>169</v>
      </c>
      <c r="BA651" s="193" t="s">
        <v>371</v>
      </c>
      <c r="BD651" s="193" t="s">
        <v>291</v>
      </c>
      <c r="BE651" s="193" t="s">
        <v>411</v>
      </c>
      <c r="BF651" s="193" t="s">
        <v>692</v>
      </c>
      <c r="BG651" s="193" t="s">
        <v>303</v>
      </c>
      <c r="BH651" s="193" t="s">
        <v>367</v>
      </c>
      <c r="BI651" s="193" t="s">
        <v>252</v>
      </c>
      <c r="BJ651" s="193" t="s">
        <v>670</v>
      </c>
      <c r="BK651" s="193" t="s">
        <v>505</v>
      </c>
      <c r="BL651" s="193" t="s">
        <v>489</v>
      </c>
      <c r="BM651" s="193" t="s">
        <v>336</v>
      </c>
      <c r="BN651" s="337" t="s">
        <v>481</v>
      </c>
      <c r="BO651" s="193" t="s">
        <v>117</v>
      </c>
      <c r="BP651" s="336" t="s">
        <v>671</v>
      </c>
      <c r="BQ651" s="193" t="s">
        <v>339</v>
      </c>
      <c r="BR651" s="335" t="s">
        <v>546</v>
      </c>
      <c r="BS651" s="193" t="s">
        <v>509</v>
      </c>
      <c r="BT651" s="193" t="s">
        <v>351</v>
      </c>
      <c r="BU651" s="193" t="s">
        <v>312</v>
      </c>
      <c r="BV651" s="193" t="s">
        <v>307</v>
      </c>
      <c r="BW651" s="193" t="s">
        <v>557</v>
      </c>
      <c r="BX651" s="193" t="s">
        <v>490</v>
      </c>
      <c r="BY651" s="193" t="s">
        <v>345</v>
      </c>
      <c r="BZ651" s="193" t="s">
        <v>618</v>
      </c>
      <c r="CA651" s="193" t="s">
        <v>172</v>
      </c>
      <c r="CB651" s="193" t="s">
        <v>484</v>
      </c>
    </row>
    <row r="652" spans="2:80" x14ac:dyDescent="0.2">
      <c r="B652" s="332" t="s">
        <v>308</v>
      </c>
      <c r="C652" s="332" t="s">
        <v>200</v>
      </c>
      <c r="D652" s="332" t="s">
        <v>482</v>
      </c>
      <c r="E652" s="332" t="s">
        <v>459</v>
      </c>
      <c r="F652" s="332" t="s">
        <v>599</v>
      </c>
      <c r="G652" s="332" t="s">
        <v>587</v>
      </c>
      <c r="H652" s="332" t="s">
        <v>134</v>
      </c>
      <c r="I652" s="332" t="s">
        <v>650</v>
      </c>
      <c r="J652" s="332" t="s">
        <v>97</v>
      </c>
      <c r="K652" s="334" t="s">
        <v>619</v>
      </c>
      <c r="L652" s="332" t="s">
        <v>433</v>
      </c>
      <c r="M652" s="332" t="s">
        <v>376</v>
      </c>
      <c r="N652" s="333" t="s">
        <v>105</v>
      </c>
      <c r="O652" s="332" t="s">
        <v>511</v>
      </c>
      <c r="P652" s="332" t="s">
        <v>474</v>
      </c>
      <c r="Q652" s="331" t="s">
        <v>151</v>
      </c>
      <c r="R652" s="332" t="s">
        <v>81</v>
      </c>
      <c r="S652" s="332" t="s">
        <v>4</v>
      </c>
      <c r="T652" s="332" t="s">
        <v>280</v>
      </c>
      <c r="U652" s="332" t="s">
        <v>219</v>
      </c>
      <c r="V652" s="332" t="s">
        <v>545</v>
      </c>
      <c r="W652" s="332" t="s">
        <v>264</v>
      </c>
      <c r="X652" s="332" t="s">
        <v>677</v>
      </c>
      <c r="Y652" s="332" t="s">
        <v>497</v>
      </c>
      <c r="Z652" s="332" t="s">
        <v>304</v>
      </c>
      <c r="AC652" s="193" t="s">
        <v>146</v>
      </c>
      <c r="AD652" s="193" t="s">
        <v>148</v>
      </c>
      <c r="AE652" s="193" t="s">
        <v>147</v>
      </c>
      <c r="AF652" s="193" t="s">
        <v>78</v>
      </c>
      <c r="AG652" s="193" t="s">
        <v>197</v>
      </c>
      <c r="AH652" s="193" t="s">
        <v>587</v>
      </c>
      <c r="AI652" s="193" t="s">
        <v>314</v>
      </c>
      <c r="AJ652" s="193" t="s">
        <v>350</v>
      </c>
      <c r="AK652" s="193" t="s">
        <v>573</v>
      </c>
      <c r="AL652" s="337" t="s">
        <v>619</v>
      </c>
      <c r="AM652" s="193" t="s">
        <v>161</v>
      </c>
      <c r="AN652" s="193" t="s">
        <v>163</v>
      </c>
      <c r="AO652" s="336" t="s">
        <v>162</v>
      </c>
      <c r="AP652" s="193" t="s">
        <v>93</v>
      </c>
      <c r="AQ652" s="193" t="s">
        <v>228</v>
      </c>
      <c r="AR652" s="335" t="s">
        <v>151</v>
      </c>
      <c r="AS652" s="193" t="s">
        <v>153</v>
      </c>
      <c r="AT652" s="193" t="s">
        <v>152</v>
      </c>
      <c r="AU652" s="193" t="s">
        <v>83</v>
      </c>
      <c r="AV652" s="193" t="s">
        <v>219</v>
      </c>
      <c r="AW652" s="193" t="s">
        <v>479</v>
      </c>
      <c r="AX652" s="193" t="s">
        <v>490</v>
      </c>
      <c r="AY652" s="193" t="s">
        <v>646</v>
      </c>
      <c r="AZ652" s="193" t="s">
        <v>665</v>
      </c>
      <c r="BA652" s="193" t="s">
        <v>112</v>
      </c>
      <c r="BD652" s="193" t="s">
        <v>558</v>
      </c>
      <c r="BE652" s="193" t="s">
        <v>694</v>
      </c>
      <c r="BF652" s="193" t="s">
        <v>111</v>
      </c>
      <c r="BG652" s="193" t="s">
        <v>318</v>
      </c>
      <c r="BH652" s="193" t="s">
        <v>1</v>
      </c>
      <c r="BI652" s="193" t="s">
        <v>691</v>
      </c>
      <c r="BJ652" s="193" t="s">
        <v>427</v>
      </c>
      <c r="BK652" s="193" t="s">
        <v>408</v>
      </c>
      <c r="BL652" s="193" t="s">
        <v>214</v>
      </c>
      <c r="BM652" s="337" t="s">
        <v>192</v>
      </c>
      <c r="BN652" s="193" t="s">
        <v>369</v>
      </c>
      <c r="BO652" s="193" t="s">
        <v>686</v>
      </c>
      <c r="BP652" s="336" t="s">
        <v>217</v>
      </c>
      <c r="BQ652" s="193" t="s">
        <v>477</v>
      </c>
      <c r="BR652" s="193" t="s">
        <v>516</v>
      </c>
      <c r="BS652" s="335" t="s">
        <v>237</v>
      </c>
      <c r="BT652" s="193" t="s">
        <v>222</v>
      </c>
      <c r="BU652" s="193" t="s">
        <v>363</v>
      </c>
      <c r="BV652" s="193" t="s">
        <v>525</v>
      </c>
      <c r="BW652" s="193" t="s">
        <v>432</v>
      </c>
      <c r="BX652" s="193" t="s">
        <v>226</v>
      </c>
      <c r="BY652" s="193" t="s">
        <v>574</v>
      </c>
      <c r="BZ652" s="193" t="s">
        <v>124</v>
      </c>
      <c r="CA652" s="193" t="s">
        <v>435</v>
      </c>
      <c r="CB652" s="193" t="s">
        <v>455</v>
      </c>
    </row>
    <row r="653" spans="2:80" x14ac:dyDescent="0.2">
      <c r="B653" s="332" t="s">
        <v>547</v>
      </c>
      <c r="C653" s="332" t="s">
        <v>556</v>
      </c>
      <c r="D653" s="332" t="s">
        <v>622</v>
      </c>
      <c r="E653" s="332" t="s">
        <v>364</v>
      </c>
      <c r="F653" s="332" t="s">
        <v>367</v>
      </c>
      <c r="G653" s="332" t="s">
        <v>573</v>
      </c>
      <c r="H653" s="332" t="s">
        <v>230</v>
      </c>
      <c r="I653" s="332" t="s">
        <v>630</v>
      </c>
      <c r="J653" s="334" t="s">
        <v>618</v>
      </c>
      <c r="K653" s="332" t="s">
        <v>314</v>
      </c>
      <c r="L653" s="332" t="s">
        <v>239</v>
      </c>
      <c r="M653" s="332" t="s">
        <v>491</v>
      </c>
      <c r="N653" s="333" t="s">
        <v>509</v>
      </c>
      <c r="O653" s="332" t="s">
        <v>473</v>
      </c>
      <c r="P653" s="332" t="s">
        <v>251</v>
      </c>
      <c r="Q653" s="332" t="s">
        <v>83</v>
      </c>
      <c r="R653" s="331" t="s">
        <v>339</v>
      </c>
      <c r="S653" s="332" t="s">
        <v>277</v>
      </c>
      <c r="T653" s="332" t="s">
        <v>216</v>
      </c>
      <c r="U653" s="332" t="s">
        <v>153</v>
      </c>
      <c r="V653" s="332" t="s">
        <v>670</v>
      </c>
      <c r="W653" s="332" t="s">
        <v>412</v>
      </c>
      <c r="X653" s="332" t="s">
        <v>109</v>
      </c>
      <c r="Y653" s="332" t="s">
        <v>478</v>
      </c>
      <c r="Z653" s="332" t="s">
        <v>120</v>
      </c>
      <c r="AC653" s="193" t="s">
        <v>144</v>
      </c>
      <c r="AD653" s="193" t="s">
        <v>336</v>
      </c>
      <c r="AE653" s="193" t="s">
        <v>241</v>
      </c>
      <c r="AF653" s="193" t="s">
        <v>213</v>
      </c>
      <c r="AG653" s="193" t="s">
        <v>337</v>
      </c>
      <c r="AH653" s="193" t="s">
        <v>596</v>
      </c>
      <c r="AI653" s="193" t="s">
        <v>230</v>
      </c>
      <c r="AJ653" s="193" t="s">
        <v>650</v>
      </c>
      <c r="AK653" s="337" t="s">
        <v>618</v>
      </c>
      <c r="AL653" s="193" t="s">
        <v>255</v>
      </c>
      <c r="AM653" s="193" t="s">
        <v>159</v>
      </c>
      <c r="AN653" s="193" t="s">
        <v>345</v>
      </c>
      <c r="AO653" s="336" t="s">
        <v>344</v>
      </c>
      <c r="AP653" s="193" t="s">
        <v>121</v>
      </c>
      <c r="AQ653" s="193" t="s">
        <v>346</v>
      </c>
      <c r="AR653" s="193" t="s">
        <v>149</v>
      </c>
      <c r="AS653" s="335" t="s">
        <v>339</v>
      </c>
      <c r="AT653" s="193" t="s">
        <v>4</v>
      </c>
      <c r="AU653" s="193" t="s">
        <v>216</v>
      </c>
      <c r="AV653" s="193" t="s">
        <v>99</v>
      </c>
      <c r="AW653" s="193" t="s">
        <v>177</v>
      </c>
      <c r="AX653" s="193" t="s">
        <v>626</v>
      </c>
      <c r="AY653" s="193" t="s">
        <v>669</v>
      </c>
      <c r="AZ653" s="193" t="s">
        <v>397</v>
      </c>
      <c r="BA653" s="193" t="s">
        <v>455</v>
      </c>
      <c r="BD653" s="193" t="s">
        <v>209</v>
      </c>
      <c r="BE653" s="193" t="s">
        <v>107</v>
      </c>
      <c r="BF653" s="193" t="s">
        <v>311</v>
      </c>
      <c r="BG653" s="193" t="s">
        <v>426</v>
      </c>
      <c r="BH653" s="193" t="s">
        <v>556</v>
      </c>
      <c r="BI653" s="193" t="s">
        <v>492</v>
      </c>
      <c r="BJ653" s="193" t="s">
        <v>109</v>
      </c>
      <c r="BK653" s="193" t="s">
        <v>429</v>
      </c>
      <c r="BL653" s="337" t="s">
        <v>165</v>
      </c>
      <c r="BM653" s="193" t="s">
        <v>213</v>
      </c>
      <c r="BN653" s="193" t="s">
        <v>654</v>
      </c>
      <c r="BO653" s="193" t="s">
        <v>410</v>
      </c>
      <c r="BP653" s="336" t="s">
        <v>485</v>
      </c>
      <c r="BQ653" s="193" t="s">
        <v>216</v>
      </c>
      <c r="BR653" s="193" t="s">
        <v>366</v>
      </c>
      <c r="BS653" s="193" t="s">
        <v>251</v>
      </c>
      <c r="BT653" s="335" t="s">
        <v>656</v>
      </c>
      <c r="BU653" s="193" t="s">
        <v>221</v>
      </c>
      <c r="BV653" s="193" t="s">
        <v>441</v>
      </c>
      <c r="BW653" s="193" t="s">
        <v>658</v>
      </c>
      <c r="BX653" s="193" t="s">
        <v>626</v>
      </c>
      <c r="BY653" s="193" t="s">
        <v>121</v>
      </c>
      <c r="BZ653" s="193" t="s">
        <v>573</v>
      </c>
      <c r="CA653" s="193" t="s">
        <v>454</v>
      </c>
      <c r="CB653" s="193" t="s">
        <v>100</v>
      </c>
    </row>
    <row r="654" spans="2:80" x14ac:dyDescent="0.2">
      <c r="B654" s="332" t="s">
        <v>575</v>
      </c>
      <c r="C654" s="332" t="s">
        <v>184</v>
      </c>
      <c r="D654" s="332" t="s">
        <v>260</v>
      </c>
      <c r="E654" s="332" t="s">
        <v>517</v>
      </c>
      <c r="F654" s="332" t="s">
        <v>493</v>
      </c>
      <c r="G654" s="332" t="s">
        <v>652</v>
      </c>
      <c r="H654" s="332" t="s">
        <v>609</v>
      </c>
      <c r="I654" s="334" t="s">
        <v>195</v>
      </c>
      <c r="J654" s="332" t="s">
        <v>597</v>
      </c>
      <c r="K654" s="332" t="s">
        <v>290</v>
      </c>
      <c r="L654" s="332" t="s">
        <v>542</v>
      </c>
      <c r="M654" s="332" t="s">
        <v>510</v>
      </c>
      <c r="N654" s="333" t="s">
        <v>129</v>
      </c>
      <c r="O654" s="332" t="s">
        <v>356</v>
      </c>
      <c r="P654" s="332" t="s">
        <v>391</v>
      </c>
      <c r="Q654" s="332" t="s">
        <v>340</v>
      </c>
      <c r="R654" s="332" t="s">
        <v>279</v>
      </c>
      <c r="S654" s="331" t="s">
        <v>218</v>
      </c>
      <c r="T654" s="332" t="s">
        <v>150</v>
      </c>
      <c r="U654" s="332" t="s">
        <v>80</v>
      </c>
      <c r="V654" s="332" t="s">
        <v>180</v>
      </c>
      <c r="W654" s="332" t="s">
        <v>514</v>
      </c>
      <c r="X654" s="332" t="s">
        <v>323</v>
      </c>
      <c r="Y654" s="332" t="s">
        <v>684</v>
      </c>
      <c r="Z654" s="332" t="s">
        <v>527</v>
      </c>
      <c r="AC654" s="193" t="s">
        <v>145</v>
      </c>
      <c r="AD654" s="193" t="s">
        <v>257</v>
      </c>
      <c r="AE654" s="193" t="s">
        <v>215</v>
      </c>
      <c r="AF654" s="193" t="s">
        <v>75</v>
      </c>
      <c r="AG654" s="193" t="s">
        <v>275</v>
      </c>
      <c r="AH654" s="193" t="s">
        <v>597</v>
      </c>
      <c r="AI654" s="193" t="s">
        <v>652</v>
      </c>
      <c r="AJ654" s="337" t="s">
        <v>195</v>
      </c>
      <c r="AK654" s="193" t="s">
        <v>290</v>
      </c>
      <c r="AL654" s="193" t="s">
        <v>609</v>
      </c>
      <c r="AM654" s="193" t="s">
        <v>160</v>
      </c>
      <c r="AN654" s="193" t="s">
        <v>347</v>
      </c>
      <c r="AO654" s="336" t="s">
        <v>227</v>
      </c>
      <c r="AP654" s="193" t="s">
        <v>90</v>
      </c>
      <c r="AQ654" s="193" t="s">
        <v>287</v>
      </c>
      <c r="AR654" s="193" t="s">
        <v>150</v>
      </c>
      <c r="AS654" s="193" t="s">
        <v>340</v>
      </c>
      <c r="AT654" s="335" t="s">
        <v>218</v>
      </c>
      <c r="AU654" s="193" t="s">
        <v>80</v>
      </c>
      <c r="AV654" s="193" t="s">
        <v>279</v>
      </c>
      <c r="AW654" s="193" t="s">
        <v>673</v>
      </c>
      <c r="AX654" s="193" t="s">
        <v>126</v>
      </c>
      <c r="AY654" s="193" t="s">
        <v>417</v>
      </c>
      <c r="AZ654" s="193" t="s">
        <v>586</v>
      </c>
      <c r="BA654" s="193" t="s">
        <v>544</v>
      </c>
      <c r="BD654" s="193" t="s">
        <v>116</v>
      </c>
      <c r="BE654" s="193" t="s">
        <v>212</v>
      </c>
      <c r="BF654" s="193" t="s">
        <v>567</v>
      </c>
      <c r="BG654" s="193" t="s">
        <v>103</v>
      </c>
      <c r="BH654" s="193" t="s">
        <v>425</v>
      </c>
      <c r="BI654" s="193" t="s">
        <v>104</v>
      </c>
      <c r="BJ654" s="193" t="s">
        <v>519</v>
      </c>
      <c r="BK654" s="337" t="s">
        <v>205</v>
      </c>
      <c r="BL654" s="193" t="s">
        <v>428</v>
      </c>
      <c r="BM654" s="193" t="s">
        <v>499</v>
      </c>
      <c r="BN654" s="193" t="s">
        <v>358</v>
      </c>
      <c r="BO654" s="193" t="s">
        <v>701</v>
      </c>
      <c r="BP654" s="336" t="s">
        <v>289</v>
      </c>
      <c r="BQ654" s="193" t="s">
        <v>381</v>
      </c>
      <c r="BR654" s="193" t="s">
        <v>220</v>
      </c>
      <c r="BS654" s="193" t="s">
        <v>555</v>
      </c>
      <c r="BT654" s="193" t="s">
        <v>434</v>
      </c>
      <c r="BU654" s="335" t="s">
        <v>675</v>
      </c>
      <c r="BV654" s="193" t="s">
        <v>225</v>
      </c>
      <c r="BW654" s="193" t="s">
        <v>265</v>
      </c>
      <c r="BX654" s="193" t="s">
        <v>136</v>
      </c>
      <c r="BY654" s="193" t="s">
        <v>515</v>
      </c>
      <c r="BZ654" s="193" t="s">
        <v>229</v>
      </c>
      <c r="CA654" s="193" t="s">
        <v>572</v>
      </c>
      <c r="CB654" s="193" t="s">
        <v>629</v>
      </c>
    </row>
    <row r="655" spans="2:80" x14ac:dyDescent="0.2">
      <c r="B655" s="332" t="s">
        <v>138</v>
      </c>
      <c r="C655" s="332" t="s">
        <v>400</v>
      </c>
      <c r="D655" s="332" t="s">
        <v>421</v>
      </c>
      <c r="E655" s="332" t="s">
        <v>653</v>
      </c>
      <c r="F655" s="332" t="s">
        <v>116</v>
      </c>
      <c r="G655" s="332" t="s">
        <v>380</v>
      </c>
      <c r="H655" s="334" t="s">
        <v>620</v>
      </c>
      <c r="I655" s="332" t="s">
        <v>350</v>
      </c>
      <c r="J655" s="332" t="s">
        <v>572</v>
      </c>
      <c r="K655" s="332" t="s">
        <v>651</v>
      </c>
      <c r="L655" s="332" t="s">
        <v>327</v>
      </c>
      <c r="M655" s="332" t="s">
        <v>176</v>
      </c>
      <c r="N655" s="333" t="s">
        <v>434</v>
      </c>
      <c r="O655" s="332" t="s">
        <v>392</v>
      </c>
      <c r="P655" s="332" t="s">
        <v>541</v>
      </c>
      <c r="Q655" s="332" t="s">
        <v>267</v>
      </c>
      <c r="R655" s="332" t="s">
        <v>220</v>
      </c>
      <c r="S655" s="332" t="s">
        <v>152</v>
      </c>
      <c r="T655" s="331" t="s">
        <v>82</v>
      </c>
      <c r="U655" s="332" t="s">
        <v>338</v>
      </c>
      <c r="V655" s="332" t="s">
        <v>205</v>
      </c>
      <c r="W655" s="332" t="s">
        <v>681</v>
      </c>
      <c r="X655" s="332" t="s">
        <v>463</v>
      </c>
      <c r="Y655" s="332" t="s">
        <v>244</v>
      </c>
      <c r="Z655" s="332" t="s">
        <v>438</v>
      </c>
      <c r="AC655" s="193" t="s">
        <v>76</v>
      </c>
      <c r="AD655" s="193" t="s">
        <v>104</v>
      </c>
      <c r="AE655" s="193" t="s">
        <v>79</v>
      </c>
      <c r="AF655" s="193" t="s">
        <v>77</v>
      </c>
      <c r="AG655" s="193" t="s">
        <v>276</v>
      </c>
      <c r="AH655" s="193" t="s">
        <v>134</v>
      </c>
      <c r="AI655" s="337" t="s">
        <v>620</v>
      </c>
      <c r="AJ655" s="193" t="s">
        <v>574</v>
      </c>
      <c r="AK655" s="193" t="s">
        <v>572</v>
      </c>
      <c r="AL655" s="193" t="s">
        <v>97</v>
      </c>
      <c r="AM655" s="193" t="s">
        <v>91</v>
      </c>
      <c r="AN655" s="193" t="s">
        <v>229</v>
      </c>
      <c r="AO655" s="336" t="s">
        <v>94</v>
      </c>
      <c r="AP655" s="193" t="s">
        <v>92</v>
      </c>
      <c r="AQ655" s="193" t="s">
        <v>288</v>
      </c>
      <c r="AR655" s="193" t="s">
        <v>81</v>
      </c>
      <c r="AS655" s="193" t="s">
        <v>220</v>
      </c>
      <c r="AT655" s="193" t="s">
        <v>84</v>
      </c>
      <c r="AU655" s="335" t="s">
        <v>82</v>
      </c>
      <c r="AV655" s="193" t="s">
        <v>280</v>
      </c>
      <c r="AW655" s="193" t="s">
        <v>563</v>
      </c>
      <c r="AX655" s="193" t="s">
        <v>678</v>
      </c>
      <c r="AY655" s="193" t="s">
        <v>439</v>
      </c>
      <c r="AZ655" s="193" t="s">
        <v>305</v>
      </c>
      <c r="BA655" s="193" t="s">
        <v>660</v>
      </c>
      <c r="BD655" s="193" t="s">
        <v>325</v>
      </c>
      <c r="BE655" s="193" t="s">
        <v>482</v>
      </c>
      <c r="BF655" s="193" t="s">
        <v>211</v>
      </c>
      <c r="BG655" s="193" t="s">
        <v>566</v>
      </c>
      <c r="BH655" s="193" t="s">
        <v>582</v>
      </c>
      <c r="BI655" s="193" t="s">
        <v>639</v>
      </c>
      <c r="BJ655" s="337" t="s">
        <v>197</v>
      </c>
      <c r="BK655" s="193" t="s">
        <v>354</v>
      </c>
      <c r="BL655" s="193" t="s">
        <v>497</v>
      </c>
      <c r="BM655" s="193" t="s">
        <v>113</v>
      </c>
      <c r="BN655" s="193" t="s">
        <v>219</v>
      </c>
      <c r="BO655" s="193" t="s">
        <v>570</v>
      </c>
      <c r="BP655" s="336" t="s">
        <v>375</v>
      </c>
      <c r="BQ655" s="193" t="s">
        <v>431</v>
      </c>
      <c r="BR655" s="193" t="s">
        <v>355</v>
      </c>
      <c r="BS655" s="193" t="s">
        <v>528</v>
      </c>
      <c r="BT655" s="193" t="s">
        <v>164</v>
      </c>
      <c r="BU655" s="193" t="s">
        <v>433</v>
      </c>
      <c r="BV655" s="335" t="s">
        <v>263</v>
      </c>
      <c r="BW655" s="193" t="s">
        <v>224</v>
      </c>
      <c r="BX655" s="193" t="s">
        <v>521</v>
      </c>
      <c r="BY655" s="193" t="s">
        <v>437</v>
      </c>
      <c r="BZ655" s="193" t="s">
        <v>669</v>
      </c>
      <c r="CA655" s="193" t="s">
        <v>228</v>
      </c>
      <c r="CB655" s="193" t="s">
        <v>134</v>
      </c>
    </row>
    <row r="656" spans="2:80" x14ac:dyDescent="0.2">
      <c r="B656" s="332" t="s">
        <v>524</v>
      </c>
      <c r="C656" s="332" t="s">
        <v>637</v>
      </c>
      <c r="D656" s="332" t="s">
        <v>245</v>
      </c>
      <c r="E656" s="332" t="s">
        <v>318</v>
      </c>
      <c r="F656" s="332" t="s">
        <v>442</v>
      </c>
      <c r="G656" s="334" t="s">
        <v>166</v>
      </c>
      <c r="H656" s="332" t="s">
        <v>596</v>
      </c>
      <c r="I656" s="332" t="s">
        <v>574</v>
      </c>
      <c r="J656" s="332" t="s">
        <v>255</v>
      </c>
      <c r="K656" s="332" t="s">
        <v>579</v>
      </c>
      <c r="L656" s="332" t="s">
        <v>456</v>
      </c>
      <c r="M656" s="332" t="s">
        <v>432</v>
      </c>
      <c r="N656" s="333" t="s">
        <v>393</v>
      </c>
      <c r="O656" s="332" t="s">
        <v>191</v>
      </c>
      <c r="P656" s="332" t="s">
        <v>298</v>
      </c>
      <c r="Q656" s="332" t="s">
        <v>217</v>
      </c>
      <c r="R656" s="332" t="s">
        <v>149</v>
      </c>
      <c r="S656" s="332" t="s">
        <v>84</v>
      </c>
      <c r="T656" s="332" t="s">
        <v>99</v>
      </c>
      <c r="U656" s="331" t="s">
        <v>278</v>
      </c>
      <c r="V656" s="332" t="s">
        <v>559</v>
      </c>
      <c r="W656" s="332" t="s">
        <v>359</v>
      </c>
      <c r="X656" s="332" t="s">
        <v>399</v>
      </c>
      <c r="Y656" s="332" t="s">
        <v>372</v>
      </c>
      <c r="Z656" s="332" t="s">
        <v>691</v>
      </c>
      <c r="AC656" s="193" t="s">
        <v>214</v>
      </c>
      <c r="AD656" s="193" t="s">
        <v>335</v>
      </c>
      <c r="AE656" s="193" t="s">
        <v>274</v>
      </c>
      <c r="AF656" s="193" t="s">
        <v>273</v>
      </c>
      <c r="AG656" s="193" t="s">
        <v>175</v>
      </c>
      <c r="AH656" s="337" t="s">
        <v>166</v>
      </c>
      <c r="AI656" s="193" t="s">
        <v>651</v>
      </c>
      <c r="AJ656" s="193" t="s">
        <v>630</v>
      </c>
      <c r="AK656" s="193" t="s">
        <v>380</v>
      </c>
      <c r="AL656" s="193" t="s">
        <v>579</v>
      </c>
      <c r="AM656" s="193" t="s">
        <v>226</v>
      </c>
      <c r="AN656" s="193" t="s">
        <v>182</v>
      </c>
      <c r="AO656" s="336" t="s">
        <v>285</v>
      </c>
      <c r="AP656" s="193" t="s">
        <v>284</v>
      </c>
      <c r="AQ656" s="193" t="s">
        <v>286</v>
      </c>
      <c r="AR656" s="193" t="s">
        <v>217</v>
      </c>
      <c r="AS656" s="193" t="s">
        <v>338</v>
      </c>
      <c r="AT656" s="193" t="s">
        <v>277</v>
      </c>
      <c r="AU656" s="193" t="s">
        <v>267</v>
      </c>
      <c r="AV656" s="335" t="s">
        <v>278</v>
      </c>
      <c r="AW656" s="193" t="s">
        <v>607</v>
      </c>
      <c r="AX656" s="193" t="s">
        <v>515</v>
      </c>
      <c r="AY656" s="193" t="s">
        <v>249</v>
      </c>
      <c r="AZ656" s="193" t="s">
        <v>532</v>
      </c>
      <c r="BA656" s="193" t="s">
        <v>688</v>
      </c>
      <c r="BD656" s="193" t="s">
        <v>680</v>
      </c>
      <c r="BE656" s="193" t="s">
        <v>424</v>
      </c>
      <c r="BF656" s="193" t="s">
        <v>575</v>
      </c>
      <c r="BG656" s="193" t="s">
        <v>210</v>
      </c>
      <c r="BH656" s="193" t="s">
        <v>321</v>
      </c>
      <c r="BI656" s="337" t="s">
        <v>194</v>
      </c>
      <c r="BJ656" s="193" t="s">
        <v>689</v>
      </c>
      <c r="BK656" s="193" t="s">
        <v>215</v>
      </c>
      <c r="BL656" s="193" t="s">
        <v>568</v>
      </c>
      <c r="BM656" s="193" t="s">
        <v>514</v>
      </c>
      <c r="BN656" s="193" t="s">
        <v>610</v>
      </c>
      <c r="BO656" s="193" t="s">
        <v>218</v>
      </c>
      <c r="BP656" s="336" t="s">
        <v>569</v>
      </c>
      <c r="BQ656" s="193" t="s">
        <v>361</v>
      </c>
      <c r="BR656" s="193" t="s">
        <v>430</v>
      </c>
      <c r="BS656" s="193" t="s">
        <v>223</v>
      </c>
      <c r="BT656" s="193" t="s">
        <v>571</v>
      </c>
      <c r="BU656" s="193" t="s">
        <v>2</v>
      </c>
      <c r="BV656" s="193" t="s">
        <v>356</v>
      </c>
      <c r="BW656" s="335" t="s">
        <v>446</v>
      </c>
      <c r="BX656" s="193" t="s">
        <v>290</v>
      </c>
      <c r="BY656" s="193" t="s">
        <v>577</v>
      </c>
      <c r="BZ656" s="193" t="s">
        <v>436</v>
      </c>
      <c r="CA656" s="193" t="s">
        <v>126</v>
      </c>
      <c r="CB656" s="193" t="s">
        <v>227</v>
      </c>
    </row>
    <row r="657" spans="2:80" x14ac:dyDescent="0.2">
      <c r="B657" s="332" t="s">
        <v>377</v>
      </c>
      <c r="C657" s="332" t="s">
        <v>354</v>
      </c>
      <c r="D657" s="332" t="s">
        <v>564</v>
      </c>
      <c r="E657" s="332" t="s">
        <v>633</v>
      </c>
      <c r="F657" s="334" t="s">
        <v>405</v>
      </c>
      <c r="G657" s="332" t="s">
        <v>325</v>
      </c>
      <c r="H657" s="332" t="s">
        <v>383</v>
      </c>
      <c r="I657" s="332" t="s">
        <v>531</v>
      </c>
      <c r="J657" s="332" t="s">
        <v>503</v>
      </c>
      <c r="K657" s="332" t="s">
        <v>242</v>
      </c>
      <c r="L657" s="332" t="s">
        <v>161</v>
      </c>
      <c r="M657" s="332" t="s">
        <v>91</v>
      </c>
      <c r="N657" s="333" t="s">
        <v>344</v>
      </c>
      <c r="O657" s="332" t="s">
        <v>288</v>
      </c>
      <c r="P657" s="332" t="s">
        <v>228</v>
      </c>
      <c r="Q657" s="332" t="s">
        <v>201</v>
      </c>
      <c r="R657" s="332" t="s">
        <v>522</v>
      </c>
      <c r="S657" s="332" t="s">
        <v>460</v>
      </c>
      <c r="T657" s="332" t="s">
        <v>164</v>
      </c>
      <c r="U657" s="332" t="s">
        <v>611</v>
      </c>
      <c r="V657" s="331" t="s">
        <v>135</v>
      </c>
      <c r="W657" s="332" t="s">
        <v>663</v>
      </c>
      <c r="X657" s="332" t="s">
        <v>355</v>
      </c>
      <c r="Y657" s="332" t="s">
        <v>407</v>
      </c>
      <c r="Z657" s="332" t="s">
        <v>588</v>
      </c>
      <c r="AC657" s="193" t="s">
        <v>377</v>
      </c>
      <c r="AD657" s="193" t="s">
        <v>170</v>
      </c>
      <c r="AE657" s="193" t="s">
        <v>593</v>
      </c>
      <c r="AF657" s="193" t="s">
        <v>492</v>
      </c>
      <c r="AG657" s="337" t="s">
        <v>405</v>
      </c>
      <c r="AH657" s="193" t="s">
        <v>545</v>
      </c>
      <c r="AI657" s="193" t="s">
        <v>120</v>
      </c>
      <c r="AJ657" s="193" t="s">
        <v>463</v>
      </c>
      <c r="AK657" s="193" t="s">
        <v>670</v>
      </c>
      <c r="AL657" s="193" t="s">
        <v>304</v>
      </c>
      <c r="AM657" s="193" t="s">
        <v>529</v>
      </c>
      <c r="AN657" s="193" t="s">
        <v>489</v>
      </c>
      <c r="AO657" s="336" t="s">
        <v>96</v>
      </c>
      <c r="AP657" s="193" t="s">
        <v>602</v>
      </c>
      <c r="AQ657" s="193" t="s">
        <v>682</v>
      </c>
      <c r="AR657" s="193" t="s">
        <v>308</v>
      </c>
      <c r="AS657" s="193" t="s">
        <v>367</v>
      </c>
      <c r="AT657" s="193" t="s">
        <v>421</v>
      </c>
      <c r="AU657" s="193" t="s">
        <v>547</v>
      </c>
      <c r="AV657" s="193" t="s">
        <v>599</v>
      </c>
      <c r="AW657" s="335" t="s">
        <v>135</v>
      </c>
      <c r="AX657" s="193" t="s">
        <v>671</v>
      </c>
      <c r="AY657" s="193" t="s">
        <v>553</v>
      </c>
      <c r="AZ657" s="193" t="s">
        <v>301</v>
      </c>
      <c r="BA657" s="193" t="s">
        <v>588</v>
      </c>
      <c r="BD657" s="193" t="s">
        <v>531</v>
      </c>
      <c r="BE657" s="193" t="s">
        <v>599</v>
      </c>
      <c r="BF657" s="193" t="s">
        <v>71</v>
      </c>
      <c r="BG657" s="193" t="s">
        <v>262</v>
      </c>
      <c r="BH657" s="337" t="s">
        <v>668</v>
      </c>
      <c r="BI657" s="193" t="s">
        <v>682</v>
      </c>
      <c r="BJ657" s="193" t="s">
        <v>76</v>
      </c>
      <c r="BK657" s="193" t="s">
        <v>633</v>
      </c>
      <c r="BL657" s="193" t="s">
        <v>545</v>
      </c>
      <c r="BM657" s="193" t="s">
        <v>133</v>
      </c>
      <c r="BN657" s="193" t="s">
        <v>81</v>
      </c>
      <c r="BO657" s="193" t="s">
        <v>634</v>
      </c>
      <c r="BP657" s="336" t="s">
        <v>247</v>
      </c>
      <c r="BQ657" s="193" t="s">
        <v>539</v>
      </c>
      <c r="BR657" s="193" t="s">
        <v>588</v>
      </c>
      <c r="BS657" s="193" t="s">
        <v>635</v>
      </c>
      <c r="BT657" s="193" t="s">
        <v>201</v>
      </c>
      <c r="BU657" s="193" t="s">
        <v>105</v>
      </c>
      <c r="BV657" s="193" t="s">
        <v>496</v>
      </c>
      <c r="BW657" s="193" t="s">
        <v>86</v>
      </c>
      <c r="BX657" s="335" t="s">
        <v>600</v>
      </c>
      <c r="BY657" s="193" t="s">
        <v>543</v>
      </c>
      <c r="BZ657" s="193" t="s">
        <v>112</v>
      </c>
      <c r="CA657" s="193" t="s">
        <v>91</v>
      </c>
      <c r="CB657" s="193" t="s">
        <v>97</v>
      </c>
    </row>
    <row r="658" spans="2:80" x14ac:dyDescent="0.2">
      <c r="B658" s="332" t="s">
        <v>492</v>
      </c>
      <c r="C658" s="332" t="s">
        <v>641</v>
      </c>
      <c r="D658" s="332" t="s">
        <v>551</v>
      </c>
      <c r="E658" s="334" t="s">
        <v>252</v>
      </c>
      <c r="F658" s="332" t="s">
        <v>170</v>
      </c>
      <c r="G658" s="332" t="s">
        <v>384</v>
      </c>
      <c r="H658" s="332" t="s">
        <v>535</v>
      </c>
      <c r="I658" s="332" t="s">
        <v>303</v>
      </c>
      <c r="J658" s="332" t="s">
        <v>188</v>
      </c>
      <c r="K658" s="332" t="s">
        <v>426</v>
      </c>
      <c r="L658" s="332" t="s">
        <v>93</v>
      </c>
      <c r="M658" s="332" t="s">
        <v>345</v>
      </c>
      <c r="N658" s="333" t="s">
        <v>285</v>
      </c>
      <c r="O658" s="332" t="s">
        <v>121</v>
      </c>
      <c r="P658" s="332" t="s">
        <v>163</v>
      </c>
      <c r="Q658" s="332" t="s">
        <v>557</v>
      </c>
      <c r="R658" s="332" t="s">
        <v>98</v>
      </c>
      <c r="S658" s="332" t="s">
        <v>658</v>
      </c>
      <c r="T658" s="332" t="s">
        <v>368</v>
      </c>
      <c r="U658" s="332" t="s">
        <v>409</v>
      </c>
      <c r="V658" s="332" t="s">
        <v>301</v>
      </c>
      <c r="W658" s="331" t="s">
        <v>485</v>
      </c>
      <c r="X658" s="332" t="s">
        <v>642</v>
      </c>
      <c r="Y658" s="332" t="s">
        <v>315</v>
      </c>
      <c r="Z658" s="332" t="s">
        <v>671</v>
      </c>
      <c r="AC658" s="193" t="s">
        <v>444</v>
      </c>
      <c r="AD658" s="193" t="s">
        <v>641</v>
      </c>
      <c r="AE658" s="193" t="s">
        <v>564</v>
      </c>
      <c r="AF658" s="337" t="s">
        <v>252</v>
      </c>
      <c r="AG658" s="193" t="s">
        <v>295</v>
      </c>
      <c r="AH658" s="193" t="s">
        <v>359</v>
      </c>
      <c r="AI658" s="193" t="s">
        <v>412</v>
      </c>
      <c r="AJ658" s="193" t="s">
        <v>677</v>
      </c>
      <c r="AK658" s="193" t="s">
        <v>478</v>
      </c>
      <c r="AL658" s="193" t="s">
        <v>372</v>
      </c>
      <c r="AM658" s="193" t="s">
        <v>667</v>
      </c>
      <c r="AN658" s="193" t="s">
        <v>165</v>
      </c>
      <c r="AO658" s="336" t="s">
        <v>639</v>
      </c>
      <c r="AP658" s="193" t="s">
        <v>453</v>
      </c>
      <c r="AQ658" s="193" t="s">
        <v>408</v>
      </c>
      <c r="AR658" s="193" t="s">
        <v>637</v>
      </c>
      <c r="AS658" s="193" t="s">
        <v>556</v>
      </c>
      <c r="AT658" s="193" t="s">
        <v>482</v>
      </c>
      <c r="AU658" s="193" t="s">
        <v>364</v>
      </c>
      <c r="AV658" s="193" t="s">
        <v>318</v>
      </c>
      <c r="AW658" s="193" t="s">
        <v>627</v>
      </c>
      <c r="AX658" s="335" t="s">
        <v>485</v>
      </c>
      <c r="AY658" s="193" t="s">
        <v>355</v>
      </c>
      <c r="AZ658" s="193" t="s">
        <v>315</v>
      </c>
      <c r="BA658" s="193" t="s">
        <v>686</v>
      </c>
      <c r="BD658" s="193" t="s">
        <v>697</v>
      </c>
      <c r="BE658" s="193" t="s">
        <v>360</v>
      </c>
      <c r="BF658" s="193" t="s">
        <v>260</v>
      </c>
      <c r="BG658" s="337" t="s">
        <v>70</v>
      </c>
      <c r="BH658" s="193" t="s">
        <v>526</v>
      </c>
      <c r="BI658" s="193" t="s">
        <v>458</v>
      </c>
      <c r="BJ658" s="193" t="s">
        <v>554</v>
      </c>
      <c r="BK658" s="193" t="s">
        <v>75</v>
      </c>
      <c r="BL658" s="193" t="s">
        <v>130</v>
      </c>
      <c r="BM658" s="193" t="s">
        <v>684</v>
      </c>
      <c r="BN658" s="193" t="s">
        <v>674</v>
      </c>
      <c r="BO658" s="193" t="s">
        <v>80</v>
      </c>
      <c r="BP658" s="336" t="s">
        <v>440</v>
      </c>
      <c r="BQ658" s="193" t="s">
        <v>549</v>
      </c>
      <c r="BR658" s="193" t="s">
        <v>320</v>
      </c>
      <c r="BS658" s="193" t="s">
        <v>85</v>
      </c>
      <c r="BT658" s="193" t="s">
        <v>114</v>
      </c>
      <c r="BU658" s="193" t="s">
        <v>494</v>
      </c>
      <c r="BV658" s="193" t="s">
        <v>542</v>
      </c>
      <c r="BW658" s="193" t="s">
        <v>297</v>
      </c>
      <c r="BX658" s="193" t="s">
        <v>609</v>
      </c>
      <c r="BY658" s="335" t="s">
        <v>108</v>
      </c>
      <c r="BZ658" s="193" t="s">
        <v>404</v>
      </c>
      <c r="CA658" s="193" t="s">
        <v>417</v>
      </c>
      <c r="CB658" s="193" t="s">
        <v>90</v>
      </c>
    </row>
    <row r="659" spans="2:80" x14ac:dyDescent="0.2">
      <c r="B659" s="332" t="s">
        <v>483</v>
      </c>
      <c r="C659" s="332" t="s">
        <v>130</v>
      </c>
      <c r="D659" s="334" t="s">
        <v>102</v>
      </c>
      <c r="E659" s="332" t="s">
        <v>418</v>
      </c>
      <c r="F659" s="332" t="s">
        <v>568</v>
      </c>
      <c r="G659" s="332" t="s">
        <v>360</v>
      </c>
      <c r="H659" s="332" t="s">
        <v>374</v>
      </c>
      <c r="I659" s="332" t="s">
        <v>466</v>
      </c>
      <c r="J659" s="332" t="s">
        <v>424</v>
      </c>
      <c r="K659" s="332" t="s">
        <v>382</v>
      </c>
      <c r="L659" s="332" t="s">
        <v>347</v>
      </c>
      <c r="M659" s="332" t="s">
        <v>287</v>
      </c>
      <c r="N659" s="333" t="s">
        <v>227</v>
      </c>
      <c r="O659" s="332" t="s">
        <v>160</v>
      </c>
      <c r="P659" s="332" t="s">
        <v>90</v>
      </c>
      <c r="Q659" s="332" t="s">
        <v>628</v>
      </c>
      <c r="R659" s="332" t="s">
        <v>2</v>
      </c>
      <c r="S659" s="332" t="s">
        <v>487</v>
      </c>
      <c r="T659" s="332" t="s">
        <v>494</v>
      </c>
      <c r="U659" s="332" t="s">
        <v>348</v>
      </c>
      <c r="V659" s="332" t="s">
        <v>610</v>
      </c>
      <c r="W659" s="332" t="s">
        <v>196</v>
      </c>
      <c r="X659" s="331" t="s">
        <v>674</v>
      </c>
      <c r="Y659" s="332" t="s">
        <v>173</v>
      </c>
      <c r="Z659" s="332" t="s">
        <v>520</v>
      </c>
      <c r="AC659" s="193" t="s">
        <v>418</v>
      </c>
      <c r="AD659" s="193" t="s">
        <v>483</v>
      </c>
      <c r="AE659" s="337" t="s">
        <v>102</v>
      </c>
      <c r="AF659" s="193" t="s">
        <v>568</v>
      </c>
      <c r="AG659" s="193" t="s">
        <v>130</v>
      </c>
      <c r="AH659" s="193" t="s">
        <v>684</v>
      </c>
      <c r="AI659" s="193" t="s">
        <v>180</v>
      </c>
      <c r="AJ659" s="193" t="s">
        <v>323</v>
      </c>
      <c r="AK659" s="193" t="s">
        <v>527</v>
      </c>
      <c r="AL659" s="193" t="s">
        <v>514</v>
      </c>
      <c r="AM659" s="193" t="s">
        <v>580</v>
      </c>
      <c r="AN659" s="193" t="s">
        <v>689</v>
      </c>
      <c r="AO659" s="336" t="s">
        <v>554</v>
      </c>
      <c r="AP659" s="193" t="s">
        <v>233</v>
      </c>
      <c r="AQ659" s="193" t="s">
        <v>561</v>
      </c>
      <c r="AR659" s="193" t="s">
        <v>517</v>
      </c>
      <c r="AS659" s="193" t="s">
        <v>575</v>
      </c>
      <c r="AT659" s="193" t="s">
        <v>260</v>
      </c>
      <c r="AU659" s="193" t="s">
        <v>493</v>
      </c>
      <c r="AV659" s="193" t="s">
        <v>184</v>
      </c>
      <c r="AW659" s="193" t="s">
        <v>173</v>
      </c>
      <c r="AX659" s="193" t="s">
        <v>610</v>
      </c>
      <c r="AY659" s="335" t="s">
        <v>674</v>
      </c>
      <c r="AZ659" s="193" t="s">
        <v>520</v>
      </c>
      <c r="BA659" s="193" t="s">
        <v>196</v>
      </c>
      <c r="BD659" s="193" t="s">
        <v>357</v>
      </c>
      <c r="BE659" s="193" t="s">
        <v>253</v>
      </c>
      <c r="BF659" s="337" t="s">
        <v>536</v>
      </c>
      <c r="BG659" s="193" t="s">
        <v>524</v>
      </c>
      <c r="BH659" s="193" t="s">
        <v>74</v>
      </c>
      <c r="BI659" s="193" t="s">
        <v>359</v>
      </c>
      <c r="BJ659" s="193" t="s">
        <v>538</v>
      </c>
      <c r="BK659" s="193" t="s">
        <v>123</v>
      </c>
      <c r="BL659" s="193" t="s">
        <v>79</v>
      </c>
      <c r="BM659" s="193" t="s">
        <v>457</v>
      </c>
      <c r="BN659" s="193" t="s">
        <v>488</v>
      </c>
      <c r="BO659" s="193" t="s">
        <v>448</v>
      </c>
      <c r="BP659" s="336" t="s">
        <v>84</v>
      </c>
      <c r="BQ659" s="193" t="s">
        <v>317</v>
      </c>
      <c r="BR659" s="193" t="s">
        <v>598</v>
      </c>
      <c r="BS659" s="193" t="s">
        <v>581</v>
      </c>
      <c r="BT659" s="193" t="s">
        <v>89</v>
      </c>
      <c r="BU659" s="193" t="s">
        <v>480</v>
      </c>
      <c r="BV659" s="193" t="s">
        <v>644</v>
      </c>
      <c r="BW659" s="193" t="s">
        <v>191</v>
      </c>
      <c r="BX659" s="193" t="s">
        <v>94</v>
      </c>
      <c r="BY659" s="193" t="s">
        <v>579</v>
      </c>
      <c r="BZ659" s="335" t="s">
        <v>415</v>
      </c>
      <c r="CA659" s="193" t="s">
        <v>171</v>
      </c>
      <c r="CB659" s="193" t="s">
        <v>607</v>
      </c>
    </row>
    <row r="660" spans="2:80" x14ac:dyDescent="0.2">
      <c r="B660" s="332" t="s">
        <v>234</v>
      </c>
      <c r="C660" s="334" t="s">
        <v>533</v>
      </c>
      <c r="D660" s="332" t="s">
        <v>593</v>
      </c>
      <c r="E660" s="332" t="s">
        <v>519</v>
      </c>
      <c r="F660" s="332" t="s">
        <v>328</v>
      </c>
      <c r="G660" s="332" t="s">
        <v>502</v>
      </c>
      <c r="H660" s="332" t="s">
        <v>467</v>
      </c>
      <c r="I660" s="332" t="s">
        <v>425</v>
      </c>
      <c r="J660" s="332" t="s">
        <v>179</v>
      </c>
      <c r="K660" s="332" t="s">
        <v>268</v>
      </c>
      <c r="L660" s="332" t="s">
        <v>284</v>
      </c>
      <c r="M660" s="332" t="s">
        <v>229</v>
      </c>
      <c r="N660" s="333" t="s">
        <v>162</v>
      </c>
      <c r="O660" s="332" t="s">
        <v>92</v>
      </c>
      <c r="P660" s="332" t="s">
        <v>182</v>
      </c>
      <c r="Q660" s="332" t="s">
        <v>555</v>
      </c>
      <c r="R660" s="332" t="s">
        <v>422</v>
      </c>
      <c r="S660" s="332" t="s">
        <v>231</v>
      </c>
      <c r="T660" s="332" t="s">
        <v>590</v>
      </c>
      <c r="U660" s="332" t="s">
        <v>139</v>
      </c>
      <c r="V660" s="332" t="s">
        <v>666</v>
      </c>
      <c r="W660" s="332" t="s">
        <v>240</v>
      </c>
      <c r="X660" s="332" t="s">
        <v>553</v>
      </c>
      <c r="Y660" s="331" t="s">
        <v>661</v>
      </c>
      <c r="Z660" s="332" t="s">
        <v>381</v>
      </c>
      <c r="AC660" s="193" t="s">
        <v>354</v>
      </c>
      <c r="AD660" s="337" t="s">
        <v>533</v>
      </c>
      <c r="AE660" s="193" t="s">
        <v>192</v>
      </c>
      <c r="AF660" s="193" t="s">
        <v>519</v>
      </c>
      <c r="AG660" s="193" t="s">
        <v>633</v>
      </c>
      <c r="AH660" s="193" t="s">
        <v>264</v>
      </c>
      <c r="AI660" s="193" t="s">
        <v>681</v>
      </c>
      <c r="AJ660" s="193" t="s">
        <v>399</v>
      </c>
      <c r="AK660" s="193" t="s">
        <v>244</v>
      </c>
      <c r="AL660" s="193" t="s">
        <v>497</v>
      </c>
      <c r="AM660" s="193" t="s">
        <v>450</v>
      </c>
      <c r="AN660" s="193" t="s">
        <v>612</v>
      </c>
      <c r="AO660" s="336" t="s">
        <v>414</v>
      </c>
      <c r="AP660" s="193" t="s">
        <v>662</v>
      </c>
      <c r="AQ660" s="193" t="s">
        <v>293</v>
      </c>
      <c r="AR660" s="193" t="s">
        <v>200</v>
      </c>
      <c r="AS660" s="193" t="s">
        <v>400</v>
      </c>
      <c r="AT660" s="193" t="s">
        <v>245</v>
      </c>
      <c r="AU660" s="193" t="s">
        <v>653</v>
      </c>
      <c r="AV660" s="193" t="s">
        <v>459</v>
      </c>
      <c r="AW660" s="193" t="s">
        <v>663</v>
      </c>
      <c r="AX660" s="193" t="s">
        <v>240</v>
      </c>
      <c r="AY660" s="193" t="s">
        <v>256</v>
      </c>
      <c r="AZ660" s="335" t="s">
        <v>661</v>
      </c>
      <c r="BA660" s="193" t="s">
        <v>407</v>
      </c>
      <c r="BD660" s="193" t="s">
        <v>73</v>
      </c>
      <c r="BE660" s="337" t="s">
        <v>632</v>
      </c>
      <c r="BF660" s="193" t="s">
        <v>296</v>
      </c>
      <c r="BG660" s="193" t="s">
        <v>535</v>
      </c>
      <c r="BH660" s="193" t="s">
        <v>364</v>
      </c>
      <c r="BI660" s="193" t="s">
        <v>551</v>
      </c>
      <c r="BJ660" s="193" t="s">
        <v>120</v>
      </c>
      <c r="BK660" s="193" t="s">
        <v>537</v>
      </c>
      <c r="BL660" s="193" t="s">
        <v>453</v>
      </c>
      <c r="BM660" s="193" t="s">
        <v>78</v>
      </c>
      <c r="BN660" s="193" t="s">
        <v>698</v>
      </c>
      <c r="BO660" s="193" t="s">
        <v>349</v>
      </c>
      <c r="BP660" s="336" t="s">
        <v>315</v>
      </c>
      <c r="BQ660" s="193" t="s">
        <v>83</v>
      </c>
      <c r="BR660" s="193" t="s">
        <v>243</v>
      </c>
      <c r="BS660" s="193" t="s">
        <v>491</v>
      </c>
      <c r="BT660" s="193" t="s">
        <v>683</v>
      </c>
      <c r="BU660" s="193" t="s">
        <v>88</v>
      </c>
      <c r="BV660" s="193" t="s">
        <v>187</v>
      </c>
      <c r="BW660" s="193" t="s">
        <v>409</v>
      </c>
      <c r="BX660" s="193" t="s">
        <v>397</v>
      </c>
      <c r="BY660" s="193" t="s">
        <v>93</v>
      </c>
      <c r="BZ660" s="193" t="s">
        <v>630</v>
      </c>
      <c r="CA660" s="335" t="s">
        <v>606</v>
      </c>
      <c r="CB660" s="193" t="s">
        <v>365</v>
      </c>
    </row>
    <row r="661" spans="2:80" x14ac:dyDescent="0.2">
      <c r="B661" s="334" t="s">
        <v>615</v>
      </c>
      <c r="C661" s="332" t="s">
        <v>444</v>
      </c>
      <c r="D661" s="332" t="s">
        <v>192</v>
      </c>
      <c r="E661" s="332" t="s">
        <v>295</v>
      </c>
      <c r="F661" s="332" t="s">
        <v>457</v>
      </c>
      <c r="G661" s="332" t="s">
        <v>465</v>
      </c>
      <c r="H661" s="332" t="s">
        <v>111</v>
      </c>
      <c r="I661" s="332" t="s">
        <v>125</v>
      </c>
      <c r="J661" s="332" t="s">
        <v>536</v>
      </c>
      <c r="K661" s="332" t="s">
        <v>416</v>
      </c>
      <c r="L661" s="332" t="s">
        <v>226</v>
      </c>
      <c r="M661" s="332" t="s">
        <v>159</v>
      </c>
      <c r="N661" s="333" t="s">
        <v>94</v>
      </c>
      <c r="O661" s="332" t="s">
        <v>346</v>
      </c>
      <c r="P661" s="332" t="s">
        <v>286</v>
      </c>
      <c r="Q661" s="332" t="s">
        <v>292</v>
      </c>
      <c r="R661" s="332" t="s">
        <v>644</v>
      </c>
      <c r="S661" s="332" t="s">
        <v>319</v>
      </c>
      <c r="T661" s="332" t="s">
        <v>451</v>
      </c>
      <c r="U661" s="332" t="s">
        <v>525</v>
      </c>
      <c r="V661" s="332" t="s">
        <v>448</v>
      </c>
      <c r="W661" s="332" t="s">
        <v>627</v>
      </c>
      <c r="X661" s="332" t="s">
        <v>256</v>
      </c>
      <c r="Y661" s="332" t="s">
        <v>686</v>
      </c>
      <c r="Z661" s="331" t="s">
        <v>106</v>
      </c>
      <c r="AC661" s="337" t="s">
        <v>615</v>
      </c>
      <c r="AD661" s="193" t="s">
        <v>328</v>
      </c>
      <c r="AE661" s="193" t="s">
        <v>551</v>
      </c>
      <c r="AF661" s="193" t="s">
        <v>234</v>
      </c>
      <c r="AG661" s="193" t="s">
        <v>457</v>
      </c>
      <c r="AH661" s="193" t="s">
        <v>559</v>
      </c>
      <c r="AI661" s="193" t="s">
        <v>438</v>
      </c>
      <c r="AJ661" s="193" t="s">
        <v>109</v>
      </c>
      <c r="AK661" s="193" t="s">
        <v>205</v>
      </c>
      <c r="AL661" s="193" t="s">
        <v>691</v>
      </c>
      <c r="AM661" s="193" t="s">
        <v>123</v>
      </c>
      <c r="AN661" s="193" t="s">
        <v>499</v>
      </c>
      <c r="AO661" s="336" t="s">
        <v>679</v>
      </c>
      <c r="AP661" s="193" t="s">
        <v>523</v>
      </c>
      <c r="AQ661" s="193" t="s">
        <v>584</v>
      </c>
      <c r="AR661" s="193" t="s">
        <v>524</v>
      </c>
      <c r="AS661" s="193" t="s">
        <v>116</v>
      </c>
      <c r="AT661" s="193" t="s">
        <v>622</v>
      </c>
      <c r="AU661" s="193" t="s">
        <v>138</v>
      </c>
      <c r="AV661" s="193" t="s">
        <v>442</v>
      </c>
      <c r="AW661" s="193" t="s">
        <v>448</v>
      </c>
      <c r="AX661" s="193" t="s">
        <v>381</v>
      </c>
      <c r="AY661" s="193" t="s">
        <v>642</v>
      </c>
      <c r="AZ661" s="193" t="s">
        <v>666</v>
      </c>
      <c r="BA661" s="335" t="s">
        <v>106</v>
      </c>
      <c r="BD661" s="337" t="s">
        <v>400</v>
      </c>
      <c r="BE661" s="193" t="s">
        <v>72</v>
      </c>
      <c r="BF661" s="193" t="s">
        <v>631</v>
      </c>
      <c r="BG661" s="193" t="s">
        <v>657</v>
      </c>
      <c r="BH661" s="193" t="s">
        <v>268</v>
      </c>
      <c r="BI661" s="193" t="s">
        <v>77</v>
      </c>
      <c r="BJ661" s="193" t="s">
        <v>234</v>
      </c>
      <c r="BK661" s="193" t="s">
        <v>463</v>
      </c>
      <c r="BL661" s="193" t="s">
        <v>362</v>
      </c>
      <c r="BM661" s="193" t="s">
        <v>612</v>
      </c>
      <c r="BN661" s="193" t="s">
        <v>589</v>
      </c>
      <c r="BO661" s="193" t="s">
        <v>326</v>
      </c>
      <c r="BP661" s="336" t="s">
        <v>540</v>
      </c>
      <c r="BQ661" s="193" t="s">
        <v>240</v>
      </c>
      <c r="BR661" s="193" t="s">
        <v>82</v>
      </c>
      <c r="BS661" s="193" t="s">
        <v>231</v>
      </c>
      <c r="BT661" s="193" t="s">
        <v>541</v>
      </c>
      <c r="BU661" s="193" t="s">
        <v>204</v>
      </c>
      <c r="BV661" s="193" t="s">
        <v>87</v>
      </c>
      <c r="BW661" s="193" t="s">
        <v>498</v>
      </c>
      <c r="BX661" s="193" t="s">
        <v>420</v>
      </c>
      <c r="BY661" s="193" t="s">
        <v>678</v>
      </c>
      <c r="BZ661" s="193" t="s">
        <v>92</v>
      </c>
      <c r="CA661" s="193" t="s">
        <v>380</v>
      </c>
      <c r="CB661" s="335" t="s">
        <v>406</v>
      </c>
    </row>
    <row r="664" spans="2:80" x14ac:dyDescent="0.2">
      <c r="B664" s="332" t="s">
        <v>431</v>
      </c>
      <c r="C664" s="332" t="s">
        <v>349</v>
      </c>
      <c r="D664" s="332" t="s">
        <v>471</v>
      </c>
      <c r="E664" s="332" t="s">
        <v>202</v>
      </c>
      <c r="F664" s="332" t="s">
        <v>507</v>
      </c>
      <c r="G664" s="332" t="s">
        <v>247</v>
      </c>
      <c r="H664" s="332" t="s">
        <v>250</v>
      </c>
      <c r="I664" s="332" t="s">
        <v>695</v>
      </c>
      <c r="J664" s="332" t="s">
        <v>636</v>
      </c>
      <c r="K664" s="332" t="s">
        <v>516</v>
      </c>
      <c r="L664" s="332" t="s">
        <v>513</v>
      </c>
      <c r="M664" s="332" t="s">
        <v>649</v>
      </c>
      <c r="N664" s="332" t="s">
        <v>617</v>
      </c>
      <c r="O664" s="332" t="s">
        <v>358</v>
      </c>
      <c r="P664" s="332" t="s">
        <v>317</v>
      </c>
      <c r="Q664" s="332" t="s">
        <v>151</v>
      </c>
      <c r="R664" s="332" t="s">
        <v>339</v>
      </c>
      <c r="S664" s="332" t="s">
        <v>218</v>
      </c>
      <c r="T664" s="332" t="s">
        <v>82</v>
      </c>
      <c r="U664" s="332" t="s">
        <v>278</v>
      </c>
      <c r="V664" s="332" t="s">
        <v>135</v>
      </c>
      <c r="W664" s="332" t="s">
        <v>485</v>
      </c>
      <c r="X664" s="332" t="s">
        <v>674</v>
      </c>
      <c r="Y664" s="332" t="s">
        <v>661</v>
      </c>
      <c r="Z664" s="332" t="s">
        <v>106</v>
      </c>
      <c r="AC664" s="193" t="s">
        <v>431</v>
      </c>
      <c r="AD664" s="193" t="s">
        <v>349</v>
      </c>
      <c r="AE664" s="193" t="s">
        <v>471</v>
      </c>
      <c r="AF664" s="193" t="s">
        <v>202</v>
      </c>
      <c r="AG664" s="193" t="s">
        <v>507</v>
      </c>
      <c r="AH664" s="193" t="s">
        <v>247</v>
      </c>
      <c r="AI664" s="193" t="s">
        <v>250</v>
      </c>
      <c r="AJ664" s="193" t="s">
        <v>695</v>
      </c>
      <c r="AK664" s="193" t="s">
        <v>636</v>
      </c>
      <c r="AL664" s="193" t="s">
        <v>516</v>
      </c>
      <c r="AM664" s="193" t="s">
        <v>513</v>
      </c>
      <c r="AN664" s="193" t="s">
        <v>649</v>
      </c>
      <c r="AO664" s="193" t="s">
        <v>617</v>
      </c>
      <c r="AP664" s="193" t="s">
        <v>358</v>
      </c>
      <c r="AQ664" s="193" t="s">
        <v>317</v>
      </c>
      <c r="AR664" s="193" t="s">
        <v>151</v>
      </c>
      <c r="AS664" s="193" t="s">
        <v>339</v>
      </c>
      <c r="AT664" s="193" t="s">
        <v>218</v>
      </c>
      <c r="AU664" s="193" t="s">
        <v>82</v>
      </c>
      <c r="AV664" s="193" t="s">
        <v>278</v>
      </c>
      <c r="AW664" s="193" t="s">
        <v>135</v>
      </c>
      <c r="AX664" s="193" t="s">
        <v>485</v>
      </c>
      <c r="AY664" s="193" t="s">
        <v>674</v>
      </c>
      <c r="AZ664" s="193" t="s">
        <v>661</v>
      </c>
      <c r="BA664" s="193" t="s">
        <v>106</v>
      </c>
      <c r="BD664" s="193" t="s">
        <v>270</v>
      </c>
      <c r="BE664" s="193" t="s">
        <v>269</v>
      </c>
      <c r="BF664" s="193" t="s">
        <v>272</v>
      </c>
      <c r="BG664" s="193" t="s">
        <v>271</v>
      </c>
      <c r="BH664" s="193" t="s">
        <v>190</v>
      </c>
      <c r="BI664" s="193" t="s">
        <v>385</v>
      </c>
      <c r="BJ664" s="193" t="s">
        <v>309</v>
      </c>
      <c r="BK664" s="193" t="s">
        <v>313</v>
      </c>
      <c r="BL664" s="193" t="s">
        <v>387</v>
      </c>
      <c r="BM664" s="193" t="s">
        <v>386</v>
      </c>
      <c r="BN664" s="193" t="s">
        <v>137</v>
      </c>
      <c r="BO664" s="193" t="s">
        <v>178</v>
      </c>
      <c r="BP664" s="193" t="s">
        <v>617</v>
      </c>
      <c r="BQ664" s="193" t="s">
        <v>616</v>
      </c>
      <c r="BR664" s="193" t="s">
        <v>546</v>
      </c>
      <c r="BS664" s="193" t="s">
        <v>237</v>
      </c>
      <c r="BT664" s="193" t="s">
        <v>656</v>
      </c>
      <c r="BU664" s="193" t="s">
        <v>675</v>
      </c>
      <c r="BV664" s="193" t="s">
        <v>263</v>
      </c>
      <c r="BW664" s="193" t="s">
        <v>446</v>
      </c>
      <c r="BX664" s="193" t="s">
        <v>600</v>
      </c>
      <c r="BY664" s="193" t="s">
        <v>108</v>
      </c>
      <c r="BZ664" s="193" t="s">
        <v>415</v>
      </c>
      <c r="CA664" s="193" t="s">
        <v>606</v>
      </c>
      <c r="CB664" s="193" t="s">
        <v>406</v>
      </c>
    </row>
    <row r="665" spans="2:80" x14ac:dyDescent="0.2">
      <c r="B665" s="332" t="s">
        <v>615</v>
      </c>
      <c r="C665" s="332" t="s">
        <v>533</v>
      </c>
      <c r="D665" s="332" t="s">
        <v>102</v>
      </c>
      <c r="E665" s="332" t="s">
        <v>252</v>
      </c>
      <c r="F665" s="332" t="s">
        <v>405</v>
      </c>
      <c r="G665" s="332" t="s">
        <v>166</v>
      </c>
      <c r="H665" s="332" t="s">
        <v>620</v>
      </c>
      <c r="I665" s="332" t="s">
        <v>195</v>
      </c>
      <c r="J665" s="332" t="s">
        <v>618</v>
      </c>
      <c r="K665" s="332" t="s">
        <v>619</v>
      </c>
      <c r="L665" s="332" t="s">
        <v>616</v>
      </c>
      <c r="M665" s="332" t="s">
        <v>137</v>
      </c>
      <c r="N665" s="332" t="s">
        <v>617</v>
      </c>
      <c r="O665" s="332" t="s">
        <v>546</v>
      </c>
      <c r="P665" s="332" t="s">
        <v>178</v>
      </c>
      <c r="Q665" s="332" t="s">
        <v>510</v>
      </c>
      <c r="R665" s="332" t="s">
        <v>299</v>
      </c>
      <c r="S665" s="332" t="s">
        <v>613</v>
      </c>
      <c r="T665" s="332" t="s">
        <v>411</v>
      </c>
      <c r="U665" s="332" t="s">
        <v>614</v>
      </c>
      <c r="V665" s="332" t="s">
        <v>583</v>
      </c>
      <c r="W665" s="332" t="s">
        <v>548</v>
      </c>
      <c r="X665" s="332" t="s">
        <v>560</v>
      </c>
      <c r="Y665" s="332" t="s">
        <v>307</v>
      </c>
      <c r="Z665" s="332" t="s">
        <v>324</v>
      </c>
      <c r="AC665" s="193" t="s">
        <v>615</v>
      </c>
      <c r="AD665" s="193" t="s">
        <v>533</v>
      </c>
      <c r="AE665" s="193" t="s">
        <v>102</v>
      </c>
      <c r="AF665" s="193" t="s">
        <v>252</v>
      </c>
      <c r="AG665" s="193" t="s">
        <v>405</v>
      </c>
      <c r="AH665" s="193" t="s">
        <v>166</v>
      </c>
      <c r="AI665" s="193" t="s">
        <v>620</v>
      </c>
      <c r="AJ665" s="193" t="s">
        <v>195</v>
      </c>
      <c r="AK665" s="193" t="s">
        <v>618</v>
      </c>
      <c r="AL665" s="193" t="s">
        <v>619</v>
      </c>
      <c r="AM665" s="193" t="s">
        <v>616</v>
      </c>
      <c r="AN665" s="193" t="s">
        <v>137</v>
      </c>
      <c r="AO665" s="193" t="s">
        <v>617</v>
      </c>
      <c r="AP665" s="193" t="s">
        <v>546</v>
      </c>
      <c r="AQ665" s="193" t="s">
        <v>178</v>
      </c>
      <c r="AR665" s="193" t="s">
        <v>370</v>
      </c>
      <c r="AS665" s="193" t="s">
        <v>299</v>
      </c>
      <c r="AT665" s="193" t="s">
        <v>613</v>
      </c>
      <c r="AU665" s="193" t="s">
        <v>411</v>
      </c>
      <c r="AV665" s="193" t="s">
        <v>614</v>
      </c>
      <c r="AW665" s="193" t="s">
        <v>583</v>
      </c>
      <c r="AX665" s="193" t="s">
        <v>548</v>
      </c>
      <c r="AY665" s="193" t="s">
        <v>560</v>
      </c>
      <c r="AZ665" s="193" t="s">
        <v>307</v>
      </c>
      <c r="BA665" s="193" t="s">
        <v>324</v>
      </c>
      <c r="BD665" s="193" t="s">
        <v>400</v>
      </c>
      <c r="BE665" s="193" t="s">
        <v>632</v>
      </c>
      <c r="BF665" s="193" t="s">
        <v>536</v>
      </c>
      <c r="BG665" s="193" t="s">
        <v>70</v>
      </c>
      <c r="BH665" s="193" t="s">
        <v>668</v>
      </c>
      <c r="BI665" s="193" t="s">
        <v>194</v>
      </c>
      <c r="BJ665" s="193" t="s">
        <v>197</v>
      </c>
      <c r="BK665" s="193" t="s">
        <v>205</v>
      </c>
      <c r="BL665" s="193" t="s">
        <v>165</v>
      </c>
      <c r="BM665" s="193" t="s">
        <v>192</v>
      </c>
      <c r="BN665" s="193" t="s">
        <v>481</v>
      </c>
      <c r="BO665" s="193" t="s">
        <v>627</v>
      </c>
      <c r="BP665" s="193" t="s">
        <v>617</v>
      </c>
      <c r="BQ665" s="193" t="s">
        <v>232</v>
      </c>
      <c r="BR665" s="193" t="s">
        <v>338</v>
      </c>
      <c r="BS665" s="193" t="s">
        <v>518</v>
      </c>
      <c r="BT665" s="193" t="s">
        <v>392</v>
      </c>
      <c r="BU665" s="193" t="s">
        <v>158</v>
      </c>
      <c r="BV665" s="193" t="s">
        <v>292</v>
      </c>
      <c r="BW665" s="193" t="s">
        <v>687</v>
      </c>
      <c r="BX665" s="193" t="s">
        <v>286</v>
      </c>
      <c r="BY665" s="193" t="s">
        <v>562</v>
      </c>
      <c r="BZ665" s="193" t="s">
        <v>563</v>
      </c>
      <c r="CA665" s="193" t="s">
        <v>350</v>
      </c>
      <c r="CB665" s="193" t="s">
        <v>475</v>
      </c>
    </row>
    <row r="675" spans="2:80" x14ac:dyDescent="0.2">
      <c r="N675" s="345">
        <v>9</v>
      </c>
      <c r="AO675" s="345">
        <v>25</v>
      </c>
      <c r="BP675" s="345">
        <v>41</v>
      </c>
    </row>
    <row r="678" spans="2:80" ht="15.75" x14ac:dyDescent="0.25">
      <c r="N678" s="329" t="s">
        <v>753</v>
      </c>
      <c r="AO678" s="329" t="s">
        <v>755</v>
      </c>
      <c r="BP678" s="329" t="s">
        <v>757</v>
      </c>
    </row>
    <row r="679" spans="2:80" ht="15" x14ac:dyDescent="0.25">
      <c r="N679" s="330" t="s">
        <v>857</v>
      </c>
      <c r="AO679" s="330" t="s">
        <v>857</v>
      </c>
      <c r="BP679" s="330" t="s">
        <v>857</v>
      </c>
    </row>
    <row r="681" spans="2:80" ht="15" x14ac:dyDescent="0.25">
      <c r="B681" s="24">
        <v>25</v>
      </c>
      <c r="C681" s="24">
        <v>68</v>
      </c>
      <c r="D681" s="24">
        <v>111</v>
      </c>
      <c r="E681" s="24">
        <v>34</v>
      </c>
      <c r="F681" s="24">
        <v>77</v>
      </c>
      <c r="G681" s="24">
        <v>258</v>
      </c>
      <c r="H681" s="24">
        <v>301</v>
      </c>
      <c r="I681" s="24">
        <v>374</v>
      </c>
      <c r="J681" s="24">
        <v>292</v>
      </c>
      <c r="K681" s="24">
        <v>340</v>
      </c>
      <c r="L681" s="24">
        <v>516</v>
      </c>
      <c r="M681" s="24">
        <v>564</v>
      </c>
      <c r="N681" s="24">
        <v>607</v>
      </c>
      <c r="O681" s="24">
        <v>530</v>
      </c>
      <c r="P681" s="24">
        <v>598</v>
      </c>
      <c r="Q681" s="24">
        <v>129</v>
      </c>
      <c r="R681" s="24">
        <v>197</v>
      </c>
      <c r="S681" s="24">
        <v>245</v>
      </c>
      <c r="T681" s="24">
        <v>163</v>
      </c>
      <c r="U681" s="24">
        <v>206</v>
      </c>
      <c r="V681" s="24">
        <v>387</v>
      </c>
      <c r="W681" s="24">
        <v>435</v>
      </c>
      <c r="X681" s="24">
        <v>478</v>
      </c>
      <c r="Y681" s="24">
        <v>421</v>
      </c>
      <c r="Z681" s="24">
        <v>469</v>
      </c>
      <c r="AC681" s="24">
        <v>25</v>
      </c>
      <c r="AD681" s="24">
        <v>84</v>
      </c>
      <c r="AE681" s="24">
        <v>102</v>
      </c>
      <c r="AF681" s="24">
        <v>68</v>
      </c>
      <c r="AG681" s="24">
        <v>36</v>
      </c>
      <c r="AH681" s="24">
        <v>379</v>
      </c>
      <c r="AI681" s="24">
        <v>463</v>
      </c>
      <c r="AJ681" s="24">
        <v>481</v>
      </c>
      <c r="AK681" s="24">
        <v>447</v>
      </c>
      <c r="AL681" s="24">
        <v>420</v>
      </c>
      <c r="AM681" s="24">
        <v>512</v>
      </c>
      <c r="AN681" s="24">
        <v>596</v>
      </c>
      <c r="AO681" s="24">
        <v>619</v>
      </c>
      <c r="AP681" s="24">
        <v>560</v>
      </c>
      <c r="AQ681" s="24">
        <v>528</v>
      </c>
      <c r="AR681" s="24">
        <v>258</v>
      </c>
      <c r="AS681" s="24">
        <v>342</v>
      </c>
      <c r="AT681" s="24">
        <v>365</v>
      </c>
      <c r="AU681" s="24">
        <v>301</v>
      </c>
      <c r="AV681" s="24">
        <v>299</v>
      </c>
      <c r="AW681" s="24">
        <v>141</v>
      </c>
      <c r="AX681" s="24">
        <v>205</v>
      </c>
      <c r="AY681" s="24">
        <v>248</v>
      </c>
      <c r="AZ681" s="24">
        <v>189</v>
      </c>
      <c r="BA681" s="24">
        <v>157</v>
      </c>
      <c r="BD681" s="24">
        <v>14</v>
      </c>
      <c r="BE681" s="24">
        <v>596</v>
      </c>
      <c r="BF681" s="24">
        <v>408</v>
      </c>
      <c r="BG681" s="24">
        <v>370</v>
      </c>
      <c r="BH681" s="24">
        <v>177</v>
      </c>
      <c r="BI681" s="24">
        <v>467</v>
      </c>
      <c r="BJ681" s="24">
        <v>279</v>
      </c>
      <c r="BK681" s="24">
        <v>236</v>
      </c>
      <c r="BL681" s="24">
        <v>73</v>
      </c>
      <c r="BM681" s="24">
        <v>510</v>
      </c>
      <c r="BN681" s="24">
        <v>175</v>
      </c>
      <c r="BO681" s="24">
        <v>107</v>
      </c>
      <c r="BP681" s="24">
        <v>569</v>
      </c>
      <c r="BQ681" s="24">
        <v>376</v>
      </c>
      <c r="BR681" s="24">
        <v>338</v>
      </c>
      <c r="BS681" s="24">
        <v>603</v>
      </c>
      <c r="BT681" s="24">
        <v>440</v>
      </c>
      <c r="BU681" s="24">
        <v>272</v>
      </c>
      <c r="BV681" s="24">
        <v>209</v>
      </c>
      <c r="BW681" s="24">
        <v>41</v>
      </c>
      <c r="BX681" s="24">
        <v>306</v>
      </c>
      <c r="BY681" s="24">
        <v>143</v>
      </c>
      <c r="BZ681" s="24">
        <v>80</v>
      </c>
      <c r="CA681" s="24">
        <v>537</v>
      </c>
      <c r="CB681" s="24">
        <v>499</v>
      </c>
    </row>
    <row r="682" spans="2:80" ht="15" x14ac:dyDescent="0.25">
      <c r="B682" s="24">
        <v>109</v>
      </c>
      <c r="C682" s="24">
        <v>27</v>
      </c>
      <c r="D682" s="24">
        <v>100</v>
      </c>
      <c r="E682" s="24">
        <v>18</v>
      </c>
      <c r="F682" s="24">
        <v>61</v>
      </c>
      <c r="G682" s="24">
        <v>367</v>
      </c>
      <c r="H682" s="24">
        <v>290</v>
      </c>
      <c r="I682" s="24">
        <v>333</v>
      </c>
      <c r="J682" s="24">
        <v>251</v>
      </c>
      <c r="K682" s="24">
        <v>324</v>
      </c>
      <c r="L682" s="24">
        <v>605</v>
      </c>
      <c r="M682" s="24">
        <v>548</v>
      </c>
      <c r="N682" s="24">
        <v>591</v>
      </c>
      <c r="O682" s="24">
        <v>514</v>
      </c>
      <c r="P682" s="24">
        <v>557</v>
      </c>
      <c r="Q682" s="24">
        <v>238</v>
      </c>
      <c r="R682" s="24">
        <v>156</v>
      </c>
      <c r="S682" s="24">
        <v>204</v>
      </c>
      <c r="T682" s="24">
        <v>147</v>
      </c>
      <c r="U682" s="24">
        <v>195</v>
      </c>
      <c r="V682" s="24">
        <v>496</v>
      </c>
      <c r="W682" s="24">
        <v>419</v>
      </c>
      <c r="X682" s="24">
        <v>462</v>
      </c>
      <c r="Y682" s="24">
        <v>385</v>
      </c>
      <c r="Z682" s="24">
        <v>428</v>
      </c>
      <c r="AC682" s="24">
        <v>61</v>
      </c>
      <c r="AD682" s="24">
        <v>27</v>
      </c>
      <c r="AE682" s="24">
        <v>93</v>
      </c>
      <c r="AF682" s="24">
        <v>125</v>
      </c>
      <c r="AG682" s="24">
        <v>9</v>
      </c>
      <c r="AH682" s="24">
        <v>445</v>
      </c>
      <c r="AI682" s="24">
        <v>406</v>
      </c>
      <c r="AJ682" s="24">
        <v>472</v>
      </c>
      <c r="AK682" s="24">
        <v>479</v>
      </c>
      <c r="AL682" s="24">
        <v>388</v>
      </c>
      <c r="AM682" s="24">
        <v>553</v>
      </c>
      <c r="AN682" s="24">
        <v>544</v>
      </c>
      <c r="AO682" s="24">
        <v>585</v>
      </c>
      <c r="AP682" s="24">
        <v>612</v>
      </c>
      <c r="AQ682" s="24">
        <v>521</v>
      </c>
      <c r="AR682" s="24">
        <v>324</v>
      </c>
      <c r="AS682" s="24">
        <v>290</v>
      </c>
      <c r="AT682" s="24">
        <v>326</v>
      </c>
      <c r="AU682" s="24">
        <v>358</v>
      </c>
      <c r="AV682" s="24">
        <v>267</v>
      </c>
      <c r="AW682" s="24">
        <v>182</v>
      </c>
      <c r="AX682" s="24">
        <v>173</v>
      </c>
      <c r="AY682" s="24">
        <v>214</v>
      </c>
      <c r="AZ682" s="24">
        <v>241</v>
      </c>
      <c r="BA682" s="24">
        <v>130</v>
      </c>
      <c r="BD682" s="24">
        <v>210</v>
      </c>
      <c r="BE682" s="24">
        <v>42</v>
      </c>
      <c r="BF682" s="24">
        <v>604</v>
      </c>
      <c r="BG682" s="24">
        <v>436</v>
      </c>
      <c r="BH682" s="24">
        <v>273</v>
      </c>
      <c r="BI682" s="24">
        <v>538</v>
      </c>
      <c r="BJ682" s="24">
        <v>500</v>
      </c>
      <c r="BK682" s="24">
        <v>307</v>
      </c>
      <c r="BL682" s="24">
        <v>144</v>
      </c>
      <c r="BM682" s="24">
        <v>76</v>
      </c>
      <c r="BN682" s="24">
        <v>366</v>
      </c>
      <c r="BO682" s="24">
        <v>178</v>
      </c>
      <c r="BP682" s="24">
        <v>15</v>
      </c>
      <c r="BQ682" s="24">
        <v>597</v>
      </c>
      <c r="BR682" s="24">
        <v>409</v>
      </c>
      <c r="BS682" s="24">
        <v>74</v>
      </c>
      <c r="BT682" s="24">
        <v>506</v>
      </c>
      <c r="BU682" s="24">
        <v>468</v>
      </c>
      <c r="BV682" s="24">
        <v>280</v>
      </c>
      <c r="BW682" s="24">
        <v>237</v>
      </c>
      <c r="BX682" s="24">
        <v>377</v>
      </c>
      <c r="BY682" s="24">
        <v>339</v>
      </c>
      <c r="BZ682" s="24">
        <v>171</v>
      </c>
      <c r="CA682" s="24">
        <v>108</v>
      </c>
      <c r="CB682" s="24">
        <v>570</v>
      </c>
    </row>
    <row r="683" spans="2:80" ht="15" x14ac:dyDescent="0.25">
      <c r="B683" s="24">
        <v>93</v>
      </c>
      <c r="C683" s="24">
        <v>11</v>
      </c>
      <c r="D683" s="24">
        <v>59</v>
      </c>
      <c r="E683" s="24">
        <v>102</v>
      </c>
      <c r="F683" s="24">
        <v>50</v>
      </c>
      <c r="G683" s="24">
        <v>326</v>
      </c>
      <c r="H683" s="24">
        <v>274</v>
      </c>
      <c r="I683" s="24">
        <v>317</v>
      </c>
      <c r="J683" s="24">
        <v>365</v>
      </c>
      <c r="K683" s="24">
        <v>283</v>
      </c>
      <c r="L683" s="24">
        <v>589</v>
      </c>
      <c r="M683" s="24">
        <v>507</v>
      </c>
      <c r="N683" s="24">
        <v>555</v>
      </c>
      <c r="O683" s="24">
        <v>623</v>
      </c>
      <c r="P683" s="24">
        <v>541</v>
      </c>
      <c r="Q683" s="24">
        <v>222</v>
      </c>
      <c r="R683" s="24">
        <v>145</v>
      </c>
      <c r="S683" s="24">
        <v>188</v>
      </c>
      <c r="T683" s="24">
        <v>231</v>
      </c>
      <c r="U683" s="24">
        <v>154</v>
      </c>
      <c r="V683" s="24">
        <v>460</v>
      </c>
      <c r="W683" s="24">
        <v>378</v>
      </c>
      <c r="X683" s="24">
        <v>446</v>
      </c>
      <c r="Y683" s="24">
        <v>494</v>
      </c>
      <c r="Z683" s="24">
        <v>412</v>
      </c>
      <c r="AC683" s="24">
        <v>43</v>
      </c>
      <c r="AD683" s="24">
        <v>111</v>
      </c>
      <c r="AE683" s="24">
        <v>59</v>
      </c>
      <c r="AF683" s="24">
        <v>2</v>
      </c>
      <c r="AG683" s="24">
        <v>100</v>
      </c>
      <c r="AH683" s="24">
        <v>422</v>
      </c>
      <c r="AI683" s="24">
        <v>495</v>
      </c>
      <c r="AJ683" s="24">
        <v>438</v>
      </c>
      <c r="AK683" s="24">
        <v>381</v>
      </c>
      <c r="AL683" s="24">
        <v>454</v>
      </c>
      <c r="AM683" s="24">
        <v>535</v>
      </c>
      <c r="AN683" s="24">
        <v>603</v>
      </c>
      <c r="AO683" s="24">
        <v>571</v>
      </c>
      <c r="AP683" s="24">
        <v>519</v>
      </c>
      <c r="AQ683" s="24">
        <v>587</v>
      </c>
      <c r="AR683" s="24">
        <v>276</v>
      </c>
      <c r="AS683" s="24">
        <v>374</v>
      </c>
      <c r="AT683" s="24">
        <v>317</v>
      </c>
      <c r="AU683" s="24">
        <v>265</v>
      </c>
      <c r="AV683" s="24">
        <v>333</v>
      </c>
      <c r="AW683" s="24">
        <v>164</v>
      </c>
      <c r="AX683" s="24">
        <v>232</v>
      </c>
      <c r="AY683" s="24">
        <v>180</v>
      </c>
      <c r="AZ683" s="24">
        <v>148</v>
      </c>
      <c r="BA683" s="24">
        <v>216</v>
      </c>
      <c r="BD683" s="24">
        <v>276</v>
      </c>
      <c r="BE683" s="24">
        <v>238</v>
      </c>
      <c r="BF683" s="24">
        <v>75</v>
      </c>
      <c r="BG683" s="24">
        <v>507</v>
      </c>
      <c r="BH683" s="24">
        <v>469</v>
      </c>
      <c r="BI683" s="24">
        <v>109</v>
      </c>
      <c r="BJ683" s="24">
        <v>566</v>
      </c>
      <c r="BK683" s="24">
        <v>378</v>
      </c>
      <c r="BL683" s="24">
        <v>340</v>
      </c>
      <c r="BM683" s="24">
        <v>172</v>
      </c>
      <c r="BN683" s="24">
        <v>437</v>
      </c>
      <c r="BO683" s="24">
        <v>274</v>
      </c>
      <c r="BP683" s="24">
        <v>206</v>
      </c>
      <c r="BQ683" s="24">
        <v>43</v>
      </c>
      <c r="BR683" s="24">
        <v>605</v>
      </c>
      <c r="BS683" s="24">
        <v>145</v>
      </c>
      <c r="BT683" s="24">
        <v>77</v>
      </c>
      <c r="BU683" s="24">
        <v>539</v>
      </c>
      <c r="BV683" s="24">
        <v>496</v>
      </c>
      <c r="BW683" s="24">
        <v>308</v>
      </c>
      <c r="BX683" s="24">
        <v>598</v>
      </c>
      <c r="BY683" s="24">
        <v>410</v>
      </c>
      <c r="BZ683" s="24">
        <v>367</v>
      </c>
      <c r="CA683" s="24">
        <v>179</v>
      </c>
      <c r="CB683" s="24">
        <v>11</v>
      </c>
    </row>
    <row r="684" spans="2:80" ht="15" x14ac:dyDescent="0.25">
      <c r="B684" s="24">
        <v>52</v>
      </c>
      <c r="C684" s="24">
        <v>125</v>
      </c>
      <c r="D684" s="24">
        <v>43</v>
      </c>
      <c r="E684" s="24">
        <v>86</v>
      </c>
      <c r="F684" s="24">
        <v>9</v>
      </c>
      <c r="G684" s="24">
        <v>315</v>
      </c>
      <c r="H684" s="24">
        <v>358</v>
      </c>
      <c r="I684" s="24">
        <v>276</v>
      </c>
      <c r="J684" s="24">
        <v>349</v>
      </c>
      <c r="K684" s="24">
        <v>267</v>
      </c>
      <c r="L684" s="24">
        <v>573</v>
      </c>
      <c r="M684" s="24">
        <v>616</v>
      </c>
      <c r="N684" s="24">
        <v>539</v>
      </c>
      <c r="O684" s="24">
        <v>582</v>
      </c>
      <c r="P684" s="24">
        <v>505</v>
      </c>
      <c r="Q684" s="24">
        <v>181</v>
      </c>
      <c r="R684" s="24">
        <v>229</v>
      </c>
      <c r="S684" s="24">
        <v>172</v>
      </c>
      <c r="T684" s="24">
        <v>220</v>
      </c>
      <c r="U684" s="24">
        <v>138</v>
      </c>
      <c r="V684" s="24">
        <v>444</v>
      </c>
      <c r="W684" s="24">
        <v>487</v>
      </c>
      <c r="X684" s="24">
        <v>410</v>
      </c>
      <c r="Y684" s="24">
        <v>453</v>
      </c>
      <c r="Z684" s="24">
        <v>396</v>
      </c>
      <c r="AC684" s="24">
        <v>109</v>
      </c>
      <c r="AD684" s="24">
        <v>18</v>
      </c>
      <c r="AE684" s="24">
        <v>50</v>
      </c>
      <c r="AF684" s="24">
        <v>86</v>
      </c>
      <c r="AG684" s="24">
        <v>52</v>
      </c>
      <c r="AH684" s="24">
        <v>488</v>
      </c>
      <c r="AI684" s="24">
        <v>397</v>
      </c>
      <c r="AJ684" s="24">
        <v>404</v>
      </c>
      <c r="AK684" s="24">
        <v>470</v>
      </c>
      <c r="AL684" s="24">
        <v>431</v>
      </c>
      <c r="AM684" s="24">
        <v>621</v>
      </c>
      <c r="AN684" s="24">
        <v>510</v>
      </c>
      <c r="AO684" s="24">
        <v>537</v>
      </c>
      <c r="AP684" s="24">
        <v>578</v>
      </c>
      <c r="AQ684" s="24">
        <v>569</v>
      </c>
      <c r="AR684" s="24">
        <v>367</v>
      </c>
      <c r="AS684" s="24">
        <v>251</v>
      </c>
      <c r="AT684" s="24">
        <v>283</v>
      </c>
      <c r="AU684" s="24">
        <v>349</v>
      </c>
      <c r="AV684" s="24">
        <v>315</v>
      </c>
      <c r="AW684" s="24">
        <v>230</v>
      </c>
      <c r="AX684" s="24">
        <v>139</v>
      </c>
      <c r="AY684" s="24">
        <v>166</v>
      </c>
      <c r="AZ684" s="24">
        <v>207</v>
      </c>
      <c r="BA684" s="24">
        <v>198</v>
      </c>
      <c r="BD684" s="24">
        <v>497</v>
      </c>
      <c r="BE684" s="24">
        <v>309</v>
      </c>
      <c r="BF684" s="24">
        <v>141</v>
      </c>
      <c r="BG684" s="24">
        <v>78</v>
      </c>
      <c r="BH684" s="24">
        <v>540</v>
      </c>
      <c r="BI684" s="24">
        <v>180</v>
      </c>
      <c r="BJ684" s="24">
        <v>12</v>
      </c>
      <c r="BK684" s="24">
        <v>599</v>
      </c>
      <c r="BL684" s="24">
        <v>406</v>
      </c>
      <c r="BM684" s="24">
        <v>368</v>
      </c>
      <c r="BN684" s="24">
        <v>508</v>
      </c>
      <c r="BO684" s="24">
        <v>470</v>
      </c>
      <c r="BP684" s="24">
        <v>277</v>
      </c>
      <c r="BQ684" s="24">
        <v>239</v>
      </c>
      <c r="BR684" s="24">
        <v>71</v>
      </c>
      <c r="BS684" s="24">
        <v>336</v>
      </c>
      <c r="BT684" s="24">
        <v>173</v>
      </c>
      <c r="BU684" s="24">
        <v>110</v>
      </c>
      <c r="BV684" s="24">
        <v>567</v>
      </c>
      <c r="BW684" s="24">
        <v>379</v>
      </c>
      <c r="BX684" s="24">
        <v>44</v>
      </c>
      <c r="BY684" s="24">
        <v>601</v>
      </c>
      <c r="BZ684" s="24">
        <v>438</v>
      </c>
      <c r="CA684" s="24">
        <v>275</v>
      </c>
      <c r="CB684" s="24">
        <v>207</v>
      </c>
    </row>
    <row r="685" spans="2:80" ht="15" x14ac:dyDescent="0.25">
      <c r="B685" s="24">
        <v>36</v>
      </c>
      <c r="C685" s="24">
        <v>84</v>
      </c>
      <c r="D685" s="24">
        <v>2</v>
      </c>
      <c r="E685" s="24">
        <v>75</v>
      </c>
      <c r="F685" s="24">
        <v>118</v>
      </c>
      <c r="G685" s="24">
        <v>299</v>
      </c>
      <c r="H685" s="24">
        <v>342</v>
      </c>
      <c r="I685" s="24">
        <v>265</v>
      </c>
      <c r="J685" s="24">
        <v>308</v>
      </c>
      <c r="K685" s="24">
        <v>351</v>
      </c>
      <c r="L685" s="24">
        <v>532</v>
      </c>
      <c r="M685" s="24">
        <v>580</v>
      </c>
      <c r="N685" s="24">
        <v>523</v>
      </c>
      <c r="O685" s="24">
        <v>566</v>
      </c>
      <c r="P685" s="24">
        <v>614</v>
      </c>
      <c r="Q685" s="24">
        <v>170</v>
      </c>
      <c r="R685" s="24">
        <v>213</v>
      </c>
      <c r="S685" s="24">
        <v>131</v>
      </c>
      <c r="T685" s="24">
        <v>179</v>
      </c>
      <c r="U685" s="24">
        <v>247</v>
      </c>
      <c r="V685" s="24">
        <v>403</v>
      </c>
      <c r="W685" s="24">
        <v>471</v>
      </c>
      <c r="X685" s="24">
        <v>394</v>
      </c>
      <c r="Y685" s="24">
        <v>437</v>
      </c>
      <c r="Z685" s="24">
        <v>485</v>
      </c>
      <c r="AC685" s="24">
        <v>77</v>
      </c>
      <c r="AD685" s="24">
        <v>75</v>
      </c>
      <c r="AE685" s="24">
        <v>11</v>
      </c>
      <c r="AF685" s="24">
        <v>34</v>
      </c>
      <c r="AG685" s="24">
        <v>118</v>
      </c>
      <c r="AH685" s="24">
        <v>456</v>
      </c>
      <c r="AI685" s="24">
        <v>429</v>
      </c>
      <c r="AJ685" s="24">
        <v>395</v>
      </c>
      <c r="AK685" s="24">
        <v>413</v>
      </c>
      <c r="AL685" s="24">
        <v>497</v>
      </c>
      <c r="AM685" s="24">
        <v>594</v>
      </c>
      <c r="AN685" s="24">
        <v>562</v>
      </c>
      <c r="AO685" s="24">
        <v>503</v>
      </c>
      <c r="AP685" s="24">
        <v>546</v>
      </c>
      <c r="AQ685" s="24">
        <v>610</v>
      </c>
      <c r="AR685" s="24">
        <v>340</v>
      </c>
      <c r="AS685" s="24">
        <v>308</v>
      </c>
      <c r="AT685" s="24">
        <v>274</v>
      </c>
      <c r="AU685" s="24">
        <v>292</v>
      </c>
      <c r="AV685" s="24">
        <v>351</v>
      </c>
      <c r="AW685" s="24">
        <v>223</v>
      </c>
      <c r="AX685" s="24">
        <v>191</v>
      </c>
      <c r="AY685" s="24">
        <v>132</v>
      </c>
      <c r="AZ685" s="24">
        <v>155</v>
      </c>
      <c r="BA685" s="24">
        <v>239</v>
      </c>
      <c r="BD685" s="24">
        <v>568</v>
      </c>
      <c r="BE685" s="24">
        <v>380</v>
      </c>
      <c r="BF685" s="24">
        <v>337</v>
      </c>
      <c r="BG685" s="24">
        <v>174</v>
      </c>
      <c r="BH685" s="24">
        <v>106</v>
      </c>
      <c r="BI685" s="24">
        <v>271</v>
      </c>
      <c r="BJ685" s="24">
        <v>208</v>
      </c>
      <c r="BK685" s="24">
        <v>45</v>
      </c>
      <c r="BL685" s="24">
        <v>602</v>
      </c>
      <c r="BM685" s="24">
        <v>439</v>
      </c>
      <c r="BN685" s="24">
        <v>79</v>
      </c>
      <c r="BO685" s="24">
        <v>536</v>
      </c>
      <c r="BP685" s="24">
        <v>498</v>
      </c>
      <c r="BQ685" s="24">
        <v>310</v>
      </c>
      <c r="BR685" s="24">
        <v>142</v>
      </c>
      <c r="BS685" s="24">
        <v>407</v>
      </c>
      <c r="BT685" s="24">
        <v>369</v>
      </c>
      <c r="BU685" s="24">
        <v>176</v>
      </c>
      <c r="BV685" s="24">
        <v>13</v>
      </c>
      <c r="BW685" s="24">
        <v>600</v>
      </c>
      <c r="BX685" s="24">
        <v>240</v>
      </c>
      <c r="BY685" s="24">
        <v>72</v>
      </c>
      <c r="BZ685" s="24">
        <v>509</v>
      </c>
      <c r="CA685" s="24">
        <v>466</v>
      </c>
      <c r="CB685" s="24">
        <v>278</v>
      </c>
    </row>
    <row r="686" spans="2:80" ht="15" x14ac:dyDescent="0.25">
      <c r="B686" s="24">
        <v>504</v>
      </c>
      <c r="C686" s="24">
        <v>572</v>
      </c>
      <c r="D686" s="24">
        <v>620</v>
      </c>
      <c r="E686" s="24">
        <v>538</v>
      </c>
      <c r="F686" s="24">
        <v>581</v>
      </c>
      <c r="G686" s="24">
        <v>137</v>
      </c>
      <c r="H686" s="24">
        <v>185</v>
      </c>
      <c r="I686" s="24">
        <v>228</v>
      </c>
      <c r="J686" s="24">
        <v>171</v>
      </c>
      <c r="K686" s="24">
        <v>219</v>
      </c>
      <c r="L686" s="24">
        <v>400</v>
      </c>
      <c r="M686" s="24">
        <v>443</v>
      </c>
      <c r="N686" s="24">
        <v>486</v>
      </c>
      <c r="O686" s="24">
        <v>409</v>
      </c>
      <c r="P686" s="24">
        <v>452</v>
      </c>
      <c r="Q686" s="24">
        <v>8</v>
      </c>
      <c r="R686" s="24">
        <v>51</v>
      </c>
      <c r="S686" s="24">
        <v>124</v>
      </c>
      <c r="T686" s="24">
        <v>42</v>
      </c>
      <c r="U686" s="24">
        <v>90</v>
      </c>
      <c r="V686" s="24">
        <v>266</v>
      </c>
      <c r="W686" s="24">
        <v>314</v>
      </c>
      <c r="X686" s="24">
        <v>357</v>
      </c>
      <c r="Y686" s="24">
        <v>280</v>
      </c>
      <c r="Z686" s="24">
        <v>348</v>
      </c>
      <c r="AC686" s="24">
        <v>266</v>
      </c>
      <c r="AD686" s="24">
        <v>330</v>
      </c>
      <c r="AE686" s="24">
        <v>373</v>
      </c>
      <c r="AF686" s="24">
        <v>314</v>
      </c>
      <c r="AG686" s="24">
        <v>282</v>
      </c>
      <c r="AH686" s="24">
        <v>137</v>
      </c>
      <c r="AI686" s="24">
        <v>221</v>
      </c>
      <c r="AJ686" s="24">
        <v>244</v>
      </c>
      <c r="AK686" s="24">
        <v>185</v>
      </c>
      <c r="AL686" s="24">
        <v>153</v>
      </c>
      <c r="AM686" s="24">
        <v>383</v>
      </c>
      <c r="AN686" s="24">
        <v>467</v>
      </c>
      <c r="AO686" s="24">
        <v>490</v>
      </c>
      <c r="AP686" s="24">
        <v>426</v>
      </c>
      <c r="AQ686" s="24">
        <v>424</v>
      </c>
      <c r="AR686" s="24">
        <v>525</v>
      </c>
      <c r="AS686" s="24">
        <v>584</v>
      </c>
      <c r="AT686" s="24">
        <v>602</v>
      </c>
      <c r="AU686" s="24">
        <v>568</v>
      </c>
      <c r="AV686" s="24">
        <v>536</v>
      </c>
      <c r="AW686" s="24">
        <v>4</v>
      </c>
      <c r="AX686" s="24">
        <v>88</v>
      </c>
      <c r="AY686" s="24">
        <v>106</v>
      </c>
      <c r="AZ686" s="24">
        <v>72</v>
      </c>
      <c r="BA686" s="24">
        <v>45</v>
      </c>
      <c r="BD686" s="24">
        <v>430</v>
      </c>
      <c r="BE686" s="24">
        <v>262</v>
      </c>
      <c r="BF686" s="24">
        <v>224</v>
      </c>
      <c r="BG686" s="24">
        <v>31</v>
      </c>
      <c r="BH686" s="24">
        <v>618</v>
      </c>
      <c r="BI686" s="24">
        <v>133</v>
      </c>
      <c r="BJ686" s="24">
        <v>95</v>
      </c>
      <c r="BK686" s="24">
        <v>527</v>
      </c>
      <c r="BL686" s="24">
        <v>489</v>
      </c>
      <c r="BM686" s="24">
        <v>321</v>
      </c>
      <c r="BN686" s="24">
        <v>586</v>
      </c>
      <c r="BO686" s="24">
        <v>423</v>
      </c>
      <c r="BP686" s="24">
        <v>360</v>
      </c>
      <c r="BQ686" s="24">
        <v>192</v>
      </c>
      <c r="BR686" s="24">
        <v>4</v>
      </c>
      <c r="BS686" s="24">
        <v>294</v>
      </c>
      <c r="BT686" s="24">
        <v>226</v>
      </c>
      <c r="BU686" s="24">
        <v>63</v>
      </c>
      <c r="BV686" s="24">
        <v>525</v>
      </c>
      <c r="BW686" s="24">
        <v>457</v>
      </c>
      <c r="BX686" s="24">
        <v>122</v>
      </c>
      <c r="BY686" s="24">
        <v>559</v>
      </c>
      <c r="BZ686" s="24">
        <v>391</v>
      </c>
      <c r="CA686" s="24">
        <v>328</v>
      </c>
      <c r="CB686" s="24">
        <v>165</v>
      </c>
    </row>
    <row r="687" spans="2:80" ht="15" x14ac:dyDescent="0.25">
      <c r="B687" s="24">
        <v>613</v>
      </c>
      <c r="C687" s="24">
        <v>531</v>
      </c>
      <c r="D687" s="24">
        <v>579</v>
      </c>
      <c r="E687" s="24">
        <v>522</v>
      </c>
      <c r="F687" s="24">
        <v>570</v>
      </c>
      <c r="G687" s="24">
        <v>246</v>
      </c>
      <c r="H687" s="24">
        <v>169</v>
      </c>
      <c r="I687" s="24">
        <v>212</v>
      </c>
      <c r="J687" s="24">
        <v>135</v>
      </c>
      <c r="K687" s="24">
        <v>178</v>
      </c>
      <c r="L687" s="24">
        <v>484</v>
      </c>
      <c r="M687" s="24">
        <v>402</v>
      </c>
      <c r="N687" s="24">
        <v>475</v>
      </c>
      <c r="O687" s="24">
        <v>393</v>
      </c>
      <c r="P687" s="24">
        <v>436</v>
      </c>
      <c r="Q687" s="24">
        <v>117</v>
      </c>
      <c r="R687" s="24">
        <v>40</v>
      </c>
      <c r="S687" s="24">
        <v>83</v>
      </c>
      <c r="T687" s="24">
        <v>1</v>
      </c>
      <c r="U687" s="24">
        <v>74</v>
      </c>
      <c r="V687" s="24">
        <v>355</v>
      </c>
      <c r="W687" s="24">
        <v>298</v>
      </c>
      <c r="X687" s="24">
        <v>341</v>
      </c>
      <c r="Y687" s="24">
        <v>264</v>
      </c>
      <c r="Z687" s="24">
        <v>307</v>
      </c>
      <c r="AC687" s="24">
        <v>307</v>
      </c>
      <c r="AD687" s="24">
        <v>298</v>
      </c>
      <c r="AE687" s="24">
        <v>339</v>
      </c>
      <c r="AF687" s="24">
        <v>366</v>
      </c>
      <c r="AG687" s="24">
        <v>255</v>
      </c>
      <c r="AH687" s="24">
        <v>178</v>
      </c>
      <c r="AI687" s="24">
        <v>169</v>
      </c>
      <c r="AJ687" s="24">
        <v>210</v>
      </c>
      <c r="AK687" s="24">
        <v>237</v>
      </c>
      <c r="AL687" s="24">
        <v>146</v>
      </c>
      <c r="AM687" s="24">
        <v>449</v>
      </c>
      <c r="AN687" s="24">
        <v>415</v>
      </c>
      <c r="AO687" s="24">
        <v>451</v>
      </c>
      <c r="AP687" s="24">
        <v>483</v>
      </c>
      <c r="AQ687" s="24">
        <v>392</v>
      </c>
      <c r="AR687" s="24">
        <v>561</v>
      </c>
      <c r="AS687" s="24">
        <v>527</v>
      </c>
      <c r="AT687" s="24">
        <v>593</v>
      </c>
      <c r="AU687" s="24">
        <v>625</v>
      </c>
      <c r="AV687" s="24">
        <v>509</v>
      </c>
      <c r="AW687" s="24">
        <v>70</v>
      </c>
      <c r="AX687" s="24">
        <v>31</v>
      </c>
      <c r="AY687" s="24">
        <v>97</v>
      </c>
      <c r="AZ687" s="24">
        <v>104</v>
      </c>
      <c r="BA687" s="24">
        <v>13</v>
      </c>
      <c r="BD687" s="24">
        <v>521</v>
      </c>
      <c r="BE687" s="24">
        <v>458</v>
      </c>
      <c r="BF687" s="24">
        <v>295</v>
      </c>
      <c r="BG687" s="24">
        <v>227</v>
      </c>
      <c r="BH687" s="24">
        <v>64</v>
      </c>
      <c r="BI687" s="24">
        <v>329</v>
      </c>
      <c r="BJ687" s="24">
        <v>161</v>
      </c>
      <c r="BK687" s="24">
        <v>123</v>
      </c>
      <c r="BL687" s="24">
        <v>560</v>
      </c>
      <c r="BM687" s="24">
        <v>392</v>
      </c>
      <c r="BN687" s="24">
        <v>32</v>
      </c>
      <c r="BO687" s="24">
        <v>619</v>
      </c>
      <c r="BP687" s="24">
        <v>426</v>
      </c>
      <c r="BQ687" s="24">
        <v>263</v>
      </c>
      <c r="BR687" s="24">
        <v>225</v>
      </c>
      <c r="BS687" s="24">
        <v>490</v>
      </c>
      <c r="BT687" s="24">
        <v>322</v>
      </c>
      <c r="BU687" s="24">
        <v>134</v>
      </c>
      <c r="BV687" s="24">
        <v>91</v>
      </c>
      <c r="BW687" s="24">
        <v>528</v>
      </c>
      <c r="BX687" s="24">
        <v>193</v>
      </c>
      <c r="BY687" s="24">
        <v>5</v>
      </c>
      <c r="BZ687" s="24">
        <v>587</v>
      </c>
      <c r="CA687" s="24">
        <v>424</v>
      </c>
      <c r="CB687" s="24">
        <v>356</v>
      </c>
    </row>
    <row r="688" spans="2:80" ht="15" x14ac:dyDescent="0.25">
      <c r="B688" s="24">
        <v>597</v>
      </c>
      <c r="C688" s="24">
        <v>520</v>
      </c>
      <c r="D688" s="24">
        <v>563</v>
      </c>
      <c r="E688" s="24">
        <v>606</v>
      </c>
      <c r="F688" s="24">
        <v>529</v>
      </c>
      <c r="G688" s="24">
        <v>210</v>
      </c>
      <c r="H688" s="24">
        <v>128</v>
      </c>
      <c r="I688" s="24">
        <v>196</v>
      </c>
      <c r="J688" s="24">
        <v>244</v>
      </c>
      <c r="K688" s="24">
        <v>162</v>
      </c>
      <c r="L688" s="24">
        <v>468</v>
      </c>
      <c r="M688" s="24">
        <v>386</v>
      </c>
      <c r="N688" s="24">
        <v>434</v>
      </c>
      <c r="O688" s="24">
        <v>477</v>
      </c>
      <c r="P688" s="24">
        <v>425</v>
      </c>
      <c r="Q688" s="24">
        <v>76</v>
      </c>
      <c r="R688" s="24">
        <v>24</v>
      </c>
      <c r="S688" s="24">
        <v>67</v>
      </c>
      <c r="T688" s="24">
        <v>115</v>
      </c>
      <c r="U688" s="24">
        <v>33</v>
      </c>
      <c r="V688" s="24">
        <v>339</v>
      </c>
      <c r="W688" s="24">
        <v>257</v>
      </c>
      <c r="X688" s="24">
        <v>305</v>
      </c>
      <c r="Y688" s="24">
        <v>373</v>
      </c>
      <c r="Z688" s="24">
        <v>291</v>
      </c>
      <c r="AC688" s="24">
        <v>289</v>
      </c>
      <c r="AD688" s="24">
        <v>357</v>
      </c>
      <c r="AE688" s="24">
        <v>305</v>
      </c>
      <c r="AF688" s="24">
        <v>273</v>
      </c>
      <c r="AG688" s="24">
        <v>341</v>
      </c>
      <c r="AH688" s="24">
        <v>160</v>
      </c>
      <c r="AI688" s="24">
        <v>228</v>
      </c>
      <c r="AJ688" s="24">
        <v>196</v>
      </c>
      <c r="AK688" s="24">
        <v>144</v>
      </c>
      <c r="AL688" s="24">
        <v>212</v>
      </c>
      <c r="AM688" s="24">
        <v>401</v>
      </c>
      <c r="AN688" s="24">
        <v>499</v>
      </c>
      <c r="AO688" s="24">
        <v>442</v>
      </c>
      <c r="AP688" s="24">
        <v>390</v>
      </c>
      <c r="AQ688" s="24">
        <v>458</v>
      </c>
      <c r="AR688" s="24">
        <v>543</v>
      </c>
      <c r="AS688" s="24">
        <v>611</v>
      </c>
      <c r="AT688" s="24">
        <v>559</v>
      </c>
      <c r="AU688" s="24">
        <v>502</v>
      </c>
      <c r="AV688" s="24">
        <v>600</v>
      </c>
      <c r="AW688" s="24">
        <v>47</v>
      </c>
      <c r="AX688" s="24">
        <v>120</v>
      </c>
      <c r="AY688" s="24">
        <v>63</v>
      </c>
      <c r="AZ688" s="24">
        <v>6</v>
      </c>
      <c r="BA688" s="24">
        <v>79</v>
      </c>
      <c r="BD688" s="24">
        <v>92</v>
      </c>
      <c r="BE688" s="24">
        <v>529</v>
      </c>
      <c r="BF688" s="24">
        <v>486</v>
      </c>
      <c r="BG688" s="24">
        <v>323</v>
      </c>
      <c r="BH688" s="24">
        <v>135</v>
      </c>
      <c r="BI688" s="24">
        <v>425</v>
      </c>
      <c r="BJ688" s="24">
        <v>357</v>
      </c>
      <c r="BK688" s="24">
        <v>194</v>
      </c>
      <c r="BL688" s="24">
        <v>1</v>
      </c>
      <c r="BM688" s="24">
        <v>588</v>
      </c>
      <c r="BN688" s="24">
        <v>228</v>
      </c>
      <c r="BO688" s="24">
        <v>65</v>
      </c>
      <c r="BP688" s="24">
        <v>522</v>
      </c>
      <c r="BQ688" s="24">
        <v>459</v>
      </c>
      <c r="BR688" s="24">
        <v>291</v>
      </c>
      <c r="BS688" s="24">
        <v>556</v>
      </c>
      <c r="BT688" s="24">
        <v>393</v>
      </c>
      <c r="BU688" s="24">
        <v>330</v>
      </c>
      <c r="BV688" s="24">
        <v>162</v>
      </c>
      <c r="BW688" s="24">
        <v>124</v>
      </c>
      <c r="BX688" s="24">
        <v>264</v>
      </c>
      <c r="BY688" s="24">
        <v>221</v>
      </c>
      <c r="BZ688" s="24">
        <v>33</v>
      </c>
      <c r="CA688" s="24">
        <v>620</v>
      </c>
      <c r="CB688" s="24">
        <v>427</v>
      </c>
    </row>
    <row r="689" spans="2:80" ht="15" x14ac:dyDescent="0.25">
      <c r="B689" s="24">
        <v>556</v>
      </c>
      <c r="C689" s="24">
        <v>604</v>
      </c>
      <c r="D689" s="24">
        <v>547</v>
      </c>
      <c r="E689" s="24">
        <v>595</v>
      </c>
      <c r="F689" s="24">
        <v>513</v>
      </c>
      <c r="G689" s="24">
        <v>194</v>
      </c>
      <c r="H689" s="24">
        <v>237</v>
      </c>
      <c r="I689" s="24">
        <v>160</v>
      </c>
      <c r="J689" s="24">
        <v>203</v>
      </c>
      <c r="K689" s="24">
        <v>146</v>
      </c>
      <c r="L689" s="24">
        <v>427</v>
      </c>
      <c r="M689" s="24">
        <v>500</v>
      </c>
      <c r="N689" s="24">
        <v>418</v>
      </c>
      <c r="O689" s="24">
        <v>461</v>
      </c>
      <c r="P689" s="24">
        <v>384</v>
      </c>
      <c r="Q689" s="24">
        <v>65</v>
      </c>
      <c r="R689" s="24">
        <v>108</v>
      </c>
      <c r="S689" s="24">
        <v>26</v>
      </c>
      <c r="T689" s="24">
        <v>99</v>
      </c>
      <c r="U689" s="24">
        <v>17</v>
      </c>
      <c r="V689" s="24">
        <v>323</v>
      </c>
      <c r="W689" s="24">
        <v>366</v>
      </c>
      <c r="X689" s="24">
        <v>289</v>
      </c>
      <c r="Y689" s="24">
        <v>332</v>
      </c>
      <c r="Z689" s="24">
        <v>255</v>
      </c>
      <c r="AC689" s="24">
        <v>355</v>
      </c>
      <c r="AD689" s="24">
        <v>264</v>
      </c>
      <c r="AE689" s="24">
        <v>291</v>
      </c>
      <c r="AF689" s="24">
        <v>332</v>
      </c>
      <c r="AG689" s="24">
        <v>323</v>
      </c>
      <c r="AH689" s="24">
        <v>246</v>
      </c>
      <c r="AI689" s="24">
        <v>135</v>
      </c>
      <c r="AJ689" s="24">
        <v>162</v>
      </c>
      <c r="AK689" s="24">
        <v>203</v>
      </c>
      <c r="AL689" s="24">
        <v>194</v>
      </c>
      <c r="AM689" s="24">
        <v>492</v>
      </c>
      <c r="AN689" s="24">
        <v>376</v>
      </c>
      <c r="AO689" s="24">
        <v>408</v>
      </c>
      <c r="AP689" s="24">
        <v>474</v>
      </c>
      <c r="AQ689" s="24">
        <v>440</v>
      </c>
      <c r="AR689" s="24">
        <v>609</v>
      </c>
      <c r="AS689" s="24">
        <v>518</v>
      </c>
      <c r="AT689" s="24">
        <v>550</v>
      </c>
      <c r="AU689" s="24">
        <v>586</v>
      </c>
      <c r="AV689" s="24">
        <v>552</v>
      </c>
      <c r="AW689" s="24">
        <v>113</v>
      </c>
      <c r="AX689" s="24">
        <v>22</v>
      </c>
      <c r="AY689" s="24">
        <v>29</v>
      </c>
      <c r="AZ689" s="24">
        <v>95</v>
      </c>
      <c r="BA689" s="24">
        <v>56</v>
      </c>
      <c r="BD689" s="24">
        <v>163</v>
      </c>
      <c r="BE689" s="24">
        <v>125</v>
      </c>
      <c r="BF689" s="24">
        <v>557</v>
      </c>
      <c r="BG689" s="24">
        <v>394</v>
      </c>
      <c r="BH689" s="24">
        <v>326</v>
      </c>
      <c r="BI689" s="24">
        <v>616</v>
      </c>
      <c r="BJ689" s="24">
        <v>428</v>
      </c>
      <c r="BK689" s="24">
        <v>265</v>
      </c>
      <c r="BL689" s="24">
        <v>222</v>
      </c>
      <c r="BM689" s="24">
        <v>34</v>
      </c>
      <c r="BN689" s="24">
        <v>324</v>
      </c>
      <c r="BO689" s="24">
        <v>131</v>
      </c>
      <c r="BP689" s="24">
        <v>93</v>
      </c>
      <c r="BQ689" s="24">
        <v>530</v>
      </c>
      <c r="BR689" s="24">
        <v>487</v>
      </c>
      <c r="BS689" s="24">
        <v>2</v>
      </c>
      <c r="BT689" s="24">
        <v>589</v>
      </c>
      <c r="BU689" s="24">
        <v>421</v>
      </c>
      <c r="BV689" s="24">
        <v>358</v>
      </c>
      <c r="BW689" s="24">
        <v>195</v>
      </c>
      <c r="BX689" s="24">
        <v>460</v>
      </c>
      <c r="BY689" s="24">
        <v>292</v>
      </c>
      <c r="BZ689" s="24">
        <v>229</v>
      </c>
      <c r="CA689" s="24">
        <v>61</v>
      </c>
      <c r="CB689" s="24">
        <v>523</v>
      </c>
    </row>
    <row r="690" spans="2:80" ht="15" x14ac:dyDescent="0.25">
      <c r="B690" s="24">
        <v>545</v>
      </c>
      <c r="C690" s="24">
        <v>588</v>
      </c>
      <c r="D690" s="24">
        <v>506</v>
      </c>
      <c r="E690" s="24">
        <v>554</v>
      </c>
      <c r="F690" s="24">
        <v>622</v>
      </c>
      <c r="G690" s="24">
        <v>153</v>
      </c>
      <c r="H690" s="24">
        <v>221</v>
      </c>
      <c r="I690" s="24">
        <v>144</v>
      </c>
      <c r="J690" s="24">
        <v>187</v>
      </c>
      <c r="K690" s="24">
        <v>235</v>
      </c>
      <c r="L690" s="24">
        <v>411</v>
      </c>
      <c r="M690" s="24">
        <v>459</v>
      </c>
      <c r="N690" s="24">
        <v>377</v>
      </c>
      <c r="O690" s="24">
        <v>450</v>
      </c>
      <c r="P690" s="24">
        <v>493</v>
      </c>
      <c r="Q690" s="24">
        <v>49</v>
      </c>
      <c r="R690" s="24">
        <v>92</v>
      </c>
      <c r="S690" s="24">
        <v>15</v>
      </c>
      <c r="T690" s="24">
        <v>58</v>
      </c>
      <c r="U690" s="24">
        <v>101</v>
      </c>
      <c r="V690" s="24">
        <v>282</v>
      </c>
      <c r="W690" s="24">
        <v>330</v>
      </c>
      <c r="X690" s="24">
        <v>273</v>
      </c>
      <c r="Y690" s="24">
        <v>316</v>
      </c>
      <c r="Z690" s="24">
        <v>364</v>
      </c>
      <c r="AC690" s="24">
        <v>348</v>
      </c>
      <c r="AD690" s="24">
        <v>316</v>
      </c>
      <c r="AE690" s="24">
        <v>257</v>
      </c>
      <c r="AF690" s="24">
        <v>280</v>
      </c>
      <c r="AG690" s="24">
        <v>364</v>
      </c>
      <c r="AH690" s="24">
        <v>219</v>
      </c>
      <c r="AI690" s="24">
        <v>187</v>
      </c>
      <c r="AJ690" s="24">
        <v>128</v>
      </c>
      <c r="AK690" s="24">
        <v>171</v>
      </c>
      <c r="AL690" s="24">
        <v>235</v>
      </c>
      <c r="AM690" s="24">
        <v>465</v>
      </c>
      <c r="AN690" s="24">
        <v>433</v>
      </c>
      <c r="AO690" s="24">
        <v>399</v>
      </c>
      <c r="AP690" s="24">
        <v>417</v>
      </c>
      <c r="AQ690" s="24">
        <v>476</v>
      </c>
      <c r="AR690" s="24">
        <v>577</v>
      </c>
      <c r="AS690" s="24">
        <v>575</v>
      </c>
      <c r="AT690" s="24">
        <v>511</v>
      </c>
      <c r="AU690" s="24">
        <v>534</v>
      </c>
      <c r="AV690" s="24">
        <v>618</v>
      </c>
      <c r="AW690" s="24">
        <v>81</v>
      </c>
      <c r="AX690" s="24">
        <v>54</v>
      </c>
      <c r="AY690" s="24">
        <v>20</v>
      </c>
      <c r="AZ690" s="24">
        <v>38</v>
      </c>
      <c r="BA690" s="24">
        <v>122</v>
      </c>
      <c r="BD690" s="24">
        <v>359</v>
      </c>
      <c r="BE690" s="24">
        <v>191</v>
      </c>
      <c r="BF690" s="24">
        <v>3</v>
      </c>
      <c r="BG690" s="24">
        <v>590</v>
      </c>
      <c r="BH690" s="24">
        <v>422</v>
      </c>
      <c r="BI690" s="24">
        <v>62</v>
      </c>
      <c r="BJ690" s="24">
        <v>524</v>
      </c>
      <c r="BK690" s="24">
        <v>456</v>
      </c>
      <c r="BL690" s="24">
        <v>293</v>
      </c>
      <c r="BM690" s="24">
        <v>230</v>
      </c>
      <c r="BN690" s="24">
        <v>395</v>
      </c>
      <c r="BO690" s="24">
        <v>327</v>
      </c>
      <c r="BP690" s="24">
        <v>164</v>
      </c>
      <c r="BQ690" s="24">
        <v>121</v>
      </c>
      <c r="BR690" s="24">
        <v>558</v>
      </c>
      <c r="BS690" s="24">
        <v>223</v>
      </c>
      <c r="BT690" s="24">
        <v>35</v>
      </c>
      <c r="BU690" s="24">
        <v>617</v>
      </c>
      <c r="BV690" s="24">
        <v>429</v>
      </c>
      <c r="BW690" s="24">
        <v>261</v>
      </c>
      <c r="BX690" s="24">
        <v>526</v>
      </c>
      <c r="BY690" s="24">
        <v>488</v>
      </c>
      <c r="BZ690" s="24">
        <v>325</v>
      </c>
      <c r="CA690" s="24">
        <v>132</v>
      </c>
      <c r="CB690" s="24">
        <v>94</v>
      </c>
    </row>
    <row r="691" spans="2:80" ht="15" x14ac:dyDescent="0.25">
      <c r="B691" s="24">
        <v>383</v>
      </c>
      <c r="C691" s="24">
        <v>426</v>
      </c>
      <c r="D691" s="24">
        <v>499</v>
      </c>
      <c r="E691" s="24">
        <v>417</v>
      </c>
      <c r="F691" s="24">
        <v>465</v>
      </c>
      <c r="G691" s="24">
        <v>16</v>
      </c>
      <c r="H691" s="24">
        <v>64</v>
      </c>
      <c r="I691" s="24">
        <v>107</v>
      </c>
      <c r="J691" s="24">
        <v>30</v>
      </c>
      <c r="K691" s="24">
        <v>98</v>
      </c>
      <c r="L691" s="24">
        <v>254</v>
      </c>
      <c r="M691" s="24">
        <v>322</v>
      </c>
      <c r="N691" s="24">
        <v>370</v>
      </c>
      <c r="O691" s="24">
        <v>288</v>
      </c>
      <c r="P691" s="24">
        <v>331</v>
      </c>
      <c r="Q691" s="24">
        <v>512</v>
      </c>
      <c r="R691" s="24">
        <v>560</v>
      </c>
      <c r="S691" s="24">
        <v>603</v>
      </c>
      <c r="T691" s="24">
        <v>546</v>
      </c>
      <c r="U691" s="24">
        <v>594</v>
      </c>
      <c r="V691" s="24">
        <v>150</v>
      </c>
      <c r="W691" s="24">
        <v>193</v>
      </c>
      <c r="X691" s="24">
        <v>236</v>
      </c>
      <c r="Y691" s="24">
        <v>159</v>
      </c>
      <c r="Z691" s="24">
        <v>202</v>
      </c>
      <c r="AC691" s="24">
        <v>133</v>
      </c>
      <c r="AD691" s="24">
        <v>217</v>
      </c>
      <c r="AE691" s="24">
        <v>240</v>
      </c>
      <c r="AF691" s="24">
        <v>176</v>
      </c>
      <c r="AG691" s="24">
        <v>174</v>
      </c>
      <c r="AH691" s="24">
        <v>516</v>
      </c>
      <c r="AI691" s="24">
        <v>580</v>
      </c>
      <c r="AJ691" s="24">
        <v>623</v>
      </c>
      <c r="AK691" s="24">
        <v>564</v>
      </c>
      <c r="AL691" s="24">
        <v>532</v>
      </c>
      <c r="AM691" s="24">
        <v>254</v>
      </c>
      <c r="AN691" s="24">
        <v>338</v>
      </c>
      <c r="AO691" s="24">
        <v>356</v>
      </c>
      <c r="AP691" s="24">
        <v>322</v>
      </c>
      <c r="AQ691" s="24">
        <v>295</v>
      </c>
      <c r="AR691" s="24">
        <v>12</v>
      </c>
      <c r="AS691" s="24">
        <v>96</v>
      </c>
      <c r="AT691" s="24">
        <v>119</v>
      </c>
      <c r="AU691" s="24">
        <v>60</v>
      </c>
      <c r="AV691" s="24">
        <v>28</v>
      </c>
      <c r="AW691" s="24">
        <v>400</v>
      </c>
      <c r="AX691" s="24">
        <v>459</v>
      </c>
      <c r="AY691" s="24">
        <v>477</v>
      </c>
      <c r="AZ691" s="24">
        <v>443</v>
      </c>
      <c r="BA691" s="24">
        <v>411</v>
      </c>
      <c r="BD691" s="24">
        <v>241</v>
      </c>
      <c r="BE691" s="24">
        <v>53</v>
      </c>
      <c r="BF691" s="24">
        <v>515</v>
      </c>
      <c r="BG691" s="24">
        <v>472</v>
      </c>
      <c r="BH691" s="24">
        <v>284</v>
      </c>
      <c r="BI691" s="24">
        <v>574</v>
      </c>
      <c r="BJ691" s="24">
        <v>381</v>
      </c>
      <c r="BK691" s="24">
        <v>343</v>
      </c>
      <c r="BL691" s="24">
        <v>155</v>
      </c>
      <c r="BM691" s="24">
        <v>112</v>
      </c>
      <c r="BN691" s="24">
        <v>252</v>
      </c>
      <c r="BO691" s="24">
        <v>214</v>
      </c>
      <c r="BP691" s="24">
        <v>46</v>
      </c>
      <c r="BQ691" s="24">
        <v>608</v>
      </c>
      <c r="BR691" s="24">
        <v>445</v>
      </c>
      <c r="BS691" s="24">
        <v>85</v>
      </c>
      <c r="BT691" s="24">
        <v>542</v>
      </c>
      <c r="BU691" s="24">
        <v>479</v>
      </c>
      <c r="BV691" s="24">
        <v>311</v>
      </c>
      <c r="BW691" s="24">
        <v>148</v>
      </c>
      <c r="BX691" s="24">
        <v>413</v>
      </c>
      <c r="BY691" s="24">
        <v>375</v>
      </c>
      <c r="BZ691" s="24">
        <v>182</v>
      </c>
      <c r="CA691" s="24">
        <v>19</v>
      </c>
      <c r="CB691" s="24">
        <v>576</v>
      </c>
    </row>
    <row r="692" spans="2:80" ht="15" x14ac:dyDescent="0.25">
      <c r="B692" s="24">
        <v>492</v>
      </c>
      <c r="C692" s="24">
        <v>415</v>
      </c>
      <c r="D692" s="24">
        <v>458</v>
      </c>
      <c r="E692" s="24">
        <v>376</v>
      </c>
      <c r="F692" s="24">
        <v>449</v>
      </c>
      <c r="G692" s="24">
        <v>105</v>
      </c>
      <c r="H692" s="24">
        <v>48</v>
      </c>
      <c r="I692" s="24">
        <v>91</v>
      </c>
      <c r="J692" s="24">
        <v>14</v>
      </c>
      <c r="K692" s="24">
        <v>57</v>
      </c>
      <c r="L692" s="24">
        <v>363</v>
      </c>
      <c r="M692" s="24">
        <v>281</v>
      </c>
      <c r="N692" s="24">
        <v>329</v>
      </c>
      <c r="O692" s="24">
        <v>272</v>
      </c>
      <c r="P692" s="24">
        <v>320</v>
      </c>
      <c r="Q692" s="24">
        <v>621</v>
      </c>
      <c r="R692" s="24">
        <v>544</v>
      </c>
      <c r="S692" s="24">
        <v>587</v>
      </c>
      <c r="T692" s="24">
        <v>510</v>
      </c>
      <c r="U692" s="24">
        <v>553</v>
      </c>
      <c r="V692" s="24">
        <v>234</v>
      </c>
      <c r="W692" s="24">
        <v>152</v>
      </c>
      <c r="X692" s="24">
        <v>225</v>
      </c>
      <c r="Y692" s="24">
        <v>143</v>
      </c>
      <c r="Z692" s="24">
        <v>186</v>
      </c>
      <c r="AC692" s="24">
        <v>199</v>
      </c>
      <c r="AD692" s="24">
        <v>165</v>
      </c>
      <c r="AE692" s="24">
        <v>201</v>
      </c>
      <c r="AF692" s="24">
        <v>233</v>
      </c>
      <c r="AG692" s="24">
        <v>142</v>
      </c>
      <c r="AH692" s="24">
        <v>557</v>
      </c>
      <c r="AI692" s="24">
        <v>548</v>
      </c>
      <c r="AJ692" s="24">
        <v>589</v>
      </c>
      <c r="AK692" s="24">
        <v>616</v>
      </c>
      <c r="AL692" s="24">
        <v>505</v>
      </c>
      <c r="AM692" s="24">
        <v>320</v>
      </c>
      <c r="AN692" s="24">
        <v>281</v>
      </c>
      <c r="AO692" s="24">
        <v>347</v>
      </c>
      <c r="AP692" s="24">
        <v>354</v>
      </c>
      <c r="AQ692" s="24">
        <v>263</v>
      </c>
      <c r="AR692" s="24">
        <v>53</v>
      </c>
      <c r="AS692" s="24">
        <v>44</v>
      </c>
      <c r="AT692" s="24">
        <v>85</v>
      </c>
      <c r="AU692" s="24">
        <v>112</v>
      </c>
      <c r="AV692" s="24">
        <v>21</v>
      </c>
      <c r="AW692" s="24">
        <v>436</v>
      </c>
      <c r="AX692" s="24">
        <v>402</v>
      </c>
      <c r="AY692" s="24">
        <v>468</v>
      </c>
      <c r="AZ692" s="24">
        <v>500</v>
      </c>
      <c r="BA692" s="24">
        <v>384</v>
      </c>
      <c r="BD692" s="24">
        <v>312</v>
      </c>
      <c r="BE692" s="24">
        <v>149</v>
      </c>
      <c r="BF692" s="24">
        <v>81</v>
      </c>
      <c r="BG692" s="24">
        <v>543</v>
      </c>
      <c r="BH692" s="24">
        <v>480</v>
      </c>
      <c r="BI692" s="24">
        <v>20</v>
      </c>
      <c r="BJ692" s="24">
        <v>577</v>
      </c>
      <c r="BK692" s="24">
        <v>414</v>
      </c>
      <c r="BL692" s="24">
        <v>371</v>
      </c>
      <c r="BM692" s="24">
        <v>183</v>
      </c>
      <c r="BN692" s="24">
        <v>473</v>
      </c>
      <c r="BO692" s="24">
        <v>285</v>
      </c>
      <c r="BP692" s="24">
        <v>242</v>
      </c>
      <c r="BQ692" s="24">
        <v>54</v>
      </c>
      <c r="BR692" s="24">
        <v>511</v>
      </c>
      <c r="BS692" s="24">
        <v>151</v>
      </c>
      <c r="BT692" s="24">
        <v>113</v>
      </c>
      <c r="BU692" s="24">
        <v>575</v>
      </c>
      <c r="BV692" s="24">
        <v>382</v>
      </c>
      <c r="BW692" s="24">
        <v>344</v>
      </c>
      <c r="BX692" s="24">
        <v>609</v>
      </c>
      <c r="BY692" s="24">
        <v>441</v>
      </c>
      <c r="BZ692" s="24">
        <v>253</v>
      </c>
      <c r="CA692" s="24">
        <v>215</v>
      </c>
      <c r="CB692" s="24">
        <v>47</v>
      </c>
    </row>
    <row r="693" spans="2:80" ht="15" x14ac:dyDescent="0.25">
      <c r="B693" s="24">
        <v>451</v>
      </c>
      <c r="C693" s="24">
        <v>399</v>
      </c>
      <c r="D693" s="24">
        <v>442</v>
      </c>
      <c r="E693" s="24">
        <v>490</v>
      </c>
      <c r="F693" s="24">
        <v>408</v>
      </c>
      <c r="G693" s="24">
        <v>89</v>
      </c>
      <c r="H693" s="24">
        <v>7</v>
      </c>
      <c r="I693" s="24">
        <v>55</v>
      </c>
      <c r="J693" s="24">
        <v>123</v>
      </c>
      <c r="K693" s="24">
        <v>41</v>
      </c>
      <c r="L693" s="24">
        <v>347</v>
      </c>
      <c r="M693" s="24">
        <v>270</v>
      </c>
      <c r="N693" s="24">
        <v>313</v>
      </c>
      <c r="O693" s="24">
        <v>356</v>
      </c>
      <c r="P693" s="24">
        <v>279</v>
      </c>
      <c r="Q693" s="24">
        <v>585</v>
      </c>
      <c r="R693" s="24">
        <v>503</v>
      </c>
      <c r="S693" s="24">
        <v>571</v>
      </c>
      <c r="T693" s="24">
        <v>619</v>
      </c>
      <c r="U693" s="24">
        <v>537</v>
      </c>
      <c r="V693" s="24">
        <v>218</v>
      </c>
      <c r="W693" s="24">
        <v>136</v>
      </c>
      <c r="X693" s="24">
        <v>184</v>
      </c>
      <c r="Y693" s="24">
        <v>227</v>
      </c>
      <c r="Z693" s="24">
        <v>175</v>
      </c>
      <c r="AC693" s="24">
        <v>151</v>
      </c>
      <c r="AD693" s="24">
        <v>249</v>
      </c>
      <c r="AE693" s="24">
        <v>192</v>
      </c>
      <c r="AF693" s="24">
        <v>140</v>
      </c>
      <c r="AG693" s="24">
        <v>208</v>
      </c>
      <c r="AH693" s="24">
        <v>539</v>
      </c>
      <c r="AI693" s="24">
        <v>607</v>
      </c>
      <c r="AJ693" s="24">
        <v>555</v>
      </c>
      <c r="AK693" s="24">
        <v>523</v>
      </c>
      <c r="AL693" s="24">
        <v>591</v>
      </c>
      <c r="AM693" s="24">
        <v>297</v>
      </c>
      <c r="AN693" s="24">
        <v>370</v>
      </c>
      <c r="AO693" s="24">
        <v>313</v>
      </c>
      <c r="AP693" s="24">
        <v>256</v>
      </c>
      <c r="AQ693" s="24">
        <v>329</v>
      </c>
      <c r="AR693" s="24">
        <v>35</v>
      </c>
      <c r="AS693" s="24">
        <v>103</v>
      </c>
      <c r="AT693" s="24">
        <v>71</v>
      </c>
      <c r="AU693" s="24">
        <v>19</v>
      </c>
      <c r="AV693" s="24">
        <v>87</v>
      </c>
      <c r="AW693" s="24">
        <v>418</v>
      </c>
      <c r="AX693" s="24">
        <v>486</v>
      </c>
      <c r="AY693" s="24">
        <v>434</v>
      </c>
      <c r="AZ693" s="24">
        <v>377</v>
      </c>
      <c r="BA693" s="24">
        <v>475</v>
      </c>
      <c r="BD693" s="24">
        <v>383</v>
      </c>
      <c r="BE693" s="24">
        <v>345</v>
      </c>
      <c r="BF693" s="24">
        <v>152</v>
      </c>
      <c r="BG693" s="24">
        <v>114</v>
      </c>
      <c r="BH693" s="24">
        <v>571</v>
      </c>
      <c r="BI693" s="24">
        <v>211</v>
      </c>
      <c r="BJ693" s="24">
        <v>48</v>
      </c>
      <c r="BK693" s="24">
        <v>610</v>
      </c>
      <c r="BL693" s="24">
        <v>442</v>
      </c>
      <c r="BM693" s="24">
        <v>254</v>
      </c>
      <c r="BN693" s="24">
        <v>544</v>
      </c>
      <c r="BO693" s="24">
        <v>476</v>
      </c>
      <c r="BP693" s="24">
        <v>313</v>
      </c>
      <c r="BQ693" s="24">
        <v>150</v>
      </c>
      <c r="BR693" s="24">
        <v>82</v>
      </c>
      <c r="BS693" s="24">
        <v>372</v>
      </c>
      <c r="BT693" s="24">
        <v>184</v>
      </c>
      <c r="BU693" s="24">
        <v>16</v>
      </c>
      <c r="BV693" s="24">
        <v>578</v>
      </c>
      <c r="BW693" s="24">
        <v>415</v>
      </c>
      <c r="BX693" s="24">
        <v>55</v>
      </c>
      <c r="BY693" s="24">
        <v>512</v>
      </c>
      <c r="BZ693" s="24">
        <v>474</v>
      </c>
      <c r="CA693" s="24">
        <v>281</v>
      </c>
      <c r="CB693" s="24">
        <v>243</v>
      </c>
    </row>
    <row r="694" spans="2:80" ht="15" x14ac:dyDescent="0.25">
      <c r="B694" s="24">
        <v>440</v>
      </c>
      <c r="C694" s="24">
        <v>483</v>
      </c>
      <c r="D694" s="24">
        <v>401</v>
      </c>
      <c r="E694" s="24">
        <v>474</v>
      </c>
      <c r="F694" s="24">
        <v>392</v>
      </c>
      <c r="G694" s="24">
        <v>73</v>
      </c>
      <c r="H694" s="24">
        <v>116</v>
      </c>
      <c r="I694" s="24">
        <v>39</v>
      </c>
      <c r="J694" s="24">
        <v>82</v>
      </c>
      <c r="K694" s="24">
        <v>5</v>
      </c>
      <c r="L694" s="24">
        <v>306</v>
      </c>
      <c r="M694" s="24">
        <v>354</v>
      </c>
      <c r="N694" s="24">
        <v>297</v>
      </c>
      <c r="O694" s="24">
        <v>345</v>
      </c>
      <c r="P694" s="24">
        <v>263</v>
      </c>
      <c r="Q694" s="24">
        <v>569</v>
      </c>
      <c r="R694" s="24">
        <v>612</v>
      </c>
      <c r="S694" s="24">
        <v>535</v>
      </c>
      <c r="T694" s="24">
        <v>578</v>
      </c>
      <c r="U694" s="24">
        <v>521</v>
      </c>
      <c r="V694" s="24">
        <v>177</v>
      </c>
      <c r="W694" s="24">
        <v>250</v>
      </c>
      <c r="X694" s="24">
        <v>168</v>
      </c>
      <c r="Y694" s="24">
        <v>211</v>
      </c>
      <c r="Z694" s="24">
        <v>134</v>
      </c>
      <c r="AC694" s="24">
        <v>242</v>
      </c>
      <c r="AD694" s="24">
        <v>126</v>
      </c>
      <c r="AE694" s="24">
        <v>158</v>
      </c>
      <c r="AF694" s="24">
        <v>224</v>
      </c>
      <c r="AG694" s="24">
        <v>190</v>
      </c>
      <c r="AH694" s="24">
        <v>605</v>
      </c>
      <c r="AI694" s="24">
        <v>514</v>
      </c>
      <c r="AJ694" s="24">
        <v>541</v>
      </c>
      <c r="AK694" s="24">
        <v>582</v>
      </c>
      <c r="AL694" s="24">
        <v>573</v>
      </c>
      <c r="AM694" s="24">
        <v>363</v>
      </c>
      <c r="AN694" s="24">
        <v>272</v>
      </c>
      <c r="AO694" s="24">
        <v>279</v>
      </c>
      <c r="AP694" s="24">
        <v>345</v>
      </c>
      <c r="AQ694" s="24">
        <v>306</v>
      </c>
      <c r="AR694" s="24">
        <v>121</v>
      </c>
      <c r="AS694" s="24">
        <v>10</v>
      </c>
      <c r="AT694" s="24">
        <v>37</v>
      </c>
      <c r="AU694" s="24">
        <v>78</v>
      </c>
      <c r="AV694" s="24">
        <v>69</v>
      </c>
      <c r="AW694" s="24">
        <v>484</v>
      </c>
      <c r="AX694" s="24">
        <v>393</v>
      </c>
      <c r="AY694" s="24">
        <v>425</v>
      </c>
      <c r="AZ694" s="24">
        <v>461</v>
      </c>
      <c r="BA694" s="24">
        <v>427</v>
      </c>
      <c r="BD694" s="24">
        <v>579</v>
      </c>
      <c r="BE694" s="24">
        <v>411</v>
      </c>
      <c r="BF694" s="24">
        <v>373</v>
      </c>
      <c r="BG694" s="24">
        <v>185</v>
      </c>
      <c r="BH694" s="24">
        <v>17</v>
      </c>
      <c r="BI694" s="24">
        <v>282</v>
      </c>
      <c r="BJ694" s="24">
        <v>244</v>
      </c>
      <c r="BK694" s="24">
        <v>51</v>
      </c>
      <c r="BL694" s="24">
        <v>513</v>
      </c>
      <c r="BM694" s="24">
        <v>475</v>
      </c>
      <c r="BN694" s="24">
        <v>115</v>
      </c>
      <c r="BO694" s="24">
        <v>572</v>
      </c>
      <c r="BP694" s="24">
        <v>384</v>
      </c>
      <c r="BQ694" s="24">
        <v>341</v>
      </c>
      <c r="BR694" s="24">
        <v>153</v>
      </c>
      <c r="BS694" s="24">
        <v>443</v>
      </c>
      <c r="BT694" s="24">
        <v>255</v>
      </c>
      <c r="BU694" s="24">
        <v>212</v>
      </c>
      <c r="BV694" s="24">
        <v>49</v>
      </c>
      <c r="BW694" s="24">
        <v>606</v>
      </c>
      <c r="BX694" s="24">
        <v>146</v>
      </c>
      <c r="BY694" s="24">
        <v>83</v>
      </c>
      <c r="BZ694" s="24">
        <v>545</v>
      </c>
      <c r="CA694" s="24">
        <v>477</v>
      </c>
      <c r="CB694" s="24">
        <v>314</v>
      </c>
    </row>
    <row r="695" spans="2:80" ht="15" x14ac:dyDescent="0.25">
      <c r="B695" s="24">
        <v>424</v>
      </c>
      <c r="C695" s="24">
        <v>467</v>
      </c>
      <c r="D695" s="24">
        <v>390</v>
      </c>
      <c r="E695" s="24">
        <v>433</v>
      </c>
      <c r="F695" s="24">
        <v>476</v>
      </c>
      <c r="G695" s="24">
        <v>32</v>
      </c>
      <c r="H695" s="24">
        <v>80</v>
      </c>
      <c r="I695" s="24">
        <v>23</v>
      </c>
      <c r="J695" s="24">
        <v>66</v>
      </c>
      <c r="K695" s="24">
        <v>114</v>
      </c>
      <c r="L695" s="24">
        <v>295</v>
      </c>
      <c r="M695" s="24">
        <v>338</v>
      </c>
      <c r="N695" s="24">
        <v>256</v>
      </c>
      <c r="O695" s="24">
        <v>304</v>
      </c>
      <c r="P695" s="24">
        <v>372</v>
      </c>
      <c r="Q695" s="24">
        <v>528</v>
      </c>
      <c r="R695" s="24">
        <v>596</v>
      </c>
      <c r="S695" s="24">
        <v>519</v>
      </c>
      <c r="T695" s="24">
        <v>562</v>
      </c>
      <c r="U695" s="24">
        <v>610</v>
      </c>
      <c r="V695" s="24">
        <v>161</v>
      </c>
      <c r="W695" s="24">
        <v>209</v>
      </c>
      <c r="X695" s="24">
        <v>127</v>
      </c>
      <c r="Y695" s="24">
        <v>200</v>
      </c>
      <c r="Z695" s="24">
        <v>243</v>
      </c>
      <c r="AC695" s="24">
        <v>215</v>
      </c>
      <c r="AD695" s="24">
        <v>183</v>
      </c>
      <c r="AE695" s="24">
        <v>149</v>
      </c>
      <c r="AF695" s="24">
        <v>167</v>
      </c>
      <c r="AG695" s="24">
        <v>226</v>
      </c>
      <c r="AH695" s="24">
        <v>598</v>
      </c>
      <c r="AI695" s="24">
        <v>566</v>
      </c>
      <c r="AJ695" s="24">
        <v>507</v>
      </c>
      <c r="AK695" s="24">
        <v>530</v>
      </c>
      <c r="AL695" s="24">
        <v>614</v>
      </c>
      <c r="AM695" s="24">
        <v>331</v>
      </c>
      <c r="AN695" s="24">
        <v>304</v>
      </c>
      <c r="AO695" s="24">
        <v>270</v>
      </c>
      <c r="AP695" s="24">
        <v>288</v>
      </c>
      <c r="AQ695" s="24">
        <v>372</v>
      </c>
      <c r="AR695" s="24">
        <v>94</v>
      </c>
      <c r="AS695" s="24">
        <v>62</v>
      </c>
      <c r="AT695" s="24">
        <v>3</v>
      </c>
      <c r="AU695" s="24">
        <v>46</v>
      </c>
      <c r="AV695" s="24">
        <v>110</v>
      </c>
      <c r="AW695" s="24">
        <v>452</v>
      </c>
      <c r="AX695" s="24">
        <v>450</v>
      </c>
      <c r="AY695" s="24">
        <v>386</v>
      </c>
      <c r="AZ695" s="24">
        <v>409</v>
      </c>
      <c r="BA695" s="24">
        <v>493</v>
      </c>
      <c r="BD695" s="24">
        <v>50</v>
      </c>
      <c r="BE695" s="24">
        <v>607</v>
      </c>
      <c r="BF695" s="24">
        <v>444</v>
      </c>
      <c r="BG695" s="24">
        <v>251</v>
      </c>
      <c r="BH695" s="24">
        <v>213</v>
      </c>
      <c r="BI695" s="24">
        <v>478</v>
      </c>
      <c r="BJ695" s="24">
        <v>315</v>
      </c>
      <c r="BK695" s="24">
        <v>147</v>
      </c>
      <c r="BL695" s="24">
        <v>84</v>
      </c>
      <c r="BM695" s="24">
        <v>541</v>
      </c>
      <c r="BN695" s="24">
        <v>181</v>
      </c>
      <c r="BO695" s="24">
        <v>18</v>
      </c>
      <c r="BP695" s="24">
        <v>580</v>
      </c>
      <c r="BQ695" s="24">
        <v>412</v>
      </c>
      <c r="BR695" s="24">
        <v>374</v>
      </c>
      <c r="BS695" s="24">
        <v>514</v>
      </c>
      <c r="BT695" s="24">
        <v>471</v>
      </c>
      <c r="BU695" s="24">
        <v>283</v>
      </c>
      <c r="BV695" s="24">
        <v>245</v>
      </c>
      <c r="BW695" s="24">
        <v>52</v>
      </c>
      <c r="BX695" s="24">
        <v>342</v>
      </c>
      <c r="BY695" s="24">
        <v>154</v>
      </c>
      <c r="BZ695" s="24">
        <v>111</v>
      </c>
      <c r="CA695" s="24">
        <v>573</v>
      </c>
      <c r="CB695" s="24">
        <v>385</v>
      </c>
    </row>
    <row r="696" spans="2:80" ht="15" x14ac:dyDescent="0.25">
      <c r="B696" s="24">
        <v>262</v>
      </c>
      <c r="C696" s="24">
        <v>310</v>
      </c>
      <c r="D696" s="24">
        <v>353</v>
      </c>
      <c r="E696" s="24">
        <v>296</v>
      </c>
      <c r="F696" s="24">
        <v>344</v>
      </c>
      <c r="G696" s="24">
        <v>525</v>
      </c>
      <c r="H696" s="24">
        <v>568</v>
      </c>
      <c r="I696" s="24">
        <v>611</v>
      </c>
      <c r="J696" s="24">
        <v>534</v>
      </c>
      <c r="K696" s="24">
        <v>577</v>
      </c>
      <c r="L696" s="24">
        <v>133</v>
      </c>
      <c r="M696" s="24">
        <v>176</v>
      </c>
      <c r="N696" s="24">
        <v>249</v>
      </c>
      <c r="O696" s="24">
        <v>167</v>
      </c>
      <c r="P696" s="24">
        <v>215</v>
      </c>
      <c r="Q696" s="24">
        <v>391</v>
      </c>
      <c r="R696" s="24">
        <v>439</v>
      </c>
      <c r="S696" s="24">
        <v>482</v>
      </c>
      <c r="T696" s="24">
        <v>405</v>
      </c>
      <c r="U696" s="24">
        <v>473</v>
      </c>
      <c r="V696" s="24">
        <v>4</v>
      </c>
      <c r="W696" s="24">
        <v>72</v>
      </c>
      <c r="X696" s="24">
        <v>120</v>
      </c>
      <c r="Y696" s="24">
        <v>38</v>
      </c>
      <c r="Z696" s="24">
        <v>81</v>
      </c>
      <c r="AC696" s="24">
        <v>504</v>
      </c>
      <c r="AD696" s="24">
        <v>588</v>
      </c>
      <c r="AE696" s="24">
        <v>606</v>
      </c>
      <c r="AF696" s="24">
        <v>572</v>
      </c>
      <c r="AG696" s="24">
        <v>545</v>
      </c>
      <c r="AH696" s="24">
        <v>8</v>
      </c>
      <c r="AI696" s="24">
        <v>92</v>
      </c>
      <c r="AJ696" s="24">
        <v>115</v>
      </c>
      <c r="AK696" s="24">
        <v>51</v>
      </c>
      <c r="AL696" s="24">
        <v>49</v>
      </c>
      <c r="AM696" s="24">
        <v>150</v>
      </c>
      <c r="AN696" s="24">
        <v>209</v>
      </c>
      <c r="AO696" s="24">
        <v>227</v>
      </c>
      <c r="AP696" s="24">
        <v>193</v>
      </c>
      <c r="AQ696" s="24">
        <v>161</v>
      </c>
      <c r="AR696" s="24">
        <v>391</v>
      </c>
      <c r="AS696" s="24">
        <v>455</v>
      </c>
      <c r="AT696" s="24">
        <v>498</v>
      </c>
      <c r="AU696" s="24">
        <v>439</v>
      </c>
      <c r="AV696" s="24">
        <v>407</v>
      </c>
      <c r="AW696" s="24">
        <v>262</v>
      </c>
      <c r="AX696" s="24">
        <v>346</v>
      </c>
      <c r="AY696" s="24">
        <v>369</v>
      </c>
      <c r="AZ696" s="24">
        <v>310</v>
      </c>
      <c r="BA696" s="24">
        <v>278</v>
      </c>
      <c r="BD696" s="24">
        <v>532</v>
      </c>
      <c r="BE696" s="24">
        <v>494</v>
      </c>
      <c r="BF696" s="24">
        <v>301</v>
      </c>
      <c r="BG696" s="24">
        <v>138</v>
      </c>
      <c r="BH696" s="24">
        <v>100</v>
      </c>
      <c r="BI696" s="24">
        <v>365</v>
      </c>
      <c r="BJ696" s="24">
        <v>197</v>
      </c>
      <c r="BK696" s="24">
        <v>9</v>
      </c>
      <c r="BL696" s="24">
        <v>591</v>
      </c>
      <c r="BM696" s="24">
        <v>403</v>
      </c>
      <c r="BN696" s="24">
        <v>68</v>
      </c>
      <c r="BO696" s="24">
        <v>505</v>
      </c>
      <c r="BP696" s="24">
        <v>462</v>
      </c>
      <c r="BQ696" s="24">
        <v>299</v>
      </c>
      <c r="BR696" s="24">
        <v>231</v>
      </c>
      <c r="BS696" s="24">
        <v>396</v>
      </c>
      <c r="BT696" s="24">
        <v>333</v>
      </c>
      <c r="BU696" s="24">
        <v>170</v>
      </c>
      <c r="BV696" s="24">
        <v>102</v>
      </c>
      <c r="BW696" s="24">
        <v>564</v>
      </c>
      <c r="BX696" s="24">
        <v>204</v>
      </c>
      <c r="BY696" s="24">
        <v>36</v>
      </c>
      <c r="BZ696" s="24">
        <v>623</v>
      </c>
      <c r="CA696" s="24">
        <v>435</v>
      </c>
      <c r="CB696" s="24">
        <v>267</v>
      </c>
    </row>
    <row r="697" spans="2:80" ht="15" x14ac:dyDescent="0.25">
      <c r="B697" s="24">
        <v>371</v>
      </c>
      <c r="C697" s="24">
        <v>294</v>
      </c>
      <c r="D697" s="24">
        <v>337</v>
      </c>
      <c r="E697" s="24">
        <v>260</v>
      </c>
      <c r="F697" s="24">
        <v>303</v>
      </c>
      <c r="G697" s="24">
        <v>609</v>
      </c>
      <c r="H697" s="24">
        <v>527</v>
      </c>
      <c r="I697" s="24">
        <v>600</v>
      </c>
      <c r="J697" s="24">
        <v>518</v>
      </c>
      <c r="K697" s="24">
        <v>561</v>
      </c>
      <c r="L697" s="24">
        <v>242</v>
      </c>
      <c r="M697" s="24">
        <v>165</v>
      </c>
      <c r="N697" s="24">
        <v>208</v>
      </c>
      <c r="O697" s="24">
        <v>126</v>
      </c>
      <c r="P697" s="24">
        <v>199</v>
      </c>
      <c r="Q697" s="24">
        <v>480</v>
      </c>
      <c r="R697" s="24">
        <v>423</v>
      </c>
      <c r="S697" s="24">
        <v>466</v>
      </c>
      <c r="T697" s="24">
        <v>389</v>
      </c>
      <c r="U697" s="24">
        <v>432</v>
      </c>
      <c r="V697" s="24">
        <v>113</v>
      </c>
      <c r="W697" s="24">
        <v>31</v>
      </c>
      <c r="X697" s="24">
        <v>79</v>
      </c>
      <c r="Y697" s="24">
        <v>22</v>
      </c>
      <c r="Z697" s="24">
        <v>70</v>
      </c>
      <c r="AC697" s="24">
        <v>570</v>
      </c>
      <c r="AD697" s="24">
        <v>531</v>
      </c>
      <c r="AE697" s="24">
        <v>597</v>
      </c>
      <c r="AF697" s="24">
        <v>604</v>
      </c>
      <c r="AG697" s="24">
        <v>513</v>
      </c>
      <c r="AH697" s="24">
        <v>74</v>
      </c>
      <c r="AI697" s="24">
        <v>40</v>
      </c>
      <c r="AJ697" s="24">
        <v>76</v>
      </c>
      <c r="AK697" s="24">
        <v>108</v>
      </c>
      <c r="AL697" s="24">
        <v>17</v>
      </c>
      <c r="AM697" s="24">
        <v>186</v>
      </c>
      <c r="AN697" s="24">
        <v>152</v>
      </c>
      <c r="AO697" s="24">
        <v>218</v>
      </c>
      <c r="AP697" s="24">
        <v>250</v>
      </c>
      <c r="AQ697" s="24">
        <v>134</v>
      </c>
      <c r="AR697" s="24">
        <v>432</v>
      </c>
      <c r="AS697" s="24">
        <v>423</v>
      </c>
      <c r="AT697" s="24">
        <v>464</v>
      </c>
      <c r="AU697" s="24">
        <v>491</v>
      </c>
      <c r="AV697" s="24">
        <v>380</v>
      </c>
      <c r="AW697" s="24">
        <v>303</v>
      </c>
      <c r="AX697" s="24">
        <v>294</v>
      </c>
      <c r="AY697" s="24">
        <v>335</v>
      </c>
      <c r="AZ697" s="24">
        <v>362</v>
      </c>
      <c r="BA697" s="24">
        <v>271</v>
      </c>
      <c r="BD697" s="24">
        <v>103</v>
      </c>
      <c r="BE697" s="24">
        <v>565</v>
      </c>
      <c r="BF697" s="24">
        <v>397</v>
      </c>
      <c r="BG697" s="24">
        <v>334</v>
      </c>
      <c r="BH697" s="24">
        <v>166</v>
      </c>
      <c r="BI697" s="24">
        <v>431</v>
      </c>
      <c r="BJ697" s="24">
        <v>268</v>
      </c>
      <c r="BK697" s="24">
        <v>205</v>
      </c>
      <c r="BL697" s="24">
        <v>37</v>
      </c>
      <c r="BM697" s="24">
        <v>624</v>
      </c>
      <c r="BN697" s="24">
        <v>139</v>
      </c>
      <c r="BO697" s="24">
        <v>96</v>
      </c>
      <c r="BP697" s="24">
        <v>533</v>
      </c>
      <c r="BQ697" s="24">
        <v>495</v>
      </c>
      <c r="BR697" s="24">
        <v>302</v>
      </c>
      <c r="BS697" s="24">
        <v>592</v>
      </c>
      <c r="BT697" s="24">
        <v>404</v>
      </c>
      <c r="BU697" s="24">
        <v>361</v>
      </c>
      <c r="BV697" s="24">
        <v>198</v>
      </c>
      <c r="BW697" s="24">
        <v>10</v>
      </c>
      <c r="BX697" s="24">
        <v>300</v>
      </c>
      <c r="BY697" s="24">
        <v>232</v>
      </c>
      <c r="BZ697" s="24">
        <v>69</v>
      </c>
      <c r="CA697" s="24">
        <v>501</v>
      </c>
      <c r="CB697" s="24">
        <v>463</v>
      </c>
    </row>
    <row r="698" spans="2:80" ht="15" x14ac:dyDescent="0.25">
      <c r="B698" s="24">
        <v>335</v>
      </c>
      <c r="C698" s="24">
        <v>253</v>
      </c>
      <c r="D698" s="24">
        <v>321</v>
      </c>
      <c r="E698" s="24">
        <v>369</v>
      </c>
      <c r="F698" s="24">
        <v>287</v>
      </c>
      <c r="G698" s="24">
        <v>593</v>
      </c>
      <c r="H698" s="24">
        <v>511</v>
      </c>
      <c r="I698" s="24">
        <v>559</v>
      </c>
      <c r="J698" s="24">
        <v>602</v>
      </c>
      <c r="K698" s="24">
        <v>550</v>
      </c>
      <c r="L698" s="24">
        <v>201</v>
      </c>
      <c r="M698" s="24">
        <v>149</v>
      </c>
      <c r="N698" s="24">
        <v>192</v>
      </c>
      <c r="O698" s="24">
        <v>240</v>
      </c>
      <c r="P698" s="24">
        <v>158</v>
      </c>
      <c r="Q698" s="24">
        <v>464</v>
      </c>
      <c r="R698" s="24">
        <v>382</v>
      </c>
      <c r="S698" s="24">
        <v>430</v>
      </c>
      <c r="T698" s="24">
        <v>498</v>
      </c>
      <c r="U698" s="24">
        <v>416</v>
      </c>
      <c r="V698" s="24">
        <v>97</v>
      </c>
      <c r="W698" s="24">
        <v>20</v>
      </c>
      <c r="X698" s="24">
        <v>63</v>
      </c>
      <c r="Y698" s="24">
        <v>106</v>
      </c>
      <c r="Z698" s="24">
        <v>29</v>
      </c>
      <c r="AC698" s="24">
        <v>547</v>
      </c>
      <c r="AD698" s="24">
        <v>620</v>
      </c>
      <c r="AE698" s="24">
        <v>563</v>
      </c>
      <c r="AF698" s="24">
        <v>506</v>
      </c>
      <c r="AG698" s="24">
        <v>579</v>
      </c>
      <c r="AH698" s="24">
        <v>26</v>
      </c>
      <c r="AI698" s="24">
        <v>124</v>
      </c>
      <c r="AJ698" s="24">
        <v>67</v>
      </c>
      <c r="AK698" s="24">
        <v>15</v>
      </c>
      <c r="AL698" s="24">
        <v>83</v>
      </c>
      <c r="AM698" s="24">
        <v>168</v>
      </c>
      <c r="AN698" s="24">
        <v>236</v>
      </c>
      <c r="AO698" s="24">
        <v>184</v>
      </c>
      <c r="AP698" s="24">
        <v>127</v>
      </c>
      <c r="AQ698" s="24">
        <v>225</v>
      </c>
      <c r="AR698" s="24">
        <v>414</v>
      </c>
      <c r="AS698" s="24">
        <v>482</v>
      </c>
      <c r="AT698" s="24">
        <v>430</v>
      </c>
      <c r="AU698" s="24">
        <v>398</v>
      </c>
      <c r="AV698" s="24">
        <v>466</v>
      </c>
      <c r="AW698" s="24">
        <v>285</v>
      </c>
      <c r="AX698" s="24">
        <v>353</v>
      </c>
      <c r="AY698" s="24">
        <v>321</v>
      </c>
      <c r="AZ698" s="24">
        <v>269</v>
      </c>
      <c r="BA698" s="24">
        <v>337</v>
      </c>
      <c r="BD698" s="24">
        <v>199</v>
      </c>
      <c r="BE698" s="24">
        <v>6</v>
      </c>
      <c r="BF698" s="24">
        <v>593</v>
      </c>
      <c r="BG698" s="24">
        <v>405</v>
      </c>
      <c r="BH698" s="24">
        <v>362</v>
      </c>
      <c r="BI698" s="24">
        <v>502</v>
      </c>
      <c r="BJ698" s="24">
        <v>464</v>
      </c>
      <c r="BK698" s="24">
        <v>296</v>
      </c>
      <c r="BL698" s="24">
        <v>233</v>
      </c>
      <c r="BM698" s="24">
        <v>70</v>
      </c>
      <c r="BN698" s="24">
        <v>335</v>
      </c>
      <c r="BO698" s="24">
        <v>167</v>
      </c>
      <c r="BP698" s="24">
        <v>104</v>
      </c>
      <c r="BQ698" s="24">
        <v>561</v>
      </c>
      <c r="BR698" s="24">
        <v>398</v>
      </c>
      <c r="BS698" s="24">
        <v>38</v>
      </c>
      <c r="BT698" s="24">
        <v>625</v>
      </c>
      <c r="BU698" s="24">
        <v>432</v>
      </c>
      <c r="BV698" s="24">
        <v>269</v>
      </c>
      <c r="BW698" s="24">
        <v>201</v>
      </c>
      <c r="BX698" s="24">
        <v>491</v>
      </c>
      <c r="BY698" s="24">
        <v>303</v>
      </c>
      <c r="BZ698" s="24">
        <v>140</v>
      </c>
      <c r="CA698" s="24">
        <v>97</v>
      </c>
      <c r="CB698" s="24">
        <v>534</v>
      </c>
    </row>
    <row r="699" spans="2:80" ht="15" x14ac:dyDescent="0.25">
      <c r="B699" s="24">
        <v>319</v>
      </c>
      <c r="C699" s="24">
        <v>362</v>
      </c>
      <c r="D699" s="24">
        <v>285</v>
      </c>
      <c r="E699" s="24">
        <v>328</v>
      </c>
      <c r="F699" s="24">
        <v>271</v>
      </c>
      <c r="G699" s="24">
        <v>552</v>
      </c>
      <c r="H699" s="24">
        <v>625</v>
      </c>
      <c r="I699" s="24">
        <v>543</v>
      </c>
      <c r="J699" s="24">
        <v>586</v>
      </c>
      <c r="K699" s="24">
        <v>509</v>
      </c>
      <c r="L699" s="24">
        <v>190</v>
      </c>
      <c r="M699" s="24">
        <v>233</v>
      </c>
      <c r="N699" s="24">
        <v>151</v>
      </c>
      <c r="O699" s="24">
        <v>224</v>
      </c>
      <c r="P699" s="24">
        <v>142</v>
      </c>
      <c r="Q699" s="24">
        <v>448</v>
      </c>
      <c r="R699" s="24">
        <v>491</v>
      </c>
      <c r="S699" s="24">
        <v>414</v>
      </c>
      <c r="T699" s="24">
        <v>457</v>
      </c>
      <c r="U699" s="24">
        <v>380</v>
      </c>
      <c r="V699" s="24">
        <v>56</v>
      </c>
      <c r="W699" s="24">
        <v>104</v>
      </c>
      <c r="X699" s="24">
        <v>47</v>
      </c>
      <c r="Y699" s="24">
        <v>95</v>
      </c>
      <c r="Z699" s="24">
        <v>13</v>
      </c>
      <c r="AC699" s="24">
        <v>613</v>
      </c>
      <c r="AD699" s="24">
        <v>522</v>
      </c>
      <c r="AE699" s="24">
        <v>529</v>
      </c>
      <c r="AF699" s="24">
        <v>595</v>
      </c>
      <c r="AG699" s="24">
        <v>556</v>
      </c>
      <c r="AH699" s="24">
        <v>117</v>
      </c>
      <c r="AI699" s="24">
        <v>1</v>
      </c>
      <c r="AJ699" s="24">
        <v>33</v>
      </c>
      <c r="AK699" s="24">
        <v>99</v>
      </c>
      <c r="AL699" s="24">
        <v>65</v>
      </c>
      <c r="AM699" s="24">
        <v>234</v>
      </c>
      <c r="AN699" s="24">
        <v>143</v>
      </c>
      <c r="AO699" s="24">
        <v>175</v>
      </c>
      <c r="AP699" s="24">
        <v>211</v>
      </c>
      <c r="AQ699" s="24">
        <v>177</v>
      </c>
      <c r="AR699" s="24">
        <v>480</v>
      </c>
      <c r="AS699" s="24">
        <v>389</v>
      </c>
      <c r="AT699" s="24">
        <v>416</v>
      </c>
      <c r="AU699" s="24">
        <v>457</v>
      </c>
      <c r="AV699" s="24">
        <v>448</v>
      </c>
      <c r="AW699" s="24">
        <v>371</v>
      </c>
      <c r="AX699" s="24">
        <v>260</v>
      </c>
      <c r="AY699" s="24">
        <v>287</v>
      </c>
      <c r="AZ699" s="24">
        <v>328</v>
      </c>
      <c r="BA699" s="24">
        <v>319</v>
      </c>
      <c r="BD699" s="24">
        <v>270</v>
      </c>
      <c r="BE699" s="24">
        <v>202</v>
      </c>
      <c r="BF699" s="24">
        <v>39</v>
      </c>
      <c r="BG699" s="24">
        <v>621</v>
      </c>
      <c r="BH699" s="24">
        <v>433</v>
      </c>
      <c r="BI699" s="24">
        <v>98</v>
      </c>
      <c r="BJ699" s="24">
        <v>535</v>
      </c>
      <c r="BK699" s="24">
        <v>492</v>
      </c>
      <c r="BL699" s="24">
        <v>304</v>
      </c>
      <c r="BM699" s="24">
        <v>136</v>
      </c>
      <c r="BN699" s="24">
        <v>401</v>
      </c>
      <c r="BO699" s="24">
        <v>363</v>
      </c>
      <c r="BP699" s="24">
        <v>200</v>
      </c>
      <c r="BQ699" s="24">
        <v>7</v>
      </c>
      <c r="BR699" s="24">
        <v>594</v>
      </c>
      <c r="BS699" s="24">
        <v>234</v>
      </c>
      <c r="BT699" s="24">
        <v>66</v>
      </c>
      <c r="BU699" s="24">
        <v>503</v>
      </c>
      <c r="BV699" s="24">
        <v>465</v>
      </c>
      <c r="BW699" s="24">
        <v>297</v>
      </c>
      <c r="BX699" s="24">
        <v>562</v>
      </c>
      <c r="BY699" s="24">
        <v>399</v>
      </c>
      <c r="BZ699" s="24">
        <v>331</v>
      </c>
      <c r="CA699" s="24">
        <v>168</v>
      </c>
      <c r="CB699" s="24">
        <v>105</v>
      </c>
    </row>
    <row r="700" spans="2:80" ht="15" x14ac:dyDescent="0.25">
      <c r="B700" s="24">
        <v>278</v>
      </c>
      <c r="C700" s="24">
        <v>346</v>
      </c>
      <c r="D700" s="24">
        <v>269</v>
      </c>
      <c r="E700" s="24">
        <v>312</v>
      </c>
      <c r="F700" s="24">
        <v>360</v>
      </c>
      <c r="G700" s="24">
        <v>536</v>
      </c>
      <c r="H700" s="24">
        <v>584</v>
      </c>
      <c r="I700" s="24">
        <v>502</v>
      </c>
      <c r="J700" s="24">
        <v>575</v>
      </c>
      <c r="K700" s="24">
        <v>618</v>
      </c>
      <c r="L700" s="24">
        <v>174</v>
      </c>
      <c r="M700" s="24">
        <v>217</v>
      </c>
      <c r="N700" s="24">
        <v>140</v>
      </c>
      <c r="O700" s="24">
        <v>183</v>
      </c>
      <c r="P700" s="24">
        <v>226</v>
      </c>
      <c r="Q700" s="24">
        <v>407</v>
      </c>
      <c r="R700" s="24">
        <v>455</v>
      </c>
      <c r="S700" s="24">
        <v>398</v>
      </c>
      <c r="T700" s="24">
        <v>441</v>
      </c>
      <c r="U700" s="24">
        <v>489</v>
      </c>
      <c r="V700" s="24">
        <v>45</v>
      </c>
      <c r="W700" s="24">
        <v>88</v>
      </c>
      <c r="X700" s="24">
        <v>6</v>
      </c>
      <c r="Y700" s="24">
        <v>54</v>
      </c>
      <c r="Z700" s="24">
        <v>122</v>
      </c>
      <c r="AC700" s="24">
        <v>581</v>
      </c>
      <c r="AD700" s="24">
        <v>554</v>
      </c>
      <c r="AE700" s="24">
        <v>520</v>
      </c>
      <c r="AF700" s="24">
        <v>538</v>
      </c>
      <c r="AG700" s="24">
        <v>622</v>
      </c>
      <c r="AH700" s="24">
        <v>90</v>
      </c>
      <c r="AI700" s="24">
        <v>58</v>
      </c>
      <c r="AJ700" s="24">
        <v>24</v>
      </c>
      <c r="AK700" s="24">
        <v>42</v>
      </c>
      <c r="AL700" s="24">
        <v>101</v>
      </c>
      <c r="AM700" s="24">
        <v>202</v>
      </c>
      <c r="AN700" s="24">
        <v>200</v>
      </c>
      <c r="AO700" s="24">
        <v>136</v>
      </c>
      <c r="AP700" s="24">
        <v>159</v>
      </c>
      <c r="AQ700" s="24">
        <v>243</v>
      </c>
      <c r="AR700" s="24">
        <v>473</v>
      </c>
      <c r="AS700" s="24">
        <v>441</v>
      </c>
      <c r="AT700" s="24">
        <v>382</v>
      </c>
      <c r="AU700" s="24">
        <v>405</v>
      </c>
      <c r="AV700" s="24">
        <v>489</v>
      </c>
      <c r="AW700" s="24">
        <v>344</v>
      </c>
      <c r="AX700" s="24">
        <v>312</v>
      </c>
      <c r="AY700" s="24">
        <v>253</v>
      </c>
      <c r="AZ700" s="24">
        <v>296</v>
      </c>
      <c r="BA700" s="24">
        <v>360</v>
      </c>
      <c r="BD700" s="24">
        <v>461</v>
      </c>
      <c r="BE700" s="24">
        <v>298</v>
      </c>
      <c r="BF700" s="24">
        <v>235</v>
      </c>
      <c r="BG700" s="24">
        <v>67</v>
      </c>
      <c r="BH700" s="24">
        <v>504</v>
      </c>
      <c r="BI700" s="24">
        <v>169</v>
      </c>
      <c r="BJ700" s="24">
        <v>101</v>
      </c>
      <c r="BK700" s="24">
        <v>563</v>
      </c>
      <c r="BL700" s="24">
        <v>400</v>
      </c>
      <c r="BM700" s="24">
        <v>332</v>
      </c>
      <c r="BN700" s="24">
        <v>622</v>
      </c>
      <c r="BO700" s="24">
        <v>434</v>
      </c>
      <c r="BP700" s="24">
        <v>266</v>
      </c>
      <c r="BQ700" s="24">
        <v>203</v>
      </c>
      <c r="BR700" s="24">
        <v>40</v>
      </c>
      <c r="BS700" s="24">
        <v>305</v>
      </c>
      <c r="BT700" s="24">
        <v>137</v>
      </c>
      <c r="BU700" s="24">
        <v>99</v>
      </c>
      <c r="BV700" s="24">
        <v>531</v>
      </c>
      <c r="BW700" s="24">
        <v>493</v>
      </c>
      <c r="BX700" s="24">
        <v>8</v>
      </c>
      <c r="BY700" s="24">
        <v>595</v>
      </c>
      <c r="BZ700" s="24">
        <v>402</v>
      </c>
      <c r="CA700" s="24">
        <v>364</v>
      </c>
      <c r="CB700" s="24">
        <v>196</v>
      </c>
    </row>
    <row r="701" spans="2:80" ht="15" x14ac:dyDescent="0.25">
      <c r="B701" s="24">
        <v>141</v>
      </c>
      <c r="C701" s="24">
        <v>189</v>
      </c>
      <c r="D701" s="24">
        <v>232</v>
      </c>
      <c r="E701" s="24">
        <v>155</v>
      </c>
      <c r="F701" s="24">
        <v>223</v>
      </c>
      <c r="G701" s="24">
        <v>379</v>
      </c>
      <c r="H701" s="24">
        <v>447</v>
      </c>
      <c r="I701" s="24">
        <v>495</v>
      </c>
      <c r="J701" s="24">
        <v>413</v>
      </c>
      <c r="K701" s="24">
        <v>456</v>
      </c>
      <c r="L701" s="24">
        <v>12</v>
      </c>
      <c r="M701" s="24">
        <v>60</v>
      </c>
      <c r="N701" s="24">
        <v>103</v>
      </c>
      <c r="O701" s="24">
        <v>46</v>
      </c>
      <c r="P701" s="24">
        <v>94</v>
      </c>
      <c r="Q701" s="24">
        <v>275</v>
      </c>
      <c r="R701" s="24">
        <v>318</v>
      </c>
      <c r="S701" s="24">
        <v>361</v>
      </c>
      <c r="T701" s="24">
        <v>284</v>
      </c>
      <c r="U701" s="24">
        <v>327</v>
      </c>
      <c r="V701" s="24">
        <v>508</v>
      </c>
      <c r="W701" s="24">
        <v>551</v>
      </c>
      <c r="X701" s="24">
        <v>624</v>
      </c>
      <c r="Y701" s="24">
        <v>542</v>
      </c>
      <c r="Z701" s="24">
        <v>590</v>
      </c>
      <c r="AC701" s="24">
        <v>387</v>
      </c>
      <c r="AD701" s="24">
        <v>471</v>
      </c>
      <c r="AE701" s="24">
        <v>494</v>
      </c>
      <c r="AF701" s="24">
        <v>435</v>
      </c>
      <c r="AG701" s="24">
        <v>403</v>
      </c>
      <c r="AH701" s="24">
        <v>275</v>
      </c>
      <c r="AI701" s="24">
        <v>334</v>
      </c>
      <c r="AJ701" s="24">
        <v>352</v>
      </c>
      <c r="AK701" s="24">
        <v>318</v>
      </c>
      <c r="AL701" s="24">
        <v>286</v>
      </c>
      <c r="AM701" s="24">
        <v>16</v>
      </c>
      <c r="AN701" s="24">
        <v>80</v>
      </c>
      <c r="AO701" s="24">
        <v>123</v>
      </c>
      <c r="AP701" s="24">
        <v>64</v>
      </c>
      <c r="AQ701" s="24">
        <v>32</v>
      </c>
      <c r="AR701" s="24">
        <v>129</v>
      </c>
      <c r="AS701" s="24">
        <v>213</v>
      </c>
      <c r="AT701" s="24">
        <v>231</v>
      </c>
      <c r="AU701" s="24">
        <v>197</v>
      </c>
      <c r="AV701" s="24">
        <v>170</v>
      </c>
      <c r="AW701" s="24">
        <v>508</v>
      </c>
      <c r="AX701" s="24">
        <v>592</v>
      </c>
      <c r="AY701" s="24">
        <v>615</v>
      </c>
      <c r="AZ701" s="24">
        <v>551</v>
      </c>
      <c r="BA701" s="24">
        <v>549</v>
      </c>
      <c r="BD701" s="24">
        <v>348</v>
      </c>
      <c r="BE701" s="24">
        <v>160</v>
      </c>
      <c r="BF701" s="24">
        <v>117</v>
      </c>
      <c r="BG701" s="24">
        <v>554</v>
      </c>
      <c r="BH701" s="24">
        <v>386</v>
      </c>
      <c r="BI701" s="24">
        <v>26</v>
      </c>
      <c r="BJ701" s="24">
        <v>613</v>
      </c>
      <c r="BK701" s="24">
        <v>450</v>
      </c>
      <c r="BL701" s="24">
        <v>257</v>
      </c>
      <c r="BM701" s="24">
        <v>219</v>
      </c>
      <c r="BN701" s="24">
        <v>484</v>
      </c>
      <c r="BO701" s="24">
        <v>316</v>
      </c>
      <c r="BP701" s="24">
        <v>128</v>
      </c>
      <c r="BQ701" s="24">
        <v>90</v>
      </c>
      <c r="BR701" s="24">
        <v>547</v>
      </c>
      <c r="BS701" s="24">
        <v>187</v>
      </c>
      <c r="BT701" s="24">
        <v>24</v>
      </c>
      <c r="BU701" s="24">
        <v>581</v>
      </c>
      <c r="BV701" s="24">
        <v>418</v>
      </c>
      <c r="BW701" s="24">
        <v>355</v>
      </c>
      <c r="BX701" s="24">
        <v>520</v>
      </c>
      <c r="BY701" s="24">
        <v>452</v>
      </c>
      <c r="BZ701" s="24">
        <v>289</v>
      </c>
      <c r="CA701" s="24">
        <v>246</v>
      </c>
      <c r="CB701" s="24">
        <v>58</v>
      </c>
    </row>
    <row r="702" spans="2:80" ht="15" x14ac:dyDescent="0.25">
      <c r="B702" s="24">
        <v>230</v>
      </c>
      <c r="C702" s="24">
        <v>173</v>
      </c>
      <c r="D702" s="24">
        <v>216</v>
      </c>
      <c r="E702" s="24">
        <v>139</v>
      </c>
      <c r="F702" s="24">
        <v>182</v>
      </c>
      <c r="G702" s="24">
        <v>488</v>
      </c>
      <c r="H702" s="24">
        <v>406</v>
      </c>
      <c r="I702" s="24">
        <v>454</v>
      </c>
      <c r="J702" s="24">
        <v>397</v>
      </c>
      <c r="K702" s="24">
        <v>445</v>
      </c>
      <c r="L702" s="24">
        <v>121</v>
      </c>
      <c r="M702" s="24">
        <v>44</v>
      </c>
      <c r="N702" s="24">
        <v>87</v>
      </c>
      <c r="O702" s="24">
        <v>10</v>
      </c>
      <c r="P702" s="24">
        <v>53</v>
      </c>
      <c r="Q702" s="24">
        <v>359</v>
      </c>
      <c r="R702" s="24">
        <v>277</v>
      </c>
      <c r="S702" s="24">
        <v>350</v>
      </c>
      <c r="T702" s="24">
        <v>268</v>
      </c>
      <c r="U702" s="24">
        <v>311</v>
      </c>
      <c r="V702" s="24">
        <v>617</v>
      </c>
      <c r="W702" s="24">
        <v>540</v>
      </c>
      <c r="X702" s="24">
        <v>583</v>
      </c>
      <c r="Y702" s="24">
        <v>501</v>
      </c>
      <c r="Z702" s="24">
        <v>574</v>
      </c>
      <c r="AC702" s="24">
        <v>428</v>
      </c>
      <c r="AD702" s="24">
        <v>419</v>
      </c>
      <c r="AE702" s="24">
        <v>460</v>
      </c>
      <c r="AF702" s="24">
        <v>487</v>
      </c>
      <c r="AG702" s="24">
        <v>396</v>
      </c>
      <c r="AH702" s="24">
        <v>311</v>
      </c>
      <c r="AI702" s="24">
        <v>277</v>
      </c>
      <c r="AJ702" s="24">
        <v>343</v>
      </c>
      <c r="AK702" s="24">
        <v>375</v>
      </c>
      <c r="AL702" s="24">
        <v>259</v>
      </c>
      <c r="AM702" s="24">
        <v>57</v>
      </c>
      <c r="AN702" s="24">
        <v>48</v>
      </c>
      <c r="AO702" s="24">
        <v>89</v>
      </c>
      <c r="AP702" s="24">
        <v>116</v>
      </c>
      <c r="AQ702" s="24">
        <v>5</v>
      </c>
      <c r="AR702" s="24">
        <v>195</v>
      </c>
      <c r="AS702" s="24">
        <v>156</v>
      </c>
      <c r="AT702" s="24">
        <v>222</v>
      </c>
      <c r="AU702" s="24">
        <v>229</v>
      </c>
      <c r="AV702" s="24">
        <v>138</v>
      </c>
      <c r="AW702" s="24">
        <v>574</v>
      </c>
      <c r="AX702" s="24">
        <v>540</v>
      </c>
      <c r="AY702" s="24">
        <v>576</v>
      </c>
      <c r="AZ702" s="24">
        <v>608</v>
      </c>
      <c r="BA702" s="24">
        <v>517</v>
      </c>
      <c r="BD702" s="24">
        <v>419</v>
      </c>
      <c r="BE702" s="24">
        <v>351</v>
      </c>
      <c r="BF702" s="24">
        <v>188</v>
      </c>
      <c r="BG702" s="24">
        <v>25</v>
      </c>
      <c r="BH702" s="24">
        <v>582</v>
      </c>
      <c r="BI702" s="24">
        <v>247</v>
      </c>
      <c r="BJ702" s="24">
        <v>59</v>
      </c>
      <c r="BK702" s="24">
        <v>516</v>
      </c>
      <c r="BL702" s="24">
        <v>453</v>
      </c>
      <c r="BM702" s="24">
        <v>290</v>
      </c>
      <c r="BN702" s="24">
        <v>555</v>
      </c>
      <c r="BO702" s="24">
        <v>387</v>
      </c>
      <c r="BP702" s="24">
        <v>349</v>
      </c>
      <c r="BQ702" s="24">
        <v>156</v>
      </c>
      <c r="BR702" s="24">
        <v>118</v>
      </c>
      <c r="BS702" s="24">
        <v>258</v>
      </c>
      <c r="BT702" s="24">
        <v>220</v>
      </c>
      <c r="BU702" s="24">
        <v>27</v>
      </c>
      <c r="BV702" s="24">
        <v>614</v>
      </c>
      <c r="BW702" s="24">
        <v>446</v>
      </c>
      <c r="BX702" s="24">
        <v>86</v>
      </c>
      <c r="BY702" s="24">
        <v>548</v>
      </c>
      <c r="BZ702" s="24">
        <v>485</v>
      </c>
      <c r="CA702" s="24">
        <v>317</v>
      </c>
      <c r="CB702" s="24">
        <v>129</v>
      </c>
    </row>
    <row r="703" spans="2:80" ht="15" x14ac:dyDescent="0.25">
      <c r="B703" s="24">
        <v>214</v>
      </c>
      <c r="C703" s="24">
        <v>132</v>
      </c>
      <c r="D703" s="24">
        <v>180</v>
      </c>
      <c r="E703" s="24">
        <v>248</v>
      </c>
      <c r="F703" s="24">
        <v>166</v>
      </c>
      <c r="G703" s="24">
        <v>472</v>
      </c>
      <c r="H703" s="24">
        <v>395</v>
      </c>
      <c r="I703" s="24">
        <v>438</v>
      </c>
      <c r="J703" s="24">
        <v>481</v>
      </c>
      <c r="K703" s="24">
        <v>404</v>
      </c>
      <c r="L703" s="24">
        <v>85</v>
      </c>
      <c r="M703" s="24">
        <v>3</v>
      </c>
      <c r="N703" s="24">
        <v>71</v>
      </c>
      <c r="O703" s="24">
        <v>119</v>
      </c>
      <c r="P703" s="24">
        <v>37</v>
      </c>
      <c r="Q703" s="24">
        <v>343</v>
      </c>
      <c r="R703" s="24">
        <v>261</v>
      </c>
      <c r="S703" s="24">
        <v>309</v>
      </c>
      <c r="T703" s="24">
        <v>352</v>
      </c>
      <c r="U703" s="24">
        <v>300</v>
      </c>
      <c r="V703" s="24">
        <v>576</v>
      </c>
      <c r="W703" s="24">
        <v>524</v>
      </c>
      <c r="X703" s="24">
        <v>567</v>
      </c>
      <c r="Y703" s="24">
        <v>615</v>
      </c>
      <c r="Z703" s="24">
        <v>533</v>
      </c>
      <c r="AC703" s="24">
        <v>410</v>
      </c>
      <c r="AD703" s="24">
        <v>478</v>
      </c>
      <c r="AE703" s="24">
        <v>446</v>
      </c>
      <c r="AF703" s="24">
        <v>394</v>
      </c>
      <c r="AG703" s="24">
        <v>462</v>
      </c>
      <c r="AH703" s="24">
        <v>293</v>
      </c>
      <c r="AI703" s="24">
        <v>361</v>
      </c>
      <c r="AJ703" s="24">
        <v>309</v>
      </c>
      <c r="AK703" s="24">
        <v>252</v>
      </c>
      <c r="AL703" s="24">
        <v>350</v>
      </c>
      <c r="AM703" s="24">
        <v>39</v>
      </c>
      <c r="AN703" s="24">
        <v>107</v>
      </c>
      <c r="AO703" s="24">
        <v>55</v>
      </c>
      <c r="AP703" s="24">
        <v>23</v>
      </c>
      <c r="AQ703" s="24">
        <v>91</v>
      </c>
      <c r="AR703" s="24">
        <v>172</v>
      </c>
      <c r="AS703" s="24">
        <v>245</v>
      </c>
      <c r="AT703" s="24">
        <v>188</v>
      </c>
      <c r="AU703" s="24">
        <v>131</v>
      </c>
      <c r="AV703" s="24">
        <v>204</v>
      </c>
      <c r="AW703" s="24">
        <v>526</v>
      </c>
      <c r="AX703" s="24">
        <v>624</v>
      </c>
      <c r="AY703" s="24">
        <v>567</v>
      </c>
      <c r="AZ703" s="24">
        <v>515</v>
      </c>
      <c r="BA703" s="24">
        <v>583</v>
      </c>
      <c r="BD703" s="24">
        <v>615</v>
      </c>
      <c r="BE703" s="24">
        <v>447</v>
      </c>
      <c r="BF703" s="24">
        <v>259</v>
      </c>
      <c r="BG703" s="24">
        <v>216</v>
      </c>
      <c r="BH703" s="24">
        <v>28</v>
      </c>
      <c r="BI703" s="24">
        <v>318</v>
      </c>
      <c r="BJ703" s="24">
        <v>130</v>
      </c>
      <c r="BK703" s="24">
        <v>87</v>
      </c>
      <c r="BL703" s="24">
        <v>549</v>
      </c>
      <c r="BM703" s="24">
        <v>481</v>
      </c>
      <c r="BN703" s="24">
        <v>21</v>
      </c>
      <c r="BO703" s="24">
        <v>583</v>
      </c>
      <c r="BP703" s="24">
        <v>420</v>
      </c>
      <c r="BQ703" s="24">
        <v>352</v>
      </c>
      <c r="BR703" s="24">
        <v>189</v>
      </c>
      <c r="BS703" s="24">
        <v>454</v>
      </c>
      <c r="BT703" s="24">
        <v>286</v>
      </c>
      <c r="BU703" s="24">
        <v>248</v>
      </c>
      <c r="BV703" s="24">
        <v>60</v>
      </c>
      <c r="BW703" s="24">
        <v>517</v>
      </c>
      <c r="BX703" s="24">
        <v>157</v>
      </c>
      <c r="BY703" s="24">
        <v>119</v>
      </c>
      <c r="BZ703" s="24">
        <v>551</v>
      </c>
      <c r="CA703" s="24">
        <v>388</v>
      </c>
      <c r="CB703" s="24">
        <v>350</v>
      </c>
    </row>
    <row r="704" spans="2:80" ht="15" x14ac:dyDescent="0.25">
      <c r="B704" s="24">
        <v>198</v>
      </c>
      <c r="C704" s="24">
        <v>241</v>
      </c>
      <c r="D704" s="24">
        <v>164</v>
      </c>
      <c r="E704" s="24">
        <v>207</v>
      </c>
      <c r="F704" s="24">
        <v>130</v>
      </c>
      <c r="G704" s="24">
        <v>431</v>
      </c>
      <c r="H704" s="24">
        <v>479</v>
      </c>
      <c r="I704" s="24">
        <v>422</v>
      </c>
      <c r="J704" s="24">
        <v>470</v>
      </c>
      <c r="K704" s="24">
        <v>388</v>
      </c>
      <c r="L704" s="24">
        <v>69</v>
      </c>
      <c r="M704" s="24">
        <v>112</v>
      </c>
      <c r="N704" s="24">
        <v>35</v>
      </c>
      <c r="O704" s="24">
        <v>78</v>
      </c>
      <c r="P704" s="24">
        <v>21</v>
      </c>
      <c r="Q704" s="24">
        <v>302</v>
      </c>
      <c r="R704" s="24">
        <v>375</v>
      </c>
      <c r="S704" s="24">
        <v>293</v>
      </c>
      <c r="T704" s="24">
        <v>336</v>
      </c>
      <c r="U704" s="24">
        <v>259</v>
      </c>
      <c r="V704" s="24">
        <v>565</v>
      </c>
      <c r="W704" s="24">
        <v>608</v>
      </c>
      <c r="X704" s="24">
        <v>526</v>
      </c>
      <c r="Y704" s="24">
        <v>599</v>
      </c>
      <c r="Z704" s="24">
        <v>517</v>
      </c>
      <c r="AC704" s="24">
        <v>496</v>
      </c>
      <c r="AD704" s="24">
        <v>385</v>
      </c>
      <c r="AE704" s="24">
        <v>412</v>
      </c>
      <c r="AF704" s="24">
        <v>453</v>
      </c>
      <c r="AG704" s="24">
        <v>444</v>
      </c>
      <c r="AH704" s="24">
        <v>359</v>
      </c>
      <c r="AI704" s="24">
        <v>268</v>
      </c>
      <c r="AJ704" s="24">
        <v>300</v>
      </c>
      <c r="AK704" s="24">
        <v>336</v>
      </c>
      <c r="AL704" s="24">
        <v>302</v>
      </c>
      <c r="AM704" s="24">
        <v>105</v>
      </c>
      <c r="AN704" s="24">
        <v>14</v>
      </c>
      <c r="AO704" s="24">
        <v>41</v>
      </c>
      <c r="AP704" s="24">
        <v>82</v>
      </c>
      <c r="AQ704" s="24">
        <v>73</v>
      </c>
      <c r="AR704" s="24">
        <v>238</v>
      </c>
      <c r="AS704" s="24">
        <v>147</v>
      </c>
      <c r="AT704" s="24">
        <v>154</v>
      </c>
      <c r="AU704" s="24">
        <v>220</v>
      </c>
      <c r="AV704" s="24">
        <v>181</v>
      </c>
      <c r="AW704" s="24">
        <v>617</v>
      </c>
      <c r="AX704" s="24">
        <v>501</v>
      </c>
      <c r="AY704" s="24">
        <v>533</v>
      </c>
      <c r="AZ704" s="24">
        <v>599</v>
      </c>
      <c r="BA704" s="24">
        <v>565</v>
      </c>
      <c r="BD704" s="24">
        <v>56</v>
      </c>
      <c r="BE704" s="24">
        <v>518</v>
      </c>
      <c r="BF704" s="24">
        <v>455</v>
      </c>
      <c r="BG704" s="24">
        <v>287</v>
      </c>
      <c r="BH704" s="24">
        <v>249</v>
      </c>
      <c r="BI704" s="24">
        <v>389</v>
      </c>
      <c r="BJ704" s="24">
        <v>346</v>
      </c>
      <c r="BK704" s="24">
        <v>158</v>
      </c>
      <c r="BL704" s="24">
        <v>120</v>
      </c>
      <c r="BM704" s="24">
        <v>552</v>
      </c>
      <c r="BN704" s="24">
        <v>217</v>
      </c>
      <c r="BO704" s="24">
        <v>29</v>
      </c>
      <c r="BP704" s="24">
        <v>611</v>
      </c>
      <c r="BQ704" s="24">
        <v>448</v>
      </c>
      <c r="BR704" s="24">
        <v>260</v>
      </c>
      <c r="BS704" s="24">
        <v>550</v>
      </c>
      <c r="BT704" s="24">
        <v>482</v>
      </c>
      <c r="BU704" s="24">
        <v>319</v>
      </c>
      <c r="BV704" s="24">
        <v>126</v>
      </c>
      <c r="BW704" s="24">
        <v>88</v>
      </c>
      <c r="BX704" s="24">
        <v>353</v>
      </c>
      <c r="BY704" s="24">
        <v>190</v>
      </c>
      <c r="BZ704" s="24">
        <v>22</v>
      </c>
      <c r="CA704" s="24">
        <v>584</v>
      </c>
      <c r="CB704" s="24">
        <v>416</v>
      </c>
    </row>
    <row r="705" spans="2:80" ht="15" x14ac:dyDescent="0.25">
      <c r="B705" s="24">
        <v>157</v>
      </c>
      <c r="C705" s="24">
        <v>205</v>
      </c>
      <c r="D705" s="24">
        <v>148</v>
      </c>
      <c r="E705" s="24">
        <v>191</v>
      </c>
      <c r="F705" s="24">
        <v>239</v>
      </c>
      <c r="G705" s="24">
        <v>420</v>
      </c>
      <c r="H705" s="24">
        <v>463</v>
      </c>
      <c r="I705" s="24">
        <v>381</v>
      </c>
      <c r="J705" s="24">
        <v>429</v>
      </c>
      <c r="K705" s="24">
        <v>497</v>
      </c>
      <c r="L705" s="24">
        <v>28</v>
      </c>
      <c r="M705" s="24">
        <v>96</v>
      </c>
      <c r="N705" s="24">
        <v>19</v>
      </c>
      <c r="O705" s="24">
        <v>62</v>
      </c>
      <c r="P705" s="24">
        <v>110</v>
      </c>
      <c r="Q705" s="24">
        <v>286</v>
      </c>
      <c r="R705" s="24">
        <v>334</v>
      </c>
      <c r="S705" s="24">
        <v>252</v>
      </c>
      <c r="T705" s="24">
        <v>325</v>
      </c>
      <c r="U705" s="24">
        <v>368</v>
      </c>
      <c r="V705" s="24">
        <v>549</v>
      </c>
      <c r="W705" s="24">
        <v>592</v>
      </c>
      <c r="X705" s="24">
        <v>515</v>
      </c>
      <c r="Y705" s="24">
        <v>558</v>
      </c>
      <c r="Z705" s="24">
        <v>601</v>
      </c>
      <c r="AC705" s="24">
        <v>469</v>
      </c>
      <c r="AD705" s="24">
        <v>437</v>
      </c>
      <c r="AE705" s="24">
        <v>378</v>
      </c>
      <c r="AF705" s="24">
        <v>421</v>
      </c>
      <c r="AG705" s="24">
        <v>485</v>
      </c>
      <c r="AH705" s="24">
        <v>327</v>
      </c>
      <c r="AI705" s="24">
        <v>325</v>
      </c>
      <c r="AJ705" s="24">
        <v>261</v>
      </c>
      <c r="AK705" s="24">
        <v>284</v>
      </c>
      <c r="AL705" s="24">
        <v>368</v>
      </c>
      <c r="AM705" s="24">
        <v>98</v>
      </c>
      <c r="AN705" s="24">
        <v>66</v>
      </c>
      <c r="AO705" s="24">
        <v>7</v>
      </c>
      <c r="AP705" s="24">
        <v>30</v>
      </c>
      <c r="AQ705" s="24">
        <v>114</v>
      </c>
      <c r="AR705" s="24">
        <v>206</v>
      </c>
      <c r="AS705" s="24">
        <v>179</v>
      </c>
      <c r="AT705" s="24">
        <v>145</v>
      </c>
      <c r="AU705" s="24">
        <v>163</v>
      </c>
      <c r="AV705" s="24">
        <v>247</v>
      </c>
      <c r="AW705" s="24">
        <v>590</v>
      </c>
      <c r="AX705" s="24">
        <v>558</v>
      </c>
      <c r="AY705" s="24">
        <v>524</v>
      </c>
      <c r="AZ705" s="24">
        <v>542</v>
      </c>
      <c r="BA705" s="24">
        <v>601</v>
      </c>
      <c r="BD705" s="24">
        <v>127</v>
      </c>
      <c r="BE705" s="24">
        <v>89</v>
      </c>
      <c r="BF705" s="24">
        <v>546</v>
      </c>
      <c r="BG705" s="24">
        <v>483</v>
      </c>
      <c r="BH705" s="24">
        <v>320</v>
      </c>
      <c r="BI705" s="24">
        <v>585</v>
      </c>
      <c r="BJ705" s="24">
        <v>417</v>
      </c>
      <c r="BK705" s="24">
        <v>354</v>
      </c>
      <c r="BL705" s="24">
        <v>186</v>
      </c>
      <c r="BM705" s="24">
        <v>23</v>
      </c>
      <c r="BN705" s="24">
        <v>288</v>
      </c>
      <c r="BO705" s="24">
        <v>250</v>
      </c>
      <c r="BP705" s="24">
        <v>57</v>
      </c>
      <c r="BQ705" s="24">
        <v>519</v>
      </c>
      <c r="BR705" s="24">
        <v>451</v>
      </c>
      <c r="BS705" s="24">
        <v>116</v>
      </c>
      <c r="BT705" s="24">
        <v>553</v>
      </c>
      <c r="BU705" s="24">
        <v>390</v>
      </c>
      <c r="BV705" s="24">
        <v>347</v>
      </c>
      <c r="BW705" s="24">
        <v>159</v>
      </c>
      <c r="BX705" s="24">
        <v>449</v>
      </c>
      <c r="BY705" s="24">
        <v>256</v>
      </c>
      <c r="BZ705" s="24">
        <v>218</v>
      </c>
      <c r="CA705" s="24">
        <v>30</v>
      </c>
      <c r="CB705" s="24">
        <v>612</v>
      </c>
    </row>
    <row r="710" spans="2:80" ht="15" x14ac:dyDescent="0.25">
      <c r="N710" s="330" t="s">
        <v>754</v>
      </c>
      <c r="AO710" s="330" t="s">
        <v>756</v>
      </c>
      <c r="BP710" s="330" t="s">
        <v>758</v>
      </c>
    </row>
    <row r="712" spans="2:80" x14ac:dyDescent="0.2">
      <c r="B712" s="331" t="s">
        <v>679</v>
      </c>
      <c r="C712" s="332" t="s">
        <v>97</v>
      </c>
      <c r="D712" s="332" t="s">
        <v>507</v>
      </c>
      <c r="E712" s="332" t="s">
        <v>269</v>
      </c>
      <c r="F712" s="332" t="s">
        <v>2</v>
      </c>
      <c r="G712" s="332" t="s">
        <v>109</v>
      </c>
      <c r="H712" s="332" t="s">
        <v>660</v>
      </c>
      <c r="I712" s="332" t="s">
        <v>317</v>
      </c>
      <c r="J712" s="332" t="s">
        <v>502</v>
      </c>
      <c r="K712" s="332" t="s">
        <v>283</v>
      </c>
      <c r="L712" s="332" t="s">
        <v>274</v>
      </c>
      <c r="M712" s="332" t="s">
        <v>521</v>
      </c>
      <c r="N712" s="333" t="s">
        <v>106</v>
      </c>
      <c r="O712" s="332" t="s">
        <v>631</v>
      </c>
      <c r="P712" s="332" t="s">
        <v>510</v>
      </c>
      <c r="Q712" s="332" t="s">
        <v>505</v>
      </c>
      <c r="R712" s="332" t="s">
        <v>288</v>
      </c>
      <c r="S712" s="332" t="s">
        <v>516</v>
      </c>
      <c r="T712" s="332" t="s">
        <v>138</v>
      </c>
      <c r="U712" s="332" t="s">
        <v>114</v>
      </c>
      <c r="V712" s="332" t="s">
        <v>551</v>
      </c>
      <c r="W712" s="332" t="s">
        <v>198</v>
      </c>
      <c r="X712" s="332" t="s">
        <v>278</v>
      </c>
      <c r="Y712" s="332" t="s">
        <v>103</v>
      </c>
      <c r="Z712" s="334" t="s">
        <v>687</v>
      </c>
      <c r="AC712" s="335" t="s">
        <v>679</v>
      </c>
      <c r="AD712" s="193" t="s">
        <v>143</v>
      </c>
      <c r="AE712" s="193" t="s">
        <v>368</v>
      </c>
      <c r="AF712" s="193" t="s">
        <v>97</v>
      </c>
      <c r="AG712" s="193" t="s">
        <v>430</v>
      </c>
      <c r="AH712" s="193" t="s">
        <v>311</v>
      </c>
      <c r="AI712" s="193" t="s">
        <v>100</v>
      </c>
      <c r="AJ712" s="193" t="s">
        <v>216</v>
      </c>
      <c r="AK712" s="193" t="s">
        <v>625</v>
      </c>
      <c r="AL712" s="193" t="s">
        <v>418</v>
      </c>
      <c r="AM712" s="193" t="s">
        <v>509</v>
      </c>
      <c r="AN712" s="193" t="s">
        <v>671</v>
      </c>
      <c r="AO712" s="336" t="s">
        <v>411</v>
      </c>
      <c r="AP712" s="193" t="s">
        <v>276</v>
      </c>
      <c r="AQ712" s="193" t="s">
        <v>108</v>
      </c>
      <c r="AR712" s="193" t="s">
        <v>109</v>
      </c>
      <c r="AS712" s="193" t="s">
        <v>426</v>
      </c>
      <c r="AT712" s="193" t="s">
        <v>221</v>
      </c>
      <c r="AU712" s="193" t="s">
        <v>660</v>
      </c>
      <c r="AV712" s="193" t="s">
        <v>259</v>
      </c>
      <c r="AW712" s="193" t="s">
        <v>622</v>
      </c>
      <c r="AX712" s="193" t="s">
        <v>163</v>
      </c>
      <c r="AY712" s="193" t="s">
        <v>115</v>
      </c>
      <c r="AZ712" s="193" t="s">
        <v>635</v>
      </c>
      <c r="BA712" s="337" t="s">
        <v>194</v>
      </c>
      <c r="BD712" s="335" t="s">
        <v>233</v>
      </c>
      <c r="BE712" s="193" t="s">
        <v>671</v>
      </c>
      <c r="BF712" s="193" t="s">
        <v>496</v>
      </c>
      <c r="BG712" s="193" t="s">
        <v>688</v>
      </c>
      <c r="BH712" s="193" t="s">
        <v>116</v>
      </c>
      <c r="BI712" s="193" t="s">
        <v>153</v>
      </c>
      <c r="BJ712" s="193" t="s">
        <v>224</v>
      </c>
      <c r="BK712" s="193" t="s">
        <v>286</v>
      </c>
      <c r="BL712" s="193" t="s">
        <v>332</v>
      </c>
      <c r="BM712" s="193" t="s">
        <v>75</v>
      </c>
      <c r="BN712" s="193" t="s">
        <v>324</v>
      </c>
      <c r="BO712" s="193" t="s">
        <v>579</v>
      </c>
      <c r="BP712" s="336" t="s">
        <v>461</v>
      </c>
      <c r="BQ712" s="193" t="s">
        <v>568</v>
      </c>
      <c r="BR712" s="193" t="s">
        <v>578</v>
      </c>
      <c r="BS712" s="193" t="s">
        <v>124</v>
      </c>
      <c r="BT712" s="193" t="s">
        <v>690</v>
      </c>
      <c r="BU712" s="193" t="s">
        <v>527</v>
      </c>
      <c r="BV712" s="193" t="s">
        <v>698</v>
      </c>
      <c r="BW712" s="193" t="s">
        <v>611</v>
      </c>
      <c r="BX712" s="193" t="s">
        <v>268</v>
      </c>
      <c r="BY712" s="193" t="s">
        <v>385</v>
      </c>
      <c r="BZ712" s="193" t="s">
        <v>410</v>
      </c>
      <c r="CA712" s="193" t="s">
        <v>474</v>
      </c>
      <c r="CB712" s="337" t="s">
        <v>512</v>
      </c>
    </row>
    <row r="713" spans="2:80" x14ac:dyDescent="0.2">
      <c r="B713" s="332" t="s">
        <v>71</v>
      </c>
      <c r="C713" s="331" t="s">
        <v>319</v>
      </c>
      <c r="D713" s="332" t="s">
        <v>662</v>
      </c>
      <c r="E713" s="332" t="s">
        <v>290</v>
      </c>
      <c r="F713" s="332" t="s">
        <v>389</v>
      </c>
      <c r="G713" s="332" t="s">
        <v>383</v>
      </c>
      <c r="H713" s="332" t="s">
        <v>89</v>
      </c>
      <c r="I713" s="332" t="s">
        <v>244</v>
      </c>
      <c r="J713" s="332" t="s">
        <v>586</v>
      </c>
      <c r="K713" s="332" t="s">
        <v>366</v>
      </c>
      <c r="L713" s="332" t="s">
        <v>566</v>
      </c>
      <c r="M713" s="332" t="s">
        <v>393</v>
      </c>
      <c r="N713" s="333" t="s">
        <v>77</v>
      </c>
      <c r="O713" s="332" t="s">
        <v>486</v>
      </c>
      <c r="P713" s="332" t="s">
        <v>301</v>
      </c>
      <c r="Q713" s="332" t="s">
        <v>200</v>
      </c>
      <c r="R713" s="332" t="s">
        <v>363</v>
      </c>
      <c r="S713" s="332" t="s">
        <v>387</v>
      </c>
      <c r="T713" s="332" t="s">
        <v>90</v>
      </c>
      <c r="U713" s="332" t="s">
        <v>481</v>
      </c>
      <c r="V713" s="332" t="s">
        <v>235</v>
      </c>
      <c r="W713" s="332" t="s">
        <v>664</v>
      </c>
      <c r="X713" s="332" t="s">
        <v>519</v>
      </c>
      <c r="Y713" s="334" t="s">
        <v>258</v>
      </c>
      <c r="Z713" s="332" t="s">
        <v>83</v>
      </c>
      <c r="AC713" s="193" t="s">
        <v>389</v>
      </c>
      <c r="AD713" s="335" t="s">
        <v>319</v>
      </c>
      <c r="AE713" s="193" t="s">
        <v>166</v>
      </c>
      <c r="AF713" s="193" t="s">
        <v>689</v>
      </c>
      <c r="AG713" s="193" t="s">
        <v>333</v>
      </c>
      <c r="AH713" s="193" t="s">
        <v>492</v>
      </c>
      <c r="AI713" s="193" t="s">
        <v>84</v>
      </c>
      <c r="AJ713" s="193" t="s">
        <v>581</v>
      </c>
      <c r="AK713" s="193" t="s">
        <v>193</v>
      </c>
      <c r="AL713" s="193" t="s">
        <v>171</v>
      </c>
      <c r="AM713" s="193" t="s">
        <v>172</v>
      </c>
      <c r="AN713" s="193" t="s">
        <v>558</v>
      </c>
      <c r="AO713" s="336" t="s">
        <v>214</v>
      </c>
      <c r="AP713" s="193" t="s">
        <v>542</v>
      </c>
      <c r="AQ713" s="193" t="s">
        <v>686</v>
      </c>
      <c r="AR713" s="193" t="s">
        <v>366</v>
      </c>
      <c r="AS713" s="193" t="s">
        <v>89</v>
      </c>
      <c r="AT713" s="193" t="s">
        <v>607</v>
      </c>
      <c r="AU713" s="193" t="s">
        <v>180</v>
      </c>
      <c r="AV713" s="193" t="s">
        <v>536</v>
      </c>
      <c r="AW713" s="193" t="s">
        <v>313</v>
      </c>
      <c r="AX713" s="193" t="s">
        <v>183</v>
      </c>
      <c r="AY713" s="193" t="s">
        <v>583</v>
      </c>
      <c r="AZ713" s="337" t="s">
        <v>575</v>
      </c>
      <c r="BA713" s="193" t="s">
        <v>346</v>
      </c>
      <c r="BD713" s="193" t="s">
        <v>524</v>
      </c>
      <c r="BE713" s="335" t="s">
        <v>523</v>
      </c>
      <c r="BF713" s="193" t="s">
        <v>610</v>
      </c>
      <c r="BG713" s="193" t="s">
        <v>119</v>
      </c>
      <c r="BH713" s="193" t="s">
        <v>479</v>
      </c>
      <c r="BI713" s="193" t="s">
        <v>273</v>
      </c>
      <c r="BJ713" s="193" t="s">
        <v>340</v>
      </c>
      <c r="BK713" s="193" t="s">
        <v>88</v>
      </c>
      <c r="BL713" s="193" t="s">
        <v>161</v>
      </c>
      <c r="BM713" s="193" t="s">
        <v>1</v>
      </c>
      <c r="BN713" s="193" t="s">
        <v>110</v>
      </c>
      <c r="BO713" s="193" t="s">
        <v>441</v>
      </c>
      <c r="BP713" s="336" t="s">
        <v>587</v>
      </c>
      <c r="BQ713" s="193" t="s">
        <v>370</v>
      </c>
      <c r="BR713" s="193" t="s">
        <v>234</v>
      </c>
      <c r="BS713" s="193" t="s">
        <v>557</v>
      </c>
      <c r="BT713" s="193" t="s">
        <v>600</v>
      </c>
      <c r="BU713" s="193" t="s">
        <v>603</v>
      </c>
      <c r="BV713" s="193" t="s">
        <v>205</v>
      </c>
      <c r="BW713" s="193" t="s">
        <v>621</v>
      </c>
      <c r="BX713" s="193" t="s">
        <v>437</v>
      </c>
      <c r="BY713" s="193" t="s">
        <v>465</v>
      </c>
      <c r="BZ713" s="193" t="s">
        <v>504</v>
      </c>
      <c r="CA713" s="337" t="s">
        <v>320</v>
      </c>
      <c r="CB713" s="193" t="s">
        <v>239</v>
      </c>
    </row>
    <row r="714" spans="2:80" x14ac:dyDescent="0.2">
      <c r="B714" s="332" t="s">
        <v>166</v>
      </c>
      <c r="C714" s="332" t="s">
        <v>472</v>
      </c>
      <c r="D714" s="331" t="s">
        <v>210</v>
      </c>
      <c r="E714" s="332" t="s">
        <v>368</v>
      </c>
      <c r="F714" s="332" t="s">
        <v>682</v>
      </c>
      <c r="G714" s="332" t="s">
        <v>607</v>
      </c>
      <c r="H714" s="332" t="s">
        <v>137</v>
      </c>
      <c r="I714" s="332" t="s">
        <v>466</v>
      </c>
      <c r="J714" s="332" t="s">
        <v>221</v>
      </c>
      <c r="K714" s="332" t="s">
        <v>304</v>
      </c>
      <c r="L714" s="332" t="s">
        <v>552</v>
      </c>
      <c r="M714" s="332" t="s">
        <v>240</v>
      </c>
      <c r="N714" s="333" t="s">
        <v>613</v>
      </c>
      <c r="O714" s="332" t="s">
        <v>473</v>
      </c>
      <c r="P714" s="332" t="s">
        <v>197</v>
      </c>
      <c r="Q714" s="332" t="s">
        <v>226</v>
      </c>
      <c r="R714" s="332" t="s">
        <v>443</v>
      </c>
      <c r="S714" s="332" t="s">
        <v>260</v>
      </c>
      <c r="T714" s="332" t="s">
        <v>307</v>
      </c>
      <c r="U714" s="332" t="s">
        <v>419</v>
      </c>
      <c r="V714" s="332" t="s">
        <v>316</v>
      </c>
      <c r="W714" s="332" t="s">
        <v>220</v>
      </c>
      <c r="X714" s="334" t="s">
        <v>168</v>
      </c>
      <c r="Y714" s="332" t="s">
        <v>683</v>
      </c>
      <c r="Z714" s="332" t="s">
        <v>405</v>
      </c>
      <c r="AC714" s="193" t="s">
        <v>230</v>
      </c>
      <c r="AD714" s="193" t="s">
        <v>507</v>
      </c>
      <c r="AE714" s="335" t="s">
        <v>210</v>
      </c>
      <c r="AF714" s="193" t="s">
        <v>201</v>
      </c>
      <c r="AG714" s="193" t="s">
        <v>662</v>
      </c>
      <c r="AH714" s="193" t="s">
        <v>656</v>
      </c>
      <c r="AI714" s="193" t="s">
        <v>457</v>
      </c>
      <c r="AJ714" s="193" t="s">
        <v>236</v>
      </c>
      <c r="AK714" s="193" t="s">
        <v>151</v>
      </c>
      <c r="AL714" s="193" t="s">
        <v>378</v>
      </c>
      <c r="AM714" s="193" t="s">
        <v>336</v>
      </c>
      <c r="AN714" s="193" t="s">
        <v>124</v>
      </c>
      <c r="AO714" s="336" t="s">
        <v>674</v>
      </c>
      <c r="AP714" s="193" t="s">
        <v>495</v>
      </c>
      <c r="AQ714" s="193" t="s">
        <v>392</v>
      </c>
      <c r="AR714" s="193" t="s">
        <v>626</v>
      </c>
      <c r="AS714" s="193" t="s">
        <v>317</v>
      </c>
      <c r="AT714" s="193" t="s">
        <v>466</v>
      </c>
      <c r="AU714" s="193" t="s">
        <v>156</v>
      </c>
      <c r="AV714" s="193" t="s">
        <v>244</v>
      </c>
      <c r="AW714" s="193" t="s">
        <v>605</v>
      </c>
      <c r="AX714" s="193" t="s">
        <v>254</v>
      </c>
      <c r="AY714" s="337" t="s">
        <v>227</v>
      </c>
      <c r="AZ714" s="193" t="s">
        <v>247</v>
      </c>
      <c r="BA714" s="193" t="s">
        <v>653</v>
      </c>
      <c r="BD714" s="193" t="s">
        <v>626</v>
      </c>
      <c r="BE714" s="193" t="s">
        <v>200</v>
      </c>
      <c r="BF714" s="335" t="s">
        <v>667</v>
      </c>
      <c r="BG714" s="193" t="s">
        <v>240</v>
      </c>
      <c r="BH714" s="193" t="s">
        <v>687</v>
      </c>
      <c r="BI714" s="193" t="s">
        <v>71</v>
      </c>
      <c r="BJ714" s="193" t="s">
        <v>144</v>
      </c>
      <c r="BK714" s="193" t="s">
        <v>220</v>
      </c>
      <c r="BL714" s="193" t="s">
        <v>283</v>
      </c>
      <c r="BM714" s="193" t="s">
        <v>345</v>
      </c>
      <c r="BN714" s="193" t="s">
        <v>444</v>
      </c>
      <c r="BO714" s="193" t="s">
        <v>137</v>
      </c>
      <c r="BP714" s="336" t="s">
        <v>114</v>
      </c>
      <c r="BQ714" s="193" t="s">
        <v>230</v>
      </c>
      <c r="BR714" s="193" t="s">
        <v>566</v>
      </c>
      <c r="BS714" s="193" t="s">
        <v>443</v>
      </c>
      <c r="BT714" s="193" t="s">
        <v>2</v>
      </c>
      <c r="BU714" s="193" t="s">
        <v>447</v>
      </c>
      <c r="BV714" s="193" t="s">
        <v>235</v>
      </c>
      <c r="BW714" s="193" t="s">
        <v>359</v>
      </c>
      <c r="BX714" s="193" t="s">
        <v>510</v>
      </c>
      <c r="BY714" s="193" t="s">
        <v>365</v>
      </c>
      <c r="BZ714" s="337" t="s">
        <v>383</v>
      </c>
      <c r="CA714" s="193" t="s">
        <v>427</v>
      </c>
      <c r="CB714" s="193" t="s">
        <v>472</v>
      </c>
    </row>
    <row r="715" spans="2:80" x14ac:dyDescent="0.2">
      <c r="B715" s="332" t="s">
        <v>139</v>
      </c>
      <c r="C715" s="332" t="s">
        <v>689</v>
      </c>
      <c r="D715" s="332" t="s">
        <v>230</v>
      </c>
      <c r="E715" s="331" t="s">
        <v>539</v>
      </c>
      <c r="F715" s="332" t="s">
        <v>333</v>
      </c>
      <c r="G715" s="332" t="s">
        <v>342</v>
      </c>
      <c r="H715" s="332" t="s">
        <v>180</v>
      </c>
      <c r="I715" s="332" t="s">
        <v>626</v>
      </c>
      <c r="J715" s="332" t="s">
        <v>199</v>
      </c>
      <c r="K715" s="332" t="s">
        <v>536</v>
      </c>
      <c r="L715" s="332" t="s">
        <v>541</v>
      </c>
      <c r="M715" s="332" t="s">
        <v>257</v>
      </c>
      <c r="N715" s="333" t="s">
        <v>447</v>
      </c>
      <c r="O715" s="332" t="s">
        <v>355</v>
      </c>
      <c r="P715" s="332" t="s">
        <v>647</v>
      </c>
      <c r="Q715" s="332" t="s">
        <v>246</v>
      </c>
      <c r="R715" s="332" t="s">
        <v>458</v>
      </c>
      <c r="S715" s="332" t="s">
        <v>345</v>
      </c>
      <c r="T715" s="332" t="s">
        <v>401</v>
      </c>
      <c r="U715" s="332" t="s">
        <v>318</v>
      </c>
      <c r="V715" s="332" t="s">
        <v>675</v>
      </c>
      <c r="W715" s="334" t="s">
        <v>483</v>
      </c>
      <c r="X715" s="332" t="s">
        <v>365</v>
      </c>
      <c r="Y715" s="332" t="s">
        <v>4</v>
      </c>
      <c r="Z715" s="332" t="s">
        <v>352</v>
      </c>
      <c r="AC715" s="193" t="s">
        <v>71</v>
      </c>
      <c r="AD715" s="193" t="s">
        <v>290</v>
      </c>
      <c r="AE715" s="193" t="s">
        <v>682</v>
      </c>
      <c r="AF715" s="335" t="s">
        <v>539</v>
      </c>
      <c r="AG715" s="193" t="s">
        <v>139</v>
      </c>
      <c r="AH715" s="193" t="s">
        <v>294</v>
      </c>
      <c r="AI715" s="193" t="s">
        <v>604</v>
      </c>
      <c r="AJ715" s="193" t="s">
        <v>131</v>
      </c>
      <c r="AK715" s="193" t="s">
        <v>564</v>
      </c>
      <c r="AL715" s="193" t="s">
        <v>338</v>
      </c>
      <c r="AM715" s="193" t="s">
        <v>663</v>
      </c>
      <c r="AN715" s="193" t="s">
        <v>75</v>
      </c>
      <c r="AO715" s="336" t="s">
        <v>474</v>
      </c>
      <c r="AP715" s="193" t="s">
        <v>300</v>
      </c>
      <c r="AQ715" s="193" t="s">
        <v>461</v>
      </c>
      <c r="AR715" s="193" t="s">
        <v>383</v>
      </c>
      <c r="AS715" s="193" t="s">
        <v>586</v>
      </c>
      <c r="AT715" s="193" t="s">
        <v>304</v>
      </c>
      <c r="AU715" s="193" t="s">
        <v>199</v>
      </c>
      <c r="AV715" s="193" t="s">
        <v>342</v>
      </c>
      <c r="AW715" s="193" t="s">
        <v>91</v>
      </c>
      <c r="AX715" s="337" t="s">
        <v>571</v>
      </c>
      <c r="AY715" s="193" t="s">
        <v>599</v>
      </c>
      <c r="AZ715" s="193" t="s">
        <v>133</v>
      </c>
      <c r="BA715" s="193" t="s">
        <v>310</v>
      </c>
      <c r="BD715" s="193" t="s">
        <v>640</v>
      </c>
      <c r="BE715" s="193" t="s">
        <v>417</v>
      </c>
      <c r="BF715" s="193" t="s">
        <v>622</v>
      </c>
      <c r="BG715" s="335" t="s">
        <v>639</v>
      </c>
      <c r="BH715" s="193" t="s">
        <v>256</v>
      </c>
      <c r="BI715" s="193" t="s">
        <v>227</v>
      </c>
      <c r="BJ715" s="193" t="s">
        <v>270</v>
      </c>
      <c r="BK715" s="193" t="s">
        <v>241</v>
      </c>
      <c r="BL715" s="193" t="s">
        <v>84</v>
      </c>
      <c r="BM715" s="193" t="s">
        <v>157</v>
      </c>
      <c r="BN715" s="193" t="s">
        <v>632</v>
      </c>
      <c r="BO715" s="193" t="s">
        <v>564</v>
      </c>
      <c r="BP715" s="336" t="s">
        <v>477</v>
      </c>
      <c r="BQ715" s="193" t="s">
        <v>595</v>
      </c>
      <c r="BR715" s="193" t="s">
        <v>195</v>
      </c>
      <c r="BS715" s="193" t="s">
        <v>677</v>
      </c>
      <c r="BT715" s="193" t="s">
        <v>183</v>
      </c>
      <c r="BU715" s="193" t="s">
        <v>231</v>
      </c>
      <c r="BV715" s="193" t="s">
        <v>659</v>
      </c>
      <c r="BW715" s="193" t="s">
        <v>311</v>
      </c>
      <c r="BX715" s="193" t="s">
        <v>390</v>
      </c>
      <c r="BY715" s="337" t="s">
        <v>434</v>
      </c>
      <c r="BZ715" s="193" t="s">
        <v>236</v>
      </c>
      <c r="CA715" s="193" t="s">
        <v>303</v>
      </c>
      <c r="CB715" s="193" t="s">
        <v>133</v>
      </c>
    </row>
    <row r="716" spans="2:80" x14ac:dyDescent="0.2">
      <c r="B716" s="332" t="s">
        <v>430</v>
      </c>
      <c r="C716" s="332" t="s">
        <v>143</v>
      </c>
      <c r="D716" s="332" t="s">
        <v>201</v>
      </c>
      <c r="E716" s="332" t="s">
        <v>667</v>
      </c>
      <c r="F716" s="331" t="s">
        <v>350</v>
      </c>
      <c r="G716" s="332" t="s">
        <v>259</v>
      </c>
      <c r="H716" s="332" t="s">
        <v>426</v>
      </c>
      <c r="I716" s="332" t="s">
        <v>156</v>
      </c>
      <c r="J716" s="332" t="s">
        <v>359</v>
      </c>
      <c r="K716" s="332" t="s">
        <v>646</v>
      </c>
      <c r="L716" s="332" t="s">
        <v>173</v>
      </c>
      <c r="M716" s="332" t="s">
        <v>592</v>
      </c>
      <c r="N716" s="333" t="s">
        <v>433</v>
      </c>
      <c r="O716" s="332" t="s">
        <v>144</v>
      </c>
      <c r="P716" s="332" t="s">
        <v>406</v>
      </c>
      <c r="Q716" s="332" t="s">
        <v>549</v>
      </c>
      <c r="R716" s="332" t="s">
        <v>367</v>
      </c>
      <c r="S716" s="332" t="s">
        <v>186</v>
      </c>
      <c r="T716" s="332" t="s">
        <v>427</v>
      </c>
      <c r="U716" s="332" t="s">
        <v>162</v>
      </c>
      <c r="V716" s="334" t="s">
        <v>150</v>
      </c>
      <c r="W716" s="332" t="s">
        <v>296</v>
      </c>
      <c r="X716" s="332" t="s">
        <v>672</v>
      </c>
      <c r="Y716" s="332" t="s">
        <v>444</v>
      </c>
      <c r="Z716" s="332" t="s">
        <v>136</v>
      </c>
      <c r="AC716" s="193" t="s">
        <v>2</v>
      </c>
      <c r="AD716" s="193" t="s">
        <v>667</v>
      </c>
      <c r="AE716" s="193" t="s">
        <v>472</v>
      </c>
      <c r="AF716" s="193" t="s">
        <v>269</v>
      </c>
      <c r="AG716" s="335" t="s">
        <v>350</v>
      </c>
      <c r="AH716" s="193" t="s">
        <v>279</v>
      </c>
      <c r="AI716" s="193" t="s">
        <v>253</v>
      </c>
      <c r="AJ716" s="193" t="s">
        <v>533</v>
      </c>
      <c r="AK716" s="193" t="s">
        <v>353</v>
      </c>
      <c r="AL716" s="193" t="s">
        <v>640</v>
      </c>
      <c r="AM716" s="193" t="s">
        <v>526</v>
      </c>
      <c r="AN716" s="193" t="s">
        <v>432</v>
      </c>
      <c r="AO716" s="336" t="s">
        <v>266</v>
      </c>
      <c r="AP716" s="193" t="s">
        <v>666</v>
      </c>
      <c r="AQ716" s="193" t="s">
        <v>147</v>
      </c>
      <c r="AR716" s="193" t="s">
        <v>283</v>
      </c>
      <c r="AS716" s="193" t="s">
        <v>359</v>
      </c>
      <c r="AT716" s="193" t="s">
        <v>137</v>
      </c>
      <c r="AU716" s="193" t="s">
        <v>502</v>
      </c>
      <c r="AV716" s="193" t="s">
        <v>646</v>
      </c>
      <c r="AW716" s="337" t="s">
        <v>361</v>
      </c>
      <c r="AX716" s="193" t="s">
        <v>637</v>
      </c>
      <c r="AY716" s="193" t="s">
        <v>379</v>
      </c>
      <c r="AZ716" s="193" t="s">
        <v>284</v>
      </c>
      <c r="BA716" s="193" t="s">
        <v>595</v>
      </c>
      <c r="BD716" s="193" t="s">
        <v>407</v>
      </c>
      <c r="BE716" s="193" t="s">
        <v>237</v>
      </c>
      <c r="BF716" s="193" t="s">
        <v>305</v>
      </c>
      <c r="BG716" s="193" t="s">
        <v>517</v>
      </c>
      <c r="BH716" s="335" t="s">
        <v>453</v>
      </c>
      <c r="BI716" s="193" t="s">
        <v>343</v>
      </c>
      <c r="BJ716" s="193" t="s">
        <v>92</v>
      </c>
      <c r="BK716" s="193" t="s">
        <v>128</v>
      </c>
      <c r="BL716" s="193" t="s">
        <v>213</v>
      </c>
      <c r="BM716" s="193" t="s">
        <v>280</v>
      </c>
      <c r="BN716" s="193" t="s">
        <v>572</v>
      </c>
      <c r="BO716" s="193" t="s">
        <v>238</v>
      </c>
      <c r="BP716" s="336" t="s">
        <v>252</v>
      </c>
      <c r="BQ716" s="193" t="s">
        <v>634</v>
      </c>
      <c r="BR716" s="193" t="s">
        <v>413</v>
      </c>
      <c r="BS716" s="193" t="s">
        <v>697</v>
      </c>
      <c r="BT716" s="193" t="s">
        <v>478</v>
      </c>
      <c r="BU716" s="193" t="s">
        <v>375</v>
      </c>
      <c r="BV716" s="193" t="s">
        <v>451</v>
      </c>
      <c r="BW716" s="193" t="s">
        <v>500</v>
      </c>
      <c r="BX716" s="337" t="s">
        <v>185</v>
      </c>
      <c r="BY716" s="193" t="s">
        <v>232</v>
      </c>
      <c r="BZ716" s="193" t="s">
        <v>191</v>
      </c>
      <c r="CA716" s="193" t="s">
        <v>394</v>
      </c>
      <c r="CB716" s="193" t="s">
        <v>424</v>
      </c>
    </row>
    <row r="717" spans="2:80" x14ac:dyDescent="0.2">
      <c r="B717" s="332" t="s">
        <v>642</v>
      </c>
      <c r="C717" s="332" t="s">
        <v>262</v>
      </c>
      <c r="D717" s="332" t="s">
        <v>298</v>
      </c>
      <c r="E717" s="332" t="s">
        <v>273</v>
      </c>
      <c r="F717" s="332" t="s">
        <v>577</v>
      </c>
      <c r="G717" s="331" t="s">
        <v>654</v>
      </c>
      <c r="H717" s="332" t="s">
        <v>459</v>
      </c>
      <c r="I717" s="332" t="s">
        <v>480</v>
      </c>
      <c r="J717" s="332" t="s">
        <v>504</v>
      </c>
      <c r="K717" s="332" t="s">
        <v>287</v>
      </c>
      <c r="L717" s="332" t="s">
        <v>277</v>
      </c>
      <c r="M717" s="332" t="s">
        <v>582</v>
      </c>
      <c r="N717" s="333" t="s">
        <v>371</v>
      </c>
      <c r="O717" s="332" t="s">
        <v>234</v>
      </c>
      <c r="P717" s="332" t="s">
        <v>0</v>
      </c>
      <c r="Q717" s="332" t="s">
        <v>117</v>
      </c>
      <c r="R717" s="332" t="s">
        <v>272</v>
      </c>
      <c r="S717" s="332" t="s">
        <v>525</v>
      </c>
      <c r="T717" s="332" t="s">
        <v>523</v>
      </c>
      <c r="U717" s="334" t="s">
        <v>609</v>
      </c>
      <c r="V717" s="332" t="s">
        <v>243</v>
      </c>
      <c r="W717" s="332" t="s">
        <v>503</v>
      </c>
      <c r="X717" s="332" t="s">
        <v>282</v>
      </c>
      <c r="Y717" s="332" t="s">
        <v>205</v>
      </c>
      <c r="Z717" s="332" t="s">
        <v>544</v>
      </c>
      <c r="AC717" s="193" t="s">
        <v>243</v>
      </c>
      <c r="AD717" s="193" t="s">
        <v>120</v>
      </c>
      <c r="AE717" s="193" t="s">
        <v>397</v>
      </c>
      <c r="AF717" s="193" t="s">
        <v>503</v>
      </c>
      <c r="AG717" s="193" t="s">
        <v>155</v>
      </c>
      <c r="AH717" s="335" t="s">
        <v>654</v>
      </c>
      <c r="AI717" s="193" t="s">
        <v>429</v>
      </c>
      <c r="AJ717" s="193" t="s">
        <v>121</v>
      </c>
      <c r="AK717" s="193" t="s">
        <v>459</v>
      </c>
      <c r="AL717" s="193" t="s">
        <v>402</v>
      </c>
      <c r="AM717" s="193" t="s">
        <v>403</v>
      </c>
      <c r="AN717" s="193" t="s">
        <v>153</v>
      </c>
      <c r="AO717" s="336" t="s">
        <v>676</v>
      </c>
      <c r="AP717" s="193" t="s">
        <v>633</v>
      </c>
      <c r="AQ717" s="193" t="s">
        <v>436</v>
      </c>
      <c r="AR717" s="193" t="s">
        <v>454</v>
      </c>
      <c r="AS717" s="193" t="s">
        <v>251</v>
      </c>
      <c r="AT717" s="193" t="s">
        <v>213</v>
      </c>
      <c r="AU717" s="193" t="s">
        <v>407</v>
      </c>
      <c r="AV717" s="337" t="s">
        <v>238</v>
      </c>
      <c r="AW717" s="193" t="s">
        <v>630</v>
      </c>
      <c r="AX717" s="193" t="s">
        <v>409</v>
      </c>
      <c r="AY717" s="193" t="s">
        <v>453</v>
      </c>
      <c r="AZ717" s="193" t="s">
        <v>232</v>
      </c>
      <c r="BA717" s="193" t="s">
        <v>128</v>
      </c>
      <c r="BD717" s="193" t="s">
        <v>297</v>
      </c>
      <c r="BE717" s="193" t="s">
        <v>249</v>
      </c>
      <c r="BF717" s="193" t="s">
        <v>482</v>
      </c>
      <c r="BG717" s="193" t="s">
        <v>414</v>
      </c>
      <c r="BH717" s="193" t="s">
        <v>553</v>
      </c>
      <c r="BI717" s="335" t="s">
        <v>285</v>
      </c>
      <c r="BJ717" s="193" t="s">
        <v>331</v>
      </c>
      <c r="BK717" s="193" t="s">
        <v>79</v>
      </c>
      <c r="BL717" s="193" t="s">
        <v>152</v>
      </c>
      <c r="BM717" s="193" t="s">
        <v>223</v>
      </c>
      <c r="BN717" s="193" t="s">
        <v>174</v>
      </c>
      <c r="BO717" s="193" t="s">
        <v>192</v>
      </c>
      <c r="BP717" s="336" t="s">
        <v>594</v>
      </c>
      <c r="BQ717" s="193" t="s">
        <v>560</v>
      </c>
      <c r="BR717" s="193" t="s">
        <v>630</v>
      </c>
      <c r="BS717" s="193" t="s">
        <v>399</v>
      </c>
      <c r="BT717" s="193" t="s">
        <v>326</v>
      </c>
      <c r="BU717" s="193" t="s">
        <v>487</v>
      </c>
      <c r="BV717" s="193" t="s">
        <v>454</v>
      </c>
      <c r="BW717" s="337" t="s">
        <v>696</v>
      </c>
      <c r="BX717" s="193" t="s">
        <v>289</v>
      </c>
      <c r="BY717" s="193" t="s">
        <v>129</v>
      </c>
      <c r="BZ717" s="193" t="s">
        <v>484</v>
      </c>
      <c r="CA717" s="193" t="s">
        <v>531</v>
      </c>
      <c r="CB717" s="193" t="s">
        <v>309</v>
      </c>
    </row>
    <row r="718" spans="2:80" x14ac:dyDescent="0.2">
      <c r="B718" s="332" t="s">
        <v>76</v>
      </c>
      <c r="C718" s="332" t="s">
        <v>655</v>
      </c>
      <c r="D718" s="332" t="s">
        <v>661</v>
      </c>
      <c r="E718" s="332" t="s">
        <v>321</v>
      </c>
      <c r="F718" s="332" t="s">
        <v>239</v>
      </c>
      <c r="G718" s="332" t="s">
        <v>386</v>
      </c>
      <c r="H718" s="331" t="s">
        <v>94</v>
      </c>
      <c r="I718" s="332" t="s">
        <v>636</v>
      </c>
      <c r="J718" s="332" t="s">
        <v>493</v>
      </c>
      <c r="K718" s="332" t="s">
        <v>441</v>
      </c>
      <c r="L718" s="332" t="s">
        <v>354</v>
      </c>
      <c r="M718" s="332" t="s">
        <v>396</v>
      </c>
      <c r="N718" s="333" t="s">
        <v>82</v>
      </c>
      <c r="O718" s="332" t="s">
        <v>608</v>
      </c>
      <c r="P718" s="332" t="s">
        <v>119</v>
      </c>
      <c r="Q718" s="332" t="s">
        <v>450</v>
      </c>
      <c r="R718" s="332" t="s">
        <v>574</v>
      </c>
      <c r="S718" s="332" t="s">
        <v>202</v>
      </c>
      <c r="T718" s="334" t="s">
        <v>70</v>
      </c>
      <c r="U718" s="332" t="s">
        <v>557</v>
      </c>
      <c r="V718" s="332" t="s">
        <v>264</v>
      </c>
      <c r="W718" s="332" t="s">
        <v>439</v>
      </c>
      <c r="X718" s="332" t="s">
        <v>358</v>
      </c>
      <c r="Y718" s="332" t="s">
        <v>382</v>
      </c>
      <c r="Z718" s="332" t="s">
        <v>88</v>
      </c>
      <c r="AC718" s="193" t="s">
        <v>88</v>
      </c>
      <c r="AD718" s="193" t="s">
        <v>439</v>
      </c>
      <c r="AE718" s="193" t="s">
        <v>465</v>
      </c>
      <c r="AF718" s="193" t="s">
        <v>110</v>
      </c>
      <c r="AG718" s="193" t="s">
        <v>372</v>
      </c>
      <c r="AH718" s="193" t="s">
        <v>441</v>
      </c>
      <c r="AI718" s="335" t="s">
        <v>94</v>
      </c>
      <c r="AJ718" s="193" t="s">
        <v>524</v>
      </c>
      <c r="AK718" s="193" t="s">
        <v>621</v>
      </c>
      <c r="AL718" s="193" t="s">
        <v>538</v>
      </c>
      <c r="AM718" s="193" t="s">
        <v>395</v>
      </c>
      <c r="AN718" s="193" t="s">
        <v>685</v>
      </c>
      <c r="AO718" s="336" t="s">
        <v>615</v>
      </c>
      <c r="AP718" s="193" t="s">
        <v>446</v>
      </c>
      <c r="AQ718" s="193" t="s">
        <v>99</v>
      </c>
      <c r="AR718" s="193" t="s">
        <v>107</v>
      </c>
      <c r="AS718" s="193" t="s">
        <v>79</v>
      </c>
      <c r="AT718" s="193" t="s">
        <v>448</v>
      </c>
      <c r="AU718" s="337" t="s">
        <v>562</v>
      </c>
      <c r="AV718" s="193" t="s">
        <v>191</v>
      </c>
      <c r="AW718" s="193" t="s">
        <v>73</v>
      </c>
      <c r="AX718" s="193" t="s">
        <v>414</v>
      </c>
      <c r="AY718" s="193" t="s">
        <v>95</v>
      </c>
      <c r="AZ718" s="193" t="s">
        <v>652</v>
      </c>
      <c r="BA718" s="193" t="s">
        <v>451</v>
      </c>
      <c r="BD718" s="193" t="s">
        <v>686</v>
      </c>
      <c r="BE718" s="193" t="s">
        <v>462</v>
      </c>
      <c r="BF718" s="193" t="s">
        <v>673</v>
      </c>
      <c r="BG718" s="193" t="s">
        <v>364</v>
      </c>
      <c r="BH718" s="193" t="s">
        <v>293</v>
      </c>
      <c r="BI718" s="193" t="s">
        <v>87</v>
      </c>
      <c r="BJ718" s="335" t="s">
        <v>160</v>
      </c>
      <c r="BK718" s="193" t="s">
        <v>209</v>
      </c>
      <c r="BL718" s="193" t="s">
        <v>276</v>
      </c>
      <c r="BM718" s="193" t="s">
        <v>99</v>
      </c>
      <c r="BN718" s="193" t="s">
        <v>597</v>
      </c>
      <c r="BO718" s="193" t="s">
        <v>411</v>
      </c>
      <c r="BP718" s="336" t="s">
        <v>633</v>
      </c>
      <c r="BQ718" s="193" t="s">
        <v>643</v>
      </c>
      <c r="BR718" s="193" t="s">
        <v>265</v>
      </c>
      <c r="BS718" s="193" t="s">
        <v>676</v>
      </c>
      <c r="BT718" s="193" t="s">
        <v>497</v>
      </c>
      <c r="BU718" s="193" t="s">
        <v>699</v>
      </c>
      <c r="BV718" s="337" t="s">
        <v>590</v>
      </c>
      <c r="BW718" s="193" t="s">
        <v>108</v>
      </c>
      <c r="BX718" s="193" t="s">
        <v>506</v>
      </c>
      <c r="BY718" s="193" t="s">
        <v>488</v>
      </c>
      <c r="BZ718" s="193" t="s">
        <v>392</v>
      </c>
      <c r="CA718" s="193" t="s">
        <v>436</v>
      </c>
      <c r="CB718" s="193" t="s">
        <v>188</v>
      </c>
    </row>
    <row r="719" spans="2:80" x14ac:dyDescent="0.2">
      <c r="B719" s="332" t="s">
        <v>370</v>
      </c>
      <c r="C719" s="332" t="s">
        <v>176</v>
      </c>
      <c r="D719" s="332" t="s">
        <v>215</v>
      </c>
      <c r="E719" s="332" t="s">
        <v>638</v>
      </c>
      <c r="F719" s="332" t="s">
        <v>588</v>
      </c>
      <c r="G719" s="332" t="s">
        <v>524</v>
      </c>
      <c r="H719" s="332" t="s">
        <v>548</v>
      </c>
      <c r="I719" s="331" t="s">
        <v>469</v>
      </c>
      <c r="J719" s="332" t="s">
        <v>121</v>
      </c>
      <c r="K719" s="332" t="s">
        <v>576</v>
      </c>
      <c r="L719" s="332" t="s">
        <v>603</v>
      </c>
      <c r="M719" s="332" t="s">
        <v>204</v>
      </c>
      <c r="N719" s="333" t="s">
        <v>102</v>
      </c>
      <c r="O719" s="332" t="s">
        <v>475</v>
      </c>
      <c r="P719" s="332" t="s">
        <v>219</v>
      </c>
      <c r="Q719" s="332" t="s">
        <v>1</v>
      </c>
      <c r="R719" s="332" t="s">
        <v>422</v>
      </c>
      <c r="S719" s="334" t="s">
        <v>554</v>
      </c>
      <c r="T719" s="332" t="s">
        <v>618</v>
      </c>
      <c r="U719" s="332" t="s">
        <v>261</v>
      </c>
      <c r="V719" s="332" t="s">
        <v>465</v>
      </c>
      <c r="W719" s="332" t="s">
        <v>225</v>
      </c>
      <c r="X719" s="332" t="s">
        <v>323</v>
      </c>
      <c r="Y719" s="332" t="s">
        <v>397</v>
      </c>
      <c r="Z719" s="332" t="s">
        <v>178</v>
      </c>
      <c r="AC719" s="193" t="s">
        <v>535</v>
      </c>
      <c r="AD719" s="193" t="s">
        <v>282</v>
      </c>
      <c r="AE719" s="193" t="s">
        <v>323</v>
      </c>
      <c r="AF719" s="193" t="s">
        <v>479</v>
      </c>
      <c r="AG719" s="193" t="s">
        <v>358</v>
      </c>
      <c r="AH719" s="193" t="s">
        <v>556</v>
      </c>
      <c r="AI719" s="193" t="s">
        <v>480</v>
      </c>
      <c r="AJ719" s="335" t="s">
        <v>469</v>
      </c>
      <c r="AK719" s="193" t="s">
        <v>161</v>
      </c>
      <c r="AL719" s="193" t="s">
        <v>636</v>
      </c>
      <c r="AM719" s="193" t="s">
        <v>641</v>
      </c>
      <c r="AN719" s="193" t="s">
        <v>512</v>
      </c>
      <c r="AO719" s="336" t="s">
        <v>218</v>
      </c>
      <c r="AP719" s="193" t="s">
        <v>668</v>
      </c>
      <c r="AQ719" s="193" t="s">
        <v>462</v>
      </c>
      <c r="AR719" s="193" t="s">
        <v>485</v>
      </c>
      <c r="AS719" s="193" t="s">
        <v>357</v>
      </c>
      <c r="AT719" s="337" t="s">
        <v>129</v>
      </c>
      <c r="AU719" s="193" t="s">
        <v>146</v>
      </c>
      <c r="AV719" s="193" t="s">
        <v>500</v>
      </c>
      <c r="AW719" s="193" t="s">
        <v>349</v>
      </c>
      <c r="AX719" s="193" t="s">
        <v>190</v>
      </c>
      <c r="AY719" s="193" t="s">
        <v>487</v>
      </c>
      <c r="AZ719" s="193" t="s">
        <v>529</v>
      </c>
      <c r="BA719" s="193" t="s">
        <v>572</v>
      </c>
      <c r="BD719" s="193" t="s">
        <v>489</v>
      </c>
      <c r="BE719" s="193" t="s">
        <v>588</v>
      </c>
      <c r="BF719" s="193" t="s">
        <v>371</v>
      </c>
      <c r="BG719" s="193" t="s">
        <v>515</v>
      </c>
      <c r="BH719" s="193" t="s">
        <v>493</v>
      </c>
      <c r="BI719" s="193" t="s">
        <v>219</v>
      </c>
      <c r="BJ719" s="193" t="s">
        <v>282</v>
      </c>
      <c r="BK719" s="335" t="s">
        <v>182</v>
      </c>
      <c r="BL719" s="193" t="s">
        <v>70</v>
      </c>
      <c r="BM719" s="193" t="s">
        <v>148</v>
      </c>
      <c r="BN719" s="193" t="s">
        <v>480</v>
      </c>
      <c r="BO719" s="193" t="s">
        <v>651</v>
      </c>
      <c r="BP719" s="336" t="s">
        <v>321</v>
      </c>
      <c r="BQ719" s="193" t="s">
        <v>170</v>
      </c>
      <c r="BR719" s="193" t="s">
        <v>178</v>
      </c>
      <c r="BS719" s="193" t="s">
        <v>623</v>
      </c>
      <c r="BT719" s="193" t="s">
        <v>608</v>
      </c>
      <c r="BU719" s="337" t="s">
        <v>120</v>
      </c>
      <c r="BV719" s="193" t="s">
        <v>576</v>
      </c>
      <c r="BW719" s="193" t="s">
        <v>525</v>
      </c>
      <c r="BX719" s="193" t="s">
        <v>382</v>
      </c>
      <c r="BY719" s="193" t="s">
        <v>429</v>
      </c>
      <c r="BZ719" s="193" t="s">
        <v>261</v>
      </c>
      <c r="CA719" s="193" t="s">
        <v>298</v>
      </c>
      <c r="CB719" s="193" t="s">
        <v>420</v>
      </c>
    </row>
    <row r="720" spans="2:80" x14ac:dyDescent="0.2">
      <c r="B720" s="332" t="s">
        <v>623</v>
      </c>
      <c r="C720" s="332" t="s">
        <v>610</v>
      </c>
      <c r="D720" s="332" t="s">
        <v>118</v>
      </c>
      <c r="E720" s="332" t="s">
        <v>105</v>
      </c>
      <c r="F720" s="332" t="s">
        <v>337</v>
      </c>
      <c r="G720" s="332" t="s">
        <v>182</v>
      </c>
      <c r="H720" s="332" t="s">
        <v>621</v>
      </c>
      <c r="I720" s="332" t="s">
        <v>556</v>
      </c>
      <c r="J720" s="331" t="s">
        <v>518</v>
      </c>
      <c r="K720" s="332" t="s">
        <v>538</v>
      </c>
      <c r="L720" s="332" t="s">
        <v>420</v>
      </c>
      <c r="M720" s="332" t="s">
        <v>340</v>
      </c>
      <c r="N720" s="333" t="s">
        <v>624</v>
      </c>
      <c r="O720" s="332" t="s">
        <v>263</v>
      </c>
      <c r="P720" s="332" t="s">
        <v>295</v>
      </c>
      <c r="Q720" s="332" t="s">
        <v>651</v>
      </c>
      <c r="R720" s="334" t="s">
        <v>320</v>
      </c>
      <c r="S720" s="332" t="s">
        <v>291</v>
      </c>
      <c r="T720" s="332" t="s">
        <v>460</v>
      </c>
      <c r="U720" s="332" t="s">
        <v>408</v>
      </c>
      <c r="V720" s="332" t="s">
        <v>515</v>
      </c>
      <c r="W720" s="332" t="s">
        <v>110</v>
      </c>
      <c r="X720" s="332" t="s">
        <v>535</v>
      </c>
      <c r="Y720" s="332" t="s">
        <v>341</v>
      </c>
      <c r="Z720" s="332" t="s">
        <v>372</v>
      </c>
      <c r="AC720" s="193" t="s">
        <v>264</v>
      </c>
      <c r="AD720" s="193" t="s">
        <v>382</v>
      </c>
      <c r="AE720" s="193" t="s">
        <v>178</v>
      </c>
      <c r="AF720" s="193" t="s">
        <v>341</v>
      </c>
      <c r="AG720" s="193" t="s">
        <v>515</v>
      </c>
      <c r="AH720" s="193" t="s">
        <v>386</v>
      </c>
      <c r="AI720" s="193" t="s">
        <v>493</v>
      </c>
      <c r="AJ720" s="193" t="s">
        <v>576</v>
      </c>
      <c r="AK720" s="335" t="s">
        <v>518</v>
      </c>
      <c r="AL720" s="193" t="s">
        <v>182</v>
      </c>
      <c r="AM720" s="193" t="s">
        <v>81</v>
      </c>
      <c r="AN720" s="193" t="s">
        <v>568</v>
      </c>
      <c r="AO720" s="336" t="s">
        <v>496</v>
      </c>
      <c r="AP720" s="193" t="s">
        <v>543</v>
      </c>
      <c r="AQ720" s="193" t="s">
        <v>690</v>
      </c>
      <c r="AR720" s="193" t="s">
        <v>376</v>
      </c>
      <c r="AS720" s="337" t="s">
        <v>520</v>
      </c>
      <c r="AT720" s="193" t="s">
        <v>530</v>
      </c>
      <c r="AU720" s="193" t="s">
        <v>174</v>
      </c>
      <c r="AV720" s="193" t="s">
        <v>335</v>
      </c>
      <c r="AW720" s="193" t="s">
        <v>522</v>
      </c>
      <c r="AX720" s="193" t="s">
        <v>167</v>
      </c>
      <c r="AY720" s="193" t="s">
        <v>619</v>
      </c>
      <c r="AZ720" s="193" t="s">
        <v>331</v>
      </c>
      <c r="BA720" s="193" t="s">
        <v>499</v>
      </c>
      <c r="BD720" s="193" t="s">
        <v>138</v>
      </c>
      <c r="BE720" s="193" t="s">
        <v>689</v>
      </c>
      <c r="BF720" s="193" t="s">
        <v>301</v>
      </c>
      <c r="BG720" s="193" t="s">
        <v>672</v>
      </c>
      <c r="BH720" s="193" t="s">
        <v>607</v>
      </c>
      <c r="BI720" s="193" t="s">
        <v>257</v>
      </c>
      <c r="BJ720" s="193" t="s">
        <v>83</v>
      </c>
      <c r="BK720" s="193" t="s">
        <v>156</v>
      </c>
      <c r="BL720" s="335" t="s">
        <v>226</v>
      </c>
      <c r="BM720" s="193" t="s">
        <v>269</v>
      </c>
      <c r="BN720" s="193" t="s">
        <v>366</v>
      </c>
      <c r="BO720" s="193" t="s">
        <v>186</v>
      </c>
      <c r="BP720" s="336" t="s">
        <v>166</v>
      </c>
      <c r="BQ720" s="193" t="s">
        <v>631</v>
      </c>
      <c r="BR720" s="193" t="s">
        <v>483</v>
      </c>
      <c r="BS720" s="193" t="s">
        <v>201</v>
      </c>
      <c r="BT720" s="337" t="s">
        <v>552</v>
      </c>
      <c r="BU720" s="193" t="s">
        <v>103</v>
      </c>
      <c r="BV720" s="193" t="s">
        <v>180</v>
      </c>
      <c r="BW720" s="193" t="s">
        <v>481</v>
      </c>
      <c r="BX720" s="193" t="s">
        <v>316</v>
      </c>
      <c r="BY720" s="193" t="s">
        <v>502</v>
      </c>
      <c r="BZ720" s="193" t="s">
        <v>458</v>
      </c>
      <c r="CA720" s="193" t="s">
        <v>389</v>
      </c>
      <c r="CB720" s="193" t="s">
        <v>433</v>
      </c>
    </row>
    <row r="721" spans="2:80" x14ac:dyDescent="0.2">
      <c r="B721" s="332" t="s">
        <v>356</v>
      </c>
      <c r="C721" s="332" t="s">
        <v>148</v>
      </c>
      <c r="D721" s="332" t="s">
        <v>600</v>
      </c>
      <c r="E721" s="332" t="s">
        <v>627</v>
      </c>
      <c r="F721" s="332" t="s">
        <v>203</v>
      </c>
      <c r="G721" s="332" t="s">
        <v>402</v>
      </c>
      <c r="H721" s="332" t="s">
        <v>429</v>
      </c>
      <c r="I721" s="332" t="s">
        <v>161</v>
      </c>
      <c r="J721" s="332" t="s">
        <v>598</v>
      </c>
      <c r="K721" s="331" t="s">
        <v>421</v>
      </c>
      <c r="L721" s="332" t="s">
        <v>322</v>
      </c>
      <c r="M721" s="332" t="s">
        <v>170</v>
      </c>
      <c r="N721" s="333" t="s">
        <v>437</v>
      </c>
      <c r="O721" s="332" t="s">
        <v>149</v>
      </c>
      <c r="P721" s="332" t="s">
        <v>657</v>
      </c>
      <c r="Q721" s="334" t="s">
        <v>494</v>
      </c>
      <c r="R721" s="332" t="s">
        <v>489</v>
      </c>
      <c r="S721" s="332" t="s">
        <v>587</v>
      </c>
      <c r="T721" s="332" t="s">
        <v>369</v>
      </c>
      <c r="U721" s="332" t="s">
        <v>142</v>
      </c>
      <c r="V721" s="332" t="s">
        <v>155</v>
      </c>
      <c r="W721" s="332" t="s">
        <v>120</v>
      </c>
      <c r="X721" s="332" t="s">
        <v>479</v>
      </c>
      <c r="Y721" s="332" t="s">
        <v>306</v>
      </c>
      <c r="Z721" s="332" t="s">
        <v>425</v>
      </c>
      <c r="AC721" s="193" t="s">
        <v>544</v>
      </c>
      <c r="AD721" s="193" t="s">
        <v>306</v>
      </c>
      <c r="AE721" s="193" t="s">
        <v>225</v>
      </c>
      <c r="AF721" s="193" t="s">
        <v>205</v>
      </c>
      <c r="AG721" s="193" t="s">
        <v>425</v>
      </c>
      <c r="AH721" s="193" t="s">
        <v>287</v>
      </c>
      <c r="AI721" s="193" t="s">
        <v>598</v>
      </c>
      <c r="AJ721" s="193" t="s">
        <v>548</v>
      </c>
      <c r="AK721" s="193" t="s">
        <v>504</v>
      </c>
      <c r="AL721" s="335" t="s">
        <v>421</v>
      </c>
      <c r="AM721" s="193" t="s">
        <v>680</v>
      </c>
      <c r="AN721" s="193" t="s">
        <v>550</v>
      </c>
      <c r="AO721" s="336" t="s">
        <v>476</v>
      </c>
      <c r="AP721" s="193" t="s">
        <v>267</v>
      </c>
      <c r="AQ721" s="193" t="s">
        <v>593</v>
      </c>
      <c r="AR721" s="337" t="s">
        <v>275</v>
      </c>
      <c r="AS721" s="193" t="s">
        <v>415</v>
      </c>
      <c r="AT721" s="193" t="s">
        <v>299</v>
      </c>
      <c r="AU721" s="193" t="s">
        <v>327</v>
      </c>
      <c r="AV721" s="193" t="s">
        <v>553</v>
      </c>
      <c r="AW721" s="193" t="s">
        <v>561</v>
      </c>
      <c r="AX721" s="193" t="s">
        <v>596</v>
      </c>
      <c r="AY721" s="193" t="s">
        <v>212</v>
      </c>
      <c r="AZ721" s="193" t="s">
        <v>555</v>
      </c>
      <c r="BA721" s="193" t="s">
        <v>289</v>
      </c>
      <c r="BD721" s="193" t="s">
        <v>563</v>
      </c>
      <c r="BE721" s="193" t="s">
        <v>637</v>
      </c>
      <c r="BF721" s="193" t="s">
        <v>612</v>
      </c>
      <c r="BG721" s="193" t="s">
        <v>196</v>
      </c>
      <c r="BH721" s="193" t="s">
        <v>656</v>
      </c>
      <c r="BI721" s="193" t="s">
        <v>140</v>
      </c>
      <c r="BJ721" s="193" t="s">
        <v>104</v>
      </c>
      <c r="BK721" s="193" t="s">
        <v>279</v>
      </c>
      <c r="BL721" s="193" t="s">
        <v>312</v>
      </c>
      <c r="BM721" s="335" t="s">
        <v>91</v>
      </c>
      <c r="BN721" s="193" t="s">
        <v>533</v>
      </c>
      <c r="BO721" s="193" t="s">
        <v>440</v>
      </c>
      <c r="BP721" s="336" t="s">
        <v>605</v>
      </c>
      <c r="BQ721" s="193" t="s">
        <v>134</v>
      </c>
      <c r="BR721" s="193" t="s">
        <v>591</v>
      </c>
      <c r="BS721" s="337" t="s">
        <v>361</v>
      </c>
      <c r="BT721" s="193" t="s">
        <v>98</v>
      </c>
      <c r="BU721" s="193" t="s">
        <v>645</v>
      </c>
      <c r="BV721" s="193" t="s">
        <v>253</v>
      </c>
      <c r="BW721" s="193" t="s">
        <v>681</v>
      </c>
      <c r="BX721" s="193" t="s">
        <v>491</v>
      </c>
      <c r="BY721" s="193" t="s">
        <v>294</v>
      </c>
      <c r="BZ721" s="193" t="s">
        <v>111</v>
      </c>
      <c r="CA721" s="193" t="s">
        <v>379</v>
      </c>
      <c r="CB721" s="193" t="s">
        <v>508</v>
      </c>
    </row>
    <row r="722" spans="2:80" x14ac:dyDescent="0.2">
      <c r="B722" s="332" t="s">
        <v>403</v>
      </c>
      <c r="C722" s="332" t="s">
        <v>633</v>
      </c>
      <c r="D722" s="332" t="s">
        <v>512</v>
      </c>
      <c r="E722" s="332" t="s">
        <v>267</v>
      </c>
      <c r="F722" s="332" t="s">
        <v>680</v>
      </c>
      <c r="G722" s="332" t="s">
        <v>658</v>
      </c>
      <c r="H722" s="332" t="s">
        <v>293</v>
      </c>
      <c r="I722" s="332" t="s">
        <v>579</v>
      </c>
      <c r="J722" s="332" t="s">
        <v>449</v>
      </c>
      <c r="K722" s="332" t="s">
        <v>271</v>
      </c>
      <c r="L722" s="331" t="s">
        <v>181</v>
      </c>
      <c r="M722" s="332" t="s">
        <v>497</v>
      </c>
      <c r="N722" s="333" t="s">
        <v>688</v>
      </c>
      <c r="O722" s="332" t="s">
        <v>589</v>
      </c>
      <c r="P722" s="334" t="s">
        <v>374</v>
      </c>
      <c r="Q722" s="332" t="s">
        <v>509</v>
      </c>
      <c r="R722" s="332" t="s">
        <v>276</v>
      </c>
      <c r="S722" s="332" t="s">
        <v>124</v>
      </c>
      <c r="T722" s="332" t="s">
        <v>666</v>
      </c>
      <c r="U722" s="332" t="s">
        <v>526</v>
      </c>
      <c r="V722" s="332" t="s">
        <v>187</v>
      </c>
      <c r="W722" s="332" t="s">
        <v>506</v>
      </c>
      <c r="X722" s="332" t="s">
        <v>286</v>
      </c>
      <c r="Y722" s="332" t="s">
        <v>701</v>
      </c>
      <c r="Z722" s="332" t="s">
        <v>184</v>
      </c>
      <c r="AC722" s="193" t="s">
        <v>285</v>
      </c>
      <c r="AD722" s="193" t="s">
        <v>452</v>
      </c>
      <c r="AE722" s="193" t="s">
        <v>185</v>
      </c>
      <c r="AF722" s="193" t="s">
        <v>375</v>
      </c>
      <c r="AG722" s="193" t="s">
        <v>517</v>
      </c>
      <c r="AH722" s="193" t="s">
        <v>274</v>
      </c>
      <c r="AI722" s="193" t="s">
        <v>592</v>
      </c>
      <c r="AJ722" s="193" t="s">
        <v>473</v>
      </c>
      <c r="AK722" s="193" t="s">
        <v>521</v>
      </c>
      <c r="AL722" s="193" t="s">
        <v>173</v>
      </c>
      <c r="AM722" s="335" t="s">
        <v>181</v>
      </c>
      <c r="AN722" s="193" t="s">
        <v>578</v>
      </c>
      <c r="AO722" s="336" t="s">
        <v>188</v>
      </c>
      <c r="AP722" s="193" t="s">
        <v>497</v>
      </c>
      <c r="AQ722" s="337" t="s">
        <v>673</v>
      </c>
      <c r="AR722" s="193" t="s">
        <v>270</v>
      </c>
      <c r="AS722" s="193" t="s">
        <v>314</v>
      </c>
      <c r="AT722" s="193" t="s">
        <v>470</v>
      </c>
      <c r="AU722" s="193" t="s">
        <v>164</v>
      </c>
      <c r="AV722" s="193" t="s">
        <v>580</v>
      </c>
      <c r="AW722" s="193" t="s">
        <v>277</v>
      </c>
      <c r="AX722" s="193" t="s">
        <v>170</v>
      </c>
      <c r="AY722" s="193" t="s">
        <v>475</v>
      </c>
      <c r="AZ722" s="193" t="s">
        <v>582</v>
      </c>
      <c r="BA722" s="193" t="s">
        <v>322</v>
      </c>
      <c r="BD722" s="193" t="s">
        <v>575</v>
      </c>
      <c r="BE722" s="193" t="s">
        <v>602</v>
      </c>
      <c r="BF722" s="193" t="s">
        <v>135</v>
      </c>
      <c r="BG722" s="193" t="s">
        <v>581</v>
      </c>
      <c r="BH722" s="193" t="s">
        <v>532</v>
      </c>
      <c r="BI722" s="193" t="s">
        <v>78</v>
      </c>
      <c r="BJ722" s="193" t="s">
        <v>151</v>
      </c>
      <c r="BK722" s="193" t="s">
        <v>222</v>
      </c>
      <c r="BL722" s="193" t="s">
        <v>284</v>
      </c>
      <c r="BM722" s="193" t="s">
        <v>334</v>
      </c>
      <c r="BN722" s="335" t="s">
        <v>513</v>
      </c>
      <c r="BO722" s="193" t="s">
        <v>583</v>
      </c>
      <c r="BP722" s="336" t="s">
        <v>380</v>
      </c>
      <c r="BQ722" s="193" t="s">
        <v>648</v>
      </c>
      <c r="BR722" s="337" t="s">
        <v>492</v>
      </c>
      <c r="BS722" s="193" t="s">
        <v>292</v>
      </c>
      <c r="BT722" s="193" t="s">
        <v>629</v>
      </c>
      <c r="BU722" s="193" t="s">
        <v>193</v>
      </c>
      <c r="BV722" s="193" t="s">
        <v>670</v>
      </c>
      <c r="BW722" s="193" t="s">
        <v>247</v>
      </c>
      <c r="BX722" s="193" t="s">
        <v>353</v>
      </c>
      <c r="BY722" s="193" t="s">
        <v>360</v>
      </c>
      <c r="BZ722" s="193" t="s">
        <v>313</v>
      </c>
      <c r="CA722" s="193" t="s">
        <v>431</v>
      </c>
      <c r="CB722" s="193" t="s">
        <v>456</v>
      </c>
    </row>
    <row r="723" spans="2:80" x14ac:dyDescent="0.2">
      <c r="B723" s="332" t="s">
        <v>81</v>
      </c>
      <c r="C723" s="332" t="s">
        <v>685</v>
      </c>
      <c r="D723" s="332" t="s">
        <v>462</v>
      </c>
      <c r="E723" s="332" t="s">
        <v>568</v>
      </c>
      <c r="F723" s="332" t="s">
        <v>395</v>
      </c>
      <c r="G723" s="332" t="s">
        <v>388</v>
      </c>
      <c r="H723" s="332" t="s">
        <v>74</v>
      </c>
      <c r="I723" s="332" t="s">
        <v>590</v>
      </c>
      <c r="J723" s="332" t="s">
        <v>233</v>
      </c>
      <c r="K723" s="332" t="s">
        <v>573</v>
      </c>
      <c r="L723" s="332" t="s">
        <v>570</v>
      </c>
      <c r="M723" s="331" t="s">
        <v>125</v>
      </c>
      <c r="N723" s="333" t="s">
        <v>87</v>
      </c>
      <c r="O723" s="334" t="s">
        <v>527</v>
      </c>
      <c r="P723" s="332" t="s">
        <v>665</v>
      </c>
      <c r="Q723" s="332" t="s">
        <v>663</v>
      </c>
      <c r="R723" s="332" t="s">
        <v>558</v>
      </c>
      <c r="S723" s="332" t="s">
        <v>392</v>
      </c>
      <c r="T723" s="332" t="s">
        <v>75</v>
      </c>
      <c r="U723" s="332" t="s">
        <v>172</v>
      </c>
      <c r="V723" s="332" t="s">
        <v>693</v>
      </c>
      <c r="W723" s="332" t="s">
        <v>245</v>
      </c>
      <c r="X723" s="332" t="s">
        <v>265</v>
      </c>
      <c r="Y723" s="332" t="s">
        <v>385</v>
      </c>
      <c r="Z723" s="332" t="s">
        <v>93</v>
      </c>
      <c r="AC723" s="193" t="s">
        <v>547</v>
      </c>
      <c r="AD723" s="193" t="s">
        <v>309</v>
      </c>
      <c r="AE723" s="193" t="s">
        <v>189</v>
      </c>
      <c r="AF723" s="193" t="s">
        <v>347</v>
      </c>
      <c r="AG723" s="193" t="s">
        <v>413</v>
      </c>
      <c r="AH723" s="193" t="s">
        <v>301</v>
      </c>
      <c r="AI723" s="193" t="s">
        <v>393</v>
      </c>
      <c r="AJ723" s="193" t="s">
        <v>552</v>
      </c>
      <c r="AK723" s="193" t="s">
        <v>257</v>
      </c>
      <c r="AL723" s="193" t="s">
        <v>647</v>
      </c>
      <c r="AM723" s="193" t="s">
        <v>665</v>
      </c>
      <c r="AN723" s="335" t="s">
        <v>125</v>
      </c>
      <c r="AO723" s="336" t="s">
        <v>559</v>
      </c>
      <c r="AP723" s="337" t="s">
        <v>302</v>
      </c>
      <c r="AQ723" s="193" t="s">
        <v>643</v>
      </c>
      <c r="AR723" s="193" t="s">
        <v>602</v>
      </c>
      <c r="AS723" s="193" t="s">
        <v>390</v>
      </c>
      <c r="AT723" s="193" t="s">
        <v>292</v>
      </c>
      <c r="AU723" s="193" t="s">
        <v>334</v>
      </c>
      <c r="AV723" s="193" t="s">
        <v>255</v>
      </c>
      <c r="AW723" s="193" t="s">
        <v>119</v>
      </c>
      <c r="AX723" s="193" t="s">
        <v>396</v>
      </c>
      <c r="AY723" s="193" t="s">
        <v>603</v>
      </c>
      <c r="AZ723" s="193" t="s">
        <v>340</v>
      </c>
      <c r="BA723" s="193" t="s">
        <v>295</v>
      </c>
      <c r="BD723" s="193" t="s">
        <v>177</v>
      </c>
      <c r="BE723" s="193" t="s">
        <v>400</v>
      </c>
      <c r="BF723" s="193" t="s">
        <v>561</v>
      </c>
      <c r="BG723" s="193" t="s">
        <v>485</v>
      </c>
      <c r="BH723" s="193" t="s">
        <v>101</v>
      </c>
      <c r="BI723" s="193" t="s">
        <v>212</v>
      </c>
      <c r="BJ723" s="193" t="s">
        <v>275</v>
      </c>
      <c r="BK723" s="193" t="s">
        <v>339</v>
      </c>
      <c r="BL723" s="193" t="s">
        <v>86</v>
      </c>
      <c r="BM723" s="193" t="s">
        <v>159</v>
      </c>
      <c r="BN723" s="193" t="s">
        <v>130</v>
      </c>
      <c r="BO723" s="335" t="s">
        <v>649</v>
      </c>
      <c r="BP723" s="336" t="s">
        <v>528</v>
      </c>
      <c r="BQ723" s="337" t="s">
        <v>596</v>
      </c>
      <c r="BR723" s="193" t="s">
        <v>299</v>
      </c>
      <c r="BS723" s="193" t="s">
        <v>250</v>
      </c>
      <c r="BT723" s="193" t="s">
        <v>522</v>
      </c>
      <c r="BU723" s="193" t="s">
        <v>415</v>
      </c>
      <c r="BV723" s="193" t="s">
        <v>700</v>
      </c>
      <c r="BW723" s="193" t="s">
        <v>514</v>
      </c>
      <c r="BX723" s="193" t="s">
        <v>376</v>
      </c>
      <c r="BY723" s="193" t="s">
        <v>435</v>
      </c>
      <c r="BZ723" s="193" t="s">
        <v>467</v>
      </c>
      <c r="CA723" s="193" t="s">
        <v>248</v>
      </c>
      <c r="CB723" s="193" t="s">
        <v>349</v>
      </c>
    </row>
    <row r="724" spans="2:80" x14ac:dyDescent="0.2">
      <c r="B724" s="342" t="s">
        <v>615</v>
      </c>
      <c r="C724" s="342" t="s">
        <v>476</v>
      </c>
      <c r="D724" s="342" t="s">
        <v>218</v>
      </c>
      <c r="E724" s="342" t="s">
        <v>676</v>
      </c>
      <c r="F724" s="342" t="s">
        <v>496</v>
      </c>
      <c r="G724" s="342" t="s">
        <v>123</v>
      </c>
      <c r="H724" s="342" t="s">
        <v>620</v>
      </c>
      <c r="I724" s="342" t="s">
        <v>471</v>
      </c>
      <c r="J724" s="342" t="s">
        <v>209</v>
      </c>
      <c r="K724" s="342" t="s">
        <v>611</v>
      </c>
      <c r="L724" s="342" t="s">
        <v>559</v>
      </c>
      <c r="M724" s="342" t="s">
        <v>678</v>
      </c>
      <c r="N724" s="331" t="s">
        <v>617</v>
      </c>
      <c r="O724" s="342" t="s">
        <v>188</v>
      </c>
      <c r="P724" s="342" t="s">
        <v>224</v>
      </c>
      <c r="Q724" s="342" t="s">
        <v>214</v>
      </c>
      <c r="R724" s="342" t="s">
        <v>266</v>
      </c>
      <c r="S724" s="342" t="s">
        <v>674</v>
      </c>
      <c r="T724" s="342" t="s">
        <v>411</v>
      </c>
      <c r="U724" s="342" t="s">
        <v>474</v>
      </c>
      <c r="V724" s="342" t="s">
        <v>468</v>
      </c>
      <c r="W724" s="342" t="s">
        <v>229</v>
      </c>
      <c r="X724" s="342" t="s">
        <v>695</v>
      </c>
      <c r="Y724" s="342" t="s">
        <v>364</v>
      </c>
      <c r="Z724" s="342" t="s">
        <v>324</v>
      </c>
      <c r="AC724" s="343" t="s">
        <v>250</v>
      </c>
      <c r="AD724" s="343" t="s">
        <v>442</v>
      </c>
      <c r="AE724" s="343" t="s">
        <v>560</v>
      </c>
      <c r="AF724" s="343" t="s">
        <v>113</v>
      </c>
      <c r="AG724" s="343" t="s">
        <v>92</v>
      </c>
      <c r="AH724" s="343" t="s">
        <v>447</v>
      </c>
      <c r="AI724" s="343" t="s">
        <v>106</v>
      </c>
      <c r="AJ724" s="343" t="s">
        <v>613</v>
      </c>
      <c r="AK724" s="343" t="s">
        <v>433</v>
      </c>
      <c r="AL724" s="343" t="s">
        <v>77</v>
      </c>
      <c r="AM724" s="343" t="s">
        <v>412</v>
      </c>
      <c r="AN724" s="343" t="s">
        <v>688</v>
      </c>
      <c r="AO724" s="335" t="s">
        <v>617</v>
      </c>
      <c r="AP724" s="343" t="s">
        <v>325</v>
      </c>
      <c r="AQ724" s="343" t="s">
        <v>87</v>
      </c>
      <c r="AR724" s="343" t="s">
        <v>98</v>
      </c>
      <c r="AS724" s="343" t="s">
        <v>584</v>
      </c>
      <c r="AT724" s="343" t="s">
        <v>195</v>
      </c>
      <c r="AU724" s="343" t="s">
        <v>431</v>
      </c>
      <c r="AV724" s="343" t="s">
        <v>72</v>
      </c>
      <c r="AW724" s="343" t="s">
        <v>624</v>
      </c>
      <c r="AX724" s="343" t="s">
        <v>371</v>
      </c>
      <c r="AY724" s="343" t="s">
        <v>102</v>
      </c>
      <c r="AZ724" s="343" t="s">
        <v>437</v>
      </c>
      <c r="BA724" s="343" t="s">
        <v>82</v>
      </c>
      <c r="BD724" s="343" t="s">
        <v>403</v>
      </c>
      <c r="BE724" s="343" t="s">
        <v>669</v>
      </c>
      <c r="BF724" s="343" t="s">
        <v>245</v>
      </c>
      <c r="BG724" s="343" t="s">
        <v>96</v>
      </c>
      <c r="BH724" s="343" t="s">
        <v>674</v>
      </c>
      <c r="BI724" s="343" t="s">
        <v>344</v>
      </c>
      <c r="BJ724" s="343" t="s">
        <v>74</v>
      </c>
      <c r="BK724" s="343" t="s">
        <v>147</v>
      </c>
      <c r="BL724" s="343" t="s">
        <v>218</v>
      </c>
      <c r="BM724" s="343" t="s">
        <v>181</v>
      </c>
      <c r="BN724" s="343" t="s">
        <v>558</v>
      </c>
      <c r="BO724" s="343" t="s">
        <v>593</v>
      </c>
      <c r="BP724" s="335" t="s">
        <v>617</v>
      </c>
      <c r="BQ724" s="343" t="s">
        <v>187</v>
      </c>
      <c r="BR724" s="343" t="s">
        <v>650</v>
      </c>
      <c r="BS724" s="343" t="s">
        <v>463</v>
      </c>
      <c r="BT724" s="343" t="s">
        <v>695</v>
      </c>
      <c r="BU724" s="343" t="s">
        <v>658</v>
      </c>
      <c r="BV724" s="343" t="s">
        <v>300</v>
      </c>
      <c r="BW724" s="343" t="s">
        <v>685</v>
      </c>
      <c r="BX724" s="343" t="s">
        <v>471</v>
      </c>
      <c r="BY724" s="343" t="s">
        <v>509</v>
      </c>
      <c r="BZ724" s="343" t="s">
        <v>543</v>
      </c>
      <c r="CA724" s="343" t="s">
        <v>125</v>
      </c>
      <c r="CB724" s="343" t="s">
        <v>428</v>
      </c>
    </row>
    <row r="725" spans="2:80" x14ac:dyDescent="0.2">
      <c r="B725" s="332" t="s">
        <v>690</v>
      </c>
      <c r="C725" s="332" t="s">
        <v>446</v>
      </c>
      <c r="D725" s="332" t="s">
        <v>641</v>
      </c>
      <c r="E725" s="332" t="s">
        <v>543</v>
      </c>
      <c r="F725" s="332" t="s">
        <v>99</v>
      </c>
      <c r="G725" s="332" t="s">
        <v>332</v>
      </c>
      <c r="H725" s="332" t="s">
        <v>628</v>
      </c>
      <c r="I725" s="332" t="s">
        <v>165</v>
      </c>
      <c r="J725" s="332" t="s">
        <v>650</v>
      </c>
      <c r="K725" s="332" t="s">
        <v>488</v>
      </c>
      <c r="L725" s="332" t="s">
        <v>268</v>
      </c>
      <c r="M725" s="334" t="s">
        <v>302</v>
      </c>
      <c r="N725" s="333" t="s">
        <v>412</v>
      </c>
      <c r="O725" s="331" t="s">
        <v>669</v>
      </c>
      <c r="P725" s="332" t="s">
        <v>643</v>
      </c>
      <c r="Q725" s="332" t="s">
        <v>461</v>
      </c>
      <c r="R725" s="332" t="s">
        <v>542</v>
      </c>
      <c r="S725" s="332" t="s">
        <v>336</v>
      </c>
      <c r="T725" s="332" t="s">
        <v>300</v>
      </c>
      <c r="U725" s="332" t="s">
        <v>686</v>
      </c>
      <c r="V725" s="332" t="s">
        <v>116</v>
      </c>
      <c r="W725" s="332" t="s">
        <v>373</v>
      </c>
      <c r="X725" s="332" t="s">
        <v>537</v>
      </c>
      <c r="Y725" s="332" t="s">
        <v>344</v>
      </c>
      <c r="Z725" s="332" t="s">
        <v>699</v>
      </c>
      <c r="AC725" s="193" t="s">
        <v>528</v>
      </c>
      <c r="AD725" s="193" t="s">
        <v>127</v>
      </c>
      <c r="AE725" s="193" t="s">
        <v>228</v>
      </c>
      <c r="AF725" s="193" t="s">
        <v>482</v>
      </c>
      <c r="AG725" s="193" t="s">
        <v>362</v>
      </c>
      <c r="AH725" s="193" t="s">
        <v>566</v>
      </c>
      <c r="AI725" s="193" t="s">
        <v>486</v>
      </c>
      <c r="AJ725" s="193" t="s">
        <v>197</v>
      </c>
      <c r="AK725" s="193" t="s">
        <v>355</v>
      </c>
      <c r="AL725" s="193" t="s">
        <v>541</v>
      </c>
      <c r="AM725" s="193" t="s">
        <v>570</v>
      </c>
      <c r="AN725" s="337" t="s">
        <v>527</v>
      </c>
      <c r="AO725" s="336" t="s">
        <v>224</v>
      </c>
      <c r="AP725" s="335" t="s">
        <v>669</v>
      </c>
      <c r="AQ725" s="193" t="s">
        <v>268</v>
      </c>
      <c r="AR725" s="193" t="s">
        <v>134</v>
      </c>
      <c r="AS725" s="193" t="s">
        <v>348</v>
      </c>
      <c r="AT725" s="193" t="s">
        <v>211</v>
      </c>
      <c r="AU725" s="193" t="s">
        <v>639</v>
      </c>
      <c r="AV725" s="193" t="s">
        <v>540</v>
      </c>
      <c r="AW725" s="193" t="s">
        <v>354</v>
      </c>
      <c r="AX725" s="193" t="s">
        <v>608</v>
      </c>
      <c r="AY725" s="193" t="s">
        <v>219</v>
      </c>
      <c r="AZ725" s="193" t="s">
        <v>263</v>
      </c>
      <c r="BA725" s="193" t="s">
        <v>420</v>
      </c>
      <c r="BD725" s="193" t="s">
        <v>661</v>
      </c>
      <c r="BE725" s="193" t="s">
        <v>322</v>
      </c>
      <c r="BF725" s="193" t="s">
        <v>397</v>
      </c>
      <c r="BG725" s="193" t="s">
        <v>459</v>
      </c>
      <c r="BH725" s="193" t="s">
        <v>408</v>
      </c>
      <c r="BI725" s="193" t="s">
        <v>155</v>
      </c>
      <c r="BJ725" s="193" t="s">
        <v>121</v>
      </c>
      <c r="BK725" s="193" t="s">
        <v>272</v>
      </c>
      <c r="BL725" s="193" t="s">
        <v>337</v>
      </c>
      <c r="BM725" s="193" t="s">
        <v>82</v>
      </c>
      <c r="BN725" s="193" t="s">
        <v>618</v>
      </c>
      <c r="BO725" s="337" t="s">
        <v>262</v>
      </c>
      <c r="BP725" s="336" t="s">
        <v>295</v>
      </c>
      <c r="BQ725" s="335" t="s">
        <v>358</v>
      </c>
      <c r="BR725" s="193" t="s">
        <v>402</v>
      </c>
      <c r="BS725" s="193" t="s">
        <v>582</v>
      </c>
      <c r="BT725" s="193" t="s">
        <v>372</v>
      </c>
      <c r="BU725" s="193" t="s">
        <v>636</v>
      </c>
      <c r="BV725" s="193" t="s">
        <v>494</v>
      </c>
      <c r="BW725" s="193" t="s">
        <v>638</v>
      </c>
      <c r="BX725" s="193" t="s">
        <v>538</v>
      </c>
      <c r="BY725" s="193" t="s">
        <v>202</v>
      </c>
      <c r="BZ725" s="193" t="s">
        <v>356</v>
      </c>
      <c r="CA725" s="193" t="s">
        <v>475</v>
      </c>
      <c r="CB725" s="193" t="s">
        <v>503</v>
      </c>
    </row>
    <row r="726" spans="2:80" x14ac:dyDescent="0.2">
      <c r="B726" s="332" t="s">
        <v>436</v>
      </c>
      <c r="C726" s="332" t="s">
        <v>153</v>
      </c>
      <c r="D726" s="332" t="s">
        <v>668</v>
      </c>
      <c r="E726" s="332" t="s">
        <v>550</v>
      </c>
      <c r="F726" s="332" t="s">
        <v>593</v>
      </c>
      <c r="G726" s="332" t="s">
        <v>597</v>
      </c>
      <c r="H726" s="332" t="s">
        <v>410</v>
      </c>
      <c r="I726" s="332" t="s">
        <v>141</v>
      </c>
      <c r="J726" s="332" t="s">
        <v>644</v>
      </c>
      <c r="K726" s="332" t="s">
        <v>96</v>
      </c>
      <c r="L726" s="334" t="s">
        <v>673</v>
      </c>
      <c r="M726" s="332" t="s">
        <v>578</v>
      </c>
      <c r="N726" s="333" t="s">
        <v>325</v>
      </c>
      <c r="O726" s="332" t="s">
        <v>154</v>
      </c>
      <c r="P726" s="331" t="s">
        <v>463</v>
      </c>
      <c r="Q726" s="332" t="s">
        <v>108</v>
      </c>
      <c r="R726" s="332" t="s">
        <v>671</v>
      </c>
      <c r="S726" s="332" t="s">
        <v>495</v>
      </c>
      <c r="T726" s="332" t="s">
        <v>432</v>
      </c>
      <c r="U726" s="332" t="s">
        <v>147</v>
      </c>
      <c r="V726" s="332" t="s">
        <v>160</v>
      </c>
      <c r="W726" s="332" t="s">
        <v>698</v>
      </c>
      <c r="X726" s="332" t="s">
        <v>308</v>
      </c>
      <c r="Y726" s="332" t="s">
        <v>122</v>
      </c>
      <c r="Z726" s="332" t="s">
        <v>428</v>
      </c>
      <c r="AC726" s="193" t="s">
        <v>248</v>
      </c>
      <c r="AD726" s="193" t="s">
        <v>159</v>
      </c>
      <c r="AE726" s="193" t="s">
        <v>400</v>
      </c>
      <c r="AF726" s="193" t="s">
        <v>498</v>
      </c>
      <c r="AG726" s="193" t="s">
        <v>326</v>
      </c>
      <c r="AH726" s="193" t="s">
        <v>510</v>
      </c>
      <c r="AI726" s="193" t="s">
        <v>144</v>
      </c>
      <c r="AJ726" s="193" t="s">
        <v>240</v>
      </c>
      <c r="AK726" s="193" t="s">
        <v>631</v>
      </c>
      <c r="AL726" s="193" t="s">
        <v>406</v>
      </c>
      <c r="AM726" s="337" t="s">
        <v>374</v>
      </c>
      <c r="AN726" s="193" t="s">
        <v>154</v>
      </c>
      <c r="AO726" s="336" t="s">
        <v>678</v>
      </c>
      <c r="AP726" s="193" t="s">
        <v>589</v>
      </c>
      <c r="AQ726" s="335" t="s">
        <v>463</v>
      </c>
      <c r="AR726" s="193" t="s">
        <v>508</v>
      </c>
      <c r="AS726" s="193" t="s">
        <v>140</v>
      </c>
      <c r="AT726" s="193" t="s">
        <v>612</v>
      </c>
      <c r="AU726" s="193" t="s">
        <v>380</v>
      </c>
      <c r="AV726" s="193" t="s">
        <v>231</v>
      </c>
      <c r="AW726" s="193" t="s">
        <v>0</v>
      </c>
      <c r="AX726" s="193" t="s">
        <v>149</v>
      </c>
      <c r="AY726" s="193" t="s">
        <v>204</v>
      </c>
      <c r="AZ726" s="193" t="s">
        <v>234</v>
      </c>
      <c r="BA726" s="193" t="s">
        <v>657</v>
      </c>
      <c r="BD726" s="193" t="s">
        <v>682</v>
      </c>
      <c r="BE726" s="193" t="s">
        <v>106</v>
      </c>
      <c r="BF726" s="193" t="s">
        <v>675</v>
      </c>
      <c r="BG726" s="193" t="s">
        <v>586</v>
      </c>
      <c r="BH726" s="193" t="s">
        <v>367</v>
      </c>
      <c r="BI726" s="193" t="s">
        <v>278</v>
      </c>
      <c r="BJ726" s="193" t="s">
        <v>342</v>
      </c>
      <c r="BK726" s="193" t="s">
        <v>90</v>
      </c>
      <c r="BL726" s="193" t="s">
        <v>143</v>
      </c>
      <c r="BM726" s="193" t="s">
        <v>197</v>
      </c>
      <c r="BN726" s="337" t="s">
        <v>246</v>
      </c>
      <c r="BO726" s="193" t="s">
        <v>290</v>
      </c>
      <c r="BP726" s="336" t="s">
        <v>592</v>
      </c>
      <c r="BQ726" s="193" t="s">
        <v>405</v>
      </c>
      <c r="BR726" s="335" t="s">
        <v>317</v>
      </c>
      <c r="BS726" s="193" t="s">
        <v>486</v>
      </c>
      <c r="BT726" s="193" t="s">
        <v>296</v>
      </c>
      <c r="BU726" s="193" t="s">
        <v>304</v>
      </c>
      <c r="BV726" s="193" t="s">
        <v>516</v>
      </c>
      <c r="BW726" s="193" t="s">
        <v>139</v>
      </c>
      <c r="BX726" s="193" t="s">
        <v>426</v>
      </c>
      <c r="BY726" s="193" t="s">
        <v>419</v>
      </c>
      <c r="BZ726" s="193" t="s">
        <v>507</v>
      </c>
      <c r="CA726" s="193" t="s">
        <v>541</v>
      </c>
      <c r="CB726" s="193" t="s">
        <v>258</v>
      </c>
    </row>
    <row r="727" spans="2:80" x14ac:dyDescent="0.2">
      <c r="B727" s="332" t="s">
        <v>249</v>
      </c>
      <c r="C727" s="332" t="s">
        <v>634</v>
      </c>
      <c r="D727" s="332" t="s">
        <v>416</v>
      </c>
      <c r="E727" s="332" t="s">
        <v>281</v>
      </c>
      <c r="F727" s="332" t="s">
        <v>514</v>
      </c>
      <c r="G727" s="332" t="s">
        <v>454</v>
      </c>
      <c r="H727" s="332" t="s">
        <v>407</v>
      </c>
      <c r="I727" s="332" t="s">
        <v>357</v>
      </c>
      <c r="J727" s="332" t="s">
        <v>327</v>
      </c>
      <c r="K727" s="334" t="s">
        <v>275</v>
      </c>
      <c r="L727" s="332" t="s">
        <v>285</v>
      </c>
      <c r="M727" s="332" t="s">
        <v>375</v>
      </c>
      <c r="N727" s="333" t="s">
        <v>442</v>
      </c>
      <c r="O727" s="332" t="s">
        <v>498</v>
      </c>
      <c r="P727" s="332" t="s">
        <v>248</v>
      </c>
      <c r="Q727" s="331" t="s">
        <v>484</v>
      </c>
      <c r="R727" s="332" t="s">
        <v>280</v>
      </c>
      <c r="S727" s="332" t="s">
        <v>694</v>
      </c>
      <c r="T727" s="332" t="s">
        <v>169</v>
      </c>
      <c r="U727" s="332" t="s">
        <v>130</v>
      </c>
      <c r="V727" s="332" t="s">
        <v>630</v>
      </c>
      <c r="W727" s="332" t="s">
        <v>232</v>
      </c>
      <c r="X727" s="332" t="s">
        <v>190</v>
      </c>
      <c r="Y727" s="332" t="s">
        <v>555</v>
      </c>
      <c r="Z727" s="332" t="s">
        <v>561</v>
      </c>
      <c r="AC727" s="193" t="s">
        <v>642</v>
      </c>
      <c r="AD727" s="193" t="s">
        <v>148</v>
      </c>
      <c r="AE727" s="193" t="s">
        <v>638</v>
      </c>
      <c r="AF727" s="193" t="s">
        <v>262</v>
      </c>
      <c r="AG727" s="193" t="s">
        <v>356</v>
      </c>
      <c r="AH727" s="193" t="s">
        <v>117</v>
      </c>
      <c r="AI727" s="193" t="s">
        <v>489</v>
      </c>
      <c r="AJ727" s="193" t="s">
        <v>618</v>
      </c>
      <c r="AK727" s="193" t="s">
        <v>272</v>
      </c>
      <c r="AL727" s="337" t="s">
        <v>494</v>
      </c>
      <c r="AM727" s="193" t="s">
        <v>187</v>
      </c>
      <c r="AN727" s="193" t="s">
        <v>698</v>
      </c>
      <c r="AO727" s="336" t="s">
        <v>364</v>
      </c>
      <c r="AP727" s="193" t="s">
        <v>506</v>
      </c>
      <c r="AQ727" s="193" t="s">
        <v>160</v>
      </c>
      <c r="AR727" s="335" t="s">
        <v>484</v>
      </c>
      <c r="AS727" s="193" t="s">
        <v>351</v>
      </c>
      <c r="AT727" s="193" t="s">
        <v>252</v>
      </c>
      <c r="AU727" s="193" t="s">
        <v>280</v>
      </c>
      <c r="AV727" s="193" t="s">
        <v>697</v>
      </c>
      <c r="AW727" s="193" t="s">
        <v>249</v>
      </c>
      <c r="AX727" s="193" t="s">
        <v>158</v>
      </c>
      <c r="AY727" s="193" t="s">
        <v>478</v>
      </c>
      <c r="AZ727" s="193" t="s">
        <v>634</v>
      </c>
      <c r="BA727" s="193" t="s">
        <v>424</v>
      </c>
      <c r="BD727" s="193" t="s">
        <v>173</v>
      </c>
      <c r="BE727" s="193" t="s">
        <v>683</v>
      </c>
      <c r="BF727" s="193" t="s">
        <v>660</v>
      </c>
      <c r="BG727" s="193" t="s">
        <v>318</v>
      </c>
      <c r="BH727" s="193" t="s">
        <v>662</v>
      </c>
      <c r="BI727" s="193" t="s">
        <v>221</v>
      </c>
      <c r="BJ727" s="193" t="s">
        <v>288</v>
      </c>
      <c r="BK727" s="193" t="s">
        <v>333</v>
      </c>
      <c r="BL727" s="193" t="s">
        <v>77</v>
      </c>
      <c r="BM727" s="337" t="s">
        <v>150</v>
      </c>
      <c r="BN727" s="193" t="s">
        <v>97</v>
      </c>
      <c r="BO727" s="193" t="s">
        <v>647</v>
      </c>
      <c r="BP727" s="336" t="s">
        <v>519</v>
      </c>
      <c r="BQ727" s="193" t="s">
        <v>259</v>
      </c>
      <c r="BR727" s="193" t="s">
        <v>307</v>
      </c>
      <c r="BS727" s="335" t="s">
        <v>352</v>
      </c>
      <c r="BT727" s="193" t="s">
        <v>244</v>
      </c>
      <c r="BU727" s="193" t="s">
        <v>549</v>
      </c>
      <c r="BV727" s="193" t="s">
        <v>368</v>
      </c>
      <c r="BW727" s="193" t="s">
        <v>521</v>
      </c>
      <c r="BX727" s="193" t="s">
        <v>387</v>
      </c>
      <c r="BY727" s="193" t="s">
        <v>430</v>
      </c>
      <c r="BZ727" s="193" t="s">
        <v>473</v>
      </c>
      <c r="CA727" s="193" t="s">
        <v>198</v>
      </c>
      <c r="CB727" s="193" t="s">
        <v>536</v>
      </c>
    </row>
    <row r="728" spans="2:80" x14ac:dyDescent="0.2">
      <c r="B728" s="332" t="s">
        <v>86</v>
      </c>
      <c r="C728" s="332" t="s">
        <v>399</v>
      </c>
      <c r="D728" s="332" t="s">
        <v>305</v>
      </c>
      <c r="E728" s="332" t="s">
        <v>569</v>
      </c>
      <c r="F728" s="332" t="s">
        <v>384</v>
      </c>
      <c r="G728" s="332" t="s">
        <v>376</v>
      </c>
      <c r="H728" s="332" t="s">
        <v>79</v>
      </c>
      <c r="I728" s="332" t="s">
        <v>500</v>
      </c>
      <c r="J728" s="334" t="s">
        <v>520</v>
      </c>
      <c r="K728" s="332" t="s">
        <v>107</v>
      </c>
      <c r="L728" s="332" t="s">
        <v>528</v>
      </c>
      <c r="M728" s="332" t="s">
        <v>309</v>
      </c>
      <c r="N728" s="333" t="s">
        <v>92</v>
      </c>
      <c r="O728" s="332" t="s">
        <v>127</v>
      </c>
      <c r="P728" s="332" t="s">
        <v>547</v>
      </c>
      <c r="Q728" s="332" t="s">
        <v>101</v>
      </c>
      <c r="R728" s="331" t="s">
        <v>192</v>
      </c>
      <c r="S728" s="332" t="s">
        <v>394</v>
      </c>
      <c r="T728" s="332" t="s">
        <v>80</v>
      </c>
      <c r="U728" s="332" t="s">
        <v>692</v>
      </c>
      <c r="V728" s="332" t="s">
        <v>522</v>
      </c>
      <c r="W728" s="332" t="s">
        <v>414</v>
      </c>
      <c r="X728" s="332" t="s">
        <v>572</v>
      </c>
      <c r="Y728" s="332" t="s">
        <v>167</v>
      </c>
      <c r="Z728" s="332" t="s">
        <v>73</v>
      </c>
      <c r="AC728" s="193" t="s">
        <v>239</v>
      </c>
      <c r="AD728" s="193" t="s">
        <v>655</v>
      </c>
      <c r="AE728" s="193" t="s">
        <v>370</v>
      </c>
      <c r="AF728" s="193" t="s">
        <v>610</v>
      </c>
      <c r="AG728" s="193" t="s">
        <v>337</v>
      </c>
      <c r="AH728" s="193" t="s">
        <v>557</v>
      </c>
      <c r="AI728" s="193" t="s">
        <v>574</v>
      </c>
      <c r="AJ728" s="193" t="s">
        <v>1</v>
      </c>
      <c r="AK728" s="337" t="s">
        <v>320</v>
      </c>
      <c r="AL728" s="193" t="s">
        <v>408</v>
      </c>
      <c r="AM728" s="193" t="s">
        <v>93</v>
      </c>
      <c r="AN728" s="193" t="s">
        <v>245</v>
      </c>
      <c r="AO728" s="336" t="s">
        <v>468</v>
      </c>
      <c r="AP728" s="193" t="s">
        <v>373</v>
      </c>
      <c r="AQ728" s="193" t="s">
        <v>699</v>
      </c>
      <c r="AR728" s="193" t="s">
        <v>692</v>
      </c>
      <c r="AS728" s="335" t="s">
        <v>192</v>
      </c>
      <c r="AT728" s="193" t="s">
        <v>217</v>
      </c>
      <c r="AU728" s="193" t="s">
        <v>404</v>
      </c>
      <c r="AV728" s="193" t="s">
        <v>237</v>
      </c>
      <c r="AW728" s="193" t="s">
        <v>384</v>
      </c>
      <c r="AX728" s="193" t="s">
        <v>399</v>
      </c>
      <c r="AY728" s="193" t="s">
        <v>616</v>
      </c>
      <c r="AZ728" s="193" t="s">
        <v>126</v>
      </c>
      <c r="BA728" s="193" t="s">
        <v>343</v>
      </c>
      <c r="BD728" s="193" t="s">
        <v>584</v>
      </c>
      <c r="BE728" s="193" t="s">
        <v>381</v>
      </c>
      <c r="BF728" s="193" t="s">
        <v>604</v>
      </c>
      <c r="BG728" s="193" t="s">
        <v>490</v>
      </c>
      <c r="BH728" s="193" t="s">
        <v>599</v>
      </c>
      <c r="BI728" s="193" t="s">
        <v>338</v>
      </c>
      <c r="BJ728" s="193" t="s">
        <v>85</v>
      </c>
      <c r="BK728" s="193" t="s">
        <v>163</v>
      </c>
      <c r="BL728" s="337" t="s">
        <v>211</v>
      </c>
      <c r="BM728" s="193" t="s">
        <v>175</v>
      </c>
      <c r="BN728" s="193" t="s">
        <v>571</v>
      </c>
      <c r="BO728" s="193" t="s">
        <v>314</v>
      </c>
      <c r="BP728" s="336" t="s">
        <v>614</v>
      </c>
      <c r="BQ728" s="193" t="s">
        <v>457</v>
      </c>
      <c r="BR728" s="193" t="s">
        <v>398</v>
      </c>
      <c r="BS728" s="193" t="s">
        <v>606</v>
      </c>
      <c r="BT728" s="335" t="s">
        <v>131</v>
      </c>
      <c r="BU728" s="193" t="s">
        <v>691</v>
      </c>
      <c r="BV728" s="193" t="s">
        <v>310</v>
      </c>
      <c r="BW728" s="193" t="s">
        <v>348</v>
      </c>
      <c r="BX728" s="193" t="s">
        <v>242</v>
      </c>
      <c r="BY728" s="193" t="s">
        <v>254</v>
      </c>
      <c r="BZ728" s="193" t="s">
        <v>540</v>
      </c>
      <c r="CA728" s="193" t="s">
        <v>391</v>
      </c>
      <c r="CB728" s="193" t="s">
        <v>100</v>
      </c>
    </row>
    <row r="729" spans="2:80" x14ac:dyDescent="0.2">
      <c r="B729" s="332" t="s">
        <v>616</v>
      </c>
      <c r="C729" s="332" t="s">
        <v>467</v>
      </c>
      <c r="D729" s="332" t="s">
        <v>223</v>
      </c>
      <c r="E729" s="332" t="s">
        <v>478</v>
      </c>
      <c r="F729" s="332" t="s">
        <v>112</v>
      </c>
      <c r="G729" s="332" t="s">
        <v>448</v>
      </c>
      <c r="H729" s="332" t="s">
        <v>299</v>
      </c>
      <c r="I729" s="334" t="s">
        <v>129</v>
      </c>
      <c r="J729" s="332" t="s">
        <v>213</v>
      </c>
      <c r="K729" s="332" t="s">
        <v>530</v>
      </c>
      <c r="L729" s="332" t="s">
        <v>189</v>
      </c>
      <c r="M729" s="332" t="s">
        <v>400</v>
      </c>
      <c r="N729" s="333" t="s">
        <v>560</v>
      </c>
      <c r="O729" s="332" t="s">
        <v>185</v>
      </c>
      <c r="P729" s="332" t="s">
        <v>228</v>
      </c>
      <c r="Q729" s="332" t="s">
        <v>217</v>
      </c>
      <c r="R729" s="332" t="s">
        <v>700</v>
      </c>
      <c r="S729" s="331" t="s">
        <v>297</v>
      </c>
      <c r="T729" s="332" t="s">
        <v>252</v>
      </c>
      <c r="U729" s="332" t="s">
        <v>445</v>
      </c>
      <c r="V729" s="332" t="s">
        <v>95</v>
      </c>
      <c r="W729" s="332" t="s">
        <v>212</v>
      </c>
      <c r="X729" s="332" t="s">
        <v>487</v>
      </c>
      <c r="Y729" s="332" t="s">
        <v>453</v>
      </c>
      <c r="Z729" s="332" t="s">
        <v>619</v>
      </c>
      <c r="AC729" s="193" t="s">
        <v>118</v>
      </c>
      <c r="AD729" s="193" t="s">
        <v>298</v>
      </c>
      <c r="AE729" s="193" t="s">
        <v>215</v>
      </c>
      <c r="AF729" s="193" t="s">
        <v>600</v>
      </c>
      <c r="AG729" s="193" t="s">
        <v>661</v>
      </c>
      <c r="AH729" s="193" t="s">
        <v>291</v>
      </c>
      <c r="AI729" s="193" t="s">
        <v>525</v>
      </c>
      <c r="AJ729" s="337" t="s">
        <v>554</v>
      </c>
      <c r="AK729" s="193" t="s">
        <v>587</v>
      </c>
      <c r="AL729" s="193" t="s">
        <v>202</v>
      </c>
      <c r="AM729" s="193" t="s">
        <v>537</v>
      </c>
      <c r="AN729" s="193" t="s">
        <v>286</v>
      </c>
      <c r="AO729" s="336" t="s">
        <v>695</v>
      </c>
      <c r="AP729" s="193" t="s">
        <v>308</v>
      </c>
      <c r="AQ729" s="193" t="s">
        <v>265</v>
      </c>
      <c r="AR729" s="193" t="s">
        <v>339</v>
      </c>
      <c r="AS729" s="193" t="s">
        <v>694</v>
      </c>
      <c r="AT729" s="335" t="s">
        <v>297</v>
      </c>
      <c r="AU729" s="193" t="s">
        <v>377</v>
      </c>
      <c r="AV729" s="193" t="s">
        <v>394</v>
      </c>
      <c r="AW729" s="193" t="s">
        <v>649</v>
      </c>
      <c r="AX729" s="193" t="s">
        <v>416</v>
      </c>
      <c r="AY729" s="193" t="s">
        <v>223</v>
      </c>
      <c r="AZ729" s="193" t="s">
        <v>545</v>
      </c>
      <c r="BA729" s="193" t="s">
        <v>305</v>
      </c>
      <c r="BD729" s="193" t="s">
        <v>547</v>
      </c>
      <c r="BE729" s="193" t="s">
        <v>529</v>
      </c>
      <c r="BF729" s="193" t="s">
        <v>448</v>
      </c>
      <c r="BG729" s="193" t="s">
        <v>169</v>
      </c>
      <c r="BH729" s="193" t="s">
        <v>126</v>
      </c>
      <c r="BI729" s="193" t="s">
        <v>146</v>
      </c>
      <c r="BJ729" s="193" t="s">
        <v>217</v>
      </c>
      <c r="BK729" s="337" t="s">
        <v>281</v>
      </c>
      <c r="BL729" s="193" t="s">
        <v>347</v>
      </c>
      <c r="BM729" s="193" t="s">
        <v>73</v>
      </c>
      <c r="BN729" s="193" t="s">
        <v>616</v>
      </c>
      <c r="BO729" s="193" t="s">
        <v>498</v>
      </c>
      <c r="BP729" s="336" t="s">
        <v>652</v>
      </c>
      <c r="BQ729" s="193" t="s">
        <v>107</v>
      </c>
      <c r="BR729" s="193" t="s">
        <v>377</v>
      </c>
      <c r="BS729" s="193" t="s">
        <v>555</v>
      </c>
      <c r="BT729" s="193" t="s">
        <v>562</v>
      </c>
      <c r="BU729" s="335" t="s">
        <v>692</v>
      </c>
      <c r="BV729" s="193" t="s">
        <v>545</v>
      </c>
      <c r="BW729" s="193" t="s">
        <v>189</v>
      </c>
      <c r="BX729" s="193" t="s">
        <v>404</v>
      </c>
      <c r="BY729" s="193" t="s">
        <v>384</v>
      </c>
      <c r="BZ729" s="193" t="s">
        <v>113</v>
      </c>
      <c r="CA729" s="193" t="s">
        <v>95</v>
      </c>
      <c r="CB729" s="193" t="s">
        <v>327</v>
      </c>
    </row>
    <row r="730" spans="2:80" x14ac:dyDescent="0.2">
      <c r="B730" s="332" t="s">
        <v>438</v>
      </c>
      <c r="C730" s="332" t="s">
        <v>126</v>
      </c>
      <c r="D730" s="332" t="s">
        <v>649</v>
      </c>
      <c r="E730" s="332" t="s">
        <v>531</v>
      </c>
      <c r="F730" s="332" t="s">
        <v>343</v>
      </c>
      <c r="G730" s="332" t="s">
        <v>335</v>
      </c>
      <c r="H730" s="334" t="s">
        <v>562</v>
      </c>
      <c r="I730" s="332" t="s">
        <v>485</v>
      </c>
      <c r="J730" s="332" t="s">
        <v>174</v>
      </c>
      <c r="K730" s="332" t="s">
        <v>191</v>
      </c>
      <c r="L730" s="332" t="s">
        <v>362</v>
      </c>
      <c r="M730" s="332" t="s">
        <v>347</v>
      </c>
      <c r="N730" s="333" t="s">
        <v>250</v>
      </c>
      <c r="O730" s="332" t="s">
        <v>482</v>
      </c>
      <c r="P730" s="332" t="s">
        <v>413</v>
      </c>
      <c r="Q730" s="332" t="s">
        <v>328</v>
      </c>
      <c r="R730" s="332" t="s">
        <v>404</v>
      </c>
      <c r="S730" s="332" t="s">
        <v>339</v>
      </c>
      <c r="T730" s="331" t="s">
        <v>696</v>
      </c>
      <c r="U730" s="332" t="s">
        <v>237</v>
      </c>
      <c r="V730" s="332" t="s">
        <v>499</v>
      </c>
      <c r="W730" s="332" t="s">
        <v>652</v>
      </c>
      <c r="X730" s="332" t="s">
        <v>349</v>
      </c>
      <c r="Y730" s="332" t="s">
        <v>331</v>
      </c>
      <c r="Z730" s="332" t="s">
        <v>451</v>
      </c>
      <c r="AC730" s="193" t="s">
        <v>76</v>
      </c>
      <c r="AD730" s="193" t="s">
        <v>321</v>
      </c>
      <c r="AE730" s="193" t="s">
        <v>588</v>
      </c>
      <c r="AF730" s="193" t="s">
        <v>105</v>
      </c>
      <c r="AG730" s="193" t="s">
        <v>623</v>
      </c>
      <c r="AH730" s="193" t="s">
        <v>450</v>
      </c>
      <c r="AI730" s="337" t="s">
        <v>70</v>
      </c>
      <c r="AJ730" s="193" t="s">
        <v>261</v>
      </c>
      <c r="AK730" s="193" t="s">
        <v>460</v>
      </c>
      <c r="AL730" s="193" t="s">
        <v>651</v>
      </c>
      <c r="AM730" s="193" t="s">
        <v>693</v>
      </c>
      <c r="AN730" s="193" t="s">
        <v>385</v>
      </c>
      <c r="AO730" s="336" t="s">
        <v>324</v>
      </c>
      <c r="AP730" s="193" t="s">
        <v>344</v>
      </c>
      <c r="AQ730" s="193" t="s">
        <v>116</v>
      </c>
      <c r="AR730" s="193" t="s">
        <v>101</v>
      </c>
      <c r="AS730" s="193" t="s">
        <v>80</v>
      </c>
      <c r="AT730" s="193" t="s">
        <v>445</v>
      </c>
      <c r="AU730" s="335" t="s">
        <v>696</v>
      </c>
      <c r="AV730" s="193" t="s">
        <v>328</v>
      </c>
      <c r="AW730" s="193" t="s">
        <v>86</v>
      </c>
      <c r="AX730" s="193" t="s">
        <v>569</v>
      </c>
      <c r="AY730" s="193" t="s">
        <v>112</v>
      </c>
      <c r="AZ730" s="193" t="s">
        <v>531</v>
      </c>
      <c r="BA730" s="193" t="s">
        <v>438</v>
      </c>
      <c r="BD730" s="193" t="s">
        <v>678</v>
      </c>
      <c r="BE730" s="193" t="s">
        <v>184</v>
      </c>
      <c r="BF730" s="193" t="s">
        <v>165</v>
      </c>
      <c r="BG730" s="193" t="s">
        <v>663</v>
      </c>
      <c r="BH730" s="193" t="s">
        <v>550</v>
      </c>
      <c r="BI730" s="193" t="s">
        <v>271</v>
      </c>
      <c r="BJ730" s="337" t="s">
        <v>336</v>
      </c>
      <c r="BK730" s="193" t="s">
        <v>81</v>
      </c>
      <c r="BL730" s="193" t="s">
        <v>154</v>
      </c>
      <c r="BM730" s="193" t="s">
        <v>229</v>
      </c>
      <c r="BN730" s="193" t="s">
        <v>641</v>
      </c>
      <c r="BO730" s="193" t="s">
        <v>570</v>
      </c>
      <c r="BP730" s="336" t="s">
        <v>122</v>
      </c>
      <c r="BQ730" s="193" t="s">
        <v>620</v>
      </c>
      <c r="BR730" s="193" t="s">
        <v>526</v>
      </c>
      <c r="BS730" s="193" t="s">
        <v>693</v>
      </c>
      <c r="BT730" s="193" t="s">
        <v>644</v>
      </c>
      <c r="BU730" s="193" t="s">
        <v>266</v>
      </c>
      <c r="BV730" s="335" t="s">
        <v>680</v>
      </c>
      <c r="BW730" s="193" t="s">
        <v>412</v>
      </c>
      <c r="BX730" s="193" t="s">
        <v>432</v>
      </c>
      <c r="BY730" s="193" t="s">
        <v>476</v>
      </c>
      <c r="BZ730" s="193" t="s">
        <v>374</v>
      </c>
      <c r="CA730" s="193" t="s">
        <v>537</v>
      </c>
      <c r="CB730" s="193" t="s">
        <v>388</v>
      </c>
    </row>
    <row r="731" spans="2:80" x14ac:dyDescent="0.2">
      <c r="B731" s="332" t="s">
        <v>424</v>
      </c>
      <c r="C731" s="332" t="s">
        <v>158</v>
      </c>
      <c r="D731" s="332" t="s">
        <v>545</v>
      </c>
      <c r="E731" s="332" t="s">
        <v>177</v>
      </c>
      <c r="F731" s="332" t="s">
        <v>594</v>
      </c>
      <c r="G731" s="334" t="s">
        <v>238</v>
      </c>
      <c r="H731" s="332" t="s">
        <v>251</v>
      </c>
      <c r="I731" s="332" t="s">
        <v>146</v>
      </c>
      <c r="J731" s="332" t="s">
        <v>415</v>
      </c>
      <c r="K731" s="332" t="s">
        <v>553</v>
      </c>
      <c r="L731" s="332" t="s">
        <v>517</v>
      </c>
      <c r="M731" s="332" t="s">
        <v>452</v>
      </c>
      <c r="N731" s="333" t="s">
        <v>113</v>
      </c>
      <c r="O731" s="332" t="s">
        <v>159</v>
      </c>
      <c r="P731" s="332" t="s">
        <v>326</v>
      </c>
      <c r="Q731" s="332" t="s">
        <v>697</v>
      </c>
      <c r="R731" s="332" t="s">
        <v>351</v>
      </c>
      <c r="S731" s="332" t="s">
        <v>377</v>
      </c>
      <c r="T731" s="332" t="s">
        <v>435</v>
      </c>
      <c r="U731" s="331" t="s">
        <v>152</v>
      </c>
      <c r="V731" s="332" t="s">
        <v>128</v>
      </c>
      <c r="W731" s="332" t="s">
        <v>409</v>
      </c>
      <c r="X731" s="332" t="s">
        <v>529</v>
      </c>
      <c r="Y731" s="332" t="s">
        <v>596</v>
      </c>
      <c r="Z731" s="332" t="s">
        <v>289</v>
      </c>
      <c r="AC731" s="193" t="s">
        <v>577</v>
      </c>
      <c r="AD731" s="193" t="s">
        <v>627</v>
      </c>
      <c r="AE731" s="193" t="s">
        <v>176</v>
      </c>
      <c r="AF731" s="193" t="s">
        <v>273</v>
      </c>
      <c r="AG731" s="193" t="s">
        <v>203</v>
      </c>
      <c r="AH731" s="337" t="s">
        <v>609</v>
      </c>
      <c r="AI731" s="193" t="s">
        <v>369</v>
      </c>
      <c r="AJ731" s="193" t="s">
        <v>422</v>
      </c>
      <c r="AK731" s="193" t="s">
        <v>523</v>
      </c>
      <c r="AL731" s="193" t="s">
        <v>142</v>
      </c>
      <c r="AM731" s="193" t="s">
        <v>184</v>
      </c>
      <c r="AN731" s="193" t="s">
        <v>122</v>
      </c>
      <c r="AO731" s="336" t="s">
        <v>229</v>
      </c>
      <c r="AP731" s="193" t="s">
        <v>701</v>
      </c>
      <c r="AQ731" s="193" t="s">
        <v>428</v>
      </c>
      <c r="AR731" s="193" t="s">
        <v>130</v>
      </c>
      <c r="AS731" s="193" t="s">
        <v>435</v>
      </c>
      <c r="AT731" s="193" t="s">
        <v>700</v>
      </c>
      <c r="AU731" s="193" t="s">
        <v>169</v>
      </c>
      <c r="AV731" s="335" t="s">
        <v>152</v>
      </c>
      <c r="AW731" s="193" t="s">
        <v>514</v>
      </c>
      <c r="AX731" s="193" t="s">
        <v>177</v>
      </c>
      <c r="AY731" s="193" t="s">
        <v>467</v>
      </c>
      <c r="AZ731" s="193" t="s">
        <v>281</v>
      </c>
      <c r="BA731" s="193" t="s">
        <v>594</v>
      </c>
      <c r="BD731" s="193" t="s">
        <v>263</v>
      </c>
      <c r="BE731" s="193" t="s">
        <v>439</v>
      </c>
      <c r="BF731" s="193" t="s">
        <v>421</v>
      </c>
      <c r="BG731" s="193" t="s">
        <v>554</v>
      </c>
      <c r="BH731" s="193" t="s">
        <v>642</v>
      </c>
      <c r="BI731" s="337" t="s">
        <v>94</v>
      </c>
      <c r="BJ731" s="193" t="s">
        <v>142</v>
      </c>
      <c r="BK731" s="193" t="s">
        <v>215</v>
      </c>
      <c r="BL731" s="193" t="s">
        <v>277</v>
      </c>
      <c r="BM731" s="193" t="s">
        <v>341</v>
      </c>
      <c r="BN731" s="193" t="s">
        <v>203</v>
      </c>
      <c r="BO731" s="193" t="s">
        <v>102</v>
      </c>
      <c r="BP731" s="336" t="s">
        <v>243</v>
      </c>
      <c r="BQ731" s="193" t="s">
        <v>518</v>
      </c>
      <c r="BR731" s="193" t="s">
        <v>574</v>
      </c>
      <c r="BS731" s="193" t="s">
        <v>323</v>
      </c>
      <c r="BT731" s="193" t="s">
        <v>654</v>
      </c>
      <c r="BU731" s="193" t="s">
        <v>460</v>
      </c>
      <c r="BV731" s="193" t="s">
        <v>655</v>
      </c>
      <c r="BW731" s="335" t="s">
        <v>657</v>
      </c>
      <c r="BX731" s="193" t="s">
        <v>117</v>
      </c>
      <c r="BY731" s="193" t="s">
        <v>105</v>
      </c>
      <c r="BZ731" s="193" t="s">
        <v>396</v>
      </c>
      <c r="CA731" s="193" t="s">
        <v>425</v>
      </c>
      <c r="CB731" s="193" t="s">
        <v>469</v>
      </c>
    </row>
    <row r="732" spans="2:80" x14ac:dyDescent="0.2">
      <c r="B732" s="332" t="s">
        <v>622</v>
      </c>
      <c r="C732" s="332" t="s">
        <v>635</v>
      </c>
      <c r="D732" s="332" t="s">
        <v>254</v>
      </c>
      <c r="E732" s="332" t="s">
        <v>284</v>
      </c>
      <c r="F732" s="334" t="s">
        <v>361</v>
      </c>
      <c r="G732" s="332" t="s">
        <v>311</v>
      </c>
      <c r="H732" s="332" t="s">
        <v>625</v>
      </c>
      <c r="I732" s="332" t="s">
        <v>457</v>
      </c>
      <c r="J732" s="332" t="s">
        <v>353</v>
      </c>
      <c r="K732" s="332" t="s">
        <v>378</v>
      </c>
      <c r="L732" s="332" t="s">
        <v>270</v>
      </c>
      <c r="M732" s="332" t="s">
        <v>164</v>
      </c>
      <c r="N732" s="333" t="s">
        <v>584</v>
      </c>
      <c r="O732" s="332" t="s">
        <v>380</v>
      </c>
      <c r="P732" s="332" t="s">
        <v>508</v>
      </c>
      <c r="Q732" s="332" t="s">
        <v>303</v>
      </c>
      <c r="R732" s="332" t="s">
        <v>132</v>
      </c>
      <c r="S732" s="332" t="s">
        <v>691</v>
      </c>
      <c r="T732" s="332" t="s">
        <v>532</v>
      </c>
      <c r="U732" s="332" t="s">
        <v>440</v>
      </c>
      <c r="V732" s="331" t="s">
        <v>632</v>
      </c>
      <c r="W732" s="332" t="s">
        <v>511</v>
      </c>
      <c r="X732" s="332" t="s">
        <v>175</v>
      </c>
      <c r="Y732" s="332" t="s">
        <v>629</v>
      </c>
      <c r="Z732" s="332" t="s">
        <v>196</v>
      </c>
      <c r="AC732" s="193" t="s">
        <v>551</v>
      </c>
      <c r="AD732" s="193" t="s">
        <v>296</v>
      </c>
      <c r="AE732" s="193" t="s">
        <v>683</v>
      </c>
      <c r="AF732" s="193" t="s">
        <v>198</v>
      </c>
      <c r="AG732" s="337" t="s">
        <v>150</v>
      </c>
      <c r="AH732" s="193" t="s">
        <v>303</v>
      </c>
      <c r="AI732" s="193" t="s">
        <v>490</v>
      </c>
      <c r="AJ732" s="193" t="s">
        <v>546</v>
      </c>
      <c r="AK732" s="193" t="s">
        <v>132</v>
      </c>
      <c r="AL732" s="193" t="s">
        <v>684</v>
      </c>
      <c r="AM732" s="193" t="s">
        <v>658</v>
      </c>
      <c r="AN732" s="193" t="s">
        <v>410</v>
      </c>
      <c r="AO732" s="336" t="s">
        <v>209</v>
      </c>
      <c r="AP732" s="193" t="s">
        <v>293</v>
      </c>
      <c r="AQ732" s="193" t="s">
        <v>597</v>
      </c>
      <c r="AR732" s="193" t="s">
        <v>505</v>
      </c>
      <c r="AS732" s="193" t="s">
        <v>367</v>
      </c>
      <c r="AT732" s="193" t="s">
        <v>307</v>
      </c>
      <c r="AU732" s="193" t="s">
        <v>288</v>
      </c>
      <c r="AV732" s="193" t="s">
        <v>549</v>
      </c>
      <c r="AW732" s="335" t="s">
        <v>632</v>
      </c>
      <c r="AX732" s="193" t="s">
        <v>606</v>
      </c>
      <c r="AY732" s="193" t="s">
        <v>315</v>
      </c>
      <c r="AZ732" s="193" t="s">
        <v>511</v>
      </c>
      <c r="BA732" s="193" t="s">
        <v>145</v>
      </c>
      <c r="BD732" s="193" t="s">
        <v>544</v>
      </c>
      <c r="BE732" s="193" t="s">
        <v>556</v>
      </c>
      <c r="BF732" s="193" t="s">
        <v>450</v>
      </c>
      <c r="BG732" s="193" t="s">
        <v>627</v>
      </c>
      <c r="BH732" s="337" t="s">
        <v>204</v>
      </c>
      <c r="BI732" s="193" t="s">
        <v>291</v>
      </c>
      <c r="BJ732" s="193" t="s">
        <v>76</v>
      </c>
      <c r="BK732" s="193" t="s">
        <v>149</v>
      </c>
      <c r="BL732" s="193" t="s">
        <v>225</v>
      </c>
      <c r="BM732" s="193" t="s">
        <v>287</v>
      </c>
      <c r="BN732" s="193" t="s">
        <v>354</v>
      </c>
      <c r="BO732" s="193" t="s">
        <v>306</v>
      </c>
      <c r="BP732" s="336" t="s">
        <v>548</v>
      </c>
      <c r="BQ732" s="193" t="s">
        <v>609</v>
      </c>
      <c r="BR732" s="193" t="s">
        <v>118</v>
      </c>
      <c r="BS732" s="193" t="s">
        <v>598</v>
      </c>
      <c r="BT732" s="193" t="s">
        <v>422</v>
      </c>
      <c r="BU732" s="193" t="s">
        <v>577</v>
      </c>
      <c r="BV732" s="193" t="s">
        <v>624</v>
      </c>
      <c r="BW732" s="193" t="s">
        <v>264</v>
      </c>
      <c r="BX732" s="335" t="s">
        <v>176</v>
      </c>
      <c r="BY732" s="193" t="s">
        <v>0</v>
      </c>
      <c r="BZ732" s="193" t="s">
        <v>535</v>
      </c>
      <c r="CA732" s="193" t="s">
        <v>386</v>
      </c>
      <c r="CB732" s="193" t="s">
        <v>369</v>
      </c>
    </row>
    <row r="733" spans="2:80" x14ac:dyDescent="0.2">
      <c r="B733" s="332" t="s">
        <v>91</v>
      </c>
      <c r="C733" s="332" t="s">
        <v>183</v>
      </c>
      <c r="D733" s="332" t="s">
        <v>653</v>
      </c>
      <c r="E733" s="334" t="s">
        <v>571</v>
      </c>
      <c r="F733" s="332" t="s">
        <v>313</v>
      </c>
      <c r="G733" s="332" t="s">
        <v>294</v>
      </c>
      <c r="H733" s="332" t="s">
        <v>84</v>
      </c>
      <c r="I733" s="332" t="s">
        <v>378</v>
      </c>
      <c r="J733" s="332" t="s">
        <v>604</v>
      </c>
      <c r="K733" s="332" t="s">
        <v>492</v>
      </c>
      <c r="L733" s="332" t="s">
        <v>134</v>
      </c>
      <c r="M733" s="332" t="s">
        <v>390</v>
      </c>
      <c r="N733" s="333" t="s">
        <v>72</v>
      </c>
      <c r="O733" s="332" t="s">
        <v>348</v>
      </c>
      <c r="P733" s="332" t="s">
        <v>602</v>
      </c>
      <c r="Q733" s="332" t="s">
        <v>563</v>
      </c>
      <c r="R733" s="332" t="s">
        <v>477</v>
      </c>
      <c r="S733" s="332" t="s">
        <v>179</v>
      </c>
      <c r="T733" s="332" t="s">
        <v>85</v>
      </c>
      <c r="U733" s="332" t="s">
        <v>670</v>
      </c>
      <c r="V733" s="332" t="s">
        <v>645</v>
      </c>
      <c r="W733" s="331" t="s">
        <v>256</v>
      </c>
      <c r="X733" s="332" t="s">
        <v>567</v>
      </c>
      <c r="Y733" s="332" t="s">
        <v>391</v>
      </c>
      <c r="Z733" s="332" t="s">
        <v>78</v>
      </c>
      <c r="AC733" s="193" t="s">
        <v>83</v>
      </c>
      <c r="AD733" s="193" t="s">
        <v>664</v>
      </c>
      <c r="AE733" s="193" t="s">
        <v>316</v>
      </c>
      <c r="AF733" s="337" t="s">
        <v>483</v>
      </c>
      <c r="AG733" s="193" t="s">
        <v>352</v>
      </c>
      <c r="AH733" s="193" t="s">
        <v>670</v>
      </c>
      <c r="AI733" s="193" t="s">
        <v>477</v>
      </c>
      <c r="AJ733" s="193" t="s">
        <v>222</v>
      </c>
      <c r="AK733" s="193" t="s">
        <v>360</v>
      </c>
      <c r="AL733" s="193" t="s">
        <v>455</v>
      </c>
      <c r="AM733" s="193" t="s">
        <v>573</v>
      </c>
      <c r="AN733" s="193" t="s">
        <v>74</v>
      </c>
      <c r="AO733" s="336" t="s">
        <v>123</v>
      </c>
      <c r="AP733" s="193" t="s">
        <v>628</v>
      </c>
      <c r="AQ733" s="193" t="s">
        <v>488</v>
      </c>
      <c r="AR733" s="193" t="s">
        <v>481</v>
      </c>
      <c r="AS733" s="193" t="s">
        <v>363</v>
      </c>
      <c r="AT733" s="193" t="s">
        <v>226</v>
      </c>
      <c r="AU733" s="193" t="s">
        <v>458</v>
      </c>
      <c r="AV733" s="193" t="s">
        <v>318</v>
      </c>
      <c r="AW733" s="193" t="s">
        <v>78</v>
      </c>
      <c r="AX733" s="335" t="s">
        <v>256</v>
      </c>
      <c r="AY733" s="193" t="s">
        <v>456</v>
      </c>
      <c r="AZ733" s="193" t="s">
        <v>648</v>
      </c>
      <c r="BA733" s="193" t="s">
        <v>585</v>
      </c>
      <c r="BD733" s="193" t="s">
        <v>664</v>
      </c>
      <c r="BE733" s="193" t="s">
        <v>646</v>
      </c>
      <c r="BF733" s="193" t="s">
        <v>260</v>
      </c>
      <c r="BG733" s="337" t="s">
        <v>679</v>
      </c>
      <c r="BH733" s="193" t="s">
        <v>355</v>
      </c>
      <c r="BI733" s="193" t="s">
        <v>162</v>
      </c>
      <c r="BJ733" s="193" t="s">
        <v>210</v>
      </c>
      <c r="BK733" s="193" t="s">
        <v>274</v>
      </c>
      <c r="BL733" s="193" t="s">
        <v>4</v>
      </c>
      <c r="BM733" s="193" t="s">
        <v>89</v>
      </c>
      <c r="BN733" s="193" t="s">
        <v>613</v>
      </c>
      <c r="BO733" s="193" t="s">
        <v>551</v>
      </c>
      <c r="BP733" s="336" t="s">
        <v>199</v>
      </c>
      <c r="BQ733" s="193" t="s">
        <v>363</v>
      </c>
      <c r="BR733" s="193" t="s">
        <v>350</v>
      </c>
      <c r="BS733" s="193" t="s">
        <v>109</v>
      </c>
      <c r="BT733" s="193" t="s">
        <v>401</v>
      </c>
      <c r="BU733" s="193" t="s">
        <v>319</v>
      </c>
      <c r="BV733" s="193" t="s">
        <v>406</v>
      </c>
      <c r="BW733" s="193" t="s">
        <v>168</v>
      </c>
      <c r="BX733" s="193" t="s">
        <v>539</v>
      </c>
      <c r="BY733" s="335" t="s">
        <v>393</v>
      </c>
      <c r="BZ733" s="193" t="s">
        <v>136</v>
      </c>
      <c r="CA733" s="193" t="s">
        <v>466</v>
      </c>
      <c r="CB733" s="193" t="s">
        <v>505</v>
      </c>
    </row>
    <row r="734" spans="2:80" x14ac:dyDescent="0.2">
      <c r="B734" s="332" t="s">
        <v>583</v>
      </c>
      <c r="C734" s="332" t="s">
        <v>379</v>
      </c>
      <c r="D734" s="334" t="s">
        <v>227</v>
      </c>
      <c r="E734" s="332" t="s">
        <v>115</v>
      </c>
      <c r="F734" s="332" t="s">
        <v>599</v>
      </c>
      <c r="G734" s="332" t="s">
        <v>581</v>
      </c>
      <c r="H734" s="332" t="s">
        <v>533</v>
      </c>
      <c r="I734" s="332" t="s">
        <v>236</v>
      </c>
      <c r="J734" s="332" t="s">
        <v>216</v>
      </c>
      <c r="K734" s="332" t="s">
        <v>131</v>
      </c>
      <c r="L734" s="332" t="s">
        <v>292</v>
      </c>
      <c r="M734" s="332" t="s">
        <v>612</v>
      </c>
      <c r="N734" s="333" t="s">
        <v>195</v>
      </c>
      <c r="O734" s="332" t="s">
        <v>470</v>
      </c>
      <c r="P734" s="332" t="s">
        <v>211</v>
      </c>
      <c r="Q734" s="332" t="s">
        <v>222</v>
      </c>
      <c r="R734" s="332" t="s">
        <v>681</v>
      </c>
      <c r="S734" s="332" t="s">
        <v>417</v>
      </c>
      <c r="T734" s="332" t="s">
        <v>546</v>
      </c>
      <c r="U734" s="332" t="s">
        <v>242</v>
      </c>
      <c r="V734" s="332" t="s">
        <v>456</v>
      </c>
      <c r="W734" s="332" t="s">
        <v>104</v>
      </c>
      <c r="X734" s="331" t="s">
        <v>659</v>
      </c>
      <c r="Y734" s="332" t="s">
        <v>315</v>
      </c>
      <c r="Z734" s="332" t="s">
        <v>614</v>
      </c>
      <c r="AC734" s="193" t="s">
        <v>365</v>
      </c>
      <c r="AD734" s="193" t="s">
        <v>278</v>
      </c>
      <c r="AE734" s="337" t="s">
        <v>168</v>
      </c>
      <c r="AF734" s="193" t="s">
        <v>672</v>
      </c>
      <c r="AG734" s="193" t="s">
        <v>519</v>
      </c>
      <c r="AH734" s="193" t="s">
        <v>312</v>
      </c>
      <c r="AI734" s="193" t="s">
        <v>691</v>
      </c>
      <c r="AJ734" s="193" t="s">
        <v>417</v>
      </c>
      <c r="AK734" s="193" t="s">
        <v>513</v>
      </c>
      <c r="AL734" s="193" t="s">
        <v>179</v>
      </c>
      <c r="AM734" s="193" t="s">
        <v>165</v>
      </c>
      <c r="AN734" s="193" t="s">
        <v>579</v>
      </c>
      <c r="AO734" s="336" t="s">
        <v>471</v>
      </c>
      <c r="AP734" s="193" t="s">
        <v>141</v>
      </c>
      <c r="AQ734" s="193" t="s">
        <v>590</v>
      </c>
      <c r="AR734" s="193" t="s">
        <v>345</v>
      </c>
      <c r="AS734" s="193" t="s">
        <v>516</v>
      </c>
      <c r="AT734" s="193" t="s">
        <v>260</v>
      </c>
      <c r="AU734" s="193" t="s">
        <v>186</v>
      </c>
      <c r="AV734" s="193" t="s">
        <v>387</v>
      </c>
      <c r="AW734" s="193" t="s">
        <v>491</v>
      </c>
      <c r="AX734" s="193" t="s">
        <v>175</v>
      </c>
      <c r="AY734" s="335" t="s">
        <v>659</v>
      </c>
      <c r="AZ734" s="193" t="s">
        <v>135</v>
      </c>
      <c r="BA734" s="193" t="s">
        <v>567</v>
      </c>
      <c r="BD734" s="193" t="s">
        <v>315</v>
      </c>
      <c r="BE734" s="193" t="s">
        <v>625</v>
      </c>
      <c r="BF734" s="337" t="s">
        <v>455</v>
      </c>
      <c r="BG734" s="193" t="s">
        <v>653</v>
      </c>
      <c r="BH734" s="193" t="s">
        <v>580</v>
      </c>
      <c r="BI734" s="193" t="s">
        <v>132</v>
      </c>
      <c r="BJ734" s="193" t="s">
        <v>346</v>
      </c>
      <c r="BK734" s="193" t="s">
        <v>72</v>
      </c>
      <c r="BL734" s="193" t="s">
        <v>145</v>
      </c>
      <c r="BM734" s="193" t="s">
        <v>216</v>
      </c>
      <c r="BN734" s="193" t="s">
        <v>255</v>
      </c>
      <c r="BO734" s="193" t="s">
        <v>567</v>
      </c>
      <c r="BP734" s="336" t="s">
        <v>418</v>
      </c>
      <c r="BQ734" s="193" t="s">
        <v>546</v>
      </c>
      <c r="BR734" s="193" t="s">
        <v>635</v>
      </c>
      <c r="BS734" s="193" t="s">
        <v>378</v>
      </c>
      <c r="BT734" s="193" t="s">
        <v>684</v>
      </c>
      <c r="BU734" s="193" t="s">
        <v>115</v>
      </c>
      <c r="BV734" s="193" t="s">
        <v>164</v>
      </c>
      <c r="BW734" s="193" t="s">
        <v>585</v>
      </c>
      <c r="BX734" s="193" t="s">
        <v>194</v>
      </c>
      <c r="BY734" s="193" t="s">
        <v>470</v>
      </c>
      <c r="BZ734" s="335" t="s">
        <v>511</v>
      </c>
      <c r="CA734" s="193" t="s">
        <v>171</v>
      </c>
      <c r="CB734" s="193" t="s">
        <v>179</v>
      </c>
    </row>
    <row r="735" spans="2:80" x14ac:dyDescent="0.2">
      <c r="B735" s="332" t="s">
        <v>310</v>
      </c>
      <c r="C735" s="334" t="s">
        <v>575</v>
      </c>
      <c r="D735" s="332" t="s">
        <v>605</v>
      </c>
      <c r="E735" s="332" t="s">
        <v>133</v>
      </c>
      <c r="F735" s="332" t="s">
        <v>346</v>
      </c>
      <c r="G735" s="332" t="s">
        <v>338</v>
      </c>
      <c r="H735" s="332" t="s">
        <v>193</v>
      </c>
      <c r="I735" s="332" t="s">
        <v>656</v>
      </c>
      <c r="J735" s="332" t="s">
        <v>564</v>
      </c>
      <c r="K735" s="332" t="s">
        <v>171</v>
      </c>
      <c r="L735" s="332" t="s">
        <v>540</v>
      </c>
      <c r="M735" s="332" t="s">
        <v>334</v>
      </c>
      <c r="N735" s="333" t="s">
        <v>98</v>
      </c>
      <c r="O735" s="332" t="s">
        <v>639</v>
      </c>
      <c r="P735" s="332" t="s">
        <v>255</v>
      </c>
      <c r="Q735" s="332" t="s">
        <v>398</v>
      </c>
      <c r="R735" s="332" t="s">
        <v>360</v>
      </c>
      <c r="S735" s="332" t="s">
        <v>312</v>
      </c>
      <c r="T735" s="332" t="s">
        <v>677</v>
      </c>
      <c r="U735" s="332" t="s">
        <v>455</v>
      </c>
      <c r="V735" s="332" t="s">
        <v>381</v>
      </c>
      <c r="W735" s="332" t="s">
        <v>648</v>
      </c>
      <c r="X735" s="332" t="s">
        <v>491</v>
      </c>
      <c r="Y735" s="331" t="s">
        <v>241</v>
      </c>
      <c r="Z735" s="332" t="s">
        <v>585</v>
      </c>
      <c r="AC735" s="193" t="s">
        <v>235</v>
      </c>
      <c r="AD735" s="337" t="s">
        <v>258</v>
      </c>
      <c r="AE735" s="193" t="s">
        <v>405</v>
      </c>
      <c r="AF735" s="193" t="s">
        <v>4</v>
      </c>
      <c r="AG735" s="193" t="s">
        <v>675</v>
      </c>
      <c r="AH735" s="193" t="s">
        <v>563</v>
      </c>
      <c r="AI735" s="193" t="s">
        <v>85</v>
      </c>
      <c r="AJ735" s="193" t="s">
        <v>242</v>
      </c>
      <c r="AK735" s="193" t="s">
        <v>677</v>
      </c>
      <c r="AL735" s="193" t="s">
        <v>398</v>
      </c>
      <c r="AM735" s="193" t="s">
        <v>388</v>
      </c>
      <c r="AN735" s="193" t="s">
        <v>233</v>
      </c>
      <c r="AO735" s="336" t="s">
        <v>611</v>
      </c>
      <c r="AP735" s="193" t="s">
        <v>650</v>
      </c>
      <c r="AQ735" s="193" t="s">
        <v>332</v>
      </c>
      <c r="AR735" s="193" t="s">
        <v>200</v>
      </c>
      <c r="AS735" s="193" t="s">
        <v>90</v>
      </c>
      <c r="AT735" s="193" t="s">
        <v>419</v>
      </c>
      <c r="AU735" s="193" t="s">
        <v>401</v>
      </c>
      <c r="AV735" s="193" t="s">
        <v>246</v>
      </c>
      <c r="AW735" s="193" t="s">
        <v>645</v>
      </c>
      <c r="AX735" s="193" t="s">
        <v>391</v>
      </c>
      <c r="AY735" s="193" t="s">
        <v>614</v>
      </c>
      <c r="AZ735" s="335" t="s">
        <v>241</v>
      </c>
      <c r="BA735" s="193" t="s">
        <v>381</v>
      </c>
      <c r="BD735" s="193" t="s">
        <v>499</v>
      </c>
      <c r="BE735" s="337" t="s">
        <v>520</v>
      </c>
      <c r="BF735" s="193" t="s">
        <v>351</v>
      </c>
      <c r="BG735" s="193" t="s">
        <v>112</v>
      </c>
      <c r="BH735" s="193" t="s">
        <v>442</v>
      </c>
      <c r="BI735" s="193" t="s">
        <v>80</v>
      </c>
      <c r="BJ735" s="193" t="s">
        <v>158</v>
      </c>
      <c r="BK735" s="193" t="s">
        <v>228</v>
      </c>
      <c r="BL735" s="193" t="s">
        <v>190</v>
      </c>
      <c r="BM735" s="193" t="s">
        <v>335</v>
      </c>
      <c r="BN735" s="193" t="s">
        <v>452</v>
      </c>
      <c r="BO735" s="193" t="s">
        <v>619</v>
      </c>
      <c r="BP735" s="336" t="s">
        <v>357</v>
      </c>
      <c r="BQ735" s="193" t="s">
        <v>328</v>
      </c>
      <c r="BR735" s="193" t="s">
        <v>569</v>
      </c>
      <c r="BS735" s="193" t="s">
        <v>530</v>
      </c>
      <c r="BT735" s="193" t="s">
        <v>694</v>
      </c>
      <c r="BU735" s="193" t="s">
        <v>438</v>
      </c>
      <c r="BV735" s="193" t="s">
        <v>127</v>
      </c>
      <c r="BW735" s="193" t="s">
        <v>409</v>
      </c>
      <c r="BX735" s="193" t="s">
        <v>416</v>
      </c>
      <c r="BY735" s="193" t="s">
        <v>362</v>
      </c>
      <c r="BZ735" s="193" t="s">
        <v>167</v>
      </c>
      <c r="CA735" s="335" t="s">
        <v>251</v>
      </c>
      <c r="CB735" s="193" t="s">
        <v>445</v>
      </c>
    </row>
    <row r="736" spans="2:80" x14ac:dyDescent="0.2">
      <c r="B736" s="334" t="s">
        <v>194</v>
      </c>
      <c r="C736" s="332" t="s">
        <v>163</v>
      </c>
      <c r="D736" s="332" t="s">
        <v>247</v>
      </c>
      <c r="E736" s="332" t="s">
        <v>637</v>
      </c>
      <c r="F736" s="332" t="s">
        <v>595</v>
      </c>
      <c r="G736" s="332" t="s">
        <v>418</v>
      </c>
      <c r="H736" s="332" t="s">
        <v>100</v>
      </c>
      <c r="I736" s="332" t="s">
        <v>151</v>
      </c>
      <c r="J736" s="332" t="s">
        <v>253</v>
      </c>
      <c r="K736" s="332" t="s">
        <v>640</v>
      </c>
      <c r="L736" s="332" t="s">
        <v>580</v>
      </c>
      <c r="M736" s="332" t="s">
        <v>314</v>
      </c>
      <c r="N736" s="333" t="s">
        <v>431</v>
      </c>
      <c r="O736" s="332" t="s">
        <v>140</v>
      </c>
      <c r="P736" s="332" t="s">
        <v>231</v>
      </c>
      <c r="Q736" s="332" t="s">
        <v>684</v>
      </c>
      <c r="R736" s="332" t="s">
        <v>490</v>
      </c>
      <c r="S736" s="332" t="s">
        <v>513</v>
      </c>
      <c r="T736" s="332" t="s">
        <v>111</v>
      </c>
      <c r="U736" s="332" t="s">
        <v>157</v>
      </c>
      <c r="V736" s="332" t="s">
        <v>145</v>
      </c>
      <c r="W736" s="332" t="s">
        <v>606</v>
      </c>
      <c r="X736" s="332" t="s">
        <v>135</v>
      </c>
      <c r="Y736" s="332" t="s">
        <v>591</v>
      </c>
      <c r="Z736" s="331" t="s">
        <v>434</v>
      </c>
      <c r="AC736" s="337" t="s">
        <v>687</v>
      </c>
      <c r="AD736" s="193" t="s">
        <v>444</v>
      </c>
      <c r="AE736" s="193" t="s">
        <v>220</v>
      </c>
      <c r="AF736" s="193" t="s">
        <v>103</v>
      </c>
      <c r="AG736" s="193" t="s">
        <v>136</v>
      </c>
      <c r="AH736" s="193" t="s">
        <v>440</v>
      </c>
      <c r="AI736" s="193" t="s">
        <v>111</v>
      </c>
      <c r="AJ736" s="193" t="s">
        <v>681</v>
      </c>
      <c r="AK736" s="193" t="s">
        <v>532</v>
      </c>
      <c r="AL736" s="193" t="s">
        <v>157</v>
      </c>
      <c r="AM736" s="193" t="s">
        <v>271</v>
      </c>
      <c r="AN736" s="193" t="s">
        <v>644</v>
      </c>
      <c r="AO736" s="336" t="s">
        <v>620</v>
      </c>
      <c r="AP736" s="193" t="s">
        <v>449</v>
      </c>
      <c r="AQ736" s="193" t="s">
        <v>96</v>
      </c>
      <c r="AR736" s="193" t="s">
        <v>114</v>
      </c>
      <c r="AS736" s="193" t="s">
        <v>427</v>
      </c>
      <c r="AT736" s="193" t="s">
        <v>443</v>
      </c>
      <c r="AU736" s="193" t="s">
        <v>138</v>
      </c>
      <c r="AV736" s="193" t="s">
        <v>162</v>
      </c>
      <c r="AW736" s="193" t="s">
        <v>196</v>
      </c>
      <c r="AX736" s="193" t="s">
        <v>591</v>
      </c>
      <c r="AY736" s="193" t="s">
        <v>104</v>
      </c>
      <c r="AZ736" s="193" t="s">
        <v>629</v>
      </c>
      <c r="BA736" s="335" t="s">
        <v>434</v>
      </c>
      <c r="BD736" s="337" t="s">
        <v>308</v>
      </c>
      <c r="BE736" s="193" t="s">
        <v>123</v>
      </c>
      <c r="BF736" s="193" t="s">
        <v>666</v>
      </c>
      <c r="BG736" s="193" t="s">
        <v>446</v>
      </c>
      <c r="BH736" s="193" t="s">
        <v>665</v>
      </c>
      <c r="BI736" s="193" t="s">
        <v>214</v>
      </c>
      <c r="BJ736" s="193" t="s">
        <v>267</v>
      </c>
      <c r="BK736" s="193" t="s">
        <v>302</v>
      </c>
      <c r="BL736" s="193" t="s">
        <v>93</v>
      </c>
      <c r="BM736" s="193" t="s">
        <v>141</v>
      </c>
      <c r="BN736" s="193" t="s">
        <v>589</v>
      </c>
      <c r="BO736" s="193" t="s">
        <v>373</v>
      </c>
      <c r="BP736" s="336" t="s">
        <v>573</v>
      </c>
      <c r="BQ736" s="193" t="s">
        <v>495</v>
      </c>
      <c r="BR736" s="193" t="s">
        <v>615</v>
      </c>
      <c r="BS736" s="193" t="s">
        <v>628</v>
      </c>
      <c r="BT736" s="193" t="s">
        <v>172</v>
      </c>
      <c r="BU736" s="193" t="s">
        <v>668</v>
      </c>
      <c r="BV736" s="193" t="s">
        <v>559</v>
      </c>
      <c r="BW736" s="193" t="s">
        <v>701</v>
      </c>
      <c r="BX736" s="193" t="s">
        <v>395</v>
      </c>
      <c r="BY736" s="193" t="s">
        <v>325</v>
      </c>
      <c r="BZ736" s="193" t="s">
        <v>468</v>
      </c>
      <c r="CA736" s="193" t="s">
        <v>449</v>
      </c>
      <c r="CB736" s="335" t="s">
        <v>542</v>
      </c>
    </row>
    <row r="739" spans="2:80" x14ac:dyDescent="0.2">
      <c r="B739" s="332" t="s">
        <v>679</v>
      </c>
      <c r="C739" s="332" t="s">
        <v>319</v>
      </c>
      <c r="D739" s="332" t="s">
        <v>210</v>
      </c>
      <c r="E739" s="332" t="s">
        <v>539</v>
      </c>
      <c r="F739" s="332" t="s">
        <v>350</v>
      </c>
      <c r="G739" s="332" t="s">
        <v>654</v>
      </c>
      <c r="H739" s="332" t="s">
        <v>94</v>
      </c>
      <c r="I739" s="332" t="s">
        <v>469</v>
      </c>
      <c r="J739" s="332" t="s">
        <v>518</v>
      </c>
      <c r="K739" s="332" t="s">
        <v>421</v>
      </c>
      <c r="L739" s="332" t="s">
        <v>181</v>
      </c>
      <c r="M739" s="332" t="s">
        <v>125</v>
      </c>
      <c r="N739" s="332" t="s">
        <v>617</v>
      </c>
      <c r="O739" s="332" t="s">
        <v>669</v>
      </c>
      <c r="P739" s="332" t="s">
        <v>463</v>
      </c>
      <c r="Q739" s="332" t="s">
        <v>484</v>
      </c>
      <c r="R739" s="332" t="s">
        <v>192</v>
      </c>
      <c r="S739" s="332" t="s">
        <v>297</v>
      </c>
      <c r="T739" s="332" t="s">
        <v>696</v>
      </c>
      <c r="U739" s="332" t="s">
        <v>152</v>
      </c>
      <c r="V739" s="332" t="s">
        <v>632</v>
      </c>
      <c r="W739" s="332" t="s">
        <v>256</v>
      </c>
      <c r="X739" s="332" t="s">
        <v>659</v>
      </c>
      <c r="Y739" s="332" t="s">
        <v>241</v>
      </c>
      <c r="Z739" s="332" t="s">
        <v>434</v>
      </c>
      <c r="AC739" s="193" t="s">
        <v>679</v>
      </c>
      <c r="AD739" s="193" t="s">
        <v>319</v>
      </c>
      <c r="AE739" s="193" t="s">
        <v>210</v>
      </c>
      <c r="AF739" s="193" t="s">
        <v>539</v>
      </c>
      <c r="AG739" s="193" t="s">
        <v>350</v>
      </c>
      <c r="AH739" s="193" t="s">
        <v>654</v>
      </c>
      <c r="AI739" s="193" t="s">
        <v>94</v>
      </c>
      <c r="AJ739" s="193" t="s">
        <v>469</v>
      </c>
      <c r="AK739" s="193" t="s">
        <v>518</v>
      </c>
      <c r="AL739" s="193" t="s">
        <v>421</v>
      </c>
      <c r="AM739" s="193" t="s">
        <v>181</v>
      </c>
      <c r="AN739" s="193" t="s">
        <v>125</v>
      </c>
      <c r="AO739" s="193" t="s">
        <v>617</v>
      </c>
      <c r="AP739" s="193" t="s">
        <v>669</v>
      </c>
      <c r="AQ739" s="193" t="s">
        <v>463</v>
      </c>
      <c r="AR739" s="193" t="s">
        <v>484</v>
      </c>
      <c r="AS739" s="193" t="s">
        <v>192</v>
      </c>
      <c r="AT739" s="193" t="s">
        <v>297</v>
      </c>
      <c r="AU739" s="193" t="s">
        <v>696</v>
      </c>
      <c r="AV739" s="193" t="s">
        <v>152</v>
      </c>
      <c r="AW739" s="193" t="s">
        <v>632</v>
      </c>
      <c r="AX739" s="193" t="s">
        <v>256</v>
      </c>
      <c r="AY739" s="193" t="s">
        <v>659</v>
      </c>
      <c r="AZ739" s="193" t="s">
        <v>241</v>
      </c>
      <c r="BA739" s="193" t="s">
        <v>434</v>
      </c>
      <c r="BD739" s="193" t="s">
        <v>233</v>
      </c>
      <c r="BE739" s="193" t="s">
        <v>523</v>
      </c>
      <c r="BF739" s="193" t="s">
        <v>667</v>
      </c>
      <c r="BG739" s="193" t="s">
        <v>639</v>
      </c>
      <c r="BH739" s="193" t="s">
        <v>453</v>
      </c>
      <c r="BI739" s="193" t="s">
        <v>285</v>
      </c>
      <c r="BJ739" s="193" t="s">
        <v>160</v>
      </c>
      <c r="BK739" s="193" t="s">
        <v>182</v>
      </c>
      <c r="BL739" s="193" t="s">
        <v>226</v>
      </c>
      <c r="BM739" s="193" t="s">
        <v>91</v>
      </c>
      <c r="BN739" s="193" t="s">
        <v>513</v>
      </c>
      <c r="BO739" s="193" t="s">
        <v>649</v>
      </c>
      <c r="BP739" s="193" t="s">
        <v>617</v>
      </c>
      <c r="BQ739" s="193" t="s">
        <v>358</v>
      </c>
      <c r="BR739" s="193" t="s">
        <v>317</v>
      </c>
      <c r="BS739" s="193" t="s">
        <v>352</v>
      </c>
      <c r="BT739" s="193" t="s">
        <v>131</v>
      </c>
      <c r="BU739" s="193" t="s">
        <v>692</v>
      </c>
      <c r="BV739" s="193" t="s">
        <v>680</v>
      </c>
      <c r="BW739" s="193" t="s">
        <v>657</v>
      </c>
      <c r="BX739" s="193" t="s">
        <v>176</v>
      </c>
      <c r="BY739" s="193" t="s">
        <v>393</v>
      </c>
      <c r="BZ739" s="193" t="s">
        <v>511</v>
      </c>
      <c r="CA739" s="193" t="s">
        <v>251</v>
      </c>
      <c r="CB739" s="193" t="s">
        <v>542</v>
      </c>
    </row>
    <row r="740" spans="2:80" x14ac:dyDescent="0.2">
      <c r="B740" s="332" t="s">
        <v>194</v>
      </c>
      <c r="C740" s="332" t="s">
        <v>575</v>
      </c>
      <c r="D740" s="332" t="s">
        <v>227</v>
      </c>
      <c r="E740" s="332" t="s">
        <v>571</v>
      </c>
      <c r="F740" s="332" t="s">
        <v>361</v>
      </c>
      <c r="G740" s="332" t="s">
        <v>238</v>
      </c>
      <c r="H740" s="332" t="s">
        <v>562</v>
      </c>
      <c r="I740" s="332" t="s">
        <v>129</v>
      </c>
      <c r="J740" s="332" t="s">
        <v>520</v>
      </c>
      <c r="K740" s="332" t="s">
        <v>275</v>
      </c>
      <c r="L740" s="332" t="s">
        <v>673</v>
      </c>
      <c r="M740" s="332" t="s">
        <v>302</v>
      </c>
      <c r="N740" s="332" t="s">
        <v>617</v>
      </c>
      <c r="O740" s="332" t="s">
        <v>527</v>
      </c>
      <c r="P740" s="332" t="s">
        <v>374</v>
      </c>
      <c r="Q740" s="332" t="s">
        <v>494</v>
      </c>
      <c r="R740" s="332" t="s">
        <v>320</v>
      </c>
      <c r="S740" s="332" t="s">
        <v>554</v>
      </c>
      <c r="T740" s="332" t="s">
        <v>70</v>
      </c>
      <c r="U740" s="332" t="s">
        <v>609</v>
      </c>
      <c r="V740" s="332" t="s">
        <v>150</v>
      </c>
      <c r="W740" s="332" t="s">
        <v>483</v>
      </c>
      <c r="X740" s="332" t="s">
        <v>168</v>
      </c>
      <c r="Y740" s="332" t="s">
        <v>258</v>
      </c>
      <c r="Z740" s="332" t="s">
        <v>687</v>
      </c>
      <c r="AC740" s="193" t="s">
        <v>687</v>
      </c>
      <c r="AD740" s="193" t="s">
        <v>258</v>
      </c>
      <c r="AE740" s="193" t="s">
        <v>168</v>
      </c>
      <c r="AF740" s="193" t="s">
        <v>483</v>
      </c>
      <c r="AG740" s="193" t="s">
        <v>150</v>
      </c>
      <c r="AH740" s="193" t="s">
        <v>609</v>
      </c>
      <c r="AI740" s="193" t="s">
        <v>70</v>
      </c>
      <c r="AJ740" s="193" t="s">
        <v>554</v>
      </c>
      <c r="AK740" s="193" t="s">
        <v>320</v>
      </c>
      <c r="AL740" s="193" t="s">
        <v>494</v>
      </c>
      <c r="AM740" s="193" t="s">
        <v>374</v>
      </c>
      <c r="AN740" s="193" t="s">
        <v>527</v>
      </c>
      <c r="AO740" s="193" t="s">
        <v>617</v>
      </c>
      <c r="AP740" s="193" t="s">
        <v>302</v>
      </c>
      <c r="AQ740" s="193" t="s">
        <v>673</v>
      </c>
      <c r="AR740" s="193" t="s">
        <v>275</v>
      </c>
      <c r="AS740" s="193" t="s">
        <v>520</v>
      </c>
      <c r="AT740" s="193" t="s">
        <v>129</v>
      </c>
      <c r="AU740" s="193" t="s">
        <v>562</v>
      </c>
      <c r="AV740" s="193" t="s">
        <v>238</v>
      </c>
      <c r="AW740" s="193" t="s">
        <v>361</v>
      </c>
      <c r="AX740" s="193" t="s">
        <v>571</v>
      </c>
      <c r="AY740" s="193" t="s">
        <v>227</v>
      </c>
      <c r="AZ740" s="193" t="s">
        <v>575</v>
      </c>
      <c r="BA740" s="193" t="s">
        <v>194</v>
      </c>
      <c r="BD740" s="193" t="s">
        <v>308</v>
      </c>
      <c r="BE740" s="193" t="s">
        <v>520</v>
      </c>
      <c r="BF740" s="193" t="s">
        <v>455</v>
      </c>
      <c r="BG740" s="193" t="s">
        <v>679</v>
      </c>
      <c r="BH740" s="193" t="s">
        <v>204</v>
      </c>
      <c r="BI740" s="193" t="s">
        <v>94</v>
      </c>
      <c r="BJ740" s="193" t="s">
        <v>336</v>
      </c>
      <c r="BK740" s="193" t="s">
        <v>281</v>
      </c>
      <c r="BL740" s="193" t="s">
        <v>211</v>
      </c>
      <c r="BM740" s="193" t="s">
        <v>150</v>
      </c>
      <c r="BN740" s="193" t="s">
        <v>246</v>
      </c>
      <c r="BO740" s="193" t="s">
        <v>262</v>
      </c>
      <c r="BP740" s="193" t="s">
        <v>617</v>
      </c>
      <c r="BQ740" s="193" t="s">
        <v>596</v>
      </c>
      <c r="BR740" s="193" t="s">
        <v>492</v>
      </c>
      <c r="BS740" s="193" t="s">
        <v>361</v>
      </c>
      <c r="BT740" s="193" t="s">
        <v>552</v>
      </c>
      <c r="BU740" s="193" t="s">
        <v>120</v>
      </c>
      <c r="BV740" s="193" t="s">
        <v>590</v>
      </c>
      <c r="BW740" s="193" t="s">
        <v>696</v>
      </c>
      <c r="BX740" s="193" t="s">
        <v>185</v>
      </c>
      <c r="BY740" s="193" t="s">
        <v>434</v>
      </c>
      <c r="BZ740" s="193" t="s">
        <v>383</v>
      </c>
      <c r="CA740" s="193" t="s">
        <v>320</v>
      </c>
      <c r="CB740" s="193" t="s">
        <v>512</v>
      </c>
    </row>
    <row r="750" spans="2:80" x14ac:dyDescent="0.2">
      <c r="N750" s="345">
        <v>10</v>
      </c>
      <c r="AO750" s="345">
        <v>26</v>
      </c>
      <c r="BP750" s="345">
        <v>42</v>
      </c>
    </row>
    <row r="753" spans="2:80" ht="15.75" x14ac:dyDescent="0.25">
      <c r="N753" s="329" t="s">
        <v>759</v>
      </c>
      <c r="AO753" s="329" t="s">
        <v>761</v>
      </c>
      <c r="BP753" s="329" t="s">
        <v>763</v>
      </c>
    </row>
    <row r="754" spans="2:80" ht="15" x14ac:dyDescent="0.25">
      <c r="N754" s="330" t="s">
        <v>857</v>
      </c>
      <c r="AO754" s="330" t="s">
        <v>857</v>
      </c>
      <c r="BP754" s="330" t="s">
        <v>857</v>
      </c>
    </row>
    <row r="756" spans="2:80" ht="15" x14ac:dyDescent="0.25">
      <c r="B756" s="24">
        <v>18</v>
      </c>
      <c r="C756" s="24">
        <v>74</v>
      </c>
      <c r="D756" s="24">
        <v>105</v>
      </c>
      <c r="E756" s="24">
        <v>31</v>
      </c>
      <c r="F756" s="24">
        <v>87</v>
      </c>
      <c r="G756" s="24">
        <v>252</v>
      </c>
      <c r="H756" s="24">
        <v>308</v>
      </c>
      <c r="I756" s="24">
        <v>364</v>
      </c>
      <c r="J756" s="24">
        <v>295</v>
      </c>
      <c r="K756" s="24">
        <v>346</v>
      </c>
      <c r="L756" s="24">
        <v>511</v>
      </c>
      <c r="M756" s="24">
        <v>567</v>
      </c>
      <c r="N756" s="24">
        <v>623</v>
      </c>
      <c r="O756" s="24">
        <v>529</v>
      </c>
      <c r="P756" s="24">
        <v>585</v>
      </c>
      <c r="Q756" s="24">
        <v>150</v>
      </c>
      <c r="R756" s="24">
        <v>176</v>
      </c>
      <c r="S756" s="24">
        <v>232</v>
      </c>
      <c r="T756" s="24">
        <v>163</v>
      </c>
      <c r="U756" s="24">
        <v>219</v>
      </c>
      <c r="V756" s="24">
        <v>384</v>
      </c>
      <c r="W756" s="24">
        <v>440</v>
      </c>
      <c r="X756" s="24">
        <v>491</v>
      </c>
      <c r="Y756" s="24">
        <v>422</v>
      </c>
      <c r="Z756" s="24">
        <v>453</v>
      </c>
      <c r="AC756" s="24">
        <v>18</v>
      </c>
      <c r="AD756" s="24">
        <v>81</v>
      </c>
      <c r="AE756" s="24">
        <v>112</v>
      </c>
      <c r="AF756" s="24">
        <v>74</v>
      </c>
      <c r="AG756" s="24">
        <v>30</v>
      </c>
      <c r="AH756" s="24">
        <v>400</v>
      </c>
      <c r="AI756" s="24">
        <v>463</v>
      </c>
      <c r="AJ756" s="24">
        <v>494</v>
      </c>
      <c r="AK756" s="24">
        <v>426</v>
      </c>
      <c r="AL756" s="24">
        <v>407</v>
      </c>
      <c r="AM756" s="24">
        <v>509</v>
      </c>
      <c r="AN756" s="24">
        <v>597</v>
      </c>
      <c r="AO756" s="24">
        <v>603</v>
      </c>
      <c r="AP756" s="24">
        <v>565</v>
      </c>
      <c r="AQ756" s="24">
        <v>541</v>
      </c>
      <c r="AR756" s="24">
        <v>252</v>
      </c>
      <c r="AS756" s="24">
        <v>345</v>
      </c>
      <c r="AT756" s="24">
        <v>371</v>
      </c>
      <c r="AU756" s="24">
        <v>308</v>
      </c>
      <c r="AV756" s="24">
        <v>289</v>
      </c>
      <c r="AW756" s="24">
        <v>136</v>
      </c>
      <c r="AX756" s="24">
        <v>204</v>
      </c>
      <c r="AY756" s="24">
        <v>235</v>
      </c>
      <c r="AZ756" s="24">
        <v>192</v>
      </c>
      <c r="BA756" s="24">
        <v>173</v>
      </c>
      <c r="BD756" s="24">
        <v>6</v>
      </c>
      <c r="BE756" s="24">
        <v>504</v>
      </c>
      <c r="BF756" s="24">
        <v>397</v>
      </c>
      <c r="BG756" s="24">
        <v>270</v>
      </c>
      <c r="BH756" s="24">
        <v>138</v>
      </c>
      <c r="BI756" s="24">
        <v>62</v>
      </c>
      <c r="BJ756" s="24">
        <v>560</v>
      </c>
      <c r="BK756" s="24">
        <v>428</v>
      </c>
      <c r="BL756" s="24">
        <v>321</v>
      </c>
      <c r="BM756" s="24">
        <v>194</v>
      </c>
      <c r="BN756" s="24">
        <v>118</v>
      </c>
      <c r="BO756" s="24">
        <v>611</v>
      </c>
      <c r="BP756" s="24">
        <v>484</v>
      </c>
      <c r="BQ756" s="24">
        <v>352</v>
      </c>
      <c r="BR756" s="24">
        <v>250</v>
      </c>
      <c r="BS756" s="24">
        <v>49</v>
      </c>
      <c r="BT756" s="24">
        <v>542</v>
      </c>
      <c r="BU756" s="24">
        <v>415</v>
      </c>
      <c r="BV756" s="24">
        <v>283</v>
      </c>
      <c r="BW756" s="24">
        <v>151</v>
      </c>
      <c r="BX756" s="24">
        <v>80</v>
      </c>
      <c r="BY756" s="24">
        <v>598</v>
      </c>
      <c r="BZ756" s="24">
        <v>466</v>
      </c>
      <c r="CA756" s="24">
        <v>339</v>
      </c>
      <c r="CB756" s="24">
        <v>207</v>
      </c>
    </row>
    <row r="757" spans="2:80" ht="15" x14ac:dyDescent="0.25">
      <c r="B757" s="24">
        <v>106</v>
      </c>
      <c r="C757" s="24">
        <v>37</v>
      </c>
      <c r="D757" s="24">
        <v>93</v>
      </c>
      <c r="E757" s="24">
        <v>24</v>
      </c>
      <c r="F757" s="24">
        <v>55</v>
      </c>
      <c r="G757" s="24">
        <v>370</v>
      </c>
      <c r="H757" s="24">
        <v>296</v>
      </c>
      <c r="I757" s="24">
        <v>327</v>
      </c>
      <c r="J757" s="24">
        <v>258</v>
      </c>
      <c r="K757" s="24">
        <v>314</v>
      </c>
      <c r="L757" s="24">
        <v>604</v>
      </c>
      <c r="M757" s="24">
        <v>535</v>
      </c>
      <c r="N757" s="24">
        <v>586</v>
      </c>
      <c r="O757" s="24">
        <v>517</v>
      </c>
      <c r="P757" s="24">
        <v>573</v>
      </c>
      <c r="Q757" s="24">
        <v>238</v>
      </c>
      <c r="R757" s="24">
        <v>169</v>
      </c>
      <c r="S757" s="24">
        <v>225</v>
      </c>
      <c r="T757" s="24">
        <v>126</v>
      </c>
      <c r="U757" s="24">
        <v>182</v>
      </c>
      <c r="V757" s="24">
        <v>497</v>
      </c>
      <c r="W757" s="24">
        <v>403</v>
      </c>
      <c r="X757" s="24">
        <v>459</v>
      </c>
      <c r="Y757" s="24">
        <v>390</v>
      </c>
      <c r="Z757" s="24">
        <v>441</v>
      </c>
      <c r="AC757" s="24">
        <v>55</v>
      </c>
      <c r="AD757" s="24">
        <v>37</v>
      </c>
      <c r="AE757" s="24">
        <v>99</v>
      </c>
      <c r="AF757" s="24">
        <v>118</v>
      </c>
      <c r="AG757" s="24">
        <v>6</v>
      </c>
      <c r="AH757" s="24">
        <v>432</v>
      </c>
      <c r="AI757" s="24">
        <v>419</v>
      </c>
      <c r="AJ757" s="24">
        <v>451</v>
      </c>
      <c r="AK757" s="24">
        <v>500</v>
      </c>
      <c r="AL757" s="24">
        <v>388</v>
      </c>
      <c r="AM757" s="24">
        <v>566</v>
      </c>
      <c r="AN757" s="24">
        <v>528</v>
      </c>
      <c r="AO757" s="24">
        <v>590</v>
      </c>
      <c r="AP757" s="24">
        <v>609</v>
      </c>
      <c r="AQ757" s="24">
        <v>522</v>
      </c>
      <c r="AR757" s="24">
        <v>314</v>
      </c>
      <c r="AS757" s="24">
        <v>296</v>
      </c>
      <c r="AT757" s="24">
        <v>333</v>
      </c>
      <c r="AU757" s="24">
        <v>352</v>
      </c>
      <c r="AV757" s="24">
        <v>270</v>
      </c>
      <c r="AW757" s="24">
        <v>198</v>
      </c>
      <c r="AX757" s="24">
        <v>160</v>
      </c>
      <c r="AY757" s="24">
        <v>217</v>
      </c>
      <c r="AZ757" s="24">
        <v>236</v>
      </c>
      <c r="BA757" s="24">
        <v>129</v>
      </c>
      <c r="BD757" s="24">
        <v>171</v>
      </c>
      <c r="BE757" s="24">
        <v>44</v>
      </c>
      <c r="BF757" s="24">
        <v>537</v>
      </c>
      <c r="BG757" s="24">
        <v>410</v>
      </c>
      <c r="BH757" s="24">
        <v>278</v>
      </c>
      <c r="BI757" s="24">
        <v>202</v>
      </c>
      <c r="BJ757" s="24">
        <v>100</v>
      </c>
      <c r="BK757" s="24">
        <v>593</v>
      </c>
      <c r="BL757" s="24">
        <v>461</v>
      </c>
      <c r="BM757" s="24">
        <v>334</v>
      </c>
      <c r="BN757" s="24">
        <v>133</v>
      </c>
      <c r="BO757" s="24">
        <v>1</v>
      </c>
      <c r="BP757" s="24">
        <v>524</v>
      </c>
      <c r="BQ757" s="24">
        <v>392</v>
      </c>
      <c r="BR757" s="24">
        <v>265</v>
      </c>
      <c r="BS757" s="24">
        <v>189</v>
      </c>
      <c r="BT757" s="24">
        <v>57</v>
      </c>
      <c r="BU757" s="24">
        <v>555</v>
      </c>
      <c r="BV757" s="24">
        <v>448</v>
      </c>
      <c r="BW757" s="24">
        <v>316</v>
      </c>
      <c r="BX757" s="24">
        <v>245</v>
      </c>
      <c r="BY757" s="24">
        <v>113</v>
      </c>
      <c r="BZ757" s="24">
        <v>606</v>
      </c>
      <c r="CA757" s="24">
        <v>479</v>
      </c>
      <c r="CB757" s="24">
        <v>372</v>
      </c>
    </row>
    <row r="758" spans="2:80" ht="15" x14ac:dyDescent="0.25">
      <c r="B758" s="24">
        <v>99</v>
      </c>
      <c r="C758" s="24">
        <v>5</v>
      </c>
      <c r="D758" s="24">
        <v>56</v>
      </c>
      <c r="E758" s="24">
        <v>112</v>
      </c>
      <c r="F758" s="24">
        <v>43</v>
      </c>
      <c r="G758" s="24">
        <v>333</v>
      </c>
      <c r="H758" s="24">
        <v>264</v>
      </c>
      <c r="I758" s="24">
        <v>320</v>
      </c>
      <c r="J758" s="24">
        <v>371</v>
      </c>
      <c r="K758" s="24">
        <v>277</v>
      </c>
      <c r="L758" s="24">
        <v>592</v>
      </c>
      <c r="M758" s="24">
        <v>523</v>
      </c>
      <c r="N758" s="24">
        <v>554</v>
      </c>
      <c r="O758" s="24">
        <v>610</v>
      </c>
      <c r="P758" s="24">
        <v>536</v>
      </c>
      <c r="Q758" s="24">
        <v>201</v>
      </c>
      <c r="R758" s="24">
        <v>132</v>
      </c>
      <c r="S758" s="24">
        <v>188</v>
      </c>
      <c r="T758" s="24">
        <v>244</v>
      </c>
      <c r="U758" s="24">
        <v>175</v>
      </c>
      <c r="V758" s="24">
        <v>465</v>
      </c>
      <c r="W758" s="24">
        <v>391</v>
      </c>
      <c r="X758" s="24">
        <v>447</v>
      </c>
      <c r="Y758" s="24">
        <v>478</v>
      </c>
      <c r="Z758" s="24">
        <v>409</v>
      </c>
      <c r="AC758" s="24">
        <v>49</v>
      </c>
      <c r="AD758" s="24">
        <v>105</v>
      </c>
      <c r="AE758" s="24">
        <v>56</v>
      </c>
      <c r="AF758" s="24">
        <v>12</v>
      </c>
      <c r="AG758" s="24">
        <v>93</v>
      </c>
      <c r="AH758" s="24">
        <v>401</v>
      </c>
      <c r="AI758" s="24">
        <v>482</v>
      </c>
      <c r="AJ758" s="24">
        <v>438</v>
      </c>
      <c r="AK758" s="24">
        <v>394</v>
      </c>
      <c r="AL758" s="24">
        <v>475</v>
      </c>
      <c r="AM758" s="24">
        <v>540</v>
      </c>
      <c r="AN758" s="24">
        <v>616</v>
      </c>
      <c r="AO758" s="24">
        <v>572</v>
      </c>
      <c r="AP758" s="24">
        <v>503</v>
      </c>
      <c r="AQ758" s="24">
        <v>584</v>
      </c>
      <c r="AR758" s="24">
        <v>283</v>
      </c>
      <c r="AS758" s="24">
        <v>364</v>
      </c>
      <c r="AT758" s="24">
        <v>320</v>
      </c>
      <c r="AU758" s="24">
        <v>271</v>
      </c>
      <c r="AV758" s="24">
        <v>327</v>
      </c>
      <c r="AW758" s="24">
        <v>167</v>
      </c>
      <c r="AX758" s="24">
        <v>248</v>
      </c>
      <c r="AY758" s="24">
        <v>179</v>
      </c>
      <c r="AZ758" s="24">
        <v>135</v>
      </c>
      <c r="BA758" s="24">
        <v>211</v>
      </c>
      <c r="BD758" s="24">
        <v>311</v>
      </c>
      <c r="BE758" s="24">
        <v>184</v>
      </c>
      <c r="BF758" s="24">
        <v>52</v>
      </c>
      <c r="BG758" s="24">
        <v>575</v>
      </c>
      <c r="BH758" s="24">
        <v>443</v>
      </c>
      <c r="BI758" s="24">
        <v>367</v>
      </c>
      <c r="BJ758" s="24">
        <v>240</v>
      </c>
      <c r="BK758" s="24">
        <v>108</v>
      </c>
      <c r="BL758" s="24">
        <v>601</v>
      </c>
      <c r="BM758" s="24">
        <v>499</v>
      </c>
      <c r="BN758" s="24">
        <v>298</v>
      </c>
      <c r="BO758" s="24">
        <v>166</v>
      </c>
      <c r="BP758" s="24">
        <v>39</v>
      </c>
      <c r="BQ758" s="24">
        <v>532</v>
      </c>
      <c r="BR758" s="24">
        <v>405</v>
      </c>
      <c r="BS758" s="24">
        <v>329</v>
      </c>
      <c r="BT758" s="24">
        <v>222</v>
      </c>
      <c r="BU758" s="24">
        <v>95</v>
      </c>
      <c r="BV758" s="24">
        <v>588</v>
      </c>
      <c r="BW758" s="24">
        <v>456</v>
      </c>
      <c r="BX758" s="24">
        <v>260</v>
      </c>
      <c r="BY758" s="24">
        <v>128</v>
      </c>
      <c r="BZ758" s="24">
        <v>21</v>
      </c>
      <c r="CA758" s="24">
        <v>519</v>
      </c>
      <c r="CB758" s="24">
        <v>387</v>
      </c>
    </row>
    <row r="759" spans="2:80" ht="15" x14ac:dyDescent="0.25">
      <c r="B759" s="24">
        <v>62</v>
      </c>
      <c r="C759" s="24">
        <v>118</v>
      </c>
      <c r="D759" s="24">
        <v>49</v>
      </c>
      <c r="E759" s="24">
        <v>80</v>
      </c>
      <c r="F759" s="24">
        <v>6</v>
      </c>
      <c r="G759" s="24">
        <v>321</v>
      </c>
      <c r="H759" s="24">
        <v>352</v>
      </c>
      <c r="I759" s="24">
        <v>283</v>
      </c>
      <c r="J759" s="24">
        <v>339</v>
      </c>
      <c r="K759" s="24">
        <v>270</v>
      </c>
      <c r="L759" s="24">
        <v>560</v>
      </c>
      <c r="M759" s="24">
        <v>611</v>
      </c>
      <c r="N759" s="24">
        <v>542</v>
      </c>
      <c r="O759" s="24">
        <v>598</v>
      </c>
      <c r="P759" s="24">
        <v>504</v>
      </c>
      <c r="Q759" s="24">
        <v>194</v>
      </c>
      <c r="R759" s="24">
        <v>250</v>
      </c>
      <c r="S759" s="24">
        <v>151</v>
      </c>
      <c r="T759" s="24">
        <v>207</v>
      </c>
      <c r="U759" s="24">
        <v>138</v>
      </c>
      <c r="V759" s="24">
        <v>428</v>
      </c>
      <c r="W759" s="24">
        <v>484</v>
      </c>
      <c r="X759" s="24">
        <v>415</v>
      </c>
      <c r="Y759" s="24">
        <v>466</v>
      </c>
      <c r="Z759" s="24">
        <v>397</v>
      </c>
      <c r="AC759" s="24">
        <v>106</v>
      </c>
      <c r="AD759" s="24">
        <v>24</v>
      </c>
      <c r="AE759" s="24">
        <v>43</v>
      </c>
      <c r="AF759" s="24">
        <v>80</v>
      </c>
      <c r="AG759" s="24">
        <v>62</v>
      </c>
      <c r="AH759" s="24">
        <v>488</v>
      </c>
      <c r="AI759" s="24">
        <v>376</v>
      </c>
      <c r="AJ759" s="24">
        <v>425</v>
      </c>
      <c r="AK759" s="24">
        <v>457</v>
      </c>
      <c r="AL759" s="24">
        <v>444</v>
      </c>
      <c r="AM759" s="24">
        <v>622</v>
      </c>
      <c r="AN759" s="24">
        <v>515</v>
      </c>
      <c r="AO759" s="24">
        <v>534</v>
      </c>
      <c r="AP759" s="24">
        <v>591</v>
      </c>
      <c r="AQ759" s="24">
        <v>553</v>
      </c>
      <c r="AR759" s="24">
        <v>370</v>
      </c>
      <c r="AS759" s="24">
        <v>258</v>
      </c>
      <c r="AT759" s="24">
        <v>277</v>
      </c>
      <c r="AU759" s="24">
        <v>339</v>
      </c>
      <c r="AV759" s="24">
        <v>321</v>
      </c>
      <c r="AW759" s="24">
        <v>229</v>
      </c>
      <c r="AX759" s="24">
        <v>142</v>
      </c>
      <c r="AY759" s="24">
        <v>161</v>
      </c>
      <c r="AZ759" s="24">
        <v>223</v>
      </c>
      <c r="BA759" s="24">
        <v>185</v>
      </c>
      <c r="BD759" s="24">
        <v>451</v>
      </c>
      <c r="BE759" s="24">
        <v>349</v>
      </c>
      <c r="BF759" s="24">
        <v>217</v>
      </c>
      <c r="BG759" s="24">
        <v>90</v>
      </c>
      <c r="BH759" s="24">
        <v>583</v>
      </c>
      <c r="BI759" s="24">
        <v>382</v>
      </c>
      <c r="BJ759" s="24">
        <v>255</v>
      </c>
      <c r="BK759" s="24">
        <v>148</v>
      </c>
      <c r="BL759" s="24">
        <v>16</v>
      </c>
      <c r="BM759" s="24">
        <v>514</v>
      </c>
      <c r="BN759" s="24">
        <v>438</v>
      </c>
      <c r="BO759" s="24">
        <v>306</v>
      </c>
      <c r="BP759" s="24">
        <v>179</v>
      </c>
      <c r="BQ759" s="24">
        <v>72</v>
      </c>
      <c r="BR759" s="24">
        <v>570</v>
      </c>
      <c r="BS759" s="24">
        <v>494</v>
      </c>
      <c r="BT759" s="24">
        <v>362</v>
      </c>
      <c r="BU759" s="24">
        <v>235</v>
      </c>
      <c r="BV759" s="24">
        <v>103</v>
      </c>
      <c r="BW759" s="24">
        <v>621</v>
      </c>
      <c r="BX759" s="24">
        <v>425</v>
      </c>
      <c r="BY759" s="24">
        <v>293</v>
      </c>
      <c r="BZ759" s="24">
        <v>161</v>
      </c>
      <c r="CA759" s="24">
        <v>34</v>
      </c>
      <c r="CB759" s="24">
        <v>527</v>
      </c>
    </row>
    <row r="760" spans="2:80" ht="15" x14ac:dyDescent="0.25">
      <c r="B760" s="24">
        <v>30</v>
      </c>
      <c r="C760" s="24">
        <v>81</v>
      </c>
      <c r="D760" s="24">
        <v>12</v>
      </c>
      <c r="E760" s="24">
        <v>68</v>
      </c>
      <c r="F760" s="24">
        <v>124</v>
      </c>
      <c r="G760" s="24">
        <v>289</v>
      </c>
      <c r="H760" s="24">
        <v>345</v>
      </c>
      <c r="I760" s="24">
        <v>271</v>
      </c>
      <c r="J760" s="24">
        <v>302</v>
      </c>
      <c r="K760" s="24">
        <v>358</v>
      </c>
      <c r="L760" s="24">
        <v>548</v>
      </c>
      <c r="M760" s="24">
        <v>579</v>
      </c>
      <c r="N760" s="24">
        <v>510</v>
      </c>
      <c r="O760" s="24">
        <v>561</v>
      </c>
      <c r="P760" s="24">
        <v>617</v>
      </c>
      <c r="Q760" s="24">
        <v>157</v>
      </c>
      <c r="R760" s="24">
        <v>213</v>
      </c>
      <c r="S760" s="24">
        <v>144</v>
      </c>
      <c r="T760" s="24">
        <v>200</v>
      </c>
      <c r="U760" s="24">
        <v>226</v>
      </c>
      <c r="V760" s="24">
        <v>416</v>
      </c>
      <c r="W760" s="24">
        <v>472</v>
      </c>
      <c r="X760" s="24">
        <v>378</v>
      </c>
      <c r="Y760" s="24">
        <v>434</v>
      </c>
      <c r="Z760" s="24">
        <v>490</v>
      </c>
      <c r="AC760" s="24">
        <v>87</v>
      </c>
      <c r="AD760" s="24">
        <v>68</v>
      </c>
      <c r="AE760" s="24">
        <v>5</v>
      </c>
      <c r="AF760" s="24">
        <v>31</v>
      </c>
      <c r="AG760" s="24">
        <v>124</v>
      </c>
      <c r="AH760" s="24">
        <v>469</v>
      </c>
      <c r="AI760" s="24">
        <v>450</v>
      </c>
      <c r="AJ760" s="24">
        <v>382</v>
      </c>
      <c r="AK760" s="24">
        <v>413</v>
      </c>
      <c r="AL760" s="24">
        <v>476</v>
      </c>
      <c r="AM760" s="24">
        <v>578</v>
      </c>
      <c r="AN760" s="24">
        <v>559</v>
      </c>
      <c r="AO760" s="24">
        <v>516</v>
      </c>
      <c r="AP760" s="24">
        <v>547</v>
      </c>
      <c r="AQ760" s="24">
        <v>615</v>
      </c>
      <c r="AR760" s="24">
        <v>346</v>
      </c>
      <c r="AS760" s="24">
        <v>302</v>
      </c>
      <c r="AT760" s="24">
        <v>264</v>
      </c>
      <c r="AU760" s="24">
        <v>295</v>
      </c>
      <c r="AV760" s="24">
        <v>358</v>
      </c>
      <c r="AW760" s="24">
        <v>210</v>
      </c>
      <c r="AX760" s="24">
        <v>186</v>
      </c>
      <c r="AY760" s="24">
        <v>148</v>
      </c>
      <c r="AZ760" s="24">
        <v>154</v>
      </c>
      <c r="BA760" s="24">
        <v>242</v>
      </c>
      <c r="BD760" s="24">
        <v>616</v>
      </c>
      <c r="BE760" s="24">
        <v>489</v>
      </c>
      <c r="BF760" s="24">
        <v>357</v>
      </c>
      <c r="BG760" s="24">
        <v>230</v>
      </c>
      <c r="BH760" s="24">
        <v>123</v>
      </c>
      <c r="BI760" s="24">
        <v>547</v>
      </c>
      <c r="BJ760" s="24">
        <v>420</v>
      </c>
      <c r="BK760" s="24">
        <v>288</v>
      </c>
      <c r="BL760" s="24">
        <v>156</v>
      </c>
      <c r="BM760" s="24">
        <v>29</v>
      </c>
      <c r="BN760" s="24">
        <v>578</v>
      </c>
      <c r="BO760" s="24">
        <v>471</v>
      </c>
      <c r="BP760" s="24">
        <v>344</v>
      </c>
      <c r="BQ760" s="24">
        <v>212</v>
      </c>
      <c r="BR760" s="24">
        <v>85</v>
      </c>
      <c r="BS760" s="24">
        <v>509</v>
      </c>
      <c r="BT760" s="24">
        <v>377</v>
      </c>
      <c r="BU760" s="24">
        <v>275</v>
      </c>
      <c r="BV760" s="24">
        <v>143</v>
      </c>
      <c r="BW760" s="24">
        <v>11</v>
      </c>
      <c r="BX760" s="24">
        <v>565</v>
      </c>
      <c r="BY760" s="24">
        <v>433</v>
      </c>
      <c r="BZ760" s="24">
        <v>301</v>
      </c>
      <c r="CA760" s="24">
        <v>199</v>
      </c>
      <c r="CB760" s="24">
        <v>67</v>
      </c>
    </row>
    <row r="761" spans="2:80" ht="15" x14ac:dyDescent="0.25">
      <c r="B761" s="24">
        <v>525</v>
      </c>
      <c r="C761" s="24">
        <v>551</v>
      </c>
      <c r="D761" s="24">
        <v>607</v>
      </c>
      <c r="E761" s="24">
        <v>538</v>
      </c>
      <c r="F761" s="24">
        <v>594</v>
      </c>
      <c r="G761" s="24">
        <v>134</v>
      </c>
      <c r="H761" s="24">
        <v>190</v>
      </c>
      <c r="I761" s="24">
        <v>241</v>
      </c>
      <c r="J761" s="24">
        <v>172</v>
      </c>
      <c r="K761" s="24">
        <v>203</v>
      </c>
      <c r="L761" s="24">
        <v>393</v>
      </c>
      <c r="M761" s="24">
        <v>449</v>
      </c>
      <c r="N761" s="24">
        <v>480</v>
      </c>
      <c r="O761" s="24">
        <v>406</v>
      </c>
      <c r="P761" s="24">
        <v>462</v>
      </c>
      <c r="Q761" s="24">
        <v>2</v>
      </c>
      <c r="R761" s="24">
        <v>58</v>
      </c>
      <c r="S761" s="24">
        <v>114</v>
      </c>
      <c r="T761" s="24">
        <v>45</v>
      </c>
      <c r="U761" s="24">
        <v>96</v>
      </c>
      <c r="V761" s="24">
        <v>261</v>
      </c>
      <c r="W761" s="24">
        <v>317</v>
      </c>
      <c r="X761" s="24">
        <v>373</v>
      </c>
      <c r="Y761" s="24">
        <v>279</v>
      </c>
      <c r="Z761" s="24">
        <v>335</v>
      </c>
      <c r="AC761" s="24">
        <v>261</v>
      </c>
      <c r="AD761" s="24">
        <v>329</v>
      </c>
      <c r="AE761" s="24">
        <v>360</v>
      </c>
      <c r="AF761" s="24">
        <v>317</v>
      </c>
      <c r="AG761" s="24">
        <v>298</v>
      </c>
      <c r="AH761" s="24">
        <v>134</v>
      </c>
      <c r="AI761" s="24">
        <v>222</v>
      </c>
      <c r="AJ761" s="24">
        <v>228</v>
      </c>
      <c r="AK761" s="24">
        <v>190</v>
      </c>
      <c r="AL761" s="24">
        <v>166</v>
      </c>
      <c r="AM761" s="24">
        <v>377</v>
      </c>
      <c r="AN761" s="24">
        <v>470</v>
      </c>
      <c r="AO761" s="24">
        <v>496</v>
      </c>
      <c r="AP761" s="24">
        <v>433</v>
      </c>
      <c r="AQ761" s="24">
        <v>414</v>
      </c>
      <c r="AR761" s="24">
        <v>518</v>
      </c>
      <c r="AS761" s="24">
        <v>581</v>
      </c>
      <c r="AT761" s="24">
        <v>612</v>
      </c>
      <c r="AU761" s="24">
        <v>574</v>
      </c>
      <c r="AV761" s="24">
        <v>530</v>
      </c>
      <c r="AW761" s="24">
        <v>25</v>
      </c>
      <c r="AX761" s="24">
        <v>88</v>
      </c>
      <c r="AY761" s="24">
        <v>119</v>
      </c>
      <c r="AZ761" s="24">
        <v>51</v>
      </c>
      <c r="BA761" s="24">
        <v>32</v>
      </c>
      <c r="BD761" s="24">
        <v>208</v>
      </c>
      <c r="BE761" s="24">
        <v>76</v>
      </c>
      <c r="BF761" s="24">
        <v>599</v>
      </c>
      <c r="BG761" s="24">
        <v>467</v>
      </c>
      <c r="BH761" s="24">
        <v>340</v>
      </c>
      <c r="BI761" s="24">
        <v>139</v>
      </c>
      <c r="BJ761" s="24">
        <v>7</v>
      </c>
      <c r="BK761" s="24">
        <v>505</v>
      </c>
      <c r="BL761" s="24">
        <v>398</v>
      </c>
      <c r="BM761" s="24">
        <v>266</v>
      </c>
      <c r="BN761" s="24">
        <v>195</v>
      </c>
      <c r="BO761" s="24">
        <v>63</v>
      </c>
      <c r="BP761" s="24">
        <v>556</v>
      </c>
      <c r="BQ761" s="24">
        <v>429</v>
      </c>
      <c r="BR761" s="24">
        <v>322</v>
      </c>
      <c r="BS761" s="24">
        <v>246</v>
      </c>
      <c r="BT761" s="24">
        <v>119</v>
      </c>
      <c r="BU761" s="24">
        <v>612</v>
      </c>
      <c r="BV761" s="24">
        <v>485</v>
      </c>
      <c r="BW761" s="24">
        <v>353</v>
      </c>
      <c r="BX761" s="24">
        <v>152</v>
      </c>
      <c r="BY761" s="24">
        <v>50</v>
      </c>
      <c r="BZ761" s="24">
        <v>543</v>
      </c>
      <c r="CA761" s="24">
        <v>411</v>
      </c>
      <c r="CB761" s="24">
        <v>284</v>
      </c>
    </row>
    <row r="762" spans="2:80" ht="15" x14ac:dyDescent="0.25">
      <c r="B762" s="24">
        <v>613</v>
      </c>
      <c r="C762" s="24">
        <v>544</v>
      </c>
      <c r="D762" s="24">
        <v>600</v>
      </c>
      <c r="E762" s="24">
        <v>501</v>
      </c>
      <c r="F762" s="24">
        <v>557</v>
      </c>
      <c r="G762" s="24">
        <v>247</v>
      </c>
      <c r="H762" s="24">
        <v>153</v>
      </c>
      <c r="I762" s="24">
        <v>209</v>
      </c>
      <c r="J762" s="24">
        <v>140</v>
      </c>
      <c r="K762" s="24">
        <v>191</v>
      </c>
      <c r="L762" s="24">
        <v>481</v>
      </c>
      <c r="M762" s="24">
        <v>412</v>
      </c>
      <c r="N762" s="24">
        <v>468</v>
      </c>
      <c r="O762" s="24">
        <v>399</v>
      </c>
      <c r="P762" s="24">
        <v>430</v>
      </c>
      <c r="Q762" s="24">
        <v>120</v>
      </c>
      <c r="R762" s="24">
        <v>46</v>
      </c>
      <c r="S762" s="24">
        <v>77</v>
      </c>
      <c r="T762" s="24">
        <v>8</v>
      </c>
      <c r="U762" s="24">
        <v>64</v>
      </c>
      <c r="V762" s="24">
        <v>354</v>
      </c>
      <c r="W762" s="24">
        <v>285</v>
      </c>
      <c r="X762" s="24">
        <v>336</v>
      </c>
      <c r="Y762" s="24">
        <v>267</v>
      </c>
      <c r="Z762" s="24">
        <v>323</v>
      </c>
      <c r="AC762" s="24">
        <v>323</v>
      </c>
      <c r="AD762" s="24">
        <v>285</v>
      </c>
      <c r="AE762" s="24">
        <v>342</v>
      </c>
      <c r="AF762" s="24">
        <v>361</v>
      </c>
      <c r="AG762" s="24">
        <v>254</v>
      </c>
      <c r="AH762" s="24">
        <v>191</v>
      </c>
      <c r="AI762" s="24">
        <v>153</v>
      </c>
      <c r="AJ762" s="24">
        <v>215</v>
      </c>
      <c r="AK762" s="24">
        <v>234</v>
      </c>
      <c r="AL762" s="24">
        <v>147</v>
      </c>
      <c r="AM762" s="24">
        <v>439</v>
      </c>
      <c r="AN762" s="24">
        <v>421</v>
      </c>
      <c r="AO762" s="24">
        <v>458</v>
      </c>
      <c r="AP762" s="24">
        <v>477</v>
      </c>
      <c r="AQ762" s="24">
        <v>395</v>
      </c>
      <c r="AR762" s="24">
        <v>555</v>
      </c>
      <c r="AS762" s="24">
        <v>537</v>
      </c>
      <c r="AT762" s="24">
        <v>599</v>
      </c>
      <c r="AU762" s="24">
        <v>618</v>
      </c>
      <c r="AV762" s="24">
        <v>506</v>
      </c>
      <c r="AW762" s="24">
        <v>57</v>
      </c>
      <c r="AX762" s="24">
        <v>44</v>
      </c>
      <c r="AY762" s="24">
        <v>76</v>
      </c>
      <c r="AZ762" s="24">
        <v>125</v>
      </c>
      <c r="BA762" s="24">
        <v>13</v>
      </c>
      <c r="BD762" s="24">
        <v>373</v>
      </c>
      <c r="BE762" s="24">
        <v>241</v>
      </c>
      <c r="BF762" s="24">
        <v>114</v>
      </c>
      <c r="BG762" s="24">
        <v>607</v>
      </c>
      <c r="BH762" s="24">
        <v>480</v>
      </c>
      <c r="BI762" s="24">
        <v>279</v>
      </c>
      <c r="BJ762" s="24">
        <v>172</v>
      </c>
      <c r="BK762" s="24">
        <v>45</v>
      </c>
      <c r="BL762" s="24">
        <v>538</v>
      </c>
      <c r="BM762" s="24">
        <v>406</v>
      </c>
      <c r="BN762" s="24">
        <v>335</v>
      </c>
      <c r="BO762" s="24">
        <v>203</v>
      </c>
      <c r="BP762" s="24">
        <v>96</v>
      </c>
      <c r="BQ762" s="24">
        <v>594</v>
      </c>
      <c r="BR762" s="24">
        <v>462</v>
      </c>
      <c r="BS762" s="24">
        <v>261</v>
      </c>
      <c r="BT762" s="24">
        <v>134</v>
      </c>
      <c r="BU762" s="24">
        <v>2</v>
      </c>
      <c r="BV762" s="24">
        <v>525</v>
      </c>
      <c r="BW762" s="24">
        <v>393</v>
      </c>
      <c r="BX762" s="24">
        <v>317</v>
      </c>
      <c r="BY762" s="24">
        <v>190</v>
      </c>
      <c r="BZ762" s="24">
        <v>58</v>
      </c>
      <c r="CA762" s="24">
        <v>551</v>
      </c>
      <c r="CB762" s="24">
        <v>449</v>
      </c>
    </row>
    <row r="763" spans="2:80" ht="15" x14ac:dyDescent="0.25">
      <c r="B763" s="24">
        <v>576</v>
      </c>
      <c r="C763" s="24">
        <v>507</v>
      </c>
      <c r="D763" s="24">
        <v>563</v>
      </c>
      <c r="E763" s="24">
        <v>619</v>
      </c>
      <c r="F763" s="24">
        <v>550</v>
      </c>
      <c r="G763" s="24">
        <v>215</v>
      </c>
      <c r="H763" s="24">
        <v>141</v>
      </c>
      <c r="I763" s="24">
        <v>197</v>
      </c>
      <c r="J763" s="24">
        <v>228</v>
      </c>
      <c r="K763" s="24">
        <v>159</v>
      </c>
      <c r="L763" s="24">
        <v>474</v>
      </c>
      <c r="M763" s="24">
        <v>380</v>
      </c>
      <c r="N763" s="24">
        <v>431</v>
      </c>
      <c r="O763" s="24">
        <v>487</v>
      </c>
      <c r="P763" s="24">
        <v>418</v>
      </c>
      <c r="Q763" s="24">
        <v>83</v>
      </c>
      <c r="R763" s="24">
        <v>14</v>
      </c>
      <c r="S763" s="24">
        <v>70</v>
      </c>
      <c r="T763" s="24">
        <v>121</v>
      </c>
      <c r="U763" s="24">
        <v>27</v>
      </c>
      <c r="V763" s="24">
        <v>342</v>
      </c>
      <c r="W763" s="24">
        <v>273</v>
      </c>
      <c r="X763" s="24">
        <v>304</v>
      </c>
      <c r="Y763" s="24">
        <v>360</v>
      </c>
      <c r="Z763" s="24">
        <v>286</v>
      </c>
      <c r="AC763" s="24">
        <v>292</v>
      </c>
      <c r="AD763" s="24">
        <v>373</v>
      </c>
      <c r="AE763" s="24">
        <v>304</v>
      </c>
      <c r="AF763" s="24">
        <v>260</v>
      </c>
      <c r="AG763" s="24">
        <v>336</v>
      </c>
      <c r="AH763" s="24">
        <v>165</v>
      </c>
      <c r="AI763" s="24">
        <v>241</v>
      </c>
      <c r="AJ763" s="24">
        <v>197</v>
      </c>
      <c r="AK763" s="24">
        <v>128</v>
      </c>
      <c r="AL763" s="24">
        <v>209</v>
      </c>
      <c r="AM763" s="24">
        <v>408</v>
      </c>
      <c r="AN763" s="24">
        <v>489</v>
      </c>
      <c r="AO763" s="24">
        <v>445</v>
      </c>
      <c r="AP763" s="24">
        <v>396</v>
      </c>
      <c r="AQ763" s="24">
        <v>452</v>
      </c>
      <c r="AR763" s="24">
        <v>549</v>
      </c>
      <c r="AS763" s="24">
        <v>605</v>
      </c>
      <c r="AT763" s="24">
        <v>556</v>
      </c>
      <c r="AU763" s="24">
        <v>512</v>
      </c>
      <c r="AV763" s="24">
        <v>593</v>
      </c>
      <c r="AW763" s="24">
        <v>26</v>
      </c>
      <c r="AX763" s="24">
        <v>107</v>
      </c>
      <c r="AY763" s="24">
        <v>63</v>
      </c>
      <c r="AZ763" s="24">
        <v>19</v>
      </c>
      <c r="BA763" s="24">
        <v>100</v>
      </c>
      <c r="BD763" s="24">
        <v>388</v>
      </c>
      <c r="BE763" s="24">
        <v>256</v>
      </c>
      <c r="BF763" s="24">
        <v>129</v>
      </c>
      <c r="BG763" s="24">
        <v>22</v>
      </c>
      <c r="BH763" s="24">
        <v>520</v>
      </c>
      <c r="BI763" s="24">
        <v>444</v>
      </c>
      <c r="BJ763" s="24">
        <v>312</v>
      </c>
      <c r="BK763" s="24">
        <v>185</v>
      </c>
      <c r="BL763" s="24">
        <v>53</v>
      </c>
      <c r="BM763" s="24">
        <v>571</v>
      </c>
      <c r="BN763" s="24">
        <v>500</v>
      </c>
      <c r="BO763" s="24">
        <v>368</v>
      </c>
      <c r="BP763" s="24">
        <v>236</v>
      </c>
      <c r="BQ763" s="24">
        <v>109</v>
      </c>
      <c r="BR763" s="24">
        <v>602</v>
      </c>
      <c r="BS763" s="24">
        <v>401</v>
      </c>
      <c r="BT763" s="24">
        <v>299</v>
      </c>
      <c r="BU763" s="24">
        <v>167</v>
      </c>
      <c r="BV763" s="24">
        <v>40</v>
      </c>
      <c r="BW763" s="24">
        <v>533</v>
      </c>
      <c r="BX763" s="24">
        <v>457</v>
      </c>
      <c r="BY763" s="24">
        <v>330</v>
      </c>
      <c r="BZ763" s="24">
        <v>223</v>
      </c>
      <c r="CA763" s="24">
        <v>91</v>
      </c>
      <c r="CB763" s="24">
        <v>589</v>
      </c>
    </row>
    <row r="764" spans="2:80" ht="15" x14ac:dyDescent="0.25">
      <c r="B764" s="24">
        <v>569</v>
      </c>
      <c r="C764" s="24">
        <v>625</v>
      </c>
      <c r="D764" s="24">
        <v>526</v>
      </c>
      <c r="E764" s="24">
        <v>582</v>
      </c>
      <c r="F764" s="24">
        <v>513</v>
      </c>
      <c r="G764" s="24">
        <v>178</v>
      </c>
      <c r="H764" s="24">
        <v>234</v>
      </c>
      <c r="I764" s="24">
        <v>165</v>
      </c>
      <c r="J764" s="24">
        <v>216</v>
      </c>
      <c r="K764" s="24">
        <v>147</v>
      </c>
      <c r="L764" s="24">
        <v>437</v>
      </c>
      <c r="M764" s="24">
        <v>493</v>
      </c>
      <c r="N764" s="24">
        <v>424</v>
      </c>
      <c r="O764" s="24">
        <v>455</v>
      </c>
      <c r="P764" s="24">
        <v>381</v>
      </c>
      <c r="Q764" s="24">
        <v>71</v>
      </c>
      <c r="R764" s="24">
        <v>102</v>
      </c>
      <c r="S764" s="24">
        <v>33</v>
      </c>
      <c r="T764" s="24">
        <v>89</v>
      </c>
      <c r="U764" s="24">
        <v>20</v>
      </c>
      <c r="V764" s="24">
        <v>310</v>
      </c>
      <c r="W764" s="24">
        <v>361</v>
      </c>
      <c r="X764" s="24">
        <v>292</v>
      </c>
      <c r="Y764" s="24">
        <v>348</v>
      </c>
      <c r="Z764" s="24">
        <v>254</v>
      </c>
      <c r="AC764" s="24">
        <v>354</v>
      </c>
      <c r="AD764" s="24">
        <v>267</v>
      </c>
      <c r="AE764" s="24">
        <v>286</v>
      </c>
      <c r="AF764" s="24">
        <v>348</v>
      </c>
      <c r="AG764" s="24">
        <v>310</v>
      </c>
      <c r="AH764" s="24">
        <v>247</v>
      </c>
      <c r="AI764" s="24">
        <v>140</v>
      </c>
      <c r="AJ764" s="24">
        <v>159</v>
      </c>
      <c r="AK764" s="24">
        <v>216</v>
      </c>
      <c r="AL764" s="24">
        <v>178</v>
      </c>
      <c r="AM764" s="24">
        <v>495</v>
      </c>
      <c r="AN764" s="24">
        <v>383</v>
      </c>
      <c r="AO764" s="24">
        <v>402</v>
      </c>
      <c r="AP764" s="24">
        <v>464</v>
      </c>
      <c r="AQ764" s="24">
        <v>446</v>
      </c>
      <c r="AR764" s="24">
        <v>606</v>
      </c>
      <c r="AS764" s="24">
        <v>524</v>
      </c>
      <c r="AT764" s="24">
        <v>543</v>
      </c>
      <c r="AU764" s="24">
        <v>580</v>
      </c>
      <c r="AV764" s="24">
        <v>562</v>
      </c>
      <c r="AW764" s="24">
        <v>113</v>
      </c>
      <c r="AX764" s="24">
        <v>1</v>
      </c>
      <c r="AY764" s="24">
        <v>50</v>
      </c>
      <c r="AZ764" s="24">
        <v>82</v>
      </c>
      <c r="BA764" s="24">
        <v>69</v>
      </c>
      <c r="BD764" s="24">
        <v>528</v>
      </c>
      <c r="BE764" s="24">
        <v>421</v>
      </c>
      <c r="BF764" s="24">
        <v>294</v>
      </c>
      <c r="BG764" s="24">
        <v>162</v>
      </c>
      <c r="BH764" s="24">
        <v>35</v>
      </c>
      <c r="BI764" s="24">
        <v>584</v>
      </c>
      <c r="BJ764" s="24">
        <v>452</v>
      </c>
      <c r="BK764" s="24">
        <v>350</v>
      </c>
      <c r="BL764" s="24">
        <v>218</v>
      </c>
      <c r="BM764" s="24">
        <v>86</v>
      </c>
      <c r="BN764" s="24">
        <v>515</v>
      </c>
      <c r="BO764" s="24">
        <v>383</v>
      </c>
      <c r="BP764" s="24">
        <v>251</v>
      </c>
      <c r="BQ764" s="24">
        <v>149</v>
      </c>
      <c r="BR764" s="24">
        <v>17</v>
      </c>
      <c r="BS764" s="24">
        <v>566</v>
      </c>
      <c r="BT764" s="24">
        <v>439</v>
      </c>
      <c r="BU764" s="24">
        <v>307</v>
      </c>
      <c r="BV764" s="24">
        <v>180</v>
      </c>
      <c r="BW764" s="24">
        <v>73</v>
      </c>
      <c r="BX764" s="24">
        <v>622</v>
      </c>
      <c r="BY764" s="24">
        <v>495</v>
      </c>
      <c r="BZ764" s="24">
        <v>363</v>
      </c>
      <c r="CA764" s="24">
        <v>231</v>
      </c>
      <c r="CB764" s="24">
        <v>104</v>
      </c>
    </row>
    <row r="765" spans="2:80" ht="15" x14ac:dyDescent="0.25">
      <c r="B765" s="24">
        <v>532</v>
      </c>
      <c r="C765" s="24">
        <v>588</v>
      </c>
      <c r="D765" s="24">
        <v>519</v>
      </c>
      <c r="E765" s="24">
        <v>575</v>
      </c>
      <c r="F765" s="24">
        <v>601</v>
      </c>
      <c r="G765" s="24">
        <v>166</v>
      </c>
      <c r="H765" s="24">
        <v>222</v>
      </c>
      <c r="I765" s="24">
        <v>128</v>
      </c>
      <c r="J765" s="24">
        <v>184</v>
      </c>
      <c r="K765" s="24">
        <v>240</v>
      </c>
      <c r="L765" s="24">
        <v>405</v>
      </c>
      <c r="M765" s="24">
        <v>456</v>
      </c>
      <c r="N765" s="24">
        <v>387</v>
      </c>
      <c r="O765" s="24">
        <v>443</v>
      </c>
      <c r="P765" s="24">
        <v>499</v>
      </c>
      <c r="Q765" s="24">
        <v>39</v>
      </c>
      <c r="R765" s="24">
        <v>95</v>
      </c>
      <c r="S765" s="24">
        <v>21</v>
      </c>
      <c r="T765" s="24">
        <v>52</v>
      </c>
      <c r="U765" s="24">
        <v>108</v>
      </c>
      <c r="V765" s="24">
        <v>298</v>
      </c>
      <c r="W765" s="24">
        <v>329</v>
      </c>
      <c r="X765" s="24">
        <v>260</v>
      </c>
      <c r="Y765" s="24">
        <v>311</v>
      </c>
      <c r="Z765" s="24">
        <v>367</v>
      </c>
      <c r="AC765" s="24">
        <v>335</v>
      </c>
      <c r="AD765" s="24">
        <v>311</v>
      </c>
      <c r="AE765" s="24">
        <v>273</v>
      </c>
      <c r="AF765" s="24">
        <v>279</v>
      </c>
      <c r="AG765" s="24">
        <v>367</v>
      </c>
      <c r="AH765" s="24">
        <v>203</v>
      </c>
      <c r="AI765" s="24">
        <v>184</v>
      </c>
      <c r="AJ765" s="24">
        <v>141</v>
      </c>
      <c r="AK765" s="24">
        <v>172</v>
      </c>
      <c r="AL765" s="24">
        <v>240</v>
      </c>
      <c r="AM765" s="24">
        <v>471</v>
      </c>
      <c r="AN765" s="24">
        <v>427</v>
      </c>
      <c r="AO765" s="24">
        <v>389</v>
      </c>
      <c r="AP765" s="24">
        <v>420</v>
      </c>
      <c r="AQ765" s="24">
        <v>483</v>
      </c>
      <c r="AR765" s="24">
        <v>587</v>
      </c>
      <c r="AS765" s="24">
        <v>568</v>
      </c>
      <c r="AT765" s="24">
        <v>505</v>
      </c>
      <c r="AU765" s="24">
        <v>531</v>
      </c>
      <c r="AV765" s="24">
        <v>624</v>
      </c>
      <c r="AW765" s="24">
        <v>94</v>
      </c>
      <c r="AX765" s="24">
        <v>75</v>
      </c>
      <c r="AY765" s="24">
        <v>7</v>
      </c>
      <c r="AZ765" s="24">
        <v>38</v>
      </c>
      <c r="BA765" s="24">
        <v>101</v>
      </c>
      <c r="BD765" s="24">
        <v>68</v>
      </c>
      <c r="BE765" s="24">
        <v>561</v>
      </c>
      <c r="BF765" s="24">
        <v>434</v>
      </c>
      <c r="BG765" s="24">
        <v>302</v>
      </c>
      <c r="BH765" s="24">
        <v>200</v>
      </c>
      <c r="BI765" s="24">
        <v>124</v>
      </c>
      <c r="BJ765" s="24">
        <v>617</v>
      </c>
      <c r="BK765" s="24">
        <v>490</v>
      </c>
      <c r="BL765" s="24">
        <v>358</v>
      </c>
      <c r="BM765" s="24">
        <v>226</v>
      </c>
      <c r="BN765" s="24">
        <v>30</v>
      </c>
      <c r="BO765" s="24">
        <v>548</v>
      </c>
      <c r="BP765" s="24">
        <v>416</v>
      </c>
      <c r="BQ765" s="24">
        <v>289</v>
      </c>
      <c r="BR765" s="24">
        <v>157</v>
      </c>
      <c r="BS765" s="24">
        <v>81</v>
      </c>
      <c r="BT765" s="24">
        <v>579</v>
      </c>
      <c r="BU765" s="24">
        <v>472</v>
      </c>
      <c r="BV765" s="24">
        <v>345</v>
      </c>
      <c r="BW765" s="24">
        <v>213</v>
      </c>
      <c r="BX765" s="24">
        <v>12</v>
      </c>
      <c r="BY765" s="24">
        <v>510</v>
      </c>
      <c r="BZ765" s="24">
        <v>378</v>
      </c>
      <c r="CA765" s="24">
        <v>271</v>
      </c>
      <c r="CB765" s="24">
        <v>144</v>
      </c>
    </row>
    <row r="766" spans="2:80" ht="15" x14ac:dyDescent="0.25">
      <c r="B766" s="24">
        <v>377</v>
      </c>
      <c r="C766" s="24">
        <v>433</v>
      </c>
      <c r="D766" s="24">
        <v>489</v>
      </c>
      <c r="E766" s="24">
        <v>420</v>
      </c>
      <c r="F766" s="24">
        <v>471</v>
      </c>
      <c r="G766" s="24">
        <v>11</v>
      </c>
      <c r="H766" s="24">
        <v>67</v>
      </c>
      <c r="I766" s="24">
        <v>123</v>
      </c>
      <c r="J766" s="24">
        <v>29</v>
      </c>
      <c r="K766" s="24">
        <v>85</v>
      </c>
      <c r="L766" s="24">
        <v>275</v>
      </c>
      <c r="M766" s="24">
        <v>301</v>
      </c>
      <c r="N766" s="24">
        <v>357</v>
      </c>
      <c r="O766" s="24">
        <v>288</v>
      </c>
      <c r="P766" s="24">
        <v>344</v>
      </c>
      <c r="Q766" s="24">
        <v>509</v>
      </c>
      <c r="R766" s="24">
        <v>565</v>
      </c>
      <c r="S766" s="24">
        <v>616</v>
      </c>
      <c r="T766" s="24">
        <v>547</v>
      </c>
      <c r="U766" s="24">
        <v>578</v>
      </c>
      <c r="V766" s="24">
        <v>143</v>
      </c>
      <c r="W766" s="24">
        <v>199</v>
      </c>
      <c r="X766" s="24">
        <v>230</v>
      </c>
      <c r="Y766" s="24">
        <v>156</v>
      </c>
      <c r="Z766" s="24">
        <v>212</v>
      </c>
      <c r="AC766" s="24">
        <v>127</v>
      </c>
      <c r="AD766" s="24">
        <v>220</v>
      </c>
      <c r="AE766" s="24">
        <v>246</v>
      </c>
      <c r="AF766" s="24">
        <v>183</v>
      </c>
      <c r="AG766" s="24">
        <v>164</v>
      </c>
      <c r="AH766" s="24">
        <v>511</v>
      </c>
      <c r="AI766" s="24">
        <v>579</v>
      </c>
      <c r="AJ766" s="24">
        <v>610</v>
      </c>
      <c r="AK766" s="24">
        <v>567</v>
      </c>
      <c r="AL766" s="24">
        <v>548</v>
      </c>
      <c r="AM766" s="24">
        <v>275</v>
      </c>
      <c r="AN766" s="24">
        <v>338</v>
      </c>
      <c r="AO766" s="24">
        <v>369</v>
      </c>
      <c r="AP766" s="24">
        <v>301</v>
      </c>
      <c r="AQ766" s="24">
        <v>282</v>
      </c>
      <c r="AR766" s="24">
        <v>9</v>
      </c>
      <c r="AS766" s="24">
        <v>97</v>
      </c>
      <c r="AT766" s="24">
        <v>103</v>
      </c>
      <c r="AU766" s="24">
        <v>65</v>
      </c>
      <c r="AV766" s="24">
        <v>41</v>
      </c>
      <c r="AW766" s="24">
        <v>393</v>
      </c>
      <c r="AX766" s="24">
        <v>456</v>
      </c>
      <c r="AY766" s="24">
        <v>487</v>
      </c>
      <c r="AZ766" s="24">
        <v>449</v>
      </c>
      <c r="BA766" s="24">
        <v>405</v>
      </c>
      <c r="BD766" s="24">
        <v>285</v>
      </c>
      <c r="BE766" s="24">
        <v>153</v>
      </c>
      <c r="BF766" s="24">
        <v>46</v>
      </c>
      <c r="BG766" s="24">
        <v>544</v>
      </c>
      <c r="BH766" s="24">
        <v>412</v>
      </c>
      <c r="BI766" s="24">
        <v>336</v>
      </c>
      <c r="BJ766" s="24">
        <v>209</v>
      </c>
      <c r="BK766" s="24">
        <v>77</v>
      </c>
      <c r="BL766" s="24">
        <v>600</v>
      </c>
      <c r="BM766" s="24">
        <v>468</v>
      </c>
      <c r="BN766" s="24">
        <v>267</v>
      </c>
      <c r="BO766" s="24">
        <v>140</v>
      </c>
      <c r="BP766" s="24">
        <v>8</v>
      </c>
      <c r="BQ766" s="24">
        <v>501</v>
      </c>
      <c r="BR766" s="24">
        <v>399</v>
      </c>
      <c r="BS766" s="24">
        <v>323</v>
      </c>
      <c r="BT766" s="24">
        <v>191</v>
      </c>
      <c r="BU766" s="24">
        <v>64</v>
      </c>
      <c r="BV766" s="24">
        <v>557</v>
      </c>
      <c r="BW766" s="24">
        <v>430</v>
      </c>
      <c r="BX766" s="24">
        <v>354</v>
      </c>
      <c r="BY766" s="24">
        <v>247</v>
      </c>
      <c r="BZ766" s="24">
        <v>120</v>
      </c>
      <c r="CA766" s="24">
        <v>613</v>
      </c>
      <c r="CB766" s="24">
        <v>481</v>
      </c>
    </row>
    <row r="767" spans="2:80" ht="15" x14ac:dyDescent="0.25">
      <c r="B767" s="24">
        <v>495</v>
      </c>
      <c r="C767" s="24">
        <v>421</v>
      </c>
      <c r="D767" s="24">
        <v>452</v>
      </c>
      <c r="E767" s="24">
        <v>383</v>
      </c>
      <c r="F767" s="24">
        <v>439</v>
      </c>
      <c r="G767" s="24">
        <v>104</v>
      </c>
      <c r="H767" s="24">
        <v>35</v>
      </c>
      <c r="I767" s="24">
        <v>86</v>
      </c>
      <c r="J767" s="24">
        <v>17</v>
      </c>
      <c r="K767" s="24">
        <v>73</v>
      </c>
      <c r="L767" s="24">
        <v>363</v>
      </c>
      <c r="M767" s="24">
        <v>294</v>
      </c>
      <c r="N767" s="24">
        <v>350</v>
      </c>
      <c r="O767" s="24">
        <v>251</v>
      </c>
      <c r="P767" s="24">
        <v>307</v>
      </c>
      <c r="Q767" s="24">
        <v>622</v>
      </c>
      <c r="R767" s="24">
        <v>528</v>
      </c>
      <c r="S767" s="24">
        <v>584</v>
      </c>
      <c r="T767" s="24">
        <v>515</v>
      </c>
      <c r="U767" s="24">
        <v>566</v>
      </c>
      <c r="V767" s="24">
        <v>231</v>
      </c>
      <c r="W767" s="24">
        <v>162</v>
      </c>
      <c r="X767" s="24">
        <v>218</v>
      </c>
      <c r="Y767" s="24">
        <v>149</v>
      </c>
      <c r="Z767" s="24">
        <v>180</v>
      </c>
      <c r="AC767" s="24">
        <v>189</v>
      </c>
      <c r="AD767" s="24">
        <v>171</v>
      </c>
      <c r="AE767" s="24">
        <v>208</v>
      </c>
      <c r="AF767" s="24">
        <v>227</v>
      </c>
      <c r="AG767" s="24">
        <v>145</v>
      </c>
      <c r="AH767" s="24">
        <v>573</v>
      </c>
      <c r="AI767" s="24">
        <v>535</v>
      </c>
      <c r="AJ767" s="24">
        <v>592</v>
      </c>
      <c r="AK767" s="24">
        <v>611</v>
      </c>
      <c r="AL767" s="24">
        <v>504</v>
      </c>
      <c r="AM767" s="24">
        <v>307</v>
      </c>
      <c r="AN767" s="24">
        <v>294</v>
      </c>
      <c r="AO767" s="24">
        <v>326</v>
      </c>
      <c r="AP767" s="24">
        <v>375</v>
      </c>
      <c r="AQ767" s="24">
        <v>263</v>
      </c>
      <c r="AR767" s="24">
        <v>66</v>
      </c>
      <c r="AS767" s="24">
        <v>28</v>
      </c>
      <c r="AT767" s="24">
        <v>90</v>
      </c>
      <c r="AU767" s="24">
        <v>109</v>
      </c>
      <c r="AV767" s="24">
        <v>22</v>
      </c>
      <c r="AW767" s="24">
        <v>430</v>
      </c>
      <c r="AX767" s="24">
        <v>412</v>
      </c>
      <c r="AY767" s="24">
        <v>474</v>
      </c>
      <c r="AZ767" s="24">
        <v>493</v>
      </c>
      <c r="BA767" s="24">
        <v>381</v>
      </c>
      <c r="BD767" s="24">
        <v>450</v>
      </c>
      <c r="BE767" s="24">
        <v>318</v>
      </c>
      <c r="BF767" s="24">
        <v>186</v>
      </c>
      <c r="BG767" s="24">
        <v>59</v>
      </c>
      <c r="BH767" s="24">
        <v>552</v>
      </c>
      <c r="BI767" s="24">
        <v>476</v>
      </c>
      <c r="BJ767" s="24">
        <v>374</v>
      </c>
      <c r="BK767" s="24">
        <v>242</v>
      </c>
      <c r="BL767" s="24">
        <v>115</v>
      </c>
      <c r="BM767" s="24">
        <v>608</v>
      </c>
      <c r="BN767" s="24">
        <v>407</v>
      </c>
      <c r="BO767" s="24">
        <v>280</v>
      </c>
      <c r="BP767" s="24">
        <v>173</v>
      </c>
      <c r="BQ767" s="24">
        <v>41</v>
      </c>
      <c r="BR767" s="24">
        <v>539</v>
      </c>
      <c r="BS767" s="24">
        <v>463</v>
      </c>
      <c r="BT767" s="24">
        <v>331</v>
      </c>
      <c r="BU767" s="24">
        <v>204</v>
      </c>
      <c r="BV767" s="24">
        <v>97</v>
      </c>
      <c r="BW767" s="24">
        <v>595</v>
      </c>
      <c r="BX767" s="24">
        <v>394</v>
      </c>
      <c r="BY767" s="24">
        <v>262</v>
      </c>
      <c r="BZ767" s="24">
        <v>135</v>
      </c>
      <c r="CA767" s="24">
        <v>3</v>
      </c>
      <c r="CB767" s="24">
        <v>521</v>
      </c>
    </row>
    <row r="768" spans="2:80" ht="15" x14ac:dyDescent="0.25">
      <c r="B768" s="24">
        <v>458</v>
      </c>
      <c r="C768" s="24">
        <v>389</v>
      </c>
      <c r="D768" s="24">
        <v>445</v>
      </c>
      <c r="E768" s="24">
        <v>496</v>
      </c>
      <c r="F768" s="24">
        <v>402</v>
      </c>
      <c r="G768" s="24">
        <v>92</v>
      </c>
      <c r="H768" s="24">
        <v>23</v>
      </c>
      <c r="I768" s="24">
        <v>54</v>
      </c>
      <c r="J768" s="24">
        <v>110</v>
      </c>
      <c r="K768" s="24">
        <v>36</v>
      </c>
      <c r="L768" s="24">
        <v>326</v>
      </c>
      <c r="M768" s="24">
        <v>257</v>
      </c>
      <c r="N768" s="24">
        <v>313</v>
      </c>
      <c r="O768" s="24">
        <v>369</v>
      </c>
      <c r="P768" s="24">
        <v>300</v>
      </c>
      <c r="Q768" s="24">
        <v>590</v>
      </c>
      <c r="R768" s="24">
        <v>516</v>
      </c>
      <c r="S768" s="24">
        <v>572</v>
      </c>
      <c r="T768" s="24">
        <v>603</v>
      </c>
      <c r="U768" s="24">
        <v>534</v>
      </c>
      <c r="V768" s="24">
        <v>224</v>
      </c>
      <c r="W768" s="24">
        <v>130</v>
      </c>
      <c r="X768" s="24">
        <v>181</v>
      </c>
      <c r="Y768" s="24">
        <v>237</v>
      </c>
      <c r="Z768" s="24">
        <v>168</v>
      </c>
      <c r="AC768" s="24">
        <v>158</v>
      </c>
      <c r="AD768" s="24">
        <v>239</v>
      </c>
      <c r="AE768" s="24">
        <v>195</v>
      </c>
      <c r="AF768" s="24">
        <v>146</v>
      </c>
      <c r="AG768" s="24">
        <v>202</v>
      </c>
      <c r="AH768" s="24">
        <v>542</v>
      </c>
      <c r="AI768" s="24">
        <v>623</v>
      </c>
      <c r="AJ768" s="24">
        <v>554</v>
      </c>
      <c r="AK768" s="24">
        <v>510</v>
      </c>
      <c r="AL768" s="24">
        <v>586</v>
      </c>
      <c r="AM768" s="24">
        <v>276</v>
      </c>
      <c r="AN768" s="24">
        <v>357</v>
      </c>
      <c r="AO768" s="24">
        <v>313</v>
      </c>
      <c r="AP768" s="24">
        <v>269</v>
      </c>
      <c r="AQ768" s="24">
        <v>350</v>
      </c>
      <c r="AR768" s="24">
        <v>40</v>
      </c>
      <c r="AS768" s="24">
        <v>116</v>
      </c>
      <c r="AT768" s="24">
        <v>72</v>
      </c>
      <c r="AU768" s="24">
        <v>3</v>
      </c>
      <c r="AV768" s="24">
        <v>84</v>
      </c>
      <c r="AW768" s="24">
        <v>424</v>
      </c>
      <c r="AX768" s="24">
        <v>480</v>
      </c>
      <c r="AY768" s="24">
        <v>431</v>
      </c>
      <c r="AZ768" s="24">
        <v>387</v>
      </c>
      <c r="BA768" s="24">
        <v>468</v>
      </c>
      <c r="BD768" s="24">
        <v>590</v>
      </c>
      <c r="BE768" s="24">
        <v>458</v>
      </c>
      <c r="BF768" s="24">
        <v>326</v>
      </c>
      <c r="BG768" s="24">
        <v>224</v>
      </c>
      <c r="BH768" s="24">
        <v>92</v>
      </c>
      <c r="BI768" s="24">
        <v>516</v>
      </c>
      <c r="BJ768" s="24">
        <v>389</v>
      </c>
      <c r="BK768" s="24">
        <v>257</v>
      </c>
      <c r="BL768" s="24">
        <v>130</v>
      </c>
      <c r="BM768" s="24">
        <v>23</v>
      </c>
      <c r="BN768" s="24">
        <v>572</v>
      </c>
      <c r="BO768" s="24">
        <v>445</v>
      </c>
      <c r="BP768" s="24">
        <v>313</v>
      </c>
      <c r="BQ768" s="24">
        <v>181</v>
      </c>
      <c r="BR768" s="24">
        <v>54</v>
      </c>
      <c r="BS768" s="24">
        <v>603</v>
      </c>
      <c r="BT768" s="24">
        <v>496</v>
      </c>
      <c r="BU768" s="24">
        <v>369</v>
      </c>
      <c r="BV768" s="24">
        <v>237</v>
      </c>
      <c r="BW768" s="24">
        <v>110</v>
      </c>
      <c r="BX768" s="24">
        <v>534</v>
      </c>
      <c r="BY768" s="24">
        <v>402</v>
      </c>
      <c r="BZ768" s="24">
        <v>300</v>
      </c>
      <c r="CA768" s="24">
        <v>168</v>
      </c>
      <c r="CB768" s="24">
        <v>36</v>
      </c>
    </row>
    <row r="769" spans="2:80" ht="15" x14ac:dyDescent="0.25">
      <c r="B769" s="24">
        <v>446</v>
      </c>
      <c r="C769" s="24">
        <v>477</v>
      </c>
      <c r="D769" s="24">
        <v>408</v>
      </c>
      <c r="E769" s="24">
        <v>464</v>
      </c>
      <c r="F769" s="24">
        <v>395</v>
      </c>
      <c r="G769" s="24">
        <v>60</v>
      </c>
      <c r="H769" s="24">
        <v>111</v>
      </c>
      <c r="I769" s="24">
        <v>42</v>
      </c>
      <c r="J769" s="24">
        <v>98</v>
      </c>
      <c r="K769" s="24">
        <v>4</v>
      </c>
      <c r="L769" s="24">
        <v>319</v>
      </c>
      <c r="M769" s="24">
        <v>375</v>
      </c>
      <c r="N769" s="24">
        <v>276</v>
      </c>
      <c r="O769" s="24">
        <v>332</v>
      </c>
      <c r="P769" s="24">
        <v>263</v>
      </c>
      <c r="Q769" s="24">
        <v>553</v>
      </c>
      <c r="R769" s="24">
        <v>609</v>
      </c>
      <c r="S769" s="24">
        <v>540</v>
      </c>
      <c r="T769" s="24">
        <v>591</v>
      </c>
      <c r="U769" s="24">
        <v>522</v>
      </c>
      <c r="V769" s="24">
        <v>187</v>
      </c>
      <c r="W769" s="24">
        <v>243</v>
      </c>
      <c r="X769" s="24">
        <v>174</v>
      </c>
      <c r="Y769" s="24">
        <v>205</v>
      </c>
      <c r="Z769" s="24">
        <v>131</v>
      </c>
      <c r="AC769" s="24">
        <v>245</v>
      </c>
      <c r="AD769" s="24">
        <v>133</v>
      </c>
      <c r="AE769" s="24">
        <v>152</v>
      </c>
      <c r="AF769" s="24">
        <v>214</v>
      </c>
      <c r="AG769" s="24">
        <v>196</v>
      </c>
      <c r="AH769" s="24">
        <v>604</v>
      </c>
      <c r="AI769" s="24">
        <v>517</v>
      </c>
      <c r="AJ769" s="24">
        <v>536</v>
      </c>
      <c r="AK769" s="24">
        <v>598</v>
      </c>
      <c r="AL769" s="24">
        <v>560</v>
      </c>
      <c r="AM769" s="24">
        <v>363</v>
      </c>
      <c r="AN769" s="24">
        <v>251</v>
      </c>
      <c r="AO769" s="24">
        <v>300</v>
      </c>
      <c r="AP769" s="24">
        <v>332</v>
      </c>
      <c r="AQ769" s="24">
        <v>319</v>
      </c>
      <c r="AR769" s="24">
        <v>122</v>
      </c>
      <c r="AS769" s="24">
        <v>15</v>
      </c>
      <c r="AT769" s="24">
        <v>34</v>
      </c>
      <c r="AU769" s="24">
        <v>91</v>
      </c>
      <c r="AV769" s="24">
        <v>53</v>
      </c>
      <c r="AW769" s="24">
        <v>481</v>
      </c>
      <c r="AX769" s="24">
        <v>399</v>
      </c>
      <c r="AY769" s="24">
        <v>418</v>
      </c>
      <c r="AZ769" s="24">
        <v>455</v>
      </c>
      <c r="BA769" s="24">
        <v>437</v>
      </c>
      <c r="BD769" s="24">
        <v>105</v>
      </c>
      <c r="BE769" s="24">
        <v>623</v>
      </c>
      <c r="BF769" s="24">
        <v>491</v>
      </c>
      <c r="BG769" s="24">
        <v>364</v>
      </c>
      <c r="BH769" s="24">
        <v>232</v>
      </c>
      <c r="BI769" s="24">
        <v>31</v>
      </c>
      <c r="BJ769" s="24">
        <v>529</v>
      </c>
      <c r="BK769" s="24">
        <v>422</v>
      </c>
      <c r="BL769" s="24">
        <v>295</v>
      </c>
      <c r="BM769" s="24">
        <v>163</v>
      </c>
      <c r="BN769" s="24">
        <v>87</v>
      </c>
      <c r="BO769" s="24">
        <v>585</v>
      </c>
      <c r="BP769" s="24">
        <v>453</v>
      </c>
      <c r="BQ769" s="24">
        <v>346</v>
      </c>
      <c r="BR769" s="24">
        <v>219</v>
      </c>
      <c r="BS769" s="24">
        <v>18</v>
      </c>
      <c r="BT769" s="24">
        <v>511</v>
      </c>
      <c r="BU769" s="24">
        <v>384</v>
      </c>
      <c r="BV769" s="24">
        <v>252</v>
      </c>
      <c r="BW769" s="24">
        <v>150</v>
      </c>
      <c r="BX769" s="24">
        <v>74</v>
      </c>
      <c r="BY769" s="24">
        <v>567</v>
      </c>
      <c r="BZ769" s="24">
        <v>440</v>
      </c>
      <c r="CA769" s="24">
        <v>308</v>
      </c>
      <c r="CB769" s="24">
        <v>176</v>
      </c>
    </row>
    <row r="770" spans="2:80" ht="15" x14ac:dyDescent="0.25">
      <c r="B770" s="24">
        <v>414</v>
      </c>
      <c r="C770" s="24">
        <v>470</v>
      </c>
      <c r="D770" s="24">
        <v>396</v>
      </c>
      <c r="E770" s="24">
        <v>427</v>
      </c>
      <c r="F770" s="24">
        <v>483</v>
      </c>
      <c r="G770" s="24">
        <v>48</v>
      </c>
      <c r="H770" s="24">
        <v>79</v>
      </c>
      <c r="I770" s="24">
        <v>10</v>
      </c>
      <c r="J770" s="24">
        <v>61</v>
      </c>
      <c r="K770" s="24">
        <v>117</v>
      </c>
      <c r="L770" s="24">
        <v>282</v>
      </c>
      <c r="M770" s="24">
        <v>338</v>
      </c>
      <c r="N770" s="24">
        <v>269</v>
      </c>
      <c r="O770" s="24">
        <v>325</v>
      </c>
      <c r="P770" s="24">
        <v>351</v>
      </c>
      <c r="Q770" s="24">
        <v>541</v>
      </c>
      <c r="R770" s="24">
        <v>597</v>
      </c>
      <c r="S770" s="24">
        <v>503</v>
      </c>
      <c r="T770" s="24">
        <v>559</v>
      </c>
      <c r="U770" s="24">
        <v>615</v>
      </c>
      <c r="V770" s="24">
        <v>155</v>
      </c>
      <c r="W770" s="24">
        <v>206</v>
      </c>
      <c r="X770" s="24">
        <v>137</v>
      </c>
      <c r="Y770" s="24">
        <v>193</v>
      </c>
      <c r="Z770" s="24">
        <v>249</v>
      </c>
      <c r="AC770" s="24">
        <v>221</v>
      </c>
      <c r="AD770" s="24">
        <v>177</v>
      </c>
      <c r="AE770" s="24">
        <v>139</v>
      </c>
      <c r="AF770" s="24">
        <v>170</v>
      </c>
      <c r="AG770" s="24">
        <v>233</v>
      </c>
      <c r="AH770" s="24">
        <v>585</v>
      </c>
      <c r="AI770" s="24">
        <v>561</v>
      </c>
      <c r="AJ770" s="24">
        <v>523</v>
      </c>
      <c r="AK770" s="24">
        <v>529</v>
      </c>
      <c r="AL770" s="24">
        <v>617</v>
      </c>
      <c r="AM770" s="24">
        <v>344</v>
      </c>
      <c r="AN770" s="24">
        <v>325</v>
      </c>
      <c r="AO770" s="24">
        <v>257</v>
      </c>
      <c r="AP770" s="24">
        <v>288</v>
      </c>
      <c r="AQ770" s="24">
        <v>351</v>
      </c>
      <c r="AR770" s="24">
        <v>78</v>
      </c>
      <c r="AS770" s="24">
        <v>59</v>
      </c>
      <c r="AT770" s="24">
        <v>16</v>
      </c>
      <c r="AU770" s="24">
        <v>47</v>
      </c>
      <c r="AV770" s="24">
        <v>115</v>
      </c>
      <c r="AW770" s="24">
        <v>462</v>
      </c>
      <c r="AX770" s="24">
        <v>443</v>
      </c>
      <c r="AY770" s="24">
        <v>380</v>
      </c>
      <c r="AZ770" s="24">
        <v>406</v>
      </c>
      <c r="BA770" s="24">
        <v>499</v>
      </c>
      <c r="BD770" s="24">
        <v>145</v>
      </c>
      <c r="BE770" s="24">
        <v>13</v>
      </c>
      <c r="BF770" s="24">
        <v>506</v>
      </c>
      <c r="BG770" s="24">
        <v>379</v>
      </c>
      <c r="BH770" s="24">
        <v>272</v>
      </c>
      <c r="BI770" s="24">
        <v>196</v>
      </c>
      <c r="BJ770" s="24">
        <v>69</v>
      </c>
      <c r="BK770" s="24">
        <v>562</v>
      </c>
      <c r="BL770" s="24">
        <v>435</v>
      </c>
      <c r="BM770" s="24">
        <v>303</v>
      </c>
      <c r="BN770" s="24">
        <v>227</v>
      </c>
      <c r="BO770" s="24">
        <v>125</v>
      </c>
      <c r="BP770" s="24">
        <v>618</v>
      </c>
      <c r="BQ770" s="24">
        <v>486</v>
      </c>
      <c r="BR770" s="24">
        <v>359</v>
      </c>
      <c r="BS770" s="24">
        <v>158</v>
      </c>
      <c r="BT770" s="24">
        <v>26</v>
      </c>
      <c r="BU770" s="24">
        <v>549</v>
      </c>
      <c r="BV770" s="24">
        <v>417</v>
      </c>
      <c r="BW770" s="24">
        <v>290</v>
      </c>
      <c r="BX770" s="24">
        <v>214</v>
      </c>
      <c r="BY770" s="24">
        <v>82</v>
      </c>
      <c r="BZ770" s="24">
        <v>580</v>
      </c>
      <c r="CA770" s="24">
        <v>473</v>
      </c>
      <c r="CB770" s="24">
        <v>341</v>
      </c>
    </row>
    <row r="771" spans="2:80" ht="15" x14ac:dyDescent="0.25">
      <c r="B771" s="24">
        <v>259</v>
      </c>
      <c r="C771" s="24">
        <v>315</v>
      </c>
      <c r="D771" s="24">
        <v>366</v>
      </c>
      <c r="E771" s="24">
        <v>297</v>
      </c>
      <c r="F771" s="24">
        <v>328</v>
      </c>
      <c r="G771" s="24">
        <v>518</v>
      </c>
      <c r="H771" s="24">
        <v>574</v>
      </c>
      <c r="I771" s="24">
        <v>605</v>
      </c>
      <c r="J771" s="24">
        <v>531</v>
      </c>
      <c r="K771" s="24">
        <v>587</v>
      </c>
      <c r="L771" s="24">
        <v>127</v>
      </c>
      <c r="M771" s="24">
        <v>183</v>
      </c>
      <c r="N771" s="24">
        <v>239</v>
      </c>
      <c r="O771" s="24">
        <v>170</v>
      </c>
      <c r="P771" s="24">
        <v>221</v>
      </c>
      <c r="Q771" s="24">
        <v>386</v>
      </c>
      <c r="R771" s="24">
        <v>442</v>
      </c>
      <c r="S771" s="24">
        <v>498</v>
      </c>
      <c r="T771" s="24">
        <v>404</v>
      </c>
      <c r="U771" s="24">
        <v>460</v>
      </c>
      <c r="V771" s="24">
        <v>25</v>
      </c>
      <c r="W771" s="24">
        <v>51</v>
      </c>
      <c r="X771" s="24">
        <v>107</v>
      </c>
      <c r="Y771" s="24">
        <v>38</v>
      </c>
      <c r="Z771" s="24">
        <v>94</v>
      </c>
      <c r="AC771" s="24">
        <v>525</v>
      </c>
      <c r="AD771" s="24">
        <v>588</v>
      </c>
      <c r="AE771" s="24">
        <v>619</v>
      </c>
      <c r="AF771" s="24">
        <v>551</v>
      </c>
      <c r="AG771" s="24">
        <v>532</v>
      </c>
      <c r="AH771" s="24">
        <v>2</v>
      </c>
      <c r="AI771" s="24">
        <v>95</v>
      </c>
      <c r="AJ771" s="24">
        <v>121</v>
      </c>
      <c r="AK771" s="24">
        <v>58</v>
      </c>
      <c r="AL771" s="24">
        <v>39</v>
      </c>
      <c r="AM771" s="24">
        <v>143</v>
      </c>
      <c r="AN771" s="24">
        <v>206</v>
      </c>
      <c r="AO771" s="24">
        <v>237</v>
      </c>
      <c r="AP771" s="24">
        <v>199</v>
      </c>
      <c r="AQ771" s="24">
        <v>155</v>
      </c>
      <c r="AR771" s="24">
        <v>386</v>
      </c>
      <c r="AS771" s="24">
        <v>454</v>
      </c>
      <c r="AT771" s="24">
        <v>485</v>
      </c>
      <c r="AU771" s="24">
        <v>442</v>
      </c>
      <c r="AV771" s="24">
        <v>423</v>
      </c>
      <c r="AW771" s="24">
        <v>259</v>
      </c>
      <c r="AX771" s="24">
        <v>347</v>
      </c>
      <c r="AY771" s="24">
        <v>353</v>
      </c>
      <c r="AZ771" s="24">
        <v>315</v>
      </c>
      <c r="BA771" s="24">
        <v>291</v>
      </c>
      <c r="BD771" s="24">
        <v>482</v>
      </c>
      <c r="BE771" s="24">
        <v>355</v>
      </c>
      <c r="BF771" s="24">
        <v>248</v>
      </c>
      <c r="BG771" s="24">
        <v>116</v>
      </c>
      <c r="BH771" s="24">
        <v>614</v>
      </c>
      <c r="BI771" s="24">
        <v>413</v>
      </c>
      <c r="BJ771" s="24">
        <v>281</v>
      </c>
      <c r="BK771" s="24">
        <v>154</v>
      </c>
      <c r="BL771" s="24">
        <v>47</v>
      </c>
      <c r="BM771" s="24">
        <v>545</v>
      </c>
      <c r="BN771" s="24">
        <v>469</v>
      </c>
      <c r="BO771" s="24">
        <v>337</v>
      </c>
      <c r="BP771" s="24">
        <v>210</v>
      </c>
      <c r="BQ771" s="24">
        <v>78</v>
      </c>
      <c r="BR771" s="24">
        <v>596</v>
      </c>
      <c r="BS771" s="24">
        <v>400</v>
      </c>
      <c r="BT771" s="24">
        <v>268</v>
      </c>
      <c r="BU771" s="24">
        <v>136</v>
      </c>
      <c r="BV771" s="24">
        <v>9</v>
      </c>
      <c r="BW771" s="24">
        <v>502</v>
      </c>
      <c r="BX771" s="24">
        <v>426</v>
      </c>
      <c r="BY771" s="24">
        <v>324</v>
      </c>
      <c r="BZ771" s="24">
        <v>192</v>
      </c>
      <c r="CA771" s="24">
        <v>65</v>
      </c>
      <c r="CB771" s="24">
        <v>558</v>
      </c>
    </row>
    <row r="772" spans="2:80" ht="15" x14ac:dyDescent="0.25">
      <c r="B772" s="24">
        <v>372</v>
      </c>
      <c r="C772" s="24">
        <v>278</v>
      </c>
      <c r="D772" s="24">
        <v>334</v>
      </c>
      <c r="E772" s="24">
        <v>265</v>
      </c>
      <c r="F772" s="24">
        <v>316</v>
      </c>
      <c r="G772" s="24">
        <v>606</v>
      </c>
      <c r="H772" s="24">
        <v>537</v>
      </c>
      <c r="I772" s="24">
        <v>593</v>
      </c>
      <c r="J772" s="24">
        <v>524</v>
      </c>
      <c r="K772" s="24">
        <v>555</v>
      </c>
      <c r="L772" s="24">
        <v>245</v>
      </c>
      <c r="M772" s="24">
        <v>171</v>
      </c>
      <c r="N772" s="24">
        <v>202</v>
      </c>
      <c r="O772" s="24">
        <v>133</v>
      </c>
      <c r="P772" s="24">
        <v>189</v>
      </c>
      <c r="Q772" s="24">
        <v>479</v>
      </c>
      <c r="R772" s="24">
        <v>410</v>
      </c>
      <c r="S772" s="24">
        <v>461</v>
      </c>
      <c r="T772" s="24">
        <v>392</v>
      </c>
      <c r="U772" s="24">
        <v>448</v>
      </c>
      <c r="V772" s="24">
        <v>113</v>
      </c>
      <c r="W772" s="24">
        <v>44</v>
      </c>
      <c r="X772" s="24">
        <v>100</v>
      </c>
      <c r="Y772" s="24">
        <v>1</v>
      </c>
      <c r="Z772" s="24">
        <v>57</v>
      </c>
      <c r="AC772" s="24">
        <v>557</v>
      </c>
      <c r="AD772" s="24">
        <v>544</v>
      </c>
      <c r="AE772" s="24">
        <v>576</v>
      </c>
      <c r="AF772" s="24">
        <v>625</v>
      </c>
      <c r="AG772" s="24">
        <v>513</v>
      </c>
      <c r="AH772" s="24">
        <v>64</v>
      </c>
      <c r="AI772" s="24">
        <v>46</v>
      </c>
      <c r="AJ772" s="24">
        <v>83</v>
      </c>
      <c r="AK772" s="24">
        <v>102</v>
      </c>
      <c r="AL772" s="24">
        <v>20</v>
      </c>
      <c r="AM772" s="24">
        <v>180</v>
      </c>
      <c r="AN772" s="24">
        <v>162</v>
      </c>
      <c r="AO772" s="24">
        <v>224</v>
      </c>
      <c r="AP772" s="24">
        <v>243</v>
      </c>
      <c r="AQ772" s="24">
        <v>131</v>
      </c>
      <c r="AR772" s="24">
        <v>448</v>
      </c>
      <c r="AS772" s="24">
        <v>410</v>
      </c>
      <c r="AT772" s="24">
        <v>467</v>
      </c>
      <c r="AU772" s="24">
        <v>486</v>
      </c>
      <c r="AV772" s="24">
        <v>379</v>
      </c>
      <c r="AW772" s="24">
        <v>316</v>
      </c>
      <c r="AX772" s="24">
        <v>278</v>
      </c>
      <c r="AY772" s="24">
        <v>340</v>
      </c>
      <c r="AZ772" s="24">
        <v>359</v>
      </c>
      <c r="BA772" s="24">
        <v>272</v>
      </c>
      <c r="BD772" s="24">
        <v>522</v>
      </c>
      <c r="BE772" s="24">
        <v>395</v>
      </c>
      <c r="BF772" s="24">
        <v>263</v>
      </c>
      <c r="BG772" s="24">
        <v>131</v>
      </c>
      <c r="BH772" s="24">
        <v>4</v>
      </c>
      <c r="BI772" s="24">
        <v>553</v>
      </c>
      <c r="BJ772" s="24">
        <v>446</v>
      </c>
      <c r="BK772" s="24">
        <v>319</v>
      </c>
      <c r="BL772" s="24">
        <v>187</v>
      </c>
      <c r="BM772" s="24">
        <v>60</v>
      </c>
      <c r="BN772" s="24">
        <v>609</v>
      </c>
      <c r="BO772" s="24">
        <v>477</v>
      </c>
      <c r="BP772" s="24">
        <v>375</v>
      </c>
      <c r="BQ772" s="24">
        <v>243</v>
      </c>
      <c r="BR772" s="24">
        <v>111</v>
      </c>
      <c r="BS772" s="24">
        <v>540</v>
      </c>
      <c r="BT772" s="24">
        <v>408</v>
      </c>
      <c r="BU772" s="24">
        <v>276</v>
      </c>
      <c r="BV772" s="24">
        <v>174</v>
      </c>
      <c r="BW772" s="24">
        <v>42</v>
      </c>
      <c r="BX772" s="24">
        <v>591</v>
      </c>
      <c r="BY772" s="24">
        <v>464</v>
      </c>
      <c r="BZ772" s="24">
        <v>332</v>
      </c>
      <c r="CA772" s="24">
        <v>205</v>
      </c>
      <c r="CB772" s="24">
        <v>98</v>
      </c>
    </row>
    <row r="773" spans="2:80" ht="15" x14ac:dyDescent="0.25">
      <c r="B773" s="24">
        <v>340</v>
      </c>
      <c r="C773" s="24">
        <v>266</v>
      </c>
      <c r="D773" s="24">
        <v>322</v>
      </c>
      <c r="E773" s="24">
        <v>353</v>
      </c>
      <c r="F773" s="24">
        <v>284</v>
      </c>
      <c r="G773" s="24">
        <v>599</v>
      </c>
      <c r="H773" s="24">
        <v>505</v>
      </c>
      <c r="I773" s="24">
        <v>556</v>
      </c>
      <c r="J773" s="24">
        <v>612</v>
      </c>
      <c r="K773" s="24">
        <v>543</v>
      </c>
      <c r="L773" s="24">
        <v>208</v>
      </c>
      <c r="M773" s="24">
        <v>139</v>
      </c>
      <c r="N773" s="24">
        <v>195</v>
      </c>
      <c r="O773" s="24">
        <v>246</v>
      </c>
      <c r="P773" s="24">
        <v>152</v>
      </c>
      <c r="Q773" s="24">
        <v>467</v>
      </c>
      <c r="R773" s="24">
        <v>398</v>
      </c>
      <c r="S773" s="24">
        <v>429</v>
      </c>
      <c r="T773" s="24">
        <v>485</v>
      </c>
      <c r="U773" s="24">
        <v>411</v>
      </c>
      <c r="V773" s="24">
        <v>76</v>
      </c>
      <c r="W773" s="24">
        <v>7</v>
      </c>
      <c r="X773" s="24">
        <v>63</v>
      </c>
      <c r="Y773" s="24">
        <v>119</v>
      </c>
      <c r="Z773" s="24">
        <v>50</v>
      </c>
      <c r="AC773" s="24">
        <v>526</v>
      </c>
      <c r="AD773" s="24">
        <v>607</v>
      </c>
      <c r="AE773" s="24">
        <v>563</v>
      </c>
      <c r="AF773" s="24">
        <v>519</v>
      </c>
      <c r="AG773" s="24">
        <v>600</v>
      </c>
      <c r="AH773" s="24">
        <v>33</v>
      </c>
      <c r="AI773" s="24">
        <v>114</v>
      </c>
      <c r="AJ773" s="24">
        <v>70</v>
      </c>
      <c r="AK773" s="24">
        <v>21</v>
      </c>
      <c r="AL773" s="24">
        <v>77</v>
      </c>
      <c r="AM773" s="24">
        <v>174</v>
      </c>
      <c r="AN773" s="24">
        <v>230</v>
      </c>
      <c r="AO773" s="24">
        <v>181</v>
      </c>
      <c r="AP773" s="24">
        <v>137</v>
      </c>
      <c r="AQ773" s="24">
        <v>218</v>
      </c>
      <c r="AR773" s="24">
        <v>417</v>
      </c>
      <c r="AS773" s="24">
        <v>498</v>
      </c>
      <c r="AT773" s="24">
        <v>429</v>
      </c>
      <c r="AU773" s="24">
        <v>385</v>
      </c>
      <c r="AV773" s="24">
        <v>461</v>
      </c>
      <c r="AW773" s="24">
        <v>290</v>
      </c>
      <c r="AX773" s="24">
        <v>366</v>
      </c>
      <c r="AY773" s="24">
        <v>322</v>
      </c>
      <c r="AZ773" s="24">
        <v>253</v>
      </c>
      <c r="BA773" s="24">
        <v>334</v>
      </c>
      <c r="BD773" s="24">
        <v>37</v>
      </c>
      <c r="BE773" s="24">
        <v>535</v>
      </c>
      <c r="BF773" s="24">
        <v>403</v>
      </c>
      <c r="BG773" s="24">
        <v>296</v>
      </c>
      <c r="BH773" s="24">
        <v>169</v>
      </c>
      <c r="BI773" s="24">
        <v>93</v>
      </c>
      <c r="BJ773" s="24">
        <v>586</v>
      </c>
      <c r="BK773" s="24">
        <v>459</v>
      </c>
      <c r="BL773" s="24">
        <v>327</v>
      </c>
      <c r="BM773" s="24">
        <v>225</v>
      </c>
      <c r="BN773" s="24">
        <v>24</v>
      </c>
      <c r="BO773" s="24">
        <v>517</v>
      </c>
      <c r="BP773" s="24">
        <v>390</v>
      </c>
      <c r="BQ773" s="24">
        <v>258</v>
      </c>
      <c r="BR773" s="24">
        <v>126</v>
      </c>
      <c r="BS773" s="24">
        <v>55</v>
      </c>
      <c r="BT773" s="24">
        <v>573</v>
      </c>
      <c r="BU773" s="24">
        <v>441</v>
      </c>
      <c r="BV773" s="24">
        <v>314</v>
      </c>
      <c r="BW773" s="24">
        <v>182</v>
      </c>
      <c r="BX773" s="24">
        <v>106</v>
      </c>
      <c r="BY773" s="24">
        <v>604</v>
      </c>
      <c r="BZ773" s="24">
        <v>497</v>
      </c>
      <c r="CA773" s="24">
        <v>370</v>
      </c>
      <c r="CB773" s="24">
        <v>238</v>
      </c>
    </row>
    <row r="774" spans="2:80" ht="15" x14ac:dyDescent="0.25">
      <c r="B774" s="24">
        <v>303</v>
      </c>
      <c r="C774" s="24">
        <v>359</v>
      </c>
      <c r="D774" s="24">
        <v>290</v>
      </c>
      <c r="E774" s="24">
        <v>341</v>
      </c>
      <c r="F774" s="24">
        <v>272</v>
      </c>
      <c r="G774" s="24">
        <v>562</v>
      </c>
      <c r="H774" s="24">
        <v>618</v>
      </c>
      <c r="I774" s="24">
        <v>549</v>
      </c>
      <c r="J774" s="24">
        <v>580</v>
      </c>
      <c r="K774" s="24">
        <v>506</v>
      </c>
      <c r="L774" s="24">
        <v>196</v>
      </c>
      <c r="M774" s="24">
        <v>227</v>
      </c>
      <c r="N774" s="24">
        <v>158</v>
      </c>
      <c r="O774" s="24">
        <v>214</v>
      </c>
      <c r="P774" s="24">
        <v>145</v>
      </c>
      <c r="Q774" s="24">
        <v>435</v>
      </c>
      <c r="R774" s="24">
        <v>486</v>
      </c>
      <c r="S774" s="24">
        <v>417</v>
      </c>
      <c r="T774" s="24">
        <v>473</v>
      </c>
      <c r="U774" s="24">
        <v>379</v>
      </c>
      <c r="V774" s="24">
        <v>69</v>
      </c>
      <c r="W774" s="24">
        <v>125</v>
      </c>
      <c r="X774" s="24">
        <v>26</v>
      </c>
      <c r="Y774" s="24">
        <v>82</v>
      </c>
      <c r="Z774" s="24">
        <v>13</v>
      </c>
      <c r="AC774" s="24">
        <v>613</v>
      </c>
      <c r="AD774" s="24">
        <v>501</v>
      </c>
      <c r="AE774" s="24">
        <v>550</v>
      </c>
      <c r="AF774" s="24">
        <v>582</v>
      </c>
      <c r="AG774" s="24">
        <v>569</v>
      </c>
      <c r="AH774" s="24">
        <v>120</v>
      </c>
      <c r="AI774" s="24">
        <v>8</v>
      </c>
      <c r="AJ774" s="24">
        <v>27</v>
      </c>
      <c r="AK774" s="24">
        <v>89</v>
      </c>
      <c r="AL774" s="24">
        <v>71</v>
      </c>
      <c r="AM774" s="24">
        <v>231</v>
      </c>
      <c r="AN774" s="24">
        <v>149</v>
      </c>
      <c r="AO774" s="24">
        <v>168</v>
      </c>
      <c r="AP774" s="24">
        <v>205</v>
      </c>
      <c r="AQ774" s="24">
        <v>187</v>
      </c>
      <c r="AR774" s="24">
        <v>479</v>
      </c>
      <c r="AS774" s="24">
        <v>392</v>
      </c>
      <c r="AT774" s="24">
        <v>411</v>
      </c>
      <c r="AU774" s="24">
        <v>473</v>
      </c>
      <c r="AV774" s="24">
        <v>435</v>
      </c>
      <c r="AW774" s="24">
        <v>372</v>
      </c>
      <c r="AX774" s="24">
        <v>265</v>
      </c>
      <c r="AY774" s="24">
        <v>284</v>
      </c>
      <c r="AZ774" s="24">
        <v>341</v>
      </c>
      <c r="BA774" s="24">
        <v>303</v>
      </c>
      <c r="BD774" s="24">
        <v>177</v>
      </c>
      <c r="BE774" s="24">
        <v>75</v>
      </c>
      <c r="BF774" s="24">
        <v>568</v>
      </c>
      <c r="BG774" s="24">
        <v>436</v>
      </c>
      <c r="BH774" s="24">
        <v>309</v>
      </c>
      <c r="BI774" s="24">
        <v>233</v>
      </c>
      <c r="BJ774" s="24">
        <v>101</v>
      </c>
      <c r="BK774" s="24">
        <v>624</v>
      </c>
      <c r="BL774" s="24">
        <v>492</v>
      </c>
      <c r="BM774" s="24">
        <v>365</v>
      </c>
      <c r="BN774" s="24">
        <v>164</v>
      </c>
      <c r="BO774" s="24">
        <v>32</v>
      </c>
      <c r="BP774" s="24">
        <v>530</v>
      </c>
      <c r="BQ774" s="24">
        <v>423</v>
      </c>
      <c r="BR774" s="24">
        <v>291</v>
      </c>
      <c r="BS774" s="24">
        <v>220</v>
      </c>
      <c r="BT774" s="24">
        <v>88</v>
      </c>
      <c r="BU774" s="24">
        <v>581</v>
      </c>
      <c r="BV774" s="24">
        <v>454</v>
      </c>
      <c r="BW774" s="24">
        <v>347</v>
      </c>
      <c r="BX774" s="24">
        <v>146</v>
      </c>
      <c r="BY774" s="24">
        <v>19</v>
      </c>
      <c r="BZ774" s="24">
        <v>512</v>
      </c>
      <c r="CA774" s="24">
        <v>385</v>
      </c>
      <c r="CB774" s="24">
        <v>253</v>
      </c>
    </row>
    <row r="775" spans="2:80" ht="15" x14ac:dyDescent="0.25">
      <c r="B775" s="24">
        <v>291</v>
      </c>
      <c r="C775" s="24">
        <v>347</v>
      </c>
      <c r="D775" s="24">
        <v>253</v>
      </c>
      <c r="E775" s="24">
        <v>309</v>
      </c>
      <c r="F775" s="24">
        <v>365</v>
      </c>
      <c r="G775" s="24">
        <v>530</v>
      </c>
      <c r="H775" s="24">
        <v>581</v>
      </c>
      <c r="I775" s="24">
        <v>512</v>
      </c>
      <c r="J775" s="24">
        <v>568</v>
      </c>
      <c r="K775" s="24">
        <v>624</v>
      </c>
      <c r="L775" s="24">
        <v>164</v>
      </c>
      <c r="M775" s="24">
        <v>220</v>
      </c>
      <c r="N775" s="24">
        <v>146</v>
      </c>
      <c r="O775" s="24">
        <v>177</v>
      </c>
      <c r="P775" s="24">
        <v>233</v>
      </c>
      <c r="Q775" s="24">
        <v>423</v>
      </c>
      <c r="R775" s="24">
        <v>454</v>
      </c>
      <c r="S775" s="24">
        <v>385</v>
      </c>
      <c r="T775" s="24">
        <v>436</v>
      </c>
      <c r="U775" s="24">
        <v>492</v>
      </c>
      <c r="V775" s="24">
        <v>32</v>
      </c>
      <c r="W775" s="24">
        <v>88</v>
      </c>
      <c r="X775" s="24">
        <v>19</v>
      </c>
      <c r="Y775" s="24">
        <v>75</v>
      </c>
      <c r="Z775" s="24">
        <v>101</v>
      </c>
      <c r="AC775" s="24">
        <v>594</v>
      </c>
      <c r="AD775" s="24">
        <v>575</v>
      </c>
      <c r="AE775" s="24">
        <v>507</v>
      </c>
      <c r="AF775" s="24">
        <v>538</v>
      </c>
      <c r="AG775" s="24">
        <v>601</v>
      </c>
      <c r="AH775" s="24">
        <v>96</v>
      </c>
      <c r="AI775" s="24">
        <v>52</v>
      </c>
      <c r="AJ775" s="24">
        <v>14</v>
      </c>
      <c r="AK775" s="24">
        <v>45</v>
      </c>
      <c r="AL775" s="24">
        <v>108</v>
      </c>
      <c r="AM775" s="24">
        <v>212</v>
      </c>
      <c r="AN775" s="24">
        <v>193</v>
      </c>
      <c r="AO775" s="24">
        <v>130</v>
      </c>
      <c r="AP775" s="24">
        <v>156</v>
      </c>
      <c r="AQ775" s="24">
        <v>249</v>
      </c>
      <c r="AR775" s="24">
        <v>460</v>
      </c>
      <c r="AS775" s="24">
        <v>436</v>
      </c>
      <c r="AT775" s="24">
        <v>398</v>
      </c>
      <c r="AU775" s="24">
        <v>404</v>
      </c>
      <c r="AV775" s="24">
        <v>492</v>
      </c>
      <c r="AW775" s="24">
        <v>328</v>
      </c>
      <c r="AX775" s="24">
        <v>309</v>
      </c>
      <c r="AY775" s="24">
        <v>266</v>
      </c>
      <c r="AZ775" s="24">
        <v>297</v>
      </c>
      <c r="BA775" s="24">
        <v>365</v>
      </c>
      <c r="BD775" s="24">
        <v>342</v>
      </c>
      <c r="BE775" s="24">
        <v>215</v>
      </c>
      <c r="BF775" s="24">
        <v>83</v>
      </c>
      <c r="BG775" s="24">
        <v>576</v>
      </c>
      <c r="BH775" s="24">
        <v>474</v>
      </c>
      <c r="BI775" s="24">
        <v>273</v>
      </c>
      <c r="BJ775" s="24">
        <v>141</v>
      </c>
      <c r="BK775" s="24">
        <v>14</v>
      </c>
      <c r="BL775" s="24">
        <v>507</v>
      </c>
      <c r="BM775" s="24">
        <v>380</v>
      </c>
      <c r="BN775" s="24">
        <v>304</v>
      </c>
      <c r="BO775" s="24">
        <v>197</v>
      </c>
      <c r="BP775" s="24">
        <v>70</v>
      </c>
      <c r="BQ775" s="24">
        <v>563</v>
      </c>
      <c r="BR775" s="24">
        <v>431</v>
      </c>
      <c r="BS775" s="24">
        <v>360</v>
      </c>
      <c r="BT775" s="24">
        <v>228</v>
      </c>
      <c r="BU775" s="24">
        <v>121</v>
      </c>
      <c r="BV775" s="24">
        <v>619</v>
      </c>
      <c r="BW775" s="24">
        <v>487</v>
      </c>
      <c r="BX775" s="24">
        <v>286</v>
      </c>
      <c r="BY775" s="24">
        <v>159</v>
      </c>
      <c r="BZ775" s="24">
        <v>27</v>
      </c>
      <c r="CA775" s="24">
        <v>550</v>
      </c>
      <c r="CB775" s="24">
        <v>418</v>
      </c>
    </row>
    <row r="776" spans="2:80" ht="15" x14ac:dyDescent="0.25">
      <c r="B776" s="24">
        <v>136</v>
      </c>
      <c r="C776" s="24">
        <v>192</v>
      </c>
      <c r="D776" s="24">
        <v>248</v>
      </c>
      <c r="E776" s="24">
        <v>154</v>
      </c>
      <c r="F776" s="24">
        <v>210</v>
      </c>
      <c r="G776" s="24">
        <v>400</v>
      </c>
      <c r="H776" s="24">
        <v>426</v>
      </c>
      <c r="I776" s="24">
        <v>482</v>
      </c>
      <c r="J776" s="24">
        <v>413</v>
      </c>
      <c r="K776" s="24">
        <v>469</v>
      </c>
      <c r="L776" s="24">
        <v>9</v>
      </c>
      <c r="M776" s="24">
        <v>65</v>
      </c>
      <c r="N776" s="24">
        <v>116</v>
      </c>
      <c r="O776" s="24">
        <v>47</v>
      </c>
      <c r="P776" s="24">
        <v>78</v>
      </c>
      <c r="Q776" s="24">
        <v>268</v>
      </c>
      <c r="R776" s="24">
        <v>324</v>
      </c>
      <c r="S776" s="24">
        <v>355</v>
      </c>
      <c r="T776" s="24">
        <v>281</v>
      </c>
      <c r="U776" s="24">
        <v>337</v>
      </c>
      <c r="V776" s="24">
        <v>502</v>
      </c>
      <c r="W776" s="24">
        <v>558</v>
      </c>
      <c r="X776" s="24">
        <v>614</v>
      </c>
      <c r="Y776" s="24">
        <v>545</v>
      </c>
      <c r="Z776" s="24">
        <v>596</v>
      </c>
      <c r="AC776" s="24">
        <v>384</v>
      </c>
      <c r="AD776" s="24">
        <v>472</v>
      </c>
      <c r="AE776" s="24">
        <v>478</v>
      </c>
      <c r="AF776" s="24">
        <v>440</v>
      </c>
      <c r="AG776" s="24">
        <v>416</v>
      </c>
      <c r="AH776" s="24">
        <v>268</v>
      </c>
      <c r="AI776" s="24">
        <v>331</v>
      </c>
      <c r="AJ776" s="24">
        <v>362</v>
      </c>
      <c r="AK776" s="24">
        <v>324</v>
      </c>
      <c r="AL776" s="24">
        <v>280</v>
      </c>
      <c r="AM776" s="24">
        <v>11</v>
      </c>
      <c r="AN776" s="24">
        <v>79</v>
      </c>
      <c r="AO776" s="24">
        <v>110</v>
      </c>
      <c r="AP776" s="24">
        <v>67</v>
      </c>
      <c r="AQ776" s="24">
        <v>48</v>
      </c>
      <c r="AR776" s="24">
        <v>150</v>
      </c>
      <c r="AS776" s="24">
        <v>213</v>
      </c>
      <c r="AT776" s="24">
        <v>244</v>
      </c>
      <c r="AU776" s="24">
        <v>176</v>
      </c>
      <c r="AV776" s="24">
        <v>157</v>
      </c>
      <c r="AW776" s="24">
        <v>502</v>
      </c>
      <c r="AX776" s="24">
        <v>595</v>
      </c>
      <c r="AY776" s="24">
        <v>621</v>
      </c>
      <c r="AZ776" s="24">
        <v>558</v>
      </c>
      <c r="BA776" s="24">
        <v>539</v>
      </c>
      <c r="BD776" s="24">
        <v>559</v>
      </c>
      <c r="BE776" s="24">
        <v>427</v>
      </c>
      <c r="BF776" s="24">
        <v>325</v>
      </c>
      <c r="BG776" s="24">
        <v>193</v>
      </c>
      <c r="BH776" s="24">
        <v>61</v>
      </c>
      <c r="BI776" s="24">
        <v>615</v>
      </c>
      <c r="BJ776" s="24">
        <v>483</v>
      </c>
      <c r="BK776" s="24">
        <v>351</v>
      </c>
      <c r="BL776" s="24">
        <v>249</v>
      </c>
      <c r="BM776" s="24">
        <v>117</v>
      </c>
      <c r="BN776" s="24">
        <v>541</v>
      </c>
      <c r="BO776" s="24">
        <v>414</v>
      </c>
      <c r="BP776" s="24">
        <v>282</v>
      </c>
      <c r="BQ776" s="24">
        <v>155</v>
      </c>
      <c r="BR776" s="24">
        <v>48</v>
      </c>
      <c r="BS776" s="24">
        <v>597</v>
      </c>
      <c r="BT776" s="24">
        <v>470</v>
      </c>
      <c r="BU776" s="24">
        <v>338</v>
      </c>
      <c r="BV776" s="24">
        <v>206</v>
      </c>
      <c r="BW776" s="24">
        <v>79</v>
      </c>
      <c r="BX776" s="24">
        <v>503</v>
      </c>
      <c r="BY776" s="24">
        <v>396</v>
      </c>
      <c r="BZ776" s="24">
        <v>269</v>
      </c>
      <c r="CA776" s="24">
        <v>137</v>
      </c>
      <c r="CB776" s="24">
        <v>10</v>
      </c>
    </row>
    <row r="777" spans="2:80" ht="15" x14ac:dyDescent="0.25">
      <c r="B777" s="24">
        <v>229</v>
      </c>
      <c r="C777" s="24">
        <v>160</v>
      </c>
      <c r="D777" s="24">
        <v>211</v>
      </c>
      <c r="E777" s="24">
        <v>142</v>
      </c>
      <c r="F777" s="24">
        <v>198</v>
      </c>
      <c r="G777" s="24">
        <v>488</v>
      </c>
      <c r="H777" s="24">
        <v>419</v>
      </c>
      <c r="I777" s="24">
        <v>475</v>
      </c>
      <c r="J777" s="24">
        <v>376</v>
      </c>
      <c r="K777" s="24">
        <v>432</v>
      </c>
      <c r="L777" s="24">
        <v>122</v>
      </c>
      <c r="M777" s="24">
        <v>28</v>
      </c>
      <c r="N777" s="24">
        <v>84</v>
      </c>
      <c r="O777" s="24">
        <v>15</v>
      </c>
      <c r="P777" s="24">
        <v>66</v>
      </c>
      <c r="Q777" s="24">
        <v>356</v>
      </c>
      <c r="R777" s="24">
        <v>287</v>
      </c>
      <c r="S777" s="24">
        <v>343</v>
      </c>
      <c r="T777" s="24">
        <v>274</v>
      </c>
      <c r="U777" s="24">
        <v>305</v>
      </c>
      <c r="V777" s="24">
        <v>620</v>
      </c>
      <c r="W777" s="24">
        <v>546</v>
      </c>
      <c r="X777" s="24">
        <v>577</v>
      </c>
      <c r="Y777" s="24">
        <v>508</v>
      </c>
      <c r="Z777" s="24">
        <v>564</v>
      </c>
      <c r="AC777" s="24">
        <v>441</v>
      </c>
      <c r="AD777" s="24">
        <v>403</v>
      </c>
      <c r="AE777" s="24">
        <v>465</v>
      </c>
      <c r="AF777" s="24">
        <v>484</v>
      </c>
      <c r="AG777" s="24">
        <v>397</v>
      </c>
      <c r="AH777" s="24">
        <v>305</v>
      </c>
      <c r="AI777" s="24">
        <v>287</v>
      </c>
      <c r="AJ777" s="24">
        <v>349</v>
      </c>
      <c r="AK777" s="24">
        <v>368</v>
      </c>
      <c r="AL777" s="24">
        <v>256</v>
      </c>
      <c r="AM777" s="24">
        <v>73</v>
      </c>
      <c r="AN777" s="24">
        <v>35</v>
      </c>
      <c r="AO777" s="24">
        <v>92</v>
      </c>
      <c r="AP777" s="24">
        <v>111</v>
      </c>
      <c r="AQ777" s="24">
        <v>4</v>
      </c>
      <c r="AR777" s="24">
        <v>182</v>
      </c>
      <c r="AS777" s="24">
        <v>169</v>
      </c>
      <c r="AT777" s="24">
        <v>201</v>
      </c>
      <c r="AU777" s="24">
        <v>250</v>
      </c>
      <c r="AV777" s="24">
        <v>138</v>
      </c>
      <c r="AW777" s="24">
        <v>564</v>
      </c>
      <c r="AX777" s="24">
        <v>546</v>
      </c>
      <c r="AY777" s="24">
        <v>583</v>
      </c>
      <c r="AZ777" s="24">
        <v>602</v>
      </c>
      <c r="BA777" s="24">
        <v>520</v>
      </c>
      <c r="BD777" s="24">
        <v>99</v>
      </c>
      <c r="BE777" s="24">
        <v>592</v>
      </c>
      <c r="BF777" s="24">
        <v>465</v>
      </c>
      <c r="BG777" s="24">
        <v>333</v>
      </c>
      <c r="BH777" s="24">
        <v>201</v>
      </c>
      <c r="BI777" s="24">
        <v>5</v>
      </c>
      <c r="BJ777" s="24">
        <v>523</v>
      </c>
      <c r="BK777" s="24">
        <v>391</v>
      </c>
      <c r="BL777" s="24">
        <v>264</v>
      </c>
      <c r="BM777" s="24">
        <v>132</v>
      </c>
      <c r="BN777" s="24">
        <v>56</v>
      </c>
      <c r="BO777" s="24">
        <v>554</v>
      </c>
      <c r="BP777" s="24">
        <v>447</v>
      </c>
      <c r="BQ777" s="24">
        <v>320</v>
      </c>
      <c r="BR777" s="24">
        <v>188</v>
      </c>
      <c r="BS777" s="24">
        <v>112</v>
      </c>
      <c r="BT777" s="24">
        <v>610</v>
      </c>
      <c r="BU777" s="24">
        <v>478</v>
      </c>
      <c r="BV777" s="24">
        <v>371</v>
      </c>
      <c r="BW777" s="24">
        <v>244</v>
      </c>
      <c r="BX777" s="24">
        <v>43</v>
      </c>
      <c r="BY777" s="24">
        <v>536</v>
      </c>
      <c r="BZ777" s="24">
        <v>409</v>
      </c>
      <c r="CA777" s="24">
        <v>277</v>
      </c>
      <c r="CB777" s="24">
        <v>175</v>
      </c>
    </row>
    <row r="778" spans="2:80" ht="15" x14ac:dyDescent="0.25">
      <c r="B778" s="24">
        <v>217</v>
      </c>
      <c r="C778" s="24">
        <v>148</v>
      </c>
      <c r="D778" s="24">
        <v>179</v>
      </c>
      <c r="E778" s="24">
        <v>235</v>
      </c>
      <c r="F778" s="24">
        <v>161</v>
      </c>
      <c r="G778" s="24">
        <v>451</v>
      </c>
      <c r="H778" s="24">
        <v>382</v>
      </c>
      <c r="I778" s="24">
        <v>438</v>
      </c>
      <c r="J778" s="24">
        <v>494</v>
      </c>
      <c r="K778" s="24">
        <v>425</v>
      </c>
      <c r="L778" s="24">
        <v>90</v>
      </c>
      <c r="M778" s="24">
        <v>16</v>
      </c>
      <c r="N778" s="24">
        <v>72</v>
      </c>
      <c r="O778" s="24">
        <v>103</v>
      </c>
      <c r="P778" s="24">
        <v>34</v>
      </c>
      <c r="Q778" s="24">
        <v>349</v>
      </c>
      <c r="R778" s="24">
        <v>255</v>
      </c>
      <c r="S778" s="24">
        <v>306</v>
      </c>
      <c r="T778" s="24">
        <v>362</v>
      </c>
      <c r="U778" s="24">
        <v>293</v>
      </c>
      <c r="V778" s="24">
        <v>583</v>
      </c>
      <c r="W778" s="24">
        <v>514</v>
      </c>
      <c r="X778" s="24">
        <v>570</v>
      </c>
      <c r="Y778" s="24">
        <v>621</v>
      </c>
      <c r="Z778" s="24">
        <v>527</v>
      </c>
      <c r="AC778" s="24">
        <v>415</v>
      </c>
      <c r="AD778" s="24">
        <v>491</v>
      </c>
      <c r="AE778" s="24">
        <v>447</v>
      </c>
      <c r="AF778" s="24">
        <v>378</v>
      </c>
      <c r="AG778" s="24">
        <v>459</v>
      </c>
      <c r="AH778" s="24">
        <v>299</v>
      </c>
      <c r="AI778" s="24">
        <v>355</v>
      </c>
      <c r="AJ778" s="24">
        <v>306</v>
      </c>
      <c r="AK778" s="24">
        <v>262</v>
      </c>
      <c r="AL778" s="24">
        <v>343</v>
      </c>
      <c r="AM778" s="24">
        <v>42</v>
      </c>
      <c r="AN778" s="24">
        <v>123</v>
      </c>
      <c r="AO778" s="24">
        <v>54</v>
      </c>
      <c r="AP778" s="24">
        <v>10</v>
      </c>
      <c r="AQ778" s="24">
        <v>86</v>
      </c>
      <c r="AR778" s="24">
        <v>151</v>
      </c>
      <c r="AS778" s="24">
        <v>232</v>
      </c>
      <c r="AT778" s="24">
        <v>188</v>
      </c>
      <c r="AU778" s="24">
        <v>144</v>
      </c>
      <c r="AV778" s="24">
        <v>225</v>
      </c>
      <c r="AW778" s="24">
        <v>533</v>
      </c>
      <c r="AX778" s="24">
        <v>614</v>
      </c>
      <c r="AY778" s="24">
        <v>570</v>
      </c>
      <c r="AZ778" s="24">
        <v>521</v>
      </c>
      <c r="BA778" s="24">
        <v>577</v>
      </c>
      <c r="BD778" s="24">
        <v>239</v>
      </c>
      <c r="BE778" s="24">
        <v>107</v>
      </c>
      <c r="BF778" s="24">
        <v>605</v>
      </c>
      <c r="BG778" s="24">
        <v>498</v>
      </c>
      <c r="BH778" s="24">
        <v>366</v>
      </c>
      <c r="BI778" s="24">
        <v>170</v>
      </c>
      <c r="BJ778" s="24">
        <v>38</v>
      </c>
      <c r="BK778" s="24">
        <v>531</v>
      </c>
      <c r="BL778" s="24">
        <v>404</v>
      </c>
      <c r="BM778" s="24">
        <v>297</v>
      </c>
      <c r="BN778" s="24">
        <v>221</v>
      </c>
      <c r="BO778" s="24">
        <v>94</v>
      </c>
      <c r="BP778" s="24">
        <v>587</v>
      </c>
      <c r="BQ778" s="24">
        <v>460</v>
      </c>
      <c r="BR778" s="24">
        <v>328</v>
      </c>
      <c r="BS778" s="24">
        <v>127</v>
      </c>
      <c r="BT778" s="24">
        <v>25</v>
      </c>
      <c r="BU778" s="24">
        <v>518</v>
      </c>
      <c r="BV778" s="24">
        <v>386</v>
      </c>
      <c r="BW778" s="24">
        <v>259</v>
      </c>
      <c r="BX778" s="24">
        <v>183</v>
      </c>
      <c r="BY778" s="24">
        <v>51</v>
      </c>
      <c r="BZ778" s="24">
        <v>574</v>
      </c>
      <c r="CA778" s="24">
        <v>442</v>
      </c>
      <c r="CB778" s="24">
        <v>315</v>
      </c>
    </row>
    <row r="779" spans="2:80" ht="15" x14ac:dyDescent="0.25">
      <c r="B779" s="24">
        <v>185</v>
      </c>
      <c r="C779" s="24">
        <v>236</v>
      </c>
      <c r="D779" s="24">
        <v>167</v>
      </c>
      <c r="E779" s="24">
        <v>223</v>
      </c>
      <c r="F779" s="24">
        <v>129</v>
      </c>
      <c r="G779" s="24">
        <v>444</v>
      </c>
      <c r="H779" s="24">
        <v>500</v>
      </c>
      <c r="I779" s="24">
        <v>401</v>
      </c>
      <c r="J779" s="24">
        <v>457</v>
      </c>
      <c r="K779" s="24">
        <v>388</v>
      </c>
      <c r="L779" s="24">
        <v>53</v>
      </c>
      <c r="M779" s="24">
        <v>109</v>
      </c>
      <c r="N779" s="24">
        <v>40</v>
      </c>
      <c r="O779" s="24">
        <v>91</v>
      </c>
      <c r="P779" s="24">
        <v>22</v>
      </c>
      <c r="Q779" s="24">
        <v>312</v>
      </c>
      <c r="R779" s="24">
        <v>368</v>
      </c>
      <c r="S779" s="24">
        <v>299</v>
      </c>
      <c r="T779" s="24">
        <v>330</v>
      </c>
      <c r="U779" s="24">
        <v>256</v>
      </c>
      <c r="V779" s="24">
        <v>571</v>
      </c>
      <c r="W779" s="24">
        <v>602</v>
      </c>
      <c r="X779" s="24">
        <v>533</v>
      </c>
      <c r="Y779" s="24">
        <v>589</v>
      </c>
      <c r="Z779" s="24">
        <v>520</v>
      </c>
      <c r="AC779" s="24">
        <v>497</v>
      </c>
      <c r="AD779" s="24">
        <v>390</v>
      </c>
      <c r="AE779" s="24">
        <v>409</v>
      </c>
      <c r="AF779" s="24">
        <v>466</v>
      </c>
      <c r="AG779" s="24">
        <v>428</v>
      </c>
      <c r="AH779" s="24">
        <v>356</v>
      </c>
      <c r="AI779" s="24">
        <v>274</v>
      </c>
      <c r="AJ779" s="24">
        <v>293</v>
      </c>
      <c r="AK779" s="24">
        <v>330</v>
      </c>
      <c r="AL779" s="24">
        <v>312</v>
      </c>
      <c r="AM779" s="24">
        <v>104</v>
      </c>
      <c r="AN779" s="24">
        <v>17</v>
      </c>
      <c r="AO779" s="24">
        <v>36</v>
      </c>
      <c r="AP779" s="24">
        <v>98</v>
      </c>
      <c r="AQ779" s="24">
        <v>60</v>
      </c>
      <c r="AR779" s="24">
        <v>238</v>
      </c>
      <c r="AS779" s="24">
        <v>126</v>
      </c>
      <c r="AT779" s="24">
        <v>175</v>
      </c>
      <c r="AU779" s="24">
        <v>207</v>
      </c>
      <c r="AV779" s="24">
        <v>194</v>
      </c>
      <c r="AW779" s="24">
        <v>620</v>
      </c>
      <c r="AX779" s="24">
        <v>508</v>
      </c>
      <c r="AY779" s="24">
        <v>527</v>
      </c>
      <c r="AZ779" s="24">
        <v>589</v>
      </c>
      <c r="BA779" s="24">
        <v>571</v>
      </c>
      <c r="BD779" s="24">
        <v>254</v>
      </c>
      <c r="BE779" s="24">
        <v>147</v>
      </c>
      <c r="BF779" s="24">
        <v>20</v>
      </c>
      <c r="BG779" s="24">
        <v>513</v>
      </c>
      <c r="BH779" s="24">
        <v>381</v>
      </c>
      <c r="BI779" s="24">
        <v>310</v>
      </c>
      <c r="BJ779" s="24">
        <v>178</v>
      </c>
      <c r="BK779" s="24">
        <v>71</v>
      </c>
      <c r="BL779" s="24">
        <v>569</v>
      </c>
      <c r="BM779" s="24">
        <v>437</v>
      </c>
      <c r="BN779" s="24">
        <v>361</v>
      </c>
      <c r="BO779" s="24">
        <v>234</v>
      </c>
      <c r="BP779" s="24">
        <v>102</v>
      </c>
      <c r="BQ779" s="24">
        <v>625</v>
      </c>
      <c r="BR779" s="24">
        <v>493</v>
      </c>
      <c r="BS779" s="24">
        <v>292</v>
      </c>
      <c r="BT779" s="24">
        <v>165</v>
      </c>
      <c r="BU779" s="24">
        <v>33</v>
      </c>
      <c r="BV779" s="24">
        <v>526</v>
      </c>
      <c r="BW779" s="24">
        <v>424</v>
      </c>
      <c r="BX779" s="24">
        <v>348</v>
      </c>
      <c r="BY779" s="24">
        <v>216</v>
      </c>
      <c r="BZ779" s="24">
        <v>89</v>
      </c>
      <c r="CA779" s="24">
        <v>582</v>
      </c>
      <c r="CB779" s="24">
        <v>455</v>
      </c>
    </row>
    <row r="780" spans="2:80" ht="15" x14ac:dyDescent="0.25">
      <c r="B780" s="24">
        <v>173</v>
      </c>
      <c r="C780" s="24">
        <v>204</v>
      </c>
      <c r="D780" s="24">
        <v>135</v>
      </c>
      <c r="E780" s="24">
        <v>186</v>
      </c>
      <c r="F780" s="24">
        <v>242</v>
      </c>
      <c r="G780" s="24">
        <v>407</v>
      </c>
      <c r="H780" s="24">
        <v>463</v>
      </c>
      <c r="I780" s="24">
        <v>394</v>
      </c>
      <c r="J780" s="24">
        <v>450</v>
      </c>
      <c r="K780" s="24">
        <v>476</v>
      </c>
      <c r="L780" s="24">
        <v>41</v>
      </c>
      <c r="M780" s="24">
        <v>97</v>
      </c>
      <c r="N780" s="24">
        <v>3</v>
      </c>
      <c r="O780" s="24">
        <v>59</v>
      </c>
      <c r="P780" s="24">
        <v>115</v>
      </c>
      <c r="Q780" s="24">
        <v>280</v>
      </c>
      <c r="R780" s="24">
        <v>331</v>
      </c>
      <c r="S780" s="24">
        <v>262</v>
      </c>
      <c r="T780" s="24">
        <v>318</v>
      </c>
      <c r="U780" s="24">
        <v>374</v>
      </c>
      <c r="V780" s="24">
        <v>539</v>
      </c>
      <c r="W780" s="24">
        <v>595</v>
      </c>
      <c r="X780" s="24">
        <v>521</v>
      </c>
      <c r="Y780" s="24">
        <v>552</v>
      </c>
      <c r="Z780" s="24">
        <v>608</v>
      </c>
      <c r="AC780" s="24">
        <v>453</v>
      </c>
      <c r="AD780" s="24">
        <v>434</v>
      </c>
      <c r="AE780" s="24">
        <v>391</v>
      </c>
      <c r="AF780" s="24">
        <v>422</v>
      </c>
      <c r="AG780" s="24">
        <v>490</v>
      </c>
      <c r="AH780" s="24">
        <v>337</v>
      </c>
      <c r="AI780" s="24">
        <v>318</v>
      </c>
      <c r="AJ780" s="24">
        <v>255</v>
      </c>
      <c r="AK780" s="24">
        <v>281</v>
      </c>
      <c r="AL780" s="24">
        <v>374</v>
      </c>
      <c r="AM780" s="24">
        <v>85</v>
      </c>
      <c r="AN780" s="24">
        <v>61</v>
      </c>
      <c r="AO780" s="24">
        <v>23</v>
      </c>
      <c r="AP780" s="24">
        <v>29</v>
      </c>
      <c r="AQ780" s="24">
        <v>117</v>
      </c>
      <c r="AR780" s="24">
        <v>219</v>
      </c>
      <c r="AS780" s="24">
        <v>200</v>
      </c>
      <c r="AT780" s="24">
        <v>132</v>
      </c>
      <c r="AU780" s="24">
        <v>163</v>
      </c>
      <c r="AV780" s="24">
        <v>226</v>
      </c>
      <c r="AW780" s="24">
        <v>596</v>
      </c>
      <c r="AX780" s="24">
        <v>552</v>
      </c>
      <c r="AY780" s="24">
        <v>514</v>
      </c>
      <c r="AZ780" s="24">
        <v>545</v>
      </c>
      <c r="BA780" s="24">
        <v>608</v>
      </c>
      <c r="BD780" s="24">
        <v>419</v>
      </c>
      <c r="BE780" s="24">
        <v>287</v>
      </c>
      <c r="BF780" s="24">
        <v>160</v>
      </c>
      <c r="BG780" s="24">
        <v>28</v>
      </c>
      <c r="BH780" s="24">
        <v>546</v>
      </c>
      <c r="BI780" s="24">
        <v>475</v>
      </c>
      <c r="BJ780" s="24">
        <v>343</v>
      </c>
      <c r="BK780" s="24">
        <v>211</v>
      </c>
      <c r="BL780" s="24">
        <v>84</v>
      </c>
      <c r="BM780" s="24">
        <v>577</v>
      </c>
      <c r="BN780" s="24">
        <v>376</v>
      </c>
      <c r="BO780" s="24">
        <v>274</v>
      </c>
      <c r="BP780" s="24">
        <v>142</v>
      </c>
      <c r="BQ780" s="24">
        <v>15</v>
      </c>
      <c r="BR780" s="24">
        <v>508</v>
      </c>
      <c r="BS780" s="24">
        <v>432</v>
      </c>
      <c r="BT780" s="24">
        <v>305</v>
      </c>
      <c r="BU780" s="24">
        <v>198</v>
      </c>
      <c r="BV780" s="24">
        <v>66</v>
      </c>
      <c r="BW780" s="24">
        <v>564</v>
      </c>
      <c r="BX780" s="24">
        <v>488</v>
      </c>
      <c r="BY780" s="24">
        <v>356</v>
      </c>
      <c r="BZ780" s="24">
        <v>229</v>
      </c>
      <c r="CA780" s="24">
        <v>122</v>
      </c>
      <c r="CB780" s="24">
        <v>620</v>
      </c>
    </row>
    <row r="785" spans="2:80" ht="15" x14ac:dyDescent="0.25">
      <c r="N785" s="330" t="s">
        <v>760</v>
      </c>
      <c r="AO785" s="330" t="s">
        <v>762</v>
      </c>
      <c r="BP785" s="330" t="s">
        <v>764</v>
      </c>
    </row>
    <row r="787" spans="2:80" x14ac:dyDescent="0.2">
      <c r="B787" s="335" t="s">
        <v>290</v>
      </c>
      <c r="C787" s="193" t="s">
        <v>557</v>
      </c>
      <c r="D787" s="193" t="s">
        <v>388</v>
      </c>
      <c r="E787" s="193" t="s">
        <v>414</v>
      </c>
      <c r="F787" s="193" t="s">
        <v>72</v>
      </c>
      <c r="G787" s="193" t="s">
        <v>513</v>
      </c>
      <c r="H787" s="193" t="s">
        <v>359</v>
      </c>
      <c r="I787" s="193" t="s">
        <v>425</v>
      </c>
      <c r="J787" s="193" t="s">
        <v>673</v>
      </c>
      <c r="K787" s="193" t="s">
        <v>158</v>
      </c>
      <c r="L787" s="193" t="s">
        <v>299</v>
      </c>
      <c r="M787" s="193" t="s">
        <v>659</v>
      </c>
      <c r="N787" s="336" t="s">
        <v>473</v>
      </c>
      <c r="O787" s="193" t="s">
        <v>588</v>
      </c>
      <c r="P787" s="193" t="s">
        <v>214</v>
      </c>
      <c r="Q787" s="193" t="s">
        <v>187</v>
      </c>
      <c r="R787" s="193" t="s">
        <v>375</v>
      </c>
      <c r="S787" s="193" t="s">
        <v>254</v>
      </c>
      <c r="T787" s="193" t="s">
        <v>138</v>
      </c>
      <c r="U787" s="193" t="s">
        <v>287</v>
      </c>
      <c r="V787" s="193" t="s">
        <v>295</v>
      </c>
      <c r="W787" s="193" t="s">
        <v>690</v>
      </c>
      <c r="X787" s="193" t="s">
        <v>404</v>
      </c>
      <c r="Y787" s="193" t="s">
        <v>656</v>
      </c>
      <c r="Z787" s="337" t="s">
        <v>4</v>
      </c>
      <c r="AC787" s="335" t="s">
        <v>290</v>
      </c>
      <c r="AD787" s="193" t="s">
        <v>561</v>
      </c>
      <c r="AE787" s="193" t="s">
        <v>334</v>
      </c>
      <c r="AF787" s="193" t="s">
        <v>557</v>
      </c>
      <c r="AG787" s="193" t="s">
        <v>449</v>
      </c>
      <c r="AH787" s="193" t="s">
        <v>277</v>
      </c>
      <c r="AI787" s="193" t="s">
        <v>100</v>
      </c>
      <c r="AJ787" s="193" t="s">
        <v>683</v>
      </c>
      <c r="AK787" s="193" t="s">
        <v>633</v>
      </c>
      <c r="AL787" s="193" t="s">
        <v>697</v>
      </c>
      <c r="AM787" s="193" t="s">
        <v>191</v>
      </c>
      <c r="AN787" s="193" t="s">
        <v>370</v>
      </c>
      <c r="AO787" s="336" t="s">
        <v>124</v>
      </c>
      <c r="AP787" s="193" t="s">
        <v>381</v>
      </c>
      <c r="AQ787" s="193" t="s">
        <v>197</v>
      </c>
      <c r="AR787" s="193" t="s">
        <v>513</v>
      </c>
      <c r="AS787" s="193" t="s">
        <v>669</v>
      </c>
      <c r="AT787" s="193" t="s">
        <v>86</v>
      </c>
      <c r="AU787" s="193" t="s">
        <v>359</v>
      </c>
      <c r="AV787" s="193" t="s">
        <v>535</v>
      </c>
      <c r="AW787" s="193" t="s">
        <v>229</v>
      </c>
      <c r="AX787" s="193" t="s">
        <v>387</v>
      </c>
      <c r="AY787" s="193" t="s">
        <v>421</v>
      </c>
      <c r="AZ787" s="193" t="s">
        <v>560</v>
      </c>
      <c r="BA787" s="337" t="s">
        <v>183</v>
      </c>
      <c r="BD787" s="335" t="s">
        <v>529</v>
      </c>
      <c r="BE787" s="193" t="s">
        <v>642</v>
      </c>
      <c r="BF787" s="193" t="s">
        <v>604</v>
      </c>
      <c r="BG787" s="193" t="s">
        <v>678</v>
      </c>
      <c r="BH787" s="193" t="s">
        <v>318</v>
      </c>
      <c r="BI787" s="193" t="s">
        <v>140</v>
      </c>
      <c r="BJ787" s="193" t="s">
        <v>276</v>
      </c>
      <c r="BK787" s="193" t="s">
        <v>83</v>
      </c>
      <c r="BL787" s="193" t="s">
        <v>223</v>
      </c>
      <c r="BM787" s="193" t="s">
        <v>182</v>
      </c>
      <c r="BN787" s="193" t="s">
        <v>350</v>
      </c>
      <c r="BO787" s="193" t="s">
        <v>357</v>
      </c>
      <c r="BP787" s="336" t="s">
        <v>354</v>
      </c>
      <c r="BQ787" s="193" t="s">
        <v>546</v>
      </c>
      <c r="BR787" s="193" t="s">
        <v>373</v>
      </c>
      <c r="BS787" s="193" t="s">
        <v>494</v>
      </c>
      <c r="BT787" s="193" t="s">
        <v>629</v>
      </c>
      <c r="BU787" s="193" t="s">
        <v>685</v>
      </c>
      <c r="BV787" s="193" t="s">
        <v>304</v>
      </c>
      <c r="BW787" s="193" t="s">
        <v>250</v>
      </c>
      <c r="BX787" s="193" t="s">
        <v>410</v>
      </c>
      <c r="BY787" s="193" t="s">
        <v>510</v>
      </c>
      <c r="BZ787" s="193" t="s">
        <v>394</v>
      </c>
      <c r="CA787" s="193" t="s">
        <v>465</v>
      </c>
      <c r="CB787" s="337" t="s">
        <v>133</v>
      </c>
    </row>
    <row r="788" spans="2:80" x14ac:dyDescent="0.2">
      <c r="B788" s="193" t="s">
        <v>453</v>
      </c>
      <c r="C788" s="335" t="s">
        <v>211</v>
      </c>
      <c r="D788" s="193" t="s">
        <v>166</v>
      </c>
      <c r="E788" s="193" t="s">
        <v>422</v>
      </c>
      <c r="F788" s="193" t="s">
        <v>471</v>
      </c>
      <c r="G788" s="193" t="s">
        <v>688</v>
      </c>
      <c r="H788" s="193" t="s">
        <v>281</v>
      </c>
      <c r="I788" s="193" t="s">
        <v>440</v>
      </c>
      <c r="J788" s="193" t="s">
        <v>109</v>
      </c>
      <c r="K788" s="193" t="s">
        <v>503</v>
      </c>
      <c r="L788" s="193" t="s">
        <v>610</v>
      </c>
      <c r="M788" s="193" t="s">
        <v>336</v>
      </c>
      <c r="N788" s="336" t="s">
        <v>174</v>
      </c>
      <c r="O788" s="193" t="s">
        <v>585</v>
      </c>
      <c r="P788" s="193" t="s">
        <v>541</v>
      </c>
      <c r="Q788" s="193" t="s">
        <v>200</v>
      </c>
      <c r="R788" s="193" t="s">
        <v>94</v>
      </c>
      <c r="S788" s="193" t="s">
        <v>265</v>
      </c>
      <c r="T788" s="193" t="s">
        <v>127</v>
      </c>
      <c r="U788" s="193" t="s">
        <v>313</v>
      </c>
      <c r="V788" s="193" t="s">
        <v>640</v>
      </c>
      <c r="W788" s="193" t="s">
        <v>150</v>
      </c>
      <c r="X788" s="193" t="s">
        <v>170</v>
      </c>
      <c r="Y788" s="337" t="s">
        <v>668</v>
      </c>
      <c r="Z788" s="193" t="s">
        <v>435</v>
      </c>
      <c r="AC788" s="193" t="s">
        <v>471</v>
      </c>
      <c r="AD788" s="335" t="s">
        <v>211</v>
      </c>
      <c r="AE788" s="193" t="s">
        <v>460</v>
      </c>
      <c r="AF788" s="193" t="s">
        <v>350</v>
      </c>
      <c r="AG788" s="193" t="s">
        <v>529</v>
      </c>
      <c r="AH788" s="193" t="s">
        <v>692</v>
      </c>
      <c r="AI788" s="193" t="s">
        <v>664</v>
      </c>
      <c r="AJ788" s="193" t="s">
        <v>615</v>
      </c>
      <c r="AK788" s="193" t="s">
        <v>340</v>
      </c>
      <c r="AL788" s="193" t="s">
        <v>171</v>
      </c>
      <c r="AM788" s="193" t="s">
        <v>144</v>
      </c>
      <c r="AN788" s="193" t="s">
        <v>108</v>
      </c>
      <c r="AO788" s="336" t="s">
        <v>196</v>
      </c>
      <c r="AP788" s="193" t="s">
        <v>376</v>
      </c>
      <c r="AQ788" s="193" t="s">
        <v>321</v>
      </c>
      <c r="AR788" s="193" t="s">
        <v>503</v>
      </c>
      <c r="AS788" s="193" t="s">
        <v>281</v>
      </c>
      <c r="AT788" s="193" t="s">
        <v>244</v>
      </c>
      <c r="AU788" s="193" t="s">
        <v>546</v>
      </c>
      <c r="AV788" s="193" t="s">
        <v>678</v>
      </c>
      <c r="AW788" s="193" t="s">
        <v>310</v>
      </c>
      <c r="AX788" s="193" t="s">
        <v>556</v>
      </c>
      <c r="AY788" s="193" t="s">
        <v>452</v>
      </c>
      <c r="AZ788" s="337" t="s">
        <v>286</v>
      </c>
      <c r="BA788" s="193" t="s">
        <v>505</v>
      </c>
      <c r="BD788" s="193" t="s">
        <v>504</v>
      </c>
      <c r="BE788" s="335" t="s">
        <v>390</v>
      </c>
      <c r="BF788" s="193" t="s">
        <v>474</v>
      </c>
      <c r="BG788" s="193" t="s">
        <v>365</v>
      </c>
      <c r="BH788" s="193" t="s">
        <v>424</v>
      </c>
      <c r="BI788" s="193" t="s">
        <v>184</v>
      </c>
      <c r="BJ788" s="193" t="s">
        <v>662</v>
      </c>
      <c r="BK788" s="193" t="s">
        <v>448</v>
      </c>
      <c r="BL788" s="193" t="s">
        <v>263</v>
      </c>
      <c r="BM788" s="193" t="s">
        <v>490</v>
      </c>
      <c r="BN788" s="193" t="s">
        <v>285</v>
      </c>
      <c r="BO788" s="193" t="s">
        <v>70</v>
      </c>
      <c r="BP788" s="336" t="s">
        <v>104</v>
      </c>
      <c r="BQ788" s="193" t="s">
        <v>99</v>
      </c>
      <c r="BR788" s="193" t="s">
        <v>156</v>
      </c>
      <c r="BS788" s="193" t="s">
        <v>635</v>
      </c>
      <c r="BT788" s="193" t="s">
        <v>573</v>
      </c>
      <c r="BU788" s="193" t="s">
        <v>613</v>
      </c>
      <c r="BV788" s="193" t="s">
        <v>328</v>
      </c>
      <c r="BW788" s="193" t="s">
        <v>306</v>
      </c>
      <c r="BX788" s="193" t="s">
        <v>516</v>
      </c>
      <c r="BY788" s="193" t="s">
        <v>522</v>
      </c>
      <c r="BZ788" s="193" t="s">
        <v>638</v>
      </c>
      <c r="CA788" s="337" t="s">
        <v>193</v>
      </c>
      <c r="CB788" s="193" t="s">
        <v>463</v>
      </c>
    </row>
    <row r="789" spans="2:80" x14ac:dyDescent="0.2">
      <c r="B789" s="193" t="s">
        <v>460</v>
      </c>
      <c r="C789" s="193" t="s">
        <v>488</v>
      </c>
      <c r="D789" s="335" t="s">
        <v>499</v>
      </c>
      <c r="E789" s="193" t="s">
        <v>334</v>
      </c>
      <c r="F789" s="193" t="s">
        <v>230</v>
      </c>
      <c r="G789" s="193" t="s">
        <v>244</v>
      </c>
      <c r="H789" s="193" t="s">
        <v>382</v>
      </c>
      <c r="I789" s="193" t="s">
        <v>665</v>
      </c>
      <c r="J789" s="193" t="s">
        <v>86</v>
      </c>
      <c r="K789" s="193" t="s">
        <v>477</v>
      </c>
      <c r="L789" s="193" t="s">
        <v>606</v>
      </c>
      <c r="M789" s="193" t="s">
        <v>433</v>
      </c>
      <c r="N789" s="336" t="s">
        <v>627</v>
      </c>
      <c r="O789" s="193" t="s">
        <v>147</v>
      </c>
      <c r="P789" s="193" t="s">
        <v>238</v>
      </c>
      <c r="Q789" s="193" t="s">
        <v>189</v>
      </c>
      <c r="R789" s="193" t="s">
        <v>379</v>
      </c>
      <c r="S789" s="193" t="s">
        <v>260</v>
      </c>
      <c r="T789" s="193" t="s">
        <v>121</v>
      </c>
      <c r="U789" s="193" t="s">
        <v>324</v>
      </c>
      <c r="V789" s="193" t="s">
        <v>680</v>
      </c>
      <c r="W789" s="193" t="s">
        <v>484</v>
      </c>
      <c r="X789" s="337" t="s">
        <v>625</v>
      </c>
      <c r="Y789" s="193" t="s">
        <v>278</v>
      </c>
      <c r="Z789" s="193" t="s">
        <v>234</v>
      </c>
      <c r="AC789" s="193" t="s">
        <v>494</v>
      </c>
      <c r="AD789" s="193" t="s">
        <v>388</v>
      </c>
      <c r="AE789" s="335" t="s">
        <v>499</v>
      </c>
      <c r="AF789" s="193" t="s">
        <v>270</v>
      </c>
      <c r="AG789" s="193" t="s">
        <v>166</v>
      </c>
      <c r="AH789" s="193" t="s">
        <v>641</v>
      </c>
      <c r="AI789" s="193" t="s">
        <v>694</v>
      </c>
      <c r="AJ789" s="193" t="s">
        <v>236</v>
      </c>
      <c r="AK789" s="193" t="s">
        <v>672</v>
      </c>
      <c r="AL789" s="193" t="s">
        <v>82</v>
      </c>
      <c r="AM789" s="193" t="s">
        <v>256</v>
      </c>
      <c r="AN789" s="193" t="s">
        <v>257</v>
      </c>
      <c r="AO789" s="336" t="s">
        <v>262</v>
      </c>
      <c r="AP789" s="193" t="s">
        <v>266</v>
      </c>
      <c r="AQ789" s="193" t="s">
        <v>251</v>
      </c>
      <c r="AR789" s="193" t="s">
        <v>304</v>
      </c>
      <c r="AS789" s="193" t="s">
        <v>425</v>
      </c>
      <c r="AT789" s="193" t="s">
        <v>665</v>
      </c>
      <c r="AU789" s="193" t="s">
        <v>343</v>
      </c>
      <c r="AV789" s="193" t="s">
        <v>440</v>
      </c>
      <c r="AW789" s="193" t="s">
        <v>498</v>
      </c>
      <c r="AX789" s="193" t="s">
        <v>115</v>
      </c>
      <c r="AY789" s="337" t="s">
        <v>427</v>
      </c>
      <c r="AZ789" s="193" t="s">
        <v>493</v>
      </c>
      <c r="BA789" s="193" t="s">
        <v>344</v>
      </c>
      <c r="BD789" s="193" t="s">
        <v>670</v>
      </c>
      <c r="BE789" s="193" t="s">
        <v>695</v>
      </c>
      <c r="BF789" s="335" t="s">
        <v>139</v>
      </c>
      <c r="BG789" s="193" t="s">
        <v>415</v>
      </c>
      <c r="BH789" s="193" t="s">
        <v>582</v>
      </c>
      <c r="BI789" s="193" t="s">
        <v>383</v>
      </c>
      <c r="BJ789" s="193" t="s">
        <v>185</v>
      </c>
      <c r="BK789" s="193" t="s">
        <v>320</v>
      </c>
      <c r="BL789" s="193" t="s">
        <v>434</v>
      </c>
      <c r="BM789" s="193" t="s">
        <v>512</v>
      </c>
      <c r="BN789" s="193" t="s">
        <v>439</v>
      </c>
      <c r="BO789" s="193" t="s">
        <v>599</v>
      </c>
      <c r="BP789" s="336" t="s">
        <v>165</v>
      </c>
      <c r="BQ789" s="193" t="s">
        <v>173</v>
      </c>
      <c r="BR789" s="193" t="s">
        <v>169</v>
      </c>
      <c r="BS789" s="193" t="s">
        <v>87</v>
      </c>
      <c r="BT789" s="193" t="s">
        <v>226</v>
      </c>
      <c r="BU789" s="193" t="s">
        <v>331</v>
      </c>
      <c r="BV789" s="193" t="s">
        <v>148</v>
      </c>
      <c r="BW789" s="193" t="s">
        <v>279</v>
      </c>
      <c r="BX789" s="193" t="s">
        <v>569</v>
      </c>
      <c r="BY789" s="193" t="s">
        <v>548</v>
      </c>
      <c r="BZ789" s="337" t="s">
        <v>255</v>
      </c>
      <c r="CA789" s="193" t="s">
        <v>495</v>
      </c>
      <c r="CB789" s="193" t="s">
        <v>551</v>
      </c>
    </row>
    <row r="790" spans="2:80" x14ac:dyDescent="0.2">
      <c r="B790" s="193" t="s">
        <v>140</v>
      </c>
      <c r="C790" s="193" t="s">
        <v>350</v>
      </c>
      <c r="D790" s="193" t="s">
        <v>494</v>
      </c>
      <c r="E790" s="335" t="s">
        <v>410</v>
      </c>
      <c r="F790" s="193" t="s">
        <v>529</v>
      </c>
      <c r="G790" s="193" t="s">
        <v>223</v>
      </c>
      <c r="H790" s="193" t="s">
        <v>546</v>
      </c>
      <c r="I790" s="193" t="s">
        <v>304</v>
      </c>
      <c r="J790" s="193" t="s">
        <v>465</v>
      </c>
      <c r="K790" s="193" t="s">
        <v>678</v>
      </c>
      <c r="L790" s="193" t="s">
        <v>276</v>
      </c>
      <c r="M790" s="193" t="s">
        <v>357</v>
      </c>
      <c r="N790" s="336" t="s">
        <v>629</v>
      </c>
      <c r="O790" s="193" t="s">
        <v>510</v>
      </c>
      <c r="P790" s="193" t="s">
        <v>642</v>
      </c>
      <c r="Q790" s="193" t="s">
        <v>182</v>
      </c>
      <c r="R790" s="193" t="s">
        <v>373</v>
      </c>
      <c r="S790" s="193" t="s">
        <v>250</v>
      </c>
      <c r="T790" s="193" t="s">
        <v>133</v>
      </c>
      <c r="U790" s="193" t="s">
        <v>318</v>
      </c>
      <c r="V790" s="193" t="s">
        <v>83</v>
      </c>
      <c r="W790" s="337" t="s">
        <v>354</v>
      </c>
      <c r="X790" s="193" t="s">
        <v>685</v>
      </c>
      <c r="Y790" s="193" t="s">
        <v>394</v>
      </c>
      <c r="Z790" s="193" t="s">
        <v>604</v>
      </c>
      <c r="AC790" s="193" t="s">
        <v>453</v>
      </c>
      <c r="AD790" s="193" t="s">
        <v>422</v>
      </c>
      <c r="AE790" s="193" t="s">
        <v>230</v>
      </c>
      <c r="AF790" s="335" t="s">
        <v>410</v>
      </c>
      <c r="AG790" s="193" t="s">
        <v>140</v>
      </c>
      <c r="AH790" s="193" t="s">
        <v>294</v>
      </c>
      <c r="AI790" s="193" t="s">
        <v>568</v>
      </c>
      <c r="AJ790" s="193" t="s">
        <v>219</v>
      </c>
      <c r="AK790" s="193" t="s">
        <v>696</v>
      </c>
      <c r="AL790" s="193" t="s">
        <v>675</v>
      </c>
      <c r="AM790" s="193" t="s">
        <v>203</v>
      </c>
      <c r="AN790" s="193" t="s">
        <v>135</v>
      </c>
      <c r="AO790" s="336" t="s">
        <v>327</v>
      </c>
      <c r="AP790" s="193" t="s">
        <v>77</v>
      </c>
      <c r="AQ790" s="193" t="s">
        <v>172</v>
      </c>
      <c r="AR790" s="193" t="s">
        <v>688</v>
      </c>
      <c r="AS790" s="193" t="s">
        <v>109</v>
      </c>
      <c r="AT790" s="193" t="s">
        <v>477</v>
      </c>
      <c r="AU790" s="193" t="s">
        <v>465</v>
      </c>
      <c r="AV790" s="193" t="s">
        <v>223</v>
      </c>
      <c r="AW790" s="193" t="s">
        <v>458</v>
      </c>
      <c r="AX790" s="337" t="s">
        <v>413</v>
      </c>
      <c r="AY790" s="193" t="s">
        <v>160</v>
      </c>
      <c r="AZ790" s="193" t="s">
        <v>361</v>
      </c>
      <c r="BA790" s="193" t="s">
        <v>459</v>
      </c>
      <c r="BD790" s="193" t="s">
        <v>615</v>
      </c>
      <c r="BE790" s="193" t="s">
        <v>199</v>
      </c>
      <c r="BF790" s="193" t="s">
        <v>452</v>
      </c>
      <c r="BG790" s="335" t="s">
        <v>609</v>
      </c>
      <c r="BH790" s="193" t="s">
        <v>567</v>
      </c>
      <c r="BI790" s="193" t="s">
        <v>700</v>
      </c>
      <c r="BJ790" s="193" t="s">
        <v>372</v>
      </c>
      <c r="BK790" s="193" t="s">
        <v>247</v>
      </c>
      <c r="BL790" s="193" t="s">
        <v>658</v>
      </c>
      <c r="BM790" s="193" t="s">
        <v>486</v>
      </c>
      <c r="BN790" s="193" t="s">
        <v>236</v>
      </c>
      <c r="BO790" s="193" t="s">
        <v>268</v>
      </c>
      <c r="BP790" s="336" t="s">
        <v>427</v>
      </c>
      <c r="BQ790" s="193" t="s">
        <v>232</v>
      </c>
      <c r="BR790" s="193" t="s">
        <v>239</v>
      </c>
      <c r="BS790" s="193" t="s">
        <v>683</v>
      </c>
      <c r="BT790" s="193" t="s">
        <v>126</v>
      </c>
      <c r="BU790" s="193" t="s">
        <v>421</v>
      </c>
      <c r="BV790" s="193" t="s">
        <v>584</v>
      </c>
      <c r="BW790" s="193" t="s">
        <v>663</v>
      </c>
      <c r="BX790" s="193" t="s">
        <v>219</v>
      </c>
      <c r="BY790" s="337" t="s">
        <v>312</v>
      </c>
      <c r="BZ790" s="193" t="s">
        <v>160</v>
      </c>
      <c r="CA790" s="193" t="s">
        <v>269</v>
      </c>
      <c r="CB790" s="193" t="s">
        <v>79</v>
      </c>
    </row>
    <row r="791" spans="2:80" x14ac:dyDescent="0.2">
      <c r="B791" s="193" t="s">
        <v>449</v>
      </c>
      <c r="C791" s="193" t="s">
        <v>561</v>
      </c>
      <c r="D791" s="193" t="s">
        <v>270</v>
      </c>
      <c r="E791" s="193" t="s">
        <v>97</v>
      </c>
      <c r="F791" s="335" t="s">
        <v>525</v>
      </c>
      <c r="G791" s="193" t="s">
        <v>535</v>
      </c>
      <c r="H791" s="193" t="s">
        <v>669</v>
      </c>
      <c r="I791" s="193" t="s">
        <v>343</v>
      </c>
      <c r="J791" s="193" t="s">
        <v>398</v>
      </c>
      <c r="K791" s="193" t="s">
        <v>180</v>
      </c>
      <c r="L791" s="193" t="s">
        <v>393</v>
      </c>
      <c r="M791" s="193" t="s">
        <v>661</v>
      </c>
      <c r="N791" s="336" t="s">
        <v>75</v>
      </c>
      <c r="O791" s="193" t="s">
        <v>107</v>
      </c>
      <c r="P791" s="193" t="s">
        <v>645</v>
      </c>
      <c r="Q791" s="193" t="s">
        <v>194</v>
      </c>
      <c r="R791" s="193" t="s">
        <v>367</v>
      </c>
      <c r="S791" s="193" t="s">
        <v>161</v>
      </c>
      <c r="T791" s="193" t="s">
        <v>122</v>
      </c>
      <c r="U791" s="193" t="s">
        <v>326</v>
      </c>
      <c r="V791" s="337" t="s">
        <v>445</v>
      </c>
      <c r="W791" s="193" t="s">
        <v>581</v>
      </c>
      <c r="X791" s="193" t="s">
        <v>220</v>
      </c>
      <c r="Y791" s="193" t="s">
        <v>102</v>
      </c>
      <c r="Z791" s="193" t="s">
        <v>676</v>
      </c>
      <c r="AC791" s="193" t="s">
        <v>72</v>
      </c>
      <c r="AD791" s="193" t="s">
        <v>97</v>
      </c>
      <c r="AE791" s="193" t="s">
        <v>488</v>
      </c>
      <c r="AF791" s="193" t="s">
        <v>414</v>
      </c>
      <c r="AG791" s="335" t="s">
        <v>525</v>
      </c>
      <c r="AH791" s="193" t="s">
        <v>687</v>
      </c>
      <c r="AI791" s="193" t="s">
        <v>149</v>
      </c>
      <c r="AJ791" s="193" t="s">
        <v>700</v>
      </c>
      <c r="AK791" s="193" t="s">
        <v>353</v>
      </c>
      <c r="AL791" s="193" t="s">
        <v>593</v>
      </c>
      <c r="AM791" s="193" t="s">
        <v>300</v>
      </c>
      <c r="AN791" s="193" t="s">
        <v>129</v>
      </c>
      <c r="AO791" s="336" t="s">
        <v>274</v>
      </c>
      <c r="AP791" s="193" t="s">
        <v>118</v>
      </c>
      <c r="AQ791" s="193" t="s">
        <v>315</v>
      </c>
      <c r="AR791" s="193" t="s">
        <v>158</v>
      </c>
      <c r="AS791" s="193" t="s">
        <v>398</v>
      </c>
      <c r="AT791" s="193" t="s">
        <v>382</v>
      </c>
      <c r="AU791" s="193" t="s">
        <v>673</v>
      </c>
      <c r="AV791" s="193" t="s">
        <v>180</v>
      </c>
      <c r="AW791" s="337" t="s">
        <v>524</v>
      </c>
      <c r="AX791" s="193" t="s">
        <v>93</v>
      </c>
      <c r="AY791" s="193" t="s">
        <v>247</v>
      </c>
      <c r="AZ791" s="193" t="s">
        <v>419</v>
      </c>
      <c r="BA791" s="193" t="s">
        <v>528</v>
      </c>
      <c r="BD791" s="193" t="s">
        <v>257</v>
      </c>
      <c r="BE791" s="193" t="s">
        <v>152</v>
      </c>
      <c r="BF791" s="193" t="s">
        <v>282</v>
      </c>
      <c r="BG791" s="193" t="s">
        <v>91</v>
      </c>
      <c r="BH791" s="335" t="s">
        <v>209</v>
      </c>
      <c r="BI791" s="193" t="s">
        <v>118</v>
      </c>
      <c r="BJ791" s="193" t="s">
        <v>418</v>
      </c>
      <c r="BK791" s="193" t="s">
        <v>589</v>
      </c>
      <c r="BL791" s="193" t="s">
        <v>363</v>
      </c>
      <c r="BM791" s="193" t="s">
        <v>619</v>
      </c>
      <c r="BN791" s="193" t="s">
        <v>300</v>
      </c>
      <c r="BO791" s="193" t="s">
        <v>296</v>
      </c>
      <c r="BP791" s="336" t="s">
        <v>514</v>
      </c>
      <c r="BQ791" s="193" t="s">
        <v>636</v>
      </c>
      <c r="BR791" s="193" t="s">
        <v>292</v>
      </c>
      <c r="BS791" s="193" t="s">
        <v>191</v>
      </c>
      <c r="BT791" s="193" t="s">
        <v>437</v>
      </c>
      <c r="BU791" s="193" t="s">
        <v>303</v>
      </c>
      <c r="BV791" s="193" t="s">
        <v>385</v>
      </c>
      <c r="BW791" s="193" t="s">
        <v>472</v>
      </c>
      <c r="BX791" s="337" t="s">
        <v>381</v>
      </c>
      <c r="BY791" s="193" t="s">
        <v>550</v>
      </c>
      <c r="BZ791" s="193" t="s">
        <v>660</v>
      </c>
      <c r="CA791" s="193" t="s">
        <v>547</v>
      </c>
      <c r="CB791" s="193" t="s">
        <v>554</v>
      </c>
    </row>
    <row r="792" spans="2:80" x14ac:dyDescent="0.2">
      <c r="B792" s="193" t="s">
        <v>454</v>
      </c>
      <c r="C792" s="193" t="s">
        <v>511</v>
      </c>
      <c r="D792" s="193" t="s">
        <v>106</v>
      </c>
      <c r="E792" s="193" t="s">
        <v>273</v>
      </c>
      <c r="F792" s="193" t="s">
        <v>526</v>
      </c>
      <c r="G792" s="335" t="s">
        <v>699</v>
      </c>
      <c r="H792" s="193" t="s">
        <v>362</v>
      </c>
      <c r="I792" s="193" t="s">
        <v>575</v>
      </c>
      <c r="J792" s="193" t="s">
        <v>345</v>
      </c>
      <c r="K792" s="193" t="s">
        <v>518</v>
      </c>
      <c r="L792" s="193" t="s">
        <v>608</v>
      </c>
      <c r="M792" s="193" t="s">
        <v>395</v>
      </c>
      <c r="N792" s="336" t="s">
        <v>101</v>
      </c>
      <c r="O792" s="193" t="s">
        <v>84</v>
      </c>
      <c r="P792" s="193" t="s">
        <v>519</v>
      </c>
      <c r="Q792" s="193" t="s">
        <v>201</v>
      </c>
      <c r="R792" s="193" t="s">
        <v>369</v>
      </c>
      <c r="S792" s="193" t="s">
        <v>96</v>
      </c>
      <c r="T792" s="193" t="s">
        <v>128</v>
      </c>
      <c r="U792" s="337" t="s">
        <v>314</v>
      </c>
      <c r="V792" s="193" t="s">
        <v>681</v>
      </c>
      <c r="W792" s="193" t="s">
        <v>466</v>
      </c>
      <c r="X792" s="193" t="s">
        <v>397</v>
      </c>
      <c r="Y792" s="193" t="s">
        <v>224</v>
      </c>
      <c r="Z792" s="193" t="s">
        <v>616</v>
      </c>
      <c r="AC792" s="193" t="s">
        <v>681</v>
      </c>
      <c r="AD792" s="193" t="s">
        <v>87</v>
      </c>
      <c r="AE792" s="193" t="s">
        <v>594</v>
      </c>
      <c r="AF792" s="193" t="s">
        <v>466</v>
      </c>
      <c r="AG792" s="193" t="s">
        <v>439</v>
      </c>
      <c r="AH792" s="335" t="s">
        <v>699</v>
      </c>
      <c r="AI792" s="193" t="s">
        <v>226</v>
      </c>
      <c r="AJ792" s="193" t="s">
        <v>480</v>
      </c>
      <c r="AK792" s="193" t="s">
        <v>362</v>
      </c>
      <c r="AL792" s="193" t="s">
        <v>599</v>
      </c>
      <c r="AM792" s="193" t="s">
        <v>437</v>
      </c>
      <c r="AN792" s="193" t="s">
        <v>564</v>
      </c>
      <c r="AO792" s="336" t="s">
        <v>235</v>
      </c>
      <c r="AP792" s="193" t="s">
        <v>550</v>
      </c>
      <c r="AQ792" s="193" t="s">
        <v>339</v>
      </c>
      <c r="AR792" s="193" t="s">
        <v>520</v>
      </c>
      <c r="AS792" s="193" t="s">
        <v>577</v>
      </c>
      <c r="AT792" s="193" t="s">
        <v>542</v>
      </c>
      <c r="AU792" s="193" t="s">
        <v>78</v>
      </c>
      <c r="AV792" s="337" t="s">
        <v>631</v>
      </c>
      <c r="AW792" s="193" t="s">
        <v>679</v>
      </c>
      <c r="AX792" s="193" t="s">
        <v>409</v>
      </c>
      <c r="AY792" s="193" t="s">
        <v>470</v>
      </c>
      <c r="AZ792" s="193" t="s">
        <v>272</v>
      </c>
      <c r="BA792" s="193" t="s">
        <v>597</v>
      </c>
      <c r="BD792" s="193" t="s">
        <v>92</v>
      </c>
      <c r="BE792" s="193" t="s">
        <v>1</v>
      </c>
      <c r="BF792" s="193" t="s">
        <v>241</v>
      </c>
      <c r="BG792" s="193" t="s">
        <v>153</v>
      </c>
      <c r="BH792" s="193" t="s">
        <v>283</v>
      </c>
      <c r="BI792" s="335" t="s">
        <v>571</v>
      </c>
      <c r="BJ792" s="193" t="s">
        <v>620</v>
      </c>
      <c r="BK792" s="193" t="s">
        <v>647</v>
      </c>
      <c r="BL792" s="193" t="s">
        <v>377</v>
      </c>
      <c r="BM792" s="193" t="s">
        <v>243</v>
      </c>
      <c r="BN792" s="193" t="s">
        <v>481</v>
      </c>
      <c r="BO792" s="193" t="s">
        <v>487</v>
      </c>
      <c r="BP792" s="336" t="s">
        <v>623</v>
      </c>
      <c r="BQ792" s="193" t="s">
        <v>253</v>
      </c>
      <c r="BR792" s="193" t="s">
        <v>497</v>
      </c>
      <c r="BS792" s="193" t="s">
        <v>386</v>
      </c>
      <c r="BT792" s="193" t="s">
        <v>470</v>
      </c>
      <c r="BU792" s="193" t="s">
        <v>542</v>
      </c>
      <c r="BV792" s="193" t="s">
        <v>136</v>
      </c>
      <c r="BW792" s="337" t="s">
        <v>416</v>
      </c>
      <c r="BX792" s="193" t="s">
        <v>245</v>
      </c>
      <c r="BY792" s="193" t="s">
        <v>682</v>
      </c>
      <c r="BZ792" s="193" t="s">
        <v>485</v>
      </c>
      <c r="CA792" s="193" t="s">
        <v>322</v>
      </c>
      <c r="CB792" s="193" t="s">
        <v>532</v>
      </c>
    </row>
    <row r="793" spans="2:80" x14ac:dyDescent="0.2">
      <c r="B793" s="193" t="s">
        <v>76</v>
      </c>
      <c r="C793" s="193" t="s">
        <v>558</v>
      </c>
      <c r="D793" s="193" t="s">
        <v>500</v>
      </c>
      <c r="E793" s="193" t="s">
        <v>391</v>
      </c>
      <c r="F793" s="193" t="s">
        <v>301</v>
      </c>
      <c r="G793" s="193" t="s">
        <v>162</v>
      </c>
      <c r="H793" s="335" t="s">
        <v>402</v>
      </c>
      <c r="I793" s="193" t="s">
        <v>698</v>
      </c>
      <c r="J793" s="193" t="s">
        <v>113</v>
      </c>
      <c r="K793" s="193" t="s">
        <v>637</v>
      </c>
      <c r="L793" s="193" t="s">
        <v>216</v>
      </c>
      <c r="M793" s="193" t="s">
        <v>405</v>
      </c>
      <c r="N793" s="336" t="s">
        <v>603</v>
      </c>
      <c r="O793" s="193" t="s">
        <v>476</v>
      </c>
      <c r="P793" s="193" t="s">
        <v>297</v>
      </c>
      <c r="Q793" s="193" t="s">
        <v>190</v>
      </c>
      <c r="R793" s="193" t="s">
        <v>380</v>
      </c>
      <c r="S793" s="193" t="s">
        <v>2</v>
      </c>
      <c r="T793" s="337" t="s">
        <v>117</v>
      </c>
      <c r="U793" s="193" t="s">
        <v>293</v>
      </c>
      <c r="V793" s="193" t="s">
        <v>302</v>
      </c>
      <c r="W793" s="193" t="s">
        <v>649</v>
      </c>
      <c r="X793" s="193" t="s">
        <v>677</v>
      </c>
      <c r="Y793" s="193" t="s">
        <v>536</v>
      </c>
      <c r="Z793" s="193" t="s">
        <v>515</v>
      </c>
      <c r="AC793" s="193" t="s">
        <v>515</v>
      </c>
      <c r="AD793" s="193" t="s">
        <v>649</v>
      </c>
      <c r="AE793" s="193" t="s">
        <v>426</v>
      </c>
      <c r="AF793" s="193" t="s">
        <v>691</v>
      </c>
      <c r="AG793" s="193" t="s">
        <v>181</v>
      </c>
      <c r="AH793" s="193" t="s">
        <v>637</v>
      </c>
      <c r="AI793" s="335" t="s">
        <v>402</v>
      </c>
      <c r="AJ793" s="193" t="s">
        <v>248</v>
      </c>
      <c r="AK793" s="193" t="s">
        <v>693</v>
      </c>
      <c r="AL793" s="193" t="s">
        <v>90</v>
      </c>
      <c r="AM793" s="193" t="s">
        <v>280</v>
      </c>
      <c r="AN793" s="193" t="s">
        <v>103</v>
      </c>
      <c r="AO793" s="336" t="s">
        <v>462</v>
      </c>
      <c r="AP793" s="193" t="s">
        <v>475</v>
      </c>
      <c r="AQ793" s="193" t="s">
        <v>533</v>
      </c>
      <c r="AR793" s="193" t="s">
        <v>613</v>
      </c>
      <c r="AS793" s="193" t="s">
        <v>474</v>
      </c>
      <c r="AT793" s="193" t="s">
        <v>241</v>
      </c>
      <c r="AU793" s="337" t="s">
        <v>553</v>
      </c>
      <c r="AV793" s="193" t="s">
        <v>600</v>
      </c>
      <c r="AW793" s="193" t="s">
        <v>573</v>
      </c>
      <c r="AX793" s="193" t="s">
        <v>390</v>
      </c>
      <c r="AY793" s="193" t="s">
        <v>1</v>
      </c>
      <c r="AZ793" s="193" t="s">
        <v>689</v>
      </c>
      <c r="BA793" s="193" t="s">
        <v>451</v>
      </c>
      <c r="BD793" s="193" t="s">
        <v>397</v>
      </c>
      <c r="BE793" s="193" t="s">
        <v>575</v>
      </c>
      <c r="BF793" s="193" t="s">
        <v>96</v>
      </c>
      <c r="BG793" s="193" t="s">
        <v>106</v>
      </c>
      <c r="BH793" s="193" t="s">
        <v>101</v>
      </c>
      <c r="BI793" s="193" t="s">
        <v>224</v>
      </c>
      <c r="BJ793" s="335" t="s">
        <v>345</v>
      </c>
      <c r="BK793" s="193" t="s">
        <v>128</v>
      </c>
      <c r="BL793" s="193" t="s">
        <v>273</v>
      </c>
      <c r="BM793" s="193" t="s">
        <v>84</v>
      </c>
      <c r="BN793" s="193" t="s">
        <v>616</v>
      </c>
      <c r="BO793" s="193" t="s">
        <v>518</v>
      </c>
      <c r="BP793" s="336" t="s">
        <v>314</v>
      </c>
      <c r="BQ793" s="193" t="s">
        <v>526</v>
      </c>
      <c r="BR793" s="193" t="s">
        <v>519</v>
      </c>
      <c r="BS793" s="193" t="s">
        <v>681</v>
      </c>
      <c r="BT793" s="193" t="s">
        <v>699</v>
      </c>
      <c r="BU793" s="193" t="s">
        <v>201</v>
      </c>
      <c r="BV793" s="337" t="s">
        <v>454</v>
      </c>
      <c r="BW793" s="193" t="s">
        <v>608</v>
      </c>
      <c r="BX793" s="193" t="s">
        <v>466</v>
      </c>
      <c r="BY793" s="193" t="s">
        <v>362</v>
      </c>
      <c r="BZ793" s="193" t="s">
        <v>369</v>
      </c>
      <c r="CA793" s="193" t="s">
        <v>511</v>
      </c>
      <c r="CB793" s="193" t="s">
        <v>395</v>
      </c>
    </row>
    <row r="794" spans="2:80" x14ac:dyDescent="0.2">
      <c r="B794" s="193" t="s">
        <v>456</v>
      </c>
      <c r="C794" s="193" t="s">
        <v>240</v>
      </c>
      <c r="D794" s="193" t="s">
        <v>215</v>
      </c>
      <c r="E794" s="193" t="s">
        <v>411</v>
      </c>
      <c r="F794" s="193" t="s">
        <v>530</v>
      </c>
      <c r="G794" s="193" t="s">
        <v>248</v>
      </c>
      <c r="H794" s="193" t="s">
        <v>622</v>
      </c>
      <c r="I794" s="335" t="s">
        <v>288</v>
      </c>
      <c r="J794" s="193" t="s">
        <v>480</v>
      </c>
      <c r="K794" s="193" t="s">
        <v>701</v>
      </c>
      <c r="L794" s="193" t="s">
        <v>543</v>
      </c>
      <c r="M794" s="193" t="s">
        <v>237</v>
      </c>
      <c r="N794" s="336" t="s">
        <v>338</v>
      </c>
      <c r="O794" s="193" t="s">
        <v>483</v>
      </c>
      <c r="P794" s="193" t="s">
        <v>624</v>
      </c>
      <c r="Q794" s="193" t="s">
        <v>202</v>
      </c>
      <c r="R794" s="193" t="s">
        <v>233</v>
      </c>
      <c r="S794" s="337" t="s">
        <v>73</v>
      </c>
      <c r="T794" s="193" t="s">
        <v>134</v>
      </c>
      <c r="U794" s="193" t="s">
        <v>319</v>
      </c>
      <c r="V794" s="193" t="s">
        <v>426</v>
      </c>
      <c r="W794" s="193" t="s">
        <v>479</v>
      </c>
      <c r="X794" s="193" t="s">
        <v>154</v>
      </c>
      <c r="Y794" s="193" t="s">
        <v>594</v>
      </c>
      <c r="Z794" s="193" t="s">
        <v>684</v>
      </c>
      <c r="AC794" s="193" t="s">
        <v>502</v>
      </c>
      <c r="AD794" s="193" t="s">
        <v>397</v>
      </c>
      <c r="AE794" s="193" t="s">
        <v>154</v>
      </c>
      <c r="AF794" s="193" t="s">
        <v>569</v>
      </c>
      <c r="AG794" s="193" t="s">
        <v>677</v>
      </c>
      <c r="AH794" s="193" t="s">
        <v>309</v>
      </c>
      <c r="AI794" s="193" t="s">
        <v>575</v>
      </c>
      <c r="AJ794" s="335" t="s">
        <v>288</v>
      </c>
      <c r="AK794" s="193" t="s">
        <v>548</v>
      </c>
      <c r="AL794" s="193" t="s">
        <v>698</v>
      </c>
      <c r="AM794" s="193" t="s">
        <v>496</v>
      </c>
      <c r="AN794" s="193" t="s">
        <v>152</v>
      </c>
      <c r="AO794" s="336" t="s">
        <v>492</v>
      </c>
      <c r="AP794" s="193" t="s">
        <v>352</v>
      </c>
      <c r="AQ794" s="193" t="s">
        <v>0</v>
      </c>
      <c r="AR794" s="193" t="s">
        <v>145</v>
      </c>
      <c r="AS794" s="193" t="s">
        <v>566</v>
      </c>
      <c r="AT794" s="337" t="s">
        <v>623</v>
      </c>
      <c r="AU794" s="193" t="s">
        <v>509</v>
      </c>
      <c r="AV794" s="193" t="s">
        <v>448</v>
      </c>
      <c r="AW794" s="193" t="s">
        <v>291</v>
      </c>
      <c r="AX794" s="193" t="s">
        <v>579</v>
      </c>
      <c r="AY794" s="193" t="s">
        <v>487</v>
      </c>
      <c r="AZ794" s="193" t="s">
        <v>431</v>
      </c>
      <c r="BA794" s="193" t="s">
        <v>662</v>
      </c>
      <c r="BD794" s="193" t="s">
        <v>171</v>
      </c>
      <c r="BE794" s="193" t="s">
        <v>325</v>
      </c>
      <c r="BF794" s="193" t="s">
        <v>505</v>
      </c>
      <c r="BG794" s="193" t="s">
        <v>167</v>
      </c>
      <c r="BH794" s="193" t="s">
        <v>176</v>
      </c>
      <c r="BI794" s="193" t="s">
        <v>675</v>
      </c>
      <c r="BJ794" s="193" t="s">
        <v>177</v>
      </c>
      <c r="BK794" s="335" t="s">
        <v>459</v>
      </c>
      <c r="BL794" s="193" t="s">
        <v>602</v>
      </c>
      <c r="BM794" s="193" t="s">
        <v>674</v>
      </c>
      <c r="BN794" s="193" t="s">
        <v>340</v>
      </c>
      <c r="BO794" s="193" t="s">
        <v>157</v>
      </c>
      <c r="BP794" s="336" t="s">
        <v>286</v>
      </c>
      <c r="BQ794" s="193" t="s">
        <v>71</v>
      </c>
      <c r="BR794" s="193" t="s">
        <v>213</v>
      </c>
      <c r="BS794" s="193" t="s">
        <v>641</v>
      </c>
      <c r="BT794" s="193" t="s">
        <v>259</v>
      </c>
      <c r="BU794" s="337" t="s">
        <v>498</v>
      </c>
      <c r="BV794" s="193" t="s">
        <v>574</v>
      </c>
      <c r="BW794" s="193" t="s">
        <v>614</v>
      </c>
      <c r="BX794" s="193" t="s">
        <v>696</v>
      </c>
      <c r="BY794" s="193" t="s">
        <v>120</v>
      </c>
      <c r="BZ794" s="193" t="s">
        <v>361</v>
      </c>
      <c r="CA794" s="193" t="s">
        <v>590</v>
      </c>
      <c r="CB794" s="193" t="s">
        <v>552</v>
      </c>
    </row>
    <row r="795" spans="2:80" x14ac:dyDescent="0.2">
      <c r="B795" s="193" t="s">
        <v>461</v>
      </c>
      <c r="C795" s="193" t="s">
        <v>562</v>
      </c>
      <c r="D795" s="193" t="s">
        <v>491</v>
      </c>
      <c r="E795" s="193" t="s">
        <v>355</v>
      </c>
      <c r="F795" s="193" t="s">
        <v>337</v>
      </c>
      <c r="G795" s="193" t="s">
        <v>441</v>
      </c>
      <c r="H795" s="193" t="s">
        <v>693</v>
      </c>
      <c r="I795" s="193" t="s">
        <v>309</v>
      </c>
      <c r="J795" s="335" t="s">
        <v>653</v>
      </c>
      <c r="K795" s="193" t="s">
        <v>90</v>
      </c>
      <c r="L795" s="193" t="s">
        <v>444</v>
      </c>
      <c r="M795" s="193" t="s">
        <v>657</v>
      </c>
      <c r="N795" s="336" t="s">
        <v>436</v>
      </c>
      <c r="O795" s="193" t="s">
        <v>351</v>
      </c>
      <c r="P795" s="193" t="s">
        <v>151</v>
      </c>
      <c r="Q795" s="193" t="s">
        <v>195</v>
      </c>
      <c r="R795" s="337" t="s">
        <v>368</v>
      </c>
      <c r="S795" s="193" t="s">
        <v>261</v>
      </c>
      <c r="T795" s="193" t="s">
        <v>123</v>
      </c>
      <c r="U795" s="193" t="s">
        <v>212</v>
      </c>
      <c r="V795" s="193" t="s">
        <v>634</v>
      </c>
      <c r="W795" s="193" t="s">
        <v>691</v>
      </c>
      <c r="X795" s="193" t="s">
        <v>502</v>
      </c>
      <c r="Y795" s="193" t="s">
        <v>544</v>
      </c>
      <c r="Z795" s="193" t="s">
        <v>181</v>
      </c>
      <c r="AC795" s="193" t="s">
        <v>302</v>
      </c>
      <c r="AD795" s="193" t="s">
        <v>536</v>
      </c>
      <c r="AE795" s="193" t="s">
        <v>684</v>
      </c>
      <c r="AF795" s="193" t="s">
        <v>544</v>
      </c>
      <c r="AG795" s="193" t="s">
        <v>634</v>
      </c>
      <c r="AH795" s="193" t="s">
        <v>162</v>
      </c>
      <c r="AI795" s="193" t="s">
        <v>113</v>
      </c>
      <c r="AJ795" s="193" t="s">
        <v>701</v>
      </c>
      <c r="AK795" s="335" t="s">
        <v>653</v>
      </c>
      <c r="AL795" s="193" t="s">
        <v>441</v>
      </c>
      <c r="AM795" s="193" t="s">
        <v>457</v>
      </c>
      <c r="AN795" s="193" t="s">
        <v>403</v>
      </c>
      <c r="AO795" s="336" t="s">
        <v>396</v>
      </c>
      <c r="AP795" s="193" t="s">
        <v>217</v>
      </c>
      <c r="AQ795" s="193" t="s">
        <v>168</v>
      </c>
      <c r="AR795" s="193" t="s">
        <v>638</v>
      </c>
      <c r="AS795" s="337" t="s">
        <v>104</v>
      </c>
      <c r="AT795" s="193" t="s">
        <v>485</v>
      </c>
      <c r="AU795" s="193" t="s">
        <v>592</v>
      </c>
      <c r="AV795" s="193" t="s">
        <v>432</v>
      </c>
      <c r="AW795" s="193" t="s">
        <v>522</v>
      </c>
      <c r="AX795" s="193" t="s">
        <v>70</v>
      </c>
      <c r="AY795" s="193" t="s">
        <v>682</v>
      </c>
      <c r="AZ795" s="193" t="s">
        <v>650</v>
      </c>
      <c r="BA795" s="193" t="s">
        <v>540</v>
      </c>
      <c r="BD795" s="193" t="s">
        <v>108</v>
      </c>
      <c r="BE795" s="193" t="s">
        <v>103</v>
      </c>
      <c r="BF795" s="193" t="s">
        <v>399</v>
      </c>
      <c r="BG795" s="193" t="s">
        <v>576</v>
      </c>
      <c r="BH795" s="193" t="s">
        <v>98</v>
      </c>
      <c r="BI795" s="193" t="s">
        <v>251</v>
      </c>
      <c r="BJ795" s="193" t="s">
        <v>0</v>
      </c>
      <c r="BK795" s="193" t="s">
        <v>179</v>
      </c>
      <c r="BL795" s="335" t="s">
        <v>468</v>
      </c>
      <c r="BM795" s="193" t="s">
        <v>539</v>
      </c>
      <c r="BN795" s="193" t="s">
        <v>135</v>
      </c>
      <c r="BO795" s="193" t="s">
        <v>403</v>
      </c>
      <c r="BP795" s="336" t="s">
        <v>586</v>
      </c>
      <c r="BQ795" s="193" t="s">
        <v>400</v>
      </c>
      <c r="BR795" s="193" t="s">
        <v>408</v>
      </c>
      <c r="BS795" s="193" t="s">
        <v>144</v>
      </c>
      <c r="BT795" s="337" t="s">
        <v>280</v>
      </c>
      <c r="BU795" s="193" t="s">
        <v>88</v>
      </c>
      <c r="BV795" s="193" t="s">
        <v>227</v>
      </c>
      <c r="BW795" s="193" t="s">
        <v>332</v>
      </c>
      <c r="BX795" s="193" t="s">
        <v>203</v>
      </c>
      <c r="BY795" s="193" t="s">
        <v>457</v>
      </c>
      <c r="BZ795" s="193" t="s">
        <v>570</v>
      </c>
      <c r="CA795" s="193" t="s">
        <v>307</v>
      </c>
      <c r="CB795" s="193" t="s">
        <v>652</v>
      </c>
    </row>
    <row r="796" spans="2:80" x14ac:dyDescent="0.2">
      <c r="B796" s="193" t="s">
        <v>173</v>
      </c>
      <c r="C796" s="193" t="s">
        <v>148</v>
      </c>
      <c r="D796" s="193" t="s">
        <v>495</v>
      </c>
      <c r="E796" s="193" t="s">
        <v>415</v>
      </c>
      <c r="F796" s="193" t="s">
        <v>434</v>
      </c>
      <c r="G796" s="193" t="s">
        <v>599</v>
      </c>
      <c r="H796" s="193" t="s">
        <v>226</v>
      </c>
      <c r="I796" s="193" t="s">
        <v>548</v>
      </c>
      <c r="J796" s="193" t="s">
        <v>695</v>
      </c>
      <c r="K796" s="335" t="s">
        <v>185</v>
      </c>
      <c r="L796" s="193" t="s">
        <v>169</v>
      </c>
      <c r="M796" s="193" t="s">
        <v>279</v>
      </c>
      <c r="N796" s="336" t="s">
        <v>551</v>
      </c>
      <c r="O796" s="193" t="s">
        <v>582</v>
      </c>
      <c r="P796" s="193" t="s">
        <v>512</v>
      </c>
      <c r="Q796" s="337" t="s">
        <v>165</v>
      </c>
      <c r="R796" s="193" t="s">
        <v>331</v>
      </c>
      <c r="S796" s="193" t="s">
        <v>255</v>
      </c>
      <c r="T796" s="193" t="s">
        <v>139</v>
      </c>
      <c r="U796" s="193" t="s">
        <v>320</v>
      </c>
      <c r="V796" s="193" t="s">
        <v>439</v>
      </c>
      <c r="W796" s="193" t="s">
        <v>87</v>
      </c>
      <c r="X796" s="193" t="s">
        <v>569</v>
      </c>
      <c r="Y796" s="193" t="s">
        <v>670</v>
      </c>
      <c r="Z796" s="193" t="s">
        <v>383</v>
      </c>
      <c r="AC796" s="193" t="s">
        <v>616</v>
      </c>
      <c r="AD796" s="193" t="s">
        <v>670</v>
      </c>
      <c r="AE796" s="193" t="s">
        <v>479</v>
      </c>
      <c r="AF796" s="193" t="s">
        <v>224</v>
      </c>
      <c r="AG796" s="193" t="s">
        <v>383</v>
      </c>
      <c r="AH796" s="193" t="s">
        <v>518</v>
      </c>
      <c r="AI796" s="193" t="s">
        <v>695</v>
      </c>
      <c r="AJ796" s="193" t="s">
        <v>622</v>
      </c>
      <c r="AK796" s="193" t="s">
        <v>345</v>
      </c>
      <c r="AL796" s="335" t="s">
        <v>185</v>
      </c>
      <c r="AM796" s="193" t="s">
        <v>296</v>
      </c>
      <c r="AN796" s="193" t="s">
        <v>420</v>
      </c>
      <c r="AO796" s="336" t="s">
        <v>80</v>
      </c>
      <c r="AP796" s="193" t="s">
        <v>418</v>
      </c>
      <c r="AQ796" s="193" t="s">
        <v>446</v>
      </c>
      <c r="AR796" s="337" t="s">
        <v>392</v>
      </c>
      <c r="AS796" s="193" t="s">
        <v>407</v>
      </c>
      <c r="AT796" s="193" t="s">
        <v>647</v>
      </c>
      <c r="AU796" s="193" t="s">
        <v>655</v>
      </c>
      <c r="AV796" s="193" t="s">
        <v>175</v>
      </c>
      <c r="AW796" s="193" t="s">
        <v>508</v>
      </c>
      <c r="AX796" s="193" t="s">
        <v>667</v>
      </c>
      <c r="AY796" s="193" t="s">
        <v>620</v>
      </c>
      <c r="AZ796" s="193" t="s">
        <v>555</v>
      </c>
      <c r="BA796" s="193" t="s">
        <v>142</v>
      </c>
      <c r="BD796" s="193" t="s">
        <v>97</v>
      </c>
      <c r="BE796" s="193" t="s">
        <v>107</v>
      </c>
      <c r="BF796" s="193" t="s">
        <v>102</v>
      </c>
      <c r="BG796" s="193" t="s">
        <v>398</v>
      </c>
      <c r="BH796" s="193" t="s">
        <v>122</v>
      </c>
      <c r="BI796" s="193" t="s">
        <v>525</v>
      </c>
      <c r="BJ796" s="193" t="s">
        <v>645</v>
      </c>
      <c r="BK796" s="193" t="s">
        <v>676</v>
      </c>
      <c r="BL796" s="193" t="s">
        <v>180</v>
      </c>
      <c r="BM796" s="335" t="s">
        <v>326</v>
      </c>
      <c r="BN796" s="193" t="s">
        <v>449</v>
      </c>
      <c r="BO796" s="193" t="s">
        <v>393</v>
      </c>
      <c r="BP796" s="336" t="s">
        <v>445</v>
      </c>
      <c r="BQ796" s="193" t="s">
        <v>535</v>
      </c>
      <c r="BR796" s="193" t="s">
        <v>194</v>
      </c>
      <c r="BS796" s="337" t="s">
        <v>561</v>
      </c>
      <c r="BT796" s="193" t="s">
        <v>661</v>
      </c>
      <c r="BU796" s="193" t="s">
        <v>581</v>
      </c>
      <c r="BV796" s="193" t="s">
        <v>669</v>
      </c>
      <c r="BW796" s="193" t="s">
        <v>367</v>
      </c>
      <c r="BX796" s="193" t="s">
        <v>270</v>
      </c>
      <c r="BY796" s="193" t="s">
        <v>75</v>
      </c>
      <c r="BZ796" s="193" t="s">
        <v>220</v>
      </c>
      <c r="CA796" s="193" t="s">
        <v>343</v>
      </c>
      <c r="CB796" s="193" t="s">
        <v>161</v>
      </c>
    </row>
    <row r="797" spans="2:80" x14ac:dyDescent="0.2">
      <c r="B797" s="193" t="s">
        <v>437</v>
      </c>
      <c r="C797" s="193" t="s">
        <v>550</v>
      </c>
      <c r="D797" s="193" t="s">
        <v>152</v>
      </c>
      <c r="E797" s="193" t="s">
        <v>418</v>
      </c>
      <c r="F797" s="193" t="s">
        <v>296</v>
      </c>
      <c r="G797" s="193" t="s">
        <v>472</v>
      </c>
      <c r="H797" s="193" t="s">
        <v>554</v>
      </c>
      <c r="I797" s="193" t="s">
        <v>209</v>
      </c>
      <c r="J797" s="193" t="s">
        <v>619</v>
      </c>
      <c r="K797" s="193" t="s">
        <v>292</v>
      </c>
      <c r="L797" s="335" t="s">
        <v>303</v>
      </c>
      <c r="M797" s="193" t="s">
        <v>660</v>
      </c>
      <c r="N797" s="336" t="s">
        <v>282</v>
      </c>
      <c r="O797" s="193" t="s">
        <v>589</v>
      </c>
      <c r="P797" s="337" t="s">
        <v>514</v>
      </c>
      <c r="Q797" s="193" t="s">
        <v>191</v>
      </c>
      <c r="R797" s="193" t="s">
        <v>381</v>
      </c>
      <c r="S797" s="193" t="s">
        <v>257</v>
      </c>
      <c r="T797" s="193" t="s">
        <v>118</v>
      </c>
      <c r="U797" s="193" t="s">
        <v>300</v>
      </c>
      <c r="V797" s="193" t="s">
        <v>385</v>
      </c>
      <c r="W797" s="193" t="s">
        <v>547</v>
      </c>
      <c r="X797" s="193" t="s">
        <v>91</v>
      </c>
      <c r="Y797" s="193" t="s">
        <v>363</v>
      </c>
      <c r="Z797" s="193" t="s">
        <v>636</v>
      </c>
      <c r="AC797" s="193" t="s">
        <v>308</v>
      </c>
      <c r="AD797" s="193" t="s">
        <v>401</v>
      </c>
      <c r="AE797" s="193" t="s">
        <v>386</v>
      </c>
      <c r="AF797" s="193" t="s">
        <v>159</v>
      </c>
      <c r="AG797" s="193" t="s">
        <v>605</v>
      </c>
      <c r="AH797" s="193" t="s">
        <v>299</v>
      </c>
      <c r="AI797" s="193" t="s">
        <v>661</v>
      </c>
      <c r="AJ797" s="193" t="s">
        <v>147</v>
      </c>
      <c r="AK797" s="193" t="s">
        <v>659</v>
      </c>
      <c r="AL797" s="193" t="s">
        <v>393</v>
      </c>
      <c r="AM797" s="335" t="s">
        <v>303</v>
      </c>
      <c r="AN797" s="193" t="s">
        <v>578</v>
      </c>
      <c r="AO797" s="336" t="s">
        <v>478</v>
      </c>
      <c r="AP797" s="193" t="s">
        <v>660</v>
      </c>
      <c r="AQ797" s="337" t="s">
        <v>155</v>
      </c>
      <c r="AR797" s="193" t="s">
        <v>333</v>
      </c>
      <c r="AS797" s="193" t="s">
        <v>95</v>
      </c>
      <c r="AT797" s="193" t="s">
        <v>584</v>
      </c>
      <c r="AU797" s="193" t="s">
        <v>651</v>
      </c>
      <c r="AV797" s="193" t="s">
        <v>611</v>
      </c>
      <c r="AW797" s="193" t="s">
        <v>608</v>
      </c>
      <c r="AX797" s="193" t="s">
        <v>279</v>
      </c>
      <c r="AY797" s="193" t="s">
        <v>483</v>
      </c>
      <c r="AZ797" s="193" t="s">
        <v>395</v>
      </c>
      <c r="BA797" s="193" t="s">
        <v>169</v>
      </c>
      <c r="BD797" s="193" t="s">
        <v>649</v>
      </c>
      <c r="BE797" s="193" t="s">
        <v>402</v>
      </c>
      <c r="BF797" s="193" t="s">
        <v>380</v>
      </c>
      <c r="BG797" s="193" t="s">
        <v>558</v>
      </c>
      <c r="BH797" s="193" t="s">
        <v>405</v>
      </c>
      <c r="BI797" s="193" t="s">
        <v>677</v>
      </c>
      <c r="BJ797" s="193" t="s">
        <v>698</v>
      </c>
      <c r="BK797" s="193" t="s">
        <v>2</v>
      </c>
      <c r="BL797" s="193" t="s">
        <v>500</v>
      </c>
      <c r="BM797" s="193" t="s">
        <v>603</v>
      </c>
      <c r="BN797" s="335" t="s">
        <v>536</v>
      </c>
      <c r="BO797" s="193" t="s">
        <v>113</v>
      </c>
      <c r="BP797" s="336" t="s">
        <v>117</v>
      </c>
      <c r="BQ797" s="193" t="s">
        <v>391</v>
      </c>
      <c r="BR797" s="337" t="s">
        <v>476</v>
      </c>
      <c r="BS797" s="193" t="s">
        <v>515</v>
      </c>
      <c r="BT797" s="193" t="s">
        <v>637</v>
      </c>
      <c r="BU797" s="193" t="s">
        <v>293</v>
      </c>
      <c r="BV797" s="193" t="s">
        <v>301</v>
      </c>
      <c r="BW797" s="193" t="s">
        <v>297</v>
      </c>
      <c r="BX797" s="193" t="s">
        <v>302</v>
      </c>
      <c r="BY797" s="193" t="s">
        <v>162</v>
      </c>
      <c r="BZ797" s="193" t="s">
        <v>190</v>
      </c>
      <c r="CA797" s="193" t="s">
        <v>76</v>
      </c>
      <c r="CB797" s="193" t="s">
        <v>216</v>
      </c>
    </row>
    <row r="798" spans="2:80" x14ac:dyDescent="0.2">
      <c r="B798" s="193" t="s">
        <v>457</v>
      </c>
      <c r="C798" s="193" t="s">
        <v>103</v>
      </c>
      <c r="D798" s="193" t="s">
        <v>0</v>
      </c>
      <c r="E798" s="193" t="s">
        <v>403</v>
      </c>
      <c r="F798" s="193" t="s">
        <v>280</v>
      </c>
      <c r="G798" s="193" t="s">
        <v>652</v>
      </c>
      <c r="H798" s="193" t="s">
        <v>98</v>
      </c>
      <c r="I798" s="193" t="s">
        <v>539</v>
      </c>
      <c r="J798" s="193" t="s">
        <v>408</v>
      </c>
      <c r="K798" s="193" t="s">
        <v>332</v>
      </c>
      <c r="L798" s="193" t="s">
        <v>570</v>
      </c>
      <c r="M798" s="335" t="s">
        <v>399</v>
      </c>
      <c r="N798" s="336" t="s">
        <v>179</v>
      </c>
      <c r="O798" s="337" t="s">
        <v>586</v>
      </c>
      <c r="P798" s="193" t="s">
        <v>88</v>
      </c>
      <c r="Q798" s="193" t="s">
        <v>203</v>
      </c>
      <c r="R798" s="193" t="s">
        <v>108</v>
      </c>
      <c r="S798" s="193" t="s">
        <v>251</v>
      </c>
      <c r="T798" s="193" t="s">
        <v>135</v>
      </c>
      <c r="U798" s="193" t="s">
        <v>144</v>
      </c>
      <c r="V798" s="193" t="s">
        <v>307</v>
      </c>
      <c r="W798" s="193" t="s">
        <v>576</v>
      </c>
      <c r="X798" s="193" t="s">
        <v>468</v>
      </c>
      <c r="Y798" s="193" t="s">
        <v>400</v>
      </c>
      <c r="Z798" s="193" t="s">
        <v>227</v>
      </c>
      <c r="AC798" s="193" t="s">
        <v>635</v>
      </c>
      <c r="AD798" s="193" t="s">
        <v>504</v>
      </c>
      <c r="AE798" s="193" t="s">
        <v>92</v>
      </c>
      <c r="AF798" s="193" t="s">
        <v>364</v>
      </c>
      <c r="AG798" s="193" t="s">
        <v>443</v>
      </c>
      <c r="AH798" s="193" t="s">
        <v>541</v>
      </c>
      <c r="AI798" s="193" t="s">
        <v>336</v>
      </c>
      <c r="AJ798" s="193" t="s">
        <v>606</v>
      </c>
      <c r="AK798" s="193" t="s">
        <v>357</v>
      </c>
      <c r="AL798" s="193" t="s">
        <v>642</v>
      </c>
      <c r="AM798" s="193" t="s">
        <v>88</v>
      </c>
      <c r="AN798" s="335" t="s">
        <v>399</v>
      </c>
      <c r="AO798" s="336" t="s">
        <v>607</v>
      </c>
      <c r="AP798" s="337" t="s">
        <v>360</v>
      </c>
      <c r="AQ798" s="193" t="s">
        <v>643</v>
      </c>
      <c r="AR798" s="193" t="s">
        <v>644</v>
      </c>
      <c r="AS798" s="193" t="s">
        <v>580</v>
      </c>
      <c r="AT798" s="193" t="s">
        <v>609</v>
      </c>
      <c r="AU798" s="193" t="s">
        <v>71</v>
      </c>
      <c r="AV798" s="193" t="s">
        <v>167</v>
      </c>
      <c r="AW798" s="193" t="s">
        <v>297</v>
      </c>
      <c r="AX798" s="193" t="s">
        <v>405</v>
      </c>
      <c r="AY798" s="193" t="s">
        <v>543</v>
      </c>
      <c r="AZ798" s="193" t="s">
        <v>657</v>
      </c>
      <c r="BA798" s="193" t="s">
        <v>151</v>
      </c>
      <c r="BD798" s="193" t="s">
        <v>149</v>
      </c>
      <c r="BE798" s="193" t="s">
        <v>132</v>
      </c>
      <c r="BF798" s="193" t="s">
        <v>93</v>
      </c>
      <c r="BG798" s="193" t="s">
        <v>210</v>
      </c>
      <c r="BH798" s="193" t="s">
        <v>335</v>
      </c>
      <c r="BI798" s="193" t="s">
        <v>593</v>
      </c>
      <c r="BJ798" s="193" t="s">
        <v>317</v>
      </c>
      <c r="BK798" s="193" t="s">
        <v>528</v>
      </c>
      <c r="BL798" s="193" t="s">
        <v>618</v>
      </c>
      <c r="BM798" s="193" t="s">
        <v>648</v>
      </c>
      <c r="BN798" s="193" t="s">
        <v>697</v>
      </c>
      <c r="BO798" s="335" t="s">
        <v>205</v>
      </c>
      <c r="BP798" s="336" t="s">
        <v>183</v>
      </c>
      <c r="BQ798" s="337" t="s">
        <v>611</v>
      </c>
      <c r="BR798" s="193" t="s">
        <v>447</v>
      </c>
      <c r="BS798" s="193" t="s">
        <v>100</v>
      </c>
      <c r="BT798" s="193" t="s">
        <v>374</v>
      </c>
      <c r="BU798" s="193" t="s">
        <v>387</v>
      </c>
      <c r="BV798" s="193" t="s">
        <v>95</v>
      </c>
      <c r="BW798" s="193" t="s">
        <v>105</v>
      </c>
      <c r="BX798" s="193" t="s">
        <v>672</v>
      </c>
      <c r="BY798" s="193" t="s">
        <v>249</v>
      </c>
      <c r="BZ798" s="193" t="s">
        <v>493</v>
      </c>
      <c r="CA798" s="193" t="s">
        <v>612</v>
      </c>
      <c r="CB798" s="193" t="s">
        <v>686</v>
      </c>
    </row>
    <row r="799" spans="2:80" x14ac:dyDescent="0.2">
      <c r="B799" s="343" t="s">
        <v>462</v>
      </c>
      <c r="C799" s="343" t="s">
        <v>80</v>
      </c>
      <c r="D799" s="343" t="s">
        <v>492</v>
      </c>
      <c r="E799" s="343" t="s">
        <v>235</v>
      </c>
      <c r="F799" s="343" t="s">
        <v>396</v>
      </c>
      <c r="G799" s="343" t="s">
        <v>489</v>
      </c>
      <c r="H799" s="343" t="s">
        <v>141</v>
      </c>
      <c r="I799" s="343" t="s">
        <v>596</v>
      </c>
      <c r="J799" s="343" t="s">
        <v>231</v>
      </c>
      <c r="K799" s="343" t="s">
        <v>430</v>
      </c>
      <c r="L799" s="343" t="s">
        <v>607</v>
      </c>
      <c r="M799" s="343" t="s">
        <v>225</v>
      </c>
      <c r="N799" s="335" t="s">
        <v>617</v>
      </c>
      <c r="O799" s="343" t="s">
        <v>478</v>
      </c>
      <c r="P799" s="343" t="s">
        <v>242</v>
      </c>
      <c r="Q799" s="343" t="s">
        <v>196</v>
      </c>
      <c r="R799" s="343" t="s">
        <v>274</v>
      </c>
      <c r="S799" s="343" t="s">
        <v>262</v>
      </c>
      <c r="T799" s="343" t="s">
        <v>124</v>
      </c>
      <c r="U799" s="343" t="s">
        <v>327</v>
      </c>
      <c r="V799" s="343" t="s">
        <v>482</v>
      </c>
      <c r="W799" s="343" t="s">
        <v>346</v>
      </c>
      <c r="X799" s="343" t="s">
        <v>246</v>
      </c>
      <c r="Y799" s="343" t="s">
        <v>621</v>
      </c>
      <c r="Z799" s="343" t="s">
        <v>537</v>
      </c>
      <c r="AC799" s="343" t="s">
        <v>228</v>
      </c>
      <c r="AD799" s="343" t="s">
        <v>595</v>
      </c>
      <c r="AE799" s="343" t="s">
        <v>481</v>
      </c>
      <c r="AF799" s="343" t="s">
        <v>538</v>
      </c>
      <c r="AG799" s="343" t="s">
        <v>184</v>
      </c>
      <c r="AH799" s="343" t="s">
        <v>629</v>
      </c>
      <c r="AI799" s="343" t="s">
        <v>473</v>
      </c>
      <c r="AJ799" s="343" t="s">
        <v>627</v>
      </c>
      <c r="AK799" s="343" t="s">
        <v>75</v>
      </c>
      <c r="AL799" s="343" t="s">
        <v>174</v>
      </c>
      <c r="AM799" s="343" t="s">
        <v>626</v>
      </c>
      <c r="AN799" s="343" t="s">
        <v>282</v>
      </c>
      <c r="AO799" s="335" t="s">
        <v>617</v>
      </c>
      <c r="AP799" s="343" t="s">
        <v>545</v>
      </c>
      <c r="AQ799" s="343" t="s">
        <v>179</v>
      </c>
      <c r="AR799" s="343" t="s">
        <v>574</v>
      </c>
      <c r="AS799" s="343" t="s">
        <v>628</v>
      </c>
      <c r="AT799" s="343" t="s">
        <v>232</v>
      </c>
      <c r="AU799" s="343" t="s">
        <v>612</v>
      </c>
      <c r="AV799" s="343" t="s">
        <v>143</v>
      </c>
      <c r="AW799" s="343" t="s">
        <v>436</v>
      </c>
      <c r="AX799" s="343" t="s">
        <v>101</v>
      </c>
      <c r="AY799" s="343" t="s">
        <v>338</v>
      </c>
      <c r="AZ799" s="343" t="s">
        <v>551</v>
      </c>
      <c r="BA799" s="343" t="s">
        <v>603</v>
      </c>
      <c r="BD799" s="343" t="s">
        <v>196</v>
      </c>
      <c r="BE799" s="343" t="s">
        <v>462</v>
      </c>
      <c r="BF799" s="343" t="s">
        <v>607</v>
      </c>
      <c r="BG799" s="343" t="s">
        <v>482</v>
      </c>
      <c r="BH799" s="343" t="s">
        <v>489</v>
      </c>
      <c r="BI799" s="343" t="s">
        <v>274</v>
      </c>
      <c r="BJ799" s="343" t="s">
        <v>80</v>
      </c>
      <c r="BK799" s="343" t="s">
        <v>225</v>
      </c>
      <c r="BL799" s="343" t="s">
        <v>346</v>
      </c>
      <c r="BM799" s="343" t="s">
        <v>141</v>
      </c>
      <c r="BN799" s="343" t="s">
        <v>262</v>
      </c>
      <c r="BO799" s="343" t="s">
        <v>492</v>
      </c>
      <c r="BP799" s="335" t="s">
        <v>617</v>
      </c>
      <c r="BQ799" s="343" t="s">
        <v>246</v>
      </c>
      <c r="BR799" s="343" t="s">
        <v>596</v>
      </c>
      <c r="BS799" s="343" t="s">
        <v>124</v>
      </c>
      <c r="BT799" s="343" t="s">
        <v>235</v>
      </c>
      <c r="BU799" s="343" t="s">
        <v>478</v>
      </c>
      <c r="BV799" s="343" t="s">
        <v>621</v>
      </c>
      <c r="BW799" s="343" t="s">
        <v>231</v>
      </c>
      <c r="BX799" s="343" t="s">
        <v>327</v>
      </c>
      <c r="BY799" s="343" t="s">
        <v>396</v>
      </c>
      <c r="BZ799" s="343" t="s">
        <v>242</v>
      </c>
      <c r="CA799" s="343" t="s">
        <v>537</v>
      </c>
      <c r="CB799" s="343" t="s">
        <v>430</v>
      </c>
    </row>
    <row r="800" spans="2:80" x14ac:dyDescent="0.2">
      <c r="B800" s="193" t="s">
        <v>168</v>
      </c>
      <c r="C800" s="193" t="s">
        <v>475</v>
      </c>
      <c r="D800" s="193" t="s">
        <v>496</v>
      </c>
      <c r="E800" s="193" t="s">
        <v>217</v>
      </c>
      <c r="F800" s="193" t="s">
        <v>533</v>
      </c>
      <c r="G800" s="193" t="s">
        <v>164</v>
      </c>
      <c r="H800" s="193" t="s">
        <v>507</v>
      </c>
      <c r="I800" s="193" t="s">
        <v>523</v>
      </c>
      <c r="J800" s="193" t="s">
        <v>271</v>
      </c>
      <c r="K800" s="193" t="s">
        <v>630</v>
      </c>
      <c r="L800" s="193" t="s">
        <v>438</v>
      </c>
      <c r="M800" s="337" t="s">
        <v>360</v>
      </c>
      <c r="N800" s="336" t="s">
        <v>626</v>
      </c>
      <c r="O800" s="335" t="s">
        <v>341</v>
      </c>
      <c r="P800" s="193" t="s">
        <v>643</v>
      </c>
      <c r="Q800" s="193" t="s">
        <v>172</v>
      </c>
      <c r="R800" s="193" t="s">
        <v>376</v>
      </c>
      <c r="S800" s="193" t="s">
        <v>256</v>
      </c>
      <c r="T800" s="193" t="s">
        <v>77</v>
      </c>
      <c r="U800" s="193" t="s">
        <v>321</v>
      </c>
      <c r="V800" s="193" t="s">
        <v>598</v>
      </c>
      <c r="W800" s="193" t="s">
        <v>428</v>
      </c>
      <c r="X800" s="193" t="s">
        <v>517</v>
      </c>
      <c r="Y800" s="193" t="s">
        <v>163</v>
      </c>
      <c r="Z800" s="193" t="s">
        <v>186</v>
      </c>
      <c r="AC800" s="193" t="s">
        <v>516</v>
      </c>
      <c r="AD800" s="193" t="s">
        <v>285</v>
      </c>
      <c r="AE800" s="193" t="s">
        <v>245</v>
      </c>
      <c r="AF800" s="193" t="s">
        <v>583</v>
      </c>
      <c r="AG800" s="193" t="s">
        <v>469</v>
      </c>
      <c r="AH800" s="193" t="s">
        <v>610</v>
      </c>
      <c r="AI800" s="193" t="s">
        <v>585</v>
      </c>
      <c r="AJ800" s="193" t="s">
        <v>238</v>
      </c>
      <c r="AK800" s="193" t="s">
        <v>510</v>
      </c>
      <c r="AL800" s="193" t="s">
        <v>276</v>
      </c>
      <c r="AM800" s="193" t="s">
        <v>570</v>
      </c>
      <c r="AN800" s="337" t="s">
        <v>586</v>
      </c>
      <c r="AO800" s="336" t="s">
        <v>242</v>
      </c>
      <c r="AP800" s="335" t="s">
        <v>341</v>
      </c>
      <c r="AQ800" s="193" t="s">
        <v>438</v>
      </c>
      <c r="AR800" s="193" t="s">
        <v>289</v>
      </c>
      <c r="AS800" s="193" t="s">
        <v>587</v>
      </c>
      <c r="AT800" s="193" t="s">
        <v>269</v>
      </c>
      <c r="AU800" s="193" t="s">
        <v>590</v>
      </c>
      <c r="AV800" s="193" t="s">
        <v>602</v>
      </c>
      <c r="AW800" s="193" t="s">
        <v>216</v>
      </c>
      <c r="AX800" s="193" t="s">
        <v>476</v>
      </c>
      <c r="AY800" s="193" t="s">
        <v>624</v>
      </c>
      <c r="AZ800" s="193" t="s">
        <v>351</v>
      </c>
      <c r="BA800" s="193" t="s">
        <v>444</v>
      </c>
      <c r="BD800" s="193" t="s">
        <v>388</v>
      </c>
      <c r="BE800" s="193" t="s">
        <v>473</v>
      </c>
      <c r="BF800" s="193" t="s">
        <v>404</v>
      </c>
      <c r="BG800" s="193" t="s">
        <v>425</v>
      </c>
      <c r="BH800" s="193" t="s">
        <v>254</v>
      </c>
      <c r="BI800" s="193" t="s">
        <v>414</v>
      </c>
      <c r="BJ800" s="193" t="s">
        <v>588</v>
      </c>
      <c r="BK800" s="193" t="s">
        <v>656</v>
      </c>
      <c r="BL800" s="193" t="s">
        <v>673</v>
      </c>
      <c r="BM800" s="193" t="s">
        <v>138</v>
      </c>
      <c r="BN800" s="193" t="s">
        <v>72</v>
      </c>
      <c r="BO800" s="337" t="s">
        <v>214</v>
      </c>
      <c r="BP800" s="336" t="s">
        <v>4</v>
      </c>
      <c r="BQ800" s="335" t="s">
        <v>158</v>
      </c>
      <c r="BR800" s="193" t="s">
        <v>287</v>
      </c>
      <c r="BS800" s="193" t="s">
        <v>290</v>
      </c>
      <c r="BT800" s="193" t="s">
        <v>299</v>
      </c>
      <c r="BU800" s="193" t="s">
        <v>295</v>
      </c>
      <c r="BV800" s="193" t="s">
        <v>513</v>
      </c>
      <c r="BW800" s="193" t="s">
        <v>187</v>
      </c>
      <c r="BX800" s="193" t="s">
        <v>557</v>
      </c>
      <c r="BY800" s="193" t="s">
        <v>659</v>
      </c>
      <c r="BZ800" s="193" t="s">
        <v>690</v>
      </c>
      <c r="CA800" s="193" t="s">
        <v>359</v>
      </c>
      <c r="CB800" s="193" t="s">
        <v>375</v>
      </c>
    </row>
    <row r="801" spans="2:80" x14ac:dyDescent="0.2">
      <c r="B801" s="193" t="s">
        <v>339</v>
      </c>
      <c r="C801" s="193" t="s">
        <v>564</v>
      </c>
      <c r="D801" s="193" t="s">
        <v>352</v>
      </c>
      <c r="E801" s="193" t="s">
        <v>420</v>
      </c>
      <c r="F801" s="193" t="s">
        <v>446</v>
      </c>
      <c r="G801" s="193" t="s">
        <v>74</v>
      </c>
      <c r="H801" s="193" t="s">
        <v>572</v>
      </c>
      <c r="I801" s="193" t="s">
        <v>348</v>
      </c>
      <c r="J801" s="193" t="s">
        <v>389</v>
      </c>
      <c r="K801" s="193" t="s">
        <v>450</v>
      </c>
      <c r="L801" s="337" t="s">
        <v>155</v>
      </c>
      <c r="M801" s="193" t="s">
        <v>578</v>
      </c>
      <c r="N801" s="336" t="s">
        <v>545</v>
      </c>
      <c r="O801" s="193" t="s">
        <v>111</v>
      </c>
      <c r="P801" s="335" t="s">
        <v>646</v>
      </c>
      <c r="Q801" s="193" t="s">
        <v>197</v>
      </c>
      <c r="R801" s="193" t="s">
        <v>370</v>
      </c>
      <c r="S801" s="193" t="s">
        <v>266</v>
      </c>
      <c r="T801" s="193" t="s">
        <v>129</v>
      </c>
      <c r="U801" s="193" t="s">
        <v>315</v>
      </c>
      <c r="V801" s="193" t="s">
        <v>284</v>
      </c>
      <c r="W801" s="193" t="s">
        <v>114</v>
      </c>
      <c r="X801" s="193" t="s">
        <v>654</v>
      </c>
      <c r="Y801" s="193" t="s">
        <v>506</v>
      </c>
      <c r="Z801" s="193" t="s">
        <v>442</v>
      </c>
      <c r="AC801" s="193" t="s">
        <v>429</v>
      </c>
      <c r="AD801" s="193" t="s">
        <v>116</v>
      </c>
      <c r="AE801" s="193" t="s">
        <v>571</v>
      </c>
      <c r="AF801" s="193" t="s">
        <v>549</v>
      </c>
      <c r="AG801" s="193" t="s">
        <v>347</v>
      </c>
      <c r="AH801" s="193" t="s">
        <v>214</v>
      </c>
      <c r="AI801" s="193" t="s">
        <v>107</v>
      </c>
      <c r="AJ801" s="193" t="s">
        <v>433</v>
      </c>
      <c r="AK801" s="193" t="s">
        <v>588</v>
      </c>
      <c r="AL801" s="193" t="s">
        <v>645</v>
      </c>
      <c r="AM801" s="337" t="s">
        <v>514</v>
      </c>
      <c r="AN801" s="193" t="s">
        <v>111</v>
      </c>
      <c r="AO801" s="336" t="s">
        <v>225</v>
      </c>
      <c r="AP801" s="193" t="s">
        <v>589</v>
      </c>
      <c r="AQ801" s="335" t="s">
        <v>646</v>
      </c>
      <c r="AR801" s="193" t="s">
        <v>639</v>
      </c>
      <c r="AS801" s="193" t="s">
        <v>210</v>
      </c>
      <c r="AT801" s="193" t="s">
        <v>658</v>
      </c>
      <c r="AU801" s="193" t="s">
        <v>349</v>
      </c>
      <c r="AV801" s="193" t="s">
        <v>618</v>
      </c>
      <c r="AW801" s="193" t="s">
        <v>519</v>
      </c>
      <c r="AX801" s="193" t="s">
        <v>582</v>
      </c>
      <c r="AY801" s="193" t="s">
        <v>237</v>
      </c>
      <c r="AZ801" s="193" t="s">
        <v>84</v>
      </c>
      <c r="BA801" s="193" t="s">
        <v>512</v>
      </c>
      <c r="BD801" s="193" t="s">
        <v>443</v>
      </c>
      <c r="BE801" s="193" t="s">
        <v>451</v>
      </c>
      <c r="BF801" s="193" t="s">
        <v>600</v>
      </c>
      <c r="BG801" s="193" t="s">
        <v>311</v>
      </c>
      <c r="BH801" s="193" t="s">
        <v>527</v>
      </c>
      <c r="BI801" s="193" t="s">
        <v>469</v>
      </c>
      <c r="BJ801" s="193" t="s">
        <v>540</v>
      </c>
      <c r="BK801" s="193" t="s">
        <v>432</v>
      </c>
      <c r="BL801" s="193" t="s">
        <v>198</v>
      </c>
      <c r="BM801" s="193" t="s">
        <v>384</v>
      </c>
      <c r="BN801" s="337" t="s">
        <v>364</v>
      </c>
      <c r="BO801" s="193" t="s">
        <v>689</v>
      </c>
      <c r="BP801" s="336" t="s">
        <v>553</v>
      </c>
      <c r="BQ801" s="193" t="s">
        <v>371</v>
      </c>
      <c r="BR801" s="335" t="s">
        <v>563</v>
      </c>
      <c r="BS801" s="193" t="s">
        <v>228</v>
      </c>
      <c r="BT801" s="193" t="s">
        <v>291</v>
      </c>
      <c r="BU801" s="193" t="s">
        <v>145</v>
      </c>
      <c r="BV801" s="193" t="s">
        <v>267</v>
      </c>
      <c r="BW801" s="193" t="s">
        <v>89</v>
      </c>
      <c r="BX801" s="193" t="s">
        <v>583</v>
      </c>
      <c r="BY801" s="193" t="s">
        <v>650</v>
      </c>
      <c r="BZ801" s="193" t="s">
        <v>592</v>
      </c>
      <c r="CA801" s="193" t="s">
        <v>130</v>
      </c>
      <c r="CB801" s="193" t="s">
        <v>358</v>
      </c>
    </row>
    <row r="802" spans="2:80" x14ac:dyDescent="0.2">
      <c r="B802" s="193" t="s">
        <v>455</v>
      </c>
      <c r="C802" s="193" t="s">
        <v>342</v>
      </c>
      <c r="D802" s="193" t="s">
        <v>110</v>
      </c>
      <c r="E802" s="193" t="s">
        <v>412</v>
      </c>
      <c r="F802" s="193" t="s">
        <v>531</v>
      </c>
      <c r="G802" s="193" t="s">
        <v>520</v>
      </c>
      <c r="H802" s="193" t="s">
        <v>78</v>
      </c>
      <c r="I802" s="193" t="s">
        <v>566</v>
      </c>
      <c r="J802" s="193" t="s">
        <v>655</v>
      </c>
      <c r="K802" s="337" t="s">
        <v>392</v>
      </c>
      <c r="L802" s="193" t="s">
        <v>308</v>
      </c>
      <c r="M802" s="193" t="s">
        <v>159</v>
      </c>
      <c r="N802" s="336" t="s">
        <v>595</v>
      </c>
      <c r="O802" s="193" t="s">
        <v>549</v>
      </c>
      <c r="P802" s="193" t="s">
        <v>429</v>
      </c>
      <c r="Q802" s="335" t="s">
        <v>204</v>
      </c>
      <c r="R802" s="193" t="s">
        <v>218</v>
      </c>
      <c r="S802" s="193" t="s">
        <v>252</v>
      </c>
      <c r="T802" s="193" t="s">
        <v>131</v>
      </c>
      <c r="U802" s="193" t="s">
        <v>316</v>
      </c>
      <c r="V802" s="193" t="s">
        <v>679</v>
      </c>
      <c r="W802" s="193" t="s">
        <v>272</v>
      </c>
      <c r="X802" s="193" t="s">
        <v>579</v>
      </c>
      <c r="Y802" s="193" t="s">
        <v>555</v>
      </c>
      <c r="Z802" s="193" t="s">
        <v>508</v>
      </c>
      <c r="AC802" s="193" t="s">
        <v>454</v>
      </c>
      <c r="AD802" s="193" t="s">
        <v>148</v>
      </c>
      <c r="AE802" s="193" t="s">
        <v>411</v>
      </c>
      <c r="AF802" s="193" t="s">
        <v>511</v>
      </c>
      <c r="AG802" s="193" t="s">
        <v>173</v>
      </c>
      <c r="AH802" s="193" t="s">
        <v>201</v>
      </c>
      <c r="AI802" s="193" t="s">
        <v>331</v>
      </c>
      <c r="AJ802" s="193" t="s">
        <v>134</v>
      </c>
      <c r="AK802" s="193" t="s">
        <v>369</v>
      </c>
      <c r="AL802" s="337" t="s">
        <v>165</v>
      </c>
      <c r="AM802" s="193" t="s">
        <v>385</v>
      </c>
      <c r="AN802" s="193" t="s">
        <v>114</v>
      </c>
      <c r="AO802" s="336" t="s">
        <v>621</v>
      </c>
      <c r="AP802" s="193" t="s">
        <v>547</v>
      </c>
      <c r="AQ802" s="193" t="s">
        <v>284</v>
      </c>
      <c r="AR802" s="335" t="s">
        <v>204</v>
      </c>
      <c r="AS802" s="193" t="s">
        <v>378</v>
      </c>
      <c r="AT802" s="193" t="s">
        <v>136</v>
      </c>
      <c r="AU802" s="193" t="s">
        <v>218</v>
      </c>
      <c r="AV802" s="193" t="s">
        <v>192</v>
      </c>
      <c r="AW802" s="193" t="s">
        <v>455</v>
      </c>
      <c r="AX802" s="193" t="s">
        <v>559</v>
      </c>
      <c r="AY802" s="193" t="s">
        <v>416</v>
      </c>
      <c r="AZ802" s="193" t="s">
        <v>342</v>
      </c>
      <c r="BA802" s="193" t="s">
        <v>178</v>
      </c>
      <c r="BD802" s="193" t="s">
        <v>694</v>
      </c>
      <c r="BE802" s="193" t="s">
        <v>264</v>
      </c>
      <c r="BF802" s="193" t="s">
        <v>115</v>
      </c>
      <c r="BG802" s="193" t="s">
        <v>628</v>
      </c>
      <c r="BH802" s="193" t="s">
        <v>406</v>
      </c>
      <c r="BI802" s="193" t="s">
        <v>353</v>
      </c>
      <c r="BJ802" s="193" t="s">
        <v>125</v>
      </c>
      <c r="BK802" s="193" t="s">
        <v>419</v>
      </c>
      <c r="BL802" s="193" t="s">
        <v>349</v>
      </c>
      <c r="BM802" s="337" t="s">
        <v>356</v>
      </c>
      <c r="BN802" s="193" t="s">
        <v>687</v>
      </c>
      <c r="BO802" s="193" t="s">
        <v>305</v>
      </c>
      <c r="BP802" s="336" t="s">
        <v>524</v>
      </c>
      <c r="BQ802" s="193" t="s">
        <v>639</v>
      </c>
      <c r="BR802" s="193" t="s">
        <v>671</v>
      </c>
      <c r="BS802" s="335" t="s">
        <v>277</v>
      </c>
      <c r="BT802" s="193" t="s">
        <v>85</v>
      </c>
      <c r="BU802" s="193" t="s">
        <v>229</v>
      </c>
      <c r="BV802" s="193" t="s">
        <v>333</v>
      </c>
      <c r="BW802" s="193" t="s">
        <v>146</v>
      </c>
      <c r="BX802" s="193" t="s">
        <v>633</v>
      </c>
      <c r="BY802" s="193" t="s">
        <v>366</v>
      </c>
      <c r="BZ802" s="193" t="s">
        <v>560</v>
      </c>
      <c r="CA802" s="193" t="s">
        <v>651</v>
      </c>
      <c r="CB802" s="193" t="s">
        <v>591</v>
      </c>
    </row>
    <row r="803" spans="2:80" x14ac:dyDescent="0.2">
      <c r="B803" s="193" t="s">
        <v>463</v>
      </c>
      <c r="C803" s="193" t="s">
        <v>424</v>
      </c>
      <c r="D803" s="193" t="s">
        <v>490</v>
      </c>
      <c r="E803" s="193" t="s">
        <v>156</v>
      </c>
      <c r="F803" s="193" t="s">
        <v>306</v>
      </c>
      <c r="G803" s="193" t="s">
        <v>638</v>
      </c>
      <c r="H803" s="193" t="s">
        <v>474</v>
      </c>
      <c r="I803" s="193" t="s">
        <v>448</v>
      </c>
      <c r="J803" s="337" t="s">
        <v>104</v>
      </c>
      <c r="K803" s="193" t="s">
        <v>613</v>
      </c>
      <c r="L803" s="193" t="s">
        <v>516</v>
      </c>
      <c r="M803" s="193" t="s">
        <v>504</v>
      </c>
      <c r="N803" s="336" t="s">
        <v>184</v>
      </c>
      <c r="O803" s="193" t="s">
        <v>285</v>
      </c>
      <c r="P803" s="193" t="s">
        <v>635</v>
      </c>
      <c r="Q803" s="193" t="s">
        <v>193</v>
      </c>
      <c r="R803" s="335" t="s">
        <v>365</v>
      </c>
      <c r="S803" s="193" t="s">
        <v>263</v>
      </c>
      <c r="T803" s="193" t="s">
        <v>99</v>
      </c>
      <c r="U803" s="193" t="s">
        <v>328</v>
      </c>
      <c r="V803" s="193" t="s">
        <v>522</v>
      </c>
      <c r="W803" s="193" t="s">
        <v>390</v>
      </c>
      <c r="X803" s="193" t="s">
        <v>662</v>
      </c>
      <c r="Y803" s="193" t="s">
        <v>70</v>
      </c>
      <c r="Z803" s="193" t="s">
        <v>573</v>
      </c>
      <c r="AC803" s="193" t="s">
        <v>301</v>
      </c>
      <c r="AD803" s="193" t="s">
        <v>558</v>
      </c>
      <c r="AE803" s="193" t="s">
        <v>456</v>
      </c>
      <c r="AF803" s="193" t="s">
        <v>562</v>
      </c>
      <c r="AG803" s="193" t="s">
        <v>337</v>
      </c>
      <c r="AH803" s="193" t="s">
        <v>293</v>
      </c>
      <c r="AI803" s="193" t="s">
        <v>380</v>
      </c>
      <c r="AJ803" s="193" t="s">
        <v>202</v>
      </c>
      <c r="AK803" s="337" t="s">
        <v>368</v>
      </c>
      <c r="AL803" s="193" t="s">
        <v>212</v>
      </c>
      <c r="AM803" s="193" t="s">
        <v>227</v>
      </c>
      <c r="AN803" s="193" t="s">
        <v>576</v>
      </c>
      <c r="AO803" s="336" t="s">
        <v>482</v>
      </c>
      <c r="AP803" s="193" t="s">
        <v>428</v>
      </c>
      <c r="AQ803" s="193" t="s">
        <v>186</v>
      </c>
      <c r="AR803" s="193" t="s">
        <v>328</v>
      </c>
      <c r="AS803" s="335" t="s">
        <v>365</v>
      </c>
      <c r="AT803" s="193" t="s">
        <v>153</v>
      </c>
      <c r="AU803" s="193" t="s">
        <v>371</v>
      </c>
      <c r="AV803" s="193" t="s">
        <v>311</v>
      </c>
      <c r="AW803" s="193" t="s">
        <v>306</v>
      </c>
      <c r="AX803" s="193" t="s">
        <v>424</v>
      </c>
      <c r="AY803" s="193" t="s">
        <v>283</v>
      </c>
      <c r="AZ803" s="193" t="s">
        <v>563</v>
      </c>
      <c r="BA803" s="193" t="s">
        <v>527</v>
      </c>
      <c r="BD803" s="193" t="s">
        <v>321</v>
      </c>
      <c r="BE803" s="193" t="s">
        <v>533</v>
      </c>
      <c r="BF803" s="193" t="s">
        <v>643</v>
      </c>
      <c r="BG803" s="193" t="s">
        <v>186</v>
      </c>
      <c r="BH803" s="193" t="s">
        <v>630</v>
      </c>
      <c r="BI803" s="193" t="s">
        <v>172</v>
      </c>
      <c r="BJ803" s="193" t="s">
        <v>168</v>
      </c>
      <c r="BK803" s="193" t="s">
        <v>438</v>
      </c>
      <c r="BL803" s="337" t="s">
        <v>598</v>
      </c>
      <c r="BM803" s="193" t="s">
        <v>164</v>
      </c>
      <c r="BN803" s="193" t="s">
        <v>376</v>
      </c>
      <c r="BO803" s="193" t="s">
        <v>475</v>
      </c>
      <c r="BP803" s="336" t="s">
        <v>360</v>
      </c>
      <c r="BQ803" s="193" t="s">
        <v>428</v>
      </c>
      <c r="BR803" s="193" t="s">
        <v>507</v>
      </c>
      <c r="BS803" s="193" t="s">
        <v>256</v>
      </c>
      <c r="BT803" s="335" t="s">
        <v>496</v>
      </c>
      <c r="BU803" s="193" t="s">
        <v>626</v>
      </c>
      <c r="BV803" s="193" t="s">
        <v>517</v>
      </c>
      <c r="BW803" s="193" t="s">
        <v>523</v>
      </c>
      <c r="BX803" s="193" t="s">
        <v>77</v>
      </c>
      <c r="BY803" s="193" t="s">
        <v>217</v>
      </c>
      <c r="BZ803" s="193" t="s">
        <v>341</v>
      </c>
      <c r="CA803" s="193" t="s">
        <v>163</v>
      </c>
      <c r="CB803" s="193" t="s">
        <v>271</v>
      </c>
    </row>
    <row r="804" spans="2:80" x14ac:dyDescent="0.2">
      <c r="B804" s="193" t="s">
        <v>283</v>
      </c>
      <c r="C804" s="193" t="s">
        <v>243</v>
      </c>
      <c r="D804" s="193" t="s">
        <v>497</v>
      </c>
      <c r="E804" s="193" t="s">
        <v>416</v>
      </c>
      <c r="F804" s="193" t="s">
        <v>532</v>
      </c>
      <c r="G804" s="193" t="s">
        <v>241</v>
      </c>
      <c r="H804" s="193" t="s">
        <v>647</v>
      </c>
      <c r="I804" s="337" t="s">
        <v>623</v>
      </c>
      <c r="J804" s="193" t="s">
        <v>542</v>
      </c>
      <c r="K804" s="193" t="s">
        <v>485</v>
      </c>
      <c r="L804" s="193" t="s">
        <v>92</v>
      </c>
      <c r="M804" s="193" t="s">
        <v>571</v>
      </c>
      <c r="N804" s="336" t="s">
        <v>481</v>
      </c>
      <c r="O804" s="193" t="s">
        <v>386</v>
      </c>
      <c r="P804" s="193" t="s">
        <v>245</v>
      </c>
      <c r="Q804" s="193" t="s">
        <v>153</v>
      </c>
      <c r="R804" s="193" t="s">
        <v>377</v>
      </c>
      <c r="S804" s="335" t="s">
        <v>253</v>
      </c>
      <c r="T804" s="193" t="s">
        <v>136</v>
      </c>
      <c r="U804" s="193" t="s">
        <v>322</v>
      </c>
      <c r="V804" s="193" t="s">
        <v>1</v>
      </c>
      <c r="W804" s="193" t="s">
        <v>620</v>
      </c>
      <c r="X804" s="193" t="s">
        <v>487</v>
      </c>
      <c r="Y804" s="193" t="s">
        <v>470</v>
      </c>
      <c r="Z804" s="193" t="s">
        <v>682</v>
      </c>
      <c r="AC804" s="193" t="s">
        <v>491</v>
      </c>
      <c r="AD804" s="193" t="s">
        <v>106</v>
      </c>
      <c r="AE804" s="193" t="s">
        <v>215</v>
      </c>
      <c r="AF804" s="193" t="s">
        <v>495</v>
      </c>
      <c r="AG804" s="193" t="s">
        <v>500</v>
      </c>
      <c r="AH804" s="193" t="s">
        <v>261</v>
      </c>
      <c r="AI804" s="193" t="s">
        <v>96</v>
      </c>
      <c r="AJ804" s="337" t="s">
        <v>73</v>
      </c>
      <c r="AK804" s="193" t="s">
        <v>255</v>
      </c>
      <c r="AL804" s="193" t="s">
        <v>2</v>
      </c>
      <c r="AM804" s="193" t="s">
        <v>517</v>
      </c>
      <c r="AN804" s="193" t="s">
        <v>91</v>
      </c>
      <c r="AO804" s="336" t="s">
        <v>246</v>
      </c>
      <c r="AP804" s="193" t="s">
        <v>654</v>
      </c>
      <c r="AQ804" s="193" t="s">
        <v>468</v>
      </c>
      <c r="AR804" s="193" t="s">
        <v>267</v>
      </c>
      <c r="AS804" s="193" t="s">
        <v>252</v>
      </c>
      <c r="AT804" s="335" t="s">
        <v>253</v>
      </c>
      <c r="AU804" s="193" t="s">
        <v>258</v>
      </c>
      <c r="AV804" s="193" t="s">
        <v>263</v>
      </c>
      <c r="AW804" s="193" t="s">
        <v>89</v>
      </c>
      <c r="AX804" s="193" t="s">
        <v>110</v>
      </c>
      <c r="AY804" s="193" t="s">
        <v>497</v>
      </c>
      <c r="AZ804" s="193" t="s">
        <v>467</v>
      </c>
      <c r="BA804" s="193" t="s">
        <v>490</v>
      </c>
      <c r="BD804" s="193" t="s">
        <v>211</v>
      </c>
      <c r="BE804" s="193" t="s">
        <v>336</v>
      </c>
      <c r="BF804" s="193" t="s">
        <v>150</v>
      </c>
      <c r="BG804" s="193" t="s">
        <v>281</v>
      </c>
      <c r="BH804" s="193" t="s">
        <v>94</v>
      </c>
      <c r="BI804" s="193" t="s">
        <v>166</v>
      </c>
      <c r="BJ804" s="193" t="s">
        <v>174</v>
      </c>
      <c r="BK804" s="337" t="s">
        <v>170</v>
      </c>
      <c r="BL804" s="193" t="s">
        <v>440</v>
      </c>
      <c r="BM804" s="193" t="s">
        <v>265</v>
      </c>
      <c r="BN804" s="193" t="s">
        <v>422</v>
      </c>
      <c r="BO804" s="193" t="s">
        <v>585</v>
      </c>
      <c r="BP804" s="336" t="s">
        <v>668</v>
      </c>
      <c r="BQ804" s="193" t="s">
        <v>109</v>
      </c>
      <c r="BR804" s="193" t="s">
        <v>127</v>
      </c>
      <c r="BS804" s="193" t="s">
        <v>471</v>
      </c>
      <c r="BT804" s="193" t="s">
        <v>541</v>
      </c>
      <c r="BU804" s="335" t="s">
        <v>435</v>
      </c>
      <c r="BV804" s="193" t="s">
        <v>503</v>
      </c>
      <c r="BW804" s="193" t="s">
        <v>313</v>
      </c>
      <c r="BX804" s="193" t="s">
        <v>453</v>
      </c>
      <c r="BY804" s="193" t="s">
        <v>610</v>
      </c>
      <c r="BZ804" s="193" t="s">
        <v>640</v>
      </c>
      <c r="CA804" s="193" t="s">
        <v>688</v>
      </c>
      <c r="CB804" s="193" t="s">
        <v>200</v>
      </c>
    </row>
    <row r="805" spans="2:80" x14ac:dyDescent="0.2">
      <c r="B805" s="193" t="s">
        <v>384</v>
      </c>
      <c r="C805" s="193" t="s">
        <v>563</v>
      </c>
      <c r="D805" s="193" t="s">
        <v>89</v>
      </c>
      <c r="E805" s="193" t="s">
        <v>358</v>
      </c>
      <c r="F805" s="193" t="s">
        <v>527</v>
      </c>
      <c r="G805" s="193" t="s">
        <v>432</v>
      </c>
      <c r="H805" s="337" t="s">
        <v>553</v>
      </c>
      <c r="I805" s="193" t="s">
        <v>145</v>
      </c>
      <c r="J805" s="193" t="s">
        <v>592</v>
      </c>
      <c r="K805" s="193" t="s">
        <v>600</v>
      </c>
      <c r="L805" s="193" t="s">
        <v>469</v>
      </c>
      <c r="M805" s="193" t="s">
        <v>364</v>
      </c>
      <c r="N805" s="336" t="s">
        <v>228</v>
      </c>
      <c r="O805" s="193" t="s">
        <v>583</v>
      </c>
      <c r="P805" s="193" t="s">
        <v>443</v>
      </c>
      <c r="Q805" s="193" t="s">
        <v>198</v>
      </c>
      <c r="R805" s="193" t="s">
        <v>371</v>
      </c>
      <c r="S805" s="193" t="s">
        <v>267</v>
      </c>
      <c r="T805" s="335" t="s">
        <v>130</v>
      </c>
      <c r="U805" s="193" t="s">
        <v>311</v>
      </c>
      <c r="V805" s="193" t="s">
        <v>540</v>
      </c>
      <c r="W805" s="193" t="s">
        <v>689</v>
      </c>
      <c r="X805" s="193" t="s">
        <v>291</v>
      </c>
      <c r="Y805" s="193" t="s">
        <v>650</v>
      </c>
      <c r="Z805" s="193" t="s">
        <v>451</v>
      </c>
      <c r="AC805" s="193" t="s">
        <v>76</v>
      </c>
      <c r="AD805" s="193" t="s">
        <v>391</v>
      </c>
      <c r="AE805" s="193" t="s">
        <v>530</v>
      </c>
      <c r="AF805" s="193" t="s">
        <v>355</v>
      </c>
      <c r="AG805" s="193" t="s">
        <v>461</v>
      </c>
      <c r="AH805" s="193" t="s">
        <v>190</v>
      </c>
      <c r="AI805" s="337" t="s">
        <v>117</v>
      </c>
      <c r="AJ805" s="193" t="s">
        <v>319</v>
      </c>
      <c r="AK805" s="193" t="s">
        <v>123</v>
      </c>
      <c r="AL805" s="193" t="s">
        <v>195</v>
      </c>
      <c r="AM805" s="193" t="s">
        <v>307</v>
      </c>
      <c r="AN805" s="193" t="s">
        <v>400</v>
      </c>
      <c r="AO805" s="336" t="s">
        <v>537</v>
      </c>
      <c r="AP805" s="193" t="s">
        <v>163</v>
      </c>
      <c r="AQ805" s="193" t="s">
        <v>598</v>
      </c>
      <c r="AR805" s="193" t="s">
        <v>193</v>
      </c>
      <c r="AS805" s="193" t="s">
        <v>99</v>
      </c>
      <c r="AT805" s="193" t="s">
        <v>322</v>
      </c>
      <c r="AU805" s="335" t="s">
        <v>130</v>
      </c>
      <c r="AV805" s="193" t="s">
        <v>198</v>
      </c>
      <c r="AW805" s="193" t="s">
        <v>463</v>
      </c>
      <c r="AX805" s="193" t="s">
        <v>156</v>
      </c>
      <c r="AY805" s="193" t="s">
        <v>532</v>
      </c>
      <c r="AZ805" s="193" t="s">
        <v>358</v>
      </c>
      <c r="BA805" s="193" t="s">
        <v>384</v>
      </c>
      <c r="BD805" s="193" t="s">
        <v>116</v>
      </c>
      <c r="BE805" s="193" t="s">
        <v>667</v>
      </c>
      <c r="BF805" s="193" t="s">
        <v>407</v>
      </c>
      <c r="BG805" s="193" t="s">
        <v>119</v>
      </c>
      <c r="BH805" s="193" t="s">
        <v>417</v>
      </c>
      <c r="BI805" s="193" t="s">
        <v>347</v>
      </c>
      <c r="BJ805" s="337" t="s">
        <v>142</v>
      </c>
      <c r="BK805" s="193" t="s">
        <v>175</v>
      </c>
      <c r="BL805" s="193" t="s">
        <v>81</v>
      </c>
      <c r="BM805" s="193" t="s">
        <v>221</v>
      </c>
      <c r="BN805" s="193" t="s">
        <v>605</v>
      </c>
      <c r="BO805" s="193" t="s">
        <v>597</v>
      </c>
      <c r="BP805" s="336" t="s">
        <v>631</v>
      </c>
      <c r="BQ805" s="193" t="s">
        <v>192</v>
      </c>
      <c r="BR805" s="193" t="s">
        <v>178</v>
      </c>
      <c r="BS805" s="193" t="s">
        <v>401</v>
      </c>
      <c r="BT805" s="193" t="s">
        <v>409</v>
      </c>
      <c r="BU805" s="193" t="s">
        <v>577</v>
      </c>
      <c r="BV805" s="335" t="s">
        <v>378</v>
      </c>
      <c r="BW805" s="193" t="s">
        <v>559</v>
      </c>
      <c r="BX805" s="193" t="s">
        <v>538</v>
      </c>
      <c r="BY805" s="193" t="s">
        <v>431</v>
      </c>
      <c r="BZ805" s="193" t="s">
        <v>509</v>
      </c>
      <c r="CA805" s="193" t="s">
        <v>258</v>
      </c>
      <c r="CB805" s="193" t="s">
        <v>467</v>
      </c>
    </row>
    <row r="806" spans="2:80" x14ac:dyDescent="0.2">
      <c r="B806" s="193" t="s">
        <v>178</v>
      </c>
      <c r="C806" s="193" t="s">
        <v>559</v>
      </c>
      <c r="D806" s="193" t="s">
        <v>467</v>
      </c>
      <c r="E806" s="193" t="s">
        <v>417</v>
      </c>
      <c r="F806" s="193" t="s">
        <v>221</v>
      </c>
      <c r="G806" s="337" t="s">
        <v>631</v>
      </c>
      <c r="H806" s="193" t="s">
        <v>577</v>
      </c>
      <c r="I806" s="193" t="s">
        <v>509</v>
      </c>
      <c r="J806" s="193" t="s">
        <v>407</v>
      </c>
      <c r="K806" s="193" t="s">
        <v>175</v>
      </c>
      <c r="L806" s="193" t="s">
        <v>605</v>
      </c>
      <c r="M806" s="193" t="s">
        <v>401</v>
      </c>
      <c r="N806" s="336" t="s">
        <v>538</v>
      </c>
      <c r="O806" s="193" t="s">
        <v>116</v>
      </c>
      <c r="P806" s="193" t="s">
        <v>347</v>
      </c>
      <c r="Q806" s="193" t="s">
        <v>192</v>
      </c>
      <c r="R806" s="193" t="s">
        <v>378</v>
      </c>
      <c r="S806" s="193" t="s">
        <v>258</v>
      </c>
      <c r="T806" s="193" t="s">
        <v>119</v>
      </c>
      <c r="U806" s="335" t="s">
        <v>81</v>
      </c>
      <c r="V806" s="193" t="s">
        <v>597</v>
      </c>
      <c r="W806" s="193" t="s">
        <v>409</v>
      </c>
      <c r="X806" s="193" t="s">
        <v>431</v>
      </c>
      <c r="Y806" s="193" t="s">
        <v>667</v>
      </c>
      <c r="Z806" s="193" t="s">
        <v>142</v>
      </c>
      <c r="AC806" s="193" t="s">
        <v>526</v>
      </c>
      <c r="AD806" s="193" t="s">
        <v>415</v>
      </c>
      <c r="AE806" s="193" t="s">
        <v>240</v>
      </c>
      <c r="AF806" s="193" t="s">
        <v>273</v>
      </c>
      <c r="AG806" s="193" t="s">
        <v>434</v>
      </c>
      <c r="AH806" s="337" t="s">
        <v>314</v>
      </c>
      <c r="AI806" s="193" t="s">
        <v>139</v>
      </c>
      <c r="AJ806" s="193" t="s">
        <v>233</v>
      </c>
      <c r="AK806" s="193" t="s">
        <v>128</v>
      </c>
      <c r="AL806" s="193" t="s">
        <v>320</v>
      </c>
      <c r="AM806" s="193" t="s">
        <v>636</v>
      </c>
      <c r="AN806" s="193" t="s">
        <v>506</v>
      </c>
      <c r="AO806" s="336" t="s">
        <v>346</v>
      </c>
      <c r="AP806" s="193" t="s">
        <v>363</v>
      </c>
      <c r="AQ806" s="193" t="s">
        <v>442</v>
      </c>
      <c r="AR806" s="193" t="s">
        <v>316</v>
      </c>
      <c r="AS806" s="193" t="s">
        <v>119</v>
      </c>
      <c r="AT806" s="193" t="s">
        <v>377</v>
      </c>
      <c r="AU806" s="193" t="s">
        <v>131</v>
      </c>
      <c r="AV806" s="335" t="s">
        <v>81</v>
      </c>
      <c r="AW806" s="193" t="s">
        <v>531</v>
      </c>
      <c r="AX806" s="193" t="s">
        <v>417</v>
      </c>
      <c r="AY806" s="193" t="s">
        <v>243</v>
      </c>
      <c r="AZ806" s="193" t="s">
        <v>412</v>
      </c>
      <c r="BA806" s="193" t="s">
        <v>221</v>
      </c>
      <c r="BD806" s="193" t="s">
        <v>426</v>
      </c>
      <c r="BE806" s="193" t="s">
        <v>248</v>
      </c>
      <c r="BF806" s="193" t="s">
        <v>202</v>
      </c>
      <c r="BG806" s="193" t="s">
        <v>456</v>
      </c>
      <c r="BH806" s="193" t="s">
        <v>543</v>
      </c>
      <c r="BI806" s="337" t="s">
        <v>479</v>
      </c>
      <c r="BJ806" s="193" t="s">
        <v>622</v>
      </c>
      <c r="BK806" s="193" t="s">
        <v>233</v>
      </c>
      <c r="BL806" s="193" t="s">
        <v>240</v>
      </c>
      <c r="BM806" s="193" t="s">
        <v>237</v>
      </c>
      <c r="BN806" s="193" t="s">
        <v>154</v>
      </c>
      <c r="BO806" s="193" t="s">
        <v>288</v>
      </c>
      <c r="BP806" s="336" t="s">
        <v>73</v>
      </c>
      <c r="BQ806" s="193" t="s">
        <v>215</v>
      </c>
      <c r="BR806" s="193" t="s">
        <v>338</v>
      </c>
      <c r="BS806" s="193" t="s">
        <v>594</v>
      </c>
      <c r="BT806" s="193" t="s">
        <v>480</v>
      </c>
      <c r="BU806" s="193" t="s">
        <v>134</v>
      </c>
      <c r="BV806" s="193" t="s">
        <v>411</v>
      </c>
      <c r="BW806" s="335" t="s">
        <v>483</v>
      </c>
      <c r="BX806" s="193" t="s">
        <v>684</v>
      </c>
      <c r="BY806" s="193" t="s">
        <v>701</v>
      </c>
      <c r="BZ806" s="193" t="s">
        <v>319</v>
      </c>
      <c r="CA806" s="193" t="s">
        <v>530</v>
      </c>
      <c r="CB806" s="193" t="s">
        <v>624</v>
      </c>
    </row>
    <row r="807" spans="2:80" x14ac:dyDescent="0.2">
      <c r="B807" s="193" t="s">
        <v>229</v>
      </c>
      <c r="C807" s="193" t="s">
        <v>560</v>
      </c>
      <c r="D807" s="193" t="s">
        <v>115</v>
      </c>
      <c r="E807" s="193" t="s">
        <v>419</v>
      </c>
      <c r="F807" s="337" t="s">
        <v>524</v>
      </c>
      <c r="G807" s="193" t="s">
        <v>277</v>
      </c>
      <c r="H807" s="193" t="s">
        <v>633</v>
      </c>
      <c r="I807" s="193" t="s">
        <v>694</v>
      </c>
      <c r="J807" s="193" t="s">
        <v>353</v>
      </c>
      <c r="K807" s="193" t="s">
        <v>687</v>
      </c>
      <c r="L807" s="193" t="s">
        <v>333</v>
      </c>
      <c r="M807" s="193" t="s">
        <v>651</v>
      </c>
      <c r="N807" s="336" t="s">
        <v>628</v>
      </c>
      <c r="O807" s="193" t="s">
        <v>349</v>
      </c>
      <c r="P807" s="193" t="s">
        <v>639</v>
      </c>
      <c r="Q807" s="193" t="s">
        <v>85</v>
      </c>
      <c r="R807" s="193" t="s">
        <v>366</v>
      </c>
      <c r="S807" s="193" t="s">
        <v>264</v>
      </c>
      <c r="T807" s="193" t="s">
        <v>125</v>
      </c>
      <c r="U807" s="193" t="s">
        <v>305</v>
      </c>
      <c r="V807" s="335" t="s">
        <v>146</v>
      </c>
      <c r="W807" s="193" t="s">
        <v>591</v>
      </c>
      <c r="X807" s="193" t="s">
        <v>406</v>
      </c>
      <c r="Y807" s="193" t="s">
        <v>356</v>
      </c>
      <c r="Z807" s="193" t="s">
        <v>671</v>
      </c>
      <c r="AC807" s="193" t="s">
        <v>295</v>
      </c>
      <c r="AD807" s="193" t="s">
        <v>581</v>
      </c>
      <c r="AE807" s="193" t="s">
        <v>278</v>
      </c>
      <c r="AF807" s="193" t="s">
        <v>690</v>
      </c>
      <c r="AG807" s="337" t="s">
        <v>445</v>
      </c>
      <c r="AH807" s="193" t="s">
        <v>85</v>
      </c>
      <c r="AI807" s="193" t="s">
        <v>374</v>
      </c>
      <c r="AJ807" s="193" t="s">
        <v>126</v>
      </c>
      <c r="AK807" s="193" t="s">
        <v>366</v>
      </c>
      <c r="AL807" s="193" t="s">
        <v>205</v>
      </c>
      <c r="AM807" s="193" t="s">
        <v>472</v>
      </c>
      <c r="AN807" s="193" t="s">
        <v>572</v>
      </c>
      <c r="AO807" s="336" t="s">
        <v>231</v>
      </c>
      <c r="AP807" s="193" t="s">
        <v>554</v>
      </c>
      <c r="AQ807" s="193" t="s">
        <v>74</v>
      </c>
      <c r="AR807" s="193" t="s">
        <v>187</v>
      </c>
      <c r="AS807" s="193" t="s">
        <v>367</v>
      </c>
      <c r="AT807" s="193" t="s">
        <v>121</v>
      </c>
      <c r="AU807" s="193" t="s">
        <v>375</v>
      </c>
      <c r="AV807" s="193" t="s">
        <v>194</v>
      </c>
      <c r="AW807" s="335" t="s">
        <v>146</v>
      </c>
      <c r="AX807" s="193" t="s">
        <v>105</v>
      </c>
      <c r="AY807" s="193" t="s">
        <v>663</v>
      </c>
      <c r="AZ807" s="193" t="s">
        <v>591</v>
      </c>
      <c r="BA807" s="193" t="s">
        <v>447</v>
      </c>
      <c r="BD807" s="193" t="s">
        <v>129</v>
      </c>
      <c r="BE807" s="193" t="s">
        <v>420</v>
      </c>
      <c r="BF807" s="193" t="s">
        <v>111</v>
      </c>
      <c r="BG807" s="193" t="s">
        <v>506</v>
      </c>
      <c r="BH807" s="337" t="s">
        <v>389</v>
      </c>
      <c r="BI807" s="193" t="s">
        <v>315</v>
      </c>
      <c r="BJ807" s="193" t="s">
        <v>446</v>
      </c>
      <c r="BK807" s="193" t="s">
        <v>646</v>
      </c>
      <c r="BL807" s="193" t="s">
        <v>442</v>
      </c>
      <c r="BM807" s="193" t="s">
        <v>450</v>
      </c>
      <c r="BN807" s="193" t="s">
        <v>197</v>
      </c>
      <c r="BO807" s="193" t="s">
        <v>339</v>
      </c>
      <c r="BP807" s="336" t="s">
        <v>155</v>
      </c>
      <c r="BQ807" s="193" t="s">
        <v>284</v>
      </c>
      <c r="BR807" s="193" t="s">
        <v>74</v>
      </c>
      <c r="BS807" s="193" t="s">
        <v>370</v>
      </c>
      <c r="BT807" s="193" t="s">
        <v>564</v>
      </c>
      <c r="BU807" s="193" t="s">
        <v>578</v>
      </c>
      <c r="BV807" s="193" t="s">
        <v>114</v>
      </c>
      <c r="BW807" s="193" t="s">
        <v>572</v>
      </c>
      <c r="BX807" s="335" t="s">
        <v>266</v>
      </c>
      <c r="BY807" s="193" t="s">
        <v>352</v>
      </c>
      <c r="BZ807" s="193" t="s">
        <v>545</v>
      </c>
      <c r="CA807" s="193" t="s">
        <v>654</v>
      </c>
      <c r="CB807" s="193" t="s">
        <v>348</v>
      </c>
    </row>
    <row r="808" spans="2:80" x14ac:dyDescent="0.2">
      <c r="B808" s="193" t="s">
        <v>458</v>
      </c>
      <c r="C808" s="193" t="s">
        <v>556</v>
      </c>
      <c r="D808" s="193" t="s">
        <v>344</v>
      </c>
      <c r="E808" s="337" t="s">
        <v>413</v>
      </c>
      <c r="F808" s="193" t="s">
        <v>310</v>
      </c>
      <c r="G808" s="193" t="s">
        <v>294</v>
      </c>
      <c r="H808" s="193" t="s">
        <v>664</v>
      </c>
      <c r="I808" s="193" t="s">
        <v>82</v>
      </c>
      <c r="J808" s="193" t="s">
        <v>568</v>
      </c>
      <c r="K808" s="193" t="s">
        <v>692</v>
      </c>
      <c r="L808" s="193" t="s">
        <v>289</v>
      </c>
      <c r="M808" s="193" t="s">
        <v>580</v>
      </c>
      <c r="N808" s="336" t="s">
        <v>143</v>
      </c>
      <c r="O808" s="193" t="s">
        <v>587</v>
      </c>
      <c r="P808" s="193" t="s">
        <v>644</v>
      </c>
      <c r="Q808" s="193" t="s">
        <v>188</v>
      </c>
      <c r="R808" s="193" t="s">
        <v>112</v>
      </c>
      <c r="S808" s="193" t="s">
        <v>222</v>
      </c>
      <c r="T808" s="193" t="s">
        <v>137</v>
      </c>
      <c r="U808" s="193" t="s">
        <v>323</v>
      </c>
      <c r="V808" s="193" t="s">
        <v>298</v>
      </c>
      <c r="W808" s="335" t="s">
        <v>666</v>
      </c>
      <c r="X808" s="193" t="s">
        <v>275</v>
      </c>
      <c r="Y808" s="193" t="s">
        <v>632</v>
      </c>
      <c r="Z808" s="193" t="s">
        <v>521</v>
      </c>
      <c r="AC808" s="193" t="s">
        <v>435</v>
      </c>
      <c r="AD808" s="193" t="s">
        <v>150</v>
      </c>
      <c r="AE808" s="193" t="s">
        <v>680</v>
      </c>
      <c r="AF808" s="337" t="s">
        <v>354</v>
      </c>
      <c r="AG808" s="193" t="s">
        <v>604</v>
      </c>
      <c r="AH808" s="193" t="s">
        <v>323</v>
      </c>
      <c r="AI808" s="193" t="s">
        <v>112</v>
      </c>
      <c r="AJ808" s="193" t="s">
        <v>199</v>
      </c>
      <c r="AK808" s="193" t="s">
        <v>157</v>
      </c>
      <c r="AL808" s="193" t="s">
        <v>325</v>
      </c>
      <c r="AM808" s="193" t="s">
        <v>332</v>
      </c>
      <c r="AN808" s="193" t="s">
        <v>98</v>
      </c>
      <c r="AO808" s="336" t="s">
        <v>489</v>
      </c>
      <c r="AP808" s="193" t="s">
        <v>507</v>
      </c>
      <c r="AQ808" s="193" t="s">
        <v>630</v>
      </c>
      <c r="AR808" s="193" t="s">
        <v>313</v>
      </c>
      <c r="AS808" s="193" t="s">
        <v>94</v>
      </c>
      <c r="AT808" s="193" t="s">
        <v>189</v>
      </c>
      <c r="AU808" s="193" t="s">
        <v>373</v>
      </c>
      <c r="AV808" s="193" t="s">
        <v>318</v>
      </c>
      <c r="AW808" s="193" t="s">
        <v>521</v>
      </c>
      <c r="AX808" s="335" t="s">
        <v>666</v>
      </c>
      <c r="AY808" s="193" t="s">
        <v>567</v>
      </c>
      <c r="AZ808" s="193" t="s">
        <v>213</v>
      </c>
      <c r="BA808" s="193" t="s">
        <v>176</v>
      </c>
      <c r="BD808" s="193" t="s">
        <v>460</v>
      </c>
      <c r="BE808" s="193" t="s">
        <v>606</v>
      </c>
      <c r="BF808" s="193" t="s">
        <v>680</v>
      </c>
      <c r="BG808" s="337" t="s">
        <v>244</v>
      </c>
      <c r="BH808" s="193" t="s">
        <v>189</v>
      </c>
      <c r="BI808" s="193" t="s">
        <v>488</v>
      </c>
      <c r="BJ808" s="193" t="s">
        <v>433</v>
      </c>
      <c r="BK808" s="193" t="s">
        <v>484</v>
      </c>
      <c r="BL808" s="193" t="s">
        <v>382</v>
      </c>
      <c r="BM808" s="193" t="s">
        <v>379</v>
      </c>
      <c r="BN808" s="193" t="s">
        <v>499</v>
      </c>
      <c r="BO808" s="193" t="s">
        <v>627</v>
      </c>
      <c r="BP808" s="336" t="s">
        <v>625</v>
      </c>
      <c r="BQ808" s="193" t="s">
        <v>665</v>
      </c>
      <c r="BR808" s="193" t="s">
        <v>260</v>
      </c>
      <c r="BS808" s="193" t="s">
        <v>334</v>
      </c>
      <c r="BT808" s="193" t="s">
        <v>147</v>
      </c>
      <c r="BU808" s="193" t="s">
        <v>278</v>
      </c>
      <c r="BV808" s="193" t="s">
        <v>86</v>
      </c>
      <c r="BW808" s="193" t="s">
        <v>121</v>
      </c>
      <c r="BX808" s="193" t="s">
        <v>230</v>
      </c>
      <c r="BY808" s="335" t="s">
        <v>238</v>
      </c>
      <c r="BZ808" s="193" t="s">
        <v>234</v>
      </c>
      <c r="CA808" s="193" t="s">
        <v>477</v>
      </c>
      <c r="CB808" s="193" t="s">
        <v>324</v>
      </c>
    </row>
    <row r="809" spans="2:80" x14ac:dyDescent="0.2">
      <c r="B809" s="193" t="s">
        <v>452</v>
      </c>
      <c r="C809" s="193" t="s">
        <v>247</v>
      </c>
      <c r="D809" s="337" t="s">
        <v>427</v>
      </c>
      <c r="E809" s="193" t="s">
        <v>421</v>
      </c>
      <c r="F809" s="193" t="s">
        <v>160</v>
      </c>
      <c r="G809" s="193" t="s">
        <v>615</v>
      </c>
      <c r="H809" s="193" t="s">
        <v>700</v>
      </c>
      <c r="I809" s="193" t="s">
        <v>236</v>
      </c>
      <c r="J809" s="193" t="s">
        <v>683</v>
      </c>
      <c r="K809" s="193" t="s">
        <v>219</v>
      </c>
      <c r="L809" s="193" t="s">
        <v>609</v>
      </c>
      <c r="M809" s="193" t="s">
        <v>658</v>
      </c>
      <c r="N809" s="336" t="s">
        <v>232</v>
      </c>
      <c r="O809" s="193" t="s">
        <v>584</v>
      </c>
      <c r="P809" s="193" t="s">
        <v>269</v>
      </c>
      <c r="Q809" s="193" t="s">
        <v>199</v>
      </c>
      <c r="R809" s="193" t="s">
        <v>372</v>
      </c>
      <c r="S809" s="193" t="s">
        <v>268</v>
      </c>
      <c r="T809" s="193" t="s">
        <v>126</v>
      </c>
      <c r="U809" s="193" t="s">
        <v>312</v>
      </c>
      <c r="V809" s="193" t="s">
        <v>567</v>
      </c>
      <c r="W809" s="193" t="s">
        <v>486</v>
      </c>
      <c r="X809" s="335" t="s">
        <v>239</v>
      </c>
      <c r="Y809" s="193" t="s">
        <v>663</v>
      </c>
      <c r="Z809" s="193" t="s">
        <v>79</v>
      </c>
      <c r="AC809" s="193" t="s">
        <v>685</v>
      </c>
      <c r="AD809" s="193" t="s">
        <v>404</v>
      </c>
      <c r="AE809" s="337" t="s">
        <v>625</v>
      </c>
      <c r="AF809" s="193" t="s">
        <v>220</v>
      </c>
      <c r="AG809" s="193" t="s">
        <v>170</v>
      </c>
      <c r="AH809" s="193" t="s">
        <v>259</v>
      </c>
      <c r="AI809" s="193" t="s">
        <v>264</v>
      </c>
      <c r="AJ809" s="193" t="s">
        <v>268</v>
      </c>
      <c r="AK809" s="193" t="s">
        <v>249</v>
      </c>
      <c r="AL809" s="193" t="s">
        <v>222</v>
      </c>
      <c r="AM809" s="193" t="s">
        <v>523</v>
      </c>
      <c r="AN809" s="193" t="s">
        <v>209</v>
      </c>
      <c r="AO809" s="336" t="s">
        <v>596</v>
      </c>
      <c r="AP809" s="193" t="s">
        <v>348</v>
      </c>
      <c r="AQ809" s="193" t="s">
        <v>539</v>
      </c>
      <c r="AR809" s="193" t="s">
        <v>250</v>
      </c>
      <c r="AS809" s="193" t="s">
        <v>254</v>
      </c>
      <c r="AT809" s="193" t="s">
        <v>260</v>
      </c>
      <c r="AU809" s="193" t="s">
        <v>161</v>
      </c>
      <c r="AV809" s="193" t="s">
        <v>265</v>
      </c>
      <c r="AW809" s="193" t="s">
        <v>614</v>
      </c>
      <c r="AX809" s="193" t="s">
        <v>406</v>
      </c>
      <c r="AY809" s="335" t="s">
        <v>239</v>
      </c>
      <c r="AZ809" s="193" t="s">
        <v>686</v>
      </c>
      <c r="BA809" s="193" t="s">
        <v>275</v>
      </c>
      <c r="BD809" s="193" t="s">
        <v>595</v>
      </c>
      <c r="BE809" s="193" t="s">
        <v>579</v>
      </c>
      <c r="BF809" s="337" t="s">
        <v>566</v>
      </c>
      <c r="BG809" s="193" t="s">
        <v>252</v>
      </c>
      <c r="BH809" s="193" t="s">
        <v>110</v>
      </c>
      <c r="BI809" s="193" t="s">
        <v>549</v>
      </c>
      <c r="BJ809" s="193" t="s">
        <v>555</v>
      </c>
      <c r="BK809" s="193" t="s">
        <v>655</v>
      </c>
      <c r="BL809" s="193" t="s">
        <v>131</v>
      </c>
      <c r="BM809" s="193" t="s">
        <v>412</v>
      </c>
      <c r="BN809" s="193" t="s">
        <v>429</v>
      </c>
      <c r="BO809" s="193" t="s">
        <v>508</v>
      </c>
      <c r="BP809" s="336" t="s">
        <v>392</v>
      </c>
      <c r="BQ809" s="193" t="s">
        <v>316</v>
      </c>
      <c r="BR809" s="193" t="s">
        <v>531</v>
      </c>
      <c r="BS809" s="193" t="s">
        <v>308</v>
      </c>
      <c r="BT809" s="193" t="s">
        <v>679</v>
      </c>
      <c r="BU809" s="193" t="s">
        <v>520</v>
      </c>
      <c r="BV809" s="193" t="s">
        <v>204</v>
      </c>
      <c r="BW809" s="193" t="s">
        <v>455</v>
      </c>
      <c r="BX809" s="193" t="s">
        <v>159</v>
      </c>
      <c r="BY809" s="193" t="s">
        <v>272</v>
      </c>
      <c r="BZ809" s="335" t="s">
        <v>78</v>
      </c>
      <c r="CA809" s="193" t="s">
        <v>218</v>
      </c>
      <c r="CB809" s="193" t="s">
        <v>342</v>
      </c>
    </row>
    <row r="810" spans="2:80" x14ac:dyDescent="0.2">
      <c r="B810" s="193" t="s">
        <v>459</v>
      </c>
      <c r="C810" s="337" t="s">
        <v>286</v>
      </c>
      <c r="D810" s="193" t="s">
        <v>498</v>
      </c>
      <c r="E810" s="193" t="s">
        <v>361</v>
      </c>
      <c r="F810" s="193" t="s">
        <v>505</v>
      </c>
      <c r="G810" s="193" t="s">
        <v>675</v>
      </c>
      <c r="H810" s="193" t="s">
        <v>340</v>
      </c>
      <c r="I810" s="193" t="s">
        <v>641</v>
      </c>
      <c r="J810" s="193" t="s">
        <v>696</v>
      </c>
      <c r="K810" s="193" t="s">
        <v>171</v>
      </c>
      <c r="L810" s="193" t="s">
        <v>602</v>
      </c>
      <c r="M810" s="193" t="s">
        <v>71</v>
      </c>
      <c r="N810" s="336" t="s">
        <v>574</v>
      </c>
      <c r="O810" s="193" t="s">
        <v>590</v>
      </c>
      <c r="P810" s="193" t="s">
        <v>167</v>
      </c>
      <c r="Q810" s="193" t="s">
        <v>177</v>
      </c>
      <c r="R810" s="193" t="s">
        <v>157</v>
      </c>
      <c r="S810" s="193" t="s">
        <v>259</v>
      </c>
      <c r="T810" s="193" t="s">
        <v>120</v>
      </c>
      <c r="U810" s="193" t="s">
        <v>325</v>
      </c>
      <c r="V810" s="193" t="s">
        <v>674</v>
      </c>
      <c r="W810" s="193" t="s">
        <v>213</v>
      </c>
      <c r="X810" s="193" t="s">
        <v>614</v>
      </c>
      <c r="Y810" s="335" t="s">
        <v>552</v>
      </c>
      <c r="Z810" s="193" t="s">
        <v>176</v>
      </c>
      <c r="AC810" s="193" t="s">
        <v>640</v>
      </c>
      <c r="AD810" s="337" t="s">
        <v>668</v>
      </c>
      <c r="AE810" s="193" t="s">
        <v>234</v>
      </c>
      <c r="AF810" s="193" t="s">
        <v>394</v>
      </c>
      <c r="AG810" s="193" t="s">
        <v>83</v>
      </c>
      <c r="AH810" s="193" t="s">
        <v>188</v>
      </c>
      <c r="AI810" s="193" t="s">
        <v>137</v>
      </c>
      <c r="AJ810" s="193" t="s">
        <v>312</v>
      </c>
      <c r="AK810" s="193" t="s">
        <v>120</v>
      </c>
      <c r="AL810" s="193" t="s">
        <v>177</v>
      </c>
      <c r="AM810" s="193" t="s">
        <v>652</v>
      </c>
      <c r="AN810" s="193" t="s">
        <v>408</v>
      </c>
      <c r="AO810" s="336" t="s">
        <v>430</v>
      </c>
      <c r="AP810" s="193" t="s">
        <v>271</v>
      </c>
      <c r="AQ810" s="193" t="s">
        <v>164</v>
      </c>
      <c r="AR810" s="193" t="s">
        <v>200</v>
      </c>
      <c r="AS810" s="193" t="s">
        <v>127</v>
      </c>
      <c r="AT810" s="193" t="s">
        <v>324</v>
      </c>
      <c r="AU810" s="193" t="s">
        <v>133</v>
      </c>
      <c r="AV810" s="193" t="s">
        <v>182</v>
      </c>
      <c r="AW810" s="193" t="s">
        <v>298</v>
      </c>
      <c r="AX810" s="193" t="s">
        <v>632</v>
      </c>
      <c r="AY810" s="193" t="s">
        <v>79</v>
      </c>
      <c r="AZ810" s="335" t="s">
        <v>552</v>
      </c>
      <c r="BA810" s="193" t="s">
        <v>674</v>
      </c>
      <c r="BD810" s="193" t="s">
        <v>181</v>
      </c>
      <c r="BE810" s="337" t="s">
        <v>90</v>
      </c>
      <c r="BF810" s="193" t="s">
        <v>212</v>
      </c>
      <c r="BG810" s="193" t="s">
        <v>337</v>
      </c>
      <c r="BH810" s="193" t="s">
        <v>151</v>
      </c>
      <c r="BI810" s="193" t="s">
        <v>634</v>
      </c>
      <c r="BJ810" s="193" t="s">
        <v>441</v>
      </c>
      <c r="BK810" s="193" t="s">
        <v>195</v>
      </c>
      <c r="BL810" s="193" t="s">
        <v>461</v>
      </c>
      <c r="BM810" s="193" t="s">
        <v>444</v>
      </c>
      <c r="BN810" s="193" t="s">
        <v>691</v>
      </c>
      <c r="BO810" s="193" t="s">
        <v>693</v>
      </c>
      <c r="BP810" s="336" t="s">
        <v>368</v>
      </c>
      <c r="BQ810" s="193" t="s">
        <v>562</v>
      </c>
      <c r="BR810" s="193" t="s">
        <v>657</v>
      </c>
      <c r="BS810" s="193" t="s">
        <v>502</v>
      </c>
      <c r="BT810" s="193" t="s">
        <v>309</v>
      </c>
      <c r="BU810" s="193" t="s">
        <v>261</v>
      </c>
      <c r="BV810" s="193" t="s">
        <v>491</v>
      </c>
      <c r="BW810" s="193" t="s">
        <v>436</v>
      </c>
      <c r="BX810" s="193" t="s">
        <v>544</v>
      </c>
      <c r="BY810" s="193" t="s">
        <v>653</v>
      </c>
      <c r="BZ810" s="193" t="s">
        <v>123</v>
      </c>
      <c r="CA810" s="335" t="s">
        <v>355</v>
      </c>
      <c r="CB810" s="193" t="s">
        <v>351</v>
      </c>
    </row>
    <row r="811" spans="2:80" x14ac:dyDescent="0.2">
      <c r="B811" s="337" t="s">
        <v>183</v>
      </c>
      <c r="C811" s="193" t="s">
        <v>387</v>
      </c>
      <c r="D811" s="193" t="s">
        <v>493</v>
      </c>
      <c r="E811" s="193" t="s">
        <v>93</v>
      </c>
      <c r="F811" s="193" t="s">
        <v>528</v>
      </c>
      <c r="G811" s="193" t="s">
        <v>697</v>
      </c>
      <c r="H811" s="193" t="s">
        <v>100</v>
      </c>
      <c r="I811" s="193" t="s">
        <v>672</v>
      </c>
      <c r="J811" s="193" t="s">
        <v>149</v>
      </c>
      <c r="K811" s="193" t="s">
        <v>593</v>
      </c>
      <c r="L811" s="193" t="s">
        <v>611</v>
      </c>
      <c r="M811" s="193" t="s">
        <v>95</v>
      </c>
      <c r="N811" s="336" t="s">
        <v>612</v>
      </c>
      <c r="O811" s="193" t="s">
        <v>210</v>
      </c>
      <c r="P811" s="193" t="s">
        <v>618</v>
      </c>
      <c r="Q811" s="193" t="s">
        <v>205</v>
      </c>
      <c r="R811" s="193" t="s">
        <v>374</v>
      </c>
      <c r="S811" s="193" t="s">
        <v>249</v>
      </c>
      <c r="T811" s="193" t="s">
        <v>132</v>
      </c>
      <c r="U811" s="193" t="s">
        <v>317</v>
      </c>
      <c r="V811" s="193" t="s">
        <v>447</v>
      </c>
      <c r="W811" s="193" t="s">
        <v>105</v>
      </c>
      <c r="X811" s="193" t="s">
        <v>686</v>
      </c>
      <c r="Y811" s="193" t="s">
        <v>335</v>
      </c>
      <c r="Z811" s="335" t="s">
        <v>648</v>
      </c>
      <c r="AC811" s="337" t="s">
        <v>0</v>
      </c>
      <c r="AD811" s="193" t="s">
        <v>102</v>
      </c>
      <c r="AE811" s="193" t="s">
        <v>484</v>
      </c>
      <c r="AF811" s="193" t="s">
        <v>656</v>
      </c>
      <c r="AG811" s="193" t="s">
        <v>676</v>
      </c>
      <c r="AH811" s="193" t="s">
        <v>305</v>
      </c>
      <c r="AI811" s="193" t="s">
        <v>132</v>
      </c>
      <c r="AJ811" s="193" t="s">
        <v>372</v>
      </c>
      <c r="AK811" s="193" t="s">
        <v>125</v>
      </c>
      <c r="AL811" s="193" t="s">
        <v>317</v>
      </c>
      <c r="AM811" s="193" t="s">
        <v>292</v>
      </c>
      <c r="AN811" s="193" t="s">
        <v>389</v>
      </c>
      <c r="AO811" s="336" t="s">
        <v>141</v>
      </c>
      <c r="AP811" s="193" t="s">
        <v>619</v>
      </c>
      <c r="AQ811" s="193" t="s">
        <v>450</v>
      </c>
      <c r="AR811" s="193" t="s">
        <v>287</v>
      </c>
      <c r="AS811" s="193" t="s">
        <v>122</v>
      </c>
      <c r="AT811" s="193" t="s">
        <v>379</v>
      </c>
      <c r="AU811" s="193" t="s">
        <v>138</v>
      </c>
      <c r="AV811" s="193" t="s">
        <v>326</v>
      </c>
      <c r="AW811" s="193" t="s">
        <v>671</v>
      </c>
      <c r="AX811" s="193" t="s">
        <v>335</v>
      </c>
      <c r="AY811" s="193" t="s">
        <v>486</v>
      </c>
      <c r="AZ811" s="193" t="s">
        <v>356</v>
      </c>
      <c r="BA811" s="335" t="s">
        <v>648</v>
      </c>
      <c r="BD811" s="337" t="s">
        <v>664</v>
      </c>
      <c r="BE811" s="193" t="s">
        <v>112</v>
      </c>
      <c r="BF811" s="193" t="s">
        <v>556</v>
      </c>
      <c r="BG811" s="193" t="s">
        <v>580</v>
      </c>
      <c r="BH811" s="193" t="s">
        <v>666</v>
      </c>
      <c r="BI811" s="193" t="s">
        <v>82</v>
      </c>
      <c r="BJ811" s="193" t="s">
        <v>222</v>
      </c>
      <c r="BK811" s="193" t="s">
        <v>344</v>
      </c>
      <c r="BL811" s="193" t="s">
        <v>143</v>
      </c>
      <c r="BM811" s="193" t="s">
        <v>275</v>
      </c>
      <c r="BN811" s="193" t="s">
        <v>568</v>
      </c>
      <c r="BO811" s="193" t="s">
        <v>137</v>
      </c>
      <c r="BP811" s="336" t="s">
        <v>413</v>
      </c>
      <c r="BQ811" s="193" t="s">
        <v>587</v>
      </c>
      <c r="BR811" s="193" t="s">
        <v>632</v>
      </c>
      <c r="BS811" s="193" t="s">
        <v>692</v>
      </c>
      <c r="BT811" s="193" t="s">
        <v>323</v>
      </c>
      <c r="BU811" s="193" t="s">
        <v>310</v>
      </c>
      <c r="BV811" s="193" t="s">
        <v>644</v>
      </c>
      <c r="BW811" s="193" t="s">
        <v>521</v>
      </c>
      <c r="BX811" s="193" t="s">
        <v>294</v>
      </c>
      <c r="BY811" s="193" t="s">
        <v>188</v>
      </c>
      <c r="BZ811" s="193" t="s">
        <v>458</v>
      </c>
      <c r="CA811" s="193" t="s">
        <v>289</v>
      </c>
      <c r="CB811" s="335" t="s">
        <v>298</v>
      </c>
    </row>
    <row r="814" spans="2:80" x14ac:dyDescent="0.2">
      <c r="B814" s="332" t="s">
        <v>290</v>
      </c>
      <c r="C814" s="332" t="s">
        <v>211</v>
      </c>
      <c r="D814" s="332" t="s">
        <v>499</v>
      </c>
      <c r="E814" s="332" t="s">
        <v>410</v>
      </c>
      <c r="F814" s="332" t="s">
        <v>525</v>
      </c>
      <c r="G814" s="332" t="s">
        <v>699</v>
      </c>
      <c r="H814" s="332" t="s">
        <v>402</v>
      </c>
      <c r="I814" s="332" t="s">
        <v>288</v>
      </c>
      <c r="J814" s="332" t="s">
        <v>653</v>
      </c>
      <c r="K814" s="332" t="s">
        <v>185</v>
      </c>
      <c r="L814" s="332" t="s">
        <v>303</v>
      </c>
      <c r="M814" s="332" t="s">
        <v>399</v>
      </c>
      <c r="N814" s="332" t="s">
        <v>617</v>
      </c>
      <c r="O814" s="332" t="s">
        <v>341</v>
      </c>
      <c r="P814" s="332" t="s">
        <v>646</v>
      </c>
      <c r="Q814" s="332" t="s">
        <v>204</v>
      </c>
      <c r="R814" s="332" t="s">
        <v>365</v>
      </c>
      <c r="S814" s="332" t="s">
        <v>253</v>
      </c>
      <c r="T814" s="332" t="s">
        <v>130</v>
      </c>
      <c r="U814" s="332" t="s">
        <v>81</v>
      </c>
      <c r="V814" s="332" t="s">
        <v>146</v>
      </c>
      <c r="W814" s="332" t="s">
        <v>666</v>
      </c>
      <c r="X814" s="332" t="s">
        <v>239</v>
      </c>
      <c r="Y814" s="332" t="s">
        <v>552</v>
      </c>
      <c r="Z814" s="332" t="s">
        <v>648</v>
      </c>
      <c r="AC814" s="193" t="s">
        <v>290</v>
      </c>
      <c r="AD814" s="193" t="s">
        <v>211</v>
      </c>
      <c r="AE814" s="193" t="s">
        <v>499</v>
      </c>
      <c r="AF814" s="193" t="s">
        <v>410</v>
      </c>
      <c r="AG814" s="193" t="s">
        <v>525</v>
      </c>
      <c r="AH814" s="193" t="s">
        <v>699</v>
      </c>
      <c r="AI814" s="193" t="s">
        <v>402</v>
      </c>
      <c r="AJ814" s="193" t="s">
        <v>288</v>
      </c>
      <c r="AK814" s="193" t="s">
        <v>653</v>
      </c>
      <c r="AL814" s="193" t="s">
        <v>185</v>
      </c>
      <c r="AM814" s="193" t="s">
        <v>303</v>
      </c>
      <c r="AN814" s="193" t="s">
        <v>399</v>
      </c>
      <c r="AO814" s="193" t="s">
        <v>617</v>
      </c>
      <c r="AP814" s="193" t="s">
        <v>341</v>
      </c>
      <c r="AQ814" s="193" t="s">
        <v>646</v>
      </c>
      <c r="AR814" s="193" t="s">
        <v>204</v>
      </c>
      <c r="AS814" s="193" t="s">
        <v>365</v>
      </c>
      <c r="AT814" s="193" t="s">
        <v>253</v>
      </c>
      <c r="AU814" s="193" t="s">
        <v>130</v>
      </c>
      <c r="AV814" s="193" t="s">
        <v>81</v>
      </c>
      <c r="AW814" s="193" t="s">
        <v>146</v>
      </c>
      <c r="AX814" s="193" t="s">
        <v>666</v>
      </c>
      <c r="AY814" s="193" t="s">
        <v>239</v>
      </c>
      <c r="AZ814" s="193" t="s">
        <v>552</v>
      </c>
      <c r="BA814" s="193" t="s">
        <v>648</v>
      </c>
      <c r="BD814" s="193" t="s">
        <v>529</v>
      </c>
      <c r="BE814" s="193" t="s">
        <v>390</v>
      </c>
      <c r="BF814" s="193" t="s">
        <v>139</v>
      </c>
      <c r="BG814" s="193" t="s">
        <v>609</v>
      </c>
      <c r="BH814" s="193" t="s">
        <v>209</v>
      </c>
      <c r="BI814" s="193" t="s">
        <v>571</v>
      </c>
      <c r="BJ814" s="193" t="s">
        <v>345</v>
      </c>
      <c r="BK814" s="193" t="s">
        <v>459</v>
      </c>
      <c r="BL814" s="193" t="s">
        <v>468</v>
      </c>
      <c r="BM814" s="193" t="s">
        <v>326</v>
      </c>
      <c r="BN814" s="193" t="s">
        <v>536</v>
      </c>
      <c r="BO814" s="193" t="s">
        <v>205</v>
      </c>
      <c r="BP814" s="193" t="s">
        <v>617</v>
      </c>
      <c r="BQ814" s="193" t="s">
        <v>158</v>
      </c>
      <c r="BR814" s="193" t="s">
        <v>563</v>
      </c>
      <c r="BS814" s="193" t="s">
        <v>277</v>
      </c>
      <c r="BT814" s="193" t="s">
        <v>496</v>
      </c>
      <c r="BU814" s="193" t="s">
        <v>435</v>
      </c>
      <c r="BV814" s="193" t="s">
        <v>378</v>
      </c>
      <c r="BW814" s="193" t="s">
        <v>483</v>
      </c>
      <c r="BX814" s="193" t="s">
        <v>266</v>
      </c>
      <c r="BY814" s="193" t="s">
        <v>238</v>
      </c>
      <c r="BZ814" s="193" t="s">
        <v>78</v>
      </c>
      <c r="CA814" s="193" t="s">
        <v>355</v>
      </c>
      <c r="CB814" s="193" t="s">
        <v>298</v>
      </c>
    </row>
    <row r="815" spans="2:80" x14ac:dyDescent="0.2">
      <c r="B815" s="332" t="s">
        <v>183</v>
      </c>
      <c r="C815" s="332" t="s">
        <v>286</v>
      </c>
      <c r="D815" s="332" t="s">
        <v>427</v>
      </c>
      <c r="E815" s="332" t="s">
        <v>413</v>
      </c>
      <c r="F815" s="332" t="s">
        <v>524</v>
      </c>
      <c r="G815" s="332" t="s">
        <v>631</v>
      </c>
      <c r="H815" s="332" t="s">
        <v>553</v>
      </c>
      <c r="I815" s="332" t="s">
        <v>623</v>
      </c>
      <c r="J815" s="332" t="s">
        <v>104</v>
      </c>
      <c r="K815" s="332" t="s">
        <v>392</v>
      </c>
      <c r="L815" s="332" t="s">
        <v>155</v>
      </c>
      <c r="M815" s="332" t="s">
        <v>360</v>
      </c>
      <c r="N815" s="332" t="s">
        <v>617</v>
      </c>
      <c r="O815" s="332" t="s">
        <v>765</v>
      </c>
      <c r="P815" s="332" t="s">
        <v>514</v>
      </c>
      <c r="Q815" s="332" t="s">
        <v>165</v>
      </c>
      <c r="R815" s="332" t="s">
        <v>368</v>
      </c>
      <c r="S815" s="332" t="s">
        <v>73</v>
      </c>
      <c r="T815" s="332" t="s">
        <v>117</v>
      </c>
      <c r="U815" s="332" t="s">
        <v>314</v>
      </c>
      <c r="V815" s="332" t="s">
        <v>445</v>
      </c>
      <c r="W815" s="332" t="s">
        <v>354</v>
      </c>
      <c r="X815" s="332" t="s">
        <v>625</v>
      </c>
      <c r="Y815" s="332" t="s">
        <v>668</v>
      </c>
      <c r="Z815" s="332" t="s">
        <v>4</v>
      </c>
      <c r="AC815" s="193" t="s">
        <v>0</v>
      </c>
      <c r="AD815" s="193" t="s">
        <v>668</v>
      </c>
      <c r="AE815" s="193" t="s">
        <v>625</v>
      </c>
      <c r="AF815" s="193" t="s">
        <v>354</v>
      </c>
      <c r="AG815" s="193" t="s">
        <v>445</v>
      </c>
      <c r="AH815" s="193" t="s">
        <v>314</v>
      </c>
      <c r="AI815" s="193" t="s">
        <v>117</v>
      </c>
      <c r="AJ815" s="193" t="s">
        <v>73</v>
      </c>
      <c r="AK815" s="193" t="s">
        <v>368</v>
      </c>
      <c r="AL815" s="193" t="s">
        <v>165</v>
      </c>
      <c r="AM815" s="193" t="s">
        <v>514</v>
      </c>
      <c r="AN815" s="193" t="s">
        <v>586</v>
      </c>
      <c r="AO815" s="193" t="s">
        <v>617</v>
      </c>
      <c r="AP815" s="193" t="s">
        <v>360</v>
      </c>
      <c r="AQ815" s="193" t="s">
        <v>155</v>
      </c>
      <c r="AR815" s="193" t="s">
        <v>392</v>
      </c>
      <c r="AS815" s="193" t="s">
        <v>104</v>
      </c>
      <c r="AT815" s="193" t="s">
        <v>623</v>
      </c>
      <c r="AU815" s="193" t="s">
        <v>553</v>
      </c>
      <c r="AV815" s="193" t="s">
        <v>631</v>
      </c>
      <c r="AW815" s="193" t="s">
        <v>524</v>
      </c>
      <c r="AX815" s="193" t="s">
        <v>413</v>
      </c>
      <c r="AY815" s="193" t="s">
        <v>427</v>
      </c>
      <c r="AZ815" s="193" t="s">
        <v>286</v>
      </c>
      <c r="BA815" s="193" t="s">
        <v>183</v>
      </c>
      <c r="BD815" s="193" t="s">
        <v>664</v>
      </c>
      <c r="BE815" s="193" t="s">
        <v>90</v>
      </c>
      <c r="BF815" s="193" t="s">
        <v>566</v>
      </c>
      <c r="BG815" s="193" t="s">
        <v>244</v>
      </c>
      <c r="BH815" s="193" t="s">
        <v>389</v>
      </c>
      <c r="BI815" s="193" t="s">
        <v>479</v>
      </c>
      <c r="BJ815" s="193" t="s">
        <v>142</v>
      </c>
      <c r="BK815" s="193" t="s">
        <v>170</v>
      </c>
      <c r="BL815" s="193" t="s">
        <v>598</v>
      </c>
      <c r="BM815" s="193" t="s">
        <v>356</v>
      </c>
      <c r="BN815" s="193" t="s">
        <v>364</v>
      </c>
      <c r="BO815" s="193" t="s">
        <v>214</v>
      </c>
      <c r="BP815" s="193" t="s">
        <v>617</v>
      </c>
      <c r="BQ815" s="193" t="s">
        <v>611</v>
      </c>
      <c r="BR815" s="193" t="s">
        <v>476</v>
      </c>
      <c r="BS815" s="193" t="s">
        <v>561</v>
      </c>
      <c r="BT815" s="193" t="s">
        <v>280</v>
      </c>
      <c r="BU815" s="193" t="s">
        <v>498</v>
      </c>
      <c r="BV815" s="193" t="s">
        <v>454</v>
      </c>
      <c r="BW815" s="193" t="s">
        <v>416</v>
      </c>
      <c r="BX815" s="193" t="s">
        <v>381</v>
      </c>
      <c r="BY815" s="193" t="s">
        <v>312</v>
      </c>
      <c r="BZ815" s="193" t="s">
        <v>255</v>
      </c>
      <c r="CA815" s="193" t="s">
        <v>193</v>
      </c>
      <c r="CB815" s="193" t="s">
        <v>133</v>
      </c>
    </row>
    <row r="823" spans="2:80" x14ac:dyDescent="0.2">
      <c r="B823" t="s">
        <v>3</v>
      </c>
      <c r="AC823" t="s">
        <v>3</v>
      </c>
      <c r="BD823" t="s">
        <v>3</v>
      </c>
    </row>
    <row r="825" spans="2:80" x14ac:dyDescent="0.2">
      <c r="N825" s="345">
        <v>11</v>
      </c>
      <c r="AO825" s="345">
        <v>27</v>
      </c>
      <c r="BP825" s="345">
        <v>43</v>
      </c>
    </row>
    <row r="828" spans="2:80" ht="15.75" x14ac:dyDescent="0.25">
      <c r="N828" s="329" t="s">
        <v>766</v>
      </c>
      <c r="AO828" s="329" t="s">
        <v>768</v>
      </c>
      <c r="BP828" s="329" t="s">
        <v>770</v>
      </c>
    </row>
    <row r="829" spans="2:80" ht="15" x14ac:dyDescent="0.25">
      <c r="N829" s="330" t="s">
        <v>857</v>
      </c>
      <c r="AO829" s="330" t="s">
        <v>857</v>
      </c>
      <c r="BP829" s="330" t="s">
        <v>857</v>
      </c>
    </row>
    <row r="831" spans="2:80" ht="15" x14ac:dyDescent="0.25">
      <c r="B831" s="24">
        <v>25</v>
      </c>
      <c r="C831" s="24">
        <v>58</v>
      </c>
      <c r="D831" s="24">
        <v>116</v>
      </c>
      <c r="E831" s="24">
        <v>29</v>
      </c>
      <c r="F831" s="24">
        <v>87</v>
      </c>
      <c r="G831" s="24">
        <v>268</v>
      </c>
      <c r="H831" s="24">
        <v>301</v>
      </c>
      <c r="I831" s="24">
        <v>364</v>
      </c>
      <c r="J831" s="24">
        <v>297</v>
      </c>
      <c r="K831" s="24">
        <v>335</v>
      </c>
      <c r="L831" s="24">
        <v>511</v>
      </c>
      <c r="M831" s="24">
        <v>574</v>
      </c>
      <c r="N831" s="24">
        <v>607</v>
      </c>
      <c r="O831" s="24">
        <v>545</v>
      </c>
      <c r="P831" s="24">
        <v>578</v>
      </c>
      <c r="Q831" s="24">
        <v>134</v>
      </c>
      <c r="R831" s="24">
        <v>192</v>
      </c>
      <c r="S831" s="24">
        <v>230</v>
      </c>
      <c r="T831" s="24">
        <v>163</v>
      </c>
      <c r="U831" s="24">
        <v>221</v>
      </c>
      <c r="V831" s="24">
        <v>377</v>
      </c>
      <c r="W831" s="24">
        <v>440</v>
      </c>
      <c r="X831" s="24">
        <v>498</v>
      </c>
      <c r="Y831" s="24">
        <v>406</v>
      </c>
      <c r="Z831" s="24">
        <v>469</v>
      </c>
      <c r="AC831" s="24">
        <v>25</v>
      </c>
      <c r="AD831" s="24">
        <v>79</v>
      </c>
      <c r="AE831" s="24">
        <v>112</v>
      </c>
      <c r="AF831" s="24">
        <v>58</v>
      </c>
      <c r="AG831" s="24">
        <v>41</v>
      </c>
      <c r="AH831" s="24">
        <v>384</v>
      </c>
      <c r="AI831" s="24">
        <v>463</v>
      </c>
      <c r="AJ831" s="24">
        <v>496</v>
      </c>
      <c r="AK831" s="24">
        <v>442</v>
      </c>
      <c r="AL831" s="24">
        <v>405</v>
      </c>
      <c r="AM831" s="24">
        <v>502</v>
      </c>
      <c r="AN831" s="24">
        <v>581</v>
      </c>
      <c r="AO831" s="24">
        <v>619</v>
      </c>
      <c r="AP831" s="24">
        <v>565</v>
      </c>
      <c r="AQ831" s="24">
        <v>548</v>
      </c>
      <c r="AR831" s="24">
        <v>268</v>
      </c>
      <c r="AS831" s="24">
        <v>347</v>
      </c>
      <c r="AT831" s="24">
        <v>360</v>
      </c>
      <c r="AU831" s="24">
        <v>301</v>
      </c>
      <c r="AV831" s="24">
        <v>289</v>
      </c>
      <c r="AW831" s="24">
        <v>136</v>
      </c>
      <c r="AX831" s="24">
        <v>220</v>
      </c>
      <c r="AY831" s="24">
        <v>228</v>
      </c>
      <c r="AZ831" s="24">
        <v>199</v>
      </c>
      <c r="BA831" s="24">
        <v>157</v>
      </c>
      <c r="BD831" s="24">
        <v>20</v>
      </c>
      <c r="BE831" s="24">
        <v>522</v>
      </c>
      <c r="BF831" s="24">
        <v>379</v>
      </c>
      <c r="BG831" s="24">
        <v>256</v>
      </c>
      <c r="BH831" s="24">
        <v>138</v>
      </c>
      <c r="BI831" s="24">
        <v>64</v>
      </c>
      <c r="BJ831" s="24">
        <v>566</v>
      </c>
      <c r="BK831" s="24">
        <v>448</v>
      </c>
      <c r="BL831" s="24">
        <v>305</v>
      </c>
      <c r="BM831" s="24">
        <v>182</v>
      </c>
      <c r="BN831" s="24">
        <v>108</v>
      </c>
      <c r="BO831" s="24">
        <v>615</v>
      </c>
      <c r="BP831" s="24">
        <v>492</v>
      </c>
      <c r="BQ831" s="24">
        <v>374</v>
      </c>
      <c r="BR831" s="24">
        <v>226</v>
      </c>
      <c r="BS831" s="24">
        <v>27</v>
      </c>
      <c r="BT831" s="24">
        <v>534</v>
      </c>
      <c r="BU831" s="24">
        <v>411</v>
      </c>
      <c r="BV831" s="24">
        <v>293</v>
      </c>
      <c r="BW831" s="24">
        <v>175</v>
      </c>
      <c r="BX831" s="24">
        <v>96</v>
      </c>
      <c r="BY831" s="24">
        <v>578</v>
      </c>
      <c r="BZ831" s="24">
        <v>460</v>
      </c>
      <c r="CA831" s="24">
        <v>337</v>
      </c>
      <c r="CB831" s="24">
        <v>219</v>
      </c>
    </row>
    <row r="832" spans="2:80" ht="15" x14ac:dyDescent="0.25">
      <c r="B832" s="24">
        <v>104</v>
      </c>
      <c r="C832" s="24">
        <v>37</v>
      </c>
      <c r="D832" s="24">
        <v>100</v>
      </c>
      <c r="E832" s="24">
        <v>8</v>
      </c>
      <c r="F832" s="24">
        <v>66</v>
      </c>
      <c r="G832" s="24">
        <v>372</v>
      </c>
      <c r="H832" s="24">
        <v>285</v>
      </c>
      <c r="I832" s="24">
        <v>343</v>
      </c>
      <c r="J832" s="24">
        <v>251</v>
      </c>
      <c r="K832" s="24">
        <v>314</v>
      </c>
      <c r="L832" s="24">
        <v>620</v>
      </c>
      <c r="M832" s="24">
        <v>528</v>
      </c>
      <c r="N832" s="24">
        <v>586</v>
      </c>
      <c r="O832" s="24">
        <v>524</v>
      </c>
      <c r="P832" s="24">
        <v>557</v>
      </c>
      <c r="Q832" s="24">
        <v>238</v>
      </c>
      <c r="R832" s="24">
        <v>171</v>
      </c>
      <c r="S832" s="24">
        <v>209</v>
      </c>
      <c r="T832" s="24">
        <v>142</v>
      </c>
      <c r="U832" s="24">
        <v>180</v>
      </c>
      <c r="V832" s="24">
        <v>481</v>
      </c>
      <c r="W832" s="24">
        <v>419</v>
      </c>
      <c r="X832" s="24">
        <v>452</v>
      </c>
      <c r="Y832" s="24">
        <v>390</v>
      </c>
      <c r="Z832" s="24">
        <v>448</v>
      </c>
      <c r="AC832" s="24">
        <v>66</v>
      </c>
      <c r="AD832" s="24">
        <v>37</v>
      </c>
      <c r="AE832" s="24">
        <v>83</v>
      </c>
      <c r="AF832" s="24">
        <v>125</v>
      </c>
      <c r="AG832" s="24">
        <v>4</v>
      </c>
      <c r="AH832" s="24">
        <v>430</v>
      </c>
      <c r="AI832" s="24">
        <v>421</v>
      </c>
      <c r="AJ832" s="24">
        <v>467</v>
      </c>
      <c r="AK832" s="24">
        <v>484</v>
      </c>
      <c r="AL832" s="24">
        <v>388</v>
      </c>
      <c r="AM832" s="24">
        <v>573</v>
      </c>
      <c r="AN832" s="24">
        <v>544</v>
      </c>
      <c r="AO832" s="24">
        <v>590</v>
      </c>
      <c r="AP832" s="24">
        <v>602</v>
      </c>
      <c r="AQ832" s="24">
        <v>506</v>
      </c>
      <c r="AR832" s="24">
        <v>314</v>
      </c>
      <c r="AS832" s="24">
        <v>285</v>
      </c>
      <c r="AT832" s="24">
        <v>326</v>
      </c>
      <c r="AU832" s="24">
        <v>368</v>
      </c>
      <c r="AV832" s="24">
        <v>272</v>
      </c>
      <c r="AW832" s="24">
        <v>182</v>
      </c>
      <c r="AX832" s="24">
        <v>153</v>
      </c>
      <c r="AY832" s="24">
        <v>224</v>
      </c>
      <c r="AZ832" s="24">
        <v>236</v>
      </c>
      <c r="BA832" s="24">
        <v>145</v>
      </c>
      <c r="BD832" s="24">
        <v>155</v>
      </c>
      <c r="BE832" s="24">
        <v>32</v>
      </c>
      <c r="BF832" s="24">
        <v>539</v>
      </c>
      <c r="BG832" s="24">
        <v>416</v>
      </c>
      <c r="BH832" s="24">
        <v>298</v>
      </c>
      <c r="BI832" s="24">
        <v>224</v>
      </c>
      <c r="BJ832" s="24">
        <v>76</v>
      </c>
      <c r="BK832" s="24">
        <v>583</v>
      </c>
      <c r="BL832" s="24">
        <v>465</v>
      </c>
      <c r="BM832" s="24">
        <v>342</v>
      </c>
      <c r="BN832" s="24">
        <v>143</v>
      </c>
      <c r="BO832" s="24">
        <v>25</v>
      </c>
      <c r="BP832" s="24">
        <v>502</v>
      </c>
      <c r="BQ832" s="24">
        <v>384</v>
      </c>
      <c r="BR832" s="24">
        <v>261</v>
      </c>
      <c r="BS832" s="24">
        <v>187</v>
      </c>
      <c r="BT832" s="24">
        <v>69</v>
      </c>
      <c r="BU832" s="24">
        <v>571</v>
      </c>
      <c r="BV832" s="24">
        <v>428</v>
      </c>
      <c r="BW832" s="24">
        <v>310</v>
      </c>
      <c r="BX832" s="24">
        <v>231</v>
      </c>
      <c r="BY832" s="24">
        <v>113</v>
      </c>
      <c r="BZ832" s="24">
        <v>620</v>
      </c>
      <c r="CA832" s="24">
        <v>497</v>
      </c>
      <c r="CB832" s="24">
        <v>354</v>
      </c>
    </row>
    <row r="833" spans="2:80" ht="15" x14ac:dyDescent="0.25">
      <c r="B833" s="24">
        <v>83</v>
      </c>
      <c r="C833" s="24">
        <v>16</v>
      </c>
      <c r="D833" s="24">
        <v>54</v>
      </c>
      <c r="E833" s="24">
        <v>112</v>
      </c>
      <c r="F833" s="24">
        <v>50</v>
      </c>
      <c r="G833" s="24">
        <v>326</v>
      </c>
      <c r="H833" s="24">
        <v>264</v>
      </c>
      <c r="I833" s="24">
        <v>322</v>
      </c>
      <c r="J833" s="24">
        <v>360</v>
      </c>
      <c r="K833" s="24">
        <v>293</v>
      </c>
      <c r="L833" s="24">
        <v>599</v>
      </c>
      <c r="M833" s="24">
        <v>507</v>
      </c>
      <c r="N833" s="24">
        <v>570</v>
      </c>
      <c r="O833" s="24">
        <v>603</v>
      </c>
      <c r="P833" s="24">
        <v>536</v>
      </c>
      <c r="Q833" s="24">
        <v>217</v>
      </c>
      <c r="R833" s="24">
        <v>130</v>
      </c>
      <c r="S833" s="24">
        <v>188</v>
      </c>
      <c r="T833" s="24">
        <v>246</v>
      </c>
      <c r="U833" s="24">
        <v>159</v>
      </c>
      <c r="V833" s="24">
        <v>465</v>
      </c>
      <c r="W833" s="24">
        <v>398</v>
      </c>
      <c r="X833" s="24">
        <v>431</v>
      </c>
      <c r="Y833" s="24">
        <v>494</v>
      </c>
      <c r="Z833" s="24">
        <v>402</v>
      </c>
      <c r="AC833" s="24">
        <v>33</v>
      </c>
      <c r="AD833" s="24">
        <v>116</v>
      </c>
      <c r="AE833" s="24">
        <v>54</v>
      </c>
      <c r="AF833" s="24">
        <v>12</v>
      </c>
      <c r="AG833" s="24">
        <v>100</v>
      </c>
      <c r="AH833" s="24">
        <v>417</v>
      </c>
      <c r="AI833" s="24">
        <v>480</v>
      </c>
      <c r="AJ833" s="24">
        <v>438</v>
      </c>
      <c r="AK833" s="24">
        <v>396</v>
      </c>
      <c r="AL833" s="24">
        <v>459</v>
      </c>
      <c r="AM833" s="24">
        <v>540</v>
      </c>
      <c r="AN833" s="24">
        <v>623</v>
      </c>
      <c r="AO833" s="24">
        <v>556</v>
      </c>
      <c r="AP833" s="24">
        <v>519</v>
      </c>
      <c r="AQ833" s="24">
        <v>577</v>
      </c>
      <c r="AR833" s="24">
        <v>276</v>
      </c>
      <c r="AS833" s="24">
        <v>364</v>
      </c>
      <c r="AT833" s="24">
        <v>322</v>
      </c>
      <c r="AU833" s="24">
        <v>260</v>
      </c>
      <c r="AV833" s="24">
        <v>343</v>
      </c>
      <c r="AW833" s="24">
        <v>174</v>
      </c>
      <c r="AX833" s="24">
        <v>232</v>
      </c>
      <c r="AY833" s="24">
        <v>195</v>
      </c>
      <c r="AZ833" s="24">
        <v>128</v>
      </c>
      <c r="BA833" s="24">
        <v>211</v>
      </c>
      <c r="BD833" s="24">
        <v>315</v>
      </c>
      <c r="BE833" s="24">
        <v>192</v>
      </c>
      <c r="BF833" s="24">
        <v>74</v>
      </c>
      <c r="BG833" s="24">
        <v>551</v>
      </c>
      <c r="BH833" s="24">
        <v>433</v>
      </c>
      <c r="BI833" s="24">
        <v>359</v>
      </c>
      <c r="BJ833" s="24">
        <v>236</v>
      </c>
      <c r="BK833" s="24">
        <v>118</v>
      </c>
      <c r="BL833" s="24">
        <v>625</v>
      </c>
      <c r="BM833" s="24">
        <v>477</v>
      </c>
      <c r="BN833" s="24">
        <v>278</v>
      </c>
      <c r="BO833" s="24">
        <v>160</v>
      </c>
      <c r="BP833" s="24">
        <v>37</v>
      </c>
      <c r="BQ833" s="24">
        <v>544</v>
      </c>
      <c r="BR833" s="24">
        <v>421</v>
      </c>
      <c r="BS833" s="24">
        <v>347</v>
      </c>
      <c r="BT833" s="24">
        <v>204</v>
      </c>
      <c r="BU833" s="24">
        <v>81</v>
      </c>
      <c r="BV833" s="24">
        <v>588</v>
      </c>
      <c r="BW833" s="24">
        <v>470</v>
      </c>
      <c r="BX833" s="24">
        <v>266</v>
      </c>
      <c r="BY833" s="24">
        <v>148</v>
      </c>
      <c r="BZ833" s="24">
        <v>5</v>
      </c>
      <c r="CA833" s="24">
        <v>507</v>
      </c>
      <c r="CB833" s="24">
        <v>389</v>
      </c>
    </row>
    <row r="834" spans="2:80" ht="15" x14ac:dyDescent="0.25">
      <c r="B834" s="24">
        <v>62</v>
      </c>
      <c r="C834" s="24">
        <v>125</v>
      </c>
      <c r="D834" s="24">
        <v>33</v>
      </c>
      <c r="E834" s="24">
        <v>91</v>
      </c>
      <c r="F834" s="24">
        <v>4</v>
      </c>
      <c r="G834" s="24">
        <v>310</v>
      </c>
      <c r="H834" s="24">
        <v>368</v>
      </c>
      <c r="I834" s="24">
        <v>276</v>
      </c>
      <c r="J834" s="24">
        <v>339</v>
      </c>
      <c r="K834" s="24">
        <v>272</v>
      </c>
      <c r="L834" s="24">
        <v>553</v>
      </c>
      <c r="M834" s="24">
        <v>611</v>
      </c>
      <c r="N834" s="24">
        <v>549</v>
      </c>
      <c r="O834" s="24">
        <v>582</v>
      </c>
      <c r="P834" s="24">
        <v>520</v>
      </c>
      <c r="Q834" s="24">
        <v>196</v>
      </c>
      <c r="R834" s="24">
        <v>234</v>
      </c>
      <c r="S834" s="24">
        <v>167</v>
      </c>
      <c r="T834" s="24">
        <v>205</v>
      </c>
      <c r="U834" s="24">
        <v>138</v>
      </c>
      <c r="V834" s="24">
        <v>444</v>
      </c>
      <c r="W834" s="24">
        <v>477</v>
      </c>
      <c r="X834" s="24">
        <v>415</v>
      </c>
      <c r="Y834" s="24">
        <v>473</v>
      </c>
      <c r="Z834" s="24">
        <v>381</v>
      </c>
      <c r="AC834" s="24">
        <v>104</v>
      </c>
      <c r="AD834" s="24">
        <v>8</v>
      </c>
      <c r="AE834" s="24">
        <v>50</v>
      </c>
      <c r="AF834" s="24">
        <v>91</v>
      </c>
      <c r="AG834" s="24">
        <v>62</v>
      </c>
      <c r="AH834" s="24">
        <v>488</v>
      </c>
      <c r="AI834" s="24">
        <v>392</v>
      </c>
      <c r="AJ834" s="24">
        <v>409</v>
      </c>
      <c r="AK834" s="24">
        <v>455</v>
      </c>
      <c r="AL834" s="24">
        <v>446</v>
      </c>
      <c r="AM834" s="24">
        <v>606</v>
      </c>
      <c r="AN834" s="24">
        <v>515</v>
      </c>
      <c r="AO834" s="24">
        <v>527</v>
      </c>
      <c r="AP834" s="24">
        <v>598</v>
      </c>
      <c r="AQ834" s="24">
        <v>569</v>
      </c>
      <c r="AR834" s="24">
        <v>372</v>
      </c>
      <c r="AS834" s="24">
        <v>251</v>
      </c>
      <c r="AT834" s="24">
        <v>293</v>
      </c>
      <c r="AU834" s="24">
        <v>339</v>
      </c>
      <c r="AV834" s="24">
        <v>310</v>
      </c>
      <c r="AW834" s="24">
        <v>245</v>
      </c>
      <c r="AX834" s="24">
        <v>149</v>
      </c>
      <c r="AY834" s="24">
        <v>161</v>
      </c>
      <c r="AZ834" s="24">
        <v>207</v>
      </c>
      <c r="BA834" s="24">
        <v>178</v>
      </c>
      <c r="BD834" s="24">
        <v>475</v>
      </c>
      <c r="BE834" s="24">
        <v>327</v>
      </c>
      <c r="BF834" s="24">
        <v>209</v>
      </c>
      <c r="BG834" s="24">
        <v>86</v>
      </c>
      <c r="BH834" s="24">
        <v>593</v>
      </c>
      <c r="BI834" s="24">
        <v>394</v>
      </c>
      <c r="BJ834" s="24">
        <v>271</v>
      </c>
      <c r="BK834" s="24">
        <v>128</v>
      </c>
      <c r="BL834" s="24">
        <v>10</v>
      </c>
      <c r="BM834" s="24">
        <v>512</v>
      </c>
      <c r="BN834" s="24">
        <v>438</v>
      </c>
      <c r="BO834" s="24">
        <v>320</v>
      </c>
      <c r="BP834" s="24">
        <v>197</v>
      </c>
      <c r="BQ834" s="24">
        <v>54</v>
      </c>
      <c r="BR834" s="24">
        <v>556</v>
      </c>
      <c r="BS834" s="24">
        <v>482</v>
      </c>
      <c r="BT834" s="24">
        <v>364</v>
      </c>
      <c r="BU834" s="24">
        <v>241</v>
      </c>
      <c r="BV834" s="24">
        <v>123</v>
      </c>
      <c r="BW834" s="24">
        <v>605</v>
      </c>
      <c r="BX834" s="24">
        <v>401</v>
      </c>
      <c r="BY834" s="24">
        <v>283</v>
      </c>
      <c r="BZ834" s="24">
        <v>165</v>
      </c>
      <c r="CA834" s="24">
        <v>42</v>
      </c>
      <c r="CB834" s="24">
        <v>549</v>
      </c>
    </row>
    <row r="835" spans="2:80" ht="15" x14ac:dyDescent="0.25">
      <c r="B835" s="24">
        <v>41</v>
      </c>
      <c r="C835" s="24">
        <v>79</v>
      </c>
      <c r="D835" s="24">
        <v>12</v>
      </c>
      <c r="E835" s="24">
        <v>75</v>
      </c>
      <c r="F835" s="24">
        <v>108</v>
      </c>
      <c r="G835" s="24">
        <v>289</v>
      </c>
      <c r="H835" s="24">
        <v>347</v>
      </c>
      <c r="I835" s="24">
        <v>260</v>
      </c>
      <c r="J835" s="24">
        <v>318</v>
      </c>
      <c r="K835" s="24">
        <v>351</v>
      </c>
      <c r="L835" s="24">
        <v>532</v>
      </c>
      <c r="M835" s="24">
        <v>595</v>
      </c>
      <c r="N835" s="24">
        <v>503</v>
      </c>
      <c r="O835" s="24">
        <v>561</v>
      </c>
      <c r="P835" s="24">
        <v>624</v>
      </c>
      <c r="Q835" s="24">
        <v>155</v>
      </c>
      <c r="R835" s="24">
        <v>213</v>
      </c>
      <c r="S835" s="24">
        <v>146</v>
      </c>
      <c r="T835" s="24">
        <v>184</v>
      </c>
      <c r="U835" s="24">
        <v>242</v>
      </c>
      <c r="V835" s="24">
        <v>423</v>
      </c>
      <c r="W835" s="24">
        <v>456</v>
      </c>
      <c r="X835" s="24">
        <v>394</v>
      </c>
      <c r="Y835" s="24">
        <v>427</v>
      </c>
      <c r="Z835" s="24">
        <v>490</v>
      </c>
      <c r="AC835" s="24">
        <v>87</v>
      </c>
      <c r="AD835" s="24">
        <v>75</v>
      </c>
      <c r="AE835" s="24">
        <v>16</v>
      </c>
      <c r="AF835" s="24">
        <v>29</v>
      </c>
      <c r="AG835" s="24">
        <v>108</v>
      </c>
      <c r="AH835" s="24">
        <v>471</v>
      </c>
      <c r="AI835" s="24">
        <v>434</v>
      </c>
      <c r="AJ835" s="24">
        <v>380</v>
      </c>
      <c r="AK835" s="24">
        <v>413</v>
      </c>
      <c r="AL835" s="24">
        <v>492</v>
      </c>
      <c r="AM835" s="24">
        <v>594</v>
      </c>
      <c r="AN835" s="24">
        <v>552</v>
      </c>
      <c r="AO835" s="24">
        <v>523</v>
      </c>
      <c r="AP835" s="24">
        <v>531</v>
      </c>
      <c r="AQ835" s="24">
        <v>615</v>
      </c>
      <c r="AR835" s="24">
        <v>335</v>
      </c>
      <c r="AS835" s="24">
        <v>318</v>
      </c>
      <c r="AT835" s="24">
        <v>264</v>
      </c>
      <c r="AU835" s="24">
        <v>297</v>
      </c>
      <c r="AV835" s="24">
        <v>351</v>
      </c>
      <c r="AW835" s="24">
        <v>203</v>
      </c>
      <c r="AX835" s="24">
        <v>186</v>
      </c>
      <c r="AY835" s="24">
        <v>132</v>
      </c>
      <c r="AZ835" s="24">
        <v>170</v>
      </c>
      <c r="BA835" s="24">
        <v>249</v>
      </c>
      <c r="BD835" s="24">
        <v>610</v>
      </c>
      <c r="BE835" s="24">
        <v>487</v>
      </c>
      <c r="BF835" s="24">
        <v>369</v>
      </c>
      <c r="BG835" s="24">
        <v>246</v>
      </c>
      <c r="BH835" s="24">
        <v>103</v>
      </c>
      <c r="BI835" s="24">
        <v>529</v>
      </c>
      <c r="BJ835" s="24">
        <v>406</v>
      </c>
      <c r="BK835" s="24">
        <v>288</v>
      </c>
      <c r="BL835" s="24">
        <v>170</v>
      </c>
      <c r="BM835" s="24">
        <v>47</v>
      </c>
      <c r="BN835" s="24">
        <v>598</v>
      </c>
      <c r="BO835" s="24">
        <v>455</v>
      </c>
      <c r="BP835" s="24">
        <v>332</v>
      </c>
      <c r="BQ835" s="24">
        <v>214</v>
      </c>
      <c r="BR835" s="24">
        <v>91</v>
      </c>
      <c r="BS835" s="24">
        <v>517</v>
      </c>
      <c r="BT835" s="24">
        <v>399</v>
      </c>
      <c r="BU835" s="24">
        <v>251</v>
      </c>
      <c r="BV835" s="24">
        <v>133</v>
      </c>
      <c r="BW835" s="24">
        <v>15</v>
      </c>
      <c r="BX835" s="24">
        <v>561</v>
      </c>
      <c r="BY835" s="24">
        <v>443</v>
      </c>
      <c r="BZ835" s="24">
        <v>325</v>
      </c>
      <c r="CA835" s="24">
        <v>177</v>
      </c>
      <c r="CB835" s="24">
        <v>59</v>
      </c>
    </row>
    <row r="836" spans="2:80" ht="15" x14ac:dyDescent="0.25">
      <c r="B836" s="24">
        <v>509</v>
      </c>
      <c r="C836" s="24">
        <v>567</v>
      </c>
      <c r="D836" s="24">
        <v>605</v>
      </c>
      <c r="E836" s="24">
        <v>538</v>
      </c>
      <c r="F836" s="24">
        <v>596</v>
      </c>
      <c r="G836" s="24">
        <v>127</v>
      </c>
      <c r="H836" s="24">
        <v>190</v>
      </c>
      <c r="I836" s="24">
        <v>248</v>
      </c>
      <c r="J836" s="24">
        <v>156</v>
      </c>
      <c r="K836" s="24">
        <v>219</v>
      </c>
      <c r="L836" s="24">
        <v>400</v>
      </c>
      <c r="M836" s="24">
        <v>433</v>
      </c>
      <c r="N836" s="24">
        <v>491</v>
      </c>
      <c r="O836" s="24">
        <v>404</v>
      </c>
      <c r="P836" s="24">
        <v>462</v>
      </c>
      <c r="Q836" s="24">
        <v>18</v>
      </c>
      <c r="R836" s="24">
        <v>51</v>
      </c>
      <c r="S836" s="24">
        <v>114</v>
      </c>
      <c r="T836" s="24">
        <v>47</v>
      </c>
      <c r="U836" s="24">
        <v>85</v>
      </c>
      <c r="V836" s="24">
        <v>261</v>
      </c>
      <c r="W836" s="24">
        <v>324</v>
      </c>
      <c r="X836" s="24">
        <v>357</v>
      </c>
      <c r="Y836" s="24">
        <v>295</v>
      </c>
      <c r="Z836" s="24">
        <v>328</v>
      </c>
      <c r="AC836" s="24">
        <v>261</v>
      </c>
      <c r="AD836" s="24">
        <v>345</v>
      </c>
      <c r="AE836" s="24">
        <v>353</v>
      </c>
      <c r="AF836" s="24">
        <v>324</v>
      </c>
      <c r="AG836" s="24">
        <v>282</v>
      </c>
      <c r="AH836" s="24">
        <v>127</v>
      </c>
      <c r="AI836" s="24">
        <v>206</v>
      </c>
      <c r="AJ836" s="24">
        <v>244</v>
      </c>
      <c r="AK836" s="24">
        <v>190</v>
      </c>
      <c r="AL836" s="24">
        <v>173</v>
      </c>
      <c r="AM836" s="24">
        <v>393</v>
      </c>
      <c r="AN836" s="24">
        <v>472</v>
      </c>
      <c r="AO836" s="24">
        <v>485</v>
      </c>
      <c r="AP836" s="24">
        <v>426</v>
      </c>
      <c r="AQ836" s="24">
        <v>414</v>
      </c>
      <c r="AR836" s="24">
        <v>525</v>
      </c>
      <c r="AS836" s="24">
        <v>579</v>
      </c>
      <c r="AT836" s="24">
        <v>612</v>
      </c>
      <c r="AU836" s="24">
        <v>558</v>
      </c>
      <c r="AV836" s="24">
        <v>541</v>
      </c>
      <c r="AW836" s="24">
        <v>9</v>
      </c>
      <c r="AX836" s="24">
        <v>88</v>
      </c>
      <c r="AY836" s="24">
        <v>121</v>
      </c>
      <c r="AZ836" s="24">
        <v>67</v>
      </c>
      <c r="BA836" s="24">
        <v>30</v>
      </c>
      <c r="BD836" s="24">
        <v>218</v>
      </c>
      <c r="BE836" s="24">
        <v>100</v>
      </c>
      <c r="BF836" s="24">
        <v>577</v>
      </c>
      <c r="BG836" s="24">
        <v>459</v>
      </c>
      <c r="BH836" s="24">
        <v>336</v>
      </c>
      <c r="BI836" s="24">
        <v>137</v>
      </c>
      <c r="BJ836" s="24">
        <v>19</v>
      </c>
      <c r="BK836" s="24">
        <v>521</v>
      </c>
      <c r="BL836" s="24">
        <v>378</v>
      </c>
      <c r="BM836" s="24">
        <v>260</v>
      </c>
      <c r="BN836" s="24">
        <v>181</v>
      </c>
      <c r="BO836" s="24">
        <v>63</v>
      </c>
      <c r="BP836" s="24">
        <v>570</v>
      </c>
      <c r="BQ836" s="24">
        <v>447</v>
      </c>
      <c r="BR836" s="24">
        <v>304</v>
      </c>
      <c r="BS836" s="24">
        <v>230</v>
      </c>
      <c r="BT836" s="24">
        <v>107</v>
      </c>
      <c r="BU836" s="24">
        <v>614</v>
      </c>
      <c r="BV836" s="24">
        <v>491</v>
      </c>
      <c r="BW836" s="24">
        <v>373</v>
      </c>
      <c r="BX836" s="24">
        <v>174</v>
      </c>
      <c r="BY836" s="24">
        <v>26</v>
      </c>
      <c r="BZ836" s="24">
        <v>533</v>
      </c>
      <c r="CA836" s="24">
        <v>415</v>
      </c>
      <c r="CB836" s="24">
        <v>292</v>
      </c>
    </row>
    <row r="837" spans="2:80" ht="15" x14ac:dyDescent="0.25">
      <c r="B837" s="24">
        <v>613</v>
      </c>
      <c r="C837" s="24">
        <v>546</v>
      </c>
      <c r="D837" s="24">
        <v>584</v>
      </c>
      <c r="E837" s="24">
        <v>517</v>
      </c>
      <c r="F837" s="24">
        <v>555</v>
      </c>
      <c r="G837" s="24">
        <v>231</v>
      </c>
      <c r="H837" s="24">
        <v>169</v>
      </c>
      <c r="I837" s="24">
        <v>202</v>
      </c>
      <c r="J837" s="24">
        <v>140</v>
      </c>
      <c r="K837" s="24">
        <v>198</v>
      </c>
      <c r="L837" s="24">
        <v>479</v>
      </c>
      <c r="M837" s="24">
        <v>412</v>
      </c>
      <c r="N837" s="24">
        <v>475</v>
      </c>
      <c r="O837" s="24">
        <v>383</v>
      </c>
      <c r="P837" s="24">
        <v>441</v>
      </c>
      <c r="Q837" s="24">
        <v>122</v>
      </c>
      <c r="R837" s="24">
        <v>35</v>
      </c>
      <c r="S837" s="24">
        <v>93</v>
      </c>
      <c r="T837" s="24">
        <v>1</v>
      </c>
      <c r="U837" s="24">
        <v>64</v>
      </c>
      <c r="V837" s="24">
        <v>370</v>
      </c>
      <c r="W837" s="24">
        <v>278</v>
      </c>
      <c r="X837" s="24">
        <v>336</v>
      </c>
      <c r="Y837" s="24">
        <v>274</v>
      </c>
      <c r="Z837" s="24">
        <v>307</v>
      </c>
      <c r="AC837" s="24">
        <v>307</v>
      </c>
      <c r="AD837" s="24">
        <v>278</v>
      </c>
      <c r="AE837" s="24">
        <v>349</v>
      </c>
      <c r="AF837" s="24">
        <v>361</v>
      </c>
      <c r="AG837" s="24">
        <v>270</v>
      </c>
      <c r="AH837" s="24">
        <v>198</v>
      </c>
      <c r="AI837" s="24">
        <v>169</v>
      </c>
      <c r="AJ837" s="24">
        <v>215</v>
      </c>
      <c r="AK837" s="24">
        <v>227</v>
      </c>
      <c r="AL837" s="24">
        <v>131</v>
      </c>
      <c r="AM837" s="24">
        <v>439</v>
      </c>
      <c r="AN837" s="24">
        <v>410</v>
      </c>
      <c r="AO837" s="24">
        <v>451</v>
      </c>
      <c r="AP837" s="24">
        <v>493</v>
      </c>
      <c r="AQ837" s="24">
        <v>397</v>
      </c>
      <c r="AR837" s="24">
        <v>566</v>
      </c>
      <c r="AS837" s="24">
        <v>537</v>
      </c>
      <c r="AT837" s="24">
        <v>583</v>
      </c>
      <c r="AU837" s="24">
        <v>625</v>
      </c>
      <c r="AV837" s="24">
        <v>504</v>
      </c>
      <c r="AW837" s="24">
        <v>55</v>
      </c>
      <c r="AX837" s="24">
        <v>46</v>
      </c>
      <c r="AY837" s="24">
        <v>92</v>
      </c>
      <c r="AZ837" s="24">
        <v>109</v>
      </c>
      <c r="BA837" s="24">
        <v>13</v>
      </c>
      <c r="BD837" s="24">
        <v>353</v>
      </c>
      <c r="BE837" s="24">
        <v>235</v>
      </c>
      <c r="BF837" s="24">
        <v>112</v>
      </c>
      <c r="BG837" s="24">
        <v>619</v>
      </c>
      <c r="BH837" s="24">
        <v>496</v>
      </c>
      <c r="BI837" s="24">
        <v>297</v>
      </c>
      <c r="BJ837" s="24">
        <v>154</v>
      </c>
      <c r="BK837" s="24">
        <v>31</v>
      </c>
      <c r="BL837" s="24">
        <v>538</v>
      </c>
      <c r="BM837" s="24">
        <v>420</v>
      </c>
      <c r="BN837" s="24">
        <v>341</v>
      </c>
      <c r="BO837" s="24">
        <v>223</v>
      </c>
      <c r="BP837" s="24">
        <v>80</v>
      </c>
      <c r="BQ837" s="24">
        <v>582</v>
      </c>
      <c r="BR837" s="24">
        <v>464</v>
      </c>
      <c r="BS837" s="24">
        <v>265</v>
      </c>
      <c r="BT837" s="24">
        <v>142</v>
      </c>
      <c r="BU837" s="24">
        <v>24</v>
      </c>
      <c r="BV837" s="24">
        <v>501</v>
      </c>
      <c r="BW837" s="24">
        <v>383</v>
      </c>
      <c r="BX837" s="24">
        <v>309</v>
      </c>
      <c r="BY837" s="24">
        <v>186</v>
      </c>
      <c r="BZ837" s="24">
        <v>68</v>
      </c>
      <c r="CA837" s="24">
        <v>575</v>
      </c>
      <c r="CB837" s="24">
        <v>427</v>
      </c>
    </row>
    <row r="838" spans="2:80" ht="15" x14ac:dyDescent="0.25">
      <c r="B838" s="24">
        <v>592</v>
      </c>
      <c r="C838" s="24">
        <v>505</v>
      </c>
      <c r="D838" s="24">
        <v>563</v>
      </c>
      <c r="E838" s="24">
        <v>621</v>
      </c>
      <c r="F838" s="24">
        <v>534</v>
      </c>
      <c r="G838" s="24">
        <v>215</v>
      </c>
      <c r="H838" s="24">
        <v>148</v>
      </c>
      <c r="I838" s="24">
        <v>181</v>
      </c>
      <c r="J838" s="24">
        <v>244</v>
      </c>
      <c r="K838" s="24">
        <v>152</v>
      </c>
      <c r="L838" s="24">
        <v>458</v>
      </c>
      <c r="M838" s="24">
        <v>391</v>
      </c>
      <c r="N838" s="24">
        <v>429</v>
      </c>
      <c r="O838" s="24">
        <v>487</v>
      </c>
      <c r="P838" s="24">
        <v>425</v>
      </c>
      <c r="Q838" s="24">
        <v>76</v>
      </c>
      <c r="R838" s="24">
        <v>14</v>
      </c>
      <c r="S838" s="24">
        <v>72</v>
      </c>
      <c r="T838" s="24">
        <v>110</v>
      </c>
      <c r="U838" s="24">
        <v>43</v>
      </c>
      <c r="V838" s="24">
        <v>349</v>
      </c>
      <c r="W838" s="24">
        <v>257</v>
      </c>
      <c r="X838" s="24">
        <v>320</v>
      </c>
      <c r="Y838" s="24">
        <v>353</v>
      </c>
      <c r="Z838" s="24">
        <v>286</v>
      </c>
      <c r="AC838" s="24">
        <v>299</v>
      </c>
      <c r="AD838" s="24">
        <v>357</v>
      </c>
      <c r="AE838" s="24">
        <v>320</v>
      </c>
      <c r="AF838" s="24">
        <v>253</v>
      </c>
      <c r="AG838" s="24">
        <v>336</v>
      </c>
      <c r="AH838" s="24">
        <v>165</v>
      </c>
      <c r="AI838" s="24">
        <v>248</v>
      </c>
      <c r="AJ838" s="24">
        <v>181</v>
      </c>
      <c r="AK838" s="24">
        <v>144</v>
      </c>
      <c r="AL838" s="24">
        <v>202</v>
      </c>
      <c r="AM838" s="24">
        <v>401</v>
      </c>
      <c r="AN838" s="24">
        <v>489</v>
      </c>
      <c r="AO838" s="24">
        <v>447</v>
      </c>
      <c r="AP838" s="24">
        <v>385</v>
      </c>
      <c r="AQ838" s="24">
        <v>468</v>
      </c>
      <c r="AR838" s="24">
        <v>533</v>
      </c>
      <c r="AS838" s="24">
        <v>616</v>
      </c>
      <c r="AT838" s="24">
        <v>554</v>
      </c>
      <c r="AU838" s="24">
        <v>512</v>
      </c>
      <c r="AV838" s="24">
        <v>600</v>
      </c>
      <c r="AW838" s="24">
        <v>42</v>
      </c>
      <c r="AX838" s="24">
        <v>105</v>
      </c>
      <c r="AY838" s="24">
        <v>63</v>
      </c>
      <c r="AZ838" s="24">
        <v>21</v>
      </c>
      <c r="BA838" s="24">
        <v>84</v>
      </c>
      <c r="BD838" s="24">
        <v>388</v>
      </c>
      <c r="BE838" s="24">
        <v>270</v>
      </c>
      <c r="BF838" s="24">
        <v>147</v>
      </c>
      <c r="BG838" s="24">
        <v>4</v>
      </c>
      <c r="BH838" s="24">
        <v>506</v>
      </c>
      <c r="BI838" s="24">
        <v>432</v>
      </c>
      <c r="BJ838" s="24">
        <v>314</v>
      </c>
      <c r="BK838" s="24">
        <v>191</v>
      </c>
      <c r="BL838" s="24">
        <v>73</v>
      </c>
      <c r="BM838" s="24">
        <v>555</v>
      </c>
      <c r="BN838" s="24">
        <v>476</v>
      </c>
      <c r="BO838" s="24">
        <v>358</v>
      </c>
      <c r="BP838" s="24">
        <v>240</v>
      </c>
      <c r="BQ838" s="24">
        <v>117</v>
      </c>
      <c r="BR838" s="24">
        <v>624</v>
      </c>
      <c r="BS838" s="24">
        <v>425</v>
      </c>
      <c r="BT838" s="24">
        <v>277</v>
      </c>
      <c r="BU838" s="24">
        <v>159</v>
      </c>
      <c r="BV838" s="24">
        <v>36</v>
      </c>
      <c r="BW838" s="24">
        <v>543</v>
      </c>
      <c r="BX838" s="24">
        <v>469</v>
      </c>
      <c r="BY838" s="24">
        <v>346</v>
      </c>
      <c r="BZ838" s="24">
        <v>203</v>
      </c>
      <c r="CA838" s="24">
        <v>85</v>
      </c>
      <c r="CB838" s="24">
        <v>587</v>
      </c>
    </row>
    <row r="839" spans="2:80" ht="15" x14ac:dyDescent="0.25">
      <c r="B839" s="24">
        <v>571</v>
      </c>
      <c r="C839" s="24">
        <v>609</v>
      </c>
      <c r="D839" s="24">
        <v>542</v>
      </c>
      <c r="E839" s="24">
        <v>580</v>
      </c>
      <c r="F839" s="24">
        <v>513</v>
      </c>
      <c r="G839" s="24">
        <v>194</v>
      </c>
      <c r="H839" s="24">
        <v>227</v>
      </c>
      <c r="I839" s="24">
        <v>165</v>
      </c>
      <c r="J839" s="24">
        <v>223</v>
      </c>
      <c r="K839" s="24">
        <v>131</v>
      </c>
      <c r="L839" s="24">
        <v>437</v>
      </c>
      <c r="M839" s="24">
        <v>500</v>
      </c>
      <c r="N839" s="24">
        <v>408</v>
      </c>
      <c r="O839" s="24">
        <v>466</v>
      </c>
      <c r="P839" s="24">
        <v>379</v>
      </c>
      <c r="Q839" s="24">
        <v>60</v>
      </c>
      <c r="R839" s="24">
        <v>118</v>
      </c>
      <c r="S839" s="24">
        <v>26</v>
      </c>
      <c r="T839" s="24">
        <v>89</v>
      </c>
      <c r="U839" s="24">
        <v>22</v>
      </c>
      <c r="V839" s="24">
        <v>303</v>
      </c>
      <c r="W839" s="24">
        <v>361</v>
      </c>
      <c r="X839" s="24">
        <v>299</v>
      </c>
      <c r="Y839" s="24">
        <v>332</v>
      </c>
      <c r="Z839" s="24">
        <v>270</v>
      </c>
      <c r="AC839" s="24">
        <v>370</v>
      </c>
      <c r="AD839" s="24">
        <v>274</v>
      </c>
      <c r="AE839" s="24">
        <v>286</v>
      </c>
      <c r="AF839" s="24">
        <v>332</v>
      </c>
      <c r="AG839" s="24">
        <v>303</v>
      </c>
      <c r="AH839" s="24">
        <v>231</v>
      </c>
      <c r="AI839" s="24">
        <v>140</v>
      </c>
      <c r="AJ839" s="24">
        <v>152</v>
      </c>
      <c r="AK839" s="24">
        <v>223</v>
      </c>
      <c r="AL839" s="24">
        <v>194</v>
      </c>
      <c r="AM839" s="24">
        <v>497</v>
      </c>
      <c r="AN839" s="24">
        <v>376</v>
      </c>
      <c r="AO839" s="24">
        <v>418</v>
      </c>
      <c r="AP839" s="24">
        <v>464</v>
      </c>
      <c r="AQ839" s="24">
        <v>435</v>
      </c>
      <c r="AR839" s="24">
        <v>604</v>
      </c>
      <c r="AS839" s="24">
        <v>508</v>
      </c>
      <c r="AT839" s="24">
        <v>550</v>
      </c>
      <c r="AU839" s="24">
        <v>591</v>
      </c>
      <c r="AV839" s="24">
        <v>562</v>
      </c>
      <c r="AW839" s="24">
        <v>113</v>
      </c>
      <c r="AX839" s="24">
        <v>17</v>
      </c>
      <c r="AY839" s="24">
        <v>34</v>
      </c>
      <c r="AZ839" s="24">
        <v>80</v>
      </c>
      <c r="BA839" s="24">
        <v>71</v>
      </c>
      <c r="BD839" s="24">
        <v>548</v>
      </c>
      <c r="BE839" s="24">
        <v>405</v>
      </c>
      <c r="BF839" s="24">
        <v>282</v>
      </c>
      <c r="BG839" s="24">
        <v>164</v>
      </c>
      <c r="BH839" s="24">
        <v>41</v>
      </c>
      <c r="BI839" s="24">
        <v>592</v>
      </c>
      <c r="BJ839" s="24">
        <v>474</v>
      </c>
      <c r="BK839" s="24">
        <v>326</v>
      </c>
      <c r="BL839" s="24">
        <v>208</v>
      </c>
      <c r="BM839" s="24">
        <v>90</v>
      </c>
      <c r="BN839" s="24">
        <v>511</v>
      </c>
      <c r="BO839" s="24">
        <v>393</v>
      </c>
      <c r="BP839" s="24">
        <v>275</v>
      </c>
      <c r="BQ839" s="24">
        <v>127</v>
      </c>
      <c r="BR839" s="24">
        <v>9</v>
      </c>
      <c r="BS839" s="24">
        <v>560</v>
      </c>
      <c r="BT839" s="24">
        <v>437</v>
      </c>
      <c r="BU839" s="24">
        <v>319</v>
      </c>
      <c r="BV839" s="24">
        <v>196</v>
      </c>
      <c r="BW839" s="24">
        <v>53</v>
      </c>
      <c r="BX839" s="24">
        <v>604</v>
      </c>
      <c r="BY839" s="24">
        <v>481</v>
      </c>
      <c r="BZ839" s="24">
        <v>363</v>
      </c>
      <c r="CA839" s="24">
        <v>245</v>
      </c>
      <c r="CB839" s="24">
        <v>122</v>
      </c>
    </row>
    <row r="840" spans="2:80" ht="15" x14ac:dyDescent="0.25">
      <c r="B840" s="24">
        <v>530</v>
      </c>
      <c r="C840" s="24">
        <v>588</v>
      </c>
      <c r="D840" s="24">
        <v>521</v>
      </c>
      <c r="E840" s="24">
        <v>559</v>
      </c>
      <c r="F840" s="24">
        <v>617</v>
      </c>
      <c r="G840" s="24">
        <v>173</v>
      </c>
      <c r="H840" s="24">
        <v>206</v>
      </c>
      <c r="I840" s="24">
        <v>144</v>
      </c>
      <c r="J840" s="24">
        <v>177</v>
      </c>
      <c r="K840" s="24">
        <v>240</v>
      </c>
      <c r="L840" s="24">
        <v>416</v>
      </c>
      <c r="M840" s="24">
        <v>454</v>
      </c>
      <c r="N840" s="24">
        <v>387</v>
      </c>
      <c r="O840" s="24">
        <v>450</v>
      </c>
      <c r="P840" s="24">
        <v>483</v>
      </c>
      <c r="Q840" s="24">
        <v>39</v>
      </c>
      <c r="R840" s="24">
        <v>97</v>
      </c>
      <c r="S840" s="24">
        <v>10</v>
      </c>
      <c r="T840" s="24">
        <v>68</v>
      </c>
      <c r="U840" s="24">
        <v>101</v>
      </c>
      <c r="V840" s="24">
        <v>282</v>
      </c>
      <c r="W840" s="24">
        <v>345</v>
      </c>
      <c r="X840" s="24">
        <v>253</v>
      </c>
      <c r="Y840" s="24">
        <v>311</v>
      </c>
      <c r="Z840" s="24">
        <v>374</v>
      </c>
      <c r="AC840" s="24">
        <v>328</v>
      </c>
      <c r="AD840" s="24">
        <v>311</v>
      </c>
      <c r="AE840" s="24">
        <v>257</v>
      </c>
      <c r="AF840" s="24">
        <v>295</v>
      </c>
      <c r="AG840" s="24">
        <v>374</v>
      </c>
      <c r="AH840" s="24">
        <v>219</v>
      </c>
      <c r="AI840" s="24">
        <v>177</v>
      </c>
      <c r="AJ840" s="24">
        <v>148</v>
      </c>
      <c r="AK840" s="24">
        <v>156</v>
      </c>
      <c r="AL840" s="24">
        <v>240</v>
      </c>
      <c r="AM840" s="24">
        <v>460</v>
      </c>
      <c r="AN840" s="24">
        <v>443</v>
      </c>
      <c r="AO840" s="24">
        <v>389</v>
      </c>
      <c r="AP840" s="24">
        <v>422</v>
      </c>
      <c r="AQ840" s="24">
        <v>476</v>
      </c>
      <c r="AR840" s="24">
        <v>587</v>
      </c>
      <c r="AS840" s="24">
        <v>575</v>
      </c>
      <c r="AT840" s="24">
        <v>516</v>
      </c>
      <c r="AU840" s="24">
        <v>529</v>
      </c>
      <c r="AV840" s="24">
        <v>608</v>
      </c>
      <c r="AW840" s="24">
        <v>96</v>
      </c>
      <c r="AX840" s="24">
        <v>59</v>
      </c>
      <c r="AY840" s="24">
        <v>5</v>
      </c>
      <c r="AZ840" s="24">
        <v>38</v>
      </c>
      <c r="BA840" s="24">
        <v>117</v>
      </c>
      <c r="BD840" s="24">
        <v>58</v>
      </c>
      <c r="BE840" s="24">
        <v>565</v>
      </c>
      <c r="BF840" s="24">
        <v>442</v>
      </c>
      <c r="BG840" s="24">
        <v>324</v>
      </c>
      <c r="BH840" s="24">
        <v>176</v>
      </c>
      <c r="BI840" s="24">
        <v>102</v>
      </c>
      <c r="BJ840" s="24">
        <v>609</v>
      </c>
      <c r="BK840" s="24">
        <v>486</v>
      </c>
      <c r="BL840" s="24">
        <v>368</v>
      </c>
      <c r="BM840" s="24">
        <v>250</v>
      </c>
      <c r="BN840" s="24">
        <v>46</v>
      </c>
      <c r="BO840" s="24">
        <v>528</v>
      </c>
      <c r="BP840" s="24">
        <v>410</v>
      </c>
      <c r="BQ840" s="24">
        <v>287</v>
      </c>
      <c r="BR840" s="24">
        <v>169</v>
      </c>
      <c r="BS840" s="24">
        <v>95</v>
      </c>
      <c r="BT840" s="24">
        <v>597</v>
      </c>
      <c r="BU840" s="24">
        <v>454</v>
      </c>
      <c r="BV840" s="24">
        <v>331</v>
      </c>
      <c r="BW840" s="24">
        <v>213</v>
      </c>
      <c r="BX840" s="24">
        <v>14</v>
      </c>
      <c r="BY840" s="24">
        <v>516</v>
      </c>
      <c r="BZ840" s="24">
        <v>398</v>
      </c>
      <c r="CA840" s="24">
        <v>255</v>
      </c>
      <c r="CB840" s="24">
        <v>132</v>
      </c>
    </row>
    <row r="841" spans="2:80" ht="15" x14ac:dyDescent="0.25">
      <c r="B841" s="24">
        <v>393</v>
      </c>
      <c r="C841" s="24">
        <v>426</v>
      </c>
      <c r="D841" s="24">
        <v>489</v>
      </c>
      <c r="E841" s="24">
        <v>422</v>
      </c>
      <c r="F841" s="24">
        <v>460</v>
      </c>
      <c r="G841" s="24">
        <v>11</v>
      </c>
      <c r="H841" s="24">
        <v>74</v>
      </c>
      <c r="I841" s="24">
        <v>107</v>
      </c>
      <c r="J841" s="24">
        <v>45</v>
      </c>
      <c r="K841" s="24">
        <v>78</v>
      </c>
      <c r="L841" s="24">
        <v>259</v>
      </c>
      <c r="M841" s="24">
        <v>317</v>
      </c>
      <c r="N841" s="24">
        <v>355</v>
      </c>
      <c r="O841" s="24">
        <v>288</v>
      </c>
      <c r="P841" s="24">
        <v>346</v>
      </c>
      <c r="Q841" s="24">
        <v>502</v>
      </c>
      <c r="R841" s="24">
        <v>565</v>
      </c>
      <c r="S841" s="24">
        <v>623</v>
      </c>
      <c r="T841" s="24">
        <v>531</v>
      </c>
      <c r="U841" s="24">
        <v>594</v>
      </c>
      <c r="V841" s="24">
        <v>150</v>
      </c>
      <c r="W841" s="24">
        <v>183</v>
      </c>
      <c r="X841" s="24">
        <v>241</v>
      </c>
      <c r="Y841" s="24">
        <v>154</v>
      </c>
      <c r="Z841" s="24">
        <v>212</v>
      </c>
      <c r="AC841" s="24">
        <v>143</v>
      </c>
      <c r="AD841" s="24">
        <v>222</v>
      </c>
      <c r="AE841" s="24">
        <v>235</v>
      </c>
      <c r="AF841" s="24">
        <v>176</v>
      </c>
      <c r="AG841" s="24">
        <v>164</v>
      </c>
      <c r="AH841" s="24">
        <v>511</v>
      </c>
      <c r="AI841" s="24">
        <v>595</v>
      </c>
      <c r="AJ841" s="24">
        <v>603</v>
      </c>
      <c r="AK841" s="24">
        <v>574</v>
      </c>
      <c r="AL841" s="24">
        <v>532</v>
      </c>
      <c r="AM841" s="24">
        <v>259</v>
      </c>
      <c r="AN841" s="24">
        <v>338</v>
      </c>
      <c r="AO841" s="24">
        <v>371</v>
      </c>
      <c r="AP841" s="24">
        <v>317</v>
      </c>
      <c r="AQ841" s="24">
        <v>280</v>
      </c>
      <c r="AR841" s="24">
        <v>2</v>
      </c>
      <c r="AS841" s="24">
        <v>81</v>
      </c>
      <c r="AT841" s="24">
        <v>119</v>
      </c>
      <c r="AU841" s="24">
        <v>65</v>
      </c>
      <c r="AV841" s="24">
        <v>48</v>
      </c>
      <c r="AW841" s="24">
        <v>400</v>
      </c>
      <c r="AX841" s="24">
        <v>454</v>
      </c>
      <c r="AY841" s="24">
        <v>487</v>
      </c>
      <c r="AZ841" s="24">
        <v>433</v>
      </c>
      <c r="BA841" s="24">
        <v>416</v>
      </c>
      <c r="BD841" s="24">
        <v>291</v>
      </c>
      <c r="BE841" s="24">
        <v>173</v>
      </c>
      <c r="BF841" s="24">
        <v>30</v>
      </c>
      <c r="BG841" s="24">
        <v>532</v>
      </c>
      <c r="BH841" s="24">
        <v>414</v>
      </c>
      <c r="BI841" s="24">
        <v>340</v>
      </c>
      <c r="BJ841" s="24">
        <v>217</v>
      </c>
      <c r="BK841" s="24">
        <v>99</v>
      </c>
      <c r="BL841" s="24">
        <v>576</v>
      </c>
      <c r="BM841" s="24">
        <v>458</v>
      </c>
      <c r="BN841" s="24">
        <v>259</v>
      </c>
      <c r="BO841" s="24">
        <v>136</v>
      </c>
      <c r="BP841" s="24">
        <v>18</v>
      </c>
      <c r="BQ841" s="24">
        <v>525</v>
      </c>
      <c r="BR841" s="24">
        <v>377</v>
      </c>
      <c r="BS841" s="24">
        <v>303</v>
      </c>
      <c r="BT841" s="24">
        <v>185</v>
      </c>
      <c r="BU841" s="24">
        <v>62</v>
      </c>
      <c r="BV841" s="24">
        <v>569</v>
      </c>
      <c r="BW841" s="24">
        <v>446</v>
      </c>
      <c r="BX841" s="24">
        <v>372</v>
      </c>
      <c r="BY841" s="24">
        <v>229</v>
      </c>
      <c r="BZ841" s="24">
        <v>106</v>
      </c>
      <c r="CA841" s="24">
        <v>613</v>
      </c>
      <c r="CB841" s="24">
        <v>495</v>
      </c>
    </row>
    <row r="842" spans="2:80" ht="15" x14ac:dyDescent="0.25">
      <c r="B842" s="24">
        <v>497</v>
      </c>
      <c r="C842" s="24">
        <v>410</v>
      </c>
      <c r="D842" s="24">
        <v>468</v>
      </c>
      <c r="E842" s="24">
        <v>376</v>
      </c>
      <c r="F842" s="24">
        <v>439</v>
      </c>
      <c r="G842" s="24">
        <v>120</v>
      </c>
      <c r="H842" s="24">
        <v>28</v>
      </c>
      <c r="I842" s="24">
        <v>86</v>
      </c>
      <c r="J842" s="24">
        <v>24</v>
      </c>
      <c r="K842" s="24">
        <v>57</v>
      </c>
      <c r="L842" s="24">
        <v>363</v>
      </c>
      <c r="M842" s="24">
        <v>296</v>
      </c>
      <c r="N842" s="24">
        <v>334</v>
      </c>
      <c r="O842" s="24">
        <v>267</v>
      </c>
      <c r="P842" s="24">
        <v>305</v>
      </c>
      <c r="Q842" s="24">
        <v>606</v>
      </c>
      <c r="R842" s="24">
        <v>544</v>
      </c>
      <c r="S842" s="24">
        <v>577</v>
      </c>
      <c r="T842" s="24">
        <v>515</v>
      </c>
      <c r="U842" s="24">
        <v>573</v>
      </c>
      <c r="V842" s="24">
        <v>229</v>
      </c>
      <c r="W842" s="24">
        <v>162</v>
      </c>
      <c r="X842" s="24">
        <v>225</v>
      </c>
      <c r="Y842" s="24">
        <v>133</v>
      </c>
      <c r="Z842" s="24">
        <v>191</v>
      </c>
      <c r="AC842" s="24">
        <v>189</v>
      </c>
      <c r="AD842" s="24">
        <v>160</v>
      </c>
      <c r="AE842" s="24">
        <v>201</v>
      </c>
      <c r="AF842" s="24">
        <v>243</v>
      </c>
      <c r="AG842" s="24">
        <v>147</v>
      </c>
      <c r="AH842" s="24">
        <v>557</v>
      </c>
      <c r="AI842" s="24">
        <v>528</v>
      </c>
      <c r="AJ842" s="24">
        <v>599</v>
      </c>
      <c r="AK842" s="24">
        <v>611</v>
      </c>
      <c r="AL842" s="24">
        <v>520</v>
      </c>
      <c r="AM842" s="24">
        <v>305</v>
      </c>
      <c r="AN842" s="24">
        <v>296</v>
      </c>
      <c r="AO842" s="24">
        <v>342</v>
      </c>
      <c r="AP842" s="24">
        <v>359</v>
      </c>
      <c r="AQ842" s="24">
        <v>263</v>
      </c>
      <c r="AR842" s="24">
        <v>73</v>
      </c>
      <c r="AS842" s="24">
        <v>44</v>
      </c>
      <c r="AT842" s="24">
        <v>90</v>
      </c>
      <c r="AU842" s="24">
        <v>102</v>
      </c>
      <c r="AV842" s="24">
        <v>6</v>
      </c>
      <c r="AW842" s="24">
        <v>441</v>
      </c>
      <c r="AX842" s="24">
        <v>412</v>
      </c>
      <c r="AY842" s="24">
        <v>458</v>
      </c>
      <c r="AZ842" s="24">
        <v>500</v>
      </c>
      <c r="BA842" s="24">
        <v>379</v>
      </c>
      <c r="BD842" s="24">
        <v>426</v>
      </c>
      <c r="BE842" s="24">
        <v>308</v>
      </c>
      <c r="BF842" s="24">
        <v>190</v>
      </c>
      <c r="BG842" s="24">
        <v>67</v>
      </c>
      <c r="BH842" s="24">
        <v>574</v>
      </c>
      <c r="BI842" s="24">
        <v>500</v>
      </c>
      <c r="BJ842" s="24">
        <v>352</v>
      </c>
      <c r="BK842" s="24">
        <v>234</v>
      </c>
      <c r="BL842" s="24">
        <v>111</v>
      </c>
      <c r="BM842" s="24">
        <v>618</v>
      </c>
      <c r="BN842" s="24">
        <v>419</v>
      </c>
      <c r="BO842" s="24">
        <v>296</v>
      </c>
      <c r="BP842" s="24">
        <v>153</v>
      </c>
      <c r="BQ842" s="24">
        <v>35</v>
      </c>
      <c r="BR842" s="24">
        <v>537</v>
      </c>
      <c r="BS842" s="24">
        <v>463</v>
      </c>
      <c r="BT842" s="24">
        <v>345</v>
      </c>
      <c r="BU842" s="24">
        <v>222</v>
      </c>
      <c r="BV842" s="24">
        <v>79</v>
      </c>
      <c r="BW842" s="24">
        <v>581</v>
      </c>
      <c r="BX842" s="24">
        <v>382</v>
      </c>
      <c r="BY842" s="24">
        <v>264</v>
      </c>
      <c r="BZ842" s="24">
        <v>141</v>
      </c>
      <c r="CA842" s="24">
        <v>23</v>
      </c>
      <c r="CB842" s="24">
        <v>505</v>
      </c>
    </row>
    <row r="843" spans="2:80" ht="15" x14ac:dyDescent="0.25">
      <c r="B843" s="24">
        <v>451</v>
      </c>
      <c r="C843" s="24">
        <v>389</v>
      </c>
      <c r="D843" s="24">
        <v>447</v>
      </c>
      <c r="E843" s="24">
        <v>485</v>
      </c>
      <c r="F843" s="24">
        <v>418</v>
      </c>
      <c r="G843" s="24">
        <v>99</v>
      </c>
      <c r="H843" s="24">
        <v>7</v>
      </c>
      <c r="I843" s="24">
        <v>70</v>
      </c>
      <c r="J843" s="24">
        <v>103</v>
      </c>
      <c r="K843" s="24">
        <v>36</v>
      </c>
      <c r="L843" s="24">
        <v>342</v>
      </c>
      <c r="M843" s="24">
        <v>255</v>
      </c>
      <c r="N843" s="24">
        <v>313</v>
      </c>
      <c r="O843" s="24">
        <v>371</v>
      </c>
      <c r="P843" s="24">
        <v>284</v>
      </c>
      <c r="Q843" s="24">
        <v>590</v>
      </c>
      <c r="R843" s="24">
        <v>523</v>
      </c>
      <c r="S843" s="24">
        <v>556</v>
      </c>
      <c r="T843" s="24">
        <v>619</v>
      </c>
      <c r="U843" s="24">
        <v>527</v>
      </c>
      <c r="V843" s="24">
        <v>208</v>
      </c>
      <c r="W843" s="24">
        <v>141</v>
      </c>
      <c r="X843" s="24">
        <v>179</v>
      </c>
      <c r="Y843" s="24">
        <v>237</v>
      </c>
      <c r="Z843" s="24">
        <v>175</v>
      </c>
      <c r="AC843" s="24">
        <v>151</v>
      </c>
      <c r="AD843" s="24">
        <v>239</v>
      </c>
      <c r="AE843" s="24">
        <v>197</v>
      </c>
      <c r="AF843" s="24">
        <v>135</v>
      </c>
      <c r="AG843" s="24">
        <v>218</v>
      </c>
      <c r="AH843" s="24">
        <v>549</v>
      </c>
      <c r="AI843" s="24">
        <v>607</v>
      </c>
      <c r="AJ843" s="24">
        <v>570</v>
      </c>
      <c r="AK843" s="24">
        <v>503</v>
      </c>
      <c r="AL843" s="24">
        <v>586</v>
      </c>
      <c r="AM843" s="24">
        <v>292</v>
      </c>
      <c r="AN843" s="24">
        <v>355</v>
      </c>
      <c r="AO843" s="24">
        <v>313</v>
      </c>
      <c r="AP843" s="24">
        <v>271</v>
      </c>
      <c r="AQ843" s="24">
        <v>334</v>
      </c>
      <c r="AR843" s="24">
        <v>40</v>
      </c>
      <c r="AS843" s="24">
        <v>123</v>
      </c>
      <c r="AT843" s="24">
        <v>56</v>
      </c>
      <c r="AU843" s="24">
        <v>19</v>
      </c>
      <c r="AV843" s="24">
        <v>77</v>
      </c>
      <c r="AW843" s="24">
        <v>408</v>
      </c>
      <c r="AX843" s="24">
        <v>491</v>
      </c>
      <c r="AY843" s="24">
        <v>429</v>
      </c>
      <c r="AZ843" s="24">
        <v>387</v>
      </c>
      <c r="BA843" s="24">
        <v>475</v>
      </c>
      <c r="BD843" s="24">
        <v>586</v>
      </c>
      <c r="BE843" s="24">
        <v>468</v>
      </c>
      <c r="BF843" s="24">
        <v>350</v>
      </c>
      <c r="BG843" s="24">
        <v>202</v>
      </c>
      <c r="BH843" s="24">
        <v>84</v>
      </c>
      <c r="BI843" s="24">
        <v>510</v>
      </c>
      <c r="BJ843" s="24">
        <v>387</v>
      </c>
      <c r="BK843" s="24">
        <v>269</v>
      </c>
      <c r="BL843" s="24">
        <v>146</v>
      </c>
      <c r="BM843" s="24">
        <v>3</v>
      </c>
      <c r="BN843" s="24">
        <v>554</v>
      </c>
      <c r="BO843" s="24">
        <v>431</v>
      </c>
      <c r="BP843" s="24">
        <v>313</v>
      </c>
      <c r="BQ843" s="24">
        <v>195</v>
      </c>
      <c r="BR843" s="24">
        <v>72</v>
      </c>
      <c r="BS843" s="24">
        <v>623</v>
      </c>
      <c r="BT843" s="24">
        <v>480</v>
      </c>
      <c r="BU843" s="24">
        <v>357</v>
      </c>
      <c r="BV843" s="24">
        <v>239</v>
      </c>
      <c r="BW843" s="24">
        <v>116</v>
      </c>
      <c r="BX843" s="24">
        <v>542</v>
      </c>
      <c r="BY843" s="24">
        <v>424</v>
      </c>
      <c r="BZ843" s="24">
        <v>276</v>
      </c>
      <c r="CA843" s="24">
        <v>158</v>
      </c>
      <c r="CB843" s="24">
        <v>40</v>
      </c>
    </row>
    <row r="844" spans="2:80" ht="15" x14ac:dyDescent="0.25">
      <c r="B844" s="24">
        <v>435</v>
      </c>
      <c r="C844" s="24">
        <v>493</v>
      </c>
      <c r="D844" s="24">
        <v>401</v>
      </c>
      <c r="E844" s="24">
        <v>464</v>
      </c>
      <c r="F844" s="24">
        <v>397</v>
      </c>
      <c r="G844" s="24">
        <v>53</v>
      </c>
      <c r="H844" s="24">
        <v>111</v>
      </c>
      <c r="I844" s="24">
        <v>49</v>
      </c>
      <c r="J844" s="24">
        <v>82</v>
      </c>
      <c r="K844" s="24">
        <v>20</v>
      </c>
      <c r="L844" s="24">
        <v>321</v>
      </c>
      <c r="M844" s="24">
        <v>359</v>
      </c>
      <c r="N844" s="24">
        <v>292</v>
      </c>
      <c r="O844" s="24">
        <v>330</v>
      </c>
      <c r="P844" s="24">
        <v>263</v>
      </c>
      <c r="Q844" s="24">
        <v>569</v>
      </c>
      <c r="R844" s="24">
        <v>602</v>
      </c>
      <c r="S844" s="24">
        <v>540</v>
      </c>
      <c r="T844" s="24">
        <v>598</v>
      </c>
      <c r="U844" s="24">
        <v>506</v>
      </c>
      <c r="V844" s="24">
        <v>187</v>
      </c>
      <c r="W844" s="24">
        <v>250</v>
      </c>
      <c r="X844" s="24">
        <v>158</v>
      </c>
      <c r="Y844" s="24">
        <v>216</v>
      </c>
      <c r="Z844" s="24">
        <v>129</v>
      </c>
      <c r="AC844" s="24">
        <v>247</v>
      </c>
      <c r="AD844" s="24">
        <v>126</v>
      </c>
      <c r="AE844" s="24">
        <v>168</v>
      </c>
      <c r="AF844" s="24">
        <v>214</v>
      </c>
      <c r="AG844" s="24">
        <v>185</v>
      </c>
      <c r="AH844" s="24">
        <v>620</v>
      </c>
      <c r="AI844" s="24">
        <v>524</v>
      </c>
      <c r="AJ844" s="24">
        <v>536</v>
      </c>
      <c r="AK844" s="24">
        <v>582</v>
      </c>
      <c r="AL844" s="24">
        <v>553</v>
      </c>
      <c r="AM844" s="24">
        <v>363</v>
      </c>
      <c r="AN844" s="24">
        <v>267</v>
      </c>
      <c r="AO844" s="24">
        <v>284</v>
      </c>
      <c r="AP844" s="24">
        <v>330</v>
      </c>
      <c r="AQ844" s="24">
        <v>321</v>
      </c>
      <c r="AR844" s="24">
        <v>106</v>
      </c>
      <c r="AS844" s="24">
        <v>15</v>
      </c>
      <c r="AT844" s="24">
        <v>27</v>
      </c>
      <c r="AU844" s="24">
        <v>98</v>
      </c>
      <c r="AV844" s="24">
        <v>69</v>
      </c>
      <c r="AW844" s="24">
        <v>479</v>
      </c>
      <c r="AX844" s="24">
        <v>383</v>
      </c>
      <c r="AY844" s="24">
        <v>425</v>
      </c>
      <c r="AZ844" s="24">
        <v>466</v>
      </c>
      <c r="BA844" s="24">
        <v>437</v>
      </c>
      <c r="BD844" s="24">
        <v>121</v>
      </c>
      <c r="BE844" s="24">
        <v>603</v>
      </c>
      <c r="BF844" s="24">
        <v>485</v>
      </c>
      <c r="BG844" s="24">
        <v>362</v>
      </c>
      <c r="BH844" s="24">
        <v>244</v>
      </c>
      <c r="BI844" s="24">
        <v>45</v>
      </c>
      <c r="BJ844" s="24">
        <v>547</v>
      </c>
      <c r="BK844" s="24">
        <v>404</v>
      </c>
      <c r="BL844" s="24">
        <v>281</v>
      </c>
      <c r="BM844" s="24">
        <v>163</v>
      </c>
      <c r="BN844" s="24">
        <v>89</v>
      </c>
      <c r="BO844" s="24">
        <v>591</v>
      </c>
      <c r="BP844" s="24">
        <v>473</v>
      </c>
      <c r="BQ844" s="24">
        <v>330</v>
      </c>
      <c r="BR844" s="24">
        <v>207</v>
      </c>
      <c r="BS844" s="24">
        <v>8</v>
      </c>
      <c r="BT844" s="24">
        <v>515</v>
      </c>
      <c r="BU844" s="24">
        <v>392</v>
      </c>
      <c r="BV844" s="24">
        <v>274</v>
      </c>
      <c r="BW844" s="24">
        <v>126</v>
      </c>
      <c r="BX844" s="24">
        <v>52</v>
      </c>
      <c r="BY844" s="24">
        <v>559</v>
      </c>
      <c r="BZ844" s="24">
        <v>436</v>
      </c>
      <c r="CA844" s="24">
        <v>318</v>
      </c>
      <c r="CB844" s="24">
        <v>200</v>
      </c>
    </row>
    <row r="845" spans="2:80" ht="15" x14ac:dyDescent="0.25">
      <c r="B845" s="24">
        <v>414</v>
      </c>
      <c r="C845" s="24">
        <v>472</v>
      </c>
      <c r="D845" s="24">
        <v>385</v>
      </c>
      <c r="E845" s="24">
        <v>443</v>
      </c>
      <c r="F845" s="24">
        <v>476</v>
      </c>
      <c r="G845" s="24">
        <v>32</v>
      </c>
      <c r="H845" s="24">
        <v>95</v>
      </c>
      <c r="I845" s="24">
        <v>3</v>
      </c>
      <c r="J845" s="24">
        <v>61</v>
      </c>
      <c r="K845" s="24">
        <v>124</v>
      </c>
      <c r="L845" s="24">
        <v>280</v>
      </c>
      <c r="M845" s="24">
        <v>338</v>
      </c>
      <c r="N845" s="24">
        <v>271</v>
      </c>
      <c r="O845" s="24">
        <v>309</v>
      </c>
      <c r="P845" s="24">
        <v>367</v>
      </c>
      <c r="Q845" s="24">
        <v>548</v>
      </c>
      <c r="R845" s="24">
        <v>581</v>
      </c>
      <c r="S845" s="24">
        <v>519</v>
      </c>
      <c r="T845" s="24">
        <v>552</v>
      </c>
      <c r="U845" s="24">
        <v>615</v>
      </c>
      <c r="V845" s="24">
        <v>166</v>
      </c>
      <c r="W845" s="24">
        <v>204</v>
      </c>
      <c r="X845" s="24">
        <v>137</v>
      </c>
      <c r="Y845" s="24">
        <v>200</v>
      </c>
      <c r="Z845" s="24">
        <v>233</v>
      </c>
      <c r="AC845" s="24">
        <v>210</v>
      </c>
      <c r="AD845" s="24">
        <v>193</v>
      </c>
      <c r="AE845" s="24">
        <v>139</v>
      </c>
      <c r="AF845" s="24">
        <v>172</v>
      </c>
      <c r="AG845" s="24">
        <v>226</v>
      </c>
      <c r="AH845" s="24">
        <v>578</v>
      </c>
      <c r="AI845" s="24">
        <v>561</v>
      </c>
      <c r="AJ845" s="24">
        <v>507</v>
      </c>
      <c r="AK845" s="24">
        <v>545</v>
      </c>
      <c r="AL845" s="24">
        <v>624</v>
      </c>
      <c r="AM845" s="24">
        <v>346</v>
      </c>
      <c r="AN845" s="24">
        <v>309</v>
      </c>
      <c r="AO845" s="24">
        <v>255</v>
      </c>
      <c r="AP845" s="24">
        <v>288</v>
      </c>
      <c r="AQ845" s="24">
        <v>367</v>
      </c>
      <c r="AR845" s="24">
        <v>94</v>
      </c>
      <c r="AS845" s="24">
        <v>52</v>
      </c>
      <c r="AT845" s="24">
        <v>23</v>
      </c>
      <c r="AU845" s="24">
        <v>31</v>
      </c>
      <c r="AV845" s="24">
        <v>115</v>
      </c>
      <c r="AW845" s="24">
        <v>462</v>
      </c>
      <c r="AX845" s="24">
        <v>450</v>
      </c>
      <c r="AY845" s="24">
        <v>391</v>
      </c>
      <c r="AZ845" s="24">
        <v>404</v>
      </c>
      <c r="BA845" s="24">
        <v>483</v>
      </c>
      <c r="BD845" s="24">
        <v>131</v>
      </c>
      <c r="BE845" s="24">
        <v>13</v>
      </c>
      <c r="BF845" s="24">
        <v>520</v>
      </c>
      <c r="BG845" s="24">
        <v>397</v>
      </c>
      <c r="BH845" s="24">
        <v>254</v>
      </c>
      <c r="BI845" s="24">
        <v>180</v>
      </c>
      <c r="BJ845" s="24">
        <v>57</v>
      </c>
      <c r="BK845" s="24">
        <v>564</v>
      </c>
      <c r="BL845" s="24">
        <v>441</v>
      </c>
      <c r="BM845" s="24">
        <v>323</v>
      </c>
      <c r="BN845" s="24">
        <v>249</v>
      </c>
      <c r="BO845" s="24">
        <v>101</v>
      </c>
      <c r="BP845" s="24">
        <v>608</v>
      </c>
      <c r="BQ845" s="24">
        <v>490</v>
      </c>
      <c r="BR845" s="24">
        <v>367</v>
      </c>
      <c r="BS845" s="24">
        <v>168</v>
      </c>
      <c r="BT845" s="24">
        <v>50</v>
      </c>
      <c r="BU845" s="24">
        <v>527</v>
      </c>
      <c r="BV845" s="24">
        <v>409</v>
      </c>
      <c r="BW845" s="24">
        <v>286</v>
      </c>
      <c r="BX845" s="24">
        <v>212</v>
      </c>
      <c r="BY845" s="24">
        <v>94</v>
      </c>
      <c r="BZ845" s="24">
        <v>596</v>
      </c>
      <c r="CA845" s="24">
        <v>453</v>
      </c>
      <c r="CB845" s="24">
        <v>335</v>
      </c>
    </row>
    <row r="846" spans="2:80" ht="15" x14ac:dyDescent="0.25">
      <c r="B846" s="24">
        <v>252</v>
      </c>
      <c r="C846" s="24">
        <v>315</v>
      </c>
      <c r="D846" s="24">
        <v>373</v>
      </c>
      <c r="E846" s="24">
        <v>281</v>
      </c>
      <c r="F846" s="24">
        <v>344</v>
      </c>
      <c r="G846" s="24">
        <v>525</v>
      </c>
      <c r="H846" s="24">
        <v>558</v>
      </c>
      <c r="I846" s="24">
        <v>616</v>
      </c>
      <c r="J846" s="24">
        <v>529</v>
      </c>
      <c r="K846" s="24">
        <v>587</v>
      </c>
      <c r="L846" s="24">
        <v>143</v>
      </c>
      <c r="M846" s="24">
        <v>176</v>
      </c>
      <c r="N846" s="24">
        <v>239</v>
      </c>
      <c r="O846" s="24">
        <v>172</v>
      </c>
      <c r="P846" s="24">
        <v>210</v>
      </c>
      <c r="Q846" s="24">
        <v>386</v>
      </c>
      <c r="R846" s="24">
        <v>449</v>
      </c>
      <c r="S846" s="24">
        <v>482</v>
      </c>
      <c r="T846" s="24">
        <v>420</v>
      </c>
      <c r="U846" s="24">
        <v>453</v>
      </c>
      <c r="V846" s="24">
        <v>9</v>
      </c>
      <c r="W846" s="24">
        <v>67</v>
      </c>
      <c r="X846" s="24">
        <v>105</v>
      </c>
      <c r="Y846" s="24">
        <v>38</v>
      </c>
      <c r="Z846" s="24">
        <v>96</v>
      </c>
      <c r="AC846" s="24">
        <v>509</v>
      </c>
      <c r="AD846" s="24">
        <v>588</v>
      </c>
      <c r="AE846" s="24">
        <v>621</v>
      </c>
      <c r="AF846" s="24">
        <v>567</v>
      </c>
      <c r="AG846" s="24">
        <v>530</v>
      </c>
      <c r="AH846" s="24">
        <v>18</v>
      </c>
      <c r="AI846" s="24">
        <v>97</v>
      </c>
      <c r="AJ846" s="24">
        <v>110</v>
      </c>
      <c r="AK846" s="24">
        <v>51</v>
      </c>
      <c r="AL846" s="24">
        <v>39</v>
      </c>
      <c r="AM846" s="24">
        <v>150</v>
      </c>
      <c r="AN846" s="24">
        <v>204</v>
      </c>
      <c r="AO846" s="24">
        <v>237</v>
      </c>
      <c r="AP846" s="24">
        <v>183</v>
      </c>
      <c r="AQ846" s="24">
        <v>166</v>
      </c>
      <c r="AR846" s="24">
        <v>386</v>
      </c>
      <c r="AS846" s="24">
        <v>470</v>
      </c>
      <c r="AT846" s="24">
        <v>478</v>
      </c>
      <c r="AU846" s="24">
        <v>449</v>
      </c>
      <c r="AV846" s="24">
        <v>407</v>
      </c>
      <c r="AW846" s="24">
        <v>252</v>
      </c>
      <c r="AX846" s="24">
        <v>331</v>
      </c>
      <c r="AY846" s="24">
        <v>369</v>
      </c>
      <c r="AZ846" s="24">
        <v>315</v>
      </c>
      <c r="BA846" s="24">
        <v>298</v>
      </c>
      <c r="BD846" s="24">
        <v>494</v>
      </c>
      <c r="BE846" s="24">
        <v>371</v>
      </c>
      <c r="BF846" s="24">
        <v>228</v>
      </c>
      <c r="BG846" s="24">
        <v>110</v>
      </c>
      <c r="BH846" s="24">
        <v>612</v>
      </c>
      <c r="BI846" s="24">
        <v>413</v>
      </c>
      <c r="BJ846" s="24">
        <v>295</v>
      </c>
      <c r="BK846" s="24">
        <v>172</v>
      </c>
      <c r="BL846" s="24">
        <v>29</v>
      </c>
      <c r="BM846" s="24">
        <v>531</v>
      </c>
      <c r="BN846" s="24">
        <v>457</v>
      </c>
      <c r="BO846" s="24">
        <v>339</v>
      </c>
      <c r="BP846" s="24">
        <v>216</v>
      </c>
      <c r="BQ846" s="24">
        <v>98</v>
      </c>
      <c r="BR846" s="24">
        <v>580</v>
      </c>
      <c r="BS846" s="24">
        <v>376</v>
      </c>
      <c r="BT846" s="24">
        <v>258</v>
      </c>
      <c r="BU846" s="24">
        <v>140</v>
      </c>
      <c r="BV846" s="24">
        <v>17</v>
      </c>
      <c r="BW846" s="24">
        <v>524</v>
      </c>
      <c r="BX846" s="24">
        <v>450</v>
      </c>
      <c r="BY846" s="24">
        <v>302</v>
      </c>
      <c r="BZ846" s="24">
        <v>184</v>
      </c>
      <c r="CA846" s="24">
        <v>61</v>
      </c>
      <c r="CB846" s="24">
        <v>568</v>
      </c>
    </row>
    <row r="847" spans="2:80" ht="15" x14ac:dyDescent="0.25">
      <c r="B847" s="24">
        <v>356</v>
      </c>
      <c r="C847" s="24">
        <v>294</v>
      </c>
      <c r="D847" s="24">
        <v>327</v>
      </c>
      <c r="E847" s="24">
        <v>265</v>
      </c>
      <c r="F847" s="24">
        <v>323</v>
      </c>
      <c r="G847" s="24">
        <v>604</v>
      </c>
      <c r="H847" s="24">
        <v>537</v>
      </c>
      <c r="I847" s="24">
        <v>600</v>
      </c>
      <c r="J847" s="24">
        <v>508</v>
      </c>
      <c r="K847" s="24">
        <v>566</v>
      </c>
      <c r="L847" s="24">
        <v>247</v>
      </c>
      <c r="M847" s="24">
        <v>160</v>
      </c>
      <c r="N847" s="24">
        <v>218</v>
      </c>
      <c r="O847" s="24">
        <v>126</v>
      </c>
      <c r="P847" s="24">
        <v>189</v>
      </c>
      <c r="Q847" s="24">
        <v>495</v>
      </c>
      <c r="R847" s="24">
        <v>403</v>
      </c>
      <c r="S847" s="24">
        <v>461</v>
      </c>
      <c r="T847" s="24">
        <v>399</v>
      </c>
      <c r="U847" s="24">
        <v>432</v>
      </c>
      <c r="V847" s="24">
        <v>113</v>
      </c>
      <c r="W847" s="24">
        <v>46</v>
      </c>
      <c r="X847" s="24">
        <v>84</v>
      </c>
      <c r="Y847" s="24">
        <v>17</v>
      </c>
      <c r="Z847" s="24">
        <v>55</v>
      </c>
      <c r="AC847" s="24">
        <v>555</v>
      </c>
      <c r="AD847" s="24">
        <v>546</v>
      </c>
      <c r="AE847" s="24">
        <v>592</v>
      </c>
      <c r="AF847" s="24">
        <v>609</v>
      </c>
      <c r="AG847" s="24">
        <v>513</v>
      </c>
      <c r="AH847" s="24">
        <v>64</v>
      </c>
      <c r="AI847" s="24">
        <v>35</v>
      </c>
      <c r="AJ847" s="24">
        <v>76</v>
      </c>
      <c r="AK847" s="24">
        <v>118</v>
      </c>
      <c r="AL847" s="24">
        <v>22</v>
      </c>
      <c r="AM847" s="24">
        <v>191</v>
      </c>
      <c r="AN847" s="24">
        <v>162</v>
      </c>
      <c r="AO847" s="24">
        <v>208</v>
      </c>
      <c r="AP847" s="24">
        <v>250</v>
      </c>
      <c r="AQ847" s="24">
        <v>129</v>
      </c>
      <c r="AR847" s="24">
        <v>432</v>
      </c>
      <c r="AS847" s="24">
        <v>403</v>
      </c>
      <c r="AT847" s="24">
        <v>474</v>
      </c>
      <c r="AU847" s="24">
        <v>486</v>
      </c>
      <c r="AV847" s="24">
        <v>395</v>
      </c>
      <c r="AW847" s="24">
        <v>323</v>
      </c>
      <c r="AX847" s="24">
        <v>294</v>
      </c>
      <c r="AY847" s="24">
        <v>340</v>
      </c>
      <c r="AZ847" s="24">
        <v>352</v>
      </c>
      <c r="BA847" s="24">
        <v>256</v>
      </c>
      <c r="BD847" s="24">
        <v>504</v>
      </c>
      <c r="BE847" s="24">
        <v>381</v>
      </c>
      <c r="BF847" s="24">
        <v>263</v>
      </c>
      <c r="BG847" s="24">
        <v>145</v>
      </c>
      <c r="BH847" s="24">
        <v>22</v>
      </c>
      <c r="BI847" s="24">
        <v>573</v>
      </c>
      <c r="BJ847" s="24">
        <v>430</v>
      </c>
      <c r="BK847" s="24">
        <v>307</v>
      </c>
      <c r="BL847" s="24">
        <v>189</v>
      </c>
      <c r="BM847" s="24">
        <v>66</v>
      </c>
      <c r="BN847" s="24">
        <v>617</v>
      </c>
      <c r="BO847" s="24">
        <v>499</v>
      </c>
      <c r="BP847" s="24">
        <v>351</v>
      </c>
      <c r="BQ847" s="24">
        <v>233</v>
      </c>
      <c r="BR847" s="24">
        <v>115</v>
      </c>
      <c r="BS847" s="24">
        <v>536</v>
      </c>
      <c r="BT847" s="24">
        <v>418</v>
      </c>
      <c r="BU847" s="24">
        <v>300</v>
      </c>
      <c r="BV847" s="24">
        <v>152</v>
      </c>
      <c r="BW847" s="24">
        <v>34</v>
      </c>
      <c r="BX847" s="24">
        <v>585</v>
      </c>
      <c r="BY847" s="24">
        <v>462</v>
      </c>
      <c r="BZ847" s="24">
        <v>344</v>
      </c>
      <c r="CA847" s="24">
        <v>221</v>
      </c>
      <c r="CB847" s="24">
        <v>78</v>
      </c>
    </row>
    <row r="848" spans="2:80" ht="15" x14ac:dyDescent="0.25">
      <c r="B848" s="24">
        <v>340</v>
      </c>
      <c r="C848" s="24">
        <v>273</v>
      </c>
      <c r="D848" s="24">
        <v>306</v>
      </c>
      <c r="E848" s="24">
        <v>369</v>
      </c>
      <c r="F848" s="24">
        <v>277</v>
      </c>
      <c r="G848" s="24">
        <v>583</v>
      </c>
      <c r="H848" s="24">
        <v>516</v>
      </c>
      <c r="I848" s="24">
        <v>554</v>
      </c>
      <c r="J848" s="24">
        <v>612</v>
      </c>
      <c r="K848" s="24">
        <v>550</v>
      </c>
      <c r="L848" s="24">
        <v>201</v>
      </c>
      <c r="M848" s="24">
        <v>139</v>
      </c>
      <c r="N848" s="24">
        <v>197</v>
      </c>
      <c r="O848" s="24">
        <v>235</v>
      </c>
      <c r="P848" s="24">
        <v>168</v>
      </c>
      <c r="Q848" s="24">
        <v>474</v>
      </c>
      <c r="R848" s="24">
        <v>382</v>
      </c>
      <c r="S848" s="24">
        <v>445</v>
      </c>
      <c r="T848" s="24">
        <v>478</v>
      </c>
      <c r="U848" s="24">
        <v>411</v>
      </c>
      <c r="V848" s="24">
        <v>92</v>
      </c>
      <c r="W848" s="24">
        <v>5</v>
      </c>
      <c r="X848" s="24">
        <v>63</v>
      </c>
      <c r="Y848" s="24">
        <v>121</v>
      </c>
      <c r="Z848" s="24">
        <v>34</v>
      </c>
      <c r="AC848" s="24">
        <v>542</v>
      </c>
      <c r="AD848" s="24">
        <v>605</v>
      </c>
      <c r="AE848" s="24">
        <v>563</v>
      </c>
      <c r="AF848" s="24">
        <v>521</v>
      </c>
      <c r="AG848" s="24">
        <v>584</v>
      </c>
      <c r="AH848" s="24">
        <v>26</v>
      </c>
      <c r="AI848" s="24">
        <v>114</v>
      </c>
      <c r="AJ848" s="24">
        <v>72</v>
      </c>
      <c r="AK848" s="24">
        <v>10</v>
      </c>
      <c r="AL848" s="24">
        <v>93</v>
      </c>
      <c r="AM848" s="24">
        <v>158</v>
      </c>
      <c r="AN848" s="24">
        <v>241</v>
      </c>
      <c r="AO848" s="24">
        <v>179</v>
      </c>
      <c r="AP848" s="24">
        <v>137</v>
      </c>
      <c r="AQ848" s="24">
        <v>225</v>
      </c>
      <c r="AR848" s="24">
        <v>424</v>
      </c>
      <c r="AS848" s="24">
        <v>482</v>
      </c>
      <c r="AT848" s="24">
        <v>445</v>
      </c>
      <c r="AU848" s="24">
        <v>378</v>
      </c>
      <c r="AV848" s="24">
        <v>461</v>
      </c>
      <c r="AW848" s="24">
        <v>290</v>
      </c>
      <c r="AX848" s="24">
        <v>373</v>
      </c>
      <c r="AY848" s="24">
        <v>306</v>
      </c>
      <c r="AZ848" s="24">
        <v>269</v>
      </c>
      <c r="BA848" s="24">
        <v>327</v>
      </c>
      <c r="BD848" s="24">
        <v>39</v>
      </c>
      <c r="BE848" s="24">
        <v>541</v>
      </c>
      <c r="BF848" s="24">
        <v>423</v>
      </c>
      <c r="BG848" s="24">
        <v>280</v>
      </c>
      <c r="BH848" s="24">
        <v>157</v>
      </c>
      <c r="BI848" s="24">
        <v>83</v>
      </c>
      <c r="BJ848" s="24">
        <v>590</v>
      </c>
      <c r="BK848" s="24">
        <v>467</v>
      </c>
      <c r="BL848" s="24">
        <v>349</v>
      </c>
      <c r="BM848" s="24">
        <v>201</v>
      </c>
      <c r="BN848" s="24">
        <v>2</v>
      </c>
      <c r="BO848" s="24">
        <v>509</v>
      </c>
      <c r="BP848" s="24">
        <v>386</v>
      </c>
      <c r="BQ848" s="24">
        <v>268</v>
      </c>
      <c r="BR848" s="24">
        <v>150</v>
      </c>
      <c r="BS848" s="24">
        <v>71</v>
      </c>
      <c r="BT848" s="24">
        <v>553</v>
      </c>
      <c r="BU848" s="24">
        <v>435</v>
      </c>
      <c r="BV848" s="24">
        <v>312</v>
      </c>
      <c r="BW848" s="24">
        <v>194</v>
      </c>
      <c r="BX848" s="24">
        <v>120</v>
      </c>
      <c r="BY848" s="24">
        <v>622</v>
      </c>
      <c r="BZ848" s="24">
        <v>479</v>
      </c>
      <c r="CA848" s="24">
        <v>356</v>
      </c>
      <c r="CB848" s="24">
        <v>238</v>
      </c>
    </row>
    <row r="849" spans="2:80" ht="15" x14ac:dyDescent="0.25">
      <c r="B849" s="24">
        <v>319</v>
      </c>
      <c r="C849" s="24">
        <v>352</v>
      </c>
      <c r="D849" s="24">
        <v>290</v>
      </c>
      <c r="E849" s="24">
        <v>348</v>
      </c>
      <c r="F849" s="24">
        <v>256</v>
      </c>
      <c r="G849" s="24">
        <v>562</v>
      </c>
      <c r="H849" s="24">
        <v>625</v>
      </c>
      <c r="I849" s="24">
        <v>533</v>
      </c>
      <c r="J849" s="24">
        <v>591</v>
      </c>
      <c r="K849" s="24">
        <v>504</v>
      </c>
      <c r="L849" s="24">
        <v>185</v>
      </c>
      <c r="M849" s="24">
        <v>243</v>
      </c>
      <c r="N849" s="24">
        <v>151</v>
      </c>
      <c r="O849" s="24">
        <v>214</v>
      </c>
      <c r="P849" s="24">
        <v>147</v>
      </c>
      <c r="Q849" s="24">
        <v>428</v>
      </c>
      <c r="R849" s="24">
        <v>486</v>
      </c>
      <c r="S849" s="24">
        <v>424</v>
      </c>
      <c r="T849" s="24">
        <v>457</v>
      </c>
      <c r="U849" s="24">
        <v>395</v>
      </c>
      <c r="V849" s="24">
        <v>71</v>
      </c>
      <c r="W849" s="24">
        <v>109</v>
      </c>
      <c r="X849" s="24">
        <v>42</v>
      </c>
      <c r="Y849" s="24">
        <v>80</v>
      </c>
      <c r="Z849" s="24">
        <v>13</v>
      </c>
      <c r="AC849" s="24">
        <v>613</v>
      </c>
      <c r="AD849" s="24">
        <v>517</v>
      </c>
      <c r="AE849" s="24">
        <v>534</v>
      </c>
      <c r="AF849" s="24">
        <v>580</v>
      </c>
      <c r="AG849" s="24">
        <v>571</v>
      </c>
      <c r="AH849" s="24">
        <v>122</v>
      </c>
      <c r="AI849" s="24">
        <v>1</v>
      </c>
      <c r="AJ849" s="24">
        <v>43</v>
      </c>
      <c r="AK849" s="24">
        <v>89</v>
      </c>
      <c r="AL849" s="24">
        <v>60</v>
      </c>
      <c r="AM849" s="24">
        <v>229</v>
      </c>
      <c r="AN849" s="24">
        <v>133</v>
      </c>
      <c r="AO849" s="24">
        <v>175</v>
      </c>
      <c r="AP849" s="24">
        <v>216</v>
      </c>
      <c r="AQ849" s="24">
        <v>187</v>
      </c>
      <c r="AR849" s="24">
        <v>495</v>
      </c>
      <c r="AS849" s="24">
        <v>399</v>
      </c>
      <c r="AT849" s="24">
        <v>411</v>
      </c>
      <c r="AU849" s="24">
        <v>457</v>
      </c>
      <c r="AV849" s="24">
        <v>428</v>
      </c>
      <c r="AW849" s="24">
        <v>356</v>
      </c>
      <c r="AX849" s="24">
        <v>265</v>
      </c>
      <c r="AY849" s="24">
        <v>277</v>
      </c>
      <c r="AZ849" s="24">
        <v>348</v>
      </c>
      <c r="BA849" s="24">
        <v>319</v>
      </c>
      <c r="BD849" s="24">
        <v>199</v>
      </c>
      <c r="BE849" s="24">
        <v>51</v>
      </c>
      <c r="BF849" s="24">
        <v>558</v>
      </c>
      <c r="BG849" s="24">
        <v>440</v>
      </c>
      <c r="BH849" s="24">
        <v>317</v>
      </c>
      <c r="BI849" s="24">
        <v>243</v>
      </c>
      <c r="BJ849" s="24">
        <v>125</v>
      </c>
      <c r="BK849" s="24">
        <v>602</v>
      </c>
      <c r="BL849" s="24">
        <v>484</v>
      </c>
      <c r="BM849" s="24">
        <v>361</v>
      </c>
      <c r="BN849" s="24">
        <v>162</v>
      </c>
      <c r="BO849" s="24">
        <v>44</v>
      </c>
      <c r="BP849" s="24">
        <v>546</v>
      </c>
      <c r="BQ849" s="24">
        <v>403</v>
      </c>
      <c r="BR849" s="24">
        <v>285</v>
      </c>
      <c r="BS849" s="24">
        <v>206</v>
      </c>
      <c r="BT849" s="24">
        <v>88</v>
      </c>
      <c r="BU849" s="24">
        <v>595</v>
      </c>
      <c r="BV849" s="24">
        <v>472</v>
      </c>
      <c r="BW849" s="24">
        <v>329</v>
      </c>
      <c r="BX849" s="24">
        <v>130</v>
      </c>
      <c r="BY849" s="24">
        <v>7</v>
      </c>
      <c r="BZ849" s="24">
        <v>514</v>
      </c>
      <c r="CA849" s="24">
        <v>391</v>
      </c>
      <c r="CB849" s="24">
        <v>273</v>
      </c>
    </row>
    <row r="850" spans="2:80" ht="15" x14ac:dyDescent="0.25">
      <c r="B850" s="24">
        <v>298</v>
      </c>
      <c r="C850" s="24">
        <v>331</v>
      </c>
      <c r="D850" s="24">
        <v>269</v>
      </c>
      <c r="E850" s="24">
        <v>302</v>
      </c>
      <c r="F850" s="24">
        <v>365</v>
      </c>
      <c r="G850" s="24">
        <v>541</v>
      </c>
      <c r="H850" s="24">
        <v>579</v>
      </c>
      <c r="I850" s="24">
        <v>512</v>
      </c>
      <c r="J850" s="24">
        <v>575</v>
      </c>
      <c r="K850" s="24">
        <v>608</v>
      </c>
      <c r="L850" s="24">
        <v>164</v>
      </c>
      <c r="M850" s="24">
        <v>222</v>
      </c>
      <c r="N850" s="24">
        <v>135</v>
      </c>
      <c r="O850" s="24">
        <v>193</v>
      </c>
      <c r="P850" s="24">
        <v>226</v>
      </c>
      <c r="Q850" s="24">
        <v>407</v>
      </c>
      <c r="R850" s="24">
        <v>470</v>
      </c>
      <c r="S850" s="24">
        <v>378</v>
      </c>
      <c r="T850" s="24">
        <v>436</v>
      </c>
      <c r="U850" s="24">
        <v>499</v>
      </c>
      <c r="V850" s="24">
        <v>30</v>
      </c>
      <c r="W850" s="24">
        <v>88</v>
      </c>
      <c r="X850" s="24">
        <v>21</v>
      </c>
      <c r="Y850" s="24">
        <v>59</v>
      </c>
      <c r="Z850" s="24">
        <v>117</v>
      </c>
      <c r="AC850" s="24">
        <v>596</v>
      </c>
      <c r="AD850" s="24">
        <v>559</v>
      </c>
      <c r="AE850" s="24">
        <v>505</v>
      </c>
      <c r="AF850" s="24">
        <v>538</v>
      </c>
      <c r="AG850" s="24">
        <v>617</v>
      </c>
      <c r="AH850" s="24">
        <v>85</v>
      </c>
      <c r="AI850" s="24">
        <v>68</v>
      </c>
      <c r="AJ850" s="24">
        <v>14</v>
      </c>
      <c r="AK850" s="24">
        <v>47</v>
      </c>
      <c r="AL850" s="24">
        <v>101</v>
      </c>
      <c r="AM850" s="24">
        <v>212</v>
      </c>
      <c r="AN850" s="24">
        <v>200</v>
      </c>
      <c r="AO850" s="24">
        <v>141</v>
      </c>
      <c r="AP850" s="24">
        <v>154</v>
      </c>
      <c r="AQ850" s="24">
        <v>233</v>
      </c>
      <c r="AR850" s="24">
        <v>453</v>
      </c>
      <c r="AS850" s="24">
        <v>436</v>
      </c>
      <c r="AT850" s="24">
        <v>382</v>
      </c>
      <c r="AU850" s="24">
        <v>420</v>
      </c>
      <c r="AV850" s="24">
        <v>499</v>
      </c>
      <c r="AW850" s="24">
        <v>344</v>
      </c>
      <c r="AX850" s="24">
        <v>302</v>
      </c>
      <c r="AY850" s="24">
        <v>273</v>
      </c>
      <c r="AZ850" s="24">
        <v>281</v>
      </c>
      <c r="BA850" s="24">
        <v>365</v>
      </c>
      <c r="BD850" s="24">
        <v>334</v>
      </c>
      <c r="BE850" s="24">
        <v>211</v>
      </c>
      <c r="BF850" s="24">
        <v>93</v>
      </c>
      <c r="BG850" s="24">
        <v>600</v>
      </c>
      <c r="BH850" s="24">
        <v>452</v>
      </c>
      <c r="BI850" s="24">
        <v>253</v>
      </c>
      <c r="BJ850" s="24">
        <v>135</v>
      </c>
      <c r="BK850" s="24">
        <v>12</v>
      </c>
      <c r="BL850" s="24">
        <v>519</v>
      </c>
      <c r="BM850" s="24">
        <v>396</v>
      </c>
      <c r="BN850" s="24">
        <v>322</v>
      </c>
      <c r="BO850" s="24">
        <v>179</v>
      </c>
      <c r="BP850" s="24">
        <v>56</v>
      </c>
      <c r="BQ850" s="24">
        <v>563</v>
      </c>
      <c r="BR850" s="24">
        <v>445</v>
      </c>
      <c r="BS850" s="24">
        <v>366</v>
      </c>
      <c r="BT850" s="24">
        <v>248</v>
      </c>
      <c r="BU850" s="24">
        <v>105</v>
      </c>
      <c r="BV850" s="24">
        <v>607</v>
      </c>
      <c r="BW850" s="24">
        <v>489</v>
      </c>
      <c r="BX850" s="24">
        <v>290</v>
      </c>
      <c r="BY850" s="24">
        <v>167</v>
      </c>
      <c r="BZ850" s="24">
        <v>49</v>
      </c>
      <c r="CA850" s="24">
        <v>526</v>
      </c>
      <c r="CB850" s="24">
        <v>408</v>
      </c>
    </row>
    <row r="851" spans="2:80" ht="15" x14ac:dyDescent="0.25">
      <c r="B851" s="24">
        <v>136</v>
      </c>
      <c r="C851" s="24">
        <v>199</v>
      </c>
      <c r="D851" s="24">
        <v>232</v>
      </c>
      <c r="E851" s="24">
        <v>170</v>
      </c>
      <c r="F851" s="24">
        <v>203</v>
      </c>
      <c r="G851" s="24">
        <v>384</v>
      </c>
      <c r="H851" s="24">
        <v>442</v>
      </c>
      <c r="I851" s="24">
        <v>480</v>
      </c>
      <c r="J851" s="24">
        <v>413</v>
      </c>
      <c r="K851" s="24">
        <v>471</v>
      </c>
      <c r="L851" s="24">
        <v>2</v>
      </c>
      <c r="M851" s="24">
        <v>65</v>
      </c>
      <c r="N851" s="24">
        <v>123</v>
      </c>
      <c r="O851" s="24">
        <v>31</v>
      </c>
      <c r="P851" s="24">
        <v>94</v>
      </c>
      <c r="Q851" s="24">
        <v>275</v>
      </c>
      <c r="R851" s="24">
        <v>308</v>
      </c>
      <c r="S851" s="24">
        <v>366</v>
      </c>
      <c r="T851" s="24">
        <v>279</v>
      </c>
      <c r="U851" s="24">
        <v>337</v>
      </c>
      <c r="V851" s="24">
        <v>518</v>
      </c>
      <c r="W851" s="24">
        <v>551</v>
      </c>
      <c r="X851" s="24">
        <v>614</v>
      </c>
      <c r="Y851" s="24">
        <v>547</v>
      </c>
      <c r="Z851" s="24">
        <v>585</v>
      </c>
      <c r="AC851" s="24">
        <v>377</v>
      </c>
      <c r="AD851" s="24">
        <v>456</v>
      </c>
      <c r="AE851" s="24">
        <v>494</v>
      </c>
      <c r="AF851" s="24">
        <v>440</v>
      </c>
      <c r="AG851" s="24">
        <v>423</v>
      </c>
      <c r="AH851" s="24">
        <v>275</v>
      </c>
      <c r="AI851" s="24">
        <v>329</v>
      </c>
      <c r="AJ851" s="24">
        <v>362</v>
      </c>
      <c r="AK851" s="24">
        <v>308</v>
      </c>
      <c r="AL851" s="24">
        <v>291</v>
      </c>
      <c r="AM851" s="24">
        <v>11</v>
      </c>
      <c r="AN851" s="24">
        <v>95</v>
      </c>
      <c r="AO851" s="24">
        <v>103</v>
      </c>
      <c r="AP851" s="24">
        <v>74</v>
      </c>
      <c r="AQ851" s="24">
        <v>32</v>
      </c>
      <c r="AR851" s="24">
        <v>134</v>
      </c>
      <c r="AS851" s="24">
        <v>213</v>
      </c>
      <c r="AT851" s="24">
        <v>246</v>
      </c>
      <c r="AU851" s="24">
        <v>192</v>
      </c>
      <c r="AV851" s="24">
        <v>155</v>
      </c>
      <c r="AW851" s="24">
        <v>518</v>
      </c>
      <c r="AX851" s="24">
        <v>597</v>
      </c>
      <c r="AY851" s="24">
        <v>610</v>
      </c>
      <c r="AZ851" s="24">
        <v>551</v>
      </c>
      <c r="BA851" s="24">
        <v>539</v>
      </c>
      <c r="BD851" s="24">
        <v>567</v>
      </c>
      <c r="BE851" s="24">
        <v>449</v>
      </c>
      <c r="BF851" s="24">
        <v>301</v>
      </c>
      <c r="BG851" s="24">
        <v>183</v>
      </c>
      <c r="BH851" s="24">
        <v>65</v>
      </c>
      <c r="BI851" s="24">
        <v>611</v>
      </c>
      <c r="BJ851" s="24">
        <v>493</v>
      </c>
      <c r="BK851" s="24">
        <v>375</v>
      </c>
      <c r="BL851" s="24">
        <v>227</v>
      </c>
      <c r="BM851" s="24">
        <v>109</v>
      </c>
      <c r="BN851" s="24">
        <v>535</v>
      </c>
      <c r="BO851" s="24">
        <v>412</v>
      </c>
      <c r="BP851" s="24">
        <v>294</v>
      </c>
      <c r="BQ851" s="24">
        <v>171</v>
      </c>
      <c r="BR851" s="24">
        <v>28</v>
      </c>
      <c r="BS851" s="24">
        <v>579</v>
      </c>
      <c r="BT851" s="24">
        <v>456</v>
      </c>
      <c r="BU851" s="24">
        <v>338</v>
      </c>
      <c r="BV851" s="24">
        <v>220</v>
      </c>
      <c r="BW851" s="24">
        <v>97</v>
      </c>
      <c r="BX851" s="24">
        <v>523</v>
      </c>
      <c r="BY851" s="24">
        <v>380</v>
      </c>
      <c r="BZ851" s="24">
        <v>257</v>
      </c>
      <c r="CA851" s="24">
        <v>139</v>
      </c>
      <c r="CB851" s="24">
        <v>16</v>
      </c>
    </row>
    <row r="852" spans="2:80" ht="15" x14ac:dyDescent="0.25">
      <c r="B852" s="24">
        <v>245</v>
      </c>
      <c r="C852" s="24">
        <v>153</v>
      </c>
      <c r="D852" s="24">
        <v>211</v>
      </c>
      <c r="E852" s="24">
        <v>149</v>
      </c>
      <c r="F852" s="24">
        <v>182</v>
      </c>
      <c r="G852" s="24">
        <v>488</v>
      </c>
      <c r="H852" s="24">
        <v>421</v>
      </c>
      <c r="I852" s="24">
        <v>459</v>
      </c>
      <c r="J852" s="24">
        <v>392</v>
      </c>
      <c r="K852" s="24">
        <v>430</v>
      </c>
      <c r="L852" s="24">
        <v>106</v>
      </c>
      <c r="M852" s="24">
        <v>44</v>
      </c>
      <c r="N852" s="24">
        <v>77</v>
      </c>
      <c r="O852" s="24">
        <v>15</v>
      </c>
      <c r="P852" s="24">
        <v>73</v>
      </c>
      <c r="Q852" s="24">
        <v>354</v>
      </c>
      <c r="R852" s="24">
        <v>287</v>
      </c>
      <c r="S852" s="24">
        <v>350</v>
      </c>
      <c r="T852" s="24">
        <v>258</v>
      </c>
      <c r="U852" s="24">
        <v>316</v>
      </c>
      <c r="V852" s="24">
        <v>622</v>
      </c>
      <c r="W852" s="24">
        <v>535</v>
      </c>
      <c r="X852" s="24">
        <v>593</v>
      </c>
      <c r="Y852" s="24">
        <v>501</v>
      </c>
      <c r="Z852" s="24">
        <v>564</v>
      </c>
      <c r="AC852" s="24">
        <v>448</v>
      </c>
      <c r="AD852" s="24">
        <v>419</v>
      </c>
      <c r="AE852" s="24">
        <v>465</v>
      </c>
      <c r="AF852" s="24">
        <v>477</v>
      </c>
      <c r="AG852" s="24">
        <v>381</v>
      </c>
      <c r="AH852" s="24">
        <v>316</v>
      </c>
      <c r="AI852" s="24">
        <v>287</v>
      </c>
      <c r="AJ852" s="24">
        <v>333</v>
      </c>
      <c r="AK852" s="24">
        <v>375</v>
      </c>
      <c r="AL852" s="24">
        <v>254</v>
      </c>
      <c r="AM852" s="24">
        <v>57</v>
      </c>
      <c r="AN852" s="24">
        <v>28</v>
      </c>
      <c r="AO852" s="24">
        <v>99</v>
      </c>
      <c r="AP852" s="24">
        <v>111</v>
      </c>
      <c r="AQ852" s="24">
        <v>20</v>
      </c>
      <c r="AR852" s="24">
        <v>180</v>
      </c>
      <c r="AS852" s="24">
        <v>171</v>
      </c>
      <c r="AT852" s="24">
        <v>217</v>
      </c>
      <c r="AU852" s="24">
        <v>234</v>
      </c>
      <c r="AV852" s="24">
        <v>138</v>
      </c>
      <c r="AW852" s="24">
        <v>564</v>
      </c>
      <c r="AX852" s="24">
        <v>535</v>
      </c>
      <c r="AY852" s="24">
        <v>576</v>
      </c>
      <c r="AZ852" s="24">
        <v>618</v>
      </c>
      <c r="BA852" s="24">
        <v>522</v>
      </c>
      <c r="BD852" s="24">
        <v>77</v>
      </c>
      <c r="BE852" s="24">
        <v>584</v>
      </c>
      <c r="BF852" s="24">
        <v>461</v>
      </c>
      <c r="BG852" s="24">
        <v>343</v>
      </c>
      <c r="BH852" s="24">
        <v>225</v>
      </c>
      <c r="BI852" s="24">
        <v>21</v>
      </c>
      <c r="BJ852" s="24">
        <v>503</v>
      </c>
      <c r="BK852" s="24">
        <v>385</v>
      </c>
      <c r="BL852" s="24">
        <v>262</v>
      </c>
      <c r="BM852" s="24">
        <v>144</v>
      </c>
      <c r="BN852" s="24">
        <v>70</v>
      </c>
      <c r="BO852" s="24">
        <v>572</v>
      </c>
      <c r="BP852" s="24">
        <v>429</v>
      </c>
      <c r="BQ852" s="24">
        <v>306</v>
      </c>
      <c r="BR852" s="24">
        <v>188</v>
      </c>
      <c r="BS852" s="24">
        <v>114</v>
      </c>
      <c r="BT852" s="24">
        <v>616</v>
      </c>
      <c r="BU852" s="24">
        <v>498</v>
      </c>
      <c r="BV852" s="24">
        <v>355</v>
      </c>
      <c r="BW852" s="24">
        <v>232</v>
      </c>
      <c r="BX852" s="24">
        <v>33</v>
      </c>
      <c r="BY852" s="24">
        <v>540</v>
      </c>
      <c r="BZ852" s="24">
        <v>417</v>
      </c>
      <c r="CA852" s="24">
        <v>299</v>
      </c>
      <c r="CB852" s="24">
        <v>151</v>
      </c>
    </row>
    <row r="853" spans="2:80" ht="15" x14ac:dyDescent="0.25">
      <c r="B853" s="24">
        <v>224</v>
      </c>
      <c r="C853" s="24">
        <v>132</v>
      </c>
      <c r="D853" s="24">
        <v>195</v>
      </c>
      <c r="E853" s="24">
        <v>228</v>
      </c>
      <c r="F853" s="24">
        <v>161</v>
      </c>
      <c r="G853" s="24">
        <v>467</v>
      </c>
      <c r="H853" s="24">
        <v>380</v>
      </c>
      <c r="I853" s="24">
        <v>438</v>
      </c>
      <c r="J853" s="24">
        <v>496</v>
      </c>
      <c r="K853" s="24">
        <v>409</v>
      </c>
      <c r="L853" s="24">
        <v>90</v>
      </c>
      <c r="M853" s="24">
        <v>23</v>
      </c>
      <c r="N853" s="24">
        <v>56</v>
      </c>
      <c r="O853" s="24">
        <v>119</v>
      </c>
      <c r="P853" s="24">
        <v>27</v>
      </c>
      <c r="Q853" s="24">
        <v>333</v>
      </c>
      <c r="R853" s="24">
        <v>266</v>
      </c>
      <c r="S853" s="24">
        <v>304</v>
      </c>
      <c r="T853" s="24">
        <v>362</v>
      </c>
      <c r="U853" s="24">
        <v>300</v>
      </c>
      <c r="V853" s="24">
        <v>576</v>
      </c>
      <c r="W853" s="24">
        <v>514</v>
      </c>
      <c r="X853" s="24">
        <v>572</v>
      </c>
      <c r="Y853" s="24">
        <v>610</v>
      </c>
      <c r="Z853" s="24">
        <v>543</v>
      </c>
      <c r="AC853" s="24">
        <v>415</v>
      </c>
      <c r="AD853" s="24">
        <v>498</v>
      </c>
      <c r="AE853" s="24">
        <v>431</v>
      </c>
      <c r="AF853" s="24">
        <v>394</v>
      </c>
      <c r="AG853" s="24">
        <v>452</v>
      </c>
      <c r="AH853" s="24">
        <v>283</v>
      </c>
      <c r="AI853" s="24">
        <v>366</v>
      </c>
      <c r="AJ853" s="24">
        <v>304</v>
      </c>
      <c r="AK853" s="24">
        <v>262</v>
      </c>
      <c r="AL853" s="24">
        <v>350</v>
      </c>
      <c r="AM853" s="24">
        <v>49</v>
      </c>
      <c r="AN853" s="24">
        <v>107</v>
      </c>
      <c r="AO853" s="24">
        <v>70</v>
      </c>
      <c r="AP853" s="24">
        <v>3</v>
      </c>
      <c r="AQ853" s="24">
        <v>86</v>
      </c>
      <c r="AR853" s="24">
        <v>167</v>
      </c>
      <c r="AS853" s="24">
        <v>230</v>
      </c>
      <c r="AT853" s="24">
        <v>188</v>
      </c>
      <c r="AU853" s="24">
        <v>146</v>
      </c>
      <c r="AV853" s="24">
        <v>209</v>
      </c>
      <c r="AW853" s="24">
        <v>526</v>
      </c>
      <c r="AX853" s="24">
        <v>614</v>
      </c>
      <c r="AY853" s="24">
        <v>572</v>
      </c>
      <c r="AZ853" s="24">
        <v>510</v>
      </c>
      <c r="BA853" s="24">
        <v>593</v>
      </c>
      <c r="BD853" s="24">
        <v>237</v>
      </c>
      <c r="BE853" s="24">
        <v>119</v>
      </c>
      <c r="BF853" s="24">
        <v>621</v>
      </c>
      <c r="BG853" s="24">
        <v>478</v>
      </c>
      <c r="BH853" s="24">
        <v>360</v>
      </c>
      <c r="BI853" s="24">
        <v>156</v>
      </c>
      <c r="BJ853" s="24">
        <v>38</v>
      </c>
      <c r="BK853" s="24">
        <v>545</v>
      </c>
      <c r="BL853" s="24">
        <v>422</v>
      </c>
      <c r="BM853" s="24">
        <v>279</v>
      </c>
      <c r="BN853" s="24">
        <v>205</v>
      </c>
      <c r="BO853" s="24">
        <v>82</v>
      </c>
      <c r="BP853" s="24">
        <v>589</v>
      </c>
      <c r="BQ853" s="24">
        <v>466</v>
      </c>
      <c r="BR853" s="24">
        <v>348</v>
      </c>
      <c r="BS853" s="24">
        <v>149</v>
      </c>
      <c r="BT853" s="24">
        <v>1</v>
      </c>
      <c r="BU853" s="24">
        <v>508</v>
      </c>
      <c r="BV853" s="24">
        <v>390</v>
      </c>
      <c r="BW853" s="24">
        <v>267</v>
      </c>
      <c r="BX853" s="24">
        <v>193</v>
      </c>
      <c r="BY853" s="24">
        <v>75</v>
      </c>
      <c r="BZ853" s="24">
        <v>552</v>
      </c>
      <c r="CA853" s="24">
        <v>434</v>
      </c>
      <c r="CB853" s="24">
        <v>311</v>
      </c>
    </row>
    <row r="854" spans="2:80" ht="15" x14ac:dyDescent="0.25">
      <c r="B854" s="24">
        <v>178</v>
      </c>
      <c r="C854" s="24">
        <v>236</v>
      </c>
      <c r="D854" s="24">
        <v>174</v>
      </c>
      <c r="E854" s="24">
        <v>207</v>
      </c>
      <c r="F854" s="24">
        <v>145</v>
      </c>
      <c r="G854" s="24">
        <v>446</v>
      </c>
      <c r="H854" s="24">
        <v>484</v>
      </c>
      <c r="I854" s="24">
        <v>417</v>
      </c>
      <c r="J854" s="24">
        <v>455</v>
      </c>
      <c r="K854" s="24">
        <v>388</v>
      </c>
      <c r="L854" s="24">
        <v>69</v>
      </c>
      <c r="M854" s="24">
        <v>102</v>
      </c>
      <c r="N854" s="24">
        <v>40</v>
      </c>
      <c r="O854" s="24">
        <v>98</v>
      </c>
      <c r="P854" s="24">
        <v>6</v>
      </c>
      <c r="Q854" s="24">
        <v>312</v>
      </c>
      <c r="R854" s="24">
        <v>375</v>
      </c>
      <c r="S854" s="24">
        <v>283</v>
      </c>
      <c r="T854" s="24">
        <v>341</v>
      </c>
      <c r="U854" s="24">
        <v>254</v>
      </c>
      <c r="V854" s="24">
        <v>560</v>
      </c>
      <c r="W854" s="24">
        <v>618</v>
      </c>
      <c r="X854" s="24">
        <v>526</v>
      </c>
      <c r="Y854" s="24">
        <v>589</v>
      </c>
      <c r="Z854" s="24">
        <v>522</v>
      </c>
      <c r="AC854" s="24">
        <v>481</v>
      </c>
      <c r="AD854" s="24">
        <v>390</v>
      </c>
      <c r="AE854" s="24">
        <v>402</v>
      </c>
      <c r="AF854" s="24">
        <v>473</v>
      </c>
      <c r="AG854" s="24">
        <v>444</v>
      </c>
      <c r="AH854" s="24">
        <v>354</v>
      </c>
      <c r="AI854" s="24">
        <v>258</v>
      </c>
      <c r="AJ854" s="24">
        <v>300</v>
      </c>
      <c r="AK854" s="24">
        <v>341</v>
      </c>
      <c r="AL854" s="24">
        <v>312</v>
      </c>
      <c r="AM854" s="24">
        <v>120</v>
      </c>
      <c r="AN854" s="24">
        <v>24</v>
      </c>
      <c r="AO854" s="24">
        <v>36</v>
      </c>
      <c r="AP854" s="24">
        <v>82</v>
      </c>
      <c r="AQ854" s="24">
        <v>53</v>
      </c>
      <c r="AR854" s="24">
        <v>238</v>
      </c>
      <c r="AS854" s="24">
        <v>142</v>
      </c>
      <c r="AT854" s="24">
        <v>159</v>
      </c>
      <c r="AU854" s="24">
        <v>205</v>
      </c>
      <c r="AV854" s="24">
        <v>196</v>
      </c>
      <c r="AW854" s="24">
        <v>622</v>
      </c>
      <c r="AX854" s="24">
        <v>501</v>
      </c>
      <c r="AY854" s="24">
        <v>543</v>
      </c>
      <c r="AZ854" s="24">
        <v>589</v>
      </c>
      <c r="BA854" s="24">
        <v>560</v>
      </c>
      <c r="BD854" s="24">
        <v>272</v>
      </c>
      <c r="BE854" s="24">
        <v>129</v>
      </c>
      <c r="BF854" s="24">
        <v>6</v>
      </c>
      <c r="BG854" s="24">
        <v>513</v>
      </c>
      <c r="BH854" s="24">
        <v>395</v>
      </c>
      <c r="BI854" s="24">
        <v>316</v>
      </c>
      <c r="BJ854" s="24">
        <v>198</v>
      </c>
      <c r="BK854" s="24">
        <v>55</v>
      </c>
      <c r="BL854" s="24">
        <v>557</v>
      </c>
      <c r="BM854" s="24">
        <v>439</v>
      </c>
      <c r="BN854" s="24">
        <v>365</v>
      </c>
      <c r="BO854" s="24">
        <v>242</v>
      </c>
      <c r="BP854" s="24">
        <v>124</v>
      </c>
      <c r="BQ854" s="24">
        <v>601</v>
      </c>
      <c r="BR854" s="24">
        <v>483</v>
      </c>
      <c r="BS854" s="24">
        <v>284</v>
      </c>
      <c r="BT854" s="24">
        <v>161</v>
      </c>
      <c r="BU854" s="24">
        <v>43</v>
      </c>
      <c r="BV854" s="24">
        <v>550</v>
      </c>
      <c r="BW854" s="24">
        <v>402</v>
      </c>
      <c r="BX854" s="24">
        <v>328</v>
      </c>
      <c r="BY854" s="24">
        <v>210</v>
      </c>
      <c r="BZ854" s="24">
        <v>87</v>
      </c>
      <c r="CA854" s="24">
        <v>594</v>
      </c>
      <c r="CB854" s="24">
        <v>471</v>
      </c>
    </row>
    <row r="855" spans="2:80" ht="15" x14ac:dyDescent="0.25">
      <c r="B855" s="24">
        <v>157</v>
      </c>
      <c r="C855" s="24">
        <v>220</v>
      </c>
      <c r="D855" s="24">
        <v>128</v>
      </c>
      <c r="E855" s="24">
        <v>186</v>
      </c>
      <c r="F855" s="24">
        <v>249</v>
      </c>
      <c r="G855" s="24">
        <v>405</v>
      </c>
      <c r="H855" s="24">
        <v>463</v>
      </c>
      <c r="I855" s="24">
        <v>396</v>
      </c>
      <c r="J855" s="24">
        <v>434</v>
      </c>
      <c r="K855" s="24">
        <v>492</v>
      </c>
      <c r="L855" s="24">
        <v>48</v>
      </c>
      <c r="M855" s="24">
        <v>81</v>
      </c>
      <c r="N855" s="24">
        <v>19</v>
      </c>
      <c r="O855" s="24">
        <v>52</v>
      </c>
      <c r="P855" s="24">
        <v>115</v>
      </c>
      <c r="Q855" s="24">
        <v>291</v>
      </c>
      <c r="R855" s="24">
        <v>329</v>
      </c>
      <c r="S855" s="24">
        <v>262</v>
      </c>
      <c r="T855" s="24">
        <v>325</v>
      </c>
      <c r="U855" s="24">
        <v>358</v>
      </c>
      <c r="V855" s="24">
        <v>539</v>
      </c>
      <c r="W855" s="24">
        <v>597</v>
      </c>
      <c r="X855" s="24">
        <v>510</v>
      </c>
      <c r="Y855" s="24">
        <v>568</v>
      </c>
      <c r="Z855" s="24">
        <v>601</v>
      </c>
      <c r="AC855" s="24">
        <v>469</v>
      </c>
      <c r="AD855" s="24">
        <v>427</v>
      </c>
      <c r="AE855" s="24">
        <v>398</v>
      </c>
      <c r="AF855" s="24">
        <v>406</v>
      </c>
      <c r="AG855" s="24">
        <v>490</v>
      </c>
      <c r="AH855" s="24">
        <v>337</v>
      </c>
      <c r="AI855" s="24">
        <v>325</v>
      </c>
      <c r="AJ855" s="24">
        <v>266</v>
      </c>
      <c r="AK855" s="24">
        <v>279</v>
      </c>
      <c r="AL855" s="24">
        <v>358</v>
      </c>
      <c r="AM855" s="24">
        <v>78</v>
      </c>
      <c r="AN855" s="24">
        <v>61</v>
      </c>
      <c r="AO855" s="24">
        <v>7</v>
      </c>
      <c r="AP855" s="24">
        <v>45</v>
      </c>
      <c r="AQ855" s="24">
        <v>124</v>
      </c>
      <c r="AR855" s="24">
        <v>221</v>
      </c>
      <c r="AS855" s="24">
        <v>184</v>
      </c>
      <c r="AT855" s="24">
        <v>130</v>
      </c>
      <c r="AU855" s="24">
        <v>163</v>
      </c>
      <c r="AV855" s="24">
        <v>242</v>
      </c>
      <c r="AW855" s="24">
        <v>585</v>
      </c>
      <c r="AX855" s="24">
        <v>568</v>
      </c>
      <c r="AY855" s="24">
        <v>514</v>
      </c>
      <c r="AZ855" s="24">
        <v>547</v>
      </c>
      <c r="BA855" s="24">
        <v>601</v>
      </c>
      <c r="BD855" s="24">
        <v>407</v>
      </c>
      <c r="BE855" s="24">
        <v>289</v>
      </c>
      <c r="BF855" s="24">
        <v>166</v>
      </c>
      <c r="BG855" s="24">
        <v>48</v>
      </c>
      <c r="BH855" s="24">
        <v>530</v>
      </c>
      <c r="BI855" s="24">
        <v>451</v>
      </c>
      <c r="BJ855" s="24">
        <v>333</v>
      </c>
      <c r="BK855" s="24">
        <v>215</v>
      </c>
      <c r="BL855" s="24">
        <v>92</v>
      </c>
      <c r="BM855" s="24">
        <v>599</v>
      </c>
      <c r="BN855" s="24">
        <v>400</v>
      </c>
      <c r="BO855" s="24">
        <v>252</v>
      </c>
      <c r="BP855" s="24">
        <v>134</v>
      </c>
      <c r="BQ855" s="24">
        <v>11</v>
      </c>
      <c r="BR855" s="24">
        <v>518</v>
      </c>
      <c r="BS855" s="24">
        <v>444</v>
      </c>
      <c r="BT855" s="24">
        <v>321</v>
      </c>
      <c r="BU855" s="24">
        <v>178</v>
      </c>
      <c r="BV855" s="24">
        <v>60</v>
      </c>
      <c r="BW855" s="24">
        <v>562</v>
      </c>
      <c r="BX855" s="24">
        <v>488</v>
      </c>
      <c r="BY855" s="24">
        <v>370</v>
      </c>
      <c r="BZ855" s="24">
        <v>247</v>
      </c>
      <c r="CA855" s="24">
        <v>104</v>
      </c>
      <c r="CB855" s="24">
        <v>606</v>
      </c>
    </row>
    <row r="860" spans="2:80" ht="15" x14ac:dyDescent="0.25">
      <c r="N860" s="330" t="s">
        <v>767</v>
      </c>
      <c r="AO860" s="330" t="s">
        <v>769</v>
      </c>
      <c r="BP860" s="330" t="s">
        <v>771</v>
      </c>
    </row>
    <row r="862" spans="2:80" x14ac:dyDescent="0.2">
      <c r="B862" s="335" t="s">
        <v>679</v>
      </c>
      <c r="C862" s="193" t="s">
        <v>369</v>
      </c>
      <c r="D862" s="193" t="s">
        <v>628</v>
      </c>
      <c r="E862" s="193" t="s">
        <v>619</v>
      </c>
      <c r="F862" s="193" t="s">
        <v>72</v>
      </c>
      <c r="G862" s="193" t="s">
        <v>85</v>
      </c>
      <c r="H862" s="193" t="s">
        <v>660</v>
      </c>
      <c r="I862" s="193" t="s">
        <v>425</v>
      </c>
      <c r="J862" s="193" t="s">
        <v>412</v>
      </c>
      <c r="K862" s="193" t="s">
        <v>616</v>
      </c>
      <c r="L862" s="193" t="s">
        <v>299</v>
      </c>
      <c r="M862" s="193" t="s">
        <v>78</v>
      </c>
      <c r="N862" s="336" t="s">
        <v>106</v>
      </c>
      <c r="O862" s="193" t="s">
        <v>356</v>
      </c>
      <c r="P862" s="193" t="s">
        <v>300</v>
      </c>
      <c r="Q862" s="193" t="s">
        <v>699</v>
      </c>
      <c r="R862" s="193" t="s">
        <v>560</v>
      </c>
      <c r="S862" s="193" t="s">
        <v>91</v>
      </c>
      <c r="T862" s="193" t="s">
        <v>138</v>
      </c>
      <c r="U862" s="193" t="s">
        <v>429</v>
      </c>
      <c r="V862" s="193" t="s">
        <v>437</v>
      </c>
      <c r="W862" s="193" t="s">
        <v>690</v>
      </c>
      <c r="X862" s="193" t="s">
        <v>252</v>
      </c>
      <c r="Y862" s="193" t="s">
        <v>84</v>
      </c>
      <c r="Z862" s="337" t="s">
        <v>687</v>
      </c>
      <c r="AC862" s="335" t="s">
        <v>679</v>
      </c>
      <c r="AD862" s="193" t="s">
        <v>572</v>
      </c>
      <c r="AE862" s="193" t="s">
        <v>334</v>
      </c>
      <c r="AF862" s="193" t="s">
        <v>369</v>
      </c>
      <c r="AG862" s="193" t="s">
        <v>611</v>
      </c>
      <c r="AH862" s="193" t="s">
        <v>295</v>
      </c>
      <c r="AI862" s="193" t="s">
        <v>100</v>
      </c>
      <c r="AJ862" s="193" t="s">
        <v>235</v>
      </c>
      <c r="AK862" s="193" t="s">
        <v>218</v>
      </c>
      <c r="AL862" s="193" t="s">
        <v>169</v>
      </c>
      <c r="AM862" s="193" t="s">
        <v>146</v>
      </c>
      <c r="AN862" s="193" t="s">
        <v>577</v>
      </c>
      <c r="AO862" s="336" t="s">
        <v>411</v>
      </c>
      <c r="AP862" s="193" t="s">
        <v>381</v>
      </c>
      <c r="AQ862" s="193" t="s">
        <v>393</v>
      </c>
      <c r="AR862" s="193" t="s">
        <v>85</v>
      </c>
      <c r="AS862" s="193" t="s">
        <v>559</v>
      </c>
      <c r="AT862" s="193" t="s">
        <v>594</v>
      </c>
      <c r="AU862" s="193" t="s">
        <v>660</v>
      </c>
      <c r="AV862" s="193" t="s">
        <v>535</v>
      </c>
      <c r="AW862" s="193" t="s">
        <v>229</v>
      </c>
      <c r="AX862" s="193" t="s">
        <v>401</v>
      </c>
      <c r="AY862" s="193" t="s">
        <v>480</v>
      </c>
      <c r="AZ862" s="193" t="s">
        <v>547</v>
      </c>
      <c r="BA862" s="337" t="s">
        <v>194</v>
      </c>
      <c r="BD862" s="335" t="s">
        <v>212</v>
      </c>
      <c r="BE862" s="193" t="s">
        <v>321</v>
      </c>
      <c r="BF862" s="193" t="s">
        <v>311</v>
      </c>
      <c r="BG862" s="193" t="s">
        <v>325</v>
      </c>
      <c r="BH862" s="193" t="s">
        <v>318</v>
      </c>
      <c r="BI862" s="193" t="s">
        <v>293</v>
      </c>
      <c r="BJ862" s="193" t="s">
        <v>144</v>
      </c>
      <c r="BK862" s="193" t="s">
        <v>209</v>
      </c>
      <c r="BL862" s="193" t="s">
        <v>323</v>
      </c>
      <c r="BM862" s="193" t="s">
        <v>313</v>
      </c>
      <c r="BN862" s="193" t="s">
        <v>320</v>
      </c>
      <c r="BO862" s="193" t="s">
        <v>315</v>
      </c>
      <c r="BP862" s="336" t="s">
        <v>81</v>
      </c>
      <c r="BQ862" s="193" t="s">
        <v>317</v>
      </c>
      <c r="BR862" s="193" t="s">
        <v>326</v>
      </c>
      <c r="BS862" s="193" t="s">
        <v>319</v>
      </c>
      <c r="BT862" s="193" t="s">
        <v>327</v>
      </c>
      <c r="BU862" s="193" t="s">
        <v>322</v>
      </c>
      <c r="BV862" s="193" t="s">
        <v>312</v>
      </c>
      <c r="BW862" s="193" t="s">
        <v>324</v>
      </c>
      <c r="BX862" s="193" t="s">
        <v>314</v>
      </c>
      <c r="BY862" s="193" t="s">
        <v>300</v>
      </c>
      <c r="BZ862" s="193" t="s">
        <v>316</v>
      </c>
      <c r="CA862" s="193" t="s">
        <v>305</v>
      </c>
      <c r="CB862" s="337" t="s">
        <v>287</v>
      </c>
    </row>
    <row r="863" spans="2:80" x14ac:dyDescent="0.2">
      <c r="B863" s="193" t="s">
        <v>652</v>
      </c>
      <c r="C863" s="335" t="s">
        <v>211</v>
      </c>
      <c r="D863" s="193" t="s">
        <v>662</v>
      </c>
      <c r="E863" s="193" t="s">
        <v>117</v>
      </c>
      <c r="F863" s="193" t="s">
        <v>644</v>
      </c>
      <c r="G863" s="193" t="s">
        <v>463</v>
      </c>
      <c r="H863" s="193" t="s">
        <v>649</v>
      </c>
      <c r="I863" s="193" t="s">
        <v>222</v>
      </c>
      <c r="J863" s="193" t="s">
        <v>586</v>
      </c>
      <c r="K863" s="193" t="s">
        <v>503</v>
      </c>
      <c r="L863" s="193" t="s">
        <v>298</v>
      </c>
      <c r="M863" s="193" t="s">
        <v>108</v>
      </c>
      <c r="N863" s="336" t="s">
        <v>174</v>
      </c>
      <c r="O863" s="193" t="s">
        <v>104</v>
      </c>
      <c r="P863" s="193" t="s">
        <v>301</v>
      </c>
      <c r="Q863" s="193" t="s">
        <v>200</v>
      </c>
      <c r="R863" s="193" t="s">
        <v>504</v>
      </c>
      <c r="S863" s="193" t="s">
        <v>698</v>
      </c>
      <c r="T863" s="193" t="s">
        <v>413</v>
      </c>
      <c r="U863" s="193" t="s">
        <v>227</v>
      </c>
      <c r="V863" s="193" t="s">
        <v>216</v>
      </c>
      <c r="W863" s="193" t="s">
        <v>664</v>
      </c>
      <c r="X863" s="193" t="s">
        <v>0</v>
      </c>
      <c r="Y863" s="337" t="s">
        <v>668</v>
      </c>
      <c r="Z863" s="193" t="s">
        <v>328</v>
      </c>
      <c r="AC863" s="193" t="s">
        <v>644</v>
      </c>
      <c r="AD863" s="335" t="s">
        <v>211</v>
      </c>
      <c r="AE863" s="193" t="s">
        <v>202</v>
      </c>
      <c r="AF863" s="193" t="s">
        <v>689</v>
      </c>
      <c r="AG863" s="193" t="s">
        <v>630</v>
      </c>
      <c r="AH863" s="193" t="s">
        <v>297</v>
      </c>
      <c r="AI863" s="193" t="s">
        <v>103</v>
      </c>
      <c r="AJ863" s="193" t="s">
        <v>153</v>
      </c>
      <c r="AK863" s="193" t="s">
        <v>354</v>
      </c>
      <c r="AL863" s="193" t="s">
        <v>171</v>
      </c>
      <c r="AM863" s="193" t="s">
        <v>541</v>
      </c>
      <c r="AN863" s="193" t="s">
        <v>558</v>
      </c>
      <c r="AO863" s="336" t="s">
        <v>196</v>
      </c>
      <c r="AP863" s="193" t="s">
        <v>213</v>
      </c>
      <c r="AQ863" s="193" t="s">
        <v>600</v>
      </c>
      <c r="AR863" s="193" t="s">
        <v>503</v>
      </c>
      <c r="AS863" s="193" t="s">
        <v>649</v>
      </c>
      <c r="AT863" s="193" t="s">
        <v>607</v>
      </c>
      <c r="AU863" s="193" t="s">
        <v>157</v>
      </c>
      <c r="AV863" s="193" t="s">
        <v>527</v>
      </c>
      <c r="AW863" s="193" t="s">
        <v>313</v>
      </c>
      <c r="AX863" s="193" t="s">
        <v>402</v>
      </c>
      <c r="AY863" s="193" t="s">
        <v>482</v>
      </c>
      <c r="AZ863" s="337" t="s">
        <v>286</v>
      </c>
      <c r="BA863" s="193" t="s">
        <v>443</v>
      </c>
      <c r="BD863" s="193" t="s">
        <v>284</v>
      </c>
      <c r="BE863" s="335" t="s">
        <v>597</v>
      </c>
      <c r="BF863" s="193" t="s">
        <v>447</v>
      </c>
      <c r="BG863" s="193" t="s">
        <v>445</v>
      </c>
      <c r="BH863" s="193" t="s">
        <v>439</v>
      </c>
      <c r="BI863" s="193" t="s">
        <v>482</v>
      </c>
      <c r="BJ863" s="193" t="s">
        <v>1</v>
      </c>
      <c r="BK863" s="193" t="s">
        <v>567</v>
      </c>
      <c r="BL863" s="193" t="s">
        <v>680</v>
      </c>
      <c r="BM863" s="193" t="s">
        <v>426</v>
      </c>
      <c r="BN863" s="193" t="s">
        <v>385</v>
      </c>
      <c r="BO863" s="193" t="s">
        <v>679</v>
      </c>
      <c r="BP863" s="336" t="s">
        <v>146</v>
      </c>
      <c r="BQ863" s="193" t="s">
        <v>295</v>
      </c>
      <c r="BR863" s="193" t="s">
        <v>681</v>
      </c>
      <c r="BS863" s="193" t="s">
        <v>598</v>
      </c>
      <c r="BT863" s="193" t="s">
        <v>540</v>
      </c>
      <c r="BU863" s="193" t="s">
        <v>674</v>
      </c>
      <c r="BV863" s="193" t="s">
        <v>83</v>
      </c>
      <c r="BW863" s="193" t="s">
        <v>634</v>
      </c>
      <c r="BX863" s="193" t="s">
        <v>307</v>
      </c>
      <c r="BY863" s="193" t="s">
        <v>522</v>
      </c>
      <c r="BZ863" s="193" t="s">
        <v>298</v>
      </c>
      <c r="CA863" s="337" t="s">
        <v>640</v>
      </c>
      <c r="CB863" s="193" t="s">
        <v>302</v>
      </c>
    </row>
    <row r="864" spans="2:80" x14ac:dyDescent="0.2">
      <c r="B864" s="193" t="s">
        <v>202</v>
      </c>
      <c r="C864" s="193" t="s">
        <v>658</v>
      </c>
      <c r="D864" s="335" t="s">
        <v>596</v>
      </c>
      <c r="E864" s="193" t="s">
        <v>334</v>
      </c>
      <c r="F864" s="193" t="s">
        <v>682</v>
      </c>
      <c r="G864" s="193" t="s">
        <v>607</v>
      </c>
      <c r="H864" s="193" t="s">
        <v>382</v>
      </c>
      <c r="I864" s="193" t="s">
        <v>497</v>
      </c>
      <c r="J864" s="193" t="s">
        <v>594</v>
      </c>
      <c r="K864" s="193" t="s">
        <v>312</v>
      </c>
      <c r="L864" s="193" t="s">
        <v>241</v>
      </c>
      <c r="M864" s="193" t="s">
        <v>240</v>
      </c>
      <c r="N864" s="336" t="s">
        <v>239</v>
      </c>
      <c r="O864" s="193" t="s">
        <v>124</v>
      </c>
      <c r="P864" s="193" t="s">
        <v>238</v>
      </c>
      <c r="Q864" s="193" t="s">
        <v>452</v>
      </c>
      <c r="R864" s="193" t="s">
        <v>346</v>
      </c>
      <c r="S864" s="193" t="s">
        <v>260</v>
      </c>
      <c r="T864" s="193" t="s">
        <v>386</v>
      </c>
      <c r="U864" s="193" t="s">
        <v>701</v>
      </c>
      <c r="V864" s="193" t="s">
        <v>680</v>
      </c>
      <c r="W864" s="193" t="s">
        <v>377</v>
      </c>
      <c r="X864" s="337" t="s">
        <v>338</v>
      </c>
      <c r="Y864" s="193" t="s">
        <v>683</v>
      </c>
      <c r="Z864" s="193" t="s">
        <v>396</v>
      </c>
      <c r="AC864" s="193" t="s">
        <v>261</v>
      </c>
      <c r="AD864" s="193" t="s">
        <v>628</v>
      </c>
      <c r="AE864" s="335" t="s">
        <v>596</v>
      </c>
      <c r="AF864" s="193" t="s">
        <v>270</v>
      </c>
      <c r="AG864" s="193" t="s">
        <v>662</v>
      </c>
      <c r="AH864" s="193" t="s">
        <v>267</v>
      </c>
      <c r="AI864" s="193" t="s">
        <v>101</v>
      </c>
      <c r="AJ864" s="193" t="s">
        <v>236</v>
      </c>
      <c r="AK864" s="193" t="s">
        <v>352</v>
      </c>
      <c r="AL864" s="193" t="s">
        <v>170</v>
      </c>
      <c r="AM864" s="193" t="s">
        <v>256</v>
      </c>
      <c r="AN864" s="193" t="s">
        <v>473</v>
      </c>
      <c r="AO864" s="336" t="s">
        <v>623</v>
      </c>
      <c r="AP864" s="193" t="s">
        <v>495</v>
      </c>
      <c r="AQ864" s="193" t="s">
        <v>275</v>
      </c>
      <c r="AR864" s="193" t="s">
        <v>626</v>
      </c>
      <c r="AS864" s="193" t="s">
        <v>425</v>
      </c>
      <c r="AT864" s="193" t="s">
        <v>497</v>
      </c>
      <c r="AU864" s="193" t="s">
        <v>569</v>
      </c>
      <c r="AV864" s="193" t="s">
        <v>222</v>
      </c>
      <c r="AW864" s="193" t="s">
        <v>517</v>
      </c>
      <c r="AX864" s="193" t="s">
        <v>254</v>
      </c>
      <c r="AY864" s="337" t="s">
        <v>481</v>
      </c>
      <c r="AZ864" s="193" t="s">
        <v>548</v>
      </c>
      <c r="BA864" s="193" t="s">
        <v>344</v>
      </c>
      <c r="BD864" s="193" t="s">
        <v>342</v>
      </c>
      <c r="BE864" s="193" t="s">
        <v>560</v>
      </c>
      <c r="BF864" s="335" t="s">
        <v>557</v>
      </c>
      <c r="BG864" s="193" t="s">
        <v>511</v>
      </c>
      <c r="BH864" s="193" t="s">
        <v>550</v>
      </c>
      <c r="BI864" s="193" t="s">
        <v>563</v>
      </c>
      <c r="BJ864" s="193" t="s">
        <v>286</v>
      </c>
      <c r="BK864" s="193" t="s">
        <v>350</v>
      </c>
      <c r="BL864" s="193" t="s">
        <v>562</v>
      </c>
      <c r="BM864" s="193" t="s">
        <v>475</v>
      </c>
      <c r="BN864" s="193" t="s">
        <v>424</v>
      </c>
      <c r="BO864" s="193" t="s">
        <v>556</v>
      </c>
      <c r="BP864" s="336" t="s">
        <v>211</v>
      </c>
      <c r="BQ864" s="193" t="s">
        <v>558</v>
      </c>
      <c r="BR864" s="193" t="s">
        <v>103</v>
      </c>
      <c r="BS864" s="193" t="s">
        <v>559</v>
      </c>
      <c r="BT864" s="193" t="s">
        <v>387</v>
      </c>
      <c r="BU864" s="193" t="s">
        <v>561</v>
      </c>
      <c r="BV864" s="193" t="s">
        <v>148</v>
      </c>
      <c r="BW864" s="193" t="s">
        <v>564</v>
      </c>
      <c r="BX864" s="193" t="s">
        <v>243</v>
      </c>
      <c r="BY864" s="193" t="s">
        <v>247</v>
      </c>
      <c r="BZ864" s="337" t="s">
        <v>488</v>
      </c>
      <c r="CA864" s="193" t="s">
        <v>240</v>
      </c>
      <c r="CB864" s="193" t="s">
        <v>80</v>
      </c>
    </row>
    <row r="865" spans="2:80" x14ac:dyDescent="0.2">
      <c r="B865" s="193" t="s">
        <v>140</v>
      </c>
      <c r="C865" s="193" t="s">
        <v>689</v>
      </c>
      <c r="D865" s="193" t="s">
        <v>261</v>
      </c>
      <c r="E865" s="335" t="s">
        <v>590</v>
      </c>
      <c r="F865" s="193" t="s">
        <v>630</v>
      </c>
      <c r="G865" s="193" t="s">
        <v>634</v>
      </c>
      <c r="H865" s="193" t="s">
        <v>157</v>
      </c>
      <c r="I865" s="193" t="s">
        <v>626</v>
      </c>
      <c r="J865" s="193" t="s">
        <v>465</v>
      </c>
      <c r="K865" s="193" t="s">
        <v>527</v>
      </c>
      <c r="L865" s="193" t="s">
        <v>172</v>
      </c>
      <c r="M865" s="193" t="s">
        <v>357</v>
      </c>
      <c r="N865" s="336" t="s">
        <v>145</v>
      </c>
      <c r="O865" s="193" t="s">
        <v>355</v>
      </c>
      <c r="P865" s="193" t="s">
        <v>176</v>
      </c>
      <c r="Q865" s="193" t="s">
        <v>469</v>
      </c>
      <c r="R865" s="193" t="s">
        <v>693</v>
      </c>
      <c r="S865" s="193" t="s">
        <v>498</v>
      </c>
      <c r="T865" s="193" t="s">
        <v>163</v>
      </c>
      <c r="U865" s="193" t="s">
        <v>318</v>
      </c>
      <c r="V865" s="193" t="s">
        <v>675</v>
      </c>
      <c r="W865" s="337" t="s">
        <v>475</v>
      </c>
      <c r="X865" s="193" t="s">
        <v>685</v>
      </c>
      <c r="Y865" s="193" t="s">
        <v>130</v>
      </c>
      <c r="Z865" s="193" t="s">
        <v>151</v>
      </c>
      <c r="AC865" s="193" t="s">
        <v>652</v>
      </c>
      <c r="AD865" s="193" t="s">
        <v>117</v>
      </c>
      <c r="AE865" s="193" t="s">
        <v>682</v>
      </c>
      <c r="AF865" s="335" t="s">
        <v>590</v>
      </c>
      <c r="AG865" s="193" t="s">
        <v>140</v>
      </c>
      <c r="AH865" s="193" t="s">
        <v>294</v>
      </c>
      <c r="AI865" s="193" t="s">
        <v>99</v>
      </c>
      <c r="AJ865" s="193" t="s">
        <v>234</v>
      </c>
      <c r="AK865" s="193" t="s">
        <v>351</v>
      </c>
      <c r="AL865" s="193" t="s">
        <v>168</v>
      </c>
      <c r="AM865" s="193" t="s">
        <v>638</v>
      </c>
      <c r="AN865" s="193" t="s">
        <v>135</v>
      </c>
      <c r="AO865" s="336" t="s">
        <v>79</v>
      </c>
      <c r="AP865" s="193" t="s">
        <v>510</v>
      </c>
      <c r="AQ865" s="193" t="s">
        <v>461</v>
      </c>
      <c r="AR865" s="193" t="s">
        <v>463</v>
      </c>
      <c r="AS865" s="193" t="s">
        <v>586</v>
      </c>
      <c r="AT865" s="193" t="s">
        <v>312</v>
      </c>
      <c r="AU865" s="193" t="s">
        <v>465</v>
      </c>
      <c r="AV865" s="193" t="s">
        <v>634</v>
      </c>
      <c r="AW865" s="193" t="s">
        <v>516</v>
      </c>
      <c r="AX865" s="337" t="s">
        <v>400</v>
      </c>
      <c r="AY865" s="193" t="s">
        <v>160</v>
      </c>
      <c r="AZ865" s="193" t="s">
        <v>133</v>
      </c>
      <c r="BA865" s="193" t="s">
        <v>441</v>
      </c>
      <c r="BD865" s="193" t="s">
        <v>82</v>
      </c>
      <c r="BE865" s="193" t="s">
        <v>440</v>
      </c>
      <c r="BF865" s="193" t="s">
        <v>698</v>
      </c>
      <c r="BG865" s="335" t="s">
        <v>539</v>
      </c>
      <c r="BH865" s="193" t="s">
        <v>448</v>
      </c>
      <c r="BI865" s="193" t="s">
        <v>672</v>
      </c>
      <c r="BJ865" s="193" t="s">
        <v>343</v>
      </c>
      <c r="BK865" s="193" t="s">
        <v>548</v>
      </c>
      <c r="BL865" s="193" t="s">
        <v>348</v>
      </c>
      <c r="BM865" s="193" t="s">
        <v>509</v>
      </c>
      <c r="BN865" s="193" t="s">
        <v>236</v>
      </c>
      <c r="BO865" s="193" t="s">
        <v>665</v>
      </c>
      <c r="BP865" s="336" t="s">
        <v>288</v>
      </c>
      <c r="BQ865" s="193" t="s">
        <v>596</v>
      </c>
      <c r="BR865" s="193" t="s">
        <v>623</v>
      </c>
      <c r="BS865" s="193" t="s">
        <v>694</v>
      </c>
      <c r="BT865" s="193" t="s">
        <v>425</v>
      </c>
      <c r="BU865" s="193" t="s">
        <v>575</v>
      </c>
      <c r="BV865" s="193" t="s">
        <v>209</v>
      </c>
      <c r="BW865" s="193" t="s">
        <v>566</v>
      </c>
      <c r="BX865" s="193" t="s">
        <v>641</v>
      </c>
      <c r="BY865" s="337" t="s">
        <v>304</v>
      </c>
      <c r="BZ865" s="193" t="s">
        <v>309</v>
      </c>
      <c r="CA865" s="193" t="s">
        <v>523</v>
      </c>
      <c r="CB865" s="193" t="s">
        <v>145</v>
      </c>
    </row>
    <row r="866" spans="2:80" x14ac:dyDescent="0.2">
      <c r="B866" s="193" t="s">
        <v>611</v>
      </c>
      <c r="C866" s="193" t="s">
        <v>572</v>
      </c>
      <c r="D866" s="193" t="s">
        <v>270</v>
      </c>
      <c r="E866" s="193" t="s">
        <v>667</v>
      </c>
      <c r="F866" s="335" t="s">
        <v>320</v>
      </c>
      <c r="G866" s="193" t="s">
        <v>535</v>
      </c>
      <c r="H866" s="193" t="s">
        <v>559</v>
      </c>
      <c r="I866" s="193" t="s">
        <v>569</v>
      </c>
      <c r="J866" s="193" t="s">
        <v>132</v>
      </c>
      <c r="K866" s="193" t="s">
        <v>646</v>
      </c>
      <c r="L866" s="193" t="s">
        <v>173</v>
      </c>
      <c r="M866" s="193" t="s">
        <v>105</v>
      </c>
      <c r="N866" s="336" t="s">
        <v>266</v>
      </c>
      <c r="O866" s="193" t="s">
        <v>107</v>
      </c>
      <c r="P866" s="193" t="s">
        <v>175</v>
      </c>
      <c r="Q866" s="193" t="s">
        <v>284</v>
      </c>
      <c r="R866" s="193" t="s">
        <v>367</v>
      </c>
      <c r="S866" s="193" t="s">
        <v>538</v>
      </c>
      <c r="T866" s="193" t="s">
        <v>695</v>
      </c>
      <c r="U866" s="193" t="s">
        <v>528</v>
      </c>
      <c r="V866" s="337" t="s">
        <v>192</v>
      </c>
      <c r="W866" s="193" t="s">
        <v>279</v>
      </c>
      <c r="X866" s="193" t="s">
        <v>672</v>
      </c>
      <c r="Y866" s="193" t="s">
        <v>420</v>
      </c>
      <c r="Z866" s="193" t="s">
        <v>676</v>
      </c>
      <c r="AC866" s="193" t="s">
        <v>72</v>
      </c>
      <c r="AD866" s="193" t="s">
        <v>667</v>
      </c>
      <c r="AE866" s="193" t="s">
        <v>658</v>
      </c>
      <c r="AF866" s="193" t="s">
        <v>619</v>
      </c>
      <c r="AG866" s="335" t="s">
        <v>320</v>
      </c>
      <c r="AH866" s="193" t="s">
        <v>296</v>
      </c>
      <c r="AI866" s="193" t="s">
        <v>102</v>
      </c>
      <c r="AJ866" s="193" t="s">
        <v>237</v>
      </c>
      <c r="AK866" s="193" t="s">
        <v>353</v>
      </c>
      <c r="AL866" s="193" t="s">
        <v>81</v>
      </c>
      <c r="AM866" s="193" t="s">
        <v>526</v>
      </c>
      <c r="AN866" s="193" t="s">
        <v>335</v>
      </c>
      <c r="AO866" s="336" t="s">
        <v>433</v>
      </c>
      <c r="AP866" s="193" t="s">
        <v>655</v>
      </c>
      <c r="AQ866" s="193" t="s">
        <v>315</v>
      </c>
      <c r="AR866" s="193" t="s">
        <v>616</v>
      </c>
      <c r="AS866" s="193" t="s">
        <v>132</v>
      </c>
      <c r="AT866" s="193" t="s">
        <v>382</v>
      </c>
      <c r="AU866" s="193" t="s">
        <v>412</v>
      </c>
      <c r="AV866" s="193" t="s">
        <v>646</v>
      </c>
      <c r="AW866" s="337" t="s">
        <v>518</v>
      </c>
      <c r="AX866" s="193" t="s">
        <v>93</v>
      </c>
      <c r="AY866" s="193" t="s">
        <v>379</v>
      </c>
      <c r="AZ866" s="193" t="s">
        <v>549</v>
      </c>
      <c r="BA866" s="193" t="s">
        <v>442</v>
      </c>
      <c r="BD866" s="193" t="s">
        <v>147</v>
      </c>
      <c r="BE866" s="193" t="s">
        <v>483</v>
      </c>
      <c r="BF866" s="193" t="s">
        <v>478</v>
      </c>
      <c r="BG866" s="193" t="s">
        <v>386</v>
      </c>
      <c r="BH866" s="335" t="s">
        <v>584</v>
      </c>
      <c r="BI866" s="193" t="s">
        <v>588</v>
      </c>
      <c r="BJ866" s="193" t="s">
        <v>84</v>
      </c>
      <c r="BK866" s="193" t="s">
        <v>589</v>
      </c>
      <c r="BL866" s="193" t="s">
        <v>549</v>
      </c>
      <c r="BM866" s="193" t="s">
        <v>349</v>
      </c>
      <c r="BN866" s="193" t="s">
        <v>510</v>
      </c>
      <c r="BO866" s="193" t="s">
        <v>351</v>
      </c>
      <c r="BP866" s="336" t="s">
        <v>341</v>
      </c>
      <c r="BQ866" s="193" t="s">
        <v>583</v>
      </c>
      <c r="BR866" s="193" t="s">
        <v>590</v>
      </c>
      <c r="BS866" s="193" t="s">
        <v>585</v>
      </c>
      <c r="BT866" s="193" t="s">
        <v>476</v>
      </c>
      <c r="BU866" s="193" t="s">
        <v>586</v>
      </c>
      <c r="BV866" s="193" t="s">
        <v>285</v>
      </c>
      <c r="BW866" s="193" t="s">
        <v>587</v>
      </c>
      <c r="BX866" s="337" t="s">
        <v>107</v>
      </c>
      <c r="BY866" s="193" t="s">
        <v>582</v>
      </c>
      <c r="BZ866" s="193" t="s">
        <v>111</v>
      </c>
      <c r="CA866" s="193" t="s">
        <v>116</v>
      </c>
      <c r="CB866" s="193" t="s">
        <v>210</v>
      </c>
    </row>
    <row r="867" spans="2:80" x14ac:dyDescent="0.2">
      <c r="B867" s="193" t="s">
        <v>191</v>
      </c>
      <c r="C867" s="193" t="s">
        <v>659</v>
      </c>
      <c r="D867" s="193" t="s">
        <v>566</v>
      </c>
      <c r="E867" s="193" t="s">
        <v>273</v>
      </c>
      <c r="F867" s="193" t="s">
        <v>671</v>
      </c>
      <c r="G867" s="335" t="s">
        <v>308</v>
      </c>
      <c r="H867" s="193" t="s">
        <v>362</v>
      </c>
      <c r="I867" s="193" t="s">
        <v>115</v>
      </c>
      <c r="J867" s="193" t="s">
        <v>363</v>
      </c>
      <c r="K867" s="193" t="s">
        <v>287</v>
      </c>
      <c r="L867" s="193" t="s">
        <v>277</v>
      </c>
      <c r="M867" s="193" t="s">
        <v>550</v>
      </c>
      <c r="N867" s="336" t="s">
        <v>404</v>
      </c>
      <c r="O867" s="193" t="s">
        <v>131</v>
      </c>
      <c r="P867" s="193" t="s">
        <v>519</v>
      </c>
      <c r="Q867" s="193" t="s">
        <v>290</v>
      </c>
      <c r="R867" s="193" t="s">
        <v>272</v>
      </c>
      <c r="S867" s="193" t="s">
        <v>96</v>
      </c>
      <c r="T867" s="193" t="s">
        <v>349</v>
      </c>
      <c r="U867" s="337" t="s">
        <v>292</v>
      </c>
      <c r="V867" s="193" t="s">
        <v>681</v>
      </c>
      <c r="W867" s="193" t="s">
        <v>366</v>
      </c>
      <c r="X867" s="193" t="s">
        <v>282</v>
      </c>
      <c r="Y867" s="193" t="s">
        <v>673</v>
      </c>
      <c r="Z867" s="193" t="s">
        <v>531</v>
      </c>
      <c r="AC867" s="193" t="s">
        <v>681</v>
      </c>
      <c r="AD867" s="193" t="s">
        <v>669</v>
      </c>
      <c r="AE867" s="193" t="s">
        <v>416</v>
      </c>
      <c r="AF867" s="193" t="s">
        <v>366</v>
      </c>
      <c r="AG867" s="193" t="s">
        <v>155</v>
      </c>
      <c r="AH867" s="335" t="s">
        <v>308</v>
      </c>
      <c r="AI867" s="193" t="s">
        <v>114</v>
      </c>
      <c r="AJ867" s="193" t="s">
        <v>121</v>
      </c>
      <c r="AK867" s="193" t="s">
        <v>362</v>
      </c>
      <c r="AL867" s="193" t="s">
        <v>183</v>
      </c>
      <c r="AM867" s="193" t="s">
        <v>608</v>
      </c>
      <c r="AN867" s="193" t="s">
        <v>581</v>
      </c>
      <c r="AO867" s="336" t="s">
        <v>136</v>
      </c>
      <c r="AP867" s="193" t="s">
        <v>633</v>
      </c>
      <c r="AQ867" s="193" t="s">
        <v>339</v>
      </c>
      <c r="AR867" s="193" t="s">
        <v>454</v>
      </c>
      <c r="AS867" s="193" t="s">
        <v>661</v>
      </c>
      <c r="AT867" s="193" t="s">
        <v>542</v>
      </c>
      <c r="AU867" s="193" t="s">
        <v>591</v>
      </c>
      <c r="AV867" s="337" t="s">
        <v>197</v>
      </c>
      <c r="AW867" s="193" t="s">
        <v>333</v>
      </c>
      <c r="AX867" s="193" t="s">
        <v>409</v>
      </c>
      <c r="AY867" s="193" t="s">
        <v>134</v>
      </c>
      <c r="AZ867" s="193" t="s">
        <v>554</v>
      </c>
      <c r="BA867" s="193" t="s">
        <v>449</v>
      </c>
      <c r="BD867" s="193" t="s">
        <v>468</v>
      </c>
      <c r="BE867" s="193" t="s">
        <v>662</v>
      </c>
      <c r="BF867" s="193" t="s">
        <v>275</v>
      </c>
      <c r="BG867" s="193" t="s">
        <v>170</v>
      </c>
      <c r="BH867" s="193" t="s">
        <v>677</v>
      </c>
      <c r="BI867" s="335" t="s">
        <v>654</v>
      </c>
      <c r="BJ867" s="193" t="s">
        <v>431</v>
      </c>
      <c r="BK867" s="193" t="s">
        <v>686</v>
      </c>
      <c r="BL867" s="193" t="s">
        <v>220</v>
      </c>
      <c r="BM867" s="193" t="s">
        <v>569</v>
      </c>
      <c r="BN867" s="193" t="s">
        <v>246</v>
      </c>
      <c r="BO867" s="193" t="s">
        <v>487</v>
      </c>
      <c r="BP867" s="336" t="s">
        <v>239</v>
      </c>
      <c r="BQ867" s="193" t="s">
        <v>625</v>
      </c>
      <c r="BR867" s="193" t="s">
        <v>154</v>
      </c>
      <c r="BS867" s="193" t="s">
        <v>91</v>
      </c>
      <c r="BT867" s="193" t="s">
        <v>579</v>
      </c>
      <c r="BU867" s="193" t="s">
        <v>406</v>
      </c>
      <c r="BV867" s="193" t="s">
        <v>404</v>
      </c>
      <c r="BW867" s="337" t="s">
        <v>397</v>
      </c>
      <c r="BX867" s="193" t="s">
        <v>517</v>
      </c>
      <c r="BY867" s="193" t="s">
        <v>291</v>
      </c>
      <c r="BZ867" s="193" t="s">
        <v>614</v>
      </c>
      <c r="CA867" s="193" t="s">
        <v>685</v>
      </c>
      <c r="CB867" s="193" t="s">
        <v>502</v>
      </c>
    </row>
    <row r="868" spans="2:80" x14ac:dyDescent="0.2">
      <c r="B868" s="193" t="s">
        <v>76</v>
      </c>
      <c r="C868" s="193" t="s">
        <v>666</v>
      </c>
      <c r="D868" s="193" t="s">
        <v>251</v>
      </c>
      <c r="E868" s="193" t="s">
        <v>585</v>
      </c>
      <c r="F868" s="193" t="s">
        <v>613</v>
      </c>
      <c r="G868" s="193" t="s">
        <v>307</v>
      </c>
      <c r="H868" s="335" t="s">
        <v>94</v>
      </c>
      <c r="I868" s="193" t="s">
        <v>184</v>
      </c>
      <c r="J868" s="193" t="s">
        <v>113</v>
      </c>
      <c r="K868" s="193" t="s">
        <v>310</v>
      </c>
      <c r="L868" s="193" t="s">
        <v>193</v>
      </c>
      <c r="M868" s="193" t="s">
        <v>405</v>
      </c>
      <c r="N868" s="336" t="s">
        <v>82</v>
      </c>
      <c r="O868" s="193" t="s">
        <v>403</v>
      </c>
      <c r="P868" s="193" t="s">
        <v>435</v>
      </c>
      <c r="Q868" s="193" t="s">
        <v>289</v>
      </c>
      <c r="R868" s="193" t="s">
        <v>98</v>
      </c>
      <c r="S868" s="193" t="s">
        <v>166</v>
      </c>
      <c r="T868" s="337" t="s">
        <v>70</v>
      </c>
      <c r="U868" s="193" t="s">
        <v>293</v>
      </c>
      <c r="V868" s="193" t="s">
        <v>688</v>
      </c>
      <c r="W868" s="193" t="s">
        <v>424</v>
      </c>
      <c r="X868" s="193" t="s">
        <v>677</v>
      </c>
      <c r="Y868" s="193" t="s">
        <v>137</v>
      </c>
      <c r="Z868" s="193" t="s">
        <v>88</v>
      </c>
      <c r="AC868" s="193" t="s">
        <v>88</v>
      </c>
      <c r="AD868" s="193" t="s">
        <v>424</v>
      </c>
      <c r="AE868" s="193" t="s">
        <v>199</v>
      </c>
      <c r="AF868" s="193" t="s">
        <v>691</v>
      </c>
      <c r="AG868" s="193" t="s">
        <v>678</v>
      </c>
      <c r="AH868" s="193" t="s">
        <v>310</v>
      </c>
      <c r="AI868" s="335" t="s">
        <v>94</v>
      </c>
      <c r="AJ868" s="193" t="s">
        <v>248</v>
      </c>
      <c r="AK868" s="193" t="s">
        <v>364</v>
      </c>
      <c r="AL868" s="193" t="s">
        <v>186</v>
      </c>
      <c r="AM868" s="193" t="s">
        <v>280</v>
      </c>
      <c r="AN868" s="193" t="s">
        <v>365</v>
      </c>
      <c r="AO868" s="336" t="s">
        <v>615</v>
      </c>
      <c r="AP868" s="193" t="s">
        <v>657</v>
      </c>
      <c r="AQ868" s="193" t="s">
        <v>604</v>
      </c>
      <c r="AR868" s="193" t="s">
        <v>144</v>
      </c>
      <c r="AS868" s="193" t="s">
        <v>474</v>
      </c>
      <c r="AT868" s="193" t="s">
        <v>567</v>
      </c>
      <c r="AU868" s="337" t="s">
        <v>562</v>
      </c>
      <c r="AV868" s="193" t="s">
        <v>642</v>
      </c>
      <c r="AW868" s="193" t="s">
        <v>471</v>
      </c>
      <c r="AX868" s="193" t="s">
        <v>380</v>
      </c>
      <c r="AY868" s="193" t="s">
        <v>489</v>
      </c>
      <c r="AZ868" s="193" t="s">
        <v>71</v>
      </c>
      <c r="BA868" s="193" t="s">
        <v>451</v>
      </c>
      <c r="BD868" s="193" t="s">
        <v>416</v>
      </c>
      <c r="BE868" s="193" t="s">
        <v>421</v>
      </c>
      <c r="BF868" s="193" t="s">
        <v>334</v>
      </c>
      <c r="BG868" s="193" t="s">
        <v>411</v>
      </c>
      <c r="BH868" s="193" t="s">
        <v>235</v>
      </c>
      <c r="BI868" s="193" t="s">
        <v>412</v>
      </c>
      <c r="BJ868" s="335" t="s">
        <v>419</v>
      </c>
      <c r="BK868" s="193" t="s">
        <v>414</v>
      </c>
      <c r="BL868" s="193" t="s">
        <v>273</v>
      </c>
      <c r="BM868" s="193" t="s">
        <v>418</v>
      </c>
      <c r="BN868" s="193" t="s">
        <v>358</v>
      </c>
      <c r="BO868" s="193" t="s">
        <v>361</v>
      </c>
      <c r="BP868" s="336" t="s">
        <v>410</v>
      </c>
      <c r="BQ868" s="193" t="s">
        <v>355</v>
      </c>
      <c r="BR868" s="193" t="s">
        <v>217</v>
      </c>
      <c r="BS868" s="193" t="s">
        <v>156</v>
      </c>
      <c r="BT868" s="193" t="s">
        <v>413</v>
      </c>
      <c r="BU868" s="193" t="s">
        <v>422</v>
      </c>
      <c r="BV868" s="337" t="s">
        <v>391</v>
      </c>
      <c r="BW868" s="193" t="s">
        <v>403</v>
      </c>
      <c r="BX868" s="193" t="s">
        <v>417</v>
      </c>
      <c r="BY868" s="193" t="s">
        <v>93</v>
      </c>
      <c r="BZ868" s="193" t="s">
        <v>97</v>
      </c>
      <c r="CA868" s="193" t="s">
        <v>415</v>
      </c>
      <c r="CB868" s="193" t="s">
        <v>420</v>
      </c>
    </row>
    <row r="869" spans="2:80" x14ac:dyDescent="0.2">
      <c r="B869" s="193" t="s">
        <v>606</v>
      </c>
      <c r="C869" s="193" t="s">
        <v>647</v>
      </c>
      <c r="D869" s="193" t="s">
        <v>215</v>
      </c>
      <c r="E869" s="193" t="s">
        <v>663</v>
      </c>
      <c r="F869" s="193" t="s">
        <v>327</v>
      </c>
      <c r="G869" s="193" t="s">
        <v>248</v>
      </c>
      <c r="H869" s="193" t="s">
        <v>247</v>
      </c>
      <c r="I869" s="335" t="s">
        <v>246</v>
      </c>
      <c r="J869" s="193" t="s">
        <v>121</v>
      </c>
      <c r="K869" s="193" t="s">
        <v>245</v>
      </c>
      <c r="L869" s="193" t="s">
        <v>462</v>
      </c>
      <c r="M869" s="193" t="s">
        <v>484</v>
      </c>
      <c r="N869" s="336" t="s">
        <v>253</v>
      </c>
      <c r="O869" s="193" t="s">
        <v>483</v>
      </c>
      <c r="P869" s="193" t="s">
        <v>219</v>
      </c>
      <c r="Q869" s="193" t="s">
        <v>1</v>
      </c>
      <c r="R869" s="193" t="s">
        <v>233</v>
      </c>
      <c r="S869" s="337" t="s">
        <v>232</v>
      </c>
      <c r="T869" s="193" t="s">
        <v>231</v>
      </c>
      <c r="U869" s="193" t="s">
        <v>230</v>
      </c>
      <c r="V869" s="193" t="s">
        <v>199</v>
      </c>
      <c r="W869" s="193" t="s">
        <v>225</v>
      </c>
      <c r="X869" s="193" t="s">
        <v>665</v>
      </c>
      <c r="Y869" s="193" t="s">
        <v>416</v>
      </c>
      <c r="Z869" s="193" t="s">
        <v>684</v>
      </c>
      <c r="AC869" s="193" t="s">
        <v>259</v>
      </c>
      <c r="AD869" s="193" t="s">
        <v>282</v>
      </c>
      <c r="AE869" s="193" t="s">
        <v>665</v>
      </c>
      <c r="AF869" s="193" t="s">
        <v>467</v>
      </c>
      <c r="AG869" s="193" t="s">
        <v>677</v>
      </c>
      <c r="AH869" s="193" t="s">
        <v>309</v>
      </c>
      <c r="AI869" s="193" t="s">
        <v>115</v>
      </c>
      <c r="AJ869" s="335" t="s">
        <v>246</v>
      </c>
      <c r="AK869" s="193" t="s">
        <v>161</v>
      </c>
      <c r="AL869" s="193" t="s">
        <v>184</v>
      </c>
      <c r="AM869" s="193" t="s">
        <v>641</v>
      </c>
      <c r="AN869" s="193" t="s">
        <v>152</v>
      </c>
      <c r="AO869" s="336" t="s">
        <v>625</v>
      </c>
      <c r="AP869" s="193" t="s">
        <v>258</v>
      </c>
      <c r="AQ869" s="193" t="s">
        <v>603</v>
      </c>
      <c r="AR869" s="193" t="s">
        <v>614</v>
      </c>
      <c r="AS869" s="193" t="s">
        <v>257</v>
      </c>
      <c r="AT869" s="337" t="s">
        <v>627</v>
      </c>
      <c r="AU869" s="193" t="s">
        <v>509</v>
      </c>
      <c r="AV869" s="193" t="s">
        <v>500</v>
      </c>
      <c r="AW869" s="193" t="s">
        <v>523</v>
      </c>
      <c r="AX869" s="193" t="s">
        <v>388</v>
      </c>
      <c r="AY869" s="193" t="s">
        <v>487</v>
      </c>
      <c r="AZ869" s="193" t="s">
        <v>255</v>
      </c>
      <c r="BA869" s="193" t="s">
        <v>143</v>
      </c>
      <c r="BD869" s="193" t="s">
        <v>171</v>
      </c>
      <c r="BE869" s="193" t="s">
        <v>678</v>
      </c>
      <c r="BF869" s="193" t="s">
        <v>90</v>
      </c>
      <c r="BG869" s="193" t="s">
        <v>630</v>
      </c>
      <c r="BH869" s="193" t="s">
        <v>600</v>
      </c>
      <c r="BI869" s="193" t="s">
        <v>692</v>
      </c>
      <c r="BJ869" s="193" t="s">
        <v>503</v>
      </c>
      <c r="BK869" s="335" t="s">
        <v>637</v>
      </c>
      <c r="BL869" s="193" t="s">
        <v>332</v>
      </c>
      <c r="BM869" s="193" t="s">
        <v>613</v>
      </c>
      <c r="BN869" s="193" t="s">
        <v>593</v>
      </c>
      <c r="BO869" s="193" t="s">
        <v>180</v>
      </c>
      <c r="BP869" s="336" t="s">
        <v>185</v>
      </c>
      <c r="BQ869" s="193" t="s">
        <v>450</v>
      </c>
      <c r="BR869" s="193" t="s">
        <v>175</v>
      </c>
      <c r="BS869" s="193" t="s">
        <v>219</v>
      </c>
      <c r="BT869" s="193" t="s">
        <v>477</v>
      </c>
      <c r="BU869" s="337" t="s">
        <v>701</v>
      </c>
      <c r="BV869" s="193" t="s">
        <v>430</v>
      </c>
      <c r="BW869" s="193" t="s">
        <v>485</v>
      </c>
      <c r="BX869" s="193" t="s">
        <v>687</v>
      </c>
      <c r="BY869" s="193" t="s">
        <v>158</v>
      </c>
      <c r="BZ869" s="193" t="s">
        <v>518</v>
      </c>
      <c r="CA869" s="193" t="s">
        <v>292</v>
      </c>
      <c r="CB869" s="193" t="s">
        <v>392</v>
      </c>
    </row>
    <row r="870" spans="2:80" x14ac:dyDescent="0.2">
      <c r="B870" s="193" t="s">
        <v>674</v>
      </c>
      <c r="C870" s="193" t="s">
        <v>376</v>
      </c>
      <c r="D870" s="193" t="s">
        <v>629</v>
      </c>
      <c r="E870" s="193" t="s">
        <v>592</v>
      </c>
      <c r="F870" s="193" t="s">
        <v>337</v>
      </c>
      <c r="G870" s="193" t="s">
        <v>182</v>
      </c>
      <c r="H870" s="193" t="s">
        <v>364</v>
      </c>
      <c r="I870" s="193" t="s">
        <v>309</v>
      </c>
      <c r="J870" s="335" t="s">
        <v>361</v>
      </c>
      <c r="K870" s="193" t="s">
        <v>186</v>
      </c>
      <c r="L870" s="193" t="s">
        <v>444</v>
      </c>
      <c r="M870" s="193" t="s">
        <v>340</v>
      </c>
      <c r="N870" s="336" t="s">
        <v>496</v>
      </c>
      <c r="O870" s="193" t="s">
        <v>394</v>
      </c>
      <c r="P870" s="193" t="s">
        <v>311</v>
      </c>
      <c r="Q870" s="193" t="s">
        <v>164</v>
      </c>
      <c r="R870" s="337" t="s">
        <v>350</v>
      </c>
      <c r="S870" s="193" t="s">
        <v>291</v>
      </c>
      <c r="T870" s="193" t="s">
        <v>123</v>
      </c>
      <c r="U870" s="193" t="s">
        <v>167</v>
      </c>
      <c r="V870" s="193" t="s">
        <v>384</v>
      </c>
      <c r="W870" s="193" t="s">
        <v>691</v>
      </c>
      <c r="X870" s="193" t="s">
        <v>259</v>
      </c>
      <c r="Y870" s="193" t="s">
        <v>341</v>
      </c>
      <c r="Z870" s="193" t="s">
        <v>678</v>
      </c>
      <c r="AC870" s="193" t="s">
        <v>688</v>
      </c>
      <c r="AD870" s="193" t="s">
        <v>137</v>
      </c>
      <c r="AE870" s="193" t="s">
        <v>684</v>
      </c>
      <c r="AF870" s="193" t="s">
        <v>341</v>
      </c>
      <c r="AG870" s="193" t="s">
        <v>384</v>
      </c>
      <c r="AH870" s="193" t="s">
        <v>307</v>
      </c>
      <c r="AI870" s="193" t="s">
        <v>113</v>
      </c>
      <c r="AJ870" s="193" t="s">
        <v>245</v>
      </c>
      <c r="AK870" s="335" t="s">
        <v>361</v>
      </c>
      <c r="AL870" s="193" t="s">
        <v>182</v>
      </c>
      <c r="AM870" s="193" t="s">
        <v>640</v>
      </c>
      <c r="AN870" s="193" t="s">
        <v>568</v>
      </c>
      <c r="AO870" s="336" t="s">
        <v>624</v>
      </c>
      <c r="AP870" s="193" t="s">
        <v>217</v>
      </c>
      <c r="AQ870" s="193" t="s">
        <v>198</v>
      </c>
      <c r="AR870" s="193" t="s">
        <v>610</v>
      </c>
      <c r="AS870" s="337" t="s">
        <v>632</v>
      </c>
      <c r="AT870" s="193" t="s">
        <v>530</v>
      </c>
      <c r="AU870" s="193" t="s">
        <v>77</v>
      </c>
      <c r="AV870" s="193" t="s">
        <v>432</v>
      </c>
      <c r="AW870" s="193" t="s">
        <v>522</v>
      </c>
      <c r="AX870" s="193" t="s">
        <v>408</v>
      </c>
      <c r="AY870" s="193" t="s">
        <v>269</v>
      </c>
      <c r="AZ870" s="193" t="s">
        <v>410</v>
      </c>
      <c r="BA870" s="193" t="s">
        <v>195</v>
      </c>
      <c r="BD870" s="193" t="s">
        <v>393</v>
      </c>
      <c r="BE870" s="193" t="s">
        <v>169</v>
      </c>
      <c r="BF870" s="193" t="s">
        <v>155</v>
      </c>
      <c r="BG870" s="193" t="s">
        <v>605</v>
      </c>
      <c r="BH870" s="193" t="s">
        <v>611</v>
      </c>
      <c r="BI870" s="193" t="s">
        <v>606</v>
      </c>
      <c r="BJ870" s="193" t="s">
        <v>543</v>
      </c>
      <c r="BK870" s="193" t="s">
        <v>607</v>
      </c>
      <c r="BL870" s="335" t="s">
        <v>92</v>
      </c>
      <c r="BM870" s="193" t="s">
        <v>609</v>
      </c>
      <c r="BN870" s="193" t="s">
        <v>299</v>
      </c>
      <c r="BO870" s="193" t="s">
        <v>608</v>
      </c>
      <c r="BP870" s="336" t="s">
        <v>303</v>
      </c>
      <c r="BQ870" s="193" t="s">
        <v>308</v>
      </c>
      <c r="BR870" s="193" t="s">
        <v>333</v>
      </c>
      <c r="BS870" s="193" t="s">
        <v>276</v>
      </c>
      <c r="BT870" s="337" t="s">
        <v>444</v>
      </c>
      <c r="BU870" s="193" t="s">
        <v>438</v>
      </c>
      <c r="BV870" s="193" t="s">
        <v>469</v>
      </c>
      <c r="BW870" s="193" t="s">
        <v>602</v>
      </c>
      <c r="BX870" s="193" t="s">
        <v>610</v>
      </c>
      <c r="BY870" s="193" t="s">
        <v>216</v>
      </c>
      <c r="BZ870" s="193" t="s">
        <v>570</v>
      </c>
      <c r="CA870" s="193" t="s">
        <v>516</v>
      </c>
      <c r="CB870" s="193" t="s">
        <v>289</v>
      </c>
    </row>
    <row r="871" spans="2:80" x14ac:dyDescent="0.2">
      <c r="B871" s="193" t="s">
        <v>631</v>
      </c>
      <c r="C871" s="193" t="s">
        <v>148</v>
      </c>
      <c r="D871" s="193" t="s">
        <v>686</v>
      </c>
      <c r="E871" s="193" t="s">
        <v>129</v>
      </c>
      <c r="F871" s="193" t="s">
        <v>645</v>
      </c>
      <c r="G871" s="193" t="s">
        <v>183</v>
      </c>
      <c r="H871" s="193" t="s">
        <v>114</v>
      </c>
      <c r="I871" s="193" t="s">
        <v>161</v>
      </c>
      <c r="J871" s="193" t="s">
        <v>116</v>
      </c>
      <c r="K871" s="335" t="s">
        <v>185</v>
      </c>
      <c r="L871" s="193" t="s">
        <v>445</v>
      </c>
      <c r="M871" s="193" t="s">
        <v>378</v>
      </c>
      <c r="N871" s="336" t="s">
        <v>551</v>
      </c>
      <c r="O871" s="193" t="s">
        <v>149</v>
      </c>
      <c r="P871" s="193" t="s">
        <v>446</v>
      </c>
      <c r="Q871" s="337" t="s">
        <v>165</v>
      </c>
      <c r="R871" s="193" t="s">
        <v>95</v>
      </c>
      <c r="S871" s="193" t="s">
        <v>348</v>
      </c>
      <c r="T871" s="193" t="s">
        <v>97</v>
      </c>
      <c r="U871" s="193" t="s">
        <v>142</v>
      </c>
      <c r="V871" s="193" t="s">
        <v>155</v>
      </c>
      <c r="W871" s="193" t="s">
        <v>669</v>
      </c>
      <c r="X871" s="193" t="s">
        <v>467</v>
      </c>
      <c r="Y871" s="193" t="s">
        <v>670</v>
      </c>
      <c r="Z871" s="193" t="s">
        <v>317</v>
      </c>
      <c r="AC871" s="193" t="s">
        <v>531</v>
      </c>
      <c r="AD871" s="193" t="s">
        <v>670</v>
      </c>
      <c r="AE871" s="193" t="s">
        <v>225</v>
      </c>
      <c r="AF871" s="193" t="s">
        <v>673</v>
      </c>
      <c r="AG871" s="193" t="s">
        <v>317</v>
      </c>
      <c r="AH871" s="193" t="s">
        <v>287</v>
      </c>
      <c r="AI871" s="193" t="s">
        <v>116</v>
      </c>
      <c r="AJ871" s="193" t="s">
        <v>247</v>
      </c>
      <c r="AK871" s="193" t="s">
        <v>363</v>
      </c>
      <c r="AL871" s="335" t="s">
        <v>185</v>
      </c>
      <c r="AM871" s="193" t="s">
        <v>316</v>
      </c>
      <c r="AN871" s="193" t="s">
        <v>582</v>
      </c>
      <c r="AO871" s="336" t="s">
        <v>80</v>
      </c>
      <c r="AP871" s="193" t="s">
        <v>656</v>
      </c>
      <c r="AQ871" s="193" t="s">
        <v>593</v>
      </c>
      <c r="AR871" s="337" t="s">
        <v>392</v>
      </c>
      <c r="AS871" s="193" t="s">
        <v>415</v>
      </c>
      <c r="AT871" s="193" t="s">
        <v>274</v>
      </c>
      <c r="AU871" s="193" t="s">
        <v>588</v>
      </c>
      <c r="AV871" s="193" t="s">
        <v>648</v>
      </c>
      <c r="AW871" s="193" t="s">
        <v>314</v>
      </c>
      <c r="AX871" s="193" t="s">
        <v>210</v>
      </c>
      <c r="AY871" s="193" t="s">
        <v>488</v>
      </c>
      <c r="AZ871" s="193" t="s">
        <v>555</v>
      </c>
      <c r="BA871" s="193" t="s">
        <v>450</v>
      </c>
      <c r="BD871" s="193" t="s">
        <v>369</v>
      </c>
      <c r="BE871" s="193" t="s">
        <v>381</v>
      </c>
      <c r="BF871" s="193" t="s">
        <v>218</v>
      </c>
      <c r="BG871" s="193" t="s">
        <v>366</v>
      </c>
      <c r="BH871" s="193" t="s">
        <v>375</v>
      </c>
      <c r="BI871" s="193" t="s">
        <v>368</v>
      </c>
      <c r="BJ871" s="193" t="s">
        <v>376</v>
      </c>
      <c r="BK871" s="193" t="s">
        <v>371</v>
      </c>
      <c r="BL871" s="193" t="s">
        <v>157</v>
      </c>
      <c r="BM871" s="335" t="s">
        <v>373</v>
      </c>
      <c r="BN871" s="193" t="s">
        <v>380</v>
      </c>
      <c r="BO871" s="193" t="s">
        <v>108</v>
      </c>
      <c r="BP871" s="336" t="s">
        <v>365</v>
      </c>
      <c r="BQ871" s="193" t="s">
        <v>112</v>
      </c>
      <c r="BR871" s="193" t="s">
        <v>94</v>
      </c>
      <c r="BS871" s="337" t="s">
        <v>331</v>
      </c>
      <c r="BT871" s="193" t="s">
        <v>370</v>
      </c>
      <c r="BU871" s="193" t="s">
        <v>378</v>
      </c>
      <c r="BV871" s="193" t="s">
        <v>374</v>
      </c>
      <c r="BW871" s="193" t="s">
        <v>367</v>
      </c>
      <c r="BX871" s="193" t="s">
        <v>233</v>
      </c>
      <c r="BY871" s="193" t="s">
        <v>274</v>
      </c>
      <c r="BZ871" s="193" t="s">
        <v>377</v>
      </c>
      <c r="CA871" s="193" t="s">
        <v>372</v>
      </c>
      <c r="CB871" s="193" t="s">
        <v>379</v>
      </c>
    </row>
    <row r="872" spans="2:80" x14ac:dyDescent="0.2">
      <c r="B872" s="193" t="s">
        <v>608</v>
      </c>
      <c r="C872" s="193" t="s">
        <v>633</v>
      </c>
      <c r="D872" s="193" t="s">
        <v>152</v>
      </c>
      <c r="E872" s="193" t="s">
        <v>656</v>
      </c>
      <c r="F872" s="193" t="s">
        <v>316</v>
      </c>
      <c r="G872" s="193" t="s">
        <v>472</v>
      </c>
      <c r="H872" s="193" t="s">
        <v>557</v>
      </c>
      <c r="I872" s="193" t="s">
        <v>579</v>
      </c>
      <c r="J872" s="193" t="s">
        <v>128</v>
      </c>
      <c r="K872" s="193" t="s">
        <v>639</v>
      </c>
      <c r="L872" s="335" t="s">
        <v>455</v>
      </c>
      <c r="M872" s="193" t="s">
        <v>466</v>
      </c>
      <c r="N872" s="336" t="s">
        <v>264</v>
      </c>
      <c r="O872" s="193" t="s">
        <v>589</v>
      </c>
      <c r="P872" s="337" t="s">
        <v>158</v>
      </c>
      <c r="Q872" s="193" t="s">
        <v>146</v>
      </c>
      <c r="R872" s="193" t="s">
        <v>381</v>
      </c>
      <c r="S872" s="193" t="s">
        <v>473</v>
      </c>
      <c r="T872" s="193" t="s">
        <v>655</v>
      </c>
      <c r="U872" s="193" t="s">
        <v>526</v>
      </c>
      <c r="V872" s="193" t="s">
        <v>187</v>
      </c>
      <c r="W872" s="193" t="s">
        <v>159</v>
      </c>
      <c r="X872" s="193" t="s">
        <v>575</v>
      </c>
      <c r="Y872" s="193" t="s">
        <v>419</v>
      </c>
      <c r="Z872" s="193" t="s">
        <v>636</v>
      </c>
      <c r="AC872" s="193" t="s">
        <v>385</v>
      </c>
      <c r="AD872" s="193" t="s">
        <v>226</v>
      </c>
      <c r="AE872" s="193" t="s">
        <v>421</v>
      </c>
      <c r="AF872" s="193" t="s">
        <v>375</v>
      </c>
      <c r="AG872" s="193" t="s">
        <v>605</v>
      </c>
      <c r="AH872" s="193" t="s">
        <v>299</v>
      </c>
      <c r="AI872" s="193" t="s">
        <v>105</v>
      </c>
      <c r="AJ872" s="193" t="s">
        <v>124</v>
      </c>
      <c r="AK872" s="193" t="s">
        <v>78</v>
      </c>
      <c r="AL872" s="193" t="s">
        <v>173</v>
      </c>
      <c r="AM872" s="335" t="s">
        <v>455</v>
      </c>
      <c r="AN872" s="193" t="s">
        <v>578</v>
      </c>
      <c r="AO872" s="336" t="s">
        <v>86</v>
      </c>
      <c r="AP872" s="193" t="s">
        <v>466</v>
      </c>
      <c r="AQ872" s="337" t="s">
        <v>205</v>
      </c>
      <c r="AR872" s="193" t="s">
        <v>201</v>
      </c>
      <c r="AS872" s="193" t="s">
        <v>561</v>
      </c>
      <c r="AT872" s="193" t="s">
        <v>470</v>
      </c>
      <c r="AU872" s="193" t="s">
        <v>651</v>
      </c>
      <c r="AV872" s="193" t="s">
        <v>74</v>
      </c>
      <c r="AW872" s="193" t="s">
        <v>277</v>
      </c>
      <c r="AX872" s="193" t="s">
        <v>378</v>
      </c>
      <c r="AY872" s="193" t="s">
        <v>483</v>
      </c>
      <c r="AZ872" s="193" t="s">
        <v>550</v>
      </c>
      <c r="BA872" s="193" t="s">
        <v>445</v>
      </c>
      <c r="BD872" s="193" t="s">
        <v>178</v>
      </c>
      <c r="BE872" s="193" t="s">
        <v>183</v>
      </c>
      <c r="BF872" s="193" t="s">
        <v>449</v>
      </c>
      <c r="BG872" s="193" t="s">
        <v>173</v>
      </c>
      <c r="BH872" s="193" t="s">
        <v>339</v>
      </c>
      <c r="BI872" s="193" t="s">
        <v>283</v>
      </c>
      <c r="BJ872" s="193" t="s">
        <v>452</v>
      </c>
      <c r="BK872" s="193" t="s">
        <v>460</v>
      </c>
      <c r="BL872" s="193" t="s">
        <v>456</v>
      </c>
      <c r="BM872" s="193" t="s">
        <v>462</v>
      </c>
      <c r="BN872" s="335" t="s">
        <v>455</v>
      </c>
      <c r="BO872" s="193" t="s">
        <v>229</v>
      </c>
      <c r="BP872" s="336" t="s">
        <v>290</v>
      </c>
      <c r="BQ872" s="193" t="s">
        <v>454</v>
      </c>
      <c r="BR872" s="337" t="s">
        <v>437</v>
      </c>
      <c r="BS872" s="193" t="s">
        <v>384</v>
      </c>
      <c r="BT872" s="193" t="s">
        <v>459</v>
      </c>
      <c r="BU872" s="193" t="s">
        <v>140</v>
      </c>
      <c r="BV872" s="193" t="s">
        <v>461</v>
      </c>
      <c r="BW872" s="193" t="s">
        <v>168</v>
      </c>
      <c r="BX872" s="193" t="s">
        <v>463</v>
      </c>
      <c r="BY872" s="193" t="s">
        <v>458</v>
      </c>
      <c r="BZ872" s="193" t="s">
        <v>453</v>
      </c>
      <c r="CA872" s="193" t="s">
        <v>76</v>
      </c>
      <c r="CB872" s="193" t="s">
        <v>457</v>
      </c>
    </row>
    <row r="873" spans="2:80" x14ac:dyDescent="0.2">
      <c r="B873" s="193" t="s">
        <v>640</v>
      </c>
      <c r="C873" s="193" t="s">
        <v>365</v>
      </c>
      <c r="D873" s="193" t="s">
        <v>603</v>
      </c>
      <c r="E873" s="193" t="s">
        <v>568</v>
      </c>
      <c r="F873" s="193" t="s">
        <v>280</v>
      </c>
      <c r="G873" s="193" t="s">
        <v>190</v>
      </c>
      <c r="H873" s="193" t="s">
        <v>580</v>
      </c>
      <c r="I873" s="193" t="s">
        <v>539</v>
      </c>
      <c r="J873" s="193" t="s">
        <v>422</v>
      </c>
      <c r="K873" s="193" t="s">
        <v>573</v>
      </c>
      <c r="L873" s="193" t="s">
        <v>570</v>
      </c>
      <c r="M873" s="335" t="s">
        <v>281</v>
      </c>
      <c r="N873" s="336" t="s">
        <v>490</v>
      </c>
      <c r="O873" s="337" t="s">
        <v>536</v>
      </c>
      <c r="P873" s="193" t="s">
        <v>323</v>
      </c>
      <c r="Q873" s="193" t="s">
        <v>638</v>
      </c>
      <c r="R873" s="193" t="s">
        <v>558</v>
      </c>
      <c r="S873" s="193" t="s">
        <v>275</v>
      </c>
      <c r="T873" s="193" t="s">
        <v>135</v>
      </c>
      <c r="U873" s="193" t="s">
        <v>541</v>
      </c>
      <c r="V873" s="193" t="s">
        <v>458</v>
      </c>
      <c r="W873" s="193" t="s">
        <v>576</v>
      </c>
      <c r="X873" s="193" t="s">
        <v>265</v>
      </c>
      <c r="Y873" s="193" t="s">
        <v>285</v>
      </c>
      <c r="Z873" s="193" t="s">
        <v>637</v>
      </c>
      <c r="AC873" s="193" t="s">
        <v>635</v>
      </c>
      <c r="AD873" s="193" t="s">
        <v>556</v>
      </c>
      <c r="AE873" s="193" t="s">
        <v>189</v>
      </c>
      <c r="AF873" s="193" t="s">
        <v>428</v>
      </c>
      <c r="AG873" s="193" t="s">
        <v>90</v>
      </c>
      <c r="AH873" s="193" t="s">
        <v>301</v>
      </c>
      <c r="AI873" s="193" t="s">
        <v>108</v>
      </c>
      <c r="AJ873" s="193" t="s">
        <v>241</v>
      </c>
      <c r="AK873" s="193" t="s">
        <v>357</v>
      </c>
      <c r="AL873" s="193" t="s">
        <v>176</v>
      </c>
      <c r="AM873" s="193" t="s">
        <v>323</v>
      </c>
      <c r="AN873" s="335" t="s">
        <v>281</v>
      </c>
      <c r="AO873" s="336" t="s">
        <v>426</v>
      </c>
      <c r="AP873" s="337" t="s">
        <v>563</v>
      </c>
      <c r="AQ873" s="193" t="s">
        <v>643</v>
      </c>
      <c r="AR873" s="193" t="s">
        <v>332</v>
      </c>
      <c r="AS873" s="193" t="s">
        <v>390</v>
      </c>
      <c r="AT873" s="193" t="s">
        <v>609</v>
      </c>
      <c r="AU873" s="193" t="s">
        <v>368</v>
      </c>
      <c r="AV873" s="193" t="s">
        <v>529</v>
      </c>
      <c r="AW873" s="193" t="s">
        <v>435</v>
      </c>
      <c r="AX873" s="193" t="s">
        <v>405</v>
      </c>
      <c r="AY873" s="193" t="s">
        <v>462</v>
      </c>
      <c r="AZ873" s="193" t="s">
        <v>340</v>
      </c>
      <c r="BA873" s="193" t="s">
        <v>311</v>
      </c>
      <c r="BD873" s="193" t="s">
        <v>633</v>
      </c>
      <c r="BE873" s="193" t="s">
        <v>359</v>
      </c>
      <c r="BF873" s="193" t="s">
        <v>362</v>
      </c>
      <c r="BG873" s="193" t="s">
        <v>554</v>
      </c>
      <c r="BH873" s="193" t="s">
        <v>78</v>
      </c>
      <c r="BI873" s="193" t="s">
        <v>340</v>
      </c>
      <c r="BJ873" s="193" t="s">
        <v>546</v>
      </c>
      <c r="BK873" s="193" t="s">
        <v>693</v>
      </c>
      <c r="BL873" s="193" t="s">
        <v>507</v>
      </c>
      <c r="BM873" s="193" t="s">
        <v>553</v>
      </c>
      <c r="BN873" s="193" t="s">
        <v>664</v>
      </c>
      <c r="BO873" s="335" t="s">
        <v>281</v>
      </c>
      <c r="BP873" s="336" t="s">
        <v>402</v>
      </c>
      <c r="BQ873" s="337" t="s">
        <v>98</v>
      </c>
      <c r="BR873" s="193" t="s">
        <v>474</v>
      </c>
      <c r="BS873" s="193" t="s">
        <v>100</v>
      </c>
      <c r="BT873" s="193" t="s">
        <v>669</v>
      </c>
      <c r="BU873" s="193" t="s">
        <v>226</v>
      </c>
      <c r="BV873" s="193" t="s">
        <v>572</v>
      </c>
      <c r="BW873" s="193" t="s">
        <v>577</v>
      </c>
      <c r="BX873" s="193" t="s">
        <v>700</v>
      </c>
      <c r="BY873" s="193" t="s">
        <v>382</v>
      </c>
      <c r="BZ873" s="193" t="s">
        <v>622</v>
      </c>
      <c r="CA873" s="193" t="s">
        <v>141</v>
      </c>
      <c r="CB873" s="193" t="s">
        <v>647</v>
      </c>
    </row>
    <row r="874" spans="2:80" x14ac:dyDescent="0.2">
      <c r="B874" s="343" t="s">
        <v>615</v>
      </c>
      <c r="C874" s="343" t="s">
        <v>80</v>
      </c>
      <c r="D874" s="343" t="s">
        <v>625</v>
      </c>
      <c r="E874" s="343" t="s">
        <v>136</v>
      </c>
      <c r="F874" s="343" t="s">
        <v>624</v>
      </c>
      <c r="G874" s="343" t="s">
        <v>460</v>
      </c>
      <c r="H874" s="343" t="s">
        <v>620</v>
      </c>
      <c r="I874" s="343" t="s">
        <v>73</v>
      </c>
      <c r="J874" s="343" t="s">
        <v>584</v>
      </c>
      <c r="K874" s="343" t="s">
        <v>430</v>
      </c>
      <c r="L874" s="343" t="s">
        <v>426</v>
      </c>
      <c r="M874" s="343" t="s">
        <v>372</v>
      </c>
      <c r="N874" s="335" t="s">
        <v>617</v>
      </c>
      <c r="O874" s="343" t="s">
        <v>86</v>
      </c>
      <c r="P874" s="343" t="s">
        <v>532</v>
      </c>
      <c r="Q874" s="343" t="s">
        <v>196</v>
      </c>
      <c r="R874" s="343" t="s">
        <v>433</v>
      </c>
      <c r="S874" s="343" t="s">
        <v>623</v>
      </c>
      <c r="T874" s="343" t="s">
        <v>411</v>
      </c>
      <c r="U874" s="343" t="s">
        <v>79</v>
      </c>
      <c r="V874" s="343" t="s">
        <v>92</v>
      </c>
      <c r="W874" s="343" t="s">
        <v>622</v>
      </c>
      <c r="X874" s="343" t="s">
        <v>427</v>
      </c>
      <c r="Y874" s="343" t="s">
        <v>621</v>
      </c>
      <c r="Z874" s="343" t="s">
        <v>324</v>
      </c>
      <c r="AC874" s="343" t="s">
        <v>250</v>
      </c>
      <c r="AD874" s="343" t="s">
        <v>595</v>
      </c>
      <c r="AE874" s="343" t="s">
        <v>288</v>
      </c>
      <c r="AF874" s="343" t="s">
        <v>493</v>
      </c>
      <c r="AG874" s="343" t="s">
        <v>468</v>
      </c>
      <c r="AH874" s="343" t="s">
        <v>145</v>
      </c>
      <c r="AI874" s="343" t="s">
        <v>106</v>
      </c>
      <c r="AJ874" s="343" t="s">
        <v>239</v>
      </c>
      <c r="AK874" s="343" t="s">
        <v>266</v>
      </c>
      <c r="AL874" s="343" t="s">
        <v>174</v>
      </c>
      <c r="AM874" s="343" t="s">
        <v>502</v>
      </c>
      <c r="AN874" s="343" t="s">
        <v>264</v>
      </c>
      <c r="AO874" s="335" t="s">
        <v>617</v>
      </c>
      <c r="AP874" s="343" t="s">
        <v>343</v>
      </c>
      <c r="AQ874" s="343" t="s">
        <v>490</v>
      </c>
      <c r="AR874" s="343" t="s">
        <v>574</v>
      </c>
      <c r="AS874" s="343" t="s">
        <v>209</v>
      </c>
      <c r="AT874" s="343" t="s">
        <v>499</v>
      </c>
      <c r="AU874" s="343" t="s">
        <v>431</v>
      </c>
      <c r="AV874" s="343" t="s">
        <v>2</v>
      </c>
      <c r="AW874" s="343" t="s">
        <v>496</v>
      </c>
      <c r="AX874" s="343" t="s">
        <v>404</v>
      </c>
      <c r="AY874" s="343" t="s">
        <v>253</v>
      </c>
      <c r="AZ874" s="343" t="s">
        <v>551</v>
      </c>
      <c r="BA874" s="343" t="s">
        <v>82</v>
      </c>
      <c r="BD874" s="343" t="s">
        <v>174</v>
      </c>
      <c r="BE874" s="343" t="s">
        <v>603</v>
      </c>
      <c r="BF874" s="343" t="s">
        <v>179</v>
      </c>
      <c r="BG874" s="343" t="s">
        <v>184</v>
      </c>
      <c r="BH874" s="343" t="s">
        <v>143</v>
      </c>
      <c r="BI874" s="343" t="s">
        <v>75</v>
      </c>
      <c r="BJ874" s="343" t="s">
        <v>551</v>
      </c>
      <c r="BK874" s="343" t="s">
        <v>545</v>
      </c>
      <c r="BL874" s="343" t="s">
        <v>538</v>
      </c>
      <c r="BM874" s="343" t="s">
        <v>612</v>
      </c>
      <c r="BN874" s="343" t="s">
        <v>627</v>
      </c>
      <c r="BO874" s="343" t="s">
        <v>338</v>
      </c>
      <c r="BP874" s="335" t="s">
        <v>617</v>
      </c>
      <c r="BQ874" s="343" t="s">
        <v>481</v>
      </c>
      <c r="BR874" s="343" t="s">
        <v>232</v>
      </c>
      <c r="BS874" s="343" t="s">
        <v>473</v>
      </c>
      <c r="BT874" s="343" t="s">
        <v>101</v>
      </c>
      <c r="BU874" s="343" t="s">
        <v>282</v>
      </c>
      <c r="BV874" s="343" t="s">
        <v>595</v>
      </c>
      <c r="BW874" s="343" t="s">
        <v>628</v>
      </c>
      <c r="BX874" s="343" t="s">
        <v>629</v>
      </c>
      <c r="BY874" s="343" t="s">
        <v>436</v>
      </c>
      <c r="BZ874" s="343" t="s">
        <v>626</v>
      </c>
      <c r="CA874" s="343" t="s">
        <v>228</v>
      </c>
      <c r="CB874" s="343" t="s">
        <v>574</v>
      </c>
    </row>
    <row r="875" spans="2:80" x14ac:dyDescent="0.2">
      <c r="B875" s="193" t="s">
        <v>198</v>
      </c>
      <c r="C875" s="193" t="s">
        <v>657</v>
      </c>
      <c r="D875" s="193" t="s">
        <v>641</v>
      </c>
      <c r="E875" s="193" t="s">
        <v>217</v>
      </c>
      <c r="F875" s="193" t="s">
        <v>604</v>
      </c>
      <c r="G875" s="193" t="s">
        <v>602</v>
      </c>
      <c r="H875" s="193" t="s">
        <v>507</v>
      </c>
      <c r="I875" s="193" t="s">
        <v>494</v>
      </c>
      <c r="J875" s="193" t="s">
        <v>650</v>
      </c>
      <c r="K875" s="193" t="s">
        <v>212</v>
      </c>
      <c r="L875" s="193" t="s">
        <v>223</v>
      </c>
      <c r="M875" s="337" t="s">
        <v>563</v>
      </c>
      <c r="N875" s="336" t="s">
        <v>502</v>
      </c>
      <c r="O875" s="335" t="s">
        <v>120</v>
      </c>
      <c r="P875" s="193" t="s">
        <v>643</v>
      </c>
      <c r="Q875" s="193" t="s">
        <v>461</v>
      </c>
      <c r="R875" s="193" t="s">
        <v>213</v>
      </c>
      <c r="S875" s="193" t="s">
        <v>256</v>
      </c>
      <c r="T875" s="193" t="s">
        <v>510</v>
      </c>
      <c r="U875" s="193" t="s">
        <v>600</v>
      </c>
      <c r="V875" s="193" t="s">
        <v>598</v>
      </c>
      <c r="W875" s="193" t="s">
        <v>373</v>
      </c>
      <c r="X875" s="193" t="s">
        <v>228</v>
      </c>
      <c r="Y875" s="193" t="s">
        <v>653</v>
      </c>
      <c r="Z875" s="193" t="s">
        <v>505</v>
      </c>
      <c r="AC875" s="193" t="s">
        <v>162</v>
      </c>
      <c r="AD875" s="193" t="s">
        <v>127</v>
      </c>
      <c r="AE875" s="193" t="s">
        <v>537</v>
      </c>
      <c r="AF875" s="193" t="s">
        <v>583</v>
      </c>
      <c r="AG875" s="193" t="s">
        <v>459</v>
      </c>
      <c r="AH875" s="193" t="s">
        <v>298</v>
      </c>
      <c r="AI875" s="193" t="s">
        <v>104</v>
      </c>
      <c r="AJ875" s="193" t="s">
        <v>238</v>
      </c>
      <c r="AK875" s="193" t="s">
        <v>355</v>
      </c>
      <c r="AL875" s="193" t="s">
        <v>172</v>
      </c>
      <c r="AM875" s="193" t="s">
        <v>570</v>
      </c>
      <c r="AN875" s="337" t="s">
        <v>536</v>
      </c>
      <c r="AO875" s="336" t="s">
        <v>532</v>
      </c>
      <c r="AP875" s="335" t="s">
        <v>120</v>
      </c>
      <c r="AQ875" s="193" t="s">
        <v>223</v>
      </c>
      <c r="AR875" s="193" t="s">
        <v>453</v>
      </c>
      <c r="AS875" s="193" t="s">
        <v>587</v>
      </c>
      <c r="AT875" s="193" t="s">
        <v>319</v>
      </c>
      <c r="AU875" s="193" t="s">
        <v>271</v>
      </c>
      <c r="AV875" s="193" t="s">
        <v>540</v>
      </c>
      <c r="AW875" s="193" t="s">
        <v>193</v>
      </c>
      <c r="AX875" s="193" t="s">
        <v>403</v>
      </c>
      <c r="AY875" s="193" t="s">
        <v>219</v>
      </c>
      <c r="AZ875" s="193" t="s">
        <v>394</v>
      </c>
      <c r="BA875" s="193" t="s">
        <v>444</v>
      </c>
      <c r="BD875" s="193" t="s">
        <v>134</v>
      </c>
      <c r="BE875" s="193" t="s">
        <v>124</v>
      </c>
      <c r="BF875" s="193" t="s">
        <v>136</v>
      </c>
      <c r="BG875" s="193" t="s">
        <v>126</v>
      </c>
      <c r="BH875" s="193" t="s">
        <v>121</v>
      </c>
      <c r="BI875" s="193" t="s">
        <v>128</v>
      </c>
      <c r="BJ875" s="193" t="s">
        <v>118</v>
      </c>
      <c r="BK875" s="193" t="s">
        <v>131</v>
      </c>
      <c r="BL875" s="193" t="s">
        <v>125</v>
      </c>
      <c r="BM875" s="193" t="s">
        <v>138</v>
      </c>
      <c r="BN875" s="193" t="s">
        <v>123</v>
      </c>
      <c r="BO875" s="337" t="s">
        <v>77</v>
      </c>
      <c r="BP875" s="336" t="s">
        <v>130</v>
      </c>
      <c r="BQ875" s="335" t="s">
        <v>120</v>
      </c>
      <c r="BR875" s="193" t="s">
        <v>133</v>
      </c>
      <c r="BS875" s="193" t="s">
        <v>117</v>
      </c>
      <c r="BT875" s="193" t="s">
        <v>135</v>
      </c>
      <c r="BU875" s="193" t="s">
        <v>99</v>
      </c>
      <c r="BV875" s="193" t="s">
        <v>137</v>
      </c>
      <c r="BW875" s="193" t="s">
        <v>127</v>
      </c>
      <c r="BX875" s="193" t="s">
        <v>139</v>
      </c>
      <c r="BY875" s="193" t="s">
        <v>129</v>
      </c>
      <c r="BZ875" s="193" t="s">
        <v>119</v>
      </c>
      <c r="CA875" s="193" t="s">
        <v>132</v>
      </c>
      <c r="CB875" s="193" t="s">
        <v>122</v>
      </c>
    </row>
    <row r="876" spans="2:80" x14ac:dyDescent="0.2">
      <c r="B876" s="193" t="s">
        <v>339</v>
      </c>
      <c r="C876" s="193" t="s">
        <v>581</v>
      </c>
      <c r="D876" s="193" t="s">
        <v>258</v>
      </c>
      <c r="E876" s="193" t="s">
        <v>582</v>
      </c>
      <c r="F876" s="193" t="s">
        <v>593</v>
      </c>
      <c r="G876" s="193" t="s">
        <v>597</v>
      </c>
      <c r="H876" s="193" t="s">
        <v>331</v>
      </c>
      <c r="I876" s="193" t="s">
        <v>612</v>
      </c>
      <c r="J876" s="193" t="s">
        <v>389</v>
      </c>
      <c r="K876" s="193" t="s">
        <v>525</v>
      </c>
      <c r="L876" s="337" t="s">
        <v>205</v>
      </c>
      <c r="M876" s="193" t="s">
        <v>578</v>
      </c>
      <c r="N876" s="336" t="s">
        <v>343</v>
      </c>
      <c r="O876" s="193" t="s">
        <v>417</v>
      </c>
      <c r="P876" s="335" t="s">
        <v>383</v>
      </c>
      <c r="Q876" s="193" t="s">
        <v>393</v>
      </c>
      <c r="R876" s="193" t="s">
        <v>577</v>
      </c>
      <c r="S876" s="193" t="s">
        <v>495</v>
      </c>
      <c r="T876" s="193" t="s">
        <v>335</v>
      </c>
      <c r="U876" s="193" t="s">
        <v>315</v>
      </c>
      <c r="V876" s="193" t="s">
        <v>599</v>
      </c>
      <c r="W876" s="193" t="s">
        <v>387</v>
      </c>
      <c r="X876" s="193" t="s">
        <v>654</v>
      </c>
      <c r="Y876" s="193" t="s">
        <v>122</v>
      </c>
      <c r="Z876" s="193" t="s">
        <v>347</v>
      </c>
      <c r="AC876" s="193" t="s">
        <v>524</v>
      </c>
      <c r="AD876" s="193" t="s">
        <v>506</v>
      </c>
      <c r="AE876" s="193" t="s">
        <v>571</v>
      </c>
      <c r="AF876" s="193" t="s">
        <v>345</v>
      </c>
      <c r="AG876" s="193" t="s">
        <v>326</v>
      </c>
      <c r="AH876" s="193" t="s">
        <v>300</v>
      </c>
      <c r="AI876" s="193" t="s">
        <v>107</v>
      </c>
      <c r="AJ876" s="193" t="s">
        <v>240</v>
      </c>
      <c r="AK876" s="193" t="s">
        <v>356</v>
      </c>
      <c r="AL876" s="193" t="s">
        <v>175</v>
      </c>
      <c r="AM876" s="337" t="s">
        <v>158</v>
      </c>
      <c r="AN876" s="193" t="s">
        <v>417</v>
      </c>
      <c r="AO876" s="336" t="s">
        <v>372</v>
      </c>
      <c r="AP876" s="193" t="s">
        <v>589</v>
      </c>
      <c r="AQ876" s="335" t="s">
        <v>383</v>
      </c>
      <c r="AR876" s="193" t="s">
        <v>508</v>
      </c>
      <c r="AS876" s="193" t="s">
        <v>139</v>
      </c>
      <c r="AT876" s="193" t="s">
        <v>141</v>
      </c>
      <c r="AU876" s="193" t="s">
        <v>414</v>
      </c>
      <c r="AV876" s="193" t="s">
        <v>618</v>
      </c>
      <c r="AW876" s="193" t="s">
        <v>519</v>
      </c>
      <c r="AX876" s="193" t="s">
        <v>149</v>
      </c>
      <c r="AY876" s="193" t="s">
        <v>484</v>
      </c>
      <c r="AZ876" s="193" t="s">
        <v>131</v>
      </c>
      <c r="BA876" s="193" t="s">
        <v>446</v>
      </c>
      <c r="BD876" s="193" t="s">
        <v>186</v>
      </c>
      <c r="BE876" s="193" t="s">
        <v>451</v>
      </c>
      <c r="BF876" s="193" t="s">
        <v>176</v>
      </c>
      <c r="BG876" s="193" t="s">
        <v>604</v>
      </c>
      <c r="BH876" s="193" t="s">
        <v>181</v>
      </c>
      <c r="BI876" s="193" t="s">
        <v>227</v>
      </c>
      <c r="BJ876" s="193" t="s">
        <v>573</v>
      </c>
      <c r="BK876" s="193" t="s">
        <v>521</v>
      </c>
      <c r="BL876" s="193" t="s">
        <v>435</v>
      </c>
      <c r="BM876" s="193" t="s">
        <v>515</v>
      </c>
      <c r="BN876" s="337" t="s">
        <v>442</v>
      </c>
      <c r="BO876" s="193" t="s">
        <v>142</v>
      </c>
      <c r="BP876" s="336" t="s">
        <v>648</v>
      </c>
      <c r="BQ876" s="193" t="s">
        <v>676</v>
      </c>
      <c r="BR876" s="335" t="s">
        <v>383</v>
      </c>
      <c r="BS876" s="193" t="s">
        <v>537</v>
      </c>
      <c r="BT876" s="193" t="s">
        <v>682</v>
      </c>
      <c r="BU876" s="193" t="s">
        <v>79</v>
      </c>
      <c r="BV876" s="193" t="s">
        <v>234</v>
      </c>
      <c r="BW876" s="193" t="s">
        <v>684</v>
      </c>
      <c r="BX876" s="193" t="s">
        <v>636</v>
      </c>
      <c r="BY876" s="193" t="s">
        <v>508</v>
      </c>
      <c r="BZ876" s="193" t="s">
        <v>671</v>
      </c>
      <c r="CA876" s="193" t="s">
        <v>4</v>
      </c>
      <c r="CB876" s="193" t="s">
        <v>616</v>
      </c>
    </row>
    <row r="877" spans="2:80" x14ac:dyDescent="0.2">
      <c r="B877" s="193" t="s">
        <v>513</v>
      </c>
      <c r="C877" s="193" t="s">
        <v>342</v>
      </c>
      <c r="D877" s="193" t="s">
        <v>397</v>
      </c>
      <c r="E877" s="193" t="s">
        <v>125</v>
      </c>
      <c r="F877" s="193" t="s">
        <v>514</v>
      </c>
      <c r="G877" s="193" t="s">
        <v>454</v>
      </c>
      <c r="H877" s="193" t="s">
        <v>591</v>
      </c>
      <c r="I877" s="193" t="s">
        <v>257</v>
      </c>
      <c r="J877" s="193" t="s">
        <v>588</v>
      </c>
      <c r="K877" s="337" t="s">
        <v>392</v>
      </c>
      <c r="L877" s="193" t="s">
        <v>385</v>
      </c>
      <c r="M877" s="193" t="s">
        <v>375</v>
      </c>
      <c r="N877" s="336" t="s">
        <v>595</v>
      </c>
      <c r="O877" s="193" t="s">
        <v>345</v>
      </c>
      <c r="P877" s="193" t="s">
        <v>524</v>
      </c>
      <c r="Q877" s="335" t="s">
        <v>204</v>
      </c>
      <c r="R877" s="193" t="s">
        <v>395</v>
      </c>
      <c r="S877" s="193" t="s">
        <v>694</v>
      </c>
      <c r="T877" s="193" t="s">
        <v>418</v>
      </c>
      <c r="U877" s="193" t="s">
        <v>4</v>
      </c>
      <c r="V877" s="193" t="s">
        <v>333</v>
      </c>
      <c r="W877" s="193" t="s">
        <v>554</v>
      </c>
      <c r="X877" s="193" t="s">
        <v>388</v>
      </c>
      <c r="Y877" s="193" t="s">
        <v>555</v>
      </c>
      <c r="Z877" s="193" t="s">
        <v>314</v>
      </c>
      <c r="AC877" s="193" t="s">
        <v>191</v>
      </c>
      <c r="AD877" s="193" t="s">
        <v>148</v>
      </c>
      <c r="AE877" s="193" t="s">
        <v>663</v>
      </c>
      <c r="AF877" s="193" t="s">
        <v>659</v>
      </c>
      <c r="AG877" s="193" t="s">
        <v>631</v>
      </c>
      <c r="AH877" s="193" t="s">
        <v>290</v>
      </c>
      <c r="AI877" s="193" t="s">
        <v>95</v>
      </c>
      <c r="AJ877" s="193" t="s">
        <v>231</v>
      </c>
      <c r="AK877" s="193" t="s">
        <v>272</v>
      </c>
      <c r="AL877" s="337" t="s">
        <v>165</v>
      </c>
      <c r="AM877" s="193" t="s">
        <v>187</v>
      </c>
      <c r="AN877" s="193" t="s">
        <v>387</v>
      </c>
      <c r="AO877" s="336" t="s">
        <v>621</v>
      </c>
      <c r="AP877" s="193" t="s">
        <v>159</v>
      </c>
      <c r="AQ877" s="193" t="s">
        <v>599</v>
      </c>
      <c r="AR877" s="335" t="s">
        <v>204</v>
      </c>
      <c r="AS877" s="193" t="s">
        <v>564</v>
      </c>
      <c r="AT877" s="193" t="s">
        <v>278</v>
      </c>
      <c r="AU877" s="193" t="s">
        <v>395</v>
      </c>
      <c r="AV877" s="193" t="s">
        <v>697</v>
      </c>
      <c r="AW877" s="193" t="s">
        <v>513</v>
      </c>
      <c r="AX877" s="193" t="s">
        <v>374</v>
      </c>
      <c r="AY877" s="193" t="s">
        <v>478</v>
      </c>
      <c r="AZ877" s="193" t="s">
        <v>342</v>
      </c>
      <c r="BA877" s="193" t="s">
        <v>439</v>
      </c>
      <c r="BD877" s="193" t="s">
        <v>683</v>
      </c>
      <c r="BE877" s="193" t="s">
        <v>86</v>
      </c>
      <c r="BF877" s="193" t="s">
        <v>480</v>
      </c>
      <c r="BG877" s="193" t="s">
        <v>231</v>
      </c>
      <c r="BH877" s="193" t="s">
        <v>542</v>
      </c>
      <c r="BI877" s="193" t="s">
        <v>353</v>
      </c>
      <c r="BJ877" s="193" t="s">
        <v>673</v>
      </c>
      <c r="BK877" s="193" t="s">
        <v>345</v>
      </c>
      <c r="BL877" s="193" t="s">
        <v>619</v>
      </c>
      <c r="BM877" s="337" t="s">
        <v>655</v>
      </c>
      <c r="BN877" s="193" t="s">
        <v>696</v>
      </c>
      <c r="BO877" s="193" t="s">
        <v>465</v>
      </c>
      <c r="BP877" s="336" t="s">
        <v>653</v>
      </c>
      <c r="BQ877" s="193" t="s">
        <v>271</v>
      </c>
      <c r="BR877" s="193" t="s">
        <v>592</v>
      </c>
      <c r="BS877" s="335" t="s">
        <v>568</v>
      </c>
      <c r="BT877" s="193" t="s">
        <v>109</v>
      </c>
      <c r="BU877" s="193" t="s">
        <v>113</v>
      </c>
      <c r="BV877" s="193" t="s">
        <v>408</v>
      </c>
      <c r="BW877" s="193" t="s">
        <v>104</v>
      </c>
      <c r="BX877" s="193" t="s">
        <v>149</v>
      </c>
      <c r="BY877" s="193" t="s">
        <v>398</v>
      </c>
      <c r="BZ877" s="193" t="s">
        <v>695</v>
      </c>
      <c r="CA877" s="193" t="s">
        <v>389</v>
      </c>
      <c r="CB877" s="193" t="s">
        <v>407</v>
      </c>
    </row>
    <row r="878" spans="2:80" x14ac:dyDescent="0.2">
      <c r="B878" s="193" t="s">
        <v>188</v>
      </c>
      <c r="C878" s="193" t="s">
        <v>399</v>
      </c>
      <c r="D878" s="193" t="s">
        <v>440</v>
      </c>
      <c r="E878" s="193" t="s">
        <v>156</v>
      </c>
      <c r="F878" s="193" t="s">
        <v>515</v>
      </c>
      <c r="G878" s="193" t="s">
        <v>610</v>
      </c>
      <c r="H878" s="193" t="s">
        <v>474</v>
      </c>
      <c r="I878" s="193" t="s">
        <v>500</v>
      </c>
      <c r="J878" s="337" t="s">
        <v>632</v>
      </c>
      <c r="K878" s="193" t="s">
        <v>144</v>
      </c>
      <c r="L878" s="193" t="s">
        <v>162</v>
      </c>
      <c r="M878" s="193" t="s">
        <v>556</v>
      </c>
      <c r="N878" s="336" t="s">
        <v>468</v>
      </c>
      <c r="O878" s="193" t="s">
        <v>127</v>
      </c>
      <c r="P878" s="193" t="s">
        <v>635</v>
      </c>
      <c r="Q878" s="193" t="s">
        <v>457</v>
      </c>
      <c r="R878" s="335" t="s">
        <v>150</v>
      </c>
      <c r="S878" s="193" t="s">
        <v>263</v>
      </c>
      <c r="T878" s="193" t="s">
        <v>476</v>
      </c>
      <c r="U878" s="193" t="s">
        <v>692</v>
      </c>
      <c r="V878" s="193" t="s">
        <v>522</v>
      </c>
      <c r="W878" s="193" t="s">
        <v>380</v>
      </c>
      <c r="X878" s="193" t="s">
        <v>143</v>
      </c>
      <c r="Y878" s="193" t="s">
        <v>408</v>
      </c>
      <c r="Z878" s="193" t="s">
        <v>471</v>
      </c>
      <c r="AC878" s="193" t="s">
        <v>613</v>
      </c>
      <c r="AD878" s="193" t="s">
        <v>666</v>
      </c>
      <c r="AE878" s="193" t="s">
        <v>606</v>
      </c>
      <c r="AF878" s="193" t="s">
        <v>376</v>
      </c>
      <c r="AG878" s="193" t="s">
        <v>337</v>
      </c>
      <c r="AH878" s="193" t="s">
        <v>293</v>
      </c>
      <c r="AI878" s="193" t="s">
        <v>98</v>
      </c>
      <c r="AJ878" s="193" t="s">
        <v>1</v>
      </c>
      <c r="AK878" s="337" t="s">
        <v>350</v>
      </c>
      <c r="AL878" s="193" t="s">
        <v>167</v>
      </c>
      <c r="AM878" s="193" t="s">
        <v>637</v>
      </c>
      <c r="AN878" s="193" t="s">
        <v>576</v>
      </c>
      <c r="AO878" s="336" t="s">
        <v>92</v>
      </c>
      <c r="AP878" s="193" t="s">
        <v>373</v>
      </c>
      <c r="AQ878" s="193" t="s">
        <v>505</v>
      </c>
      <c r="AR878" s="193" t="s">
        <v>692</v>
      </c>
      <c r="AS878" s="335" t="s">
        <v>150</v>
      </c>
      <c r="AT878" s="193" t="s">
        <v>543</v>
      </c>
      <c r="AU878" s="193" t="s">
        <v>371</v>
      </c>
      <c r="AV878" s="193" t="s">
        <v>533</v>
      </c>
      <c r="AW878" s="193" t="s">
        <v>515</v>
      </c>
      <c r="AX878" s="193" t="s">
        <v>399</v>
      </c>
      <c r="AY878" s="193" t="s">
        <v>283</v>
      </c>
      <c r="AZ878" s="193" t="s">
        <v>546</v>
      </c>
      <c r="BA878" s="193" t="s">
        <v>325</v>
      </c>
      <c r="BD878" s="193" t="s">
        <v>642</v>
      </c>
      <c r="BE878" s="193" t="s">
        <v>151</v>
      </c>
      <c r="BF878" s="193" t="s">
        <v>643</v>
      </c>
      <c r="BG878" s="193" t="s">
        <v>443</v>
      </c>
      <c r="BH878" s="193" t="s">
        <v>167</v>
      </c>
      <c r="BI878" s="193" t="s">
        <v>541</v>
      </c>
      <c r="BJ878" s="193" t="s">
        <v>297</v>
      </c>
      <c r="BK878" s="193" t="s">
        <v>88</v>
      </c>
      <c r="BL878" s="337" t="s">
        <v>635</v>
      </c>
      <c r="BM878" s="193" t="s">
        <v>644</v>
      </c>
      <c r="BN878" s="193" t="s">
        <v>645</v>
      </c>
      <c r="BO878" s="193" t="s">
        <v>512</v>
      </c>
      <c r="BP878" s="336" t="s">
        <v>646</v>
      </c>
      <c r="BQ878" s="193" t="s">
        <v>347</v>
      </c>
      <c r="BR878" s="193" t="s">
        <v>618</v>
      </c>
      <c r="BS878" s="193" t="s">
        <v>238</v>
      </c>
      <c r="BT878" s="335" t="s">
        <v>624</v>
      </c>
      <c r="BU878" s="193" t="s">
        <v>242</v>
      </c>
      <c r="BV878" s="193" t="s">
        <v>245</v>
      </c>
      <c r="BW878" s="193" t="s">
        <v>269</v>
      </c>
      <c r="BX878" s="193" t="s">
        <v>214</v>
      </c>
      <c r="BY878" s="193" t="s">
        <v>519</v>
      </c>
      <c r="BZ878" s="193" t="s">
        <v>514</v>
      </c>
      <c r="CA878" s="193" t="s">
        <v>429</v>
      </c>
      <c r="CB878" s="193" t="s">
        <v>639</v>
      </c>
    </row>
    <row r="879" spans="2:80" x14ac:dyDescent="0.2">
      <c r="B879" s="193" t="s">
        <v>283</v>
      </c>
      <c r="C879" s="193" t="s">
        <v>479</v>
      </c>
      <c r="D879" s="193" t="s">
        <v>268</v>
      </c>
      <c r="E879" s="193" t="s">
        <v>478</v>
      </c>
      <c r="F879" s="193" t="s">
        <v>477</v>
      </c>
      <c r="G879" s="193" t="s">
        <v>567</v>
      </c>
      <c r="H879" s="193" t="s">
        <v>274</v>
      </c>
      <c r="I879" s="337" t="s">
        <v>627</v>
      </c>
      <c r="J879" s="193" t="s">
        <v>542</v>
      </c>
      <c r="K879" s="193" t="s">
        <v>530</v>
      </c>
      <c r="L879" s="193" t="s">
        <v>189</v>
      </c>
      <c r="M879" s="193" t="s">
        <v>571</v>
      </c>
      <c r="N879" s="336" t="s">
        <v>288</v>
      </c>
      <c r="O879" s="193" t="s">
        <v>421</v>
      </c>
      <c r="P879" s="193" t="s">
        <v>537</v>
      </c>
      <c r="Q879" s="193" t="s">
        <v>543</v>
      </c>
      <c r="R879" s="193" t="s">
        <v>700</v>
      </c>
      <c r="S879" s="335" t="s">
        <v>492</v>
      </c>
      <c r="T879" s="193" t="s">
        <v>278</v>
      </c>
      <c r="U879" s="193" t="s">
        <v>322</v>
      </c>
      <c r="V879" s="193" t="s">
        <v>489</v>
      </c>
      <c r="W879" s="193" t="s">
        <v>488</v>
      </c>
      <c r="X879" s="193" t="s">
        <v>487</v>
      </c>
      <c r="Y879" s="193" t="s">
        <v>134</v>
      </c>
      <c r="Z879" s="193" t="s">
        <v>269</v>
      </c>
      <c r="AC879" s="193" t="s">
        <v>629</v>
      </c>
      <c r="AD879" s="193" t="s">
        <v>566</v>
      </c>
      <c r="AE879" s="193" t="s">
        <v>215</v>
      </c>
      <c r="AF879" s="193" t="s">
        <v>686</v>
      </c>
      <c r="AG879" s="193" t="s">
        <v>251</v>
      </c>
      <c r="AH879" s="193" t="s">
        <v>291</v>
      </c>
      <c r="AI879" s="193" t="s">
        <v>96</v>
      </c>
      <c r="AJ879" s="337" t="s">
        <v>232</v>
      </c>
      <c r="AK879" s="193" t="s">
        <v>348</v>
      </c>
      <c r="AL879" s="193" t="s">
        <v>166</v>
      </c>
      <c r="AM879" s="193" t="s">
        <v>228</v>
      </c>
      <c r="AN879" s="193" t="s">
        <v>575</v>
      </c>
      <c r="AO879" s="336" t="s">
        <v>427</v>
      </c>
      <c r="AP879" s="193" t="s">
        <v>654</v>
      </c>
      <c r="AQ879" s="193" t="s">
        <v>265</v>
      </c>
      <c r="AR879" s="193" t="s">
        <v>436</v>
      </c>
      <c r="AS879" s="193" t="s">
        <v>694</v>
      </c>
      <c r="AT879" s="335" t="s">
        <v>492</v>
      </c>
      <c r="AU879" s="193" t="s">
        <v>220</v>
      </c>
      <c r="AV879" s="193" t="s">
        <v>263</v>
      </c>
      <c r="AW879" s="193" t="s">
        <v>89</v>
      </c>
      <c r="AX879" s="193" t="s">
        <v>397</v>
      </c>
      <c r="AY879" s="193" t="s">
        <v>268</v>
      </c>
      <c r="AZ879" s="193" t="s">
        <v>545</v>
      </c>
      <c r="BA879" s="193" t="s">
        <v>440</v>
      </c>
      <c r="BD879" s="193" t="s">
        <v>165</v>
      </c>
      <c r="BE879" s="193" t="s">
        <v>197</v>
      </c>
      <c r="BF879" s="193" t="s">
        <v>192</v>
      </c>
      <c r="BG879" s="193" t="s">
        <v>205</v>
      </c>
      <c r="BH879" s="193" t="s">
        <v>194</v>
      </c>
      <c r="BI879" s="193" t="s">
        <v>202</v>
      </c>
      <c r="BJ879" s="193" t="s">
        <v>196</v>
      </c>
      <c r="BK879" s="337" t="s">
        <v>153</v>
      </c>
      <c r="BL879" s="193" t="s">
        <v>199</v>
      </c>
      <c r="BM879" s="193" t="s">
        <v>189</v>
      </c>
      <c r="BN879" s="193" t="s">
        <v>201</v>
      </c>
      <c r="BO879" s="193" t="s">
        <v>191</v>
      </c>
      <c r="BP879" s="336" t="s">
        <v>204</v>
      </c>
      <c r="BQ879" s="193" t="s">
        <v>85</v>
      </c>
      <c r="BR879" s="193" t="s">
        <v>187</v>
      </c>
      <c r="BS879" s="193" t="s">
        <v>195</v>
      </c>
      <c r="BT879" s="193" t="s">
        <v>172</v>
      </c>
      <c r="BU879" s="335" t="s">
        <v>198</v>
      </c>
      <c r="BV879" s="193" t="s">
        <v>177</v>
      </c>
      <c r="BW879" s="193" t="s">
        <v>182</v>
      </c>
      <c r="BX879" s="193" t="s">
        <v>190</v>
      </c>
      <c r="BY879" s="193" t="s">
        <v>203</v>
      </c>
      <c r="BZ879" s="193" t="s">
        <v>193</v>
      </c>
      <c r="CA879" s="193" t="s">
        <v>188</v>
      </c>
      <c r="CB879" s="193" t="s">
        <v>200</v>
      </c>
    </row>
    <row r="880" spans="2:80" x14ac:dyDescent="0.2">
      <c r="B880" s="193" t="s">
        <v>438</v>
      </c>
      <c r="C880" s="193" t="s">
        <v>546</v>
      </c>
      <c r="D880" s="193" t="s">
        <v>89</v>
      </c>
      <c r="E880" s="193" t="s">
        <v>544</v>
      </c>
      <c r="F880" s="193" t="s">
        <v>325</v>
      </c>
      <c r="G880" s="193" t="s">
        <v>432</v>
      </c>
      <c r="H880" s="337" t="s">
        <v>562</v>
      </c>
      <c r="I880" s="193" t="s">
        <v>614</v>
      </c>
      <c r="J880" s="193" t="s">
        <v>77</v>
      </c>
      <c r="K880" s="193" t="s">
        <v>642</v>
      </c>
      <c r="L880" s="193" t="s">
        <v>459</v>
      </c>
      <c r="M880" s="193" t="s">
        <v>428</v>
      </c>
      <c r="N880" s="336" t="s">
        <v>250</v>
      </c>
      <c r="O880" s="193" t="s">
        <v>583</v>
      </c>
      <c r="P880" s="193" t="s">
        <v>90</v>
      </c>
      <c r="Q880" s="193" t="s">
        <v>83</v>
      </c>
      <c r="R880" s="193" t="s">
        <v>371</v>
      </c>
      <c r="S880" s="193" t="s">
        <v>436</v>
      </c>
      <c r="T880" s="335" t="s">
        <v>696</v>
      </c>
      <c r="U880" s="193" t="s">
        <v>533</v>
      </c>
      <c r="V880" s="193" t="s">
        <v>195</v>
      </c>
      <c r="W880" s="193" t="s">
        <v>71</v>
      </c>
      <c r="X880" s="193" t="s">
        <v>523</v>
      </c>
      <c r="Y880" s="193" t="s">
        <v>410</v>
      </c>
      <c r="Z880" s="193" t="s">
        <v>451</v>
      </c>
      <c r="AC880" s="193" t="s">
        <v>76</v>
      </c>
      <c r="AD880" s="193" t="s">
        <v>585</v>
      </c>
      <c r="AE880" s="193" t="s">
        <v>327</v>
      </c>
      <c r="AF880" s="193" t="s">
        <v>592</v>
      </c>
      <c r="AG880" s="193" t="s">
        <v>674</v>
      </c>
      <c r="AH880" s="193" t="s">
        <v>289</v>
      </c>
      <c r="AI880" s="337" t="s">
        <v>70</v>
      </c>
      <c r="AJ880" s="193" t="s">
        <v>230</v>
      </c>
      <c r="AK880" s="193" t="s">
        <v>123</v>
      </c>
      <c r="AL880" s="193" t="s">
        <v>164</v>
      </c>
      <c r="AM880" s="193" t="s">
        <v>458</v>
      </c>
      <c r="AN880" s="193" t="s">
        <v>285</v>
      </c>
      <c r="AO880" s="336" t="s">
        <v>324</v>
      </c>
      <c r="AP880" s="193" t="s">
        <v>653</v>
      </c>
      <c r="AQ880" s="193" t="s">
        <v>598</v>
      </c>
      <c r="AR880" s="193" t="s">
        <v>457</v>
      </c>
      <c r="AS880" s="193" t="s">
        <v>476</v>
      </c>
      <c r="AT880" s="193" t="s">
        <v>322</v>
      </c>
      <c r="AU880" s="335" t="s">
        <v>696</v>
      </c>
      <c r="AV880" s="193" t="s">
        <v>83</v>
      </c>
      <c r="AW880" s="193" t="s">
        <v>188</v>
      </c>
      <c r="AX880" s="193" t="s">
        <v>156</v>
      </c>
      <c r="AY880" s="193" t="s">
        <v>477</v>
      </c>
      <c r="AZ880" s="193" t="s">
        <v>544</v>
      </c>
      <c r="BA880" s="193" t="s">
        <v>438</v>
      </c>
      <c r="BD880" s="193" t="s">
        <v>547</v>
      </c>
      <c r="BE880" s="193" t="s">
        <v>272</v>
      </c>
      <c r="BF880" s="193" t="s">
        <v>591</v>
      </c>
      <c r="BG880" s="193" t="s">
        <v>690</v>
      </c>
      <c r="BH880" s="193" t="s">
        <v>466</v>
      </c>
      <c r="BI880" s="193" t="s">
        <v>428</v>
      </c>
      <c r="BJ880" s="337" t="s">
        <v>689</v>
      </c>
      <c r="BK880" s="193" t="s">
        <v>213</v>
      </c>
      <c r="BL880" s="193" t="s">
        <v>354</v>
      </c>
      <c r="BM880" s="193" t="s">
        <v>691</v>
      </c>
      <c r="BN880" s="193" t="s">
        <v>576</v>
      </c>
      <c r="BO880" s="193" t="s">
        <v>390</v>
      </c>
      <c r="BP880" s="336" t="s">
        <v>666</v>
      </c>
      <c r="BQ880" s="193" t="s">
        <v>150</v>
      </c>
      <c r="BR880" s="193" t="s">
        <v>649</v>
      </c>
      <c r="BS880" s="193" t="s">
        <v>114</v>
      </c>
      <c r="BT880" s="193" t="s">
        <v>409</v>
      </c>
      <c r="BU880" s="193" t="s">
        <v>105</v>
      </c>
      <c r="BV880" s="335" t="s">
        <v>581</v>
      </c>
      <c r="BW880" s="193" t="s">
        <v>87</v>
      </c>
      <c r="BX880" s="193" t="s">
        <v>346</v>
      </c>
      <c r="BY880" s="193" t="s">
        <v>620</v>
      </c>
      <c r="BZ880" s="193" t="s">
        <v>486</v>
      </c>
      <c r="CA880" s="193" t="s">
        <v>484</v>
      </c>
      <c r="CB880" s="193" t="s">
        <v>479</v>
      </c>
    </row>
    <row r="881" spans="2:80" x14ac:dyDescent="0.2">
      <c r="B881" s="193" t="s">
        <v>439</v>
      </c>
      <c r="C881" s="193" t="s">
        <v>374</v>
      </c>
      <c r="D881" s="193" t="s">
        <v>545</v>
      </c>
      <c r="E881" s="193" t="s">
        <v>398</v>
      </c>
      <c r="F881" s="193" t="s">
        <v>221</v>
      </c>
      <c r="G881" s="337" t="s">
        <v>197</v>
      </c>
      <c r="H881" s="193" t="s">
        <v>661</v>
      </c>
      <c r="I881" s="193" t="s">
        <v>509</v>
      </c>
      <c r="J881" s="193" t="s">
        <v>415</v>
      </c>
      <c r="K881" s="193" t="s">
        <v>648</v>
      </c>
      <c r="L881" s="193" t="s">
        <v>605</v>
      </c>
      <c r="M881" s="193" t="s">
        <v>226</v>
      </c>
      <c r="N881" s="336" t="s">
        <v>493</v>
      </c>
      <c r="O881" s="193" t="s">
        <v>506</v>
      </c>
      <c r="P881" s="193" t="s">
        <v>326</v>
      </c>
      <c r="Q881" s="193" t="s">
        <v>697</v>
      </c>
      <c r="R881" s="193" t="s">
        <v>564</v>
      </c>
      <c r="S881" s="193" t="s">
        <v>220</v>
      </c>
      <c r="T881" s="193" t="s">
        <v>119</v>
      </c>
      <c r="U881" s="335" t="s">
        <v>512</v>
      </c>
      <c r="V881" s="193" t="s">
        <v>449</v>
      </c>
      <c r="W881" s="193" t="s">
        <v>409</v>
      </c>
      <c r="X881" s="193" t="s">
        <v>255</v>
      </c>
      <c r="Y881" s="193" t="s">
        <v>210</v>
      </c>
      <c r="Z881" s="193" t="s">
        <v>450</v>
      </c>
      <c r="AC881" s="193" t="s">
        <v>671</v>
      </c>
      <c r="AD881" s="193" t="s">
        <v>129</v>
      </c>
      <c r="AE881" s="193" t="s">
        <v>647</v>
      </c>
      <c r="AF881" s="193" t="s">
        <v>273</v>
      </c>
      <c r="AG881" s="193" t="s">
        <v>645</v>
      </c>
      <c r="AH881" s="337" t="s">
        <v>292</v>
      </c>
      <c r="AI881" s="193" t="s">
        <v>97</v>
      </c>
      <c r="AJ881" s="193" t="s">
        <v>233</v>
      </c>
      <c r="AK881" s="193" t="s">
        <v>349</v>
      </c>
      <c r="AL881" s="193" t="s">
        <v>142</v>
      </c>
      <c r="AM881" s="193" t="s">
        <v>636</v>
      </c>
      <c r="AN881" s="193" t="s">
        <v>122</v>
      </c>
      <c r="AO881" s="336" t="s">
        <v>622</v>
      </c>
      <c r="AP881" s="193" t="s">
        <v>419</v>
      </c>
      <c r="AQ881" s="193" t="s">
        <v>347</v>
      </c>
      <c r="AR881" s="193" t="s">
        <v>4</v>
      </c>
      <c r="AS881" s="193" t="s">
        <v>119</v>
      </c>
      <c r="AT881" s="193" t="s">
        <v>700</v>
      </c>
      <c r="AU881" s="193" t="s">
        <v>418</v>
      </c>
      <c r="AV881" s="335" t="s">
        <v>512</v>
      </c>
      <c r="AW881" s="193" t="s">
        <v>514</v>
      </c>
      <c r="AX881" s="193" t="s">
        <v>398</v>
      </c>
      <c r="AY881" s="193" t="s">
        <v>479</v>
      </c>
      <c r="AZ881" s="193" t="s">
        <v>125</v>
      </c>
      <c r="BA881" s="193" t="s">
        <v>221</v>
      </c>
      <c r="BD881" s="193" t="s">
        <v>490</v>
      </c>
      <c r="BE881" s="193" t="s">
        <v>344</v>
      </c>
      <c r="BF881" s="193" t="s">
        <v>166</v>
      </c>
      <c r="BG881" s="193" t="s">
        <v>500</v>
      </c>
      <c r="BH881" s="193" t="s">
        <v>0</v>
      </c>
      <c r="BI881" s="337" t="s">
        <v>467</v>
      </c>
      <c r="BJ881" s="193" t="s">
        <v>493</v>
      </c>
      <c r="BK881" s="193" t="s">
        <v>270</v>
      </c>
      <c r="BL881" s="193" t="s">
        <v>495</v>
      </c>
      <c r="BM881" s="193" t="s">
        <v>352</v>
      </c>
      <c r="BN881" s="193" t="s">
        <v>497</v>
      </c>
      <c r="BO881" s="193" t="s">
        <v>427</v>
      </c>
      <c r="BP881" s="336" t="s">
        <v>499</v>
      </c>
      <c r="BQ881" s="193" t="s">
        <v>215</v>
      </c>
      <c r="BR881" s="193" t="s">
        <v>492</v>
      </c>
      <c r="BS881" s="193" t="s">
        <v>110</v>
      </c>
      <c r="BT881" s="193" t="s">
        <v>115</v>
      </c>
      <c r="BU881" s="193" t="s">
        <v>388</v>
      </c>
      <c r="BV881" s="193" t="s">
        <v>106</v>
      </c>
      <c r="BW881" s="335" t="s">
        <v>152</v>
      </c>
      <c r="BX881" s="193" t="s">
        <v>89</v>
      </c>
      <c r="BY881" s="193" t="s">
        <v>498</v>
      </c>
      <c r="BZ881" s="193" t="s">
        <v>494</v>
      </c>
      <c r="CA881" s="193" t="s">
        <v>491</v>
      </c>
      <c r="CB881" s="193" t="s">
        <v>496</v>
      </c>
    </row>
    <row r="882" spans="2:80" x14ac:dyDescent="0.2">
      <c r="B882" s="193" t="s">
        <v>229</v>
      </c>
      <c r="C882" s="193" t="s">
        <v>547</v>
      </c>
      <c r="D882" s="193" t="s">
        <v>254</v>
      </c>
      <c r="E882" s="193" t="s">
        <v>549</v>
      </c>
      <c r="F882" s="337" t="s">
        <v>518</v>
      </c>
      <c r="G882" s="193" t="s">
        <v>295</v>
      </c>
      <c r="H882" s="193" t="s">
        <v>218</v>
      </c>
      <c r="I882" s="193" t="s">
        <v>101</v>
      </c>
      <c r="J882" s="193" t="s">
        <v>353</v>
      </c>
      <c r="K882" s="193" t="s">
        <v>296</v>
      </c>
      <c r="L882" s="193" t="s">
        <v>201</v>
      </c>
      <c r="M882" s="193" t="s">
        <v>651</v>
      </c>
      <c r="N882" s="336" t="s">
        <v>209</v>
      </c>
      <c r="O882" s="193" t="s">
        <v>414</v>
      </c>
      <c r="P882" s="193" t="s">
        <v>508</v>
      </c>
      <c r="Q882" s="193" t="s">
        <v>303</v>
      </c>
      <c r="R882" s="193" t="s">
        <v>359</v>
      </c>
      <c r="S882" s="193" t="s">
        <v>110</v>
      </c>
      <c r="T882" s="193" t="s">
        <v>224</v>
      </c>
      <c r="U882" s="193" t="s">
        <v>305</v>
      </c>
      <c r="V882" s="335" t="s">
        <v>520</v>
      </c>
      <c r="W882" s="193" t="s">
        <v>511</v>
      </c>
      <c r="X882" s="193" t="s">
        <v>406</v>
      </c>
      <c r="Y882" s="193" t="s">
        <v>118</v>
      </c>
      <c r="Z882" s="193" t="s">
        <v>214</v>
      </c>
      <c r="AC882" s="193" t="s">
        <v>437</v>
      </c>
      <c r="AD882" s="193" t="s">
        <v>279</v>
      </c>
      <c r="AE882" s="193" t="s">
        <v>683</v>
      </c>
      <c r="AF882" s="193" t="s">
        <v>690</v>
      </c>
      <c r="AG882" s="337" t="s">
        <v>192</v>
      </c>
      <c r="AH882" s="193" t="s">
        <v>303</v>
      </c>
      <c r="AI882" s="193" t="s">
        <v>87</v>
      </c>
      <c r="AJ882" s="193" t="s">
        <v>126</v>
      </c>
      <c r="AK882" s="193" t="s">
        <v>359</v>
      </c>
      <c r="AL882" s="193" t="s">
        <v>178</v>
      </c>
      <c r="AM882" s="193" t="s">
        <v>472</v>
      </c>
      <c r="AN882" s="193" t="s">
        <v>331</v>
      </c>
      <c r="AO882" s="336" t="s">
        <v>584</v>
      </c>
      <c r="AP882" s="193" t="s">
        <v>557</v>
      </c>
      <c r="AQ882" s="193" t="s">
        <v>597</v>
      </c>
      <c r="AR882" s="193" t="s">
        <v>699</v>
      </c>
      <c r="AS882" s="193" t="s">
        <v>367</v>
      </c>
      <c r="AT882" s="193" t="s">
        <v>386</v>
      </c>
      <c r="AU882" s="193" t="s">
        <v>560</v>
      </c>
      <c r="AV882" s="193" t="s">
        <v>284</v>
      </c>
      <c r="AW882" s="335" t="s">
        <v>520</v>
      </c>
      <c r="AX882" s="193" t="s">
        <v>370</v>
      </c>
      <c r="AY882" s="193" t="s">
        <v>147</v>
      </c>
      <c r="AZ882" s="193" t="s">
        <v>511</v>
      </c>
      <c r="BA882" s="193" t="s">
        <v>447</v>
      </c>
      <c r="BD882" s="193" t="s">
        <v>659</v>
      </c>
      <c r="BE882" s="193" t="s">
        <v>395</v>
      </c>
      <c r="BF882" s="193" t="s">
        <v>660</v>
      </c>
      <c r="BG882" s="193" t="s">
        <v>159</v>
      </c>
      <c r="BH882" s="337" t="s">
        <v>651</v>
      </c>
      <c r="BI882" s="193" t="s">
        <v>357</v>
      </c>
      <c r="BJ882" s="193" t="s">
        <v>657</v>
      </c>
      <c r="BK882" s="193" t="s">
        <v>360</v>
      </c>
      <c r="BL882" s="193" t="s">
        <v>364</v>
      </c>
      <c r="BM882" s="193" t="s">
        <v>71</v>
      </c>
      <c r="BN882" s="193" t="s">
        <v>336</v>
      </c>
      <c r="BO882" s="193" t="s">
        <v>405</v>
      </c>
      <c r="BP882" s="336" t="s">
        <v>399</v>
      </c>
      <c r="BQ882" s="193" t="s">
        <v>504</v>
      </c>
      <c r="BR882" s="193" t="s">
        <v>580</v>
      </c>
      <c r="BS882" s="193" t="s">
        <v>661</v>
      </c>
      <c r="BT882" s="193" t="s">
        <v>279</v>
      </c>
      <c r="BU882" s="193" t="s">
        <v>578</v>
      </c>
      <c r="BV882" s="193" t="s">
        <v>401</v>
      </c>
      <c r="BW882" s="193" t="s">
        <v>95</v>
      </c>
      <c r="BX882" s="335" t="s">
        <v>433</v>
      </c>
      <c r="BY882" s="193" t="s">
        <v>237</v>
      </c>
      <c r="BZ882" s="193" t="s">
        <v>225</v>
      </c>
      <c r="CA882" s="193" t="s">
        <v>571</v>
      </c>
      <c r="CB882" s="193" t="s">
        <v>658</v>
      </c>
    </row>
    <row r="883" spans="2:80" x14ac:dyDescent="0.2">
      <c r="B883" s="193" t="s">
        <v>516</v>
      </c>
      <c r="C883" s="193" t="s">
        <v>402</v>
      </c>
      <c r="D883" s="193" t="s">
        <v>344</v>
      </c>
      <c r="E883" s="337" t="s">
        <v>400</v>
      </c>
      <c r="F883" s="193" t="s">
        <v>313</v>
      </c>
      <c r="G883" s="193" t="s">
        <v>294</v>
      </c>
      <c r="H883" s="193" t="s">
        <v>103</v>
      </c>
      <c r="I883" s="193" t="s">
        <v>170</v>
      </c>
      <c r="J883" s="193" t="s">
        <v>99</v>
      </c>
      <c r="K883" s="193" t="s">
        <v>297</v>
      </c>
      <c r="L883" s="193" t="s">
        <v>453</v>
      </c>
      <c r="M883" s="193" t="s">
        <v>390</v>
      </c>
      <c r="N883" s="336" t="s">
        <v>2</v>
      </c>
      <c r="O883" s="193" t="s">
        <v>587</v>
      </c>
      <c r="P883" s="193" t="s">
        <v>332</v>
      </c>
      <c r="Q883" s="193" t="s">
        <v>302</v>
      </c>
      <c r="R883" s="193" t="s">
        <v>112</v>
      </c>
      <c r="S883" s="193" t="s">
        <v>179</v>
      </c>
      <c r="T883" s="193" t="s">
        <v>109</v>
      </c>
      <c r="U883" s="193" t="s">
        <v>306</v>
      </c>
      <c r="V883" s="193" t="s">
        <v>203</v>
      </c>
      <c r="W883" s="335" t="s">
        <v>336</v>
      </c>
      <c r="X883" s="193" t="s">
        <v>448</v>
      </c>
      <c r="Y883" s="193" t="s">
        <v>391</v>
      </c>
      <c r="Z883" s="193" t="s">
        <v>521</v>
      </c>
      <c r="AC883" s="193" t="s">
        <v>328</v>
      </c>
      <c r="AD883" s="193" t="s">
        <v>664</v>
      </c>
      <c r="AE883" s="193" t="s">
        <v>680</v>
      </c>
      <c r="AF883" s="337" t="s">
        <v>475</v>
      </c>
      <c r="AG883" s="193" t="s">
        <v>151</v>
      </c>
      <c r="AH883" s="193" t="s">
        <v>306</v>
      </c>
      <c r="AI883" s="193" t="s">
        <v>112</v>
      </c>
      <c r="AJ883" s="193" t="s">
        <v>244</v>
      </c>
      <c r="AK883" s="193" t="s">
        <v>360</v>
      </c>
      <c r="AL883" s="193" t="s">
        <v>181</v>
      </c>
      <c r="AM883" s="193" t="s">
        <v>573</v>
      </c>
      <c r="AN883" s="193" t="s">
        <v>580</v>
      </c>
      <c r="AO883" s="336" t="s">
        <v>460</v>
      </c>
      <c r="AP883" s="193" t="s">
        <v>507</v>
      </c>
      <c r="AQ883" s="193" t="s">
        <v>212</v>
      </c>
      <c r="AR883" s="193" t="s">
        <v>227</v>
      </c>
      <c r="AS883" s="193" t="s">
        <v>504</v>
      </c>
      <c r="AT883" s="193" t="s">
        <v>452</v>
      </c>
      <c r="AU883" s="193" t="s">
        <v>693</v>
      </c>
      <c r="AV883" s="193" t="s">
        <v>318</v>
      </c>
      <c r="AW883" s="193" t="s">
        <v>521</v>
      </c>
      <c r="AX883" s="335" t="s">
        <v>336</v>
      </c>
      <c r="AY883" s="193" t="s">
        <v>456</v>
      </c>
      <c r="AZ883" s="193" t="s">
        <v>553</v>
      </c>
      <c r="BA883" s="193" t="s">
        <v>321</v>
      </c>
      <c r="BD883" s="193" t="s">
        <v>2</v>
      </c>
      <c r="BE883" s="193" t="s">
        <v>251</v>
      </c>
      <c r="BF883" s="193" t="s">
        <v>263</v>
      </c>
      <c r="BG883" s="337" t="s">
        <v>222</v>
      </c>
      <c r="BH883" s="193" t="s">
        <v>265</v>
      </c>
      <c r="BI883" s="193" t="s">
        <v>255</v>
      </c>
      <c r="BJ883" s="193" t="s">
        <v>266</v>
      </c>
      <c r="BK883" s="193" t="s">
        <v>258</v>
      </c>
      <c r="BL883" s="193" t="s">
        <v>249</v>
      </c>
      <c r="BM883" s="193" t="s">
        <v>161</v>
      </c>
      <c r="BN883" s="193" t="s">
        <v>73</v>
      </c>
      <c r="BO883" s="193" t="s">
        <v>262</v>
      </c>
      <c r="BP883" s="336" t="s">
        <v>253</v>
      </c>
      <c r="BQ883" s="193" t="s">
        <v>268</v>
      </c>
      <c r="BR883" s="193" t="s">
        <v>260</v>
      </c>
      <c r="BS883" s="193" t="s">
        <v>96</v>
      </c>
      <c r="BT883" s="193" t="s">
        <v>257</v>
      </c>
      <c r="BU883" s="193" t="s">
        <v>252</v>
      </c>
      <c r="BV883" s="193" t="s">
        <v>264</v>
      </c>
      <c r="BW883" s="193" t="s">
        <v>254</v>
      </c>
      <c r="BX883" s="193" t="s">
        <v>261</v>
      </c>
      <c r="BY883" s="335" t="s">
        <v>256</v>
      </c>
      <c r="BZ883" s="193" t="s">
        <v>267</v>
      </c>
      <c r="CA883" s="193" t="s">
        <v>259</v>
      </c>
      <c r="CB883" s="193" t="s">
        <v>250</v>
      </c>
    </row>
    <row r="884" spans="2:80" x14ac:dyDescent="0.2">
      <c r="B884" s="193" t="s">
        <v>482</v>
      </c>
      <c r="C884" s="193" t="s">
        <v>379</v>
      </c>
      <c r="D884" s="337" t="s">
        <v>481</v>
      </c>
      <c r="E884" s="193" t="s">
        <v>480</v>
      </c>
      <c r="F884" s="193" t="s">
        <v>160</v>
      </c>
      <c r="G884" s="193" t="s">
        <v>153</v>
      </c>
      <c r="H884" s="193" t="s">
        <v>237</v>
      </c>
      <c r="I884" s="193" t="s">
        <v>236</v>
      </c>
      <c r="J884" s="193" t="s">
        <v>235</v>
      </c>
      <c r="K884" s="193" t="s">
        <v>234</v>
      </c>
      <c r="L884" s="193" t="s">
        <v>609</v>
      </c>
      <c r="M884" s="193" t="s">
        <v>141</v>
      </c>
      <c r="N884" s="336" t="s">
        <v>499</v>
      </c>
      <c r="O884" s="193" t="s">
        <v>470</v>
      </c>
      <c r="P884" s="193" t="s">
        <v>319</v>
      </c>
      <c r="Q884" s="193" t="s">
        <v>244</v>
      </c>
      <c r="R884" s="193" t="s">
        <v>243</v>
      </c>
      <c r="S884" s="193" t="s">
        <v>154</v>
      </c>
      <c r="T884" s="193" t="s">
        <v>126</v>
      </c>
      <c r="U884" s="193" t="s">
        <v>242</v>
      </c>
      <c r="V884" s="193" t="s">
        <v>456</v>
      </c>
      <c r="W884" s="193" t="s">
        <v>486</v>
      </c>
      <c r="X884" s="335" t="s">
        <v>262</v>
      </c>
      <c r="Y884" s="193" t="s">
        <v>147</v>
      </c>
      <c r="Z884" s="193" t="s">
        <v>485</v>
      </c>
      <c r="AC884" s="193" t="s">
        <v>685</v>
      </c>
      <c r="AD884" s="193" t="s">
        <v>252</v>
      </c>
      <c r="AE884" s="337" t="s">
        <v>338</v>
      </c>
      <c r="AF884" s="193" t="s">
        <v>672</v>
      </c>
      <c r="AG884" s="193" t="s">
        <v>0</v>
      </c>
      <c r="AH884" s="193" t="s">
        <v>304</v>
      </c>
      <c r="AI884" s="193" t="s">
        <v>110</v>
      </c>
      <c r="AJ884" s="193" t="s">
        <v>154</v>
      </c>
      <c r="AK884" s="193" t="s">
        <v>249</v>
      </c>
      <c r="AL884" s="193" t="s">
        <v>179</v>
      </c>
      <c r="AM884" s="193" t="s">
        <v>494</v>
      </c>
      <c r="AN884" s="193" t="s">
        <v>579</v>
      </c>
      <c r="AO884" s="336" t="s">
        <v>73</v>
      </c>
      <c r="AP884" s="193" t="s">
        <v>612</v>
      </c>
      <c r="AQ884" s="193" t="s">
        <v>539</v>
      </c>
      <c r="AR884" s="193" t="s">
        <v>498</v>
      </c>
      <c r="AS884" s="193" t="s">
        <v>91</v>
      </c>
      <c r="AT884" s="193" t="s">
        <v>260</v>
      </c>
      <c r="AU884" s="193" t="s">
        <v>538</v>
      </c>
      <c r="AV884" s="193" t="s">
        <v>698</v>
      </c>
      <c r="AW884" s="193" t="s">
        <v>491</v>
      </c>
      <c r="AX884" s="193" t="s">
        <v>406</v>
      </c>
      <c r="AY884" s="335" t="s">
        <v>262</v>
      </c>
      <c r="AZ884" s="193" t="s">
        <v>75</v>
      </c>
      <c r="BA884" s="193" t="s">
        <v>448</v>
      </c>
      <c r="BD884" s="193" t="s">
        <v>621</v>
      </c>
      <c r="BE884" s="193" t="s">
        <v>470</v>
      </c>
      <c r="BF884" s="337" t="s">
        <v>663</v>
      </c>
      <c r="BG884" s="193" t="s">
        <v>278</v>
      </c>
      <c r="BH884" s="193" t="s">
        <v>594</v>
      </c>
      <c r="BI884" s="193" t="s">
        <v>363</v>
      </c>
      <c r="BJ884" s="193" t="s">
        <v>555</v>
      </c>
      <c r="BK884" s="193" t="s">
        <v>356</v>
      </c>
      <c r="BL884" s="193" t="s">
        <v>656</v>
      </c>
      <c r="BM884" s="193" t="s">
        <v>224</v>
      </c>
      <c r="BN884" s="193" t="s">
        <v>163</v>
      </c>
      <c r="BO884" s="193" t="s">
        <v>650</v>
      </c>
      <c r="BP884" s="336" t="s">
        <v>552</v>
      </c>
      <c r="BQ884" s="193" t="s">
        <v>394</v>
      </c>
      <c r="BR884" s="193" t="s">
        <v>544</v>
      </c>
      <c r="BS884" s="193" t="s">
        <v>400</v>
      </c>
      <c r="BT884" s="193" t="s">
        <v>70</v>
      </c>
      <c r="BU884" s="193" t="s">
        <v>632</v>
      </c>
      <c r="BV884" s="193" t="s">
        <v>668</v>
      </c>
      <c r="BW884" s="193" t="s">
        <v>536</v>
      </c>
      <c r="BX884" s="193" t="s">
        <v>506</v>
      </c>
      <c r="BY884" s="193" t="s">
        <v>667</v>
      </c>
      <c r="BZ884" s="335" t="s">
        <v>335</v>
      </c>
      <c r="CA884" s="193" t="s">
        <v>102</v>
      </c>
      <c r="CB884" s="193" t="s">
        <v>670</v>
      </c>
    </row>
    <row r="885" spans="2:80" x14ac:dyDescent="0.2">
      <c r="B885" s="193" t="s">
        <v>441</v>
      </c>
      <c r="C885" s="337" t="s">
        <v>286</v>
      </c>
      <c r="D885" s="193" t="s">
        <v>517</v>
      </c>
      <c r="E885" s="193" t="s">
        <v>133</v>
      </c>
      <c r="F885" s="193" t="s">
        <v>443</v>
      </c>
      <c r="G885" s="193" t="s">
        <v>168</v>
      </c>
      <c r="H885" s="193" t="s">
        <v>354</v>
      </c>
      <c r="I885" s="193" t="s">
        <v>267</v>
      </c>
      <c r="J885" s="193" t="s">
        <v>351</v>
      </c>
      <c r="K885" s="193" t="s">
        <v>171</v>
      </c>
      <c r="L885" s="193" t="s">
        <v>540</v>
      </c>
      <c r="M885" s="193" t="s">
        <v>368</v>
      </c>
      <c r="N885" s="336" t="s">
        <v>574</v>
      </c>
      <c r="O885" s="193" t="s">
        <v>271</v>
      </c>
      <c r="P885" s="193" t="s">
        <v>529</v>
      </c>
      <c r="Q885" s="193" t="s">
        <v>177</v>
      </c>
      <c r="R885" s="193" t="s">
        <v>360</v>
      </c>
      <c r="S885" s="193" t="s">
        <v>304</v>
      </c>
      <c r="T885" s="193" t="s">
        <v>358</v>
      </c>
      <c r="U885" s="193" t="s">
        <v>181</v>
      </c>
      <c r="V885" s="193" t="s">
        <v>276</v>
      </c>
      <c r="W885" s="193" t="s">
        <v>553</v>
      </c>
      <c r="X885" s="193" t="s">
        <v>491</v>
      </c>
      <c r="Y885" s="335" t="s">
        <v>552</v>
      </c>
      <c r="Z885" s="193" t="s">
        <v>321</v>
      </c>
      <c r="AC885" s="193" t="s">
        <v>216</v>
      </c>
      <c r="AD885" s="337" t="s">
        <v>668</v>
      </c>
      <c r="AE885" s="193" t="s">
        <v>396</v>
      </c>
      <c r="AF885" s="193" t="s">
        <v>130</v>
      </c>
      <c r="AG885" s="193" t="s">
        <v>675</v>
      </c>
      <c r="AH885" s="193" t="s">
        <v>302</v>
      </c>
      <c r="AI885" s="193" t="s">
        <v>109</v>
      </c>
      <c r="AJ885" s="193" t="s">
        <v>242</v>
      </c>
      <c r="AK885" s="193" t="s">
        <v>358</v>
      </c>
      <c r="AL885" s="193" t="s">
        <v>177</v>
      </c>
      <c r="AM885" s="193" t="s">
        <v>190</v>
      </c>
      <c r="AN885" s="193" t="s">
        <v>422</v>
      </c>
      <c r="AO885" s="336" t="s">
        <v>430</v>
      </c>
      <c r="AP885" s="193" t="s">
        <v>650</v>
      </c>
      <c r="AQ885" s="193" t="s">
        <v>602</v>
      </c>
      <c r="AR885" s="193" t="s">
        <v>200</v>
      </c>
      <c r="AS885" s="193" t="s">
        <v>413</v>
      </c>
      <c r="AT885" s="193" t="s">
        <v>701</v>
      </c>
      <c r="AU885" s="193" t="s">
        <v>163</v>
      </c>
      <c r="AV885" s="193" t="s">
        <v>469</v>
      </c>
      <c r="AW885" s="193" t="s">
        <v>203</v>
      </c>
      <c r="AX885" s="193" t="s">
        <v>391</v>
      </c>
      <c r="AY885" s="193" t="s">
        <v>485</v>
      </c>
      <c r="AZ885" s="335" t="s">
        <v>552</v>
      </c>
      <c r="BA885" s="193" t="s">
        <v>276</v>
      </c>
      <c r="BD885" s="193" t="s">
        <v>527</v>
      </c>
      <c r="BE885" s="337" t="s">
        <v>505</v>
      </c>
      <c r="BF885" s="193" t="s">
        <v>529</v>
      </c>
      <c r="BG885" s="193" t="s">
        <v>337</v>
      </c>
      <c r="BH885" s="193" t="s">
        <v>533</v>
      </c>
      <c r="BI885" s="193" t="s">
        <v>306</v>
      </c>
      <c r="BJ885" s="193" t="s">
        <v>310</v>
      </c>
      <c r="BK885" s="193" t="s">
        <v>471</v>
      </c>
      <c r="BL885" s="193" t="s">
        <v>301</v>
      </c>
      <c r="BM885" s="193" t="s">
        <v>280</v>
      </c>
      <c r="BN885" s="193" t="s">
        <v>221</v>
      </c>
      <c r="BO885" s="193" t="s">
        <v>528</v>
      </c>
      <c r="BP885" s="336" t="s">
        <v>525</v>
      </c>
      <c r="BQ885" s="193" t="s">
        <v>434</v>
      </c>
      <c r="BR885" s="193" t="s">
        <v>446</v>
      </c>
      <c r="BS885" s="193" t="s">
        <v>532</v>
      </c>
      <c r="BT885" s="193" t="s">
        <v>160</v>
      </c>
      <c r="BU885" s="193" t="s">
        <v>230</v>
      </c>
      <c r="BV885" s="193" t="s">
        <v>530</v>
      </c>
      <c r="BW885" s="193" t="s">
        <v>396</v>
      </c>
      <c r="BX885" s="193" t="s">
        <v>531</v>
      </c>
      <c r="BY885" s="193" t="s">
        <v>524</v>
      </c>
      <c r="BZ885" s="193" t="s">
        <v>72</v>
      </c>
      <c r="CA885" s="335" t="s">
        <v>526</v>
      </c>
      <c r="CB885" s="193" t="s">
        <v>296</v>
      </c>
    </row>
    <row r="886" spans="2:80" x14ac:dyDescent="0.2">
      <c r="B886" s="337" t="s">
        <v>194</v>
      </c>
      <c r="C886" s="193" t="s">
        <v>401</v>
      </c>
      <c r="D886" s="193" t="s">
        <v>548</v>
      </c>
      <c r="E886" s="193" t="s">
        <v>93</v>
      </c>
      <c r="F886" s="193" t="s">
        <v>442</v>
      </c>
      <c r="G886" s="193" t="s">
        <v>169</v>
      </c>
      <c r="H886" s="193" t="s">
        <v>100</v>
      </c>
      <c r="I886" s="193" t="s">
        <v>352</v>
      </c>
      <c r="J886" s="193" t="s">
        <v>102</v>
      </c>
      <c r="K886" s="193" t="s">
        <v>81</v>
      </c>
      <c r="L886" s="193" t="s">
        <v>74</v>
      </c>
      <c r="M886" s="193" t="s">
        <v>561</v>
      </c>
      <c r="N886" s="336" t="s">
        <v>431</v>
      </c>
      <c r="O886" s="193" t="s">
        <v>139</v>
      </c>
      <c r="P886" s="193" t="s">
        <v>618</v>
      </c>
      <c r="Q886" s="193" t="s">
        <v>178</v>
      </c>
      <c r="R886" s="193" t="s">
        <v>87</v>
      </c>
      <c r="S886" s="193" t="s">
        <v>249</v>
      </c>
      <c r="T886" s="193" t="s">
        <v>111</v>
      </c>
      <c r="U886" s="193" t="s">
        <v>180</v>
      </c>
      <c r="V886" s="193" t="s">
        <v>447</v>
      </c>
      <c r="W886" s="193" t="s">
        <v>370</v>
      </c>
      <c r="X886" s="193" t="s">
        <v>75</v>
      </c>
      <c r="Y886" s="193" t="s">
        <v>407</v>
      </c>
      <c r="Z886" s="335" t="s">
        <v>434</v>
      </c>
      <c r="AC886" s="337" t="s">
        <v>687</v>
      </c>
      <c r="AD886" s="193" t="s">
        <v>420</v>
      </c>
      <c r="AE886" s="193" t="s">
        <v>377</v>
      </c>
      <c r="AF886" s="193" t="s">
        <v>84</v>
      </c>
      <c r="AG886" s="193" t="s">
        <v>676</v>
      </c>
      <c r="AH886" s="193" t="s">
        <v>305</v>
      </c>
      <c r="AI886" s="193" t="s">
        <v>111</v>
      </c>
      <c r="AJ886" s="193" t="s">
        <v>243</v>
      </c>
      <c r="AK886" s="193" t="s">
        <v>224</v>
      </c>
      <c r="AL886" s="193" t="s">
        <v>180</v>
      </c>
      <c r="AM886" s="193" t="s">
        <v>639</v>
      </c>
      <c r="AN886" s="193" t="s">
        <v>389</v>
      </c>
      <c r="AO886" s="336" t="s">
        <v>620</v>
      </c>
      <c r="AP886" s="193" t="s">
        <v>128</v>
      </c>
      <c r="AQ886" s="193" t="s">
        <v>525</v>
      </c>
      <c r="AR886" s="193" t="s">
        <v>429</v>
      </c>
      <c r="AS886" s="193" t="s">
        <v>695</v>
      </c>
      <c r="AT886" s="193" t="s">
        <v>346</v>
      </c>
      <c r="AU886" s="193" t="s">
        <v>138</v>
      </c>
      <c r="AV886" s="193" t="s">
        <v>528</v>
      </c>
      <c r="AW886" s="193" t="s">
        <v>214</v>
      </c>
      <c r="AX886" s="193" t="s">
        <v>407</v>
      </c>
      <c r="AY886" s="193" t="s">
        <v>486</v>
      </c>
      <c r="AZ886" s="193" t="s">
        <v>118</v>
      </c>
      <c r="BA886" s="335" t="s">
        <v>434</v>
      </c>
      <c r="BD886" s="337" t="s">
        <v>697</v>
      </c>
      <c r="BE886" s="193" t="s">
        <v>535</v>
      </c>
      <c r="BF886" s="193" t="s">
        <v>599</v>
      </c>
      <c r="BG886" s="193" t="s">
        <v>74</v>
      </c>
      <c r="BH886" s="193" t="s">
        <v>631</v>
      </c>
      <c r="BI886" s="193" t="s">
        <v>615</v>
      </c>
      <c r="BJ886" s="193" t="s">
        <v>244</v>
      </c>
      <c r="BK886" s="193" t="s">
        <v>248</v>
      </c>
      <c r="BL886" s="193" t="s">
        <v>489</v>
      </c>
      <c r="BM886" s="193" t="s">
        <v>241</v>
      </c>
      <c r="BN886" s="193" t="s">
        <v>277</v>
      </c>
      <c r="BO886" s="193" t="s">
        <v>513</v>
      </c>
      <c r="BP886" s="336" t="s">
        <v>699</v>
      </c>
      <c r="BQ886" s="193" t="s">
        <v>472</v>
      </c>
      <c r="BR886" s="193" t="s">
        <v>520</v>
      </c>
      <c r="BS886" s="193" t="s">
        <v>675</v>
      </c>
      <c r="BT886" s="193" t="s">
        <v>223</v>
      </c>
      <c r="BU886" s="193" t="s">
        <v>441</v>
      </c>
      <c r="BV886" s="193" t="s">
        <v>164</v>
      </c>
      <c r="BW886" s="193" t="s">
        <v>432</v>
      </c>
      <c r="BX886" s="193" t="s">
        <v>294</v>
      </c>
      <c r="BY886" s="193" t="s">
        <v>688</v>
      </c>
      <c r="BZ886" s="193" t="s">
        <v>162</v>
      </c>
      <c r="CA886" s="193" t="s">
        <v>652</v>
      </c>
      <c r="CB886" s="335" t="s">
        <v>638</v>
      </c>
    </row>
    <row r="889" spans="2:80" x14ac:dyDescent="0.2">
      <c r="B889" s="332" t="s">
        <v>679</v>
      </c>
      <c r="C889" s="332" t="s">
        <v>211</v>
      </c>
      <c r="D889" s="332" t="s">
        <v>596</v>
      </c>
      <c r="E889" s="332" t="s">
        <v>590</v>
      </c>
      <c r="F889" s="332" t="s">
        <v>320</v>
      </c>
      <c r="G889" s="332" t="s">
        <v>308</v>
      </c>
      <c r="H889" s="332" t="s">
        <v>94</v>
      </c>
      <c r="I889" s="332" t="s">
        <v>246</v>
      </c>
      <c r="J889" s="332" t="s">
        <v>361</v>
      </c>
      <c r="K889" s="332" t="s">
        <v>185</v>
      </c>
      <c r="L889" s="332" t="s">
        <v>455</v>
      </c>
      <c r="M889" s="332" t="s">
        <v>281</v>
      </c>
      <c r="N889" s="332" t="s">
        <v>617</v>
      </c>
      <c r="O889" s="332" t="s">
        <v>120</v>
      </c>
      <c r="P889" s="332" t="s">
        <v>383</v>
      </c>
      <c r="Q889" s="332" t="s">
        <v>204</v>
      </c>
      <c r="R889" s="332" t="s">
        <v>150</v>
      </c>
      <c r="S889" s="332" t="s">
        <v>492</v>
      </c>
      <c r="T889" s="332" t="s">
        <v>696</v>
      </c>
      <c r="U889" s="332" t="s">
        <v>512</v>
      </c>
      <c r="V889" s="332" t="s">
        <v>520</v>
      </c>
      <c r="W889" s="332" t="s">
        <v>336</v>
      </c>
      <c r="X889" s="332" t="s">
        <v>262</v>
      </c>
      <c r="Y889" s="332" t="s">
        <v>552</v>
      </c>
      <c r="Z889" s="332" t="s">
        <v>434</v>
      </c>
      <c r="AC889" s="193" t="s">
        <v>679</v>
      </c>
      <c r="AD889" s="193" t="s">
        <v>211</v>
      </c>
      <c r="AE889" s="193" t="s">
        <v>596</v>
      </c>
      <c r="AF889" s="193" t="s">
        <v>590</v>
      </c>
      <c r="AG889" s="193" t="s">
        <v>320</v>
      </c>
      <c r="AH889" s="193" t="s">
        <v>308</v>
      </c>
      <c r="AI889" s="193" t="s">
        <v>94</v>
      </c>
      <c r="AJ889" s="193" t="s">
        <v>246</v>
      </c>
      <c r="AK889" s="193" t="s">
        <v>361</v>
      </c>
      <c r="AL889" s="193" t="s">
        <v>185</v>
      </c>
      <c r="AM889" s="193" t="s">
        <v>455</v>
      </c>
      <c r="AN889" s="193" t="s">
        <v>281</v>
      </c>
      <c r="AO889" s="193" t="s">
        <v>617</v>
      </c>
      <c r="AP889" s="193" t="s">
        <v>120</v>
      </c>
      <c r="AQ889" s="193" t="s">
        <v>383</v>
      </c>
      <c r="AR889" s="193" t="s">
        <v>204</v>
      </c>
      <c r="AS889" s="193" t="s">
        <v>150</v>
      </c>
      <c r="AT889" s="193" t="s">
        <v>492</v>
      </c>
      <c r="AU889" s="193" t="s">
        <v>696</v>
      </c>
      <c r="AV889" s="193" t="s">
        <v>512</v>
      </c>
      <c r="AW889" s="193" t="s">
        <v>520</v>
      </c>
      <c r="AX889" s="193" t="s">
        <v>336</v>
      </c>
      <c r="AY889" s="193" t="s">
        <v>262</v>
      </c>
      <c r="AZ889" s="193" t="s">
        <v>552</v>
      </c>
      <c r="BA889" s="193" t="s">
        <v>434</v>
      </c>
      <c r="BD889" s="193" t="s">
        <v>212</v>
      </c>
      <c r="BE889" s="193" t="s">
        <v>597</v>
      </c>
      <c r="BF889" s="193" t="s">
        <v>557</v>
      </c>
      <c r="BG889" s="193" t="s">
        <v>539</v>
      </c>
      <c r="BH889" s="193" t="s">
        <v>584</v>
      </c>
      <c r="BI889" s="193" t="s">
        <v>654</v>
      </c>
      <c r="BJ889" s="193" t="s">
        <v>419</v>
      </c>
      <c r="BK889" s="193" t="s">
        <v>637</v>
      </c>
      <c r="BL889" s="193" t="s">
        <v>92</v>
      </c>
      <c r="BM889" s="193" t="s">
        <v>373</v>
      </c>
      <c r="BN889" s="193" t="s">
        <v>455</v>
      </c>
      <c r="BO889" s="193" t="s">
        <v>281</v>
      </c>
      <c r="BP889" s="193" t="s">
        <v>617</v>
      </c>
      <c r="BQ889" s="193" t="s">
        <v>120</v>
      </c>
      <c r="BR889" s="193" t="s">
        <v>383</v>
      </c>
      <c r="BS889" s="193" t="s">
        <v>568</v>
      </c>
      <c r="BT889" s="193" t="s">
        <v>624</v>
      </c>
      <c r="BU889" s="193" t="s">
        <v>198</v>
      </c>
      <c r="BV889" s="193" t="s">
        <v>581</v>
      </c>
      <c r="BW889" s="193" t="s">
        <v>152</v>
      </c>
      <c r="BX889" s="193" t="s">
        <v>433</v>
      </c>
      <c r="BY889" s="193" t="s">
        <v>256</v>
      </c>
      <c r="BZ889" s="193" t="s">
        <v>335</v>
      </c>
      <c r="CA889" s="193" t="s">
        <v>526</v>
      </c>
      <c r="CB889" s="193" t="s">
        <v>638</v>
      </c>
    </row>
    <row r="890" spans="2:80" x14ac:dyDescent="0.2">
      <c r="B890" s="332" t="s">
        <v>194</v>
      </c>
      <c r="C890" s="332" t="s">
        <v>286</v>
      </c>
      <c r="D890" s="332" t="s">
        <v>481</v>
      </c>
      <c r="E890" s="332" t="s">
        <v>400</v>
      </c>
      <c r="F890" s="332" t="s">
        <v>518</v>
      </c>
      <c r="G890" s="332" t="s">
        <v>197</v>
      </c>
      <c r="H890" s="332" t="s">
        <v>562</v>
      </c>
      <c r="I890" s="332" t="s">
        <v>627</v>
      </c>
      <c r="J890" s="332" t="s">
        <v>632</v>
      </c>
      <c r="K890" s="332" t="s">
        <v>392</v>
      </c>
      <c r="L890" s="332" t="s">
        <v>205</v>
      </c>
      <c r="M890" s="332" t="s">
        <v>563</v>
      </c>
      <c r="N890" s="332" t="s">
        <v>617</v>
      </c>
      <c r="O890" s="332" t="s">
        <v>536</v>
      </c>
      <c r="P890" s="332" t="s">
        <v>158</v>
      </c>
      <c r="Q890" s="332" t="s">
        <v>165</v>
      </c>
      <c r="R890" s="332" t="s">
        <v>350</v>
      </c>
      <c r="S890" s="332" t="s">
        <v>232</v>
      </c>
      <c r="T890" s="332" t="s">
        <v>70</v>
      </c>
      <c r="U890" s="332" t="s">
        <v>292</v>
      </c>
      <c r="V890" s="332" t="s">
        <v>192</v>
      </c>
      <c r="W890" s="332" t="s">
        <v>475</v>
      </c>
      <c r="X890" s="332" t="s">
        <v>338</v>
      </c>
      <c r="Y890" s="332" t="s">
        <v>668</v>
      </c>
      <c r="Z890" s="332" t="s">
        <v>687</v>
      </c>
      <c r="AC890" s="193" t="s">
        <v>687</v>
      </c>
      <c r="AD890" s="193" t="s">
        <v>668</v>
      </c>
      <c r="AE890" s="193" t="s">
        <v>338</v>
      </c>
      <c r="AF890" s="193" t="s">
        <v>475</v>
      </c>
      <c r="AG890" s="193" t="s">
        <v>192</v>
      </c>
      <c r="AH890" s="193" t="s">
        <v>292</v>
      </c>
      <c r="AI890" s="193" t="s">
        <v>70</v>
      </c>
      <c r="AJ890" s="193" t="s">
        <v>232</v>
      </c>
      <c r="AK890" s="193" t="s">
        <v>350</v>
      </c>
      <c r="AL890" s="193" t="s">
        <v>165</v>
      </c>
      <c r="AM890" s="193" t="s">
        <v>158</v>
      </c>
      <c r="AN890" s="193" t="s">
        <v>536</v>
      </c>
      <c r="AO890" s="193" t="s">
        <v>617</v>
      </c>
      <c r="AP890" s="193" t="s">
        <v>563</v>
      </c>
      <c r="AQ890" s="193" t="s">
        <v>205</v>
      </c>
      <c r="AR890" s="193" t="s">
        <v>392</v>
      </c>
      <c r="AS890" s="193" t="s">
        <v>632</v>
      </c>
      <c r="AT890" s="193" t="s">
        <v>627</v>
      </c>
      <c r="AU890" s="193" t="s">
        <v>562</v>
      </c>
      <c r="AV890" s="193" t="s">
        <v>197</v>
      </c>
      <c r="AW890" s="193" t="s">
        <v>518</v>
      </c>
      <c r="AX890" s="193" t="s">
        <v>400</v>
      </c>
      <c r="AY890" s="193" t="s">
        <v>481</v>
      </c>
      <c r="AZ890" s="193" t="s">
        <v>286</v>
      </c>
      <c r="BA890" s="193" t="s">
        <v>194</v>
      </c>
      <c r="BD890" s="193" t="s">
        <v>697</v>
      </c>
      <c r="BE890" s="193" t="s">
        <v>505</v>
      </c>
      <c r="BF890" s="193" t="s">
        <v>663</v>
      </c>
      <c r="BG890" s="193" t="s">
        <v>222</v>
      </c>
      <c r="BH890" s="193" t="s">
        <v>651</v>
      </c>
      <c r="BI890" s="193" t="s">
        <v>467</v>
      </c>
      <c r="BJ890" s="193" t="s">
        <v>689</v>
      </c>
      <c r="BK890" s="193" t="s">
        <v>153</v>
      </c>
      <c r="BL890" s="193" t="s">
        <v>635</v>
      </c>
      <c r="BM890" s="193" t="s">
        <v>655</v>
      </c>
      <c r="BN890" s="193" t="s">
        <v>442</v>
      </c>
      <c r="BO890" s="193" t="s">
        <v>77</v>
      </c>
      <c r="BP890" s="193" t="s">
        <v>617</v>
      </c>
      <c r="BQ890" s="193" t="s">
        <v>98</v>
      </c>
      <c r="BR890" s="193" t="s">
        <v>437</v>
      </c>
      <c r="BS890" s="193" t="s">
        <v>331</v>
      </c>
      <c r="BT890" s="193" t="s">
        <v>444</v>
      </c>
      <c r="BU890" s="193" t="s">
        <v>701</v>
      </c>
      <c r="BV890" s="193" t="s">
        <v>391</v>
      </c>
      <c r="BW890" s="193" t="s">
        <v>397</v>
      </c>
      <c r="BX890" s="193" t="s">
        <v>107</v>
      </c>
      <c r="BY890" s="193" t="s">
        <v>304</v>
      </c>
      <c r="BZ890" s="193" t="s">
        <v>488</v>
      </c>
      <c r="CA890" s="193" t="s">
        <v>640</v>
      </c>
      <c r="CB890" s="193" t="s">
        <v>287</v>
      </c>
    </row>
    <row r="900" spans="2:80" x14ac:dyDescent="0.2">
      <c r="N900" s="345">
        <v>12</v>
      </c>
      <c r="AO900" s="345">
        <v>28</v>
      </c>
      <c r="BP900" s="345">
        <v>44</v>
      </c>
    </row>
    <row r="903" spans="2:80" ht="15.75" x14ac:dyDescent="0.25">
      <c r="N903" s="329" t="s">
        <v>772</v>
      </c>
      <c r="AO903" s="329" t="s">
        <v>774</v>
      </c>
      <c r="BP903" s="329" t="s">
        <v>776</v>
      </c>
    </row>
    <row r="904" spans="2:80" ht="15" x14ac:dyDescent="0.25">
      <c r="N904" s="330" t="s">
        <v>857</v>
      </c>
      <c r="AO904" s="330" t="s">
        <v>857</v>
      </c>
      <c r="BP904" s="330" t="s">
        <v>857</v>
      </c>
    </row>
    <row r="906" spans="2:80" ht="15" x14ac:dyDescent="0.25">
      <c r="B906" s="24">
        <v>1</v>
      </c>
      <c r="C906" s="24">
        <v>68</v>
      </c>
      <c r="D906" s="24">
        <v>110</v>
      </c>
      <c r="E906" s="24">
        <v>47</v>
      </c>
      <c r="F906" s="24">
        <v>89</v>
      </c>
      <c r="G906" s="24">
        <v>258</v>
      </c>
      <c r="H906" s="24">
        <v>325</v>
      </c>
      <c r="I906" s="24">
        <v>362</v>
      </c>
      <c r="J906" s="24">
        <v>279</v>
      </c>
      <c r="K906" s="24">
        <v>341</v>
      </c>
      <c r="L906" s="24">
        <v>515</v>
      </c>
      <c r="M906" s="24">
        <v>552</v>
      </c>
      <c r="N906" s="24">
        <v>619</v>
      </c>
      <c r="O906" s="24">
        <v>531</v>
      </c>
      <c r="P906" s="24">
        <v>598</v>
      </c>
      <c r="Q906" s="24">
        <v>142</v>
      </c>
      <c r="R906" s="24">
        <v>184</v>
      </c>
      <c r="S906" s="24">
        <v>246</v>
      </c>
      <c r="T906" s="24">
        <v>163</v>
      </c>
      <c r="U906" s="24">
        <v>205</v>
      </c>
      <c r="V906" s="24">
        <v>399</v>
      </c>
      <c r="W906" s="24">
        <v>436</v>
      </c>
      <c r="X906" s="24">
        <v>478</v>
      </c>
      <c r="Y906" s="24">
        <v>420</v>
      </c>
      <c r="Z906" s="24">
        <v>457</v>
      </c>
      <c r="AC906" s="24">
        <v>1</v>
      </c>
      <c r="AD906" s="24">
        <v>84</v>
      </c>
      <c r="AE906" s="24">
        <v>120</v>
      </c>
      <c r="AF906" s="24">
        <v>62</v>
      </c>
      <c r="AG906" s="24">
        <v>48</v>
      </c>
      <c r="AH906" s="24">
        <v>385</v>
      </c>
      <c r="AI906" s="24">
        <v>463</v>
      </c>
      <c r="AJ906" s="24">
        <v>499</v>
      </c>
      <c r="AK906" s="24">
        <v>441</v>
      </c>
      <c r="AL906" s="24">
        <v>402</v>
      </c>
      <c r="AM906" s="24">
        <v>518</v>
      </c>
      <c r="AN906" s="24">
        <v>596</v>
      </c>
      <c r="AO906" s="24">
        <v>607</v>
      </c>
      <c r="AP906" s="24">
        <v>554</v>
      </c>
      <c r="AQ906" s="24">
        <v>540</v>
      </c>
      <c r="AR906" s="24">
        <v>264</v>
      </c>
      <c r="AS906" s="24">
        <v>342</v>
      </c>
      <c r="AT906" s="24">
        <v>353</v>
      </c>
      <c r="AU906" s="24">
        <v>325</v>
      </c>
      <c r="AV906" s="24">
        <v>281</v>
      </c>
      <c r="AW906" s="24">
        <v>147</v>
      </c>
      <c r="AX906" s="24">
        <v>205</v>
      </c>
      <c r="AY906" s="24">
        <v>236</v>
      </c>
      <c r="AZ906" s="24">
        <v>183</v>
      </c>
      <c r="BA906" s="24">
        <v>169</v>
      </c>
      <c r="BD906" s="24">
        <v>10</v>
      </c>
      <c r="BE906" s="24">
        <v>218</v>
      </c>
      <c r="BF906" s="24">
        <v>276</v>
      </c>
      <c r="BG906" s="24">
        <v>489</v>
      </c>
      <c r="BH906" s="24">
        <v>572</v>
      </c>
      <c r="BI906" s="24">
        <v>428</v>
      </c>
      <c r="BJ906" s="24">
        <v>511</v>
      </c>
      <c r="BK906" s="24">
        <v>99</v>
      </c>
      <c r="BL906" s="24">
        <v>157</v>
      </c>
      <c r="BM906" s="24">
        <v>370</v>
      </c>
      <c r="BN906" s="24">
        <v>246</v>
      </c>
      <c r="BO906" s="24">
        <v>309</v>
      </c>
      <c r="BP906" s="24">
        <v>392</v>
      </c>
      <c r="BQ906" s="24">
        <v>580</v>
      </c>
      <c r="BR906" s="24">
        <v>38</v>
      </c>
      <c r="BS906" s="24">
        <v>544</v>
      </c>
      <c r="BT906" s="24">
        <v>102</v>
      </c>
      <c r="BU906" s="24">
        <v>190</v>
      </c>
      <c r="BV906" s="24">
        <v>273</v>
      </c>
      <c r="BW906" s="24">
        <v>456</v>
      </c>
      <c r="BX906" s="24">
        <v>337</v>
      </c>
      <c r="BY906" s="24">
        <v>425</v>
      </c>
      <c r="BZ906" s="24">
        <v>608</v>
      </c>
      <c r="CA906" s="24">
        <v>66</v>
      </c>
      <c r="CB906" s="24">
        <v>129</v>
      </c>
    </row>
    <row r="907" spans="2:80" ht="15" x14ac:dyDescent="0.25">
      <c r="B907" s="24">
        <v>122</v>
      </c>
      <c r="C907" s="24">
        <v>39</v>
      </c>
      <c r="D907" s="24">
        <v>76</v>
      </c>
      <c r="E907" s="24">
        <v>18</v>
      </c>
      <c r="F907" s="24">
        <v>60</v>
      </c>
      <c r="G907" s="24">
        <v>354</v>
      </c>
      <c r="H907" s="24">
        <v>291</v>
      </c>
      <c r="I907" s="24">
        <v>333</v>
      </c>
      <c r="J907" s="24">
        <v>275</v>
      </c>
      <c r="K907" s="24">
        <v>312</v>
      </c>
      <c r="L907" s="24">
        <v>606</v>
      </c>
      <c r="M907" s="24">
        <v>548</v>
      </c>
      <c r="N907" s="24">
        <v>590</v>
      </c>
      <c r="O907" s="24">
        <v>502</v>
      </c>
      <c r="P907" s="24">
        <v>569</v>
      </c>
      <c r="Q907" s="24">
        <v>238</v>
      </c>
      <c r="R907" s="24">
        <v>155</v>
      </c>
      <c r="S907" s="24">
        <v>217</v>
      </c>
      <c r="T907" s="24">
        <v>134</v>
      </c>
      <c r="U907" s="24">
        <v>196</v>
      </c>
      <c r="V907" s="24">
        <v>495</v>
      </c>
      <c r="W907" s="24">
        <v>407</v>
      </c>
      <c r="X907" s="24">
        <v>474</v>
      </c>
      <c r="Y907" s="24">
        <v>386</v>
      </c>
      <c r="Z907" s="24">
        <v>428</v>
      </c>
      <c r="AC907" s="24">
        <v>73</v>
      </c>
      <c r="AD907" s="24">
        <v>45</v>
      </c>
      <c r="AE907" s="24">
        <v>87</v>
      </c>
      <c r="AF907" s="24">
        <v>101</v>
      </c>
      <c r="AG907" s="24">
        <v>9</v>
      </c>
      <c r="AH907" s="24">
        <v>427</v>
      </c>
      <c r="AI907" s="24">
        <v>424</v>
      </c>
      <c r="AJ907" s="24">
        <v>466</v>
      </c>
      <c r="AK907" s="24">
        <v>485</v>
      </c>
      <c r="AL907" s="24">
        <v>388</v>
      </c>
      <c r="AM907" s="24">
        <v>565</v>
      </c>
      <c r="AN907" s="24">
        <v>532</v>
      </c>
      <c r="AO907" s="24">
        <v>579</v>
      </c>
      <c r="AP907" s="24">
        <v>618</v>
      </c>
      <c r="AQ907" s="24">
        <v>521</v>
      </c>
      <c r="AR907" s="24">
        <v>306</v>
      </c>
      <c r="AS907" s="24">
        <v>278</v>
      </c>
      <c r="AT907" s="24">
        <v>350</v>
      </c>
      <c r="AU907" s="24">
        <v>364</v>
      </c>
      <c r="AV907" s="24">
        <v>267</v>
      </c>
      <c r="AW907" s="24">
        <v>194</v>
      </c>
      <c r="AX907" s="24">
        <v>161</v>
      </c>
      <c r="AY907" s="24">
        <v>208</v>
      </c>
      <c r="AZ907" s="24">
        <v>247</v>
      </c>
      <c r="BA907" s="24">
        <v>130</v>
      </c>
      <c r="BD907" s="24">
        <v>595</v>
      </c>
      <c r="BE907" s="24">
        <v>28</v>
      </c>
      <c r="BF907" s="24">
        <v>236</v>
      </c>
      <c r="BG907" s="24">
        <v>324</v>
      </c>
      <c r="BH907" s="24">
        <v>382</v>
      </c>
      <c r="BI907" s="24">
        <v>263</v>
      </c>
      <c r="BJ907" s="24">
        <v>471</v>
      </c>
      <c r="BK907" s="24">
        <v>534</v>
      </c>
      <c r="BL907" s="24">
        <v>117</v>
      </c>
      <c r="BM907" s="24">
        <v>180</v>
      </c>
      <c r="BN907" s="24">
        <v>56</v>
      </c>
      <c r="BO907" s="24">
        <v>144</v>
      </c>
      <c r="BP907" s="24">
        <v>327</v>
      </c>
      <c r="BQ907" s="24">
        <v>415</v>
      </c>
      <c r="BR907" s="24">
        <v>623</v>
      </c>
      <c r="BS907" s="24">
        <v>479</v>
      </c>
      <c r="BT907" s="24">
        <v>562</v>
      </c>
      <c r="BU907" s="24">
        <v>25</v>
      </c>
      <c r="BV907" s="24">
        <v>208</v>
      </c>
      <c r="BW907" s="24">
        <v>291</v>
      </c>
      <c r="BX907" s="24">
        <v>172</v>
      </c>
      <c r="BY907" s="24">
        <v>360</v>
      </c>
      <c r="BZ907" s="24">
        <v>443</v>
      </c>
      <c r="CA907" s="24">
        <v>501</v>
      </c>
      <c r="CB907" s="24">
        <v>89</v>
      </c>
    </row>
    <row r="908" spans="2:80" ht="15" x14ac:dyDescent="0.25">
      <c r="B908" s="24">
        <v>93</v>
      </c>
      <c r="C908" s="24">
        <v>10</v>
      </c>
      <c r="D908" s="24">
        <v>72</v>
      </c>
      <c r="E908" s="24">
        <v>114</v>
      </c>
      <c r="F908" s="24">
        <v>26</v>
      </c>
      <c r="G908" s="24">
        <v>350</v>
      </c>
      <c r="H908" s="24">
        <v>262</v>
      </c>
      <c r="I908" s="24">
        <v>304</v>
      </c>
      <c r="J908" s="24">
        <v>366</v>
      </c>
      <c r="K908" s="24">
        <v>283</v>
      </c>
      <c r="L908" s="24">
        <v>577</v>
      </c>
      <c r="M908" s="24">
        <v>519</v>
      </c>
      <c r="N908" s="24">
        <v>556</v>
      </c>
      <c r="O908" s="24">
        <v>623</v>
      </c>
      <c r="P908" s="24">
        <v>540</v>
      </c>
      <c r="Q908" s="24">
        <v>209</v>
      </c>
      <c r="R908" s="24">
        <v>146</v>
      </c>
      <c r="S908" s="24">
        <v>188</v>
      </c>
      <c r="T908" s="24">
        <v>230</v>
      </c>
      <c r="U908" s="24">
        <v>167</v>
      </c>
      <c r="V908" s="24">
        <v>461</v>
      </c>
      <c r="W908" s="24">
        <v>378</v>
      </c>
      <c r="X908" s="24">
        <v>445</v>
      </c>
      <c r="Y908" s="24">
        <v>482</v>
      </c>
      <c r="Z908" s="24">
        <v>424</v>
      </c>
      <c r="AC908" s="24">
        <v>37</v>
      </c>
      <c r="AD908" s="24">
        <v>123</v>
      </c>
      <c r="AE908" s="24">
        <v>59</v>
      </c>
      <c r="AF908" s="24">
        <v>20</v>
      </c>
      <c r="AG908" s="24">
        <v>76</v>
      </c>
      <c r="AH908" s="24">
        <v>416</v>
      </c>
      <c r="AI908" s="24">
        <v>477</v>
      </c>
      <c r="AJ908" s="24">
        <v>438</v>
      </c>
      <c r="AK908" s="24">
        <v>399</v>
      </c>
      <c r="AL908" s="24">
        <v>460</v>
      </c>
      <c r="AM908" s="24">
        <v>529</v>
      </c>
      <c r="AN908" s="24">
        <v>615</v>
      </c>
      <c r="AO908" s="24">
        <v>571</v>
      </c>
      <c r="AP908" s="24">
        <v>507</v>
      </c>
      <c r="AQ908" s="24">
        <v>593</v>
      </c>
      <c r="AR908" s="24">
        <v>300</v>
      </c>
      <c r="AS908" s="24">
        <v>356</v>
      </c>
      <c r="AT908" s="24">
        <v>317</v>
      </c>
      <c r="AU908" s="24">
        <v>253</v>
      </c>
      <c r="AV908" s="24">
        <v>339</v>
      </c>
      <c r="AW908" s="24">
        <v>158</v>
      </c>
      <c r="AX908" s="24">
        <v>244</v>
      </c>
      <c r="AY908" s="24">
        <v>180</v>
      </c>
      <c r="AZ908" s="24">
        <v>136</v>
      </c>
      <c r="BA908" s="24">
        <v>222</v>
      </c>
      <c r="BD908" s="24">
        <v>405</v>
      </c>
      <c r="BE908" s="24">
        <v>613</v>
      </c>
      <c r="BF908" s="24">
        <v>71</v>
      </c>
      <c r="BG908" s="24">
        <v>134</v>
      </c>
      <c r="BH908" s="24">
        <v>342</v>
      </c>
      <c r="BI908" s="24">
        <v>223</v>
      </c>
      <c r="BJ908" s="24">
        <v>281</v>
      </c>
      <c r="BK908" s="24">
        <v>494</v>
      </c>
      <c r="BL908" s="24">
        <v>552</v>
      </c>
      <c r="BM908" s="24">
        <v>15</v>
      </c>
      <c r="BN908" s="24">
        <v>516</v>
      </c>
      <c r="BO908" s="24">
        <v>79</v>
      </c>
      <c r="BP908" s="24">
        <v>162</v>
      </c>
      <c r="BQ908" s="24">
        <v>375</v>
      </c>
      <c r="BR908" s="24">
        <v>433</v>
      </c>
      <c r="BS908" s="24">
        <v>314</v>
      </c>
      <c r="BT908" s="24">
        <v>397</v>
      </c>
      <c r="BU908" s="24">
        <v>585</v>
      </c>
      <c r="BV908" s="24">
        <v>43</v>
      </c>
      <c r="BW908" s="24">
        <v>226</v>
      </c>
      <c r="BX908" s="24">
        <v>107</v>
      </c>
      <c r="BY908" s="24">
        <v>195</v>
      </c>
      <c r="BZ908" s="24">
        <v>253</v>
      </c>
      <c r="CA908" s="24">
        <v>461</v>
      </c>
      <c r="CB908" s="24">
        <v>549</v>
      </c>
    </row>
    <row r="909" spans="2:80" ht="15" x14ac:dyDescent="0.25">
      <c r="B909" s="24">
        <v>64</v>
      </c>
      <c r="C909" s="24">
        <v>101</v>
      </c>
      <c r="D909" s="24">
        <v>43</v>
      </c>
      <c r="E909" s="24">
        <v>85</v>
      </c>
      <c r="F909" s="24">
        <v>22</v>
      </c>
      <c r="G909" s="24">
        <v>316</v>
      </c>
      <c r="H909" s="24">
        <v>358</v>
      </c>
      <c r="I909" s="24">
        <v>300</v>
      </c>
      <c r="J909" s="24">
        <v>337</v>
      </c>
      <c r="K909" s="24">
        <v>254</v>
      </c>
      <c r="L909" s="24">
        <v>573</v>
      </c>
      <c r="M909" s="24">
        <v>615</v>
      </c>
      <c r="N909" s="24">
        <v>527</v>
      </c>
      <c r="O909" s="24">
        <v>594</v>
      </c>
      <c r="P909" s="24">
        <v>506</v>
      </c>
      <c r="Q909" s="24">
        <v>180</v>
      </c>
      <c r="R909" s="24">
        <v>242</v>
      </c>
      <c r="S909" s="24">
        <v>159</v>
      </c>
      <c r="T909" s="24">
        <v>221</v>
      </c>
      <c r="U909" s="24">
        <v>138</v>
      </c>
      <c r="V909" s="24">
        <v>432</v>
      </c>
      <c r="W909" s="24">
        <v>499</v>
      </c>
      <c r="X909" s="24">
        <v>411</v>
      </c>
      <c r="Y909" s="24">
        <v>453</v>
      </c>
      <c r="Z909" s="24">
        <v>395</v>
      </c>
      <c r="AC909" s="24">
        <v>109</v>
      </c>
      <c r="AD909" s="24">
        <v>12</v>
      </c>
      <c r="AE909" s="24">
        <v>26</v>
      </c>
      <c r="AF909" s="24">
        <v>98</v>
      </c>
      <c r="AG909" s="24">
        <v>70</v>
      </c>
      <c r="AH909" s="24">
        <v>488</v>
      </c>
      <c r="AI909" s="24">
        <v>391</v>
      </c>
      <c r="AJ909" s="24">
        <v>410</v>
      </c>
      <c r="AK909" s="24">
        <v>452</v>
      </c>
      <c r="AL909" s="24">
        <v>449</v>
      </c>
      <c r="AM909" s="24">
        <v>621</v>
      </c>
      <c r="AN909" s="24">
        <v>504</v>
      </c>
      <c r="AO909" s="24">
        <v>543</v>
      </c>
      <c r="AP909" s="24">
        <v>590</v>
      </c>
      <c r="AQ909" s="24">
        <v>557</v>
      </c>
      <c r="AR909" s="24">
        <v>367</v>
      </c>
      <c r="AS909" s="24">
        <v>275</v>
      </c>
      <c r="AT909" s="24">
        <v>289</v>
      </c>
      <c r="AU909" s="24">
        <v>331</v>
      </c>
      <c r="AV909" s="24">
        <v>303</v>
      </c>
      <c r="AW909" s="24">
        <v>230</v>
      </c>
      <c r="AX909" s="24">
        <v>133</v>
      </c>
      <c r="AY909" s="24">
        <v>172</v>
      </c>
      <c r="AZ909" s="24">
        <v>219</v>
      </c>
      <c r="BA909" s="24">
        <v>186</v>
      </c>
      <c r="BD909" s="24">
        <v>365</v>
      </c>
      <c r="BE909" s="24">
        <v>448</v>
      </c>
      <c r="BF909" s="24">
        <v>506</v>
      </c>
      <c r="BG909" s="24">
        <v>94</v>
      </c>
      <c r="BH909" s="24">
        <v>152</v>
      </c>
      <c r="BI909" s="24">
        <v>33</v>
      </c>
      <c r="BJ909" s="24">
        <v>241</v>
      </c>
      <c r="BK909" s="24">
        <v>304</v>
      </c>
      <c r="BL909" s="24">
        <v>387</v>
      </c>
      <c r="BM909" s="24">
        <v>600</v>
      </c>
      <c r="BN909" s="24">
        <v>451</v>
      </c>
      <c r="BO909" s="24">
        <v>539</v>
      </c>
      <c r="BP909" s="24">
        <v>122</v>
      </c>
      <c r="BQ909" s="24">
        <v>185</v>
      </c>
      <c r="BR909" s="24">
        <v>268</v>
      </c>
      <c r="BS909" s="24">
        <v>149</v>
      </c>
      <c r="BT909" s="24">
        <v>332</v>
      </c>
      <c r="BU909" s="24">
        <v>420</v>
      </c>
      <c r="BV909" s="24">
        <v>603</v>
      </c>
      <c r="BW909" s="24">
        <v>61</v>
      </c>
      <c r="BX909" s="24">
        <v>567</v>
      </c>
      <c r="BY909" s="24">
        <v>5</v>
      </c>
      <c r="BZ909" s="24">
        <v>213</v>
      </c>
      <c r="CA909" s="24">
        <v>296</v>
      </c>
      <c r="CB909" s="24">
        <v>484</v>
      </c>
    </row>
    <row r="910" spans="2:80" ht="15" x14ac:dyDescent="0.25">
      <c r="B910" s="24">
        <v>35</v>
      </c>
      <c r="C910" s="24">
        <v>97</v>
      </c>
      <c r="D910" s="24">
        <v>14</v>
      </c>
      <c r="E910" s="24">
        <v>51</v>
      </c>
      <c r="F910" s="24">
        <v>118</v>
      </c>
      <c r="G910" s="24">
        <v>287</v>
      </c>
      <c r="H910" s="24">
        <v>329</v>
      </c>
      <c r="I910" s="24">
        <v>266</v>
      </c>
      <c r="J910" s="24">
        <v>308</v>
      </c>
      <c r="K910" s="24">
        <v>375</v>
      </c>
      <c r="L910" s="24">
        <v>544</v>
      </c>
      <c r="M910" s="24">
        <v>581</v>
      </c>
      <c r="N910" s="24">
        <v>523</v>
      </c>
      <c r="O910" s="24">
        <v>565</v>
      </c>
      <c r="P910" s="24">
        <v>602</v>
      </c>
      <c r="Q910" s="24">
        <v>171</v>
      </c>
      <c r="R910" s="24">
        <v>213</v>
      </c>
      <c r="S910" s="24">
        <v>130</v>
      </c>
      <c r="T910" s="24">
        <v>192</v>
      </c>
      <c r="U910" s="24">
        <v>234</v>
      </c>
      <c r="V910" s="24">
        <v>403</v>
      </c>
      <c r="W910" s="24">
        <v>470</v>
      </c>
      <c r="X910" s="24">
        <v>382</v>
      </c>
      <c r="Y910" s="24">
        <v>449</v>
      </c>
      <c r="Z910" s="24">
        <v>486</v>
      </c>
      <c r="AC910" s="24">
        <v>95</v>
      </c>
      <c r="AD910" s="24">
        <v>51</v>
      </c>
      <c r="AE910" s="24">
        <v>23</v>
      </c>
      <c r="AF910" s="24">
        <v>34</v>
      </c>
      <c r="AG910" s="24">
        <v>112</v>
      </c>
      <c r="AH910" s="24">
        <v>474</v>
      </c>
      <c r="AI910" s="24">
        <v>435</v>
      </c>
      <c r="AJ910" s="24">
        <v>377</v>
      </c>
      <c r="AK910" s="24">
        <v>413</v>
      </c>
      <c r="AL910" s="24">
        <v>491</v>
      </c>
      <c r="AM910" s="24">
        <v>582</v>
      </c>
      <c r="AN910" s="24">
        <v>568</v>
      </c>
      <c r="AO910" s="24">
        <v>515</v>
      </c>
      <c r="AP910" s="24">
        <v>546</v>
      </c>
      <c r="AQ910" s="24">
        <v>604</v>
      </c>
      <c r="AR910" s="24">
        <v>328</v>
      </c>
      <c r="AS910" s="24">
        <v>314</v>
      </c>
      <c r="AT910" s="24">
        <v>256</v>
      </c>
      <c r="AU910" s="24">
        <v>292</v>
      </c>
      <c r="AV910" s="24">
        <v>375</v>
      </c>
      <c r="AW910" s="24">
        <v>211</v>
      </c>
      <c r="AX910" s="24">
        <v>197</v>
      </c>
      <c r="AY910" s="24">
        <v>144</v>
      </c>
      <c r="AZ910" s="24">
        <v>155</v>
      </c>
      <c r="BA910" s="24">
        <v>233</v>
      </c>
      <c r="BD910" s="24">
        <v>200</v>
      </c>
      <c r="BE910" s="24">
        <v>258</v>
      </c>
      <c r="BF910" s="24">
        <v>466</v>
      </c>
      <c r="BG910" s="24">
        <v>529</v>
      </c>
      <c r="BH910" s="24">
        <v>112</v>
      </c>
      <c r="BI910" s="24">
        <v>618</v>
      </c>
      <c r="BJ910" s="24">
        <v>51</v>
      </c>
      <c r="BK910" s="24">
        <v>139</v>
      </c>
      <c r="BL910" s="24">
        <v>347</v>
      </c>
      <c r="BM910" s="24">
        <v>410</v>
      </c>
      <c r="BN910" s="24">
        <v>286</v>
      </c>
      <c r="BO910" s="24">
        <v>499</v>
      </c>
      <c r="BP910" s="24">
        <v>557</v>
      </c>
      <c r="BQ910" s="24">
        <v>20</v>
      </c>
      <c r="BR910" s="24">
        <v>203</v>
      </c>
      <c r="BS910" s="24">
        <v>84</v>
      </c>
      <c r="BT910" s="24">
        <v>167</v>
      </c>
      <c r="BU910" s="24">
        <v>355</v>
      </c>
      <c r="BV910" s="24">
        <v>438</v>
      </c>
      <c r="BW910" s="24">
        <v>521</v>
      </c>
      <c r="BX910" s="24">
        <v>377</v>
      </c>
      <c r="BY910" s="24">
        <v>590</v>
      </c>
      <c r="BZ910" s="24">
        <v>48</v>
      </c>
      <c r="CA910" s="24">
        <v>231</v>
      </c>
      <c r="CB910" s="24">
        <v>319</v>
      </c>
    </row>
    <row r="911" spans="2:80" ht="15" x14ac:dyDescent="0.25">
      <c r="B911" s="24">
        <v>517</v>
      </c>
      <c r="C911" s="24">
        <v>559</v>
      </c>
      <c r="D911" s="24">
        <v>621</v>
      </c>
      <c r="E911" s="24">
        <v>538</v>
      </c>
      <c r="F911" s="24">
        <v>580</v>
      </c>
      <c r="G911" s="24">
        <v>149</v>
      </c>
      <c r="H911" s="24">
        <v>186</v>
      </c>
      <c r="I911" s="24">
        <v>228</v>
      </c>
      <c r="J911" s="24">
        <v>170</v>
      </c>
      <c r="K911" s="24">
        <v>207</v>
      </c>
      <c r="L911" s="24">
        <v>376</v>
      </c>
      <c r="M911" s="24">
        <v>443</v>
      </c>
      <c r="N911" s="24">
        <v>485</v>
      </c>
      <c r="O911" s="24">
        <v>422</v>
      </c>
      <c r="P911" s="24">
        <v>464</v>
      </c>
      <c r="Q911" s="24">
        <v>8</v>
      </c>
      <c r="R911" s="24">
        <v>75</v>
      </c>
      <c r="S911" s="24">
        <v>112</v>
      </c>
      <c r="T911" s="24">
        <v>29</v>
      </c>
      <c r="U911" s="24">
        <v>91</v>
      </c>
      <c r="V911" s="24">
        <v>265</v>
      </c>
      <c r="W911" s="24">
        <v>302</v>
      </c>
      <c r="X911" s="24">
        <v>369</v>
      </c>
      <c r="Y911" s="24">
        <v>281</v>
      </c>
      <c r="Z911" s="24">
        <v>348</v>
      </c>
      <c r="AC911" s="24">
        <v>272</v>
      </c>
      <c r="AD911" s="24">
        <v>330</v>
      </c>
      <c r="AE911" s="24">
        <v>361</v>
      </c>
      <c r="AF911" s="24">
        <v>308</v>
      </c>
      <c r="AG911" s="24">
        <v>294</v>
      </c>
      <c r="AH911" s="24">
        <v>143</v>
      </c>
      <c r="AI911" s="24">
        <v>221</v>
      </c>
      <c r="AJ911" s="24">
        <v>232</v>
      </c>
      <c r="AK911" s="24">
        <v>179</v>
      </c>
      <c r="AL911" s="24">
        <v>165</v>
      </c>
      <c r="AM911" s="24">
        <v>389</v>
      </c>
      <c r="AN911" s="24">
        <v>467</v>
      </c>
      <c r="AO911" s="24">
        <v>478</v>
      </c>
      <c r="AP911" s="24">
        <v>450</v>
      </c>
      <c r="AQ911" s="24">
        <v>406</v>
      </c>
      <c r="AR911" s="24">
        <v>501</v>
      </c>
      <c r="AS911" s="24">
        <v>584</v>
      </c>
      <c r="AT911" s="24">
        <v>620</v>
      </c>
      <c r="AU911" s="24">
        <v>562</v>
      </c>
      <c r="AV911" s="24">
        <v>548</v>
      </c>
      <c r="AW911" s="24">
        <v>10</v>
      </c>
      <c r="AX911" s="24">
        <v>88</v>
      </c>
      <c r="AY911" s="24">
        <v>124</v>
      </c>
      <c r="AZ911" s="24">
        <v>66</v>
      </c>
      <c r="BA911" s="24">
        <v>27</v>
      </c>
      <c r="BD911" s="24">
        <v>458</v>
      </c>
      <c r="BE911" s="24">
        <v>541</v>
      </c>
      <c r="BF911" s="24">
        <v>104</v>
      </c>
      <c r="BG911" s="24">
        <v>187</v>
      </c>
      <c r="BH911" s="24">
        <v>275</v>
      </c>
      <c r="BI911" s="24">
        <v>126</v>
      </c>
      <c r="BJ911" s="24">
        <v>339</v>
      </c>
      <c r="BK911" s="24">
        <v>422</v>
      </c>
      <c r="BL911" s="24">
        <v>610</v>
      </c>
      <c r="BM911" s="24">
        <v>68</v>
      </c>
      <c r="BN911" s="24">
        <v>574</v>
      </c>
      <c r="BO911" s="24">
        <v>7</v>
      </c>
      <c r="BP911" s="24">
        <v>220</v>
      </c>
      <c r="BQ911" s="24">
        <v>278</v>
      </c>
      <c r="BR911" s="24">
        <v>486</v>
      </c>
      <c r="BS911" s="24">
        <v>367</v>
      </c>
      <c r="BT911" s="24">
        <v>430</v>
      </c>
      <c r="BU911" s="24">
        <v>513</v>
      </c>
      <c r="BV911" s="24">
        <v>96</v>
      </c>
      <c r="BW911" s="24">
        <v>159</v>
      </c>
      <c r="BX911" s="24">
        <v>40</v>
      </c>
      <c r="BY911" s="24">
        <v>248</v>
      </c>
      <c r="BZ911" s="24">
        <v>306</v>
      </c>
      <c r="CA911" s="24">
        <v>394</v>
      </c>
      <c r="CB911" s="24">
        <v>577</v>
      </c>
    </row>
    <row r="912" spans="2:80" ht="15" x14ac:dyDescent="0.25">
      <c r="B912" s="24">
        <v>613</v>
      </c>
      <c r="C912" s="24">
        <v>530</v>
      </c>
      <c r="D912" s="24">
        <v>592</v>
      </c>
      <c r="E912" s="24">
        <v>509</v>
      </c>
      <c r="F912" s="24">
        <v>571</v>
      </c>
      <c r="G912" s="24">
        <v>245</v>
      </c>
      <c r="H912" s="24">
        <v>157</v>
      </c>
      <c r="I912" s="24">
        <v>224</v>
      </c>
      <c r="J912" s="24">
        <v>136</v>
      </c>
      <c r="K912" s="24">
        <v>178</v>
      </c>
      <c r="L912" s="24">
        <v>497</v>
      </c>
      <c r="M912" s="24">
        <v>414</v>
      </c>
      <c r="N912" s="24">
        <v>451</v>
      </c>
      <c r="O912" s="24">
        <v>393</v>
      </c>
      <c r="P912" s="24">
        <v>435</v>
      </c>
      <c r="Q912" s="24">
        <v>104</v>
      </c>
      <c r="R912" s="24">
        <v>41</v>
      </c>
      <c r="S912" s="24">
        <v>83</v>
      </c>
      <c r="T912" s="24">
        <v>25</v>
      </c>
      <c r="U912" s="24">
        <v>62</v>
      </c>
      <c r="V912" s="24">
        <v>356</v>
      </c>
      <c r="W912" s="24">
        <v>298</v>
      </c>
      <c r="X912" s="24">
        <v>340</v>
      </c>
      <c r="Y912" s="24">
        <v>252</v>
      </c>
      <c r="Z912" s="24">
        <v>319</v>
      </c>
      <c r="AC912" s="24">
        <v>319</v>
      </c>
      <c r="AD912" s="24">
        <v>286</v>
      </c>
      <c r="AE912" s="24">
        <v>333</v>
      </c>
      <c r="AF912" s="24">
        <v>372</v>
      </c>
      <c r="AG912" s="24">
        <v>255</v>
      </c>
      <c r="AH912" s="24">
        <v>190</v>
      </c>
      <c r="AI912" s="24">
        <v>157</v>
      </c>
      <c r="AJ912" s="24">
        <v>204</v>
      </c>
      <c r="AK912" s="24">
        <v>243</v>
      </c>
      <c r="AL912" s="24">
        <v>146</v>
      </c>
      <c r="AM912" s="24">
        <v>431</v>
      </c>
      <c r="AN912" s="24">
        <v>403</v>
      </c>
      <c r="AO912" s="24">
        <v>475</v>
      </c>
      <c r="AP912" s="24">
        <v>489</v>
      </c>
      <c r="AQ912" s="24">
        <v>392</v>
      </c>
      <c r="AR912" s="24">
        <v>573</v>
      </c>
      <c r="AS912" s="24">
        <v>545</v>
      </c>
      <c r="AT912" s="24">
        <v>587</v>
      </c>
      <c r="AU912" s="24">
        <v>601</v>
      </c>
      <c r="AV912" s="24">
        <v>509</v>
      </c>
      <c r="AW912" s="24">
        <v>52</v>
      </c>
      <c r="AX912" s="24">
        <v>49</v>
      </c>
      <c r="AY912" s="24">
        <v>91</v>
      </c>
      <c r="AZ912" s="24">
        <v>110</v>
      </c>
      <c r="BA912" s="24">
        <v>13</v>
      </c>
      <c r="BD912" s="24">
        <v>293</v>
      </c>
      <c r="BE912" s="24">
        <v>476</v>
      </c>
      <c r="BF912" s="24">
        <v>564</v>
      </c>
      <c r="BG912" s="24">
        <v>22</v>
      </c>
      <c r="BH912" s="24">
        <v>210</v>
      </c>
      <c r="BI912" s="24">
        <v>86</v>
      </c>
      <c r="BJ912" s="24">
        <v>174</v>
      </c>
      <c r="BK912" s="24">
        <v>357</v>
      </c>
      <c r="BL912" s="24">
        <v>445</v>
      </c>
      <c r="BM912" s="24">
        <v>503</v>
      </c>
      <c r="BN912" s="24">
        <v>384</v>
      </c>
      <c r="BO912" s="24">
        <v>592</v>
      </c>
      <c r="BP912" s="24">
        <v>30</v>
      </c>
      <c r="BQ912" s="24">
        <v>238</v>
      </c>
      <c r="BR912" s="24">
        <v>321</v>
      </c>
      <c r="BS912" s="24">
        <v>177</v>
      </c>
      <c r="BT912" s="24">
        <v>265</v>
      </c>
      <c r="BU912" s="24">
        <v>473</v>
      </c>
      <c r="BV912" s="24">
        <v>531</v>
      </c>
      <c r="BW912" s="24">
        <v>119</v>
      </c>
      <c r="BX912" s="24">
        <v>625</v>
      </c>
      <c r="BY912" s="24">
        <v>58</v>
      </c>
      <c r="BZ912" s="24">
        <v>141</v>
      </c>
      <c r="CA912" s="24">
        <v>329</v>
      </c>
      <c r="CB912" s="24">
        <v>412</v>
      </c>
    </row>
    <row r="913" spans="2:80" ht="15" x14ac:dyDescent="0.25">
      <c r="B913" s="24">
        <v>584</v>
      </c>
      <c r="C913" s="24">
        <v>521</v>
      </c>
      <c r="D913" s="24">
        <v>563</v>
      </c>
      <c r="E913" s="24">
        <v>605</v>
      </c>
      <c r="F913" s="24">
        <v>542</v>
      </c>
      <c r="G913" s="24">
        <v>211</v>
      </c>
      <c r="H913" s="24">
        <v>128</v>
      </c>
      <c r="I913" s="24">
        <v>195</v>
      </c>
      <c r="J913" s="24">
        <v>232</v>
      </c>
      <c r="K913" s="24">
        <v>174</v>
      </c>
      <c r="L913" s="24">
        <v>468</v>
      </c>
      <c r="M913" s="24">
        <v>385</v>
      </c>
      <c r="N913" s="24">
        <v>447</v>
      </c>
      <c r="O913" s="24">
        <v>489</v>
      </c>
      <c r="P913" s="24">
        <v>401</v>
      </c>
      <c r="Q913" s="24">
        <v>100</v>
      </c>
      <c r="R913" s="24">
        <v>12</v>
      </c>
      <c r="S913" s="24">
        <v>54</v>
      </c>
      <c r="T913" s="24">
        <v>116</v>
      </c>
      <c r="U913" s="24">
        <v>33</v>
      </c>
      <c r="V913" s="24">
        <v>327</v>
      </c>
      <c r="W913" s="24">
        <v>269</v>
      </c>
      <c r="X913" s="24">
        <v>306</v>
      </c>
      <c r="Y913" s="24">
        <v>373</v>
      </c>
      <c r="Z913" s="24">
        <v>290</v>
      </c>
      <c r="AC913" s="24">
        <v>283</v>
      </c>
      <c r="AD913" s="24">
        <v>369</v>
      </c>
      <c r="AE913" s="24">
        <v>305</v>
      </c>
      <c r="AF913" s="24">
        <v>261</v>
      </c>
      <c r="AG913" s="24">
        <v>347</v>
      </c>
      <c r="AH913" s="24">
        <v>154</v>
      </c>
      <c r="AI913" s="24">
        <v>240</v>
      </c>
      <c r="AJ913" s="24">
        <v>196</v>
      </c>
      <c r="AK913" s="24">
        <v>132</v>
      </c>
      <c r="AL913" s="24">
        <v>218</v>
      </c>
      <c r="AM913" s="24">
        <v>425</v>
      </c>
      <c r="AN913" s="24">
        <v>481</v>
      </c>
      <c r="AO913" s="24">
        <v>442</v>
      </c>
      <c r="AP913" s="24">
        <v>378</v>
      </c>
      <c r="AQ913" s="24">
        <v>464</v>
      </c>
      <c r="AR913" s="24">
        <v>537</v>
      </c>
      <c r="AS913" s="24">
        <v>623</v>
      </c>
      <c r="AT913" s="24">
        <v>559</v>
      </c>
      <c r="AU913" s="24">
        <v>520</v>
      </c>
      <c r="AV913" s="24">
        <v>576</v>
      </c>
      <c r="AW913" s="24">
        <v>41</v>
      </c>
      <c r="AX913" s="24">
        <v>102</v>
      </c>
      <c r="AY913" s="24">
        <v>63</v>
      </c>
      <c r="AZ913" s="24">
        <v>24</v>
      </c>
      <c r="BA913" s="24">
        <v>85</v>
      </c>
      <c r="BD913" s="24">
        <v>228</v>
      </c>
      <c r="BE913" s="24">
        <v>311</v>
      </c>
      <c r="BF913" s="24">
        <v>399</v>
      </c>
      <c r="BG913" s="24">
        <v>582</v>
      </c>
      <c r="BH913" s="24">
        <v>45</v>
      </c>
      <c r="BI913" s="24">
        <v>546</v>
      </c>
      <c r="BJ913" s="24">
        <v>109</v>
      </c>
      <c r="BK913" s="24">
        <v>192</v>
      </c>
      <c r="BL913" s="24">
        <v>255</v>
      </c>
      <c r="BM913" s="24">
        <v>463</v>
      </c>
      <c r="BN913" s="24">
        <v>344</v>
      </c>
      <c r="BO913" s="24">
        <v>402</v>
      </c>
      <c r="BP913" s="24">
        <v>615</v>
      </c>
      <c r="BQ913" s="24">
        <v>73</v>
      </c>
      <c r="BR913" s="24">
        <v>131</v>
      </c>
      <c r="BS913" s="24">
        <v>12</v>
      </c>
      <c r="BT913" s="24">
        <v>225</v>
      </c>
      <c r="BU913" s="24">
        <v>283</v>
      </c>
      <c r="BV913" s="24">
        <v>491</v>
      </c>
      <c r="BW913" s="24">
        <v>554</v>
      </c>
      <c r="BX913" s="24">
        <v>435</v>
      </c>
      <c r="BY913" s="24">
        <v>518</v>
      </c>
      <c r="BZ913" s="24">
        <v>76</v>
      </c>
      <c r="CA913" s="24">
        <v>164</v>
      </c>
      <c r="CB913" s="24">
        <v>372</v>
      </c>
    </row>
    <row r="914" spans="2:80" ht="15" x14ac:dyDescent="0.25">
      <c r="B914" s="24">
        <v>555</v>
      </c>
      <c r="C914" s="24">
        <v>617</v>
      </c>
      <c r="D914" s="24">
        <v>534</v>
      </c>
      <c r="E914" s="24">
        <v>596</v>
      </c>
      <c r="F914" s="24">
        <v>513</v>
      </c>
      <c r="G914" s="24">
        <v>182</v>
      </c>
      <c r="H914" s="24">
        <v>249</v>
      </c>
      <c r="I914" s="24">
        <v>161</v>
      </c>
      <c r="J914" s="24">
        <v>203</v>
      </c>
      <c r="K914" s="24">
        <v>145</v>
      </c>
      <c r="L914" s="24">
        <v>439</v>
      </c>
      <c r="M914" s="24">
        <v>476</v>
      </c>
      <c r="N914" s="24">
        <v>418</v>
      </c>
      <c r="O914" s="24">
        <v>460</v>
      </c>
      <c r="P914" s="24">
        <v>397</v>
      </c>
      <c r="Q914" s="24">
        <v>66</v>
      </c>
      <c r="R914" s="24">
        <v>108</v>
      </c>
      <c r="S914" s="24">
        <v>50</v>
      </c>
      <c r="T914" s="24">
        <v>87</v>
      </c>
      <c r="U914" s="24">
        <v>4</v>
      </c>
      <c r="V914" s="24">
        <v>323</v>
      </c>
      <c r="W914" s="24">
        <v>365</v>
      </c>
      <c r="X914" s="24">
        <v>277</v>
      </c>
      <c r="Y914" s="24">
        <v>344</v>
      </c>
      <c r="Z914" s="24">
        <v>256</v>
      </c>
      <c r="AC914" s="24">
        <v>355</v>
      </c>
      <c r="AD914" s="24">
        <v>258</v>
      </c>
      <c r="AE914" s="24">
        <v>297</v>
      </c>
      <c r="AF914" s="24">
        <v>344</v>
      </c>
      <c r="AG914" s="24">
        <v>311</v>
      </c>
      <c r="AH914" s="24">
        <v>246</v>
      </c>
      <c r="AI914" s="24">
        <v>129</v>
      </c>
      <c r="AJ914" s="24">
        <v>168</v>
      </c>
      <c r="AK914" s="24">
        <v>215</v>
      </c>
      <c r="AL914" s="24">
        <v>182</v>
      </c>
      <c r="AM914" s="24">
        <v>492</v>
      </c>
      <c r="AN914" s="24">
        <v>400</v>
      </c>
      <c r="AO914" s="24">
        <v>414</v>
      </c>
      <c r="AP914" s="24">
        <v>456</v>
      </c>
      <c r="AQ914" s="24">
        <v>428</v>
      </c>
      <c r="AR914" s="24">
        <v>609</v>
      </c>
      <c r="AS914" s="24">
        <v>512</v>
      </c>
      <c r="AT914" s="24">
        <v>526</v>
      </c>
      <c r="AU914" s="24">
        <v>598</v>
      </c>
      <c r="AV914" s="24">
        <v>570</v>
      </c>
      <c r="AW914" s="24">
        <v>113</v>
      </c>
      <c r="AX914" s="24">
        <v>16</v>
      </c>
      <c r="AY914" s="24">
        <v>35</v>
      </c>
      <c r="AZ914" s="24">
        <v>77</v>
      </c>
      <c r="BA914" s="24">
        <v>74</v>
      </c>
      <c r="BD914" s="24">
        <v>63</v>
      </c>
      <c r="BE914" s="24">
        <v>146</v>
      </c>
      <c r="BF914" s="24">
        <v>334</v>
      </c>
      <c r="BG914" s="24">
        <v>417</v>
      </c>
      <c r="BH914" s="24">
        <v>605</v>
      </c>
      <c r="BI914" s="24">
        <v>481</v>
      </c>
      <c r="BJ914" s="24">
        <v>569</v>
      </c>
      <c r="BK914" s="24">
        <v>2</v>
      </c>
      <c r="BL914" s="24">
        <v>215</v>
      </c>
      <c r="BM914" s="24">
        <v>298</v>
      </c>
      <c r="BN914" s="24">
        <v>154</v>
      </c>
      <c r="BO914" s="24">
        <v>362</v>
      </c>
      <c r="BP914" s="24">
        <v>450</v>
      </c>
      <c r="BQ914" s="24">
        <v>508</v>
      </c>
      <c r="BR914" s="24">
        <v>91</v>
      </c>
      <c r="BS914" s="24">
        <v>597</v>
      </c>
      <c r="BT914" s="24">
        <v>35</v>
      </c>
      <c r="BU914" s="24">
        <v>243</v>
      </c>
      <c r="BV914" s="24">
        <v>301</v>
      </c>
      <c r="BW914" s="24">
        <v>389</v>
      </c>
      <c r="BX914" s="24">
        <v>270</v>
      </c>
      <c r="BY914" s="24">
        <v>453</v>
      </c>
      <c r="BZ914" s="24">
        <v>536</v>
      </c>
      <c r="CA914" s="24">
        <v>124</v>
      </c>
      <c r="CB914" s="24">
        <v>182</v>
      </c>
    </row>
    <row r="915" spans="2:80" ht="15" x14ac:dyDescent="0.25">
      <c r="B915" s="24">
        <v>546</v>
      </c>
      <c r="C915" s="24">
        <v>588</v>
      </c>
      <c r="D915" s="24">
        <v>505</v>
      </c>
      <c r="E915" s="24">
        <v>567</v>
      </c>
      <c r="F915" s="24">
        <v>609</v>
      </c>
      <c r="G915" s="24">
        <v>153</v>
      </c>
      <c r="H915" s="24">
        <v>220</v>
      </c>
      <c r="I915" s="24">
        <v>132</v>
      </c>
      <c r="J915" s="24">
        <v>199</v>
      </c>
      <c r="K915" s="24">
        <v>236</v>
      </c>
      <c r="L915" s="24">
        <v>410</v>
      </c>
      <c r="M915" s="24">
        <v>472</v>
      </c>
      <c r="N915" s="24">
        <v>389</v>
      </c>
      <c r="O915" s="24">
        <v>426</v>
      </c>
      <c r="P915" s="24">
        <v>493</v>
      </c>
      <c r="Q915" s="24">
        <v>37</v>
      </c>
      <c r="R915" s="24">
        <v>79</v>
      </c>
      <c r="S915" s="24">
        <v>16</v>
      </c>
      <c r="T915" s="24">
        <v>58</v>
      </c>
      <c r="U915" s="24">
        <v>125</v>
      </c>
      <c r="V915" s="24">
        <v>294</v>
      </c>
      <c r="W915" s="24">
        <v>331</v>
      </c>
      <c r="X915" s="24">
        <v>273</v>
      </c>
      <c r="Y915" s="24">
        <v>315</v>
      </c>
      <c r="Z915" s="24">
        <v>352</v>
      </c>
      <c r="AC915" s="24">
        <v>336</v>
      </c>
      <c r="AD915" s="24">
        <v>322</v>
      </c>
      <c r="AE915" s="24">
        <v>269</v>
      </c>
      <c r="AF915" s="24">
        <v>280</v>
      </c>
      <c r="AG915" s="24">
        <v>358</v>
      </c>
      <c r="AH915" s="24">
        <v>207</v>
      </c>
      <c r="AI915" s="24">
        <v>193</v>
      </c>
      <c r="AJ915" s="24">
        <v>140</v>
      </c>
      <c r="AK915" s="24">
        <v>171</v>
      </c>
      <c r="AL915" s="24">
        <v>229</v>
      </c>
      <c r="AM915" s="24">
        <v>453</v>
      </c>
      <c r="AN915" s="24">
        <v>439</v>
      </c>
      <c r="AO915" s="24">
        <v>381</v>
      </c>
      <c r="AP915" s="24">
        <v>417</v>
      </c>
      <c r="AQ915" s="24">
        <v>500</v>
      </c>
      <c r="AR915" s="24">
        <v>595</v>
      </c>
      <c r="AS915" s="24">
        <v>551</v>
      </c>
      <c r="AT915" s="24">
        <v>523</v>
      </c>
      <c r="AU915" s="24">
        <v>534</v>
      </c>
      <c r="AV915" s="24">
        <v>612</v>
      </c>
      <c r="AW915" s="24">
        <v>99</v>
      </c>
      <c r="AX915" s="24">
        <v>60</v>
      </c>
      <c r="AY915" s="24">
        <v>2</v>
      </c>
      <c r="AZ915" s="24">
        <v>38</v>
      </c>
      <c r="BA915" s="24">
        <v>116</v>
      </c>
      <c r="BD915" s="24">
        <v>523</v>
      </c>
      <c r="BE915" s="24">
        <v>81</v>
      </c>
      <c r="BF915" s="24">
        <v>169</v>
      </c>
      <c r="BG915" s="24">
        <v>352</v>
      </c>
      <c r="BH915" s="24">
        <v>440</v>
      </c>
      <c r="BI915" s="24">
        <v>316</v>
      </c>
      <c r="BJ915" s="24">
        <v>379</v>
      </c>
      <c r="BK915" s="24">
        <v>587</v>
      </c>
      <c r="BL915" s="24">
        <v>50</v>
      </c>
      <c r="BM915" s="24">
        <v>233</v>
      </c>
      <c r="BN915" s="24">
        <v>114</v>
      </c>
      <c r="BO915" s="24">
        <v>197</v>
      </c>
      <c r="BP915" s="24">
        <v>260</v>
      </c>
      <c r="BQ915" s="24">
        <v>468</v>
      </c>
      <c r="BR915" s="24">
        <v>526</v>
      </c>
      <c r="BS915" s="24">
        <v>407</v>
      </c>
      <c r="BT915" s="24">
        <v>620</v>
      </c>
      <c r="BU915" s="24">
        <v>53</v>
      </c>
      <c r="BV915" s="24">
        <v>136</v>
      </c>
      <c r="BW915" s="24">
        <v>349</v>
      </c>
      <c r="BX915" s="24">
        <v>205</v>
      </c>
      <c r="BY915" s="24">
        <v>288</v>
      </c>
      <c r="BZ915" s="24">
        <v>496</v>
      </c>
      <c r="CA915" s="24">
        <v>559</v>
      </c>
      <c r="CB915" s="24">
        <v>17</v>
      </c>
    </row>
    <row r="916" spans="2:80" ht="15" x14ac:dyDescent="0.25">
      <c r="B916" s="24">
        <v>383</v>
      </c>
      <c r="C916" s="24">
        <v>450</v>
      </c>
      <c r="D916" s="24">
        <v>487</v>
      </c>
      <c r="E916" s="24">
        <v>404</v>
      </c>
      <c r="F916" s="24">
        <v>466</v>
      </c>
      <c r="G916" s="24">
        <v>15</v>
      </c>
      <c r="H916" s="24">
        <v>52</v>
      </c>
      <c r="I916" s="24">
        <v>119</v>
      </c>
      <c r="J916" s="24">
        <v>31</v>
      </c>
      <c r="K916" s="24">
        <v>98</v>
      </c>
      <c r="L916" s="24">
        <v>267</v>
      </c>
      <c r="M916" s="24">
        <v>309</v>
      </c>
      <c r="N916" s="24">
        <v>371</v>
      </c>
      <c r="O916" s="24">
        <v>288</v>
      </c>
      <c r="P916" s="24">
        <v>330</v>
      </c>
      <c r="Q916" s="24">
        <v>524</v>
      </c>
      <c r="R916" s="24">
        <v>561</v>
      </c>
      <c r="S916" s="24">
        <v>603</v>
      </c>
      <c r="T916" s="24">
        <v>545</v>
      </c>
      <c r="U916" s="24">
        <v>582</v>
      </c>
      <c r="V916" s="24">
        <v>126</v>
      </c>
      <c r="W916" s="24">
        <v>193</v>
      </c>
      <c r="X916" s="24">
        <v>235</v>
      </c>
      <c r="Y916" s="24">
        <v>172</v>
      </c>
      <c r="Z916" s="24">
        <v>214</v>
      </c>
      <c r="AC916" s="24">
        <v>139</v>
      </c>
      <c r="AD916" s="24">
        <v>217</v>
      </c>
      <c r="AE916" s="24">
        <v>228</v>
      </c>
      <c r="AF916" s="24">
        <v>200</v>
      </c>
      <c r="AG916" s="24">
        <v>156</v>
      </c>
      <c r="AH916" s="24">
        <v>522</v>
      </c>
      <c r="AI916" s="24">
        <v>580</v>
      </c>
      <c r="AJ916" s="24">
        <v>611</v>
      </c>
      <c r="AK916" s="24">
        <v>558</v>
      </c>
      <c r="AL916" s="24">
        <v>544</v>
      </c>
      <c r="AM916" s="24">
        <v>260</v>
      </c>
      <c r="AN916" s="24">
        <v>338</v>
      </c>
      <c r="AO916" s="24">
        <v>374</v>
      </c>
      <c r="AP916" s="24">
        <v>316</v>
      </c>
      <c r="AQ916" s="24">
        <v>277</v>
      </c>
      <c r="AR916" s="24">
        <v>18</v>
      </c>
      <c r="AS916" s="24">
        <v>96</v>
      </c>
      <c r="AT916" s="24">
        <v>107</v>
      </c>
      <c r="AU916" s="24">
        <v>54</v>
      </c>
      <c r="AV916" s="24">
        <v>40</v>
      </c>
      <c r="AW916" s="24">
        <v>376</v>
      </c>
      <c r="AX916" s="24">
        <v>459</v>
      </c>
      <c r="AY916" s="24">
        <v>495</v>
      </c>
      <c r="AZ916" s="24">
        <v>437</v>
      </c>
      <c r="BA916" s="24">
        <v>423</v>
      </c>
      <c r="BD916" s="24">
        <v>156</v>
      </c>
      <c r="BE916" s="24">
        <v>369</v>
      </c>
      <c r="BF916" s="24">
        <v>427</v>
      </c>
      <c r="BG916" s="24">
        <v>515</v>
      </c>
      <c r="BH916" s="24">
        <v>98</v>
      </c>
      <c r="BI916" s="24">
        <v>579</v>
      </c>
      <c r="BJ916" s="24">
        <v>37</v>
      </c>
      <c r="BK916" s="24">
        <v>250</v>
      </c>
      <c r="BL916" s="24">
        <v>308</v>
      </c>
      <c r="BM916" s="24">
        <v>391</v>
      </c>
      <c r="BN916" s="24">
        <v>272</v>
      </c>
      <c r="BO916" s="24">
        <v>460</v>
      </c>
      <c r="BP916" s="24">
        <v>543</v>
      </c>
      <c r="BQ916" s="24">
        <v>101</v>
      </c>
      <c r="BR916" s="24">
        <v>189</v>
      </c>
      <c r="BS916" s="24">
        <v>70</v>
      </c>
      <c r="BT916" s="24">
        <v>128</v>
      </c>
      <c r="BU916" s="24">
        <v>336</v>
      </c>
      <c r="BV916" s="24">
        <v>424</v>
      </c>
      <c r="BW916" s="24">
        <v>607</v>
      </c>
      <c r="BX916" s="24">
        <v>488</v>
      </c>
      <c r="BY916" s="24">
        <v>571</v>
      </c>
      <c r="BZ916" s="24">
        <v>9</v>
      </c>
      <c r="CA916" s="24">
        <v>217</v>
      </c>
      <c r="CB916" s="24">
        <v>280</v>
      </c>
    </row>
    <row r="917" spans="2:80" ht="15" x14ac:dyDescent="0.25">
      <c r="B917" s="24">
        <v>479</v>
      </c>
      <c r="C917" s="24">
        <v>416</v>
      </c>
      <c r="D917" s="24">
        <v>458</v>
      </c>
      <c r="E917" s="24">
        <v>400</v>
      </c>
      <c r="F917" s="24">
        <v>437</v>
      </c>
      <c r="G917" s="24">
        <v>106</v>
      </c>
      <c r="H917" s="24">
        <v>48</v>
      </c>
      <c r="I917" s="24">
        <v>90</v>
      </c>
      <c r="J917" s="24">
        <v>2</v>
      </c>
      <c r="K917" s="24">
        <v>69</v>
      </c>
      <c r="L917" s="24">
        <v>363</v>
      </c>
      <c r="M917" s="24">
        <v>280</v>
      </c>
      <c r="N917" s="24">
        <v>342</v>
      </c>
      <c r="O917" s="24">
        <v>259</v>
      </c>
      <c r="P917" s="24">
        <v>321</v>
      </c>
      <c r="Q917" s="24">
        <v>620</v>
      </c>
      <c r="R917" s="24">
        <v>532</v>
      </c>
      <c r="S917" s="24">
        <v>599</v>
      </c>
      <c r="T917" s="24">
        <v>511</v>
      </c>
      <c r="U917" s="24">
        <v>553</v>
      </c>
      <c r="V917" s="24">
        <v>247</v>
      </c>
      <c r="W917" s="24">
        <v>164</v>
      </c>
      <c r="X917" s="24">
        <v>201</v>
      </c>
      <c r="Y917" s="24">
        <v>143</v>
      </c>
      <c r="Z917" s="24">
        <v>185</v>
      </c>
      <c r="AC917" s="24">
        <v>181</v>
      </c>
      <c r="AD917" s="24">
        <v>153</v>
      </c>
      <c r="AE917" s="24">
        <v>225</v>
      </c>
      <c r="AF917" s="24">
        <v>239</v>
      </c>
      <c r="AG917" s="24">
        <v>142</v>
      </c>
      <c r="AH917" s="24">
        <v>569</v>
      </c>
      <c r="AI917" s="24">
        <v>536</v>
      </c>
      <c r="AJ917" s="24">
        <v>583</v>
      </c>
      <c r="AK917" s="24">
        <v>622</v>
      </c>
      <c r="AL917" s="24">
        <v>505</v>
      </c>
      <c r="AM917" s="24">
        <v>302</v>
      </c>
      <c r="AN917" s="24">
        <v>299</v>
      </c>
      <c r="AO917" s="24">
        <v>341</v>
      </c>
      <c r="AP917" s="24">
        <v>360</v>
      </c>
      <c r="AQ917" s="24">
        <v>263</v>
      </c>
      <c r="AR917" s="24">
        <v>65</v>
      </c>
      <c r="AS917" s="24">
        <v>32</v>
      </c>
      <c r="AT917" s="24">
        <v>79</v>
      </c>
      <c r="AU917" s="24">
        <v>118</v>
      </c>
      <c r="AV917" s="24">
        <v>21</v>
      </c>
      <c r="AW917" s="24">
        <v>448</v>
      </c>
      <c r="AX917" s="24">
        <v>420</v>
      </c>
      <c r="AY917" s="24">
        <v>462</v>
      </c>
      <c r="AZ917" s="24">
        <v>476</v>
      </c>
      <c r="BA917" s="24">
        <v>384</v>
      </c>
      <c r="BD917" s="24">
        <v>116</v>
      </c>
      <c r="BE917" s="24">
        <v>179</v>
      </c>
      <c r="BF917" s="24">
        <v>262</v>
      </c>
      <c r="BG917" s="24">
        <v>475</v>
      </c>
      <c r="BH917" s="24">
        <v>533</v>
      </c>
      <c r="BI917" s="24">
        <v>414</v>
      </c>
      <c r="BJ917" s="24">
        <v>622</v>
      </c>
      <c r="BK917" s="24">
        <v>60</v>
      </c>
      <c r="BL917" s="24">
        <v>143</v>
      </c>
      <c r="BM917" s="24">
        <v>326</v>
      </c>
      <c r="BN917" s="24">
        <v>207</v>
      </c>
      <c r="BO917" s="24">
        <v>295</v>
      </c>
      <c r="BP917" s="24">
        <v>478</v>
      </c>
      <c r="BQ917" s="24">
        <v>561</v>
      </c>
      <c r="BR917" s="24">
        <v>24</v>
      </c>
      <c r="BS917" s="24">
        <v>505</v>
      </c>
      <c r="BT917" s="24">
        <v>88</v>
      </c>
      <c r="BU917" s="24">
        <v>171</v>
      </c>
      <c r="BV917" s="24">
        <v>359</v>
      </c>
      <c r="BW917" s="24">
        <v>442</v>
      </c>
      <c r="BX917" s="24">
        <v>323</v>
      </c>
      <c r="BY917" s="24">
        <v>381</v>
      </c>
      <c r="BZ917" s="24">
        <v>594</v>
      </c>
      <c r="CA917" s="24">
        <v>27</v>
      </c>
      <c r="CB917" s="24">
        <v>240</v>
      </c>
    </row>
    <row r="918" spans="2:80" ht="15" x14ac:dyDescent="0.25">
      <c r="B918" s="24">
        <v>475</v>
      </c>
      <c r="C918" s="24">
        <v>387</v>
      </c>
      <c r="D918" s="24">
        <v>429</v>
      </c>
      <c r="E918" s="24">
        <v>491</v>
      </c>
      <c r="F918" s="24">
        <v>408</v>
      </c>
      <c r="G918" s="24">
        <v>77</v>
      </c>
      <c r="H918" s="24">
        <v>19</v>
      </c>
      <c r="I918" s="24">
        <v>56</v>
      </c>
      <c r="J918" s="24">
        <v>123</v>
      </c>
      <c r="K918" s="24">
        <v>40</v>
      </c>
      <c r="L918" s="24">
        <v>334</v>
      </c>
      <c r="M918" s="24">
        <v>271</v>
      </c>
      <c r="N918" s="24">
        <v>313</v>
      </c>
      <c r="O918" s="24">
        <v>355</v>
      </c>
      <c r="P918" s="24">
        <v>292</v>
      </c>
      <c r="Q918" s="24">
        <v>586</v>
      </c>
      <c r="R918" s="24">
        <v>503</v>
      </c>
      <c r="S918" s="24">
        <v>570</v>
      </c>
      <c r="T918" s="24">
        <v>607</v>
      </c>
      <c r="U918" s="24">
        <v>549</v>
      </c>
      <c r="V918" s="24">
        <v>218</v>
      </c>
      <c r="W918" s="24">
        <v>135</v>
      </c>
      <c r="X918" s="24">
        <v>197</v>
      </c>
      <c r="Y918" s="24">
        <v>239</v>
      </c>
      <c r="Z918" s="24">
        <v>151</v>
      </c>
      <c r="AC918" s="24">
        <v>175</v>
      </c>
      <c r="AD918" s="24">
        <v>231</v>
      </c>
      <c r="AE918" s="24">
        <v>192</v>
      </c>
      <c r="AF918" s="24">
        <v>128</v>
      </c>
      <c r="AG918" s="24">
        <v>214</v>
      </c>
      <c r="AH918" s="24">
        <v>533</v>
      </c>
      <c r="AI918" s="24">
        <v>619</v>
      </c>
      <c r="AJ918" s="24">
        <v>555</v>
      </c>
      <c r="AK918" s="24">
        <v>511</v>
      </c>
      <c r="AL918" s="24">
        <v>597</v>
      </c>
      <c r="AM918" s="24">
        <v>291</v>
      </c>
      <c r="AN918" s="24">
        <v>352</v>
      </c>
      <c r="AO918" s="24">
        <v>313</v>
      </c>
      <c r="AP918" s="24">
        <v>274</v>
      </c>
      <c r="AQ918" s="24">
        <v>335</v>
      </c>
      <c r="AR918" s="24">
        <v>29</v>
      </c>
      <c r="AS918" s="24">
        <v>115</v>
      </c>
      <c r="AT918" s="24">
        <v>71</v>
      </c>
      <c r="AU918" s="24">
        <v>7</v>
      </c>
      <c r="AV918" s="24">
        <v>93</v>
      </c>
      <c r="AW918" s="24">
        <v>412</v>
      </c>
      <c r="AX918" s="24">
        <v>498</v>
      </c>
      <c r="AY918" s="24">
        <v>434</v>
      </c>
      <c r="AZ918" s="24">
        <v>395</v>
      </c>
      <c r="BA918" s="24">
        <v>451</v>
      </c>
      <c r="BD918" s="24">
        <v>551</v>
      </c>
      <c r="BE918" s="24">
        <v>14</v>
      </c>
      <c r="BF918" s="24">
        <v>222</v>
      </c>
      <c r="BG918" s="24">
        <v>285</v>
      </c>
      <c r="BH918" s="24">
        <v>493</v>
      </c>
      <c r="BI918" s="24">
        <v>374</v>
      </c>
      <c r="BJ918" s="24">
        <v>432</v>
      </c>
      <c r="BK918" s="24">
        <v>520</v>
      </c>
      <c r="BL918" s="24">
        <v>78</v>
      </c>
      <c r="BM918" s="24">
        <v>161</v>
      </c>
      <c r="BN918" s="24">
        <v>42</v>
      </c>
      <c r="BO918" s="24">
        <v>230</v>
      </c>
      <c r="BP918" s="24">
        <v>313</v>
      </c>
      <c r="BQ918" s="24">
        <v>396</v>
      </c>
      <c r="BR918" s="24">
        <v>584</v>
      </c>
      <c r="BS918" s="24">
        <v>465</v>
      </c>
      <c r="BT918" s="24">
        <v>548</v>
      </c>
      <c r="BU918" s="24">
        <v>106</v>
      </c>
      <c r="BV918" s="24">
        <v>194</v>
      </c>
      <c r="BW918" s="24">
        <v>252</v>
      </c>
      <c r="BX918" s="24">
        <v>133</v>
      </c>
      <c r="BY918" s="24">
        <v>341</v>
      </c>
      <c r="BZ918" s="24">
        <v>404</v>
      </c>
      <c r="CA918" s="24">
        <v>612</v>
      </c>
      <c r="CB918" s="24">
        <v>75</v>
      </c>
    </row>
    <row r="919" spans="2:80" ht="15" x14ac:dyDescent="0.25">
      <c r="B919" s="24">
        <v>441</v>
      </c>
      <c r="C919" s="24">
        <v>483</v>
      </c>
      <c r="D919" s="24">
        <v>425</v>
      </c>
      <c r="E919" s="24">
        <v>462</v>
      </c>
      <c r="F919" s="24">
        <v>379</v>
      </c>
      <c r="G919" s="24">
        <v>73</v>
      </c>
      <c r="H919" s="24">
        <v>115</v>
      </c>
      <c r="I919" s="24">
        <v>27</v>
      </c>
      <c r="J919" s="24">
        <v>94</v>
      </c>
      <c r="K919" s="24">
        <v>6</v>
      </c>
      <c r="L919" s="24">
        <v>305</v>
      </c>
      <c r="M919" s="24">
        <v>367</v>
      </c>
      <c r="N919" s="24">
        <v>284</v>
      </c>
      <c r="O919" s="24">
        <v>346</v>
      </c>
      <c r="P919" s="24">
        <v>263</v>
      </c>
      <c r="Q919" s="24">
        <v>557</v>
      </c>
      <c r="R919" s="24">
        <v>624</v>
      </c>
      <c r="S919" s="24">
        <v>536</v>
      </c>
      <c r="T919" s="24">
        <v>578</v>
      </c>
      <c r="U919" s="24">
        <v>520</v>
      </c>
      <c r="V919" s="24">
        <v>189</v>
      </c>
      <c r="W919" s="24">
        <v>226</v>
      </c>
      <c r="X919" s="24">
        <v>168</v>
      </c>
      <c r="Y919" s="24">
        <v>210</v>
      </c>
      <c r="Z919" s="24">
        <v>147</v>
      </c>
      <c r="AC919" s="24">
        <v>242</v>
      </c>
      <c r="AD919" s="24">
        <v>150</v>
      </c>
      <c r="AE919" s="24">
        <v>164</v>
      </c>
      <c r="AF919" s="24">
        <v>206</v>
      </c>
      <c r="AG919" s="24">
        <v>178</v>
      </c>
      <c r="AH919" s="24">
        <v>605</v>
      </c>
      <c r="AI919" s="24">
        <v>508</v>
      </c>
      <c r="AJ919" s="24">
        <v>547</v>
      </c>
      <c r="AK919" s="24">
        <v>594</v>
      </c>
      <c r="AL919" s="24">
        <v>561</v>
      </c>
      <c r="AM919" s="24">
        <v>363</v>
      </c>
      <c r="AN919" s="24">
        <v>266</v>
      </c>
      <c r="AO919" s="24">
        <v>285</v>
      </c>
      <c r="AP919" s="24">
        <v>327</v>
      </c>
      <c r="AQ919" s="24">
        <v>324</v>
      </c>
      <c r="AR919" s="24">
        <v>121</v>
      </c>
      <c r="AS919" s="24">
        <v>4</v>
      </c>
      <c r="AT919" s="24">
        <v>43</v>
      </c>
      <c r="AU919" s="24">
        <v>90</v>
      </c>
      <c r="AV919" s="24">
        <v>57</v>
      </c>
      <c r="AW919" s="24">
        <v>484</v>
      </c>
      <c r="AX919" s="24">
        <v>387</v>
      </c>
      <c r="AY919" s="24">
        <v>401</v>
      </c>
      <c r="AZ919" s="24">
        <v>473</v>
      </c>
      <c r="BA919" s="24">
        <v>445</v>
      </c>
      <c r="BD919" s="24">
        <v>386</v>
      </c>
      <c r="BE919" s="24">
        <v>599</v>
      </c>
      <c r="BF919" s="24">
        <v>32</v>
      </c>
      <c r="BG919" s="24">
        <v>245</v>
      </c>
      <c r="BH919" s="24">
        <v>303</v>
      </c>
      <c r="BI919" s="24">
        <v>184</v>
      </c>
      <c r="BJ919" s="24">
        <v>267</v>
      </c>
      <c r="BK919" s="24">
        <v>455</v>
      </c>
      <c r="BL919" s="24">
        <v>538</v>
      </c>
      <c r="BM919" s="24">
        <v>121</v>
      </c>
      <c r="BN919" s="24">
        <v>602</v>
      </c>
      <c r="BO919" s="24">
        <v>65</v>
      </c>
      <c r="BP919" s="24">
        <v>148</v>
      </c>
      <c r="BQ919" s="24">
        <v>331</v>
      </c>
      <c r="BR919" s="24">
        <v>419</v>
      </c>
      <c r="BS919" s="24">
        <v>300</v>
      </c>
      <c r="BT919" s="24">
        <v>483</v>
      </c>
      <c r="BU919" s="24">
        <v>566</v>
      </c>
      <c r="BV919" s="24">
        <v>4</v>
      </c>
      <c r="BW919" s="24">
        <v>212</v>
      </c>
      <c r="BX919" s="24">
        <v>93</v>
      </c>
      <c r="BY919" s="24">
        <v>151</v>
      </c>
      <c r="BZ919" s="24">
        <v>364</v>
      </c>
      <c r="CA919" s="24">
        <v>447</v>
      </c>
      <c r="CB919" s="24">
        <v>510</v>
      </c>
    </row>
    <row r="920" spans="2:80" ht="15" x14ac:dyDescent="0.25">
      <c r="B920" s="24">
        <v>412</v>
      </c>
      <c r="C920" s="24">
        <v>454</v>
      </c>
      <c r="D920" s="24">
        <v>391</v>
      </c>
      <c r="E920" s="24">
        <v>433</v>
      </c>
      <c r="F920" s="24">
        <v>500</v>
      </c>
      <c r="G920" s="24">
        <v>44</v>
      </c>
      <c r="H920" s="24">
        <v>81</v>
      </c>
      <c r="I920" s="24">
        <v>23</v>
      </c>
      <c r="J920" s="24">
        <v>65</v>
      </c>
      <c r="K920" s="24">
        <v>102</v>
      </c>
      <c r="L920" s="24">
        <v>296</v>
      </c>
      <c r="M920" s="24">
        <v>338</v>
      </c>
      <c r="N920" s="24">
        <v>255</v>
      </c>
      <c r="O920" s="24">
        <v>317</v>
      </c>
      <c r="P920" s="24">
        <v>359</v>
      </c>
      <c r="Q920" s="24">
        <v>528</v>
      </c>
      <c r="R920" s="24">
        <v>595</v>
      </c>
      <c r="S920" s="24">
        <v>507</v>
      </c>
      <c r="T920" s="24">
        <v>574</v>
      </c>
      <c r="U920" s="24">
        <v>611</v>
      </c>
      <c r="V920" s="24">
        <v>160</v>
      </c>
      <c r="W920" s="24">
        <v>222</v>
      </c>
      <c r="X920" s="24">
        <v>139</v>
      </c>
      <c r="Y920" s="24">
        <v>176</v>
      </c>
      <c r="Z920" s="24">
        <v>243</v>
      </c>
      <c r="AC920" s="24">
        <v>203</v>
      </c>
      <c r="AD920" s="24">
        <v>189</v>
      </c>
      <c r="AE920" s="24">
        <v>131</v>
      </c>
      <c r="AF920" s="24">
        <v>167</v>
      </c>
      <c r="AG920" s="24">
        <v>250</v>
      </c>
      <c r="AH920" s="24">
        <v>586</v>
      </c>
      <c r="AI920" s="24">
        <v>572</v>
      </c>
      <c r="AJ920" s="24">
        <v>519</v>
      </c>
      <c r="AK920" s="24">
        <v>530</v>
      </c>
      <c r="AL920" s="24">
        <v>608</v>
      </c>
      <c r="AM920" s="24">
        <v>349</v>
      </c>
      <c r="AN920" s="24">
        <v>310</v>
      </c>
      <c r="AO920" s="24">
        <v>252</v>
      </c>
      <c r="AP920" s="24">
        <v>288</v>
      </c>
      <c r="AQ920" s="24">
        <v>366</v>
      </c>
      <c r="AR920" s="24">
        <v>82</v>
      </c>
      <c r="AS920" s="24">
        <v>68</v>
      </c>
      <c r="AT920" s="24">
        <v>15</v>
      </c>
      <c r="AU920" s="24">
        <v>46</v>
      </c>
      <c r="AV920" s="24">
        <v>104</v>
      </c>
      <c r="AW920" s="24">
        <v>470</v>
      </c>
      <c r="AX920" s="24">
        <v>426</v>
      </c>
      <c r="AY920" s="24">
        <v>398</v>
      </c>
      <c r="AZ920" s="24">
        <v>409</v>
      </c>
      <c r="BA920" s="24">
        <v>487</v>
      </c>
      <c r="BD920" s="24">
        <v>346</v>
      </c>
      <c r="BE920" s="24">
        <v>409</v>
      </c>
      <c r="BF920" s="24">
        <v>617</v>
      </c>
      <c r="BG920" s="24">
        <v>55</v>
      </c>
      <c r="BH920" s="24">
        <v>138</v>
      </c>
      <c r="BI920" s="24">
        <v>19</v>
      </c>
      <c r="BJ920" s="24">
        <v>202</v>
      </c>
      <c r="BK920" s="24">
        <v>290</v>
      </c>
      <c r="BL920" s="24">
        <v>498</v>
      </c>
      <c r="BM920" s="24">
        <v>556</v>
      </c>
      <c r="BN920" s="24">
        <v>437</v>
      </c>
      <c r="BO920" s="24">
        <v>525</v>
      </c>
      <c r="BP920" s="24">
        <v>83</v>
      </c>
      <c r="BQ920" s="24">
        <v>166</v>
      </c>
      <c r="BR920" s="24">
        <v>354</v>
      </c>
      <c r="BS920" s="24">
        <v>235</v>
      </c>
      <c r="BT920" s="24">
        <v>318</v>
      </c>
      <c r="BU920" s="24">
        <v>376</v>
      </c>
      <c r="BV920" s="24">
        <v>589</v>
      </c>
      <c r="BW920" s="24">
        <v>47</v>
      </c>
      <c r="BX920" s="24">
        <v>528</v>
      </c>
      <c r="BY920" s="24">
        <v>111</v>
      </c>
      <c r="BZ920" s="24">
        <v>199</v>
      </c>
      <c r="CA920" s="24">
        <v>257</v>
      </c>
      <c r="CB920" s="24">
        <v>470</v>
      </c>
    </row>
    <row r="921" spans="2:80" ht="15" x14ac:dyDescent="0.25">
      <c r="B921" s="24">
        <v>274</v>
      </c>
      <c r="C921" s="24">
        <v>311</v>
      </c>
      <c r="D921" s="24">
        <v>353</v>
      </c>
      <c r="E921" s="24">
        <v>295</v>
      </c>
      <c r="F921" s="24">
        <v>332</v>
      </c>
      <c r="G921" s="24">
        <v>501</v>
      </c>
      <c r="H921" s="24">
        <v>568</v>
      </c>
      <c r="I921" s="24">
        <v>610</v>
      </c>
      <c r="J921" s="24">
        <v>547</v>
      </c>
      <c r="K921" s="24">
        <v>589</v>
      </c>
      <c r="L921" s="24">
        <v>133</v>
      </c>
      <c r="M921" s="24">
        <v>200</v>
      </c>
      <c r="N921" s="24">
        <v>237</v>
      </c>
      <c r="O921" s="24">
        <v>154</v>
      </c>
      <c r="P921" s="24">
        <v>216</v>
      </c>
      <c r="Q921" s="24">
        <v>390</v>
      </c>
      <c r="R921" s="24">
        <v>427</v>
      </c>
      <c r="S921" s="24">
        <v>494</v>
      </c>
      <c r="T921" s="24">
        <v>406</v>
      </c>
      <c r="U921" s="24">
        <v>473</v>
      </c>
      <c r="V921" s="24">
        <v>17</v>
      </c>
      <c r="W921" s="24">
        <v>59</v>
      </c>
      <c r="X921" s="24">
        <v>121</v>
      </c>
      <c r="Y921" s="24">
        <v>38</v>
      </c>
      <c r="Z921" s="24">
        <v>80</v>
      </c>
      <c r="AC921" s="24">
        <v>510</v>
      </c>
      <c r="AD921" s="24">
        <v>588</v>
      </c>
      <c r="AE921" s="24">
        <v>624</v>
      </c>
      <c r="AF921" s="24">
        <v>566</v>
      </c>
      <c r="AG921" s="24">
        <v>527</v>
      </c>
      <c r="AH921" s="24">
        <v>14</v>
      </c>
      <c r="AI921" s="24">
        <v>92</v>
      </c>
      <c r="AJ921" s="24">
        <v>103</v>
      </c>
      <c r="AK921" s="24">
        <v>75</v>
      </c>
      <c r="AL921" s="24">
        <v>31</v>
      </c>
      <c r="AM921" s="24">
        <v>126</v>
      </c>
      <c r="AN921" s="24">
        <v>209</v>
      </c>
      <c r="AO921" s="24">
        <v>245</v>
      </c>
      <c r="AP921" s="24">
        <v>187</v>
      </c>
      <c r="AQ921" s="24">
        <v>173</v>
      </c>
      <c r="AR921" s="24">
        <v>397</v>
      </c>
      <c r="AS921" s="24">
        <v>455</v>
      </c>
      <c r="AT921" s="24">
        <v>486</v>
      </c>
      <c r="AU921" s="24">
        <v>433</v>
      </c>
      <c r="AV921" s="24">
        <v>419</v>
      </c>
      <c r="AW921" s="24">
        <v>268</v>
      </c>
      <c r="AX921" s="24">
        <v>346</v>
      </c>
      <c r="AY921" s="24">
        <v>357</v>
      </c>
      <c r="AZ921" s="24">
        <v>304</v>
      </c>
      <c r="BA921" s="24">
        <v>290</v>
      </c>
      <c r="BD921" s="24">
        <v>609</v>
      </c>
      <c r="BE921" s="24">
        <v>67</v>
      </c>
      <c r="BF921" s="24">
        <v>130</v>
      </c>
      <c r="BG921" s="24">
        <v>338</v>
      </c>
      <c r="BH921" s="24">
        <v>421</v>
      </c>
      <c r="BI921" s="24">
        <v>277</v>
      </c>
      <c r="BJ921" s="24">
        <v>490</v>
      </c>
      <c r="BK921" s="24">
        <v>573</v>
      </c>
      <c r="BL921" s="24">
        <v>6</v>
      </c>
      <c r="BM921" s="24">
        <v>219</v>
      </c>
      <c r="BN921" s="24">
        <v>100</v>
      </c>
      <c r="BO921" s="24">
        <v>158</v>
      </c>
      <c r="BP921" s="24">
        <v>366</v>
      </c>
      <c r="BQ921" s="24">
        <v>429</v>
      </c>
      <c r="BR921" s="24">
        <v>512</v>
      </c>
      <c r="BS921" s="24">
        <v>393</v>
      </c>
      <c r="BT921" s="24">
        <v>576</v>
      </c>
      <c r="BU921" s="24">
        <v>39</v>
      </c>
      <c r="BV921" s="24">
        <v>247</v>
      </c>
      <c r="BW921" s="24">
        <v>310</v>
      </c>
      <c r="BX921" s="24">
        <v>186</v>
      </c>
      <c r="BY921" s="24">
        <v>274</v>
      </c>
      <c r="BZ921" s="24">
        <v>457</v>
      </c>
      <c r="CA921" s="24">
        <v>545</v>
      </c>
      <c r="CB921" s="24">
        <v>103</v>
      </c>
    </row>
    <row r="922" spans="2:80" ht="15" x14ac:dyDescent="0.25">
      <c r="B922" s="24">
        <v>370</v>
      </c>
      <c r="C922" s="24">
        <v>282</v>
      </c>
      <c r="D922" s="24">
        <v>349</v>
      </c>
      <c r="E922" s="24">
        <v>261</v>
      </c>
      <c r="F922" s="24">
        <v>303</v>
      </c>
      <c r="G922" s="24">
        <v>622</v>
      </c>
      <c r="H922" s="24">
        <v>539</v>
      </c>
      <c r="I922" s="24">
        <v>576</v>
      </c>
      <c r="J922" s="24">
        <v>518</v>
      </c>
      <c r="K922" s="24">
        <v>560</v>
      </c>
      <c r="L922" s="24">
        <v>229</v>
      </c>
      <c r="M922" s="24">
        <v>166</v>
      </c>
      <c r="N922" s="24">
        <v>208</v>
      </c>
      <c r="O922" s="24">
        <v>150</v>
      </c>
      <c r="P922" s="24">
        <v>187</v>
      </c>
      <c r="Q922" s="24">
        <v>481</v>
      </c>
      <c r="R922" s="24">
        <v>423</v>
      </c>
      <c r="S922" s="24">
        <v>465</v>
      </c>
      <c r="T922" s="24">
        <v>377</v>
      </c>
      <c r="U922" s="24">
        <v>444</v>
      </c>
      <c r="V922" s="24">
        <v>113</v>
      </c>
      <c r="W922" s="24">
        <v>30</v>
      </c>
      <c r="X922" s="24">
        <v>92</v>
      </c>
      <c r="Y922" s="24">
        <v>9</v>
      </c>
      <c r="Z922" s="24">
        <v>71</v>
      </c>
      <c r="AC922" s="24">
        <v>552</v>
      </c>
      <c r="AD922" s="24">
        <v>549</v>
      </c>
      <c r="AE922" s="24">
        <v>591</v>
      </c>
      <c r="AF922" s="24">
        <v>610</v>
      </c>
      <c r="AG922" s="24">
        <v>513</v>
      </c>
      <c r="AH922" s="24">
        <v>56</v>
      </c>
      <c r="AI922" s="24">
        <v>28</v>
      </c>
      <c r="AJ922" s="24">
        <v>100</v>
      </c>
      <c r="AK922" s="24">
        <v>114</v>
      </c>
      <c r="AL922" s="24">
        <v>17</v>
      </c>
      <c r="AM922" s="24">
        <v>198</v>
      </c>
      <c r="AN922" s="24">
        <v>170</v>
      </c>
      <c r="AO922" s="24">
        <v>212</v>
      </c>
      <c r="AP922" s="24">
        <v>226</v>
      </c>
      <c r="AQ922" s="24">
        <v>134</v>
      </c>
      <c r="AR922" s="24">
        <v>444</v>
      </c>
      <c r="AS922" s="24">
        <v>411</v>
      </c>
      <c r="AT922" s="24">
        <v>458</v>
      </c>
      <c r="AU922" s="24">
        <v>497</v>
      </c>
      <c r="AV922" s="24">
        <v>380</v>
      </c>
      <c r="AW922" s="24">
        <v>315</v>
      </c>
      <c r="AX922" s="24">
        <v>282</v>
      </c>
      <c r="AY922" s="24">
        <v>329</v>
      </c>
      <c r="AZ922" s="24">
        <v>368</v>
      </c>
      <c r="BA922" s="24">
        <v>271</v>
      </c>
      <c r="BD922" s="24">
        <v>444</v>
      </c>
      <c r="BE922" s="24">
        <v>502</v>
      </c>
      <c r="BF922" s="24">
        <v>90</v>
      </c>
      <c r="BG922" s="24">
        <v>173</v>
      </c>
      <c r="BH922" s="24">
        <v>356</v>
      </c>
      <c r="BI922" s="24">
        <v>237</v>
      </c>
      <c r="BJ922" s="24">
        <v>325</v>
      </c>
      <c r="BK922" s="24">
        <v>383</v>
      </c>
      <c r="BL922" s="24">
        <v>591</v>
      </c>
      <c r="BM922" s="24">
        <v>29</v>
      </c>
      <c r="BN922" s="24">
        <v>535</v>
      </c>
      <c r="BO922" s="24">
        <v>118</v>
      </c>
      <c r="BP922" s="24">
        <v>176</v>
      </c>
      <c r="BQ922" s="24">
        <v>264</v>
      </c>
      <c r="BR922" s="24">
        <v>472</v>
      </c>
      <c r="BS922" s="24">
        <v>328</v>
      </c>
      <c r="BT922" s="24">
        <v>411</v>
      </c>
      <c r="BU922" s="24">
        <v>624</v>
      </c>
      <c r="BV922" s="24">
        <v>57</v>
      </c>
      <c r="BW922" s="24">
        <v>145</v>
      </c>
      <c r="BX922" s="24">
        <v>21</v>
      </c>
      <c r="BY922" s="24">
        <v>209</v>
      </c>
      <c r="BZ922" s="24">
        <v>292</v>
      </c>
      <c r="CA922" s="24">
        <v>480</v>
      </c>
      <c r="CB922" s="24">
        <v>563</v>
      </c>
    </row>
    <row r="923" spans="2:80" ht="15" x14ac:dyDescent="0.25">
      <c r="B923" s="24">
        <v>336</v>
      </c>
      <c r="C923" s="24">
        <v>253</v>
      </c>
      <c r="D923" s="24">
        <v>320</v>
      </c>
      <c r="E923" s="24">
        <v>357</v>
      </c>
      <c r="F923" s="24">
        <v>299</v>
      </c>
      <c r="G923" s="24">
        <v>593</v>
      </c>
      <c r="H923" s="24">
        <v>510</v>
      </c>
      <c r="I923" s="24">
        <v>572</v>
      </c>
      <c r="J923" s="24">
        <v>614</v>
      </c>
      <c r="K923" s="24">
        <v>526</v>
      </c>
      <c r="L923" s="24">
        <v>225</v>
      </c>
      <c r="M923" s="24">
        <v>137</v>
      </c>
      <c r="N923" s="24">
        <v>179</v>
      </c>
      <c r="O923" s="24">
        <v>241</v>
      </c>
      <c r="P923" s="24">
        <v>158</v>
      </c>
      <c r="Q923" s="24">
        <v>452</v>
      </c>
      <c r="R923" s="24">
        <v>394</v>
      </c>
      <c r="S923" s="24">
        <v>431</v>
      </c>
      <c r="T923" s="24">
        <v>498</v>
      </c>
      <c r="U923" s="24">
        <v>415</v>
      </c>
      <c r="V923" s="24">
        <v>84</v>
      </c>
      <c r="W923" s="24">
        <v>21</v>
      </c>
      <c r="X923" s="24">
        <v>63</v>
      </c>
      <c r="Y923" s="24">
        <v>105</v>
      </c>
      <c r="Z923" s="24">
        <v>42</v>
      </c>
      <c r="AC923" s="24">
        <v>541</v>
      </c>
      <c r="AD923" s="24">
        <v>602</v>
      </c>
      <c r="AE923" s="24">
        <v>563</v>
      </c>
      <c r="AF923" s="24">
        <v>524</v>
      </c>
      <c r="AG923" s="24">
        <v>585</v>
      </c>
      <c r="AH923" s="24">
        <v>50</v>
      </c>
      <c r="AI923" s="24">
        <v>106</v>
      </c>
      <c r="AJ923" s="24">
        <v>67</v>
      </c>
      <c r="AK923" s="24">
        <v>3</v>
      </c>
      <c r="AL923" s="24">
        <v>89</v>
      </c>
      <c r="AM923" s="24">
        <v>162</v>
      </c>
      <c r="AN923" s="24">
        <v>248</v>
      </c>
      <c r="AO923" s="24">
        <v>184</v>
      </c>
      <c r="AP923" s="24">
        <v>145</v>
      </c>
      <c r="AQ923" s="24">
        <v>201</v>
      </c>
      <c r="AR923" s="24">
        <v>408</v>
      </c>
      <c r="AS923" s="24">
        <v>494</v>
      </c>
      <c r="AT923" s="24">
        <v>430</v>
      </c>
      <c r="AU923" s="24">
        <v>386</v>
      </c>
      <c r="AV923" s="24">
        <v>472</v>
      </c>
      <c r="AW923" s="24">
        <v>279</v>
      </c>
      <c r="AX923" s="24">
        <v>365</v>
      </c>
      <c r="AY923" s="24">
        <v>321</v>
      </c>
      <c r="AZ923" s="24">
        <v>257</v>
      </c>
      <c r="BA923" s="24">
        <v>343</v>
      </c>
      <c r="BD923" s="24">
        <v>254</v>
      </c>
      <c r="BE923" s="24">
        <v>462</v>
      </c>
      <c r="BF923" s="24">
        <v>550</v>
      </c>
      <c r="BG923" s="24">
        <v>108</v>
      </c>
      <c r="BH923" s="24">
        <v>191</v>
      </c>
      <c r="BI923" s="24">
        <v>72</v>
      </c>
      <c r="BJ923" s="24">
        <v>135</v>
      </c>
      <c r="BK923" s="24">
        <v>343</v>
      </c>
      <c r="BL923" s="24">
        <v>401</v>
      </c>
      <c r="BM923" s="24">
        <v>614</v>
      </c>
      <c r="BN923" s="24">
        <v>495</v>
      </c>
      <c r="BO923" s="24">
        <v>553</v>
      </c>
      <c r="BP923" s="24">
        <v>11</v>
      </c>
      <c r="BQ923" s="24">
        <v>224</v>
      </c>
      <c r="BR923" s="24">
        <v>282</v>
      </c>
      <c r="BS923" s="24">
        <v>163</v>
      </c>
      <c r="BT923" s="24">
        <v>371</v>
      </c>
      <c r="BU923" s="24">
        <v>434</v>
      </c>
      <c r="BV923" s="24">
        <v>517</v>
      </c>
      <c r="BW923" s="24">
        <v>80</v>
      </c>
      <c r="BX923" s="24">
        <v>581</v>
      </c>
      <c r="BY923" s="24">
        <v>44</v>
      </c>
      <c r="BZ923" s="24">
        <v>227</v>
      </c>
      <c r="CA923" s="24">
        <v>315</v>
      </c>
      <c r="CB923" s="24">
        <v>398</v>
      </c>
    </row>
    <row r="924" spans="2:80" ht="15" x14ac:dyDescent="0.25">
      <c r="B924" s="24">
        <v>307</v>
      </c>
      <c r="C924" s="24">
        <v>374</v>
      </c>
      <c r="D924" s="24">
        <v>286</v>
      </c>
      <c r="E924" s="24">
        <v>328</v>
      </c>
      <c r="F924" s="24">
        <v>270</v>
      </c>
      <c r="G924" s="24">
        <v>564</v>
      </c>
      <c r="H924" s="24">
        <v>601</v>
      </c>
      <c r="I924" s="24">
        <v>543</v>
      </c>
      <c r="J924" s="24">
        <v>585</v>
      </c>
      <c r="K924" s="24">
        <v>522</v>
      </c>
      <c r="L924" s="24">
        <v>191</v>
      </c>
      <c r="M924" s="24">
        <v>233</v>
      </c>
      <c r="N924" s="24">
        <v>175</v>
      </c>
      <c r="O924" s="24">
        <v>212</v>
      </c>
      <c r="P924" s="24">
        <v>129</v>
      </c>
      <c r="Q924" s="24">
        <v>448</v>
      </c>
      <c r="R924" s="24">
        <v>490</v>
      </c>
      <c r="S924" s="24">
        <v>402</v>
      </c>
      <c r="T924" s="24">
        <v>469</v>
      </c>
      <c r="U924" s="24">
        <v>381</v>
      </c>
      <c r="V924" s="24">
        <v>55</v>
      </c>
      <c r="W924" s="24">
        <v>117</v>
      </c>
      <c r="X924" s="24">
        <v>34</v>
      </c>
      <c r="Y924" s="24">
        <v>96</v>
      </c>
      <c r="Z924" s="24">
        <v>13</v>
      </c>
      <c r="AC924" s="24">
        <v>613</v>
      </c>
      <c r="AD924" s="24">
        <v>516</v>
      </c>
      <c r="AE924" s="24">
        <v>535</v>
      </c>
      <c r="AF924" s="24">
        <v>577</v>
      </c>
      <c r="AG924" s="24">
        <v>574</v>
      </c>
      <c r="AH924" s="24">
        <v>117</v>
      </c>
      <c r="AI924" s="24">
        <v>25</v>
      </c>
      <c r="AJ924" s="24">
        <v>39</v>
      </c>
      <c r="AK924" s="24">
        <v>81</v>
      </c>
      <c r="AL924" s="24">
        <v>53</v>
      </c>
      <c r="AM924" s="24">
        <v>234</v>
      </c>
      <c r="AN924" s="24">
        <v>137</v>
      </c>
      <c r="AO924" s="24">
        <v>151</v>
      </c>
      <c r="AP924" s="24">
        <v>223</v>
      </c>
      <c r="AQ924" s="24">
        <v>195</v>
      </c>
      <c r="AR924" s="24">
        <v>480</v>
      </c>
      <c r="AS924" s="24">
        <v>383</v>
      </c>
      <c r="AT924" s="24">
        <v>422</v>
      </c>
      <c r="AU924" s="24">
        <v>469</v>
      </c>
      <c r="AV924" s="24">
        <v>436</v>
      </c>
      <c r="AW924" s="24">
        <v>371</v>
      </c>
      <c r="AX924" s="24">
        <v>254</v>
      </c>
      <c r="AY924" s="24">
        <v>293</v>
      </c>
      <c r="AZ924" s="24">
        <v>340</v>
      </c>
      <c r="BA924" s="24">
        <v>307</v>
      </c>
      <c r="BD924" s="24">
        <v>214</v>
      </c>
      <c r="BE924" s="24">
        <v>297</v>
      </c>
      <c r="BF924" s="24">
        <v>485</v>
      </c>
      <c r="BG924" s="24">
        <v>568</v>
      </c>
      <c r="BH924" s="24">
        <v>1</v>
      </c>
      <c r="BI924" s="24">
        <v>507</v>
      </c>
      <c r="BJ924" s="24">
        <v>95</v>
      </c>
      <c r="BK924" s="24">
        <v>153</v>
      </c>
      <c r="BL924" s="24">
        <v>361</v>
      </c>
      <c r="BM924" s="24">
        <v>449</v>
      </c>
      <c r="BN924" s="24">
        <v>305</v>
      </c>
      <c r="BO924" s="24">
        <v>388</v>
      </c>
      <c r="BP924" s="24">
        <v>596</v>
      </c>
      <c r="BQ924" s="24">
        <v>34</v>
      </c>
      <c r="BR924" s="24">
        <v>242</v>
      </c>
      <c r="BS924" s="24">
        <v>123</v>
      </c>
      <c r="BT924" s="24">
        <v>181</v>
      </c>
      <c r="BU924" s="24">
        <v>269</v>
      </c>
      <c r="BV924" s="24">
        <v>452</v>
      </c>
      <c r="BW924" s="24">
        <v>540</v>
      </c>
      <c r="BX924" s="24">
        <v>416</v>
      </c>
      <c r="BY924" s="24">
        <v>604</v>
      </c>
      <c r="BZ924" s="24">
        <v>62</v>
      </c>
      <c r="CA924" s="24">
        <v>150</v>
      </c>
      <c r="CB924" s="24">
        <v>333</v>
      </c>
    </row>
    <row r="925" spans="2:80" ht="15" x14ac:dyDescent="0.25">
      <c r="B925" s="24">
        <v>278</v>
      </c>
      <c r="C925" s="24">
        <v>345</v>
      </c>
      <c r="D925" s="24">
        <v>257</v>
      </c>
      <c r="E925" s="24">
        <v>324</v>
      </c>
      <c r="F925" s="24">
        <v>361</v>
      </c>
      <c r="G925" s="24">
        <v>535</v>
      </c>
      <c r="H925" s="24">
        <v>597</v>
      </c>
      <c r="I925" s="24">
        <v>514</v>
      </c>
      <c r="J925" s="24">
        <v>551</v>
      </c>
      <c r="K925" s="24">
        <v>618</v>
      </c>
      <c r="L925" s="24">
        <v>162</v>
      </c>
      <c r="M925" s="24">
        <v>204</v>
      </c>
      <c r="N925" s="24">
        <v>141</v>
      </c>
      <c r="O925" s="24">
        <v>183</v>
      </c>
      <c r="P925" s="24">
        <v>250</v>
      </c>
      <c r="Q925" s="24">
        <v>419</v>
      </c>
      <c r="R925" s="24">
        <v>456</v>
      </c>
      <c r="S925" s="24">
        <v>398</v>
      </c>
      <c r="T925" s="24">
        <v>440</v>
      </c>
      <c r="U925" s="24">
        <v>477</v>
      </c>
      <c r="V925" s="24">
        <v>46</v>
      </c>
      <c r="W925" s="24">
        <v>88</v>
      </c>
      <c r="X925" s="24">
        <v>5</v>
      </c>
      <c r="Y925" s="24">
        <v>67</v>
      </c>
      <c r="Z925" s="24">
        <v>109</v>
      </c>
      <c r="AC925" s="24">
        <v>599</v>
      </c>
      <c r="AD925" s="24">
        <v>560</v>
      </c>
      <c r="AE925" s="24">
        <v>502</v>
      </c>
      <c r="AF925" s="24">
        <v>538</v>
      </c>
      <c r="AG925" s="24">
        <v>616</v>
      </c>
      <c r="AH925" s="24">
        <v>78</v>
      </c>
      <c r="AI925" s="24">
        <v>64</v>
      </c>
      <c r="AJ925" s="24">
        <v>6</v>
      </c>
      <c r="AK925" s="24">
        <v>42</v>
      </c>
      <c r="AL925" s="24">
        <v>125</v>
      </c>
      <c r="AM925" s="24">
        <v>220</v>
      </c>
      <c r="AN925" s="24">
        <v>176</v>
      </c>
      <c r="AO925" s="24">
        <v>148</v>
      </c>
      <c r="AP925" s="24">
        <v>159</v>
      </c>
      <c r="AQ925" s="24">
        <v>237</v>
      </c>
      <c r="AR925" s="24">
        <v>461</v>
      </c>
      <c r="AS925" s="24">
        <v>447</v>
      </c>
      <c r="AT925" s="24">
        <v>394</v>
      </c>
      <c r="AU925" s="24">
        <v>405</v>
      </c>
      <c r="AV925" s="24">
        <v>483</v>
      </c>
      <c r="AW925" s="24">
        <v>332</v>
      </c>
      <c r="AX925" s="24">
        <v>318</v>
      </c>
      <c r="AY925" s="24">
        <v>265</v>
      </c>
      <c r="AZ925" s="24">
        <v>296</v>
      </c>
      <c r="BA925" s="24">
        <v>354</v>
      </c>
      <c r="BD925" s="24">
        <v>49</v>
      </c>
      <c r="BE925" s="24">
        <v>232</v>
      </c>
      <c r="BF925" s="24">
        <v>320</v>
      </c>
      <c r="BG925" s="24">
        <v>378</v>
      </c>
      <c r="BH925" s="24">
        <v>586</v>
      </c>
      <c r="BI925" s="24">
        <v>467</v>
      </c>
      <c r="BJ925" s="24">
        <v>530</v>
      </c>
      <c r="BK925" s="24">
        <v>113</v>
      </c>
      <c r="BL925" s="24">
        <v>196</v>
      </c>
      <c r="BM925" s="24">
        <v>259</v>
      </c>
      <c r="BN925" s="24">
        <v>140</v>
      </c>
      <c r="BO925" s="24">
        <v>348</v>
      </c>
      <c r="BP925" s="24">
        <v>406</v>
      </c>
      <c r="BQ925" s="24">
        <v>619</v>
      </c>
      <c r="BR925" s="24">
        <v>52</v>
      </c>
      <c r="BS925" s="24">
        <v>558</v>
      </c>
      <c r="BT925" s="24">
        <v>16</v>
      </c>
      <c r="BU925" s="24">
        <v>204</v>
      </c>
      <c r="BV925" s="24">
        <v>287</v>
      </c>
      <c r="BW925" s="24">
        <v>500</v>
      </c>
      <c r="BX925" s="24">
        <v>351</v>
      </c>
      <c r="BY925" s="24">
        <v>439</v>
      </c>
      <c r="BZ925" s="24">
        <v>522</v>
      </c>
      <c r="CA925" s="24">
        <v>85</v>
      </c>
      <c r="CB925" s="24">
        <v>168</v>
      </c>
    </row>
    <row r="926" spans="2:80" ht="15" x14ac:dyDescent="0.25">
      <c r="B926" s="24">
        <v>140</v>
      </c>
      <c r="C926" s="24">
        <v>177</v>
      </c>
      <c r="D926" s="24">
        <v>244</v>
      </c>
      <c r="E926" s="24">
        <v>156</v>
      </c>
      <c r="F926" s="24">
        <v>223</v>
      </c>
      <c r="G926" s="24">
        <v>392</v>
      </c>
      <c r="H926" s="24">
        <v>434</v>
      </c>
      <c r="I926" s="24">
        <v>496</v>
      </c>
      <c r="J926" s="24">
        <v>413</v>
      </c>
      <c r="K926" s="24">
        <v>455</v>
      </c>
      <c r="L926" s="24">
        <v>24</v>
      </c>
      <c r="M926" s="24">
        <v>61</v>
      </c>
      <c r="N926" s="24">
        <v>103</v>
      </c>
      <c r="O926" s="24">
        <v>45</v>
      </c>
      <c r="P926" s="24">
        <v>82</v>
      </c>
      <c r="Q926" s="24">
        <v>251</v>
      </c>
      <c r="R926" s="24">
        <v>318</v>
      </c>
      <c r="S926" s="24">
        <v>360</v>
      </c>
      <c r="T926" s="24">
        <v>297</v>
      </c>
      <c r="U926" s="24">
        <v>339</v>
      </c>
      <c r="V926" s="24">
        <v>508</v>
      </c>
      <c r="W926" s="24">
        <v>575</v>
      </c>
      <c r="X926" s="24">
        <v>612</v>
      </c>
      <c r="Y926" s="24">
        <v>529</v>
      </c>
      <c r="Z926" s="24">
        <v>591</v>
      </c>
      <c r="AC926" s="24">
        <v>393</v>
      </c>
      <c r="AD926" s="24">
        <v>471</v>
      </c>
      <c r="AE926" s="24">
        <v>482</v>
      </c>
      <c r="AF926" s="24">
        <v>429</v>
      </c>
      <c r="AG926" s="24">
        <v>415</v>
      </c>
      <c r="AH926" s="24">
        <v>251</v>
      </c>
      <c r="AI926" s="24">
        <v>334</v>
      </c>
      <c r="AJ926" s="24">
        <v>370</v>
      </c>
      <c r="AK926" s="24">
        <v>312</v>
      </c>
      <c r="AL926" s="24">
        <v>298</v>
      </c>
      <c r="AM926" s="24">
        <v>22</v>
      </c>
      <c r="AN926" s="24">
        <v>80</v>
      </c>
      <c r="AO926" s="24">
        <v>111</v>
      </c>
      <c r="AP926" s="24">
        <v>58</v>
      </c>
      <c r="AQ926" s="24">
        <v>44</v>
      </c>
      <c r="AR926" s="24">
        <v>135</v>
      </c>
      <c r="AS926" s="24">
        <v>213</v>
      </c>
      <c r="AT926" s="24">
        <v>249</v>
      </c>
      <c r="AU926" s="24">
        <v>191</v>
      </c>
      <c r="AV926" s="24">
        <v>152</v>
      </c>
      <c r="AW926" s="24">
        <v>514</v>
      </c>
      <c r="AX926" s="24">
        <v>592</v>
      </c>
      <c r="AY926" s="24">
        <v>603</v>
      </c>
      <c r="AZ926" s="24">
        <v>575</v>
      </c>
      <c r="BA926" s="24">
        <v>531</v>
      </c>
      <c r="BD926" s="24">
        <v>307</v>
      </c>
      <c r="BE926" s="24">
        <v>395</v>
      </c>
      <c r="BF926" s="24">
        <v>578</v>
      </c>
      <c r="BG926" s="24">
        <v>36</v>
      </c>
      <c r="BH926" s="24">
        <v>249</v>
      </c>
      <c r="BI926" s="24">
        <v>105</v>
      </c>
      <c r="BJ926" s="24">
        <v>188</v>
      </c>
      <c r="BK926" s="24">
        <v>271</v>
      </c>
      <c r="BL926" s="24">
        <v>459</v>
      </c>
      <c r="BM926" s="24">
        <v>542</v>
      </c>
      <c r="BN926" s="24">
        <v>423</v>
      </c>
      <c r="BO926" s="24">
        <v>606</v>
      </c>
      <c r="BP926" s="24">
        <v>69</v>
      </c>
      <c r="BQ926" s="24">
        <v>127</v>
      </c>
      <c r="BR926" s="24">
        <v>340</v>
      </c>
      <c r="BS926" s="24">
        <v>216</v>
      </c>
      <c r="BT926" s="24">
        <v>279</v>
      </c>
      <c r="BU926" s="24">
        <v>487</v>
      </c>
      <c r="BV926" s="24">
        <v>575</v>
      </c>
      <c r="BW926" s="24">
        <v>8</v>
      </c>
      <c r="BX926" s="24">
        <v>514</v>
      </c>
      <c r="BY926" s="24">
        <v>97</v>
      </c>
      <c r="BZ926" s="24">
        <v>160</v>
      </c>
      <c r="CA926" s="24">
        <v>368</v>
      </c>
      <c r="CB926" s="24">
        <v>426</v>
      </c>
    </row>
    <row r="927" spans="2:80" ht="15" x14ac:dyDescent="0.25">
      <c r="B927" s="24">
        <v>231</v>
      </c>
      <c r="C927" s="24">
        <v>173</v>
      </c>
      <c r="D927" s="24">
        <v>215</v>
      </c>
      <c r="E927" s="24">
        <v>127</v>
      </c>
      <c r="F927" s="24">
        <v>194</v>
      </c>
      <c r="G927" s="24">
        <v>488</v>
      </c>
      <c r="H927" s="24">
        <v>405</v>
      </c>
      <c r="I927" s="24">
        <v>467</v>
      </c>
      <c r="J927" s="24">
        <v>384</v>
      </c>
      <c r="K927" s="24">
        <v>446</v>
      </c>
      <c r="L927" s="24">
        <v>120</v>
      </c>
      <c r="M927" s="24">
        <v>32</v>
      </c>
      <c r="N927" s="24">
        <v>99</v>
      </c>
      <c r="O927" s="24">
        <v>11</v>
      </c>
      <c r="P927" s="24">
        <v>53</v>
      </c>
      <c r="Q927" s="24">
        <v>372</v>
      </c>
      <c r="R927" s="24">
        <v>289</v>
      </c>
      <c r="S927" s="24">
        <v>326</v>
      </c>
      <c r="T927" s="24">
        <v>268</v>
      </c>
      <c r="U927" s="24">
        <v>310</v>
      </c>
      <c r="V927" s="24">
        <v>604</v>
      </c>
      <c r="W927" s="24">
        <v>541</v>
      </c>
      <c r="X927" s="24">
        <v>583</v>
      </c>
      <c r="Y927" s="24">
        <v>525</v>
      </c>
      <c r="Z927" s="24">
        <v>562</v>
      </c>
      <c r="AC927" s="24">
        <v>440</v>
      </c>
      <c r="AD927" s="24">
        <v>407</v>
      </c>
      <c r="AE927" s="24">
        <v>454</v>
      </c>
      <c r="AF927" s="24">
        <v>493</v>
      </c>
      <c r="AG927" s="24">
        <v>396</v>
      </c>
      <c r="AH927" s="24">
        <v>323</v>
      </c>
      <c r="AI927" s="24">
        <v>295</v>
      </c>
      <c r="AJ927" s="24">
        <v>337</v>
      </c>
      <c r="AK927" s="24">
        <v>351</v>
      </c>
      <c r="AL927" s="24">
        <v>259</v>
      </c>
      <c r="AM927" s="24">
        <v>69</v>
      </c>
      <c r="AN927" s="24">
        <v>36</v>
      </c>
      <c r="AO927" s="24">
        <v>83</v>
      </c>
      <c r="AP927" s="24">
        <v>122</v>
      </c>
      <c r="AQ927" s="24">
        <v>5</v>
      </c>
      <c r="AR927" s="24">
        <v>177</v>
      </c>
      <c r="AS927" s="24">
        <v>174</v>
      </c>
      <c r="AT927" s="24">
        <v>216</v>
      </c>
      <c r="AU927" s="24">
        <v>235</v>
      </c>
      <c r="AV927" s="24">
        <v>138</v>
      </c>
      <c r="AW927" s="24">
        <v>556</v>
      </c>
      <c r="AX927" s="24">
        <v>528</v>
      </c>
      <c r="AY927" s="24">
        <v>600</v>
      </c>
      <c r="AZ927" s="24">
        <v>614</v>
      </c>
      <c r="BA927" s="24">
        <v>517</v>
      </c>
      <c r="BD927" s="24">
        <v>142</v>
      </c>
      <c r="BE927" s="24">
        <v>330</v>
      </c>
      <c r="BF927" s="24">
        <v>413</v>
      </c>
      <c r="BG927" s="24">
        <v>621</v>
      </c>
      <c r="BH927" s="24">
        <v>59</v>
      </c>
      <c r="BI927" s="24">
        <v>565</v>
      </c>
      <c r="BJ927" s="24">
        <v>23</v>
      </c>
      <c r="BK927" s="24">
        <v>206</v>
      </c>
      <c r="BL927" s="24">
        <v>294</v>
      </c>
      <c r="BM927" s="24">
        <v>477</v>
      </c>
      <c r="BN927" s="24">
        <v>358</v>
      </c>
      <c r="BO927" s="24">
        <v>441</v>
      </c>
      <c r="BP927" s="24">
        <v>504</v>
      </c>
      <c r="BQ927" s="24">
        <v>87</v>
      </c>
      <c r="BR927" s="24">
        <v>175</v>
      </c>
      <c r="BS927" s="24">
        <v>26</v>
      </c>
      <c r="BT927" s="24">
        <v>239</v>
      </c>
      <c r="BU927" s="24">
        <v>322</v>
      </c>
      <c r="BV927" s="24">
        <v>385</v>
      </c>
      <c r="BW927" s="24">
        <v>593</v>
      </c>
      <c r="BX927" s="24">
        <v>474</v>
      </c>
      <c r="BY927" s="24">
        <v>532</v>
      </c>
      <c r="BZ927" s="24">
        <v>120</v>
      </c>
      <c r="CA927" s="24">
        <v>178</v>
      </c>
      <c r="CB927" s="24">
        <v>261</v>
      </c>
    </row>
    <row r="928" spans="2:80" ht="15" x14ac:dyDescent="0.25">
      <c r="B928" s="24">
        <v>202</v>
      </c>
      <c r="C928" s="24">
        <v>144</v>
      </c>
      <c r="D928" s="24">
        <v>181</v>
      </c>
      <c r="E928" s="24">
        <v>248</v>
      </c>
      <c r="F928" s="24">
        <v>165</v>
      </c>
      <c r="G928" s="24">
        <v>459</v>
      </c>
      <c r="H928" s="24">
        <v>396</v>
      </c>
      <c r="I928" s="24">
        <v>438</v>
      </c>
      <c r="J928" s="24">
        <v>480</v>
      </c>
      <c r="K928" s="24">
        <v>417</v>
      </c>
      <c r="L928" s="24">
        <v>86</v>
      </c>
      <c r="M928" s="24">
        <v>3</v>
      </c>
      <c r="N928" s="24">
        <v>70</v>
      </c>
      <c r="O928" s="24">
        <v>107</v>
      </c>
      <c r="P928" s="24">
        <v>49</v>
      </c>
      <c r="Q928" s="24">
        <v>343</v>
      </c>
      <c r="R928" s="24">
        <v>260</v>
      </c>
      <c r="S928" s="24">
        <v>322</v>
      </c>
      <c r="T928" s="24">
        <v>364</v>
      </c>
      <c r="U928" s="24">
        <v>276</v>
      </c>
      <c r="V928" s="24">
        <v>600</v>
      </c>
      <c r="W928" s="24">
        <v>512</v>
      </c>
      <c r="X928" s="24">
        <v>554</v>
      </c>
      <c r="Y928" s="24">
        <v>616</v>
      </c>
      <c r="Z928" s="24">
        <v>533</v>
      </c>
      <c r="AC928" s="24">
        <v>404</v>
      </c>
      <c r="AD928" s="24">
        <v>490</v>
      </c>
      <c r="AE928" s="24">
        <v>446</v>
      </c>
      <c r="AF928" s="24">
        <v>382</v>
      </c>
      <c r="AG928" s="24">
        <v>468</v>
      </c>
      <c r="AH928" s="24">
        <v>287</v>
      </c>
      <c r="AI928" s="24">
        <v>373</v>
      </c>
      <c r="AJ928" s="24">
        <v>309</v>
      </c>
      <c r="AK928" s="24">
        <v>270</v>
      </c>
      <c r="AL928" s="24">
        <v>326</v>
      </c>
      <c r="AM928" s="24">
        <v>33</v>
      </c>
      <c r="AN928" s="24">
        <v>119</v>
      </c>
      <c r="AO928" s="24">
        <v>55</v>
      </c>
      <c r="AP928" s="24">
        <v>11</v>
      </c>
      <c r="AQ928" s="24">
        <v>97</v>
      </c>
      <c r="AR928" s="24">
        <v>166</v>
      </c>
      <c r="AS928" s="24">
        <v>227</v>
      </c>
      <c r="AT928" s="24">
        <v>188</v>
      </c>
      <c r="AU928" s="24">
        <v>149</v>
      </c>
      <c r="AV928" s="24">
        <v>210</v>
      </c>
      <c r="AW928" s="24">
        <v>550</v>
      </c>
      <c r="AX928" s="24">
        <v>606</v>
      </c>
      <c r="AY928" s="24">
        <v>567</v>
      </c>
      <c r="AZ928" s="24">
        <v>503</v>
      </c>
      <c r="BA928" s="24">
        <v>589</v>
      </c>
      <c r="BD928" s="24">
        <v>77</v>
      </c>
      <c r="BE928" s="24">
        <v>165</v>
      </c>
      <c r="BF928" s="24">
        <v>373</v>
      </c>
      <c r="BG928" s="24">
        <v>431</v>
      </c>
      <c r="BH928" s="24">
        <v>519</v>
      </c>
      <c r="BI928" s="24">
        <v>400</v>
      </c>
      <c r="BJ928" s="24">
        <v>583</v>
      </c>
      <c r="BK928" s="24">
        <v>41</v>
      </c>
      <c r="BL928" s="24">
        <v>229</v>
      </c>
      <c r="BM928" s="24">
        <v>312</v>
      </c>
      <c r="BN928" s="24">
        <v>193</v>
      </c>
      <c r="BO928" s="24">
        <v>251</v>
      </c>
      <c r="BP928" s="24">
        <v>464</v>
      </c>
      <c r="BQ928" s="24">
        <v>547</v>
      </c>
      <c r="BR928" s="24">
        <v>110</v>
      </c>
      <c r="BS928" s="24">
        <v>611</v>
      </c>
      <c r="BT928" s="24">
        <v>74</v>
      </c>
      <c r="BU928" s="24">
        <v>132</v>
      </c>
      <c r="BV928" s="24">
        <v>345</v>
      </c>
      <c r="BW928" s="24">
        <v>403</v>
      </c>
      <c r="BX928" s="24">
        <v>284</v>
      </c>
      <c r="BY928" s="24">
        <v>492</v>
      </c>
      <c r="BZ928" s="24">
        <v>555</v>
      </c>
      <c r="CA928" s="24">
        <v>13</v>
      </c>
      <c r="CB928" s="24">
        <v>221</v>
      </c>
    </row>
    <row r="929" spans="2:80" ht="15" x14ac:dyDescent="0.25">
      <c r="B929" s="24">
        <v>198</v>
      </c>
      <c r="C929" s="24">
        <v>240</v>
      </c>
      <c r="D929" s="24">
        <v>152</v>
      </c>
      <c r="E929" s="24">
        <v>219</v>
      </c>
      <c r="F929" s="24">
        <v>131</v>
      </c>
      <c r="G929" s="24">
        <v>430</v>
      </c>
      <c r="H929" s="24">
        <v>492</v>
      </c>
      <c r="I929" s="24">
        <v>409</v>
      </c>
      <c r="J929" s="24">
        <v>471</v>
      </c>
      <c r="K929" s="24">
        <v>388</v>
      </c>
      <c r="L929" s="24">
        <v>57</v>
      </c>
      <c r="M929" s="24">
        <v>124</v>
      </c>
      <c r="N929" s="24">
        <v>36</v>
      </c>
      <c r="O929" s="24">
        <v>78</v>
      </c>
      <c r="P929" s="24">
        <v>20</v>
      </c>
      <c r="Q929" s="24">
        <v>314</v>
      </c>
      <c r="R929" s="24">
        <v>351</v>
      </c>
      <c r="S929" s="24">
        <v>293</v>
      </c>
      <c r="T929" s="24">
        <v>335</v>
      </c>
      <c r="U929" s="24">
        <v>272</v>
      </c>
      <c r="V929" s="24">
        <v>566</v>
      </c>
      <c r="W929" s="24">
        <v>608</v>
      </c>
      <c r="X929" s="24">
        <v>550</v>
      </c>
      <c r="Y929" s="24">
        <v>587</v>
      </c>
      <c r="Z929" s="24">
        <v>504</v>
      </c>
      <c r="AC929" s="24">
        <v>496</v>
      </c>
      <c r="AD929" s="24">
        <v>379</v>
      </c>
      <c r="AE929" s="24">
        <v>418</v>
      </c>
      <c r="AF929" s="24">
        <v>465</v>
      </c>
      <c r="AG929" s="24">
        <v>432</v>
      </c>
      <c r="AH929" s="24">
        <v>359</v>
      </c>
      <c r="AI929" s="24">
        <v>262</v>
      </c>
      <c r="AJ929" s="24">
        <v>276</v>
      </c>
      <c r="AK929" s="24">
        <v>348</v>
      </c>
      <c r="AL929" s="24">
        <v>320</v>
      </c>
      <c r="AM929" s="24">
        <v>105</v>
      </c>
      <c r="AN929" s="24">
        <v>8</v>
      </c>
      <c r="AO929" s="24">
        <v>47</v>
      </c>
      <c r="AP929" s="24">
        <v>94</v>
      </c>
      <c r="AQ929" s="24">
        <v>61</v>
      </c>
      <c r="AR929" s="24">
        <v>238</v>
      </c>
      <c r="AS929" s="24">
        <v>141</v>
      </c>
      <c r="AT929" s="24">
        <v>160</v>
      </c>
      <c r="AU929" s="24">
        <v>202</v>
      </c>
      <c r="AV929" s="24">
        <v>199</v>
      </c>
      <c r="AW929" s="24">
        <v>617</v>
      </c>
      <c r="AX929" s="24">
        <v>525</v>
      </c>
      <c r="AY929" s="24">
        <v>539</v>
      </c>
      <c r="AZ929" s="24">
        <v>581</v>
      </c>
      <c r="BA929" s="24">
        <v>553</v>
      </c>
      <c r="BD929" s="24">
        <v>537</v>
      </c>
      <c r="BE929" s="24">
        <v>125</v>
      </c>
      <c r="BF929" s="24">
        <v>183</v>
      </c>
      <c r="BG929" s="24">
        <v>266</v>
      </c>
      <c r="BH929" s="24">
        <v>454</v>
      </c>
      <c r="BI929" s="24">
        <v>335</v>
      </c>
      <c r="BJ929" s="24">
        <v>418</v>
      </c>
      <c r="BK929" s="24">
        <v>601</v>
      </c>
      <c r="BL929" s="24">
        <v>64</v>
      </c>
      <c r="BM929" s="24">
        <v>147</v>
      </c>
      <c r="BN929" s="24">
        <v>3</v>
      </c>
      <c r="BO929" s="24">
        <v>211</v>
      </c>
      <c r="BP929" s="24">
        <v>299</v>
      </c>
      <c r="BQ929" s="24">
        <v>482</v>
      </c>
      <c r="BR929" s="24">
        <v>570</v>
      </c>
      <c r="BS929" s="24">
        <v>446</v>
      </c>
      <c r="BT929" s="24">
        <v>509</v>
      </c>
      <c r="BU929" s="24">
        <v>92</v>
      </c>
      <c r="BV929" s="24">
        <v>155</v>
      </c>
      <c r="BW929" s="24">
        <v>363</v>
      </c>
      <c r="BX929" s="24">
        <v>244</v>
      </c>
      <c r="BY929" s="24">
        <v>302</v>
      </c>
      <c r="BZ929" s="24">
        <v>390</v>
      </c>
      <c r="CA929" s="24">
        <v>598</v>
      </c>
      <c r="CB929" s="24">
        <v>31</v>
      </c>
    </row>
    <row r="930" spans="2:80" ht="15" x14ac:dyDescent="0.25">
      <c r="B930" s="24">
        <v>169</v>
      </c>
      <c r="C930" s="24">
        <v>206</v>
      </c>
      <c r="D930" s="24">
        <v>148</v>
      </c>
      <c r="E930" s="24">
        <v>190</v>
      </c>
      <c r="F930" s="24">
        <v>227</v>
      </c>
      <c r="G930" s="24">
        <v>421</v>
      </c>
      <c r="H930" s="24">
        <v>463</v>
      </c>
      <c r="I930" s="24">
        <v>380</v>
      </c>
      <c r="J930" s="24">
        <v>442</v>
      </c>
      <c r="K930" s="24">
        <v>484</v>
      </c>
      <c r="L930" s="24">
        <v>28</v>
      </c>
      <c r="M930" s="24">
        <v>95</v>
      </c>
      <c r="N930" s="24">
        <v>7</v>
      </c>
      <c r="O930" s="24">
        <v>74</v>
      </c>
      <c r="P930" s="24">
        <v>111</v>
      </c>
      <c r="Q930" s="24">
        <v>285</v>
      </c>
      <c r="R930" s="24">
        <v>347</v>
      </c>
      <c r="S930" s="24">
        <v>264</v>
      </c>
      <c r="T930" s="24">
        <v>301</v>
      </c>
      <c r="U930" s="24">
        <v>368</v>
      </c>
      <c r="V930" s="24">
        <v>537</v>
      </c>
      <c r="W930" s="24">
        <v>579</v>
      </c>
      <c r="X930" s="24">
        <v>516</v>
      </c>
      <c r="Y930" s="24">
        <v>558</v>
      </c>
      <c r="Z930" s="24">
        <v>625</v>
      </c>
      <c r="AC930" s="24">
        <v>457</v>
      </c>
      <c r="AD930" s="24">
        <v>443</v>
      </c>
      <c r="AE930" s="24">
        <v>390</v>
      </c>
      <c r="AF930" s="24">
        <v>421</v>
      </c>
      <c r="AG930" s="24">
        <v>479</v>
      </c>
      <c r="AH930" s="24">
        <v>345</v>
      </c>
      <c r="AI930" s="24">
        <v>301</v>
      </c>
      <c r="AJ930" s="24">
        <v>273</v>
      </c>
      <c r="AK930" s="24">
        <v>284</v>
      </c>
      <c r="AL930" s="24">
        <v>362</v>
      </c>
      <c r="AM930" s="24">
        <v>86</v>
      </c>
      <c r="AN930" s="24">
        <v>72</v>
      </c>
      <c r="AO930" s="24">
        <v>19</v>
      </c>
      <c r="AP930" s="24">
        <v>30</v>
      </c>
      <c r="AQ930" s="24">
        <v>108</v>
      </c>
      <c r="AR930" s="24">
        <v>224</v>
      </c>
      <c r="AS930" s="24">
        <v>185</v>
      </c>
      <c r="AT930" s="24">
        <v>127</v>
      </c>
      <c r="AU930" s="24">
        <v>163</v>
      </c>
      <c r="AV930" s="24">
        <v>241</v>
      </c>
      <c r="AW930" s="24">
        <v>578</v>
      </c>
      <c r="AX930" s="24">
        <v>564</v>
      </c>
      <c r="AY930" s="24">
        <v>506</v>
      </c>
      <c r="AZ930" s="24">
        <v>542</v>
      </c>
      <c r="BA930" s="24">
        <v>625</v>
      </c>
      <c r="BD930" s="24">
        <v>497</v>
      </c>
      <c r="BE930" s="24">
        <v>560</v>
      </c>
      <c r="BF930" s="24">
        <v>18</v>
      </c>
      <c r="BG930" s="24">
        <v>201</v>
      </c>
      <c r="BH930" s="24">
        <v>289</v>
      </c>
      <c r="BI930" s="24">
        <v>170</v>
      </c>
      <c r="BJ930" s="24">
        <v>353</v>
      </c>
      <c r="BK930" s="24">
        <v>436</v>
      </c>
      <c r="BL930" s="24">
        <v>524</v>
      </c>
      <c r="BM930" s="24">
        <v>82</v>
      </c>
      <c r="BN930" s="24">
        <v>588</v>
      </c>
      <c r="BO930" s="24">
        <v>46</v>
      </c>
      <c r="BP930" s="24">
        <v>234</v>
      </c>
      <c r="BQ930" s="24">
        <v>317</v>
      </c>
      <c r="BR930" s="24">
        <v>380</v>
      </c>
      <c r="BS930" s="24">
        <v>256</v>
      </c>
      <c r="BT930" s="24">
        <v>469</v>
      </c>
      <c r="BU930" s="24">
        <v>527</v>
      </c>
      <c r="BV930" s="24">
        <v>115</v>
      </c>
      <c r="BW930" s="24">
        <v>198</v>
      </c>
      <c r="BX930" s="24">
        <v>54</v>
      </c>
      <c r="BY930" s="24">
        <v>137</v>
      </c>
      <c r="BZ930" s="24">
        <v>350</v>
      </c>
      <c r="CA930" s="24">
        <v>408</v>
      </c>
      <c r="CB930" s="24">
        <v>616</v>
      </c>
    </row>
    <row r="935" spans="2:80" ht="15" x14ac:dyDescent="0.25">
      <c r="N935" s="330" t="s">
        <v>773</v>
      </c>
      <c r="AO935" s="330" t="s">
        <v>775</v>
      </c>
      <c r="BP935" s="330" t="s">
        <v>777</v>
      </c>
    </row>
    <row r="937" spans="2:80" x14ac:dyDescent="0.2">
      <c r="B937" s="331" t="s">
        <v>70</v>
      </c>
      <c r="C937" s="332" t="s">
        <v>97</v>
      </c>
      <c r="D937" s="332" t="s">
        <v>231</v>
      </c>
      <c r="E937" s="332" t="s">
        <v>349</v>
      </c>
      <c r="F937" s="332" t="s">
        <v>123</v>
      </c>
      <c r="G937" s="332" t="s">
        <v>109</v>
      </c>
      <c r="H937" s="332" t="s">
        <v>111</v>
      </c>
      <c r="I937" s="332" t="s">
        <v>126</v>
      </c>
      <c r="J937" s="332" t="s">
        <v>224</v>
      </c>
      <c r="K937" s="332" t="s">
        <v>358</v>
      </c>
      <c r="L937" s="332" t="s">
        <v>135</v>
      </c>
      <c r="M937" s="332" t="s">
        <v>335</v>
      </c>
      <c r="N937" s="333" t="s">
        <v>411</v>
      </c>
      <c r="O937" s="332" t="s">
        <v>655</v>
      </c>
      <c r="P937" s="332" t="s">
        <v>510</v>
      </c>
      <c r="Q937" s="332" t="s">
        <v>413</v>
      </c>
      <c r="R937" s="332" t="s">
        <v>695</v>
      </c>
      <c r="S937" s="332" t="s">
        <v>386</v>
      </c>
      <c r="T937" s="332" t="s">
        <v>138</v>
      </c>
      <c r="U937" s="332" t="s">
        <v>163</v>
      </c>
      <c r="V937" s="332" t="s">
        <v>476</v>
      </c>
      <c r="W937" s="332" t="s">
        <v>119</v>
      </c>
      <c r="X937" s="332" t="s">
        <v>278</v>
      </c>
      <c r="Y937" s="332" t="s">
        <v>418</v>
      </c>
      <c r="Z937" s="334" t="s">
        <v>696</v>
      </c>
      <c r="AC937" s="335" t="s">
        <v>70</v>
      </c>
      <c r="AD937" s="193" t="s">
        <v>143</v>
      </c>
      <c r="AE937" s="193" t="s">
        <v>190</v>
      </c>
      <c r="AF937" s="193" t="s">
        <v>140</v>
      </c>
      <c r="AG937" s="193" t="s">
        <v>74</v>
      </c>
      <c r="AH937" s="193" t="s">
        <v>258</v>
      </c>
      <c r="AI937" s="193" t="s">
        <v>100</v>
      </c>
      <c r="AJ937" s="193" t="s">
        <v>512</v>
      </c>
      <c r="AK937" s="193" t="s">
        <v>435</v>
      </c>
      <c r="AL937" s="193" t="s">
        <v>396</v>
      </c>
      <c r="AM937" s="193" t="s">
        <v>520</v>
      </c>
      <c r="AN937" s="193" t="s">
        <v>671</v>
      </c>
      <c r="AO937" s="336" t="s">
        <v>106</v>
      </c>
      <c r="AP937" s="193" t="s">
        <v>627</v>
      </c>
      <c r="AQ937" s="193" t="s">
        <v>256</v>
      </c>
      <c r="AR937" s="193" t="s">
        <v>382</v>
      </c>
      <c r="AS937" s="193" t="s">
        <v>426</v>
      </c>
      <c r="AT937" s="193" t="s">
        <v>416</v>
      </c>
      <c r="AU937" s="193" t="s">
        <v>111</v>
      </c>
      <c r="AV937" s="193" t="s">
        <v>125</v>
      </c>
      <c r="AW937" s="193" t="s">
        <v>90</v>
      </c>
      <c r="AX937" s="193" t="s">
        <v>163</v>
      </c>
      <c r="AY937" s="193" t="s">
        <v>286</v>
      </c>
      <c r="AZ937" s="193" t="s">
        <v>159</v>
      </c>
      <c r="BA937" s="337" t="s">
        <v>94</v>
      </c>
      <c r="BD937" s="338" t="s">
        <v>348</v>
      </c>
      <c r="BE937" s="339" t="s">
        <v>468</v>
      </c>
      <c r="BF937" s="339" t="s">
        <v>626</v>
      </c>
      <c r="BG937" s="339" t="s">
        <v>152</v>
      </c>
      <c r="BH937" s="339" t="s">
        <v>262</v>
      </c>
      <c r="BI937" s="339" t="s">
        <v>83</v>
      </c>
      <c r="BJ937" s="339" t="s">
        <v>299</v>
      </c>
      <c r="BK937" s="339" t="s">
        <v>460</v>
      </c>
      <c r="BL937" s="339" t="s">
        <v>194</v>
      </c>
      <c r="BM937" s="339" t="s">
        <v>688</v>
      </c>
      <c r="BN937" s="339" t="s">
        <v>386</v>
      </c>
      <c r="BO937" s="339" t="s">
        <v>417</v>
      </c>
      <c r="BP937" s="340" t="s">
        <v>99</v>
      </c>
      <c r="BQ937" s="339" t="s">
        <v>592</v>
      </c>
      <c r="BR937" s="339" t="s">
        <v>555</v>
      </c>
      <c r="BS937" s="339" t="s">
        <v>558</v>
      </c>
      <c r="BT937" s="339" t="s">
        <v>368</v>
      </c>
      <c r="BU937" s="339" t="s">
        <v>362</v>
      </c>
      <c r="BV937" s="339" t="s">
        <v>479</v>
      </c>
      <c r="BW937" s="339" t="s">
        <v>279</v>
      </c>
      <c r="BX937" s="339" t="s">
        <v>305</v>
      </c>
      <c r="BY937" s="339" t="s">
        <v>219</v>
      </c>
      <c r="BZ937" s="339" t="s">
        <v>648</v>
      </c>
      <c r="CA937" s="339" t="s">
        <v>644</v>
      </c>
      <c r="CB937" s="341" t="s">
        <v>505</v>
      </c>
    </row>
    <row r="938" spans="2:80" x14ac:dyDescent="0.2">
      <c r="B938" s="332" t="s">
        <v>289</v>
      </c>
      <c r="C938" s="331" t="s">
        <v>165</v>
      </c>
      <c r="D938" s="332" t="s">
        <v>1</v>
      </c>
      <c r="E938" s="332" t="s">
        <v>290</v>
      </c>
      <c r="F938" s="332" t="s">
        <v>164</v>
      </c>
      <c r="G938" s="332" t="s">
        <v>302</v>
      </c>
      <c r="H938" s="332" t="s">
        <v>178</v>
      </c>
      <c r="I938" s="332" t="s">
        <v>244</v>
      </c>
      <c r="J938" s="332" t="s">
        <v>303</v>
      </c>
      <c r="K938" s="332" t="s">
        <v>177</v>
      </c>
      <c r="L938" s="332" t="s">
        <v>638</v>
      </c>
      <c r="M938" s="332" t="s">
        <v>393</v>
      </c>
      <c r="N938" s="333" t="s">
        <v>196</v>
      </c>
      <c r="O938" s="332" t="s">
        <v>146</v>
      </c>
      <c r="P938" s="332" t="s">
        <v>461</v>
      </c>
      <c r="Q938" s="332" t="s">
        <v>200</v>
      </c>
      <c r="R938" s="332" t="s">
        <v>284</v>
      </c>
      <c r="S938" s="332" t="s">
        <v>452</v>
      </c>
      <c r="T938" s="332" t="s">
        <v>699</v>
      </c>
      <c r="U938" s="332" t="s">
        <v>469</v>
      </c>
      <c r="V938" s="332" t="s">
        <v>457</v>
      </c>
      <c r="W938" s="332" t="s">
        <v>697</v>
      </c>
      <c r="X938" s="332" t="s">
        <v>543</v>
      </c>
      <c r="Y938" s="334" t="s">
        <v>204</v>
      </c>
      <c r="Z938" s="332" t="s">
        <v>83</v>
      </c>
      <c r="AC938" s="193" t="s">
        <v>332</v>
      </c>
      <c r="AD938" s="335" t="s">
        <v>128</v>
      </c>
      <c r="AE938" s="193" t="s">
        <v>72</v>
      </c>
      <c r="AF938" s="193" t="s">
        <v>142</v>
      </c>
      <c r="AG938" s="193" t="s">
        <v>333</v>
      </c>
      <c r="AH938" s="193" t="s">
        <v>420</v>
      </c>
      <c r="AI938" s="193" t="s">
        <v>436</v>
      </c>
      <c r="AJ938" s="193" t="s">
        <v>394</v>
      </c>
      <c r="AK938" s="193" t="s">
        <v>136</v>
      </c>
      <c r="AL938" s="193" t="s">
        <v>171</v>
      </c>
      <c r="AM938" s="193" t="s">
        <v>381</v>
      </c>
      <c r="AN938" s="193" t="s">
        <v>173</v>
      </c>
      <c r="AO938" s="336" t="s">
        <v>661</v>
      </c>
      <c r="AP938" s="193" t="s">
        <v>553</v>
      </c>
      <c r="AQ938" s="193" t="s">
        <v>686</v>
      </c>
      <c r="AR938" s="193" t="s">
        <v>268</v>
      </c>
      <c r="AS938" s="193" t="s">
        <v>424</v>
      </c>
      <c r="AT938" s="193" t="s">
        <v>179</v>
      </c>
      <c r="AU938" s="193" t="s">
        <v>425</v>
      </c>
      <c r="AV938" s="193" t="s">
        <v>536</v>
      </c>
      <c r="AW938" s="193" t="s">
        <v>182</v>
      </c>
      <c r="AX938" s="193" t="s">
        <v>160</v>
      </c>
      <c r="AY938" s="193" t="s">
        <v>92</v>
      </c>
      <c r="AZ938" s="337" t="s">
        <v>162</v>
      </c>
      <c r="BA938" s="193" t="s">
        <v>346</v>
      </c>
      <c r="BD938" s="339" t="s">
        <v>105</v>
      </c>
      <c r="BE938" s="338" t="s">
        <v>580</v>
      </c>
      <c r="BF938" s="339" t="s">
        <v>286</v>
      </c>
      <c r="BG938" s="339" t="s">
        <v>366</v>
      </c>
      <c r="BH938" s="339" t="s">
        <v>700</v>
      </c>
      <c r="BI938" s="339" t="s">
        <v>643</v>
      </c>
      <c r="BJ938" s="339" t="s">
        <v>296</v>
      </c>
      <c r="BK938" s="339" t="s">
        <v>327</v>
      </c>
      <c r="BL938" s="339" t="s">
        <v>450</v>
      </c>
      <c r="BM938" s="339" t="s">
        <v>227</v>
      </c>
      <c r="BN938" s="339" t="s">
        <v>499</v>
      </c>
      <c r="BO938" s="339" t="s">
        <v>161</v>
      </c>
      <c r="BP938" s="340" t="s">
        <v>440</v>
      </c>
      <c r="BQ938" s="339" t="s">
        <v>685</v>
      </c>
      <c r="BR938" s="339" t="s">
        <v>473</v>
      </c>
      <c r="BS938" s="339" t="s">
        <v>193</v>
      </c>
      <c r="BT938" s="339" t="s">
        <v>432</v>
      </c>
      <c r="BU938" s="339" t="s">
        <v>679</v>
      </c>
      <c r="BV938" s="339" t="s">
        <v>92</v>
      </c>
      <c r="BW938" s="339" t="s">
        <v>178</v>
      </c>
      <c r="BX938" s="339" t="s">
        <v>345</v>
      </c>
      <c r="BY938" s="339" t="s">
        <v>594</v>
      </c>
      <c r="BZ938" s="339" t="s">
        <v>582</v>
      </c>
      <c r="CA938" s="341" t="s">
        <v>391</v>
      </c>
      <c r="CB938" s="339" t="s">
        <v>123</v>
      </c>
    </row>
    <row r="939" spans="2:80" x14ac:dyDescent="0.2">
      <c r="B939" s="332" t="s">
        <v>166</v>
      </c>
      <c r="C939" s="332" t="s">
        <v>348</v>
      </c>
      <c r="D939" s="331" t="s">
        <v>232</v>
      </c>
      <c r="E939" s="332" t="s">
        <v>96</v>
      </c>
      <c r="F939" s="332" t="s">
        <v>291</v>
      </c>
      <c r="G939" s="332" t="s">
        <v>179</v>
      </c>
      <c r="H939" s="332" t="s">
        <v>249</v>
      </c>
      <c r="I939" s="332" t="s">
        <v>154</v>
      </c>
      <c r="J939" s="332" t="s">
        <v>110</v>
      </c>
      <c r="K939" s="332" t="s">
        <v>304</v>
      </c>
      <c r="L939" s="332" t="s">
        <v>275</v>
      </c>
      <c r="M939" s="332" t="s">
        <v>495</v>
      </c>
      <c r="N939" s="333" t="s">
        <v>623</v>
      </c>
      <c r="O939" s="332" t="s">
        <v>473</v>
      </c>
      <c r="P939" s="332" t="s">
        <v>256</v>
      </c>
      <c r="Q939" s="332" t="s">
        <v>698</v>
      </c>
      <c r="R939" s="332" t="s">
        <v>538</v>
      </c>
      <c r="S939" s="332" t="s">
        <v>260</v>
      </c>
      <c r="T939" s="332" t="s">
        <v>91</v>
      </c>
      <c r="U939" s="332" t="s">
        <v>498</v>
      </c>
      <c r="V939" s="332" t="s">
        <v>263</v>
      </c>
      <c r="W939" s="332" t="s">
        <v>220</v>
      </c>
      <c r="X939" s="334" t="s">
        <v>492</v>
      </c>
      <c r="Y939" s="332" t="s">
        <v>694</v>
      </c>
      <c r="Z939" s="332" t="s">
        <v>436</v>
      </c>
      <c r="AC939" s="193" t="s">
        <v>211</v>
      </c>
      <c r="AD939" s="193" t="s">
        <v>209</v>
      </c>
      <c r="AE939" s="335" t="s">
        <v>210</v>
      </c>
      <c r="AF939" s="193" t="s">
        <v>212</v>
      </c>
      <c r="AG939" s="193" t="s">
        <v>1</v>
      </c>
      <c r="AH939" s="193" t="s">
        <v>445</v>
      </c>
      <c r="AI939" s="193" t="s">
        <v>475</v>
      </c>
      <c r="AJ939" s="193" t="s">
        <v>236</v>
      </c>
      <c r="AK939" s="193" t="s">
        <v>476</v>
      </c>
      <c r="AL939" s="193" t="s">
        <v>316</v>
      </c>
      <c r="AM939" s="193" t="s">
        <v>588</v>
      </c>
      <c r="AN939" s="193" t="s">
        <v>315</v>
      </c>
      <c r="AO939" s="336" t="s">
        <v>674</v>
      </c>
      <c r="AP939" s="193" t="s">
        <v>240</v>
      </c>
      <c r="AQ939" s="193" t="s">
        <v>448</v>
      </c>
      <c r="AR939" s="193" t="s">
        <v>242</v>
      </c>
      <c r="AS939" s="193" t="s">
        <v>188</v>
      </c>
      <c r="AT939" s="193" t="s">
        <v>466</v>
      </c>
      <c r="AU939" s="193" t="s">
        <v>467</v>
      </c>
      <c r="AV939" s="193" t="s">
        <v>465</v>
      </c>
      <c r="AW939" s="193" t="s">
        <v>228</v>
      </c>
      <c r="AX939" s="193" t="s">
        <v>121</v>
      </c>
      <c r="AY939" s="337" t="s">
        <v>227</v>
      </c>
      <c r="AZ939" s="193" t="s">
        <v>229</v>
      </c>
      <c r="BA939" s="193" t="s">
        <v>226</v>
      </c>
      <c r="BD939" s="339" t="s">
        <v>169</v>
      </c>
      <c r="BE939" s="339" t="s">
        <v>76</v>
      </c>
      <c r="BF939" s="338" t="s">
        <v>195</v>
      </c>
      <c r="BG939" s="339" t="s">
        <v>699</v>
      </c>
      <c r="BH939" s="339" t="s">
        <v>426</v>
      </c>
      <c r="BI939" s="339" t="s">
        <v>361</v>
      </c>
      <c r="BJ939" s="339" t="s">
        <v>125</v>
      </c>
      <c r="BK939" s="339" t="s">
        <v>683</v>
      </c>
      <c r="BL939" s="339" t="s">
        <v>335</v>
      </c>
      <c r="BM939" s="339" t="s">
        <v>587</v>
      </c>
      <c r="BN939" s="339" t="s">
        <v>274</v>
      </c>
      <c r="BO939" s="339" t="s">
        <v>572</v>
      </c>
      <c r="BP939" s="340" t="s">
        <v>576</v>
      </c>
      <c r="BQ939" s="339" t="s">
        <v>360</v>
      </c>
      <c r="BR939" s="339" t="s">
        <v>550</v>
      </c>
      <c r="BS939" s="339" t="s">
        <v>503</v>
      </c>
      <c r="BT939" s="339" t="s">
        <v>604</v>
      </c>
      <c r="BU939" s="339" t="s">
        <v>214</v>
      </c>
      <c r="BV939" s="339" t="s">
        <v>230</v>
      </c>
      <c r="BW939" s="339" t="s">
        <v>326</v>
      </c>
      <c r="BX939" s="339" t="s">
        <v>579</v>
      </c>
      <c r="BY939" s="339" t="s">
        <v>481</v>
      </c>
      <c r="BZ939" s="341" t="s">
        <v>467</v>
      </c>
      <c r="CA939" s="339" t="s">
        <v>263</v>
      </c>
      <c r="CB939" s="339" t="s">
        <v>145</v>
      </c>
    </row>
    <row r="940" spans="2:80" x14ac:dyDescent="0.2">
      <c r="B940" s="332" t="s">
        <v>293</v>
      </c>
      <c r="C940" s="332" t="s">
        <v>142</v>
      </c>
      <c r="D940" s="332" t="s">
        <v>230</v>
      </c>
      <c r="E940" s="331" t="s">
        <v>292</v>
      </c>
      <c r="F940" s="332" t="s">
        <v>167</v>
      </c>
      <c r="G940" s="332" t="s">
        <v>306</v>
      </c>
      <c r="H940" s="332" t="s">
        <v>180</v>
      </c>
      <c r="I940" s="332" t="s">
        <v>242</v>
      </c>
      <c r="J940" s="332" t="s">
        <v>305</v>
      </c>
      <c r="K940" s="332" t="s">
        <v>181</v>
      </c>
      <c r="L940" s="332" t="s">
        <v>541</v>
      </c>
      <c r="M940" s="332" t="s">
        <v>315</v>
      </c>
      <c r="N940" s="333" t="s">
        <v>79</v>
      </c>
      <c r="O940" s="332" t="s">
        <v>526</v>
      </c>
      <c r="P940" s="332" t="s">
        <v>600</v>
      </c>
      <c r="Q940" s="332" t="s">
        <v>227</v>
      </c>
      <c r="R940" s="332" t="s">
        <v>528</v>
      </c>
      <c r="S940" s="332" t="s">
        <v>701</v>
      </c>
      <c r="T940" s="332" t="s">
        <v>429</v>
      </c>
      <c r="U940" s="332" t="s">
        <v>318</v>
      </c>
      <c r="V940" s="332" t="s">
        <v>692</v>
      </c>
      <c r="W940" s="334" t="s">
        <v>512</v>
      </c>
      <c r="X940" s="332" t="s">
        <v>322</v>
      </c>
      <c r="Y940" s="332" t="s">
        <v>4</v>
      </c>
      <c r="Z940" s="332" t="s">
        <v>533</v>
      </c>
      <c r="AC940" s="193" t="s">
        <v>71</v>
      </c>
      <c r="AD940" s="193" t="s">
        <v>270</v>
      </c>
      <c r="AE940" s="193" t="s">
        <v>291</v>
      </c>
      <c r="AF940" s="335" t="s">
        <v>271</v>
      </c>
      <c r="AG940" s="193" t="s">
        <v>73</v>
      </c>
      <c r="AH940" s="193" t="s">
        <v>294</v>
      </c>
      <c r="AI940" s="193" t="s">
        <v>484</v>
      </c>
      <c r="AJ940" s="193" t="s">
        <v>365</v>
      </c>
      <c r="AK940" s="193" t="s">
        <v>0</v>
      </c>
      <c r="AL940" s="193" t="s">
        <v>395</v>
      </c>
      <c r="AM940" s="193" t="s">
        <v>663</v>
      </c>
      <c r="AN940" s="193" t="s">
        <v>642</v>
      </c>
      <c r="AO940" s="336" t="s">
        <v>485</v>
      </c>
      <c r="AP940" s="193" t="s">
        <v>196</v>
      </c>
      <c r="AQ940" s="193" t="s">
        <v>301</v>
      </c>
      <c r="AR940" s="193" t="s">
        <v>383</v>
      </c>
      <c r="AS940" s="193" t="s">
        <v>303</v>
      </c>
      <c r="AT940" s="193" t="s">
        <v>535</v>
      </c>
      <c r="AU940" s="193" t="s">
        <v>374</v>
      </c>
      <c r="AV940" s="193" t="s">
        <v>384</v>
      </c>
      <c r="AW940" s="193" t="s">
        <v>91</v>
      </c>
      <c r="AX940" s="337" t="s">
        <v>285</v>
      </c>
      <c r="AY940" s="193" t="s">
        <v>345</v>
      </c>
      <c r="AZ940" s="193" t="s">
        <v>287</v>
      </c>
      <c r="BA940" s="193" t="s">
        <v>93</v>
      </c>
      <c r="BD940" s="339" t="s">
        <v>221</v>
      </c>
      <c r="BE940" s="339" t="s">
        <v>328</v>
      </c>
      <c r="BF940" s="339" t="s">
        <v>600</v>
      </c>
      <c r="BG940" s="338" t="s">
        <v>508</v>
      </c>
      <c r="BH940" s="339" t="s">
        <v>245</v>
      </c>
      <c r="BI940" s="339" t="s">
        <v>261</v>
      </c>
      <c r="BJ940" s="339" t="s">
        <v>575</v>
      </c>
      <c r="BK940" s="339" t="s">
        <v>154</v>
      </c>
      <c r="BL940" s="339" t="s">
        <v>551</v>
      </c>
      <c r="BM940" s="339" t="s">
        <v>500</v>
      </c>
      <c r="BN940" s="339" t="s">
        <v>615</v>
      </c>
      <c r="BO940" s="339" t="s">
        <v>447</v>
      </c>
      <c r="BP940" s="340" t="s">
        <v>289</v>
      </c>
      <c r="BQ940" s="339" t="s">
        <v>459</v>
      </c>
      <c r="BR940" s="339" t="s">
        <v>85</v>
      </c>
      <c r="BS940" s="339" t="s">
        <v>400</v>
      </c>
      <c r="BT940" s="339" t="s">
        <v>341</v>
      </c>
      <c r="BU940" s="339" t="s">
        <v>418</v>
      </c>
      <c r="BV940" s="339" t="s">
        <v>124</v>
      </c>
      <c r="BW940" s="339" t="s">
        <v>389</v>
      </c>
      <c r="BX940" s="339" t="s">
        <v>659</v>
      </c>
      <c r="BY940" s="341" t="s">
        <v>488</v>
      </c>
      <c r="BZ940" s="339" t="s">
        <v>367</v>
      </c>
      <c r="CA940" s="339" t="s">
        <v>281</v>
      </c>
      <c r="CB940" s="339" t="s">
        <v>354</v>
      </c>
    </row>
    <row r="941" spans="2:80" x14ac:dyDescent="0.2">
      <c r="B941" s="332" t="s">
        <v>98</v>
      </c>
      <c r="C941" s="332" t="s">
        <v>95</v>
      </c>
      <c r="D941" s="332" t="s">
        <v>233</v>
      </c>
      <c r="E941" s="332" t="s">
        <v>272</v>
      </c>
      <c r="F941" s="331" t="s">
        <v>350</v>
      </c>
      <c r="G941" s="332" t="s">
        <v>112</v>
      </c>
      <c r="H941" s="332" t="s">
        <v>87</v>
      </c>
      <c r="I941" s="332" t="s">
        <v>243</v>
      </c>
      <c r="J941" s="332" t="s">
        <v>359</v>
      </c>
      <c r="K941" s="332" t="s">
        <v>360</v>
      </c>
      <c r="L941" s="332" t="s">
        <v>558</v>
      </c>
      <c r="M941" s="332" t="s">
        <v>577</v>
      </c>
      <c r="N941" s="333" t="s">
        <v>433</v>
      </c>
      <c r="O941" s="332" t="s">
        <v>381</v>
      </c>
      <c r="P941" s="332" t="s">
        <v>213</v>
      </c>
      <c r="Q941" s="332" t="s">
        <v>504</v>
      </c>
      <c r="R941" s="332" t="s">
        <v>367</v>
      </c>
      <c r="S941" s="332" t="s">
        <v>346</v>
      </c>
      <c r="T941" s="332" t="s">
        <v>560</v>
      </c>
      <c r="U941" s="332" t="s">
        <v>693</v>
      </c>
      <c r="V941" s="334" t="s">
        <v>150</v>
      </c>
      <c r="W941" s="332" t="s">
        <v>564</v>
      </c>
      <c r="X941" s="332" t="s">
        <v>700</v>
      </c>
      <c r="Y941" s="332" t="s">
        <v>395</v>
      </c>
      <c r="Z941" s="332" t="s">
        <v>371</v>
      </c>
      <c r="AC941" s="193" t="s">
        <v>331</v>
      </c>
      <c r="AD941" s="193" t="s">
        <v>272</v>
      </c>
      <c r="AE941" s="193" t="s">
        <v>141</v>
      </c>
      <c r="AF941" s="193" t="s">
        <v>269</v>
      </c>
      <c r="AG941" s="335" t="s">
        <v>334</v>
      </c>
      <c r="AH941" s="193" t="s">
        <v>543</v>
      </c>
      <c r="AI941" s="193" t="s">
        <v>198</v>
      </c>
      <c r="AJ941" s="193" t="s">
        <v>437</v>
      </c>
      <c r="AK941" s="193" t="s">
        <v>353</v>
      </c>
      <c r="AL941" s="193" t="s">
        <v>404</v>
      </c>
      <c r="AM941" s="193" t="s">
        <v>355</v>
      </c>
      <c r="AN941" s="193" t="s">
        <v>407</v>
      </c>
      <c r="AO941" s="336" t="s">
        <v>135</v>
      </c>
      <c r="AP941" s="193" t="s">
        <v>666</v>
      </c>
      <c r="AQ941" s="193" t="s">
        <v>610</v>
      </c>
      <c r="AR941" s="193" t="s">
        <v>531</v>
      </c>
      <c r="AS941" s="193" t="s">
        <v>503</v>
      </c>
      <c r="AT941" s="193" t="s">
        <v>325</v>
      </c>
      <c r="AU941" s="193" t="s">
        <v>502</v>
      </c>
      <c r="AV941" s="193" t="s">
        <v>360</v>
      </c>
      <c r="AW941" s="337" t="s">
        <v>344</v>
      </c>
      <c r="AX941" s="193" t="s">
        <v>288</v>
      </c>
      <c r="AY941" s="193" t="s">
        <v>161</v>
      </c>
      <c r="AZ941" s="193" t="s">
        <v>284</v>
      </c>
      <c r="BA941" s="193" t="s">
        <v>347</v>
      </c>
      <c r="BD941" s="339" t="s">
        <v>122</v>
      </c>
      <c r="BE941" s="339" t="s">
        <v>109</v>
      </c>
      <c r="BF941" s="339" t="s">
        <v>394</v>
      </c>
      <c r="BG941" s="339" t="s">
        <v>588</v>
      </c>
      <c r="BH941" s="338" t="s">
        <v>334</v>
      </c>
      <c r="BI941" s="339" t="s">
        <v>553</v>
      </c>
      <c r="BJ941" s="339" t="s">
        <v>272</v>
      </c>
      <c r="BK941" s="339" t="s">
        <v>571</v>
      </c>
      <c r="BL941" s="339" t="s">
        <v>559</v>
      </c>
      <c r="BM941" s="339" t="s">
        <v>365</v>
      </c>
      <c r="BN941" s="339" t="s">
        <v>684</v>
      </c>
      <c r="BO941" s="339" t="s">
        <v>512</v>
      </c>
      <c r="BP941" s="340" t="s">
        <v>301</v>
      </c>
      <c r="BQ941" s="339" t="s">
        <v>212</v>
      </c>
      <c r="BR941" s="339" t="s">
        <v>518</v>
      </c>
      <c r="BS941" s="339" t="s">
        <v>143</v>
      </c>
      <c r="BT941" s="339" t="s">
        <v>498</v>
      </c>
      <c r="BU941" s="339" t="s">
        <v>264</v>
      </c>
      <c r="BV941" s="339" t="s">
        <v>236</v>
      </c>
      <c r="BW941" s="339" t="s">
        <v>686</v>
      </c>
      <c r="BX941" s="341" t="s">
        <v>437</v>
      </c>
      <c r="BY941" s="339" t="s">
        <v>196</v>
      </c>
      <c r="BZ941" s="339" t="s">
        <v>74</v>
      </c>
      <c r="CA941" s="339" t="s">
        <v>307</v>
      </c>
      <c r="CB941" s="339" t="s">
        <v>438</v>
      </c>
    </row>
    <row r="942" spans="2:80" x14ac:dyDescent="0.2">
      <c r="B942" s="332" t="s">
        <v>585</v>
      </c>
      <c r="C942" s="332" t="s">
        <v>129</v>
      </c>
      <c r="D942" s="332" t="s">
        <v>663</v>
      </c>
      <c r="E942" s="332" t="s">
        <v>273</v>
      </c>
      <c r="F942" s="332" t="s">
        <v>592</v>
      </c>
      <c r="G942" s="331" t="s">
        <v>400</v>
      </c>
      <c r="H942" s="332" t="s">
        <v>93</v>
      </c>
      <c r="I942" s="332" t="s">
        <v>480</v>
      </c>
      <c r="J942" s="332" t="s">
        <v>549</v>
      </c>
      <c r="K942" s="332" t="s">
        <v>133</v>
      </c>
      <c r="L942" s="332" t="s">
        <v>568</v>
      </c>
      <c r="M942" s="332" t="s">
        <v>582</v>
      </c>
      <c r="N942" s="333" t="s">
        <v>136</v>
      </c>
      <c r="O942" s="332" t="s">
        <v>656</v>
      </c>
      <c r="P942" s="332" t="s">
        <v>217</v>
      </c>
      <c r="Q942" s="332" t="s">
        <v>117</v>
      </c>
      <c r="R942" s="332" t="s">
        <v>667</v>
      </c>
      <c r="S942" s="332" t="s">
        <v>334</v>
      </c>
      <c r="T942" s="332" t="s">
        <v>619</v>
      </c>
      <c r="U942" s="334" t="s">
        <v>590</v>
      </c>
      <c r="V942" s="332" t="s">
        <v>156</v>
      </c>
      <c r="W942" s="332" t="s">
        <v>398</v>
      </c>
      <c r="X942" s="332" t="s">
        <v>478</v>
      </c>
      <c r="Y942" s="332" t="s">
        <v>125</v>
      </c>
      <c r="Z942" s="332" t="s">
        <v>544</v>
      </c>
      <c r="AC942" s="193" t="s">
        <v>527</v>
      </c>
      <c r="AD942" s="193" t="s">
        <v>120</v>
      </c>
      <c r="AE942" s="193" t="s">
        <v>691</v>
      </c>
      <c r="AF942" s="193" t="s">
        <v>359</v>
      </c>
      <c r="AG942" s="193" t="s">
        <v>399</v>
      </c>
      <c r="AH942" s="335" t="s">
        <v>385</v>
      </c>
      <c r="AI942" s="193" t="s">
        <v>429</v>
      </c>
      <c r="AJ942" s="193" t="s">
        <v>254</v>
      </c>
      <c r="AK942" s="193" t="s">
        <v>427</v>
      </c>
      <c r="AL942" s="193" t="s">
        <v>309</v>
      </c>
      <c r="AM942" s="193" t="s">
        <v>80</v>
      </c>
      <c r="AN942" s="193" t="s">
        <v>153</v>
      </c>
      <c r="AO942" s="336" t="s">
        <v>278</v>
      </c>
      <c r="AP942" s="193" t="s">
        <v>149</v>
      </c>
      <c r="AQ942" s="193" t="s">
        <v>84</v>
      </c>
      <c r="AR942" s="193" t="s">
        <v>391</v>
      </c>
      <c r="AS942" s="193" t="s">
        <v>251</v>
      </c>
      <c r="AT942" s="193" t="s">
        <v>298</v>
      </c>
      <c r="AU942" s="193" t="s">
        <v>432</v>
      </c>
      <c r="AV942" s="337" t="s">
        <v>393</v>
      </c>
      <c r="AW942" s="193" t="s">
        <v>348</v>
      </c>
      <c r="AX942" s="193" t="s">
        <v>409</v>
      </c>
      <c r="AY942" s="193" t="s">
        <v>525</v>
      </c>
      <c r="AZ942" s="193" t="s">
        <v>644</v>
      </c>
      <c r="BA942" s="193" t="s">
        <v>319</v>
      </c>
      <c r="BD942" s="339" t="s">
        <v>462</v>
      </c>
      <c r="BE942" s="339" t="s">
        <v>197</v>
      </c>
      <c r="BF942" s="339" t="s">
        <v>652</v>
      </c>
      <c r="BG942" s="339" t="s">
        <v>598</v>
      </c>
      <c r="BH942" s="339" t="s">
        <v>303</v>
      </c>
      <c r="BI942" s="338" t="s">
        <v>127</v>
      </c>
      <c r="BJ942" s="339" t="s">
        <v>465</v>
      </c>
      <c r="BK942" s="339" t="s">
        <v>656</v>
      </c>
      <c r="BL942" s="339" t="s">
        <v>147</v>
      </c>
      <c r="BM942" s="339" t="s">
        <v>97</v>
      </c>
      <c r="BN942" s="339" t="s">
        <v>78</v>
      </c>
      <c r="BO942" s="339" t="s">
        <v>620</v>
      </c>
      <c r="BP942" s="340" t="s">
        <v>401</v>
      </c>
      <c r="BQ942" s="339" t="s">
        <v>424</v>
      </c>
      <c r="BR942" s="339" t="s">
        <v>371</v>
      </c>
      <c r="BS942" s="339" t="s">
        <v>383</v>
      </c>
      <c r="BT942" s="339" t="s">
        <v>297</v>
      </c>
      <c r="BU942" s="339" t="s">
        <v>337</v>
      </c>
      <c r="BV942" s="339" t="s">
        <v>314</v>
      </c>
      <c r="BW942" s="341" t="s">
        <v>701</v>
      </c>
      <c r="BX942" s="339" t="s">
        <v>574</v>
      </c>
      <c r="BY942" s="339" t="s">
        <v>115</v>
      </c>
      <c r="BZ942" s="339" t="s">
        <v>268</v>
      </c>
      <c r="CA942" s="339" t="s">
        <v>672</v>
      </c>
      <c r="CB942" s="339" t="s">
        <v>275</v>
      </c>
    </row>
    <row r="943" spans="2:80" x14ac:dyDescent="0.2">
      <c r="B943" s="332" t="s">
        <v>76</v>
      </c>
      <c r="C943" s="332" t="s">
        <v>631</v>
      </c>
      <c r="D943" s="332" t="s">
        <v>606</v>
      </c>
      <c r="E943" s="332" t="s">
        <v>191</v>
      </c>
      <c r="F943" s="332" t="s">
        <v>674</v>
      </c>
      <c r="G943" s="332" t="s">
        <v>516</v>
      </c>
      <c r="H943" s="331" t="s">
        <v>194</v>
      </c>
      <c r="I943" s="332" t="s">
        <v>482</v>
      </c>
      <c r="J943" s="332" t="s">
        <v>229</v>
      </c>
      <c r="K943" s="332" t="s">
        <v>441</v>
      </c>
      <c r="L943" s="332" t="s">
        <v>640</v>
      </c>
      <c r="M943" s="332" t="s">
        <v>339</v>
      </c>
      <c r="N943" s="333" t="s">
        <v>615</v>
      </c>
      <c r="O943" s="332" t="s">
        <v>608</v>
      </c>
      <c r="P943" s="332" t="s">
        <v>198</v>
      </c>
      <c r="Q943" s="332" t="s">
        <v>652</v>
      </c>
      <c r="R943" s="332" t="s">
        <v>611</v>
      </c>
      <c r="S943" s="332" t="s">
        <v>202</v>
      </c>
      <c r="T943" s="334" t="s">
        <v>679</v>
      </c>
      <c r="U943" s="332" t="s">
        <v>140</v>
      </c>
      <c r="V943" s="332" t="s">
        <v>188</v>
      </c>
      <c r="W943" s="332" t="s">
        <v>439</v>
      </c>
      <c r="X943" s="332" t="s">
        <v>283</v>
      </c>
      <c r="Y943" s="332" t="s">
        <v>513</v>
      </c>
      <c r="Z943" s="332" t="s">
        <v>438</v>
      </c>
      <c r="AC943" s="193" t="s">
        <v>438</v>
      </c>
      <c r="AD943" s="193" t="s">
        <v>684</v>
      </c>
      <c r="AE943" s="193" t="s">
        <v>244</v>
      </c>
      <c r="AF943" s="193" t="s">
        <v>463</v>
      </c>
      <c r="AG943" s="193" t="s">
        <v>372</v>
      </c>
      <c r="AH943" s="193" t="s">
        <v>362</v>
      </c>
      <c r="AI943" s="335" t="s">
        <v>194</v>
      </c>
      <c r="AJ943" s="193" t="s">
        <v>387</v>
      </c>
      <c r="AK943" s="193" t="s">
        <v>428</v>
      </c>
      <c r="AL943" s="193" t="s">
        <v>538</v>
      </c>
      <c r="AM943" s="193" t="s">
        <v>338</v>
      </c>
      <c r="AN943" s="193" t="s">
        <v>150</v>
      </c>
      <c r="AO943" s="336" t="s">
        <v>82</v>
      </c>
      <c r="AP943" s="193" t="s">
        <v>152</v>
      </c>
      <c r="AQ943" s="193" t="s">
        <v>99</v>
      </c>
      <c r="AR943" s="193" t="s">
        <v>541</v>
      </c>
      <c r="AS943" s="193" t="s">
        <v>356</v>
      </c>
      <c r="AT943" s="193" t="s">
        <v>392</v>
      </c>
      <c r="AU943" s="337" t="s">
        <v>434</v>
      </c>
      <c r="AV943" s="193" t="s">
        <v>191</v>
      </c>
      <c r="AW943" s="193" t="s">
        <v>139</v>
      </c>
      <c r="AX943" s="193" t="s">
        <v>494</v>
      </c>
      <c r="AY943" s="193" t="s">
        <v>590</v>
      </c>
      <c r="AZ943" s="193" t="s">
        <v>231</v>
      </c>
      <c r="BA943" s="193" t="s">
        <v>451</v>
      </c>
      <c r="BD943" s="339" t="s">
        <v>312</v>
      </c>
      <c r="BE943" s="339" t="s">
        <v>593</v>
      </c>
      <c r="BF943" s="339" t="s">
        <v>521</v>
      </c>
      <c r="BG943" s="339" t="s">
        <v>167</v>
      </c>
      <c r="BH943" s="339" t="s">
        <v>524</v>
      </c>
      <c r="BI943" s="339" t="s">
        <v>539</v>
      </c>
      <c r="BJ943" s="338" t="s">
        <v>517</v>
      </c>
      <c r="BK943" s="339" t="s">
        <v>282</v>
      </c>
      <c r="BL943" s="339" t="s">
        <v>492</v>
      </c>
      <c r="BM943" s="339" t="s">
        <v>266</v>
      </c>
      <c r="BN943" s="339" t="s">
        <v>295</v>
      </c>
      <c r="BO943" s="339" t="s">
        <v>606</v>
      </c>
      <c r="BP943" s="340" t="s">
        <v>449</v>
      </c>
      <c r="BQ943" s="339" t="s">
        <v>200</v>
      </c>
      <c r="BR943" s="339" t="s">
        <v>223</v>
      </c>
      <c r="BS943" s="339" t="s">
        <v>116</v>
      </c>
      <c r="BT943" s="339" t="s">
        <v>156</v>
      </c>
      <c r="BU943" s="339" t="s">
        <v>130</v>
      </c>
      <c r="BV943" s="341" t="s">
        <v>655</v>
      </c>
      <c r="BW943" s="339" t="s">
        <v>470</v>
      </c>
      <c r="BX943" s="339" t="s">
        <v>562</v>
      </c>
      <c r="BY943" s="339" t="s">
        <v>369</v>
      </c>
      <c r="BZ943" s="339" t="s">
        <v>622</v>
      </c>
      <c r="CA943" s="339" t="s">
        <v>87</v>
      </c>
      <c r="CB943" s="339" t="s">
        <v>405</v>
      </c>
    </row>
    <row r="944" spans="2:80" x14ac:dyDescent="0.2">
      <c r="B944" s="332" t="s">
        <v>251</v>
      </c>
      <c r="C944" s="332" t="s">
        <v>686</v>
      </c>
      <c r="D944" s="332" t="s">
        <v>215</v>
      </c>
      <c r="E944" s="332" t="s">
        <v>566</v>
      </c>
      <c r="F944" s="332" t="s">
        <v>629</v>
      </c>
      <c r="G944" s="332" t="s">
        <v>344</v>
      </c>
      <c r="H944" s="332" t="s">
        <v>548</v>
      </c>
      <c r="I944" s="331" t="s">
        <v>481</v>
      </c>
      <c r="J944" s="332" t="s">
        <v>254</v>
      </c>
      <c r="K944" s="332" t="s">
        <v>517</v>
      </c>
      <c r="L944" s="332" t="s">
        <v>603</v>
      </c>
      <c r="M944" s="332" t="s">
        <v>258</v>
      </c>
      <c r="N944" s="333" t="s">
        <v>625</v>
      </c>
      <c r="O944" s="332" t="s">
        <v>152</v>
      </c>
      <c r="P944" s="332" t="s">
        <v>641</v>
      </c>
      <c r="Q944" s="332" t="s">
        <v>662</v>
      </c>
      <c r="R944" s="332" t="s">
        <v>270</v>
      </c>
      <c r="S944" s="334" t="s">
        <v>596</v>
      </c>
      <c r="T944" s="332" t="s">
        <v>628</v>
      </c>
      <c r="U944" s="332" t="s">
        <v>261</v>
      </c>
      <c r="V944" s="332" t="s">
        <v>440</v>
      </c>
      <c r="W944" s="332" t="s">
        <v>545</v>
      </c>
      <c r="X944" s="332" t="s">
        <v>268</v>
      </c>
      <c r="Y944" s="332" t="s">
        <v>397</v>
      </c>
      <c r="Z944" s="332" t="s">
        <v>89</v>
      </c>
      <c r="AC944" s="193" t="s">
        <v>304</v>
      </c>
      <c r="AD944" s="193" t="s">
        <v>478</v>
      </c>
      <c r="AE944" s="193" t="s">
        <v>323</v>
      </c>
      <c r="AF944" s="193" t="s">
        <v>681</v>
      </c>
      <c r="AG944" s="193" t="s">
        <v>559</v>
      </c>
      <c r="AH944" s="193" t="s">
        <v>419</v>
      </c>
      <c r="AI944" s="193" t="s">
        <v>185</v>
      </c>
      <c r="AJ944" s="335" t="s">
        <v>469</v>
      </c>
      <c r="AK944" s="193" t="s">
        <v>379</v>
      </c>
      <c r="AL944" s="193" t="s">
        <v>468</v>
      </c>
      <c r="AM944" s="193" t="s">
        <v>219</v>
      </c>
      <c r="AN944" s="193" t="s">
        <v>216</v>
      </c>
      <c r="AO944" s="336" t="s">
        <v>218</v>
      </c>
      <c r="AP944" s="193" t="s">
        <v>220</v>
      </c>
      <c r="AQ944" s="193" t="s">
        <v>217</v>
      </c>
      <c r="AR944" s="193" t="s">
        <v>474</v>
      </c>
      <c r="AS944" s="193" t="s">
        <v>473</v>
      </c>
      <c r="AT944" s="337" t="s">
        <v>129</v>
      </c>
      <c r="AU944" s="193" t="s">
        <v>176</v>
      </c>
      <c r="AV944" s="193" t="s">
        <v>456</v>
      </c>
      <c r="AW944" s="193" t="s">
        <v>611</v>
      </c>
      <c r="AX944" s="193" t="s">
        <v>368</v>
      </c>
      <c r="AY944" s="193" t="s">
        <v>487</v>
      </c>
      <c r="AZ944" s="193" t="s">
        <v>422</v>
      </c>
      <c r="BA944" s="193" t="s">
        <v>292</v>
      </c>
      <c r="BD944" s="339" t="s">
        <v>480</v>
      </c>
      <c r="BE944" s="339" t="s">
        <v>670</v>
      </c>
      <c r="BF944" s="339" t="s">
        <v>476</v>
      </c>
      <c r="BG944" s="339" t="s">
        <v>355</v>
      </c>
      <c r="BH944" s="339" t="s">
        <v>128</v>
      </c>
      <c r="BI944" s="339" t="s">
        <v>666</v>
      </c>
      <c r="BJ944" s="339" t="s">
        <v>71</v>
      </c>
      <c r="BK944" s="338" t="s">
        <v>560</v>
      </c>
      <c r="BL944" s="339" t="s">
        <v>372</v>
      </c>
      <c r="BM944" s="339" t="s">
        <v>100</v>
      </c>
      <c r="BN944" s="339" t="s">
        <v>514</v>
      </c>
      <c r="BO944" s="339" t="s">
        <v>396</v>
      </c>
      <c r="BP944" s="340" t="s">
        <v>315</v>
      </c>
      <c r="BQ944" s="339" t="s">
        <v>332</v>
      </c>
      <c r="BR944" s="339" t="s">
        <v>186</v>
      </c>
      <c r="BS944" s="339" t="s">
        <v>270</v>
      </c>
      <c r="BT944" s="339" t="s">
        <v>265</v>
      </c>
      <c r="BU944" s="341" t="s">
        <v>304</v>
      </c>
      <c r="BV944" s="339" t="s">
        <v>404</v>
      </c>
      <c r="BW944" s="339" t="s">
        <v>627</v>
      </c>
      <c r="BX944" s="339" t="s">
        <v>198</v>
      </c>
      <c r="BY944" s="339" t="s">
        <v>520</v>
      </c>
      <c r="BZ944" s="339" t="s">
        <v>1</v>
      </c>
      <c r="CA944" s="339" t="s">
        <v>605</v>
      </c>
      <c r="CB944" s="339" t="s">
        <v>463</v>
      </c>
    </row>
    <row r="945" spans="2:80" x14ac:dyDescent="0.2">
      <c r="B945" s="332" t="s">
        <v>613</v>
      </c>
      <c r="C945" s="332" t="s">
        <v>645</v>
      </c>
      <c r="D945" s="332" t="s">
        <v>327</v>
      </c>
      <c r="E945" s="332" t="s">
        <v>671</v>
      </c>
      <c r="F945" s="332" t="s">
        <v>337</v>
      </c>
      <c r="G945" s="332" t="s">
        <v>313</v>
      </c>
      <c r="H945" s="332" t="s">
        <v>442</v>
      </c>
      <c r="I945" s="332" t="s">
        <v>160</v>
      </c>
      <c r="J945" s="331" t="s">
        <v>518</v>
      </c>
      <c r="K945" s="332" t="s">
        <v>443</v>
      </c>
      <c r="L945" s="332" t="s">
        <v>280</v>
      </c>
      <c r="M945" s="332" t="s">
        <v>593</v>
      </c>
      <c r="N945" s="333" t="s">
        <v>624</v>
      </c>
      <c r="O945" s="332" t="s">
        <v>316</v>
      </c>
      <c r="P945" s="332" t="s">
        <v>604</v>
      </c>
      <c r="Q945" s="332" t="s">
        <v>644</v>
      </c>
      <c r="R945" s="334" t="s">
        <v>320</v>
      </c>
      <c r="S945" s="332" t="s">
        <v>682</v>
      </c>
      <c r="T945" s="332" t="s">
        <v>72</v>
      </c>
      <c r="U945" s="332" t="s">
        <v>630</v>
      </c>
      <c r="V945" s="332" t="s">
        <v>515</v>
      </c>
      <c r="W945" s="332" t="s">
        <v>221</v>
      </c>
      <c r="X945" s="332" t="s">
        <v>477</v>
      </c>
      <c r="Y945" s="332" t="s">
        <v>514</v>
      </c>
      <c r="Z945" s="332" t="s">
        <v>325</v>
      </c>
      <c r="AC945" s="193" t="s">
        <v>264</v>
      </c>
      <c r="AD945" s="193" t="s">
        <v>109</v>
      </c>
      <c r="AE945" s="193" t="s">
        <v>412</v>
      </c>
      <c r="AF945" s="193" t="s">
        <v>514</v>
      </c>
      <c r="AG945" s="193" t="s">
        <v>670</v>
      </c>
      <c r="AH945" s="193" t="s">
        <v>386</v>
      </c>
      <c r="AI945" s="193" t="s">
        <v>505</v>
      </c>
      <c r="AJ945" s="193" t="s">
        <v>537</v>
      </c>
      <c r="AK945" s="335" t="s">
        <v>248</v>
      </c>
      <c r="AL945" s="193" t="s">
        <v>313</v>
      </c>
      <c r="AM945" s="193" t="s">
        <v>81</v>
      </c>
      <c r="AN945" s="193" t="s">
        <v>277</v>
      </c>
      <c r="AO945" s="336" t="s">
        <v>339</v>
      </c>
      <c r="AP945" s="193" t="s">
        <v>279</v>
      </c>
      <c r="AQ945" s="193" t="s">
        <v>83</v>
      </c>
      <c r="AR945" s="193" t="s">
        <v>376</v>
      </c>
      <c r="AS945" s="337" t="s">
        <v>509</v>
      </c>
      <c r="AT945" s="193" t="s">
        <v>491</v>
      </c>
      <c r="AU945" s="193" t="s">
        <v>510</v>
      </c>
      <c r="AV945" s="193" t="s">
        <v>239</v>
      </c>
      <c r="AW945" s="193" t="s">
        <v>522</v>
      </c>
      <c r="AX945" s="193" t="s">
        <v>658</v>
      </c>
      <c r="AY945" s="193" t="s">
        <v>98</v>
      </c>
      <c r="AZ945" s="193" t="s">
        <v>2</v>
      </c>
      <c r="BA945" s="193" t="s">
        <v>557</v>
      </c>
      <c r="BD945" s="339" t="s">
        <v>487</v>
      </c>
      <c r="BE945" s="339" t="s">
        <v>538</v>
      </c>
      <c r="BF945" s="339" t="s">
        <v>490</v>
      </c>
      <c r="BG945" s="339" t="s">
        <v>267</v>
      </c>
      <c r="BH945" s="339" t="s">
        <v>566</v>
      </c>
      <c r="BI945" s="339" t="s">
        <v>216</v>
      </c>
      <c r="BJ945" s="339" t="s">
        <v>461</v>
      </c>
      <c r="BK945" s="339" t="s">
        <v>201</v>
      </c>
      <c r="BL945" s="338" t="s">
        <v>248</v>
      </c>
      <c r="BM945" s="339" t="s">
        <v>439</v>
      </c>
      <c r="BN945" s="339" t="s">
        <v>419</v>
      </c>
      <c r="BO945" s="339" t="s">
        <v>126</v>
      </c>
      <c r="BP945" s="340" t="s">
        <v>149</v>
      </c>
      <c r="BQ945" s="339" t="s">
        <v>632</v>
      </c>
      <c r="BR945" s="339" t="s">
        <v>590</v>
      </c>
      <c r="BS945" s="339" t="s">
        <v>370</v>
      </c>
      <c r="BT945" s="341" t="s">
        <v>98</v>
      </c>
      <c r="BU945" s="339" t="s">
        <v>428</v>
      </c>
      <c r="BV945" s="339" t="s">
        <v>660</v>
      </c>
      <c r="BW945" s="339" t="s">
        <v>80</v>
      </c>
      <c r="BX945" s="339" t="s">
        <v>678</v>
      </c>
      <c r="BY945" s="339" t="s">
        <v>4</v>
      </c>
      <c r="BZ945" s="339" t="s">
        <v>238</v>
      </c>
      <c r="CA945" s="339" t="s">
        <v>525</v>
      </c>
      <c r="CB945" s="339" t="s">
        <v>313</v>
      </c>
    </row>
    <row r="946" spans="2:80" x14ac:dyDescent="0.2">
      <c r="B946" s="332" t="s">
        <v>666</v>
      </c>
      <c r="C946" s="332" t="s">
        <v>148</v>
      </c>
      <c r="D946" s="332" t="s">
        <v>647</v>
      </c>
      <c r="E946" s="332" t="s">
        <v>659</v>
      </c>
      <c r="F946" s="332" t="s">
        <v>376</v>
      </c>
      <c r="G946" s="332" t="s">
        <v>402</v>
      </c>
      <c r="H946" s="332" t="s">
        <v>401</v>
      </c>
      <c r="I946" s="332" t="s">
        <v>379</v>
      </c>
      <c r="J946" s="332" t="s">
        <v>547</v>
      </c>
      <c r="K946" s="331" t="s">
        <v>286</v>
      </c>
      <c r="L946" s="332" t="s">
        <v>365</v>
      </c>
      <c r="M946" s="332" t="s">
        <v>581</v>
      </c>
      <c r="N946" s="333" t="s">
        <v>80</v>
      </c>
      <c r="O946" s="332" t="s">
        <v>633</v>
      </c>
      <c r="P946" s="332" t="s">
        <v>657</v>
      </c>
      <c r="Q946" s="334" t="s">
        <v>211</v>
      </c>
      <c r="R946" s="332" t="s">
        <v>572</v>
      </c>
      <c r="S946" s="332" t="s">
        <v>658</v>
      </c>
      <c r="T946" s="332" t="s">
        <v>369</v>
      </c>
      <c r="U946" s="332" t="s">
        <v>689</v>
      </c>
      <c r="V946" s="332" t="s">
        <v>399</v>
      </c>
      <c r="W946" s="332" t="s">
        <v>374</v>
      </c>
      <c r="X946" s="332" t="s">
        <v>479</v>
      </c>
      <c r="Y946" s="332" t="s">
        <v>342</v>
      </c>
      <c r="Z946" s="332" t="s">
        <v>546</v>
      </c>
      <c r="AC946" s="193" t="s">
        <v>677</v>
      </c>
      <c r="AD946" s="193" t="s">
        <v>497</v>
      </c>
      <c r="AE946" s="193" t="s">
        <v>545</v>
      </c>
      <c r="AF946" s="193" t="s">
        <v>205</v>
      </c>
      <c r="AG946" s="193" t="s">
        <v>180</v>
      </c>
      <c r="AH946" s="193" t="s">
        <v>133</v>
      </c>
      <c r="AI946" s="193" t="s">
        <v>506</v>
      </c>
      <c r="AJ946" s="193" t="s">
        <v>113</v>
      </c>
      <c r="AK946" s="193" t="s">
        <v>504</v>
      </c>
      <c r="AL946" s="335" t="s">
        <v>458</v>
      </c>
      <c r="AM946" s="193" t="s">
        <v>4</v>
      </c>
      <c r="AN946" s="193" t="s">
        <v>280</v>
      </c>
      <c r="AO946" s="336" t="s">
        <v>151</v>
      </c>
      <c r="AP946" s="193" t="s">
        <v>267</v>
      </c>
      <c r="AQ946" s="193" t="s">
        <v>340</v>
      </c>
      <c r="AR946" s="337" t="s">
        <v>105</v>
      </c>
      <c r="AS946" s="193" t="s">
        <v>511</v>
      </c>
      <c r="AT946" s="193" t="s">
        <v>433</v>
      </c>
      <c r="AU946" s="193" t="s">
        <v>327</v>
      </c>
      <c r="AV946" s="193" t="s">
        <v>542</v>
      </c>
      <c r="AW946" s="193" t="s">
        <v>460</v>
      </c>
      <c r="AX946" s="193" t="s">
        <v>164</v>
      </c>
      <c r="AY946" s="193" t="s">
        <v>201</v>
      </c>
      <c r="AZ946" s="193" t="s">
        <v>555</v>
      </c>
      <c r="BA946" s="193" t="s">
        <v>628</v>
      </c>
      <c r="BD946" s="339" t="s">
        <v>433</v>
      </c>
      <c r="BE946" s="339" t="s">
        <v>561</v>
      </c>
      <c r="BF946" s="339" t="s">
        <v>94</v>
      </c>
      <c r="BG946" s="339" t="s">
        <v>546</v>
      </c>
      <c r="BH946" s="339" t="s">
        <v>690</v>
      </c>
      <c r="BI946" s="339" t="s">
        <v>306</v>
      </c>
      <c r="BJ946" s="339" t="s">
        <v>311</v>
      </c>
      <c r="BK946" s="339" t="s">
        <v>392</v>
      </c>
      <c r="BL946" s="339" t="s">
        <v>682</v>
      </c>
      <c r="BM946" s="338" t="s">
        <v>347</v>
      </c>
      <c r="BN946" s="339" t="s">
        <v>96</v>
      </c>
      <c r="BO946" s="339" t="s">
        <v>288</v>
      </c>
      <c r="BP946" s="340" t="s">
        <v>569</v>
      </c>
      <c r="BQ946" s="339" t="s">
        <v>603</v>
      </c>
      <c r="BR946" s="339" t="s">
        <v>491</v>
      </c>
      <c r="BS946" s="341" t="s">
        <v>697</v>
      </c>
      <c r="BT946" s="339" t="s">
        <v>298</v>
      </c>
      <c r="BU946" s="339" t="s">
        <v>602</v>
      </c>
      <c r="BV946" s="339" t="s">
        <v>229</v>
      </c>
      <c r="BW946" s="339" t="s">
        <v>199</v>
      </c>
      <c r="BX946" s="339" t="s">
        <v>163</v>
      </c>
      <c r="BY946" s="339" t="s">
        <v>589</v>
      </c>
      <c r="BZ946" s="339" t="s">
        <v>235</v>
      </c>
      <c r="CA946" s="339" t="s">
        <v>129</v>
      </c>
      <c r="CB946" s="339" t="s">
        <v>408</v>
      </c>
    </row>
    <row r="947" spans="2:80" x14ac:dyDescent="0.2">
      <c r="B947" s="332" t="s">
        <v>403</v>
      </c>
      <c r="C947" s="332" t="s">
        <v>149</v>
      </c>
      <c r="D947" s="332" t="s">
        <v>483</v>
      </c>
      <c r="E947" s="332" t="s">
        <v>131</v>
      </c>
      <c r="F947" s="332" t="s">
        <v>394</v>
      </c>
      <c r="G947" s="332" t="s">
        <v>587</v>
      </c>
      <c r="H947" s="332" t="s">
        <v>139</v>
      </c>
      <c r="I947" s="332" t="s">
        <v>470</v>
      </c>
      <c r="J947" s="332" t="s">
        <v>414</v>
      </c>
      <c r="K947" s="332" t="s">
        <v>271</v>
      </c>
      <c r="L947" s="331" t="s">
        <v>536</v>
      </c>
      <c r="M947" s="332" t="s">
        <v>417</v>
      </c>
      <c r="N947" s="333" t="s">
        <v>86</v>
      </c>
      <c r="O947" s="332" t="s">
        <v>589</v>
      </c>
      <c r="P947" s="334" t="s">
        <v>120</v>
      </c>
      <c r="Q947" s="332" t="s">
        <v>104</v>
      </c>
      <c r="R947" s="332" t="s">
        <v>107</v>
      </c>
      <c r="S947" s="332" t="s">
        <v>124</v>
      </c>
      <c r="T947" s="332" t="s">
        <v>356</v>
      </c>
      <c r="U947" s="332" t="s">
        <v>355</v>
      </c>
      <c r="V947" s="332" t="s">
        <v>127</v>
      </c>
      <c r="W947" s="332" t="s">
        <v>506</v>
      </c>
      <c r="X947" s="332" t="s">
        <v>421</v>
      </c>
      <c r="Y947" s="332" t="s">
        <v>345</v>
      </c>
      <c r="Z947" s="332" t="s">
        <v>583</v>
      </c>
      <c r="AC947" s="193" t="s">
        <v>571</v>
      </c>
      <c r="AD947" s="193" t="s">
        <v>452</v>
      </c>
      <c r="AE947" s="193" t="s">
        <v>480</v>
      </c>
      <c r="AF947" s="193" t="s">
        <v>122</v>
      </c>
      <c r="AG947" s="193" t="s">
        <v>363</v>
      </c>
      <c r="AH947" s="193" t="s">
        <v>321</v>
      </c>
      <c r="AI947" s="193" t="s">
        <v>592</v>
      </c>
      <c r="AJ947" s="193" t="s">
        <v>357</v>
      </c>
      <c r="AK947" s="193" t="s">
        <v>591</v>
      </c>
      <c r="AL947" s="193" t="s">
        <v>558</v>
      </c>
      <c r="AM947" s="335" t="s">
        <v>569</v>
      </c>
      <c r="AN947" s="193" t="s">
        <v>578</v>
      </c>
      <c r="AO947" s="336" t="s">
        <v>317</v>
      </c>
      <c r="AP947" s="193" t="s">
        <v>306</v>
      </c>
      <c r="AQ947" s="337" t="s">
        <v>477</v>
      </c>
      <c r="AR947" s="193" t="s">
        <v>290</v>
      </c>
      <c r="AS947" s="193" t="s">
        <v>314</v>
      </c>
      <c r="AT947" s="193" t="s">
        <v>579</v>
      </c>
      <c r="AU947" s="193" t="s">
        <v>596</v>
      </c>
      <c r="AV947" s="193" t="s">
        <v>574</v>
      </c>
      <c r="AW947" s="193" t="s">
        <v>568</v>
      </c>
      <c r="AX947" s="193" t="s">
        <v>170</v>
      </c>
      <c r="AY947" s="193" t="s">
        <v>457</v>
      </c>
      <c r="AZ947" s="193" t="s">
        <v>444</v>
      </c>
      <c r="BA947" s="193" t="s">
        <v>192</v>
      </c>
      <c r="BD947" s="339" t="s">
        <v>363</v>
      </c>
      <c r="BE947" s="339" t="s">
        <v>478</v>
      </c>
      <c r="BF947" s="339" t="s">
        <v>420</v>
      </c>
      <c r="BG947" s="339" t="s">
        <v>135</v>
      </c>
      <c r="BH947" s="339" t="s">
        <v>271</v>
      </c>
      <c r="BI947" s="339" t="s">
        <v>661</v>
      </c>
      <c r="BJ947" s="339" t="s">
        <v>211</v>
      </c>
      <c r="BK947" s="339" t="s">
        <v>373</v>
      </c>
      <c r="BL947" s="339" t="s">
        <v>359</v>
      </c>
      <c r="BM947" s="339" t="s">
        <v>484</v>
      </c>
      <c r="BN947" s="338" t="s">
        <v>527</v>
      </c>
      <c r="BO947" s="339" t="s">
        <v>316</v>
      </c>
      <c r="BP947" s="340" t="s">
        <v>485</v>
      </c>
      <c r="BQ947" s="339" t="s">
        <v>142</v>
      </c>
      <c r="BR947" s="341" t="s">
        <v>635</v>
      </c>
      <c r="BS947" s="339" t="s">
        <v>73</v>
      </c>
      <c r="BT947" s="339" t="s">
        <v>548</v>
      </c>
      <c r="BU947" s="339" t="s">
        <v>677</v>
      </c>
      <c r="BV947" s="339" t="s">
        <v>436</v>
      </c>
      <c r="BW947" s="339" t="s">
        <v>106</v>
      </c>
      <c r="BX947" s="339" t="s">
        <v>294</v>
      </c>
      <c r="BY947" s="339" t="s">
        <v>674</v>
      </c>
      <c r="BZ947" s="339" t="s">
        <v>333</v>
      </c>
      <c r="CA947" s="339" t="s">
        <v>452</v>
      </c>
      <c r="CB947" s="339" t="s">
        <v>205</v>
      </c>
    </row>
    <row r="948" spans="2:80" x14ac:dyDescent="0.2">
      <c r="B948" s="332" t="s">
        <v>193</v>
      </c>
      <c r="C948" s="332" t="s">
        <v>445</v>
      </c>
      <c r="D948" s="332" t="s">
        <v>462</v>
      </c>
      <c r="E948" s="332" t="s">
        <v>277</v>
      </c>
      <c r="F948" s="332" t="s">
        <v>444</v>
      </c>
      <c r="G948" s="332" t="s">
        <v>453</v>
      </c>
      <c r="H948" s="332" t="s">
        <v>74</v>
      </c>
      <c r="I948" s="332" t="s">
        <v>609</v>
      </c>
      <c r="J948" s="332" t="s">
        <v>201</v>
      </c>
      <c r="K948" s="332" t="s">
        <v>540</v>
      </c>
      <c r="L948" s="332" t="s">
        <v>570</v>
      </c>
      <c r="M948" s="331" t="s">
        <v>205</v>
      </c>
      <c r="N948" s="333" t="s">
        <v>426</v>
      </c>
      <c r="O948" s="334" t="s">
        <v>455</v>
      </c>
      <c r="P948" s="332" t="s">
        <v>223</v>
      </c>
      <c r="Q948" s="332" t="s">
        <v>298</v>
      </c>
      <c r="R948" s="332" t="s">
        <v>173</v>
      </c>
      <c r="S948" s="332" t="s">
        <v>241</v>
      </c>
      <c r="T948" s="332" t="s">
        <v>299</v>
      </c>
      <c r="U948" s="332" t="s">
        <v>172</v>
      </c>
      <c r="V948" s="332" t="s">
        <v>162</v>
      </c>
      <c r="W948" s="332" t="s">
        <v>605</v>
      </c>
      <c r="X948" s="332" t="s">
        <v>189</v>
      </c>
      <c r="Y948" s="332" t="s">
        <v>385</v>
      </c>
      <c r="Z948" s="332" t="s">
        <v>459</v>
      </c>
      <c r="AC948" s="193" t="s">
        <v>246</v>
      </c>
      <c r="AD948" s="193" t="s">
        <v>402</v>
      </c>
      <c r="AE948" s="193" t="s">
        <v>265</v>
      </c>
      <c r="AF948" s="193" t="s">
        <v>595</v>
      </c>
      <c r="AG948" s="193" t="s">
        <v>413</v>
      </c>
      <c r="AH948" s="193" t="s">
        <v>461</v>
      </c>
      <c r="AI948" s="193" t="s">
        <v>238</v>
      </c>
      <c r="AJ948" s="193" t="s">
        <v>567</v>
      </c>
      <c r="AK948" s="193" t="s">
        <v>203</v>
      </c>
      <c r="AL948" s="193" t="s">
        <v>647</v>
      </c>
      <c r="AM948" s="193" t="s">
        <v>398</v>
      </c>
      <c r="AN948" s="335" t="s">
        <v>259</v>
      </c>
      <c r="AO948" s="336" t="s">
        <v>358</v>
      </c>
      <c r="AP948" s="337" t="s">
        <v>594</v>
      </c>
      <c r="AQ948" s="193" t="s">
        <v>643</v>
      </c>
      <c r="AR948" s="193" t="s">
        <v>651</v>
      </c>
      <c r="AS948" s="193" t="s">
        <v>597</v>
      </c>
      <c r="AT948" s="193" t="s">
        <v>572</v>
      </c>
      <c r="AU948" s="193" t="s">
        <v>350</v>
      </c>
      <c r="AV948" s="193" t="s">
        <v>255</v>
      </c>
      <c r="AW948" s="193" t="s">
        <v>328</v>
      </c>
      <c r="AX948" s="193" t="s">
        <v>418</v>
      </c>
      <c r="AY948" s="193" t="s">
        <v>519</v>
      </c>
      <c r="AZ948" s="193" t="s">
        <v>593</v>
      </c>
      <c r="BA948" s="193" t="s">
        <v>295</v>
      </c>
      <c r="BD948" s="339" t="s">
        <v>628</v>
      </c>
      <c r="BE948" s="339" t="s">
        <v>427</v>
      </c>
      <c r="BF948" s="339" t="s">
        <v>249</v>
      </c>
      <c r="BG948" s="339" t="s">
        <v>82</v>
      </c>
      <c r="BH948" s="339" t="s">
        <v>614</v>
      </c>
      <c r="BI948" s="339" t="s">
        <v>339</v>
      </c>
      <c r="BJ948" s="339" t="s">
        <v>203</v>
      </c>
      <c r="BK948" s="339" t="s">
        <v>164</v>
      </c>
      <c r="BL948" s="339" t="s">
        <v>385</v>
      </c>
      <c r="BM948" s="339" t="s">
        <v>607</v>
      </c>
      <c r="BN948" s="339" t="s">
        <v>133</v>
      </c>
      <c r="BO948" s="338" t="s">
        <v>673</v>
      </c>
      <c r="BP948" s="340" t="s">
        <v>278</v>
      </c>
      <c r="BQ948" s="341" t="s">
        <v>107</v>
      </c>
      <c r="BR948" s="339" t="s">
        <v>422</v>
      </c>
      <c r="BS948" s="339" t="s">
        <v>647</v>
      </c>
      <c r="BT948" s="339" t="s">
        <v>409</v>
      </c>
      <c r="BU948" s="339" t="s">
        <v>504</v>
      </c>
      <c r="BV948" s="339" t="s">
        <v>563</v>
      </c>
      <c r="BW948" s="339" t="s">
        <v>218</v>
      </c>
      <c r="BX948" s="339" t="s">
        <v>515</v>
      </c>
      <c r="BY948" s="339" t="s">
        <v>151</v>
      </c>
      <c r="BZ948" s="339" t="s">
        <v>526</v>
      </c>
      <c r="CA948" s="339" t="s">
        <v>319</v>
      </c>
      <c r="CB948" s="339" t="s">
        <v>185</v>
      </c>
    </row>
    <row r="949" spans="2:80" x14ac:dyDescent="0.2">
      <c r="B949" s="342" t="s">
        <v>82</v>
      </c>
      <c r="C949" s="342" t="s">
        <v>551</v>
      </c>
      <c r="D949" s="342" t="s">
        <v>253</v>
      </c>
      <c r="E949" s="342" t="s">
        <v>404</v>
      </c>
      <c r="F949" s="342" t="s">
        <v>496</v>
      </c>
      <c r="G949" s="342" t="s">
        <v>2</v>
      </c>
      <c r="H949" s="342" t="s">
        <v>431</v>
      </c>
      <c r="I949" s="342" t="s">
        <v>499</v>
      </c>
      <c r="J949" s="342" t="s">
        <v>209</v>
      </c>
      <c r="K949" s="342" t="s">
        <v>574</v>
      </c>
      <c r="L949" s="342" t="s">
        <v>490</v>
      </c>
      <c r="M949" s="342" t="s">
        <v>343</v>
      </c>
      <c r="N949" s="331" t="s">
        <v>617</v>
      </c>
      <c r="O949" s="342" t="s">
        <v>264</v>
      </c>
      <c r="P949" s="342" t="s">
        <v>502</v>
      </c>
      <c r="Q949" s="342" t="s">
        <v>174</v>
      </c>
      <c r="R949" s="342" t="s">
        <v>266</v>
      </c>
      <c r="S949" s="342" t="s">
        <v>239</v>
      </c>
      <c r="T949" s="342" t="s">
        <v>106</v>
      </c>
      <c r="U949" s="342" t="s">
        <v>145</v>
      </c>
      <c r="V949" s="342" t="s">
        <v>468</v>
      </c>
      <c r="W949" s="342" t="s">
        <v>493</v>
      </c>
      <c r="X949" s="342" t="s">
        <v>288</v>
      </c>
      <c r="Y949" s="342" t="s">
        <v>595</v>
      </c>
      <c r="Z949" s="342" t="s">
        <v>250</v>
      </c>
      <c r="AC949" s="343" t="s">
        <v>324</v>
      </c>
      <c r="AD949" s="343" t="s">
        <v>307</v>
      </c>
      <c r="AE949" s="343" t="s">
        <v>560</v>
      </c>
      <c r="AF949" s="343" t="s">
        <v>548</v>
      </c>
      <c r="AG949" s="343" t="s">
        <v>583</v>
      </c>
      <c r="AH949" s="343" t="s">
        <v>614</v>
      </c>
      <c r="AI949" s="343" t="s">
        <v>411</v>
      </c>
      <c r="AJ949" s="343" t="s">
        <v>613</v>
      </c>
      <c r="AK949" s="343" t="s">
        <v>299</v>
      </c>
      <c r="AL949" s="343" t="s">
        <v>370</v>
      </c>
      <c r="AM949" s="343" t="s">
        <v>178</v>
      </c>
      <c r="AN949" s="343" t="s">
        <v>546</v>
      </c>
      <c r="AO949" s="335" t="s">
        <v>617</v>
      </c>
      <c r="AP949" s="343" t="s">
        <v>137</v>
      </c>
      <c r="AQ949" s="343" t="s">
        <v>616</v>
      </c>
      <c r="AR949" s="343" t="s">
        <v>619</v>
      </c>
      <c r="AS949" s="343" t="s">
        <v>618</v>
      </c>
      <c r="AT949" s="343" t="s">
        <v>195</v>
      </c>
      <c r="AU949" s="343" t="s">
        <v>620</v>
      </c>
      <c r="AV949" s="343" t="s">
        <v>166</v>
      </c>
      <c r="AW949" s="343" t="s">
        <v>405</v>
      </c>
      <c r="AX949" s="343" t="s">
        <v>252</v>
      </c>
      <c r="AY949" s="343" t="s">
        <v>102</v>
      </c>
      <c r="AZ949" s="343" t="s">
        <v>533</v>
      </c>
      <c r="BA949" s="343" t="s">
        <v>615</v>
      </c>
      <c r="BD949" s="344" t="s">
        <v>511</v>
      </c>
      <c r="BE949" s="344" t="s">
        <v>233</v>
      </c>
      <c r="BF949" s="344" t="s">
        <v>226</v>
      </c>
      <c r="BG949" s="344" t="s">
        <v>649</v>
      </c>
      <c r="BH949" s="344" t="s">
        <v>657</v>
      </c>
      <c r="BI949" s="344" t="s">
        <v>317</v>
      </c>
      <c r="BJ949" s="344" t="s">
        <v>692</v>
      </c>
      <c r="BK949" s="344" t="s">
        <v>176</v>
      </c>
      <c r="BL949" s="344" t="s">
        <v>639</v>
      </c>
      <c r="BM949" s="344" t="s">
        <v>160</v>
      </c>
      <c r="BN949" s="344" t="s">
        <v>523</v>
      </c>
      <c r="BO949" s="344" t="s">
        <v>91</v>
      </c>
      <c r="BP949" s="338" t="s">
        <v>617</v>
      </c>
      <c r="BQ949" s="344" t="s">
        <v>352</v>
      </c>
      <c r="BR949" s="344" t="s">
        <v>251</v>
      </c>
      <c r="BS949" s="344" t="s">
        <v>680</v>
      </c>
      <c r="BT949" s="344" t="s">
        <v>393</v>
      </c>
      <c r="BU949" s="344" t="s">
        <v>453</v>
      </c>
      <c r="BV949" s="344" t="s">
        <v>182</v>
      </c>
      <c r="BW949" s="344" t="s">
        <v>513</v>
      </c>
      <c r="BX949" s="344" t="s">
        <v>285</v>
      </c>
      <c r="BY949" s="344" t="s">
        <v>358</v>
      </c>
      <c r="BZ949" s="344" t="s">
        <v>131</v>
      </c>
      <c r="CA949" s="344" t="s">
        <v>542</v>
      </c>
      <c r="CB949" s="344" t="s">
        <v>667</v>
      </c>
    </row>
    <row r="950" spans="2:80" x14ac:dyDescent="0.2">
      <c r="B950" s="332" t="s">
        <v>435</v>
      </c>
      <c r="C950" s="332" t="s">
        <v>446</v>
      </c>
      <c r="D950" s="332" t="s">
        <v>219</v>
      </c>
      <c r="E950" s="332" t="s">
        <v>519</v>
      </c>
      <c r="F950" s="332" t="s">
        <v>311</v>
      </c>
      <c r="G950" s="332" t="s">
        <v>332</v>
      </c>
      <c r="H950" s="332" t="s">
        <v>618</v>
      </c>
      <c r="I950" s="332" t="s">
        <v>319</v>
      </c>
      <c r="J950" s="332" t="s">
        <v>508</v>
      </c>
      <c r="K950" s="332" t="s">
        <v>529</v>
      </c>
      <c r="L950" s="332" t="s">
        <v>323</v>
      </c>
      <c r="M950" s="334" t="s">
        <v>383</v>
      </c>
      <c r="N950" s="333" t="s">
        <v>532</v>
      </c>
      <c r="O950" s="331" t="s">
        <v>158</v>
      </c>
      <c r="P950" s="332" t="s">
        <v>643</v>
      </c>
      <c r="Q950" s="332" t="s">
        <v>301</v>
      </c>
      <c r="R950" s="332" t="s">
        <v>175</v>
      </c>
      <c r="S950" s="332" t="s">
        <v>238</v>
      </c>
      <c r="T950" s="332" t="s">
        <v>300</v>
      </c>
      <c r="U950" s="332" t="s">
        <v>176</v>
      </c>
      <c r="V950" s="332" t="s">
        <v>635</v>
      </c>
      <c r="W950" s="332" t="s">
        <v>326</v>
      </c>
      <c r="X950" s="332" t="s">
        <v>537</v>
      </c>
      <c r="Y950" s="332" t="s">
        <v>524</v>
      </c>
      <c r="Z950" s="332" t="s">
        <v>90</v>
      </c>
      <c r="AC950" s="193" t="s">
        <v>528</v>
      </c>
      <c r="AD950" s="193" t="s">
        <v>187</v>
      </c>
      <c r="AE950" s="193" t="s">
        <v>605</v>
      </c>
      <c r="AF950" s="193" t="s">
        <v>114</v>
      </c>
      <c r="AG950" s="193" t="s">
        <v>441</v>
      </c>
      <c r="AH950" s="193" t="s">
        <v>566</v>
      </c>
      <c r="AI950" s="193" t="s">
        <v>632</v>
      </c>
      <c r="AJ950" s="193" t="s">
        <v>118</v>
      </c>
      <c r="AK950" s="193" t="s">
        <v>526</v>
      </c>
      <c r="AL950" s="193" t="s">
        <v>107</v>
      </c>
      <c r="AM950" s="193" t="s">
        <v>570</v>
      </c>
      <c r="AN950" s="337" t="s">
        <v>243</v>
      </c>
      <c r="AO950" s="336" t="s">
        <v>649</v>
      </c>
      <c r="AP950" s="335" t="s">
        <v>440</v>
      </c>
      <c r="AQ950" s="193" t="s">
        <v>366</v>
      </c>
      <c r="AR950" s="193" t="s">
        <v>134</v>
      </c>
      <c r="AS950" s="193" t="s">
        <v>630</v>
      </c>
      <c r="AT950" s="193" t="s">
        <v>230</v>
      </c>
      <c r="AU950" s="193" t="s">
        <v>609</v>
      </c>
      <c r="AV950" s="193" t="s">
        <v>573</v>
      </c>
      <c r="AW950" s="193" t="s">
        <v>354</v>
      </c>
      <c r="AX950" s="193" t="s">
        <v>551</v>
      </c>
      <c r="AY950" s="193" t="s">
        <v>641</v>
      </c>
      <c r="AZ950" s="193" t="s">
        <v>130</v>
      </c>
      <c r="BA950" s="193" t="s">
        <v>492</v>
      </c>
      <c r="BD950" s="339" t="s">
        <v>204</v>
      </c>
      <c r="BE950" s="339" t="s">
        <v>241</v>
      </c>
      <c r="BF950" s="339" t="s">
        <v>597</v>
      </c>
      <c r="BG950" s="339" t="s">
        <v>516</v>
      </c>
      <c r="BH950" s="339" t="s">
        <v>384</v>
      </c>
      <c r="BI950" s="339" t="s">
        <v>695</v>
      </c>
      <c r="BJ950" s="339" t="s">
        <v>536</v>
      </c>
      <c r="BK950" s="339" t="s">
        <v>351</v>
      </c>
      <c r="BL950" s="339" t="s">
        <v>273</v>
      </c>
      <c r="BM950" s="339" t="s">
        <v>134</v>
      </c>
      <c r="BN950" s="339" t="s">
        <v>213</v>
      </c>
      <c r="BO950" s="341" t="s">
        <v>651</v>
      </c>
      <c r="BP950" s="340" t="s">
        <v>247</v>
      </c>
      <c r="BQ950" s="338" t="s">
        <v>374</v>
      </c>
      <c r="BR950" s="339" t="s">
        <v>664</v>
      </c>
      <c r="BS950" s="339" t="s">
        <v>242</v>
      </c>
      <c r="BT950" s="339" t="s">
        <v>446</v>
      </c>
      <c r="BU950" s="339" t="s">
        <v>144</v>
      </c>
      <c r="BV950" s="339" t="s">
        <v>630</v>
      </c>
      <c r="BW950" s="339" t="s">
        <v>636</v>
      </c>
      <c r="BX950" s="339" t="s">
        <v>166</v>
      </c>
      <c r="BY950" s="339" t="s">
        <v>250</v>
      </c>
      <c r="BZ950" s="339" t="s">
        <v>425</v>
      </c>
      <c r="CA950" s="339" t="s">
        <v>625</v>
      </c>
      <c r="CB950" s="339" t="s">
        <v>75</v>
      </c>
    </row>
    <row r="951" spans="2:80" x14ac:dyDescent="0.2">
      <c r="B951" s="332" t="s">
        <v>405</v>
      </c>
      <c r="C951" s="332" t="s">
        <v>378</v>
      </c>
      <c r="D951" s="332" t="s">
        <v>484</v>
      </c>
      <c r="E951" s="332" t="s">
        <v>550</v>
      </c>
      <c r="F951" s="332" t="s">
        <v>340</v>
      </c>
      <c r="G951" s="332" t="s">
        <v>390</v>
      </c>
      <c r="H951" s="332" t="s">
        <v>561</v>
      </c>
      <c r="I951" s="332" t="s">
        <v>141</v>
      </c>
      <c r="J951" s="332" t="s">
        <v>651</v>
      </c>
      <c r="K951" s="332" t="s">
        <v>368</v>
      </c>
      <c r="L951" s="334" t="s">
        <v>281</v>
      </c>
      <c r="M951" s="332" t="s">
        <v>578</v>
      </c>
      <c r="N951" s="333" t="s">
        <v>372</v>
      </c>
      <c r="O951" s="332" t="s">
        <v>466</v>
      </c>
      <c r="P951" s="331" t="s">
        <v>563</v>
      </c>
      <c r="Q951" s="332" t="s">
        <v>108</v>
      </c>
      <c r="R951" s="332" t="s">
        <v>105</v>
      </c>
      <c r="S951" s="332" t="s">
        <v>240</v>
      </c>
      <c r="T951" s="332" t="s">
        <v>78</v>
      </c>
      <c r="U951" s="332" t="s">
        <v>357</v>
      </c>
      <c r="V951" s="332" t="s">
        <v>556</v>
      </c>
      <c r="W951" s="332" t="s">
        <v>226</v>
      </c>
      <c r="X951" s="332" t="s">
        <v>571</v>
      </c>
      <c r="Y951" s="332" t="s">
        <v>375</v>
      </c>
      <c r="Z951" s="332" t="s">
        <v>428</v>
      </c>
      <c r="AC951" s="193" t="s">
        <v>518</v>
      </c>
      <c r="AD951" s="193" t="s">
        <v>635</v>
      </c>
      <c r="AE951" s="193" t="s">
        <v>186</v>
      </c>
      <c r="AF951" s="193" t="s">
        <v>498</v>
      </c>
      <c r="AG951" s="193" t="s">
        <v>373</v>
      </c>
      <c r="AH951" s="193" t="s">
        <v>174</v>
      </c>
      <c r="AI951" s="193" t="s">
        <v>262</v>
      </c>
      <c r="AJ951" s="193" t="s">
        <v>495</v>
      </c>
      <c r="AK951" s="193" t="s">
        <v>631</v>
      </c>
      <c r="AL951" s="193" t="s">
        <v>648</v>
      </c>
      <c r="AM951" s="337" t="s">
        <v>199</v>
      </c>
      <c r="AN951" s="193" t="s">
        <v>634</v>
      </c>
      <c r="AO951" s="336" t="s">
        <v>513</v>
      </c>
      <c r="AP951" s="193" t="s">
        <v>589</v>
      </c>
      <c r="AQ951" s="335" t="s">
        <v>110</v>
      </c>
      <c r="AR951" s="193" t="s">
        <v>650</v>
      </c>
      <c r="AS951" s="193" t="s">
        <v>97</v>
      </c>
      <c r="AT951" s="193" t="s">
        <v>587</v>
      </c>
      <c r="AU951" s="193" t="s">
        <v>380</v>
      </c>
      <c r="AV951" s="193" t="s">
        <v>652</v>
      </c>
      <c r="AW951" s="193" t="s">
        <v>564</v>
      </c>
      <c r="AX951" s="193" t="s">
        <v>633</v>
      </c>
      <c r="AY951" s="193" t="s">
        <v>377</v>
      </c>
      <c r="AZ951" s="193" t="s">
        <v>234</v>
      </c>
      <c r="BA951" s="193" t="s">
        <v>483</v>
      </c>
      <c r="BD951" s="339" t="s">
        <v>158</v>
      </c>
      <c r="BE951" s="339" t="s">
        <v>234</v>
      </c>
      <c r="BF951" s="339" t="s">
        <v>645</v>
      </c>
      <c r="BG951" s="339" t="s">
        <v>471</v>
      </c>
      <c r="BH951" s="339" t="s">
        <v>318</v>
      </c>
      <c r="BI951" s="339" t="s">
        <v>431</v>
      </c>
      <c r="BJ951" s="339" t="s">
        <v>184</v>
      </c>
      <c r="BK951" s="339" t="s">
        <v>89</v>
      </c>
      <c r="BL951" s="339" t="s">
        <v>252</v>
      </c>
      <c r="BM951" s="339" t="s">
        <v>623</v>
      </c>
      <c r="BN951" s="341" t="s">
        <v>444</v>
      </c>
      <c r="BO951" s="339" t="s">
        <v>454</v>
      </c>
      <c r="BP951" s="340" t="s">
        <v>202</v>
      </c>
      <c r="BQ951" s="339" t="s">
        <v>599</v>
      </c>
      <c r="BR951" s="338" t="s">
        <v>302</v>
      </c>
      <c r="BS951" s="339" t="s">
        <v>421</v>
      </c>
      <c r="BT951" s="339" t="s">
        <v>132</v>
      </c>
      <c r="BU951" s="339" t="s">
        <v>568</v>
      </c>
      <c r="BV951" s="339" t="s">
        <v>552</v>
      </c>
      <c r="BW951" s="339" t="s">
        <v>349</v>
      </c>
      <c r="BX951" s="339" t="s">
        <v>108</v>
      </c>
      <c r="BY951" s="339" t="s">
        <v>507</v>
      </c>
      <c r="BZ951" s="339" t="s">
        <v>547</v>
      </c>
      <c r="CA951" s="339" t="s">
        <v>225</v>
      </c>
      <c r="CB951" s="339" t="s">
        <v>564</v>
      </c>
    </row>
    <row r="952" spans="2:80" x14ac:dyDescent="0.2">
      <c r="B952" s="332" t="s">
        <v>137</v>
      </c>
      <c r="C952" s="332" t="s">
        <v>670</v>
      </c>
      <c r="D952" s="332" t="s">
        <v>416</v>
      </c>
      <c r="E952" s="332" t="s">
        <v>673</v>
      </c>
      <c r="F952" s="332" t="s">
        <v>341</v>
      </c>
      <c r="G952" s="332" t="s">
        <v>391</v>
      </c>
      <c r="H952" s="332" t="s">
        <v>407</v>
      </c>
      <c r="I952" s="332" t="s">
        <v>147</v>
      </c>
      <c r="J952" s="332" t="s">
        <v>118</v>
      </c>
      <c r="K952" s="334" t="s">
        <v>552</v>
      </c>
      <c r="L952" s="332" t="s">
        <v>285</v>
      </c>
      <c r="M952" s="332" t="s">
        <v>122</v>
      </c>
      <c r="N952" s="333" t="s">
        <v>621</v>
      </c>
      <c r="O952" s="332" t="s">
        <v>419</v>
      </c>
      <c r="P952" s="332" t="s">
        <v>653</v>
      </c>
      <c r="Q952" s="331" t="s">
        <v>668</v>
      </c>
      <c r="R952" s="332" t="s">
        <v>420</v>
      </c>
      <c r="S952" s="332" t="s">
        <v>683</v>
      </c>
      <c r="T952" s="332" t="s">
        <v>84</v>
      </c>
      <c r="U952" s="332" t="s">
        <v>130</v>
      </c>
      <c r="V952" s="332" t="s">
        <v>408</v>
      </c>
      <c r="W952" s="332" t="s">
        <v>210</v>
      </c>
      <c r="X952" s="332" t="s">
        <v>134</v>
      </c>
      <c r="Y952" s="332" t="s">
        <v>555</v>
      </c>
      <c r="Z952" s="332" t="s">
        <v>410</v>
      </c>
      <c r="AC952" s="193" t="s">
        <v>75</v>
      </c>
      <c r="AD952" s="193" t="s">
        <v>148</v>
      </c>
      <c r="AE952" s="193" t="s">
        <v>175</v>
      </c>
      <c r="AF952" s="193" t="s">
        <v>144</v>
      </c>
      <c r="AG952" s="193" t="s">
        <v>79</v>
      </c>
      <c r="AH952" s="193" t="s">
        <v>233</v>
      </c>
      <c r="AI952" s="193" t="s">
        <v>489</v>
      </c>
      <c r="AJ952" s="193" t="s">
        <v>584</v>
      </c>
      <c r="AK952" s="193" t="s">
        <v>667</v>
      </c>
      <c r="AL952" s="337" t="s">
        <v>414</v>
      </c>
      <c r="AM952" s="193" t="s">
        <v>127</v>
      </c>
      <c r="AN952" s="193" t="s">
        <v>698</v>
      </c>
      <c r="AO952" s="336" t="s">
        <v>516</v>
      </c>
      <c r="AP952" s="193" t="s">
        <v>598</v>
      </c>
      <c r="AQ952" s="193" t="s">
        <v>183</v>
      </c>
      <c r="AR952" s="335" t="s">
        <v>604</v>
      </c>
      <c r="AS952" s="193" t="s">
        <v>351</v>
      </c>
      <c r="AT952" s="193" t="s">
        <v>371</v>
      </c>
      <c r="AU952" s="193" t="s">
        <v>550</v>
      </c>
      <c r="AV952" s="193" t="s">
        <v>664</v>
      </c>
      <c r="AW952" s="193" t="s">
        <v>85</v>
      </c>
      <c r="AX952" s="193" t="s">
        <v>158</v>
      </c>
      <c r="AY952" s="193" t="s">
        <v>282</v>
      </c>
      <c r="AZ952" s="193" t="s">
        <v>154</v>
      </c>
      <c r="BA952" s="193" t="s">
        <v>89</v>
      </c>
      <c r="BD952" s="339" t="s">
        <v>376</v>
      </c>
      <c r="BE952" s="339" t="s">
        <v>554</v>
      </c>
      <c r="BF952" s="339" t="s">
        <v>346</v>
      </c>
      <c r="BG952" s="339" t="s">
        <v>578</v>
      </c>
      <c r="BH952" s="339" t="s">
        <v>103</v>
      </c>
      <c r="BI952" s="339" t="s">
        <v>477</v>
      </c>
      <c r="BJ952" s="339" t="s">
        <v>676</v>
      </c>
      <c r="BK952" s="339" t="s">
        <v>541</v>
      </c>
      <c r="BL952" s="339" t="s">
        <v>529</v>
      </c>
      <c r="BM952" s="341" t="s">
        <v>287</v>
      </c>
      <c r="BN952" s="339" t="s">
        <v>662</v>
      </c>
      <c r="BO952" s="339" t="s">
        <v>228</v>
      </c>
      <c r="BP952" s="340" t="s">
        <v>110</v>
      </c>
      <c r="BQ952" s="339" t="s">
        <v>253</v>
      </c>
      <c r="BR952" s="339" t="s">
        <v>509</v>
      </c>
      <c r="BS952" s="338" t="s">
        <v>608</v>
      </c>
      <c r="BT952" s="339" t="s">
        <v>456</v>
      </c>
      <c r="BU952" s="339" t="s">
        <v>165</v>
      </c>
      <c r="BV952" s="339" t="s">
        <v>162</v>
      </c>
      <c r="BW952" s="339" t="s">
        <v>634</v>
      </c>
      <c r="BX952" s="339" t="s">
        <v>93</v>
      </c>
      <c r="BY952" s="339" t="s">
        <v>137</v>
      </c>
      <c r="BZ952" s="339" t="s">
        <v>696</v>
      </c>
      <c r="CA952" s="339" t="s">
        <v>356</v>
      </c>
      <c r="CB952" s="339" t="s">
        <v>584</v>
      </c>
    </row>
    <row r="953" spans="2:80" x14ac:dyDescent="0.2">
      <c r="B953" s="332" t="s">
        <v>688</v>
      </c>
      <c r="C953" s="332" t="s">
        <v>155</v>
      </c>
      <c r="D953" s="332" t="s">
        <v>199</v>
      </c>
      <c r="E953" s="332" t="s">
        <v>681</v>
      </c>
      <c r="F953" s="332" t="s">
        <v>384</v>
      </c>
      <c r="G953" s="332" t="s">
        <v>203</v>
      </c>
      <c r="H953" s="332" t="s">
        <v>447</v>
      </c>
      <c r="I953" s="332" t="s">
        <v>456</v>
      </c>
      <c r="J953" s="334" t="s">
        <v>520</v>
      </c>
      <c r="K953" s="332" t="s">
        <v>276</v>
      </c>
      <c r="L953" s="332" t="s">
        <v>458</v>
      </c>
      <c r="M953" s="332" t="s">
        <v>599</v>
      </c>
      <c r="N953" s="333" t="s">
        <v>92</v>
      </c>
      <c r="O953" s="332" t="s">
        <v>187</v>
      </c>
      <c r="P953" s="332" t="s">
        <v>598</v>
      </c>
      <c r="Q953" s="332" t="s">
        <v>216</v>
      </c>
      <c r="R953" s="331" t="s">
        <v>192</v>
      </c>
      <c r="S953" s="332" t="s">
        <v>680</v>
      </c>
      <c r="T953" s="332" t="s">
        <v>437</v>
      </c>
      <c r="U953" s="332" t="s">
        <v>675</v>
      </c>
      <c r="V953" s="332" t="s">
        <v>522</v>
      </c>
      <c r="W953" s="332" t="s">
        <v>449</v>
      </c>
      <c r="X953" s="332" t="s">
        <v>489</v>
      </c>
      <c r="Y953" s="332" t="s">
        <v>333</v>
      </c>
      <c r="Z953" s="332" t="s">
        <v>195</v>
      </c>
      <c r="AC953" s="193" t="s">
        <v>335</v>
      </c>
      <c r="AD953" s="193" t="s">
        <v>145</v>
      </c>
      <c r="AE953" s="193" t="s">
        <v>77</v>
      </c>
      <c r="AF953" s="193" t="s">
        <v>147</v>
      </c>
      <c r="AG953" s="193" t="s">
        <v>337</v>
      </c>
      <c r="AH953" s="193" t="s">
        <v>499</v>
      </c>
      <c r="AI953" s="193" t="s">
        <v>580</v>
      </c>
      <c r="AJ953" s="193" t="s">
        <v>662</v>
      </c>
      <c r="AK953" s="337" t="s">
        <v>96</v>
      </c>
      <c r="AL953" s="193" t="s">
        <v>408</v>
      </c>
      <c r="AM953" s="193" t="s">
        <v>310</v>
      </c>
      <c r="AN953" s="193" t="s">
        <v>549</v>
      </c>
      <c r="AO953" s="336" t="s">
        <v>636</v>
      </c>
      <c r="AP953" s="193" t="s">
        <v>326</v>
      </c>
      <c r="AQ953" s="193" t="s">
        <v>699</v>
      </c>
      <c r="AR953" s="193" t="s">
        <v>675</v>
      </c>
      <c r="AS953" s="335" t="s">
        <v>322</v>
      </c>
      <c r="AT953" s="193" t="s">
        <v>462</v>
      </c>
      <c r="AU953" s="193" t="s">
        <v>640</v>
      </c>
      <c r="AV953" s="193" t="s">
        <v>237</v>
      </c>
      <c r="AW953" s="193" t="s">
        <v>342</v>
      </c>
      <c r="AX953" s="193" t="s">
        <v>155</v>
      </c>
      <c r="AY953" s="193" t="s">
        <v>87</v>
      </c>
      <c r="AZ953" s="193" t="s">
        <v>157</v>
      </c>
      <c r="BA953" s="193" t="s">
        <v>343</v>
      </c>
      <c r="BD953" s="339" t="s">
        <v>675</v>
      </c>
      <c r="BE953" s="339" t="s">
        <v>146</v>
      </c>
      <c r="BF953" s="339" t="s">
        <v>609</v>
      </c>
      <c r="BG953" s="339" t="s">
        <v>183</v>
      </c>
      <c r="BH953" s="339" t="s">
        <v>188</v>
      </c>
      <c r="BI953" s="339" t="s">
        <v>621</v>
      </c>
      <c r="BJ953" s="339" t="s">
        <v>111</v>
      </c>
      <c r="BK953" s="339" t="s">
        <v>403</v>
      </c>
      <c r="BL953" s="341" t="s">
        <v>77</v>
      </c>
      <c r="BM953" s="339" t="s">
        <v>619</v>
      </c>
      <c r="BN953" s="339" t="s">
        <v>336</v>
      </c>
      <c r="BO953" s="339" t="s">
        <v>350</v>
      </c>
      <c r="BP953" s="340" t="s">
        <v>375</v>
      </c>
      <c r="BQ953" s="339" t="s">
        <v>382</v>
      </c>
      <c r="BR953" s="339" t="s">
        <v>581</v>
      </c>
      <c r="BS953" s="339" t="s">
        <v>531</v>
      </c>
      <c r="BT953" s="338" t="s">
        <v>322</v>
      </c>
      <c r="BU953" s="339" t="s">
        <v>175</v>
      </c>
      <c r="BV953" s="339" t="s">
        <v>573</v>
      </c>
      <c r="BW953" s="339" t="s">
        <v>443</v>
      </c>
      <c r="BX953" s="339" t="s">
        <v>255</v>
      </c>
      <c r="BY953" s="339" t="s">
        <v>698</v>
      </c>
      <c r="BZ953" s="339" t="s">
        <v>502</v>
      </c>
      <c r="CA953" s="339" t="s">
        <v>101</v>
      </c>
      <c r="CB953" s="339" t="s">
        <v>215</v>
      </c>
    </row>
    <row r="954" spans="2:80" x14ac:dyDescent="0.2">
      <c r="B954" s="332" t="s">
        <v>677</v>
      </c>
      <c r="C954" s="332" t="s">
        <v>467</v>
      </c>
      <c r="D954" s="332" t="s">
        <v>665</v>
      </c>
      <c r="E954" s="332" t="s">
        <v>282</v>
      </c>
      <c r="F954" s="332" t="s">
        <v>259</v>
      </c>
      <c r="G954" s="332" t="s">
        <v>448</v>
      </c>
      <c r="H954" s="332" t="s">
        <v>75</v>
      </c>
      <c r="I954" s="334" t="s">
        <v>262</v>
      </c>
      <c r="J954" s="332" t="s">
        <v>406</v>
      </c>
      <c r="K954" s="332" t="s">
        <v>491</v>
      </c>
      <c r="L954" s="332" t="s">
        <v>265</v>
      </c>
      <c r="M954" s="332" t="s">
        <v>654</v>
      </c>
      <c r="N954" s="333" t="s">
        <v>427</v>
      </c>
      <c r="O954" s="332" t="s">
        <v>575</v>
      </c>
      <c r="P954" s="332" t="s">
        <v>228</v>
      </c>
      <c r="Q954" s="332" t="s">
        <v>0</v>
      </c>
      <c r="R954" s="332" t="s">
        <v>672</v>
      </c>
      <c r="S954" s="331" t="s">
        <v>338</v>
      </c>
      <c r="T954" s="332" t="s">
        <v>252</v>
      </c>
      <c r="U954" s="332" t="s">
        <v>685</v>
      </c>
      <c r="V954" s="332" t="s">
        <v>143</v>
      </c>
      <c r="W954" s="332" t="s">
        <v>255</v>
      </c>
      <c r="X954" s="332" t="s">
        <v>487</v>
      </c>
      <c r="Y954" s="332" t="s">
        <v>388</v>
      </c>
      <c r="Z954" s="332" t="s">
        <v>523</v>
      </c>
      <c r="AC954" s="193" t="s">
        <v>655</v>
      </c>
      <c r="AD954" s="193" t="s">
        <v>213</v>
      </c>
      <c r="AE954" s="193" t="s">
        <v>215</v>
      </c>
      <c r="AF954" s="193" t="s">
        <v>104</v>
      </c>
      <c r="AG954" s="193" t="s">
        <v>214</v>
      </c>
      <c r="AH954" s="193" t="s">
        <v>682</v>
      </c>
      <c r="AI954" s="193" t="s">
        <v>453</v>
      </c>
      <c r="AJ954" s="337" t="s">
        <v>554</v>
      </c>
      <c r="AK954" s="193" t="s">
        <v>612</v>
      </c>
      <c r="AL954" s="193" t="s">
        <v>123</v>
      </c>
      <c r="AM954" s="193" t="s">
        <v>576</v>
      </c>
      <c r="AN954" s="193" t="s">
        <v>115</v>
      </c>
      <c r="AO954" s="336" t="s">
        <v>695</v>
      </c>
      <c r="AP954" s="193" t="s">
        <v>443</v>
      </c>
      <c r="AQ954" s="193" t="s">
        <v>189</v>
      </c>
      <c r="AR954" s="193" t="s">
        <v>496</v>
      </c>
      <c r="AS954" s="193" t="s">
        <v>683</v>
      </c>
      <c r="AT954" s="335" t="s">
        <v>297</v>
      </c>
      <c r="AU954" s="193" t="s">
        <v>204</v>
      </c>
      <c r="AV954" s="193" t="s">
        <v>581</v>
      </c>
      <c r="AW954" s="193" t="s">
        <v>224</v>
      </c>
      <c r="AX954" s="193" t="s">
        <v>221</v>
      </c>
      <c r="AY954" s="193" t="s">
        <v>223</v>
      </c>
      <c r="AZ954" s="193" t="s">
        <v>225</v>
      </c>
      <c r="BA954" s="193" t="s">
        <v>222</v>
      </c>
      <c r="BD954" s="339" t="s">
        <v>181</v>
      </c>
      <c r="BE954" s="339" t="s">
        <v>519</v>
      </c>
      <c r="BF954" s="339" t="s">
        <v>530</v>
      </c>
      <c r="BG954" s="339" t="s">
        <v>320</v>
      </c>
      <c r="BH954" s="339" t="s">
        <v>637</v>
      </c>
      <c r="BI954" s="339" t="s">
        <v>232</v>
      </c>
      <c r="BJ954" s="339" t="s">
        <v>493</v>
      </c>
      <c r="BK954" s="341" t="s">
        <v>222</v>
      </c>
      <c r="BL954" s="339" t="s">
        <v>641</v>
      </c>
      <c r="BM954" s="339" t="s">
        <v>406</v>
      </c>
      <c r="BN954" s="339" t="s">
        <v>457</v>
      </c>
      <c r="BO954" s="339" t="s">
        <v>172</v>
      </c>
      <c r="BP954" s="340" t="s">
        <v>472</v>
      </c>
      <c r="BQ954" s="339" t="s">
        <v>482</v>
      </c>
      <c r="BR954" s="339" t="s">
        <v>155</v>
      </c>
      <c r="BS954" s="339" t="s">
        <v>138</v>
      </c>
      <c r="BT954" s="339" t="s">
        <v>86</v>
      </c>
      <c r="BU954" s="338" t="s">
        <v>102</v>
      </c>
      <c r="BV954" s="339" t="s">
        <v>585</v>
      </c>
      <c r="BW954" s="339" t="s">
        <v>410</v>
      </c>
      <c r="BX954" s="339" t="s">
        <v>577</v>
      </c>
      <c r="BY954" s="339" t="s">
        <v>390</v>
      </c>
      <c r="BZ954" s="339" t="s">
        <v>364</v>
      </c>
      <c r="CA954" s="339" t="s">
        <v>342</v>
      </c>
      <c r="CB954" s="339" t="s">
        <v>377</v>
      </c>
    </row>
    <row r="955" spans="2:80" x14ac:dyDescent="0.2">
      <c r="B955" s="332" t="s">
        <v>88</v>
      </c>
      <c r="C955" s="332" t="s">
        <v>317</v>
      </c>
      <c r="D955" s="332" t="s">
        <v>684</v>
      </c>
      <c r="E955" s="332" t="s">
        <v>531</v>
      </c>
      <c r="F955" s="332" t="s">
        <v>678</v>
      </c>
      <c r="G955" s="332" t="s">
        <v>521</v>
      </c>
      <c r="H955" s="334" t="s">
        <v>434</v>
      </c>
      <c r="I955" s="332" t="s">
        <v>485</v>
      </c>
      <c r="J955" s="332" t="s">
        <v>214</v>
      </c>
      <c r="K955" s="332" t="s">
        <v>321</v>
      </c>
      <c r="L955" s="332" t="s">
        <v>637</v>
      </c>
      <c r="M955" s="332" t="s">
        <v>347</v>
      </c>
      <c r="N955" s="333" t="s">
        <v>324</v>
      </c>
      <c r="O955" s="332" t="s">
        <v>636</v>
      </c>
      <c r="P955" s="332" t="s">
        <v>505</v>
      </c>
      <c r="Q955" s="332" t="s">
        <v>328</v>
      </c>
      <c r="R955" s="332" t="s">
        <v>676</v>
      </c>
      <c r="S955" s="332" t="s">
        <v>396</v>
      </c>
      <c r="T955" s="331" t="s">
        <v>687</v>
      </c>
      <c r="U955" s="332" t="s">
        <v>151</v>
      </c>
      <c r="V955" s="332" t="s">
        <v>471</v>
      </c>
      <c r="W955" s="332" t="s">
        <v>450</v>
      </c>
      <c r="X955" s="332" t="s">
        <v>269</v>
      </c>
      <c r="Y955" s="332" t="s">
        <v>314</v>
      </c>
      <c r="Z955" s="332" t="s">
        <v>451</v>
      </c>
      <c r="AC955" s="193" t="s">
        <v>76</v>
      </c>
      <c r="AD955" s="193" t="s">
        <v>274</v>
      </c>
      <c r="AE955" s="193" t="s">
        <v>336</v>
      </c>
      <c r="AF955" s="193" t="s">
        <v>275</v>
      </c>
      <c r="AG955" s="193" t="s">
        <v>78</v>
      </c>
      <c r="AH955" s="193" t="s">
        <v>450</v>
      </c>
      <c r="AI955" s="337" t="s">
        <v>679</v>
      </c>
      <c r="AJ955" s="193" t="s">
        <v>165</v>
      </c>
      <c r="AK955" s="193" t="s">
        <v>561</v>
      </c>
      <c r="AL955" s="193" t="s">
        <v>602</v>
      </c>
      <c r="AM955" s="193" t="s">
        <v>693</v>
      </c>
      <c r="AN955" s="193" t="s">
        <v>654</v>
      </c>
      <c r="AO955" s="336" t="s">
        <v>250</v>
      </c>
      <c r="AP955" s="193" t="s">
        <v>361</v>
      </c>
      <c r="AQ955" s="193" t="s">
        <v>481</v>
      </c>
      <c r="AR955" s="193" t="s">
        <v>101</v>
      </c>
      <c r="AS955" s="193" t="s">
        <v>403</v>
      </c>
      <c r="AT955" s="193" t="s">
        <v>656</v>
      </c>
      <c r="AU955" s="335" t="s">
        <v>687</v>
      </c>
      <c r="AV955" s="193" t="s">
        <v>119</v>
      </c>
      <c r="AW955" s="193" t="s">
        <v>86</v>
      </c>
      <c r="AX955" s="193" t="s">
        <v>181</v>
      </c>
      <c r="AY955" s="193" t="s">
        <v>312</v>
      </c>
      <c r="AZ955" s="193" t="s">
        <v>283</v>
      </c>
      <c r="BA955" s="193" t="s">
        <v>88</v>
      </c>
      <c r="BD955" s="339" t="s">
        <v>583</v>
      </c>
      <c r="BE955" s="339" t="s">
        <v>412</v>
      </c>
      <c r="BF955" s="339" t="s">
        <v>136</v>
      </c>
      <c r="BG955" s="339" t="s">
        <v>407</v>
      </c>
      <c r="BH955" s="339" t="s">
        <v>70</v>
      </c>
      <c r="BI955" s="339" t="s">
        <v>240</v>
      </c>
      <c r="BJ955" s="341" t="s">
        <v>331</v>
      </c>
      <c r="BK955" s="339" t="s">
        <v>402</v>
      </c>
      <c r="BL955" s="339" t="s">
        <v>691</v>
      </c>
      <c r="BM955" s="339" t="s">
        <v>395</v>
      </c>
      <c r="BN955" s="339" t="s">
        <v>323</v>
      </c>
      <c r="BO955" s="339" t="s">
        <v>171</v>
      </c>
      <c r="BP955" s="340" t="s">
        <v>671</v>
      </c>
      <c r="BQ955" s="339" t="s">
        <v>269</v>
      </c>
      <c r="BR955" s="339" t="s">
        <v>528</v>
      </c>
      <c r="BS955" s="339" t="s">
        <v>209</v>
      </c>
      <c r="BT955" s="339" t="s">
        <v>246</v>
      </c>
      <c r="BU955" s="339" t="s">
        <v>545</v>
      </c>
      <c r="BV955" s="338" t="s">
        <v>0</v>
      </c>
      <c r="BW955" s="339" t="s">
        <v>256</v>
      </c>
      <c r="BX955" s="339" t="s">
        <v>445</v>
      </c>
      <c r="BY955" s="339" t="s">
        <v>610</v>
      </c>
      <c r="BZ955" s="339" t="s">
        <v>140</v>
      </c>
      <c r="CA955" s="339" t="s">
        <v>187</v>
      </c>
      <c r="CB955" s="339" t="s">
        <v>244</v>
      </c>
    </row>
    <row r="956" spans="2:80" x14ac:dyDescent="0.2">
      <c r="B956" s="332" t="s">
        <v>424</v>
      </c>
      <c r="C956" s="332" t="s">
        <v>669</v>
      </c>
      <c r="D956" s="332" t="s">
        <v>225</v>
      </c>
      <c r="E956" s="332" t="s">
        <v>366</v>
      </c>
      <c r="F956" s="332" t="s">
        <v>691</v>
      </c>
      <c r="G956" s="334" t="s">
        <v>336</v>
      </c>
      <c r="H956" s="332" t="s">
        <v>370</v>
      </c>
      <c r="I956" s="332" t="s">
        <v>486</v>
      </c>
      <c r="J956" s="332" t="s">
        <v>511</v>
      </c>
      <c r="K956" s="332" t="s">
        <v>553</v>
      </c>
      <c r="L956" s="332" t="s">
        <v>576</v>
      </c>
      <c r="M956" s="332" t="s">
        <v>387</v>
      </c>
      <c r="N956" s="333" t="s">
        <v>622</v>
      </c>
      <c r="O956" s="332" t="s">
        <v>159</v>
      </c>
      <c r="P956" s="332" t="s">
        <v>373</v>
      </c>
      <c r="Q956" s="332" t="s">
        <v>664</v>
      </c>
      <c r="R956" s="332" t="s">
        <v>279</v>
      </c>
      <c r="S956" s="332" t="s">
        <v>377</v>
      </c>
      <c r="T956" s="332" t="s">
        <v>690</v>
      </c>
      <c r="U956" s="331" t="s">
        <v>475</v>
      </c>
      <c r="V956" s="332" t="s">
        <v>380</v>
      </c>
      <c r="W956" s="332" t="s">
        <v>409</v>
      </c>
      <c r="X956" s="332" t="s">
        <v>488</v>
      </c>
      <c r="Y956" s="332" t="s">
        <v>554</v>
      </c>
      <c r="Z956" s="332" t="s">
        <v>71</v>
      </c>
      <c r="AC956" s="193" t="s">
        <v>241</v>
      </c>
      <c r="AD956" s="193" t="s">
        <v>276</v>
      </c>
      <c r="AE956" s="193" t="s">
        <v>146</v>
      </c>
      <c r="AF956" s="193" t="s">
        <v>273</v>
      </c>
      <c r="AG956" s="193" t="s">
        <v>257</v>
      </c>
      <c r="AH956" s="337" t="s">
        <v>639</v>
      </c>
      <c r="AI956" s="193" t="s">
        <v>293</v>
      </c>
      <c r="AJ956" s="193" t="s">
        <v>529</v>
      </c>
      <c r="AK956" s="193" t="s">
        <v>523</v>
      </c>
      <c r="AL956" s="193" t="s">
        <v>689</v>
      </c>
      <c r="AM956" s="193" t="s">
        <v>401</v>
      </c>
      <c r="AN956" s="193" t="s">
        <v>375</v>
      </c>
      <c r="AO956" s="336" t="s">
        <v>247</v>
      </c>
      <c r="AP956" s="193" t="s">
        <v>701</v>
      </c>
      <c r="AQ956" s="193" t="s">
        <v>621</v>
      </c>
      <c r="AR956" s="193" t="s">
        <v>263</v>
      </c>
      <c r="AS956" s="193" t="s">
        <v>625</v>
      </c>
      <c r="AT956" s="193" t="s">
        <v>672</v>
      </c>
      <c r="AU956" s="193" t="s">
        <v>169</v>
      </c>
      <c r="AV956" s="335" t="s">
        <v>446</v>
      </c>
      <c r="AW956" s="193" t="s">
        <v>341</v>
      </c>
      <c r="AX956" s="193" t="s">
        <v>132</v>
      </c>
      <c r="AY956" s="193" t="s">
        <v>156</v>
      </c>
      <c r="AZ956" s="193" t="s">
        <v>281</v>
      </c>
      <c r="BA956" s="193" t="s">
        <v>302</v>
      </c>
      <c r="BD956" s="339" t="s">
        <v>494</v>
      </c>
      <c r="BE956" s="339" t="s">
        <v>254</v>
      </c>
      <c r="BF956" s="339" t="s">
        <v>665</v>
      </c>
      <c r="BG956" s="339" t="s">
        <v>220</v>
      </c>
      <c r="BH956" s="339" t="s">
        <v>174</v>
      </c>
      <c r="BI956" s="341" t="s">
        <v>153</v>
      </c>
      <c r="BJ956" s="339" t="s">
        <v>631</v>
      </c>
      <c r="BK956" s="339" t="s">
        <v>522</v>
      </c>
      <c r="BL956" s="339" t="s">
        <v>469</v>
      </c>
      <c r="BM956" s="339" t="s">
        <v>455</v>
      </c>
      <c r="BN956" s="339" t="s">
        <v>113</v>
      </c>
      <c r="BO956" s="339" t="s">
        <v>544</v>
      </c>
      <c r="BP956" s="340" t="s">
        <v>84</v>
      </c>
      <c r="BQ956" s="339" t="s">
        <v>411</v>
      </c>
      <c r="BR956" s="339" t="s">
        <v>139</v>
      </c>
      <c r="BS956" s="339" t="s">
        <v>591</v>
      </c>
      <c r="BT956" s="339" t="s">
        <v>658</v>
      </c>
      <c r="BU956" s="339" t="s">
        <v>387</v>
      </c>
      <c r="BV956" s="339" t="s">
        <v>112</v>
      </c>
      <c r="BW956" s="338" t="s">
        <v>340</v>
      </c>
      <c r="BX956" s="339" t="s">
        <v>646</v>
      </c>
      <c r="BY956" s="339" t="s">
        <v>280</v>
      </c>
      <c r="BZ956" s="339" t="s">
        <v>321</v>
      </c>
      <c r="CA956" s="339" t="s">
        <v>292</v>
      </c>
      <c r="CB956" s="339" t="s">
        <v>537</v>
      </c>
    </row>
    <row r="957" spans="2:80" x14ac:dyDescent="0.2">
      <c r="B957" s="332" t="s">
        <v>113</v>
      </c>
      <c r="C957" s="332" t="s">
        <v>116</v>
      </c>
      <c r="D957" s="332" t="s">
        <v>121</v>
      </c>
      <c r="E957" s="332" t="s">
        <v>363</v>
      </c>
      <c r="F957" s="334" t="s">
        <v>361</v>
      </c>
      <c r="G957" s="332" t="s">
        <v>99</v>
      </c>
      <c r="H957" s="332" t="s">
        <v>102</v>
      </c>
      <c r="I957" s="332" t="s">
        <v>235</v>
      </c>
      <c r="J957" s="332" t="s">
        <v>353</v>
      </c>
      <c r="K957" s="332" t="s">
        <v>351</v>
      </c>
      <c r="L957" s="332" t="s">
        <v>422</v>
      </c>
      <c r="M957" s="332" t="s">
        <v>389</v>
      </c>
      <c r="N957" s="333" t="s">
        <v>584</v>
      </c>
      <c r="O957" s="332" t="s">
        <v>128</v>
      </c>
      <c r="P957" s="332" t="s">
        <v>650</v>
      </c>
      <c r="Q957" s="332" t="s">
        <v>586</v>
      </c>
      <c r="R957" s="332" t="s">
        <v>132</v>
      </c>
      <c r="S957" s="332" t="s">
        <v>594</v>
      </c>
      <c r="T957" s="332" t="s">
        <v>412</v>
      </c>
      <c r="U957" s="332" t="s">
        <v>465</v>
      </c>
      <c r="V957" s="331" t="s">
        <v>632</v>
      </c>
      <c r="W957" s="332" t="s">
        <v>415</v>
      </c>
      <c r="X957" s="332" t="s">
        <v>542</v>
      </c>
      <c r="Y957" s="332" t="s">
        <v>588</v>
      </c>
      <c r="Z957" s="332" t="s">
        <v>77</v>
      </c>
      <c r="AC957" s="193" t="s">
        <v>608</v>
      </c>
      <c r="AD957" s="193" t="s">
        <v>296</v>
      </c>
      <c r="AE957" s="193" t="s">
        <v>694</v>
      </c>
      <c r="AF957" s="193" t="s">
        <v>253</v>
      </c>
      <c r="AG957" s="337" t="s">
        <v>685</v>
      </c>
      <c r="AH957" s="193" t="s">
        <v>586</v>
      </c>
      <c r="AI957" s="193" t="s">
        <v>490</v>
      </c>
      <c r="AJ957" s="193" t="s">
        <v>688</v>
      </c>
      <c r="AK957" s="193" t="s">
        <v>177</v>
      </c>
      <c r="AL957" s="193" t="s">
        <v>439</v>
      </c>
      <c r="AM957" s="193" t="s">
        <v>167</v>
      </c>
      <c r="AN957" s="193" t="s">
        <v>410</v>
      </c>
      <c r="AO957" s="336" t="s">
        <v>507</v>
      </c>
      <c r="AP957" s="193" t="s">
        <v>369</v>
      </c>
      <c r="AQ957" s="193" t="s">
        <v>390</v>
      </c>
      <c r="AR957" s="193" t="s">
        <v>493</v>
      </c>
      <c r="AS957" s="193" t="s">
        <v>367</v>
      </c>
      <c r="AT957" s="193" t="s">
        <v>442</v>
      </c>
      <c r="AU957" s="193" t="s">
        <v>637</v>
      </c>
      <c r="AV957" s="193" t="s">
        <v>245</v>
      </c>
      <c r="AW957" s="335" t="s">
        <v>486</v>
      </c>
      <c r="AX957" s="193" t="s">
        <v>606</v>
      </c>
      <c r="AY957" s="193" t="s">
        <v>124</v>
      </c>
      <c r="AZ957" s="193" t="s">
        <v>415</v>
      </c>
      <c r="BA957" s="193" t="s">
        <v>655</v>
      </c>
      <c r="BD957" s="339" t="s">
        <v>88</v>
      </c>
      <c r="BE957" s="339" t="s">
        <v>533</v>
      </c>
      <c r="BF957" s="339" t="s">
        <v>300</v>
      </c>
      <c r="BG957" s="339" t="s">
        <v>430</v>
      </c>
      <c r="BH957" s="341" t="s">
        <v>442</v>
      </c>
      <c r="BI957" s="339" t="s">
        <v>388</v>
      </c>
      <c r="BJ957" s="339" t="s">
        <v>260</v>
      </c>
      <c r="BK957" s="339" t="s">
        <v>343</v>
      </c>
      <c r="BL957" s="339" t="s">
        <v>170</v>
      </c>
      <c r="BM957" s="339" t="s">
        <v>629</v>
      </c>
      <c r="BN957" s="339" t="s">
        <v>192</v>
      </c>
      <c r="BO957" s="339" t="s">
        <v>638</v>
      </c>
      <c r="BP957" s="340" t="s">
        <v>540</v>
      </c>
      <c r="BQ957" s="339" t="s">
        <v>308</v>
      </c>
      <c r="BR957" s="339" t="s">
        <v>283</v>
      </c>
      <c r="BS957" s="339" t="s">
        <v>653</v>
      </c>
      <c r="BT957" s="339" t="s">
        <v>224</v>
      </c>
      <c r="BU957" s="339" t="s">
        <v>483</v>
      </c>
      <c r="BV957" s="339" t="s">
        <v>415</v>
      </c>
      <c r="BW957" s="339" t="s">
        <v>117</v>
      </c>
      <c r="BX957" s="338" t="s">
        <v>486</v>
      </c>
      <c r="BY957" s="339" t="s">
        <v>95</v>
      </c>
      <c r="BZ957" s="339" t="s">
        <v>556</v>
      </c>
      <c r="CA957" s="339" t="s">
        <v>157</v>
      </c>
      <c r="CB957" s="339" t="s">
        <v>633</v>
      </c>
    </row>
    <row r="958" spans="2:80" x14ac:dyDescent="0.2">
      <c r="B958" s="332" t="s">
        <v>307</v>
      </c>
      <c r="C958" s="332" t="s">
        <v>183</v>
      </c>
      <c r="D958" s="332" t="s">
        <v>248</v>
      </c>
      <c r="E958" s="334" t="s">
        <v>308</v>
      </c>
      <c r="F958" s="332" t="s">
        <v>182</v>
      </c>
      <c r="G958" s="332" t="s">
        <v>294</v>
      </c>
      <c r="H958" s="332" t="s">
        <v>169</v>
      </c>
      <c r="I958" s="332" t="s">
        <v>153</v>
      </c>
      <c r="J958" s="332" t="s">
        <v>295</v>
      </c>
      <c r="K958" s="332" t="s">
        <v>168</v>
      </c>
      <c r="L958" s="332" t="s">
        <v>190</v>
      </c>
      <c r="M958" s="332" t="s">
        <v>597</v>
      </c>
      <c r="N958" s="333" t="s">
        <v>460</v>
      </c>
      <c r="O958" s="332" t="s">
        <v>472</v>
      </c>
      <c r="P958" s="332" t="s">
        <v>602</v>
      </c>
      <c r="Q958" s="332" t="s">
        <v>463</v>
      </c>
      <c r="R958" s="332" t="s">
        <v>535</v>
      </c>
      <c r="S958" s="332" t="s">
        <v>607</v>
      </c>
      <c r="T958" s="332" t="s">
        <v>85</v>
      </c>
      <c r="U958" s="332" t="s">
        <v>634</v>
      </c>
      <c r="V958" s="332" t="s">
        <v>610</v>
      </c>
      <c r="W958" s="331" t="s">
        <v>197</v>
      </c>
      <c r="X958" s="332" t="s">
        <v>567</v>
      </c>
      <c r="Y958" s="332" t="s">
        <v>454</v>
      </c>
      <c r="Z958" s="332" t="s">
        <v>432</v>
      </c>
      <c r="AC958" s="193" t="s">
        <v>690</v>
      </c>
      <c r="AD958" s="193" t="s">
        <v>697</v>
      </c>
      <c r="AE958" s="193" t="s">
        <v>378</v>
      </c>
      <c r="AF958" s="337" t="s">
        <v>657</v>
      </c>
      <c r="AG958" s="193" t="s">
        <v>352</v>
      </c>
      <c r="AH958" s="193" t="s">
        <v>515</v>
      </c>
      <c r="AI958" s="193" t="s">
        <v>673</v>
      </c>
      <c r="AJ958" s="193" t="s">
        <v>305</v>
      </c>
      <c r="AK958" s="193" t="s">
        <v>646</v>
      </c>
      <c r="AL958" s="193" t="s">
        <v>455</v>
      </c>
      <c r="AM958" s="193" t="s">
        <v>540</v>
      </c>
      <c r="AN958" s="193" t="s">
        <v>430</v>
      </c>
      <c r="AO958" s="336" t="s">
        <v>202</v>
      </c>
      <c r="AP958" s="193" t="s">
        <v>289</v>
      </c>
      <c r="AQ958" s="193" t="s">
        <v>488</v>
      </c>
      <c r="AR958" s="193" t="s">
        <v>116</v>
      </c>
      <c r="AS958" s="193" t="s">
        <v>517</v>
      </c>
      <c r="AT958" s="193" t="s">
        <v>653</v>
      </c>
      <c r="AU958" s="193" t="s">
        <v>421</v>
      </c>
      <c r="AV958" s="193" t="s">
        <v>318</v>
      </c>
      <c r="AW958" s="193" t="s">
        <v>623</v>
      </c>
      <c r="AX958" s="335" t="s">
        <v>108</v>
      </c>
      <c r="AY958" s="193" t="s">
        <v>500</v>
      </c>
      <c r="AZ958" s="193" t="s">
        <v>406</v>
      </c>
      <c r="BA958" s="193" t="s">
        <v>585</v>
      </c>
      <c r="BD958" s="339" t="s">
        <v>413</v>
      </c>
      <c r="BE958" s="339" t="s">
        <v>120</v>
      </c>
      <c r="BF958" s="339" t="s">
        <v>353</v>
      </c>
      <c r="BG958" s="341" t="s">
        <v>663</v>
      </c>
      <c r="BH958" s="339" t="s">
        <v>210</v>
      </c>
      <c r="BI958" s="339" t="s">
        <v>381</v>
      </c>
      <c r="BJ958" s="339" t="s">
        <v>141</v>
      </c>
      <c r="BK958" s="339" t="s">
        <v>114</v>
      </c>
      <c r="BL958" s="339" t="s">
        <v>399</v>
      </c>
      <c r="BM958" s="339" t="s">
        <v>475</v>
      </c>
      <c r="BN958" s="339" t="s">
        <v>180</v>
      </c>
      <c r="BO958" s="339" t="s">
        <v>435</v>
      </c>
      <c r="BP958" s="340" t="s">
        <v>642</v>
      </c>
      <c r="BQ958" s="339" t="s">
        <v>72</v>
      </c>
      <c r="BR958" s="339" t="s">
        <v>324</v>
      </c>
      <c r="BS958" s="339" t="s">
        <v>291</v>
      </c>
      <c r="BT958" s="339" t="s">
        <v>595</v>
      </c>
      <c r="BU958" s="339" t="s">
        <v>497</v>
      </c>
      <c r="BV958" s="339" t="s">
        <v>258</v>
      </c>
      <c r="BW958" s="339" t="s">
        <v>448</v>
      </c>
      <c r="BX958" s="339" t="s">
        <v>543</v>
      </c>
      <c r="BY958" s="338" t="s">
        <v>173</v>
      </c>
      <c r="BZ958" s="339" t="s">
        <v>190</v>
      </c>
      <c r="CA958" s="339" t="s">
        <v>441</v>
      </c>
      <c r="CB958" s="339" t="s">
        <v>681</v>
      </c>
    </row>
    <row r="959" spans="2:80" x14ac:dyDescent="0.2">
      <c r="B959" s="332" t="s">
        <v>184</v>
      </c>
      <c r="C959" s="332" t="s">
        <v>161</v>
      </c>
      <c r="D959" s="334" t="s">
        <v>246</v>
      </c>
      <c r="E959" s="332" t="s">
        <v>115</v>
      </c>
      <c r="F959" s="332" t="s">
        <v>309</v>
      </c>
      <c r="G959" s="332" t="s">
        <v>170</v>
      </c>
      <c r="H959" s="332" t="s">
        <v>352</v>
      </c>
      <c r="I959" s="332" t="s">
        <v>236</v>
      </c>
      <c r="J959" s="332" t="s">
        <v>101</v>
      </c>
      <c r="K959" s="332" t="s">
        <v>267</v>
      </c>
      <c r="L959" s="332" t="s">
        <v>539</v>
      </c>
      <c r="M959" s="332" t="s">
        <v>612</v>
      </c>
      <c r="N959" s="333" t="s">
        <v>73</v>
      </c>
      <c r="O959" s="332" t="s">
        <v>579</v>
      </c>
      <c r="P959" s="332" t="s">
        <v>494</v>
      </c>
      <c r="Q959" s="332" t="s">
        <v>222</v>
      </c>
      <c r="R959" s="332" t="s">
        <v>569</v>
      </c>
      <c r="S959" s="332" t="s">
        <v>497</v>
      </c>
      <c r="T959" s="332" t="s">
        <v>425</v>
      </c>
      <c r="U959" s="332" t="s">
        <v>626</v>
      </c>
      <c r="V959" s="332" t="s">
        <v>500</v>
      </c>
      <c r="W959" s="332" t="s">
        <v>509</v>
      </c>
      <c r="X959" s="331" t="s">
        <v>627</v>
      </c>
      <c r="Y959" s="332" t="s">
        <v>257</v>
      </c>
      <c r="Z959" s="332" t="s">
        <v>614</v>
      </c>
      <c r="AC959" s="193" t="s">
        <v>131</v>
      </c>
      <c r="AD959" s="193" t="s">
        <v>676</v>
      </c>
      <c r="AE959" s="337" t="s">
        <v>168</v>
      </c>
      <c r="AF959" s="193" t="s">
        <v>700</v>
      </c>
      <c r="AG959" s="193" t="s">
        <v>603</v>
      </c>
      <c r="AH959" s="193" t="s">
        <v>112</v>
      </c>
      <c r="AI959" s="193" t="s">
        <v>397</v>
      </c>
      <c r="AJ959" s="193" t="s">
        <v>417</v>
      </c>
      <c r="AK959" s="193" t="s">
        <v>678</v>
      </c>
      <c r="AL959" s="193" t="s">
        <v>607</v>
      </c>
      <c r="AM959" s="193" t="s">
        <v>261</v>
      </c>
      <c r="AN959" s="193" t="s">
        <v>470</v>
      </c>
      <c r="AO959" s="336" t="s">
        <v>471</v>
      </c>
      <c r="AP959" s="193" t="s">
        <v>472</v>
      </c>
      <c r="AQ959" s="193" t="s">
        <v>95</v>
      </c>
      <c r="AR959" s="193" t="s">
        <v>599</v>
      </c>
      <c r="AS959" s="193" t="s">
        <v>364</v>
      </c>
      <c r="AT959" s="193" t="s">
        <v>260</v>
      </c>
      <c r="AU959" s="193" t="s">
        <v>400</v>
      </c>
      <c r="AV959" s="193" t="s">
        <v>524</v>
      </c>
      <c r="AW959" s="193" t="s">
        <v>530</v>
      </c>
      <c r="AX959" s="193" t="s">
        <v>638</v>
      </c>
      <c r="AY959" s="335" t="s">
        <v>659</v>
      </c>
      <c r="AZ959" s="193" t="s">
        <v>266</v>
      </c>
      <c r="BA959" s="193" t="s">
        <v>552</v>
      </c>
      <c r="BD959" s="339" t="s">
        <v>2</v>
      </c>
      <c r="BE959" s="339" t="s">
        <v>309</v>
      </c>
      <c r="BF959" s="341" t="s">
        <v>397</v>
      </c>
      <c r="BG959" s="339" t="s">
        <v>338</v>
      </c>
      <c r="BH959" s="339" t="s">
        <v>495</v>
      </c>
      <c r="BI959" s="339" t="s">
        <v>277</v>
      </c>
      <c r="BJ959" s="339" t="s">
        <v>567</v>
      </c>
      <c r="BK959" s="339" t="s">
        <v>611</v>
      </c>
      <c r="BL959" s="339" t="s">
        <v>458</v>
      </c>
      <c r="BM959" s="339" t="s">
        <v>177</v>
      </c>
      <c r="BN959" s="339" t="s">
        <v>506</v>
      </c>
      <c r="BO959" s="339" t="s">
        <v>586</v>
      </c>
      <c r="BP959" s="340" t="s">
        <v>217</v>
      </c>
      <c r="BQ959" s="339" t="s">
        <v>118</v>
      </c>
      <c r="BR959" s="339" t="s">
        <v>231</v>
      </c>
      <c r="BS959" s="339" t="s">
        <v>357</v>
      </c>
      <c r="BT959" s="339" t="s">
        <v>557</v>
      </c>
      <c r="BU959" s="339" t="s">
        <v>379</v>
      </c>
      <c r="BV959" s="339" t="s">
        <v>669</v>
      </c>
      <c r="BW959" s="339" t="s">
        <v>150</v>
      </c>
      <c r="BX959" s="339" t="s">
        <v>532</v>
      </c>
      <c r="BY959" s="339" t="s">
        <v>81</v>
      </c>
      <c r="BZ959" s="338" t="s">
        <v>613</v>
      </c>
      <c r="CA959" s="339" t="s">
        <v>451</v>
      </c>
      <c r="CB959" s="339" t="s">
        <v>429</v>
      </c>
    </row>
    <row r="960" spans="2:80" x14ac:dyDescent="0.2">
      <c r="B960" s="332" t="s">
        <v>310</v>
      </c>
      <c r="C960" s="334" t="s">
        <v>185</v>
      </c>
      <c r="D960" s="332" t="s">
        <v>245</v>
      </c>
      <c r="E960" s="332" t="s">
        <v>287</v>
      </c>
      <c r="F960" s="332" t="s">
        <v>186</v>
      </c>
      <c r="G960" s="332" t="s">
        <v>297</v>
      </c>
      <c r="H960" s="332" t="s">
        <v>81</v>
      </c>
      <c r="I960" s="332" t="s">
        <v>234</v>
      </c>
      <c r="J960" s="332" t="s">
        <v>296</v>
      </c>
      <c r="K960" s="332" t="s">
        <v>171</v>
      </c>
      <c r="L960" s="332" t="s">
        <v>573</v>
      </c>
      <c r="M960" s="332" t="s">
        <v>525</v>
      </c>
      <c r="N960" s="333" t="s">
        <v>430</v>
      </c>
      <c r="O960" s="332" t="s">
        <v>639</v>
      </c>
      <c r="P960" s="332" t="s">
        <v>212</v>
      </c>
      <c r="Q960" s="332" t="s">
        <v>503</v>
      </c>
      <c r="R960" s="332" t="s">
        <v>646</v>
      </c>
      <c r="S960" s="332" t="s">
        <v>312</v>
      </c>
      <c r="T960" s="332" t="s">
        <v>616</v>
      </c>
      <c r="U960" s="332" t="s">
        <v>527</v>
      </c>
      <c r="V960" s="332" t="s">
        <v>144</v>
      </c>
      <c r="W960" s="332" t="s">
        <v>648</v>
      </c>
      <c r="X960" s="332" t="s">
        <v>530</v>
      </c>
      <c r="Y960" s="331" t="s">
        <v>392</v>
      </c>
      <c r="Z960" s="332" t="s">
        <v>642</v>
      </c>
      <c r="AC960" s="193" t="s">
        <v>235</v>
      </c>
      <c r="AD960" s="337" t="s">
        <v>311</v>
      </c>
      <c r="AE960" s="193" t="s">
        <v>624</v>
      </c>
      <c r="AF960" s="193" t="s">
        <v>680</v>
      </c>
      <c r="AG960" s="193" t="s">
        <v>692</v>
      </c>
      <c r="AH960" s="193" t="s">
        <v>563</v>
      </c>
      <c r="AI960" s="193" t="s">
        <v>249</v>
      </c>
      <c r="AJ960" s="193" t="s">
        <v>626</v>
      </c>
      <c r="AK960" s="193" t="s">
        <v>544</v>
      </c>
      <c r="AL960" s="193" t="s">
        <v>665</v>
      </c>
      <c r="AM960" s="193" t="s">
        <v>388</v>
      </c>
      <c r="AN960" s="193" t="s">
        <v>117</v>
      </c>
      <c r="AO960" s="336" t="s">
        <v>349</v>
      </c>
      <c r="AP960" s="193" t="s">
        <v>508</v>
      </c>
      <c r="AQ960" s="193" t="s">
        <v>389</v>
      </c>
      <c r="AR960" s="193" t="s">
        <v>200</v>
      </c>
      <c r="AS960" s="193" t="s">
        <v>622</v>
      </c>
      <c r="AT960" s="193" t="s">
        <v>556</v>
      </c>
      <c r="AU960" s="193" t="s">
        <v>184</v>
      </c>
      <c r="AV960" s="193" t="s">
        <v>547</v>
      </c>
      <c r="AW960" s="193" t="s">
        <v>645</v>
      </c>
      <c r="AX960" s="193" t="s">
        <v>454</v>
      </c>
      <c r="AY960" s="193" t="s">
        <v>447</v>
      </c>
      <c r="AZ960" s="335" t="s">
        <v>577</v>
      </c>
      <c r="BA960" s="193" t="s">
        <v>172</v>
      </c>
      <c r="BD960" s="339" t="s">
        <v>474</v>
      </c>
      <c r="BE960" s="341" t="s">
        <v>689</v>
      </c>
      <c r="BF960" s="339" t="s">
        <v>159</v>
      </c>
      <c r="BG960" s="339" t="s">
        <v>243</v>
      </c>
      <c r="BH960" s="339" t="s">
        <v>378</v>
      </c>
      <c r="BI960" s="339" t="s">
        <v>616</v>
      </c>
      <c r="BJ960" s="339" t="s">
        <v>624</v>
      </c>
      <c r="BK960" s="339" t="s">
        <v>434</v>
      </c>
      <c r="BL960" s="339" t="s">
        <v>293</v>
      </c>
      <c r="BM960" s="339" t="s">
        <v>90</v>
      </c>
      <c r="BN960" s="339" t="s">
        <v>612</v>
      </c>
      <c r="BO960" s="339" t="s">
        <v>344</v>
      </c>
      <c r="BP960" s="340" t="s">
        <v>259</v>
      </c>
      <c r="BQ960" s="339" t="s">
        <v>694</v>
      </c>
      <c r="BR960" s="339" t="s">
        <v>239</v>
      </c>
      <c r="BS960" s="339" t="s">
        <v>168</v>
      </c>
      <c r="BT960" s="339" t="s">
        <v>191</v>
      </c>
      <c r="BU960" s="339" t="s">
        <v>489</v>
      </c>
      <c r="BV960" s="339" t="s">
        <v>284</v>
      </c>
      <c r="BW960" s="339" t="s">
        <v>570</v>
      </c>
      <c r="BX960" s="339" t="s">
        <v>121</v>
      </c>
      <c r="BY960" s="339" t="s">
        <v>398</v>
      </c>
      <c r="BZ960" s="339" t="s">
        <v>668</v>
      </c>
      <c r="CA960" s="338" t="s">
        <v>510</v>
      </c>
      <c r="CB960" s="339" t="s">
        <v>414</v>
      </c>
    </row>
    <row r="961" spans="2:80" x14ac:dyDescent="0.2">
      <c r="B961" s="334" t="s">
        <v>94</v>
      </c>
      <c r="C961" s="332" t="s">
        <v>114</v>
      </c>
      <c r="D961" s="332" t="s">
        <v>247</v>
      </c>
      <c r="E961" s="332" t="s">
        <v>362</v>
      </c>
      <c r="F961" s="332" t="s">
        <v>364</v>
      </c>
      <c r="G961" s="332" t="s">
        <v>103</v>
      </c>
      <c r="H961" s="332" t="s">
        <v>100</v>
      </c>
      <c r="I961" s="332" t="s">
        <v>237</v>
      </c>
      <c r="J961" s="332" t="s">
        <v>218</v>
      </c>
      <c r="K961" s="332" t="s">
        <v>354</v>
      </c>
      <c r="L961" s="332" t="s">
        <v>580</v>
      </c>
      <c r="M961" s="332" t="s">
        <v>331</v>
      </c>
      <c r="N961" s="333" t="s">
        <v>620</v>
      </c>
      <c r="O961" s="332" t="s">
        <v>557</v>
      </c>
      <c r="P961" s="332" t="s">
        <v>507</v>
      </c>
      <c r="Q961" s="332" t="s">
        <v>649</v>
      </c>
      <c r="R961" s="332" t="s">
        <v>559</v>
      </c>
      <c r="S961" s="332" t="s">
        <v>382</v>
      </c>
      <c r="T961" s="332" t="s">
        <v>660</v>
      </c>
      <c r="U961" s="332" t="s">
        <v>157</v>
      </c>
      <c r="V961" s="332" t="s">
        <v>474</v>
      </c>
      <c r="W961" s="332" t="s">
        <v>661</v>
      </c>
      <c r="X961" s="332" t="s">
        <v>274</v>
      </c>
      <c r="Y961" s="332" t="s">
        <v>591</v>
      </c>
      <c r="Z961" s="331" t="s">
        <v>562</v>
      </c>
      <c r="AC961" s="337" t="s">
        <v>696</v>
      </c>
      <c r="AD961" s="193" t="s">
        <v>582</v>
      </c>
      <c r="AE961" s="193" t="s">
        <v>668</v>
      </c>
      <c r="AF961" s="193" t="s">
        <v>103</v>
      </c>
      <c r="AG961" s="193" t="s">
        <v>193</v>
      </c>
      <c r="AH961" s="193" t="s">
        <v>669</v>
      </c>
      <c r="AI961" s="193" t="s">
        <v>660</v>
      </c>
      <c r="AJ961" s="193" t="s">
        <v>479</v>
      </c>
      <c r="AK961" s="193" t="s">
        <v>532</v>
      </c>
      <c r="AL961" s="193" t="s">
        <v>126</v>
      </c>
      <c r="AM961" s="193" t="s">
        <v>539</v>
      </c>
      <c r="AN961" s="193" t="s">
        <v>232</v>
      </c>
      <c r="AO961" s="336" t="s">
        <v>431</v>
      </c>
      <c r="AP961" s="193" t="s">
        <v>449</v>
      </c>
      <c r="AQ961" s="193" t="s">
        <v>320</v>
      </c>
      <c r="AR961" s="193" t="s">
        <v>482</v>
      </c>
      <c r="AS961" s="193" t="s">
        <v>459</v>
      </c>
      <c r="AT961" s="193" t="s">
        <v>308</v>
      </c>
      <c r="AU961" s="193" t="s">
        <v>138</v>
      </c>
      <c r="AV961" s="193" t="s">
        <v>575</v>
      </c>
      <c r="AW961" s="193" t="s">
        <v>300</v>
      </c>
      <c r="AX961" s="193" t="s">
        <v>521</v>
      </c>
      <c r="AY961" s="193" t="s">
        <v>600</v>
      </c>
      <c r="AZ961" s="193" t="s">
        <v>629</v>
      </c>
      <c r="BA961" s="335" t="s">
        <v>562</v>
      </c>
      <c r="BD961" s="341" t="s">
        <v>640</v>
      </c>
      <c r="BE961" s="339" t="s">
        <v>276</v>
      </c>
      <c r="BF961" s="339" t="s">
        <v>290</v>
      </c>
      <c r="BG961" s="339" t="s">
        <v>189</v>
      </c>
      <c r="BH961" s="339" t="s">
        <v>535</v>
      </c>
      <c r="BI961" s="339" t="s">
        <v>549</v>
      </c>
      <c r="BJ961" s="339" t="s">
        <v>416</v>
      </c>
      <c r="BK961" s="339" t="s">
        <v>119</v>
      </c>
      <c r="BL961" s="339" t="s">
        <v>104</v>
      </c>
      <c r="BM961" s="339" t="s">
        <v>650</v>
      </c>
      <c r="BN961" s="339" t="s">
        <v>148</v>
      </c>
      <c r="BO961" s="339" t="s">
        <v>380</v>
      </c>
      <c r="BP961" s="340" t="s">
        <v>693</v>
      </c>
      <c r="BQ961" s="339" t="s">
        <v>466</v>
      </c>
      <c r="BR961" s="339" t="s">
        <v>237</v>
      </c>
      <c r="BS961" s="339" t="s">
        <v>325</v>
      </c>
      <c r="BT961" s="339" t="s">
        <v>687</v>
      </c>
      <c r="BU961" s="339" t="s">
        <v>79</v>
      </c>
      <c r="BV961" s="339" t="s">
        <v>618</v>
      </c>
      <c r="BW961" s="339" t="s">
        <v>310</v>
      </c>
      <c r="BX961" s="339" t="s">
        <v>596</v>
      </c>
      <c r="BY961" s="339" t="s">
        <v>654</v>
      </c>
      <c r="BZ961" s="339" t="s">
        <v>179</v>
      </c>
      <c r="CA961" s="339" t="s">
        <v>496</v>
      </c>
      <c r="CB961" s="338" t="s">
        <v>257</v>
      </c>
    </row>
    <row r="964" spans="2:80" x14ac:dyDescent="0.2">
      <c r="B964" s="332" t="s">
        <v>70</v>
      </c>
      <c r="C964" s="332" t="s">
        <v>165</v>
      </c>
      <c r="D964" s="332" t="s">
        <v>232</v>
      </c>
      <c r="E964" s="332" t="s">
        <v>292</v>
      </c>
      <c r="F964" s="332" t="s">
        <v>350</v>
      </c>
      <c r="G964" s="332" t="s">
        <v>400</v>
      </c>
      <c r="H964" s="332" t="s">
        <v>194</v>
      </c>
      <c r="I964" s="332" t="s">
        <v>481</v>
      </c>
      <c r="J964" s="332" t="s">
        <v>518</v>
      </c>
      <c r="K964" s="332" t="s">
        <v>286</v>
      </c>
      <c r="L964" s="332" t="s">
        <v>536</v>
      </c>
      <c r="M964" s="332" t="s">
        <v>205</v>
      </c>
      <c r="N964" s="332" t="s">
        <v>617</v>
      </c>
      <c r="O964" s="332" t="s">
        <v>158</v>
      </c>
      <c r="P964" s="332" t="s">
        <v>563</v>
      </c>
      <c r="Q964" s="332" t="s">
        <v>668</v>
      </c>
      <c r="R964" s="332" t="s">
        <v>192</v>
      </c>
      <c r="S964" s="332" t="s">
        <v>338</v>
      </c>
      <c r="T964" s="332" t="s">
        <v>687</v>
      </c>
      <c r="U964" s="332" t="s">
        <v>475</v>
      </c>
      <c r="V964" s="332" t="s">
        <v>632</v>
      </c>
      <c r="W964" s="332" t="s">
        <v>197</v>
      </c>
      <c r="X964" s="332" t="s">
        <v>627</v>
      </c>
      <c r="Y964" s="332" t="s">
        <v>392</v>
      </c>
      <c r="Z964" s="332" t="s">
        <v>562</v>
      </c>
      <c r="AC964" s="193" t="s">
        <v>70</v>
      </c>
      <c r="AD964" s="193" t="s">
        <v>128</v>
      </c>
      <c r="AE964" s="193" t="s">
        <v>210</v>
      </c>
      <c r="AF964" s="193" t="s">
        <v>271</v>
      </c>
      <c r="AG964" s="193" t="s">
        <v>334</v>
      </c>
      <c r="AH964" s="193" t="s">
        <v>385</v>
      </c>
      <c r="AI964" s="193" t="s">
        <v>194</v>
      </c>
      <c r="AJ964" s="193" t="s">
        <v>469</v>
      </c>
      <c r="AK964" s="193" t="s">
        <v>248</v>
      </c>
      <c r="AL964" s="193" t="s">
        <v>458</v>
      </c>
      <c r="AM964" s="193" t="s">
        <v>569</v>
      </c>
      <c r="AN964" s="193" t="s">
        <v>259</v>
      </c>
      <c r="AO964" s="193" t="s">
        <v>617</v>
      </c>
      <c r="AP964" s="193" t="s">
        <v>440</v>
      </c>
      <c r="AQ964" s="193" t="s">
        <v>110</v>
      </c>
      <c r="AR964" s="193" t="s">
        <v>604</v>
      </c>
      <c r="AS964" s="193" t="s">
        <v>322</v>
      </c>
      <c r="AT964" s="193" t="s">
        <v>297</v>
      </c>
      <c r="AU964" s="193" t="s">
        <v>687</v>
      </c>
      <c r="AV964" s="193" t="s">
        <v>446</v>
      </c>
      <c r="AW964" s="193" t="s">
        <v>486</v>
      </c>
      <c r="AX964" s="193" t="s">
        <v>108</v>
      </c>
      <c r="AY964" s="193" t="s">
        <v>659</v>
      </c>
      <c r="AZ964" s="193" t="s">
        <v>577</v>
      </c>
      <c r="BA964" s="193" t="s">
        <v>562</v>
      </c>
      <c r="BD964" s="193" t="s">
        <v>348</v>
      </c>
      <c r="BE964" s="193" t="s">
        <v>580</v>
      </c>
      <c r="BF964" s="193" t="s">
        <v>195</v>
      </c>
      <c r="BG964" s="193" t="s">
        <v>508</v>
      </c>
      <c r="BH964" s="193" t="s">
        <v>334</v>
      </c>
      <c r="BI964" s="193" t="s">
        <v>127</v>
      </c>
      <c r="BJ964" s="193" t="s">
        <v>517</v>
      </c>
      <c r="BK964" s="193" t="s">
        <v>560</v>
      </c>
      <c r="BL964" s="193" t="s">
        <v>248</v>
      </c>
      <c r="BM964" s="193" t="s">
        <v>347</v>
      </c>
      <c r="BN964" s="193" t="s">
        <v>527</v>
      </c>
      <c r="BO964" s="193" t="s">
        <v>673</v>
      </c>
      <c r="BP964" s="193" t="s">
        <v>617</v>
      </c>
      <c r="BQ964" s="193" t="s">
        <v>374</v>
      </c>
      <c r="BR964" s="193" t="s">
        <v>302</v>
      </c>
      <c r="BS964" s="193" t="s">
        <v>608</v>
      </c>
      <c r="BT964" s="193" t="s">
        <v>322</v>
      </c>
      <c r="BU964" s="193" t="s">
        <v>102</v>
      </c>
      <c r="BV964" s="193" t="s">
        <v>0</v>
      </c>
      <c r="BW964" s="193" t="s">
        <v>340</v>
      </c>
      <c r="BX964" s="193" t="s">
        <v>486</v>
      </c>
      <c r="BY964" s="193" t="s">
        <v>173</v>
      </c>
      <c r="BZ964" s="193" t="s">
        <v>613</v>
      </c>
      <c r="CA964" s="193" t="s">
        <v>510</v>
      </c>
      <c r="CB964" s="193" t="s">
        <v>257</v>
      </c>
    </row>
    <row r="965" spans="2:80" x14ac:dyDescent="0.2">
      <c r="B965" s="332" t="s">
        <v>94</v>
      </c>
      <c r="C965" s="332" t="s">
        <v>185</v>
      </c>
      <c r="D965" s="332" t="s">
        <v>246</v>
      </c>
      <c r="E965" s="332" t="s">
        <v>308</v>
      </c>
      <c r="F965" s="332" t="s">
        <v>361</v>
      </c>
      <c r="G965" s="332" t="s">
        <v>336</v>
      </c>
      <c r="H965" s="332" t="s">
        <v>434</v>
      </c>
      <c r="I965" s="332" t="s">
        <v>262</v>
      </c>
      <c r="J965" s="332" t="s">
        <v>520</v>
      </c>
      <c r="K965" s="332" t="s">
        <v>552</v>
      </c>
      <c r="L965" s="332" t="s">
        <v>281</v>
      </c>
      <c r="M965" s="332" t="s">
        <v>383</v>
      </c>
      <c r="N965" s="332" t="s">
        <v>617</v>
      </c>
      <c r="O965" s="332" t="s">
        <v>455</v>
      </c>
      <c r="P965" s="332" t="s">
        <v>120</v>
      </c>
      <c r="Q965" s="332" t="s">
        <v>211</v>
      </c>
      <c r="R965" s="332" t="s">
        <v>320</v>
      </c>
      <c r="S965" s="332" t="s">
        <v>596</v>
      </c>
      <c r="T965" s="332" t="s">
        <v>679</v>
      </c>
      <c r="U965" s="332" t="s">
        <v>590</v>
      </c>
      <c r="V965" s="332" t="s">
        <v>150</v>
      </c>
      <c r="W965" s="332" t="s">
        <v>512</v>
      </c>
      <c r="X965" s="332" t="s">
        <v>492</v>
      </c>
      <c r="Y965" s="332" t="s">
        <v>204</v>
      </c>
      <c r="Z965" s="332" t="s">
        <v>696</v>
      </c>
      <c r="AC965" s="193" t="s">
        <v>696</v>
      </c>
      <c r="AD965" s="193" t="s">
        <v>311</v>
      </c>
      <c r="AE965" s="193" t="s">
        <v>168</v>
      </c>
      <c r="AF965" s="193" t="s">
        <v>657</v>
      </c>
      <c r="AG965" s="193" t="s">
        <v>685</v>
      </c>
      <c r="AH965" s="193" t="s">
        <v>639</v>
      </c>
      <c r="AI965" s="193" t="s">
        <v>679</v>
      </c>
      <c r="AJ965" s="193" t="s">
        <v>554</v>
      </c>
      <c r="AK965" s="193" t="s">
        <v>96</v>
      </c>
      <c r="AL965" s="193" t="s">
        <v>414</v>
      </c>
      <c r="AM965" s="193" t="s">
        <v>199</v>
      </c>
      <c r="AN965" s="193" t="s">
        <v>243</v>
      </c>
      <c r="AO965" s="193" t="s">
        <v>617</v>
      </c>
      <c r="AP965" s="193" t="s">
        <v>594</v>
      </c>
      <c r="AQ965" s="193" t="s">
        <v>477</v>
      </c>
      <c r="AR965" s="193" t="s">
        <v>105</v>
      </c>
      <c r="AS965" s="193" t="s">
        <v>509</v>
      </c>
      <c r="AT965" s="193" t="s">
        <v>129</v>
      </c>
      <c r="AU965" s="193" t="s">
        <v>434</v>
      </c>
      <c r="AV965" s="193" t="s">
        <v>393</v>
      </c>
      <c r="AW965" s="193" t="s">
        <v>344</v>
      </c>
      <c r="AX965" s="193" t="s">
        <v>285</v>
      </c>
      <c r="AY965" s="193" t="s">
        <v>227</v>
      </c>
      <c r="AZ965" s="193" t="s">
        <v>162</v>
      </c>
      <c r="BA965" s="193" t="s">
        <v>94</v>
      </c>
      <c r="BD965" s="193" t="s">
        <v>640</v>
      </c>
      <c r="BE965" s="193" t="s">
        <v>689</v>
      </c>
      <c r="BF965" s="193" t="s">
        <v>397</v>
      </c>
      <c r="BG965" s="193" t="s">
        <v>663</v>
      </c>
      <c r="BH965" s="193" t="s">
        <v>442</v>
      </c>
      <c r="BI965" s="193" t="s">
        <v>153</v>
      </c>
      <c r="BJ965" s="193" t="s">
        <v>331</v>
      </c>
      <c r="BK965" s="193" t="s">
        <v>222</v>
      </c>
      <c r="BL965" s="193" t="s">
        <v>77</v>
      </c>
      <c r="BM965" s="193" t="s">
        <v>287</v>
      </c>
      <c r="BN965" s="193" t="s">
        <v>444</v>
      </c>
      <c r="BO965" s="193" t="s">
        <v>651</v>
      </c>
      <c r="BP965" s="193" t="s">
        <v>617</v>
      </c>
      <c r="BQ965" s="193" t="s">
        <v>107</v>
      </c>
      <c r="BR965" s="193" t="s">
        <v>635</v>
      </c>
      <c r="BS965" s="193" t="s">
        <v>697</v>
      </c>
      <c r="BT965" s="193" t="s">
        <v>98</v>
      </c>
      <c r="BU965" s="193" t="s">
        <v>304</v>
      </c>
      <c r="BV965" s="193" t="s">
        <v>655</v>
      </c>
      <c r="BW965" s="193" t="s">
        <v>701</v>
      </c>
      <c r="BX965" s="193" t="s">
        <v>437</v>
      </c>
      <c r="BY965" s="193" t="s">
        <v>488</v>
      </c>
      <c r="BZ965" s="193" t="s">
        <v>467</v>
      </c>
      <c r="CA965" s="193" t="s">
        <v>391</v>
      </c>
      <c r="CB965" s="193" t="s">
        <v>505</v>
      </c>
    </row>
    <row r="975" spans="2:80" x14ac:dyDescent="0.2">
      <c r="N975" s="345">
        <v>13</v>
      </c>
      <c r="AO975" s="345">
        <v>29</v>
      </c>
      <c r="BP975" s="345">
        <v>45</v>
      </c>
    </row>
    <row r="978" spans="2:80" ht="15.75" x14ac:dyDescent="0.25">
      <c r="N978" s="329" t="s">
        <v>778</v>
      </c>
      <c r="AO978" s="329" t="s">
        <v>780</v>
      </c>
      <c r="BP978" s="329" t="s">
        <v>782</v>
      </c>
    </row>
    <row r="979" spans="2:80" ht="15" x14ac:dyDescent="0.25">
      <c r="N979" s="330" t="s">
        <v>857</v>
      </c>
      <c r="AO979" s="330" t="s">
        <v>857</v>
      </c>
      <c r="BP979" s="330" t="s">
        <v>857</v>
      </c>
    </row>
    <row r="981" spans="2:80" ht="15" x14ac:dyDescent="0.25">
      <c r="B981" s="24">
        <v>457</v>
      </c>
      <c r="C981" s="24">
        <v>428</v>
      </c>
      <c r="D981" s="24">
        <v>424</v>
      </c>
      <c r="E981" s="24">
        <v>395</v>
      </c>
      <c r="F981" s="24">
        <v>486</v>
      </c>
      <c r="G981" s="24">
        <v>348</v>
      </c>
      <c r="H981" s="24">
        <v>319</v>
      </c>
      <c r="I981" s="24">
        <v>290</v>
      </c>
      <c r="J981" s="24">
        <v>256</v>
      </c>
      <c r="K981" s="24">
        <v>352</v>
      </c>
      <c r="L981" s="24">
        <v>214</v>
      </c>
      <c r="M981" s="24">
        <v>185</v>
      </c>
      <c r="N981" s="24">
        <v>151</v>
      </c>
      <c r="O981" s="24">
        <v>147</v>
      </c>
      <c r="P981" s="24">
        <v>243</v>
      </c>
      <c r="Q981" s="24">
        <v>80</v>
      </c>
      <c r="R981" s="24">
        <v>71</v>
      </c>
      <c r="S981" s="24">
        <v>42</v>
      </c>
      <c r="T981" s="24">
        <v>13</v>
      </c>
      <c r="U981" s="24">
        <v>109</v>
      </c>
      <c r="V981" s="24">
        <v>591</v>
      </c>
      <c r="W981" s="24">
        <v>562</v>
      </c>
      <c r="X981" s="24">
        <v>533</v>
      </c>
      <c r="Y981" s="24">
        <v>504</v>
      </c>
      <c r="Z981" s="24">
        <v>625</v>
      </c>
      <c r="AC981" s="24">
        <v>169</v>
      </c>
      <c r="AD981" s="24">
        <v>130</v>
      </c>
      <c r="AE981" s="24">
        <v>222</v>
      </c>
      <c r="AF981" s="24">
        <v>186</v>
      </c>
      <c r="AG981" s="24">
        <v>233</v>
      </c>
      <c r="AH981" s="24">
        <v>27</v>
      </c>
      <c r="AI981" s="24">
        <v>13</v>
      </c>
      <c r="AJ981" s="24">
        <v>85</v>
      </c>
      <c r="AK981" s="24">
        <v>74</v>
      </c>
      <c r="AL981" s="24">
        <v>116</v>
      </c>
      <c r="AM981" s="24">
        <v>423</v>
      </c>
      <c r="AN981" s="24">
        <v>384</v>
      </c>
      <c r="AO981" s="24">
        <v>451</v>
      </c>
      <c r="AP981" s="24">
        <v>445</v>
      </c>
      <c r="AQ981" s="24">
        <v>487</v>
      </c>
      <c r="AR981" s="24">
        <v>290</v>
      </c>
      <c r="AS981" s="24">
        <v>271</v>
      </c>
      <c r="AT981" s="24">
        <v>343</v>
      </c>
      <c r="AU981" s="24">
        <v>307</v>
      </c>
      <c r="AV981" s="24">
        <v>354</v>
      </c>
      <c r="AW981" s="24">
        <v>531</v>
      </c>
      <c r="AX981" s="24">
        <v>517</v>
      </c>
      <c r="AY981" s="24">
        <v>589</v>
      </c>
      <c r="AZ981" s="24">
        <v>553</v>
      </c>
      <c r="BA981" s="24">
        <v>625</v>
      </c>
      <c r="BD981" s="24">
        <v>16</v>
      </c>
      <c r="BE981" s="24">
        <v>208</v>
      </c>
      <c r="BF981" s="24">
        <v>300</v>
      </c>
      <c r="BG981" s="24">
        <v>487</v>
      </c>
      <c r="BH981" s="24">
        <v>554</v>
      </c>
      <c r="BI981" s="24">
        <v>448</v>
      </c>
      <c r="BJ981" s="24">
        <v>515</v>
      </c>
      <c r="BK981" s="24">
        <v>77</v>
      </c>
      <c r="BL981" s="24">
        <v>169</v>
      </c>
      <c r="BM981" s="24">
        <v>356</v>
      </c>
      <c r="BN981" s="24">
        <v>230</v>
      </c>
      <c r="BO981" s="24">
        <v>317</v>
      </c>
      <c r="BP981" s="24">
        <v>384</v>
      </c>
      <c r="BQ981" s="24">
        <v>596</v>
      </c>
      <c r="BR981" s="24">
        <v>38</v>
      </c>
      <c r="BS981" s="24">
        <v>532</v>
      </c>
      <c r="BT981" s="24">
        <v>124</v>
      </c>
      <c r="BU981" s="24">
        <v>186</v>
      </c>
      <c r="BV981" s="24">
        <v>253</v>
      </c>
      <c r="BW981" s="24">
        <v>470</v>
      </c>
      <c r="BX981" s="24">
        <v>339</v>
      </c>
      <c r="BY981" s="24">
        <v>401</v>
      </c>
      <c r="BZ981" s="24">
        <v>618</v>
      </c>
      <c r="CA981" s="24">
        <v>60</v>
      </c>
      <c r="CB981" s="24">
        <v>147</v>
      </c>
    </row>
    <row r="982" spans="2:80" ht="15" x14ac:dyDescent="0.25">
      <c r="B982" s="24">
        <v>420</v>
      </c>
      <c r="C982" s="24">
        <v>386</v>
      </c>
      <c r="D982" s="24">
        <v>482</v>
      </c>
      <c r="E982" s="24">
        <v>453</v>
      </c>
      <c r="F982" s="24">
        <v>449</v>
      </c>
      <c r="G982" s="24">
        <v>281</v>
      </c>
      <c r="H982" s="24">
        <v>252</v>
      </c>
      <c r="I982" s="24">
        <v>373</v>
      </c>
      <c r="J982" s="24">
        <v>344</v>
      </c>
      <c r="K982" s="24">
        <v>315</v>
      </c>
      <c r="L982" s="24">
        <v>172</v>
      </c>
      <c r="M982" s="24">
        <v>143</v>
      </c>
      <c r="N982" s="24">
        <v>239</v>
      </c>
      <c r="O982" s="24">
        <v>210</v>
      </c>
      <c r="P982" s="24">
        <v>176</v>
      </c>
      <c r="Q982" s="24">
        <v>38</v>
      </c>
      <c r="R982" s="24">
        <v>9</v>
      </c>
      <c r="S982" s="24">
        <v>105</v>
      </c>
      <c r="T982" s="24">
        <v>96</v>
      </c>
      <c r="U982" s="24">
        <v>67</v>
      </c>
      <c r="V982" s="24">
        <v>529</v>
      </c>
      <c r="W982" s="24">
        <v>525</v>
      </c>
      <c r="X982" s="24">
        <v>616</v>
      </c>
      <c r="Y982" s="24">
        <v>587</v>
      </c>
      <c r="Z982" s="24">
        <v>558</v>
      </c>
      <c r="AC982" s="24">
        <v>183</v>
      </c>
      <c r="AD982" s="24">
        <v>247</v>
      </c>
      <c r="AE982" s="24">
        <v>136</v>
      </c>
      <c r="AF982" s="24">
        <v>219</v>
      </c>
      <c r="AG982" s="24">
        <v>155</v>
      </c>
      <c r="AH982" s="24">
        <v>66</v>
      </c>
      <c r="AI982" s="24">
        <v>110</v>
      </c>
      <c r="AJ982" s="24">
        <v>24</v>
      </c>
      <c r="AK982" s="24">
        <v>77</v>
      </c>
      <c r="AL982" s="24">
        <v>38</v>
      </c>
      <c r="AM982" s="24">
        <v>437</v>
      </c>
      <c r="AN982" s="24">
        <v>476</v>
      </c>
      <c r="AO982" s="24">
        <v>395</v>
      </c>
      <c r="AP982" s="24">
        <v>473</v>
      </c>
      <c r="AQ982" s="24">
        <v>409</v>
      </c>
      <c r="AR982" s="24">
        <v>304</v>
      </c>
      <c r="AS982" s="24">
        <v>368</v>
      </c>
      <c r="AT982" s="24">
        <v>257</v>
      </c>
      <c r="AU982" s="24">
        <v>340</v>
      </c>
      <c r="AV982" s="24">
        <v>296</v>
      </c>
      <c r="AW982" s="24">
        <v>575</v>
      </c>
      <c r="AX982" s="24">
        <v>614</v>
      </c>
      <c r="AY982" s="24">
        <v>503</v>
      </c>
      <c r="AZ982" s="24">
        <v>581</v>
      </c>
      <c r="BA982" s="24">
        <v>542</v>
      </c>
      <c r="BD982" s="24">
        <v>581</v>
      </c>
      <c r="BE982" s="24">
        <v>48</v>
      </c>
      <c r="BF982" s="24">
        <v>240</v>
      </c>
      <c r="BG982" s="24">
        <v>302</v>
      </c>
      <c r="BH982" s="24">
        <v>394</v>
      </c>
      <c r="BI982" s="24">
        <v>263</v>
      </c>
      <c r="BJ982" s="24">
        <v>455</v>
      </c>
      <c r="BK982" s="24">
        <v>542</v>
      </c>
      <c r="BL982" s="24">
        <v>109</v>
      </c>
      <c r="BM982" s="24">
        <v>196</v>
      </c>
      <c r="BN982" s="24">
        <v>70</v>
      </c>
      <c r="BO982" s="24">
        <v>132</v>
      </c>
      <c r="BP982" s="24">
        <v>349</v>
      </c>
      <c r="BQ982" s="24">
        <v>411</v>
      </c>
      <c r="BR982" s="24">
        <v>603</v>
      </c>
      <c r="BS982" s="24">
        <v>497</v>
      </c>
      <c r="BT982" s="24">
        <v>564</v>
      </c>
      <c r="BU982" s="24">
        <v>1</v>
      </c>
      <c r="BV982" s="24">
        <v>218</v>
      </c>
      <c r="BW982" s="24">
        <v>285</v>
      </c>
      <c r="BX982" s="24">
        <v>154</v>
      </c>
      <c r="BY982" s="24">
        <v>366</v>
      </c>
      <c r="BZ982" s="24">
        <v>433</v>
      </c>
      <c r="CA982" s="24">
        <v>525</v>
      </c>
      <c r="CB982" s="24">
        <v>87</v>
      </c>
    </row>
    <row r="983" spans="2:80" ht="15" x14ac:dyDescent="0.25">
      <c r="B983" s="24">
        <v>478</v>
      </c>
      <c r="C983" s="24">
        <v>474</v>
      </c>
      <c r="D983" s="24">
        <v>445</v>
      </c>
      <c r="E983" s="24">
        <v>411</v>
      </c>
      <c r="F983" s="24">
        <v>382</v>
      </c>
      <c r="G983" s="24">
        <v>369</v>
      </c>
      <c r="H983" s="24">
        <v>340</v>
      </c>
      <c r="I983" s="24">
        <v>306</v>
      </c>
      <c r="J983" s="24">
        <v>277</v>
      </c>
      <c r="K983" s="24">
        <v>273</v>
      </c>
      <c r="L983" s="24">
        <v>235</v>
      </c>
      <c r="M983" s="24">
        <v>201</v>
      </c>
      <c r="N983" s="24">
        <v>197</v>
      </c>
      <c r="O983" s="24">
        <v>168</v>
      </c>
      <c r="P983" s="24">
        <v>139</v>
      </c>
      <c r="Q983" s="24">
        <v>121</v>
      </c>
      <c r="R983" s="24">
        <v>92</v>
      </c>
      <c r="S983" s="24">
        <v>63</v>
      </c>
      <c r="T983" s="24">
        <v>34</v>
      </c>
      <c r="U983" s="24">
        <v>5</v>
      </c>
      <c r="V983" s="24">
        <v>612</v>
      </c>
      <c r="W983" s="24">
        <v>583</v>
      </c>
      <c r="X983" s="24">
        <v>554</v>
      </c>
      <c r="Y983" s="24">
        <v>550</v>
      </c>
      <c r="Z983" s="24">
        <v>516</v>
      </c>
      <c r="AC983" s="24">
        <v>236</v>
      </c>
      <c r="AD983" s="24">
        <v>208</v>
      </c>
      <c r="AE983" s="24">
        <v>180</v>
      </c>
      <c r="AF983" s="24">
        <v>172</v>
      </c>
      <c r="AG983" s="24">
        <v>144</v>
      </c>
      <c r="AH983" s="24">
        <v>124</v>
      </c>
      <c r="AI983" s="24">
        <v>91</v>
      </c>
      <c r="AJ983" s="24">
        <v>63</v>
      </c>
      <c r="AK983" s="24">
        <v>35</v>
      </c>
      <c r="AL983" s="24">
        <v>2</v>
      </c>
      <c r="AM983" s="24">
        <v>495</v>
      </c>
      <c r="AN983" s="24">
        <v>462</v>
      </c>
      <c r="AO983" s="24">
        <v>434</v>
      </c>
      <c r="AP983" s="24">
        <v>401</v>
      </c>
      <c r="AQ983" s="24">
        <v>398</v>
      </c>
      <c r="AR983" s="24">
        <v>357</v>
      </c>
      <c r="AS983" s="24">
        <v>329</v>
      </c>
      <c r="AT983" s="24">
        <v>321</v>
      </c>
      <c r="AU983" s="24">
        <v>293</v>
      </c>
      <c r="AV983" s="24">
        <v>265</v>
      </c>
      <c r="AW983" s="24">
        <v>603</v>
      </c>
      <c r="AX983" s="24">
        <v>600</v>
      </c>
      <c r="AY983" s="24">
        <v>567</v>
      </c>
      <c r="AZ983" s="24">
        <v>539</v>
      </c>
      <c r="BA983" s="24">
        <v>506</v>
      </c>
      <c r="BD983" s="24">
        <v>421</v>
      </c>
      <c r="BE983" s="24">
        <v>613</v>
      </c>
      <c r="BF983" s="24">
        <v>55</v>
      </c>
      <c r="BG983" s="24">
        <v>142</v>
      </c>
      <c r="BH983" s="24">
        <v>334</v>
      </c>
      <c r="BI983" s="24">
        <v>203</v>
      </c>
      <c r="BJ983" s="24">
        <v>295</v>
      </c>
      <c r="BK983" s="24">
        <v>482</v>
      </c>
      <c r="BL983" s="24">
        <v>574</v>
      </c>
      <c r="BM983" s="24">
        <v>11</v>
      </c>
      <c r="BN983" s="24">
        <v>510</v>
      </c>
      <c r="BO983" s="24">
        <v>97</v>
      </c>
      <c r="BP983" s="24">
        <v>164</v>
      </c>
      <c r="BQ983" s="24">
        <v>351</v>
      </c>
      <c r="BR983" s="24">
        <v>443</v>
      </c>
      <c r="BS983" s="24">
        <v>312</v>
      </c>
      <c r="BT983" s="24">
        <v>379</v>
      </c>
      <c r="BU983" s="24">
        <v>591</v>
      </c>
      <c r="BV983" s="24">
        <v>33</v>
      </c>
      <c r="BW983" s="24">
        <v>250</v>
      </c>
      <c r="BX983" s="24">
        <v>119</v>
      </c>
      <c r="BY983" s="24">
        <v>181</v>
      </c>
      <c r="BZ983" s="24">
        <v>273</v>
      </c>
      <c r="CA983" s="24">
        <v>465</v>
      </c>
      <c r="CB983" s="24">
        <v>527</v>
      </c>
    </row>
    <row r="984" spans="2:80" ht="15" x14ac:dyDescent="0.25">
      <c r="B984" s="24">
        <v>436</v>
      </c>
      <c r="C984" s="24">
        <v>407</v>
      </c>
      <c r="D984" s="24">
        <v>378</v>
      </c>
      <c r="E984" s="24">
        <v>499</v>
      </c>
      <c r="F984" s="24">
        <v>470</v>
      </c>
      <c r="G984" s="24">
        <v>302</v>
      </c>
      <c r="H984" s="24">
        <v>298</v>
      </c>
      <c r="I984" s="24">
        <v>269</v>
      </c>
      <c r="J984" s="24">
        <v>365</v>
      </c>
      <c r="K984" s="24">
        <v>331</v>
      </c>
      <c r="L984" s="24">
        <v>193</v>
      </c>
      <c r="M984" s="24">
        <v>164</v>
      </c>
      <c r="N984" s="24">
        <v>135</v>
      </c>
      <c r="O984" s="24">
        <v>226</v>
      </c>
      <c r="P984" s="24">
        <v>222</v>
      </c>
      <c r="Q984" s="24">
        <v>59</v>
      </c>
      <c r="R984" s="24">
        <v>30</v>
      </c>
      <c r="S984" s="24">
        <v>21</v>
      </c>
      <c r="T984" s="24">
        <v>117</v>
      </c>
      <c r="U984" s="24">
        <v>88</v>
      </c>
      <c r="V984" s="24">
        <v>575</v>
      </c>
      <c r="W984" s="24">
        <v>541</v>
      </c>
      <c r="X984" s="24">
        <v>512</v>
      </c>
      <c r="Y984" s="24">
        <v>608</v>
      </c>
      <c r="Z984" s="24">
        <v>579</v>
      </c>
      <c r="AC984" s="24">
        <v>205</v>
      </c>
      <c r="AD984" s="24">
        <v>161</v>
      </c>
      <c r="AE984" s="24">
        <v>244</v>
      </c>
      <c r="AF984" s="24">
        <v>133</v>
      </c>
      <c r="AG984" s="24">
        <v>197</v>
      </c>
      <c r="AH984" s="24">
        <v>88</v>
      </c>
      <c r="AI984" s="24">
        <v>49</v>
      </c>
      <c r="AJ984" s="24">
        <v>102</v>
      </c>
      <c r="AK984" s="24">
        <v>16</v>
      </c>
      <c r="AL984" s="24">
        <v>60</v>
      </c>
      <c r="AM984" s="24">
        <v>459</v>
      </c>
      <c r="AN984" s="24">
        <v>420</v>
      </c>
      <c r="AO984" s="24">
        <v>498</v>
      </c>
      <c r="AP984" s="24">
        <v>387</v>
      </c>
      <c r="AQ984" s="24">
        <v>426</v>
      </c>
      <c r="AR984" s="24">
        <v>346</v>
      </c>
      <c r="AS984" s="24">
        <v>282</v>
      </c>
      <c r="AT984" s="24">
        <v>365</v>
      </c>
      <c r="AU984" s="24">
        <v>254</v>
      </c>
      <c r="AV984" s="24">
        <v>318</v>
      </c>
      <c r="AW984" s="24">
        <v>592</v>
      </c>
      <c r="AX984" s="24">
        <v>528</v>
      </c>
      <c r="AY984" s="24">
        <v>606</v>
      </c>
      <c r="AZ984" s="24">
        <v>525</v>
      </c>
      <c r="BA984" s="24">
        <v>564</v>
      </c>
      <c r="BD984" s="24">
        <v>361</v>
      </c>
      <c r="BE984" s="24">
        <v>428</v>
      </c>
      <c r="BF984" s="24">
        <v>520</v>
      </c>
      <c r="BG984" s="24">
        <v>82</v>
      </c>
      <c r="BH984" s="24">
        <v>174</v>
      </c>
      <c r="BI984" s="24">
        <v>43</v>
      </c>
      <c r="BJ984" s="24">
        <v>235</v>
      </c>
      <c r="BK984" s="24">
        <v>322</v>
      </c>
      <c r="BL984" s="24">
        <v>389</v>
      </c>
      <c r="BM984" s="24">
        <v>576</v>
      </c>
      <c r="BN984" s="24">
        <v>475</v>
      </c>
      <c r="BO984" s="24">
        <v>537</v>
      </c>
      <c r="BP984" s="24">
        <v>104</v>
      </c>
      <c r="BQ984" s="24">
        <v>191</v>
      </c>
      <c r="BR984" s="24">
        <v>258</v>
      </c>
      <c r="BS984" s="24">
        <v>127</v>
      </c>
      <c r="BT984" s="24">
        <v>344</v>
      </c>
      <c r="BU984" s="24">
        <v>406</v>
      </c>
      <c r="BV984" s="24">
        <v>623</v>
      </c>
      <c r="BW984" s="24">
        <v>65</v>
      </c>
      <c r="BX984" s="24">
        <v>559</v>
      </c>
      <c r="BY984" s="24">
        <v>21</v>
      </c>
      <c r="BZ984" s="24">
        <v>213</v>
      </c>
      <c r="CA984" s="24">
        <v>280</v>
      </c>
      <c r="CB984" s="24">
        <v>492</v>
      </c>
    </row>
    <row r="985" spans="2:80" ht="15" x14ac:dyDescent="0.25">
      <c r="B985" s="24">
        <v>399</v>
      </c>
      <c r="C985" s="24">
        <v>495</v>
      </c>
      <c r="D985" s="24">
        <v>461</v>
      </c>
      <c r="E985" s="24">
        <v>432</v>
      </c>
      <c r="F985" s="24">
        <v>403</v>
      </c>
      <c r="G985" s="24">
        <v>265</v>
      </c>
      <c r="H985" s="24">
        <v>356</v>
      </c>
      <c r="I985" s="24">
        <v>327</v>
      </c>
      <c r="J985" s="24">
        <v>323</v>
      </c>
      <c r="K985" s="24">
        <v>294</v>
      </c>
      <c r="L985" s="24">
        <v>126</v>
      </c>
      <c r="M985" s="24">
        <v>247</v>
      </c>
      <c r="N985" s="24">
        <v>218</v>
      </c>
      <c r="O985" s="24">
        <v>189</v>
      </c>
      <c r="P985" s="24">
        <v>160</v>
      </c>
      <c r="Q985" s="24">
        <v>17</v>
      </c>
      <c r="R985" s="24">
        <v>113</v>
      </c>
      <c r="S985" s="24">
        <v>84</v>
      </c>
      <c r="T985" s="24">
        <v>55</v>
      </c>
      <c r="U985" s="24">
        <v>46</v>
      </c>
      <c r="V985" s="24">
        <v>508</v>
      </c>
      <c r="W985" s="24">
        <v>604</v>
      </c>
      <c r="X985" s="24">
        <v>600</v>
      </c>
      <c r="Y985" s="24">
        <v>566</v>
      </c>
      <c r="Z985" s="24">
        <v>537</v>
      </c>
      <c r="AC985" s="24">
        <v>147</v>
      </c>
      <c r="AD985" s="24">
        <v>194</v>
      </c>
      <c r="AE985" s="24">
        <v>158</v>
      </c>
      <c r="AF985" s="24">
        <v>230</v>
      </c>
      <c r="AG985" s="24">
        <v>211</v>
      </c>
      <c r="AH985" s="24">
        <v>10</v>
      </c>
      <c r="AI985" s="24">
        <v>52</v>
      </c>
      <c r="AJ985" s="24">
        <v>41</v>
      </c>
      <c r="AK985" s="24">
        <v>113</v>
      </c>
      <c r="AL985" s="24">
        <v>99</v>
      </c>
      <c r="AM985" s="24">
        <v>376</v>
      </c>
      <c r="AN985" s="24">
        <v>448</v>
      </c>
      <c r="AO985" s="24">
        <v>412</v>
      </c>
      <c r="AP985" s="24">
        <v>484</v>
      </c>
      <c r="AQ985" s="24">
        <v>470</v>
      </c>
      <c r="AR985" s="24">
        <v>268</v>
      </c>
      <c r="AS985" s="24">
        <v>315</v>
      </c>
      <c r="AT985" s="24">
        <v>279</v>
      </c>
      <c r="AU985" s="24">
        <v>371</v>
      </c>
      <c r="AV985" s="24">
        <v>332</v>
      </c>
      <c r="AW985" s="24">
        <v>514</v>
      </c>
      <c r="AX985" s="24">
        <v>556</v>
      </c>
      <c r="AY985" s="24">
        <v>550</v>
      </c>
      <c r="AZ985" s="24">
        <v>617</v>
      </c>
      <c r="BA985" s="24">
        <v>578</v>
      </c>
      <c r="BD985" s="24">
        <v>176</v>
      </c>
      <c r="BE985" s="24">
        <v>268</v>
      </c>
      <c r="BF985" s="24">
        <v>460</v>
      </c>
      <c r="BG985" s="24">
        <v>547</v>
      </c>
      <c r="BH985" s="24">
        <v>114</v>
      </c>
      <c r="BI985" s="24">
        <v>608</v>
      </c>
      <c r="BJ985" s="24">
        <v>75</v>
      </c>
      <c r="BK985" s="24">
        <v>137</v>
      </c>
      <c r="BL985" s="24">
        <v>329</v>
      </c>
      <c r="BM985" s="24">
        <v>416</v>
      </c>
      <c r="BN985" s="24">
        <v>290</v>
      </c>
      <c r="BO985" s="24">
        <v>477</v>
      </c>
      <c r="BP985" s="24">
        <v>569</v>
      </c>
      <c r="BQ985" s="24">
        <v>6</v>
      </c>
      <c r="BR985" s="24">
        <v>223</v>
      </c>
      <c r="BS985" s="24">
        <v>92</v>
      </c>
      <c r="BT985" s="24">
        <v>159</v>
      </c>
      <c r="BU985" s="24">
        <v>371</v>
      </c>
      <c r="BV985" s="24">
        <v>438</v>
      </c>
      <c r="BW985" s="24">
        <v>505</v>
      </c>
      <c r="BX985" s="24">
        <v>399</v>
      </c>
      <c r="BY985" s="24">
        <v>586</v>
      </c>
      <c r="BZ985" s="24">
        <v>28</v>
      </c>
      <c r="CA985" s="24">
        <v>245</v>
      </c>
      <c r="CB985" s="24">
        <v>307</v>
      </c>
    </row>
    <row r="986" spans="2:80" ht="15" x14ac:dyDescent="0.25">
      <c r="B986" s="24">
        <v>205</v>
      </c>
      <c r="C986" s="24">
        <v>196</v>
      </c>
      <c r="D986" s="24">
        <v>167</v>
      </c>
      <c r="E986" s="24">
        <v>138</v>
      </c>
      <c r="F986" s="24">
        <v>234</v>
      </c>
      <c r="G986" s="24">
        <v>91</v>
      </c>
      <c r="H986" s="24">
        <v>62</v>
      </c>
      <c r="I986" s="24">
        <v>33</v>
      </c>
      <c r="J986" s="24">
        <v>4</v>
      </c>
      <c r="K986" s="24">
        <v>125</v>
      </c>
      <c r="L986" s="24">
        <v>582</v>
      </c>
      <c r="M986" s="24">
        <v>553</v>
      </c>
      <c r="N986" s="24">
        <v>549</v>
      </c>
      <c r="O986" s="24">
        <v>520</v>
      </c>
      <c r="P986" s="24">
        <v>611</v>
      </c>
      <c r="Q986" s="24">
        <v>473</v>
      </c>
      <c r="R986" s="24">
        <v>444</v>
      </c>
      <c r="S986" s="24">
        <v>415</v>
      </c>
      <c r="T986" s="24">
        <v>381</v>
      </c>
      <c r="U986" s="24">
        <v>477</v>
      </c>
      <c r="V986" s="24">
        <v>339</v>
      </c>
      <c r="W986" s="24">
        <v>310</v>
      </c>
      <c r="X986" s="24">
        <v>276</v>
      </c>
      <c r="Y986" s="24">
        <v>272</v>
      </c>
      <c r="Z986" s="24">
        <v>368</v>
      </c>
      <c r="AC986" s="24">
        <v>281</v>
      </c>
      <c r="AD986" s="24">
        <v>267</v>
      </c>
      <c r="AE986" s="24">
        <v>339</v>
      </c>
      <c r="AF986" s="24">
        <v>303</v>
      </c>
      <c r="AG986" s="24">
        <v>375</v>
      </c>
      <c r="AH986" s="24">
        <v>548</v>
      </c>
      <c r="AI986" s="24">
        <v>509</v>
      </c>
      <c r="AJ986" s="24">
        <v>576</v>
      </c>
      <c r="AK986" s="24">
        <v>570</v>
      </c>
      <c r="AL986" s="24">
        <v>612</v>
      </c>
      <c r="AM986" s="24">
        <v>40</v>
      </c>
      <c r="AN986" s="24">
        <v>21</v>
      </c>
      <c r="AO986" s="24">
        <v>93</v>
      </c>
      <c r="AP986" s="24">
        <v>57</v>
      </c>
      <c r="AQ986" s="24">
        <v>104</v>
      </c>
      <c r="AR986" s="24">
        <v>419</v>
      </c>
      <c r="AS986" s="24">
        <v>380</v>
      </c>
      <c r="AT986" s="24">
        <v>472</v>
      </c>
      <c r="AU986" s="24">
        <v>436</v>
      </c>
      <c r="AV986" s="24">
        <v>483</v>
      </c>
      <c r="AW986" s="24">
        <v>152</v>
      </c>
      <c r="AX986" s="24">
        <v>138</v>
      </c>
      <c r="AY986" s="24">
        <v>210</v>
      </c>
      <c r="AZ986" s="24">
        <v>199</v>
      </c>
      <c r="BA986" s="24">
        <v>241</v>
      </c>
      <c r="BD986" s="24">
        <v>468</v>
      </c>
      <c r="BE986" s="24">
        <v>535</v>
      </c>
      <c r="BF986" s="24">
        <v>122</v>
      </c>
      <c r="BG986" s="24">
        <v>189</v>
      </c>
      <c r="BH986" s="24">
        <v>251</v>
      </c>
      <c r="BI986" s="24">
        <v>150</v>
      </c>
      <c r="BJ986" s="24">
        <v>337</v>
      </c>
      <c r="BK986" s="24">
        <v>404</v>
      </c>
      <c r="BL986" s="24">
        <v>616</v>
      </c>
      <c r="BM986" s="24">
        <v>58</v>
      </c>
      <c r="BN986" s="24">
        <v>552</v>
      </c>
      <c r="BO986" s="24">
        <v>19</v>
      </c>
      <c r="BP986" s="24">
        <v>206</v>
      </c>
      <c r="BQ986" s="24">
        <v>298</v>
      </c>
      <c r="BR986" s="24">
        <v>490</v>
      </c>
      <c r="BS986" s="24">
        <v>359</v>
      </c>
      <c r="BT986" s="24">
        <v>446</v>
      </c>
      <c r="BU986" s="24">
        <v>513</v>
      </c>
      <c r="BV986" s="24">
        <v>80</v>
      </c>
      <c r="BW986" s="24">
        <v>167</v>
      </c>
      <c r="BX986" s="24">
        <v>36</v>
      </c>
      <c r="BY986" s="24">
        <v>228</v>
      </c>
      <c r="BZ986" s="24">
        <v>320</v>
      </c>
      <c r="CA986" s="24">
        <v>382</v>
      </c>
      <c r="CB986" s="24">
        <v>599</v>
      </c>
    </row>
    <row r="987" spans="2:80" ht="15" x14ac:dyDescent="0.25">
      <c r="B987" s="24">
        <v>163</v>
      </c>
      <c r="C987" s="24">
        <v>134</v>
      </c>
      <c r="D987" s="24">
        <v>230</v>
      </c>
      <c r="E987" s="24">
        <v>221</v>
      </c>
      <c r="F987" s="24">
        <v>192</v>
      </c>
      <c r="G987" s="24">
        <v>29</v>
      </c>
      <c r="H987" s="24">
        <v>25</v>
      </c>
      <c r="I987" s="24">
        <v>116</v>
      </c>
      <c r="J987" s="24">
        <v>87</v>
      </c>
      <c r="K987" s="24">
        <v>58</v>
      </c>
      <c r="L987" s="24">
        <v>545</v>
      </c>
      <c r="M987" s="24">
        <v>511</v>
      </c>
      <c r="N987" s="24">
        <v>607</v>
      </c>
      <c r="O987" s="24">
        <v>578</v>
      </c>
      <c r="P987" s="24">
        <v>574</v>
      </c>
      <c r="Q987" s="24">
        <v>406</v>
      </c>
      <c r="R987" s="24">
        <v>377</v>
      </c>
      <c r="S987" s="24">
        <v>498</v>
      </c>
      <c r="T987" s="24">
        <v>469</v>
      </c>
      <c r="U987" s="24">
        <v>440</v>
      </c>
      <c r="V987" s="24">
        <v>297</v>
      </c>
      <c r="W987" s="24">
        <v>268</v>
      </c>
      <c r="X987" s="24">
        <v>364</v>
      </c>
      <c r="Y987" s="24">
        <v>335</v>
      </c>
      <c r="Z987" s="24">
        <v>301</v>
      </c>
      <c r="AC987" s="24">
        <v>325</v>
      </c>
      <c r="AD987" s="24">
        <v>364</v>
      </c>
      <c r="AE987" s="24">
        <v>253</v>
      </c>
      <c r="AF987" s="24">
        <v>331</v>
      </c>
      <c r="AG987" s="24">
        <v>292</v>
      </c>
      <c r="AH987" s="24">
        <v>562</v>
      </c>
      <c r="AI987" s="24">
        <v>601</v>
      </c>
      <c r="AJ987" s="24">
        <v>520</v>
      </c>
      <c r="AK987" s="24">
        <v>598</v>
      </c>
      <c r="AL987" s="24">
        <v>534</v>
      </c>
      <c r="AM987" s="24">
        <v>54</v>
      </c>
      <c r="AN987" s="24">
        <v>118</v>
      </c>
      <c r="AO987" s="24">
        <v>7</v>
      </c>
      <c r="AP987" s="24">
        <v>90</v>
      </c>
      <c r="AQ987" s="24">
        <v>46</v>
      </c>
      <c r="AR987" s="24">
        <v>433</v>
      </c>
      <c r="AS987" s="24">
        <v>497</v>
      </c>
      <c r="AT987" s="24">
        <v>386</v>
      </c>
      <c r="AU987" s="24">
        <v>469</v>
      </c>
      <c r="AV987" s="24">
        <v>405</v>
      </c>
      <c r="AW987" s="24">
        <v>191</v>
      </c>
      <c r="AX987" s="24">
        <v>235</v>
      </c>
      <c r="AY987" s="24">
        <v>149</v>
      </c>
      <c r="AZ987" s="24">
        <v>202</v>
      </c>
      <c r="BA987" s="24">
        <v>163</v>
      </c>
      <c r="BD987" s="24">
        <v>283</v>
      </c>
      <c r="BE987" s="24">
        <v>500</v>
      </c>
      <c r="BF987" s="24">
        <v>562</v>
      </c>
      <c r="BG987" s="24">
        <v>4</v>
      </c>
      <c r="BH987" s="24">
        <v>216</v>
      </c>
      <c r="BI987" s="24">
        <v>90</v>
      </c>
      <c r="BJ987" s="24">
        <v>152</v>
      </c>
      <c r="BK987" s="24">
        <v>369</v>
      </c>
      <c r="BL987" s="24">
        <v>431</v>
      </c>
      <c r="BM987" s="24">
        <v>523</v>
      </c>
      <c r="BN987" s="24">
        <v>392</v>
      </c>
      <c r="BO987" s="24">
        <v>584</v>
      </c>
      <c r="BP987" s="24">
        <v>46</v>
      </c>
      <c r="BQ987" s="24">
        <v>238</v>
      </c>
      <c r="BR987" s="24">
        <v>305</v>
      </c>
      <c r="BS987" s="24">
        <v>199</v>
      </c>
      <c r="BT987" s="24">
        <v>261</v>
      </c>
      <c r="BU987" s="24">
        <v>453</v>
      </c>
      <c r="BV987" s="24">
        <v>545</v>
      </c>
      <c r="BW987" s="24">
        <v>107</v>
      </c>
      <c r="BX987" s="24">
        <v>601</v>
      </c>
      <c r="BY987" s="24">
        <v>68</v>
      </c>
      <c r="BZ987" s="24">
        <v>135</v>
      </c>
      <c r="CA987" s="24">
        <v>347</v>
      </c>
      <c r="CB987" s="24">
        <v>414</v>
      </c>
    </row>
    <row r="988" spans="2:80" ht="15" x14ac:dyDescent="0.25">
      <c r="B988" s="24">
        <v>246</v>
      </c>
      <c r="C988" s="24">
        <v>217</v>
      </c>
      <c r="D988" s="24">
        <v>188</v>
      </c>
      <c r="E988" s="24">
        <v>159</v>
      </c>
      <c r="F988" s="24">
        <v>130</v>
      </c>
      <c r="G988" s="24">
        <v>112</v>
      </c>
      <c r="H988" s="24">
        <v>83</v>
      </c>
      <c r="I988" s="24">
        <v>54</v>
      </c>
      <c r="J988" s="24">
        <v>50</v>
      </c>
      <c r="K988" s="24">
        <v>16</v>
      </c>
      <c r="L988" s="24">
        <v>603</v>
      </c>
      <c r="M988" s="24">
        <v>599</v>
      </c>
      <c r="N988" s="24">
        <v>570</v>
      </c>
      <c r="O988" s="24">
        <v>536</v>
      </c>
      <c r="P988" s="24">
        <v>507</v>
      </c>
      <c r="Q988" s="24">
        <v>494</v>
      </c>
      <c r="R988" s="24">
        <v>465</v>
      </c>
      <c r="S988" s="24">
        <v>431</v>
      </c>
      <c r="T988" s="24">
        <v>402</v>
      </c>
      <c r="U988" s="24">
        <v>398</v>
      </c>
      <c r="V988" s="24">
        <v>360</v>
      </c>
      <c r="W988" s="24">
        <v>326</v>
      </c>
      <c r="X988" s="24">
        <v>322</v>
      </c>
      <c r="Y988" s="24">
        <v>293</v>
      </c>
      <c r="Z988" s="24">
        <v>264</v>
      </c>
      <c r="AC988" s="24">
        <v>353</v>
      </c>
      <c r="AD988" s="24">
        <v>350</v>
      </c>
      <c r="AE988" s="24">
        <v>317</v>
      </c>
      <c r="AF988" s="24">
        <v>289</v>
      </c>
      <c r="AG988" s="24">
        <v>256</v>
      </c>
      <c r="AH988" s="24">
        <v>620</v>
      </c>
      <c r="AI988" s="24">
        <v>587</v>
      </c>
      <c r="AJ988" s="24">
        <v>559</v>
      </c>
      <c r="AK988" s="24">
        <v>526</v>
      </c>
      <c r="AL988" s="24">
        <v>523</v>
      </c>
      <c r="AM988" s="24">
        <v>107</v>
      </c>
      <c r="AN988" s="24">
        <v>79</v>
      </c>
      <c r="AO988" s="24">
        <v>71</v>
      </c>
      <c r="AP988" s="24">
        <v>43</v>
      </c>
      <c r="AQ988" s="24">
        <v>15</v>
      </c>
      <c r="AR988" s="24">
        <v>486</v>
      </c>
      <c r="AS988" s="24">
        <v>458</v>
      </c>
      <c r="AT988" s="24">
        <v>430</v>
      </c>
      <c r="AU988" s="24">
        <v>422</v>
      </c>
      <c r="AV988" s="24">
        <v>394</v>
      </c>
      <c r="AW988" s="24">
        <v>249</v>
      </c>
      <c r="AX988" s="24">
        <v>216</v>
      </c>
      <c r="AY988" s="24">
        <v>188</v>
      </c>
      <c r="AZ988" s="24">
        <v>160</v>
      </c>
      <c r="BA988" s="24">
        <v>127</v>
      </c>
      <c r="BD988" s="24">
        <v>248</v>
      </c>
      <c r="BE988" s="24">
        <v>315</v>
      </c>
      <c r="BF988" s="24">
        <v>377</v>
      </c>
      <c r="BG988" s="24">
        <v>594</v>
      </c>
      <c r="BH988" s="24">
        <v>31</v>
      </c>
      <c r="BI988" s="24">
        <v>530</v>
      </c>
      <c r="BJ988" s="24">
        <v>117</v>
      </c>
      <c r="BK988" s="24">
        <v>184</v>
      </c>
      <c r="BL988" s="24">
        <v>271</v>
      </c>
      <c r="BM988" s="24">
        <v>463</v>
      </c>
      <c r="BN988" s="24">
        <v>332</v>
      </c>
      <c r="BO988" s="24">
        <v>424</v>
      </c>
      <c r="BP988" s="24">
        <v>611</v>
      </c>
      <c r="BQ988" s="24">
        <v>53</v>
      </c>
      <c r="BR988" s="24">
        <v>145</v>
      </c>
      <c r="BS988" s="24">
        <v>14</v>
      </c>
      <c r="BT988" s="24">
        <v>201</v>
      </c>
      <c r="BU988" s="24">
        <v>293</v>
      </c>
      <c r="BV988" s="24">
        <v>485</v>
      </c>
      <c r="BW988" s="24">
        <v>572</v>
      </c>
      <c r="BX988" s="24">
        <v>441</v>
      </c>
      <c r="BY988" s="24">
        <v>508</v>
      </c>
      <c r="BZ988" s="24">
        <v>100</v>
      </c>
      <c r="CA988" s="24">
        <v>162</v>
      </c>
      <c r="CB988" s="24">
        <v>354</v>
      </c>
    </row>
    <row r="989" spans="2:80" ht="15" x14ac:dyDescent="0.25">
      <c r="B989" s="24">
        <v>184</v>
      </c>
      <c r="C989" s="24">
        <v>155</v>
      </c>
      <c r="D989" s="24">
        <v>146</v>
      </c>
      <c r="E989" s="24">
        <v>242</v>
      </c>
      <c r="F989" s="24">
        <v>213</v>
      </c>
      <c r="G989" s="24">
        <v>75</v>
      </c>
      <c r="H989" s="24">
        <v>41</v>
      </c>
      <c r="I989" s="24">
        <v>12</v>
      </c>
      <c r="J989" s="24">
        <v>108</v>
      </c>
      <c r="K989" s="24">
        <v>79</v>
      </c>
      <c r="L989" s="24">
        <v>561</v>
      </c>
      <c r="M989" s="24">
        <v>532</v>
      </c>
      <c r="N989" s="24">
        <v>503</v>
      </c>
      <c r="O989" s="24">
        <v>624</v>
      </c>
      <c r="P989" s="24">
        <v>595</v>
      </c>
      <c r="Q989" s="24">
        <v>427</v>
      </c>
      <c r="R989" s="24">
        <v>423</v>
      </c>
      <c r="S989" s="24">
        <v>394</v>
      </c>
      <c r="T989" s="24">
        <v>490</v>
      </c>
      <c r="U989" s="24">
        <v>456</v>
      </c>
      <c r="V989" s="24">
        <v>318</v>
      </c>
      <c r="W989" s="24">
        <v>289</v>
      </c>
      <c r="X989" s="24">
        <v>260</v>
      </c>
      <c r="Y989" s="24">
        <v>351</v>
      </c>
      <c r="Z989" s="24">
        <v>347</v>
      </c>
      <c r="AC989" s="24">
        <v>342</v>
      </c>
      <c r="AD989" s="24">
        <v>278</v>
      </c>
      <c r="AE989" s="24">
        <v>356</v>
      </c>
      <c r="AF989" s="24">
        <v>275</v>
      </c>
      <c r="AG989" s="24">
        <v>314</v>
      </c>
      <c r="AH989" s="24">
        <v>584</v>
      </c>
      <c r="AI989" s="24">
        <v>545</v>
      </c>
      <c r="AJ989" s="24">
        <v>623</v>
      </c>
      <c r="AK989" s="24">
        <v>512</v>
      </c>
      <c r="AL989" s="24">
        <v>551</v>
      </c>
      <c r="AM989" s="24">
        <v>96</v>
      </c>
      <c r="AN989" s="24">
        <v>32</v>
      </c>
      <c r="AO989" s="24">
        <v>115</v>
      </c>
      <c r="AP989" s="24">
        <v>4</v>
      </c>
      <c r="AQ989" s="24">
        <v>68</v>
      </c>
      <c r="AR989" s="24">
        <v>455</v>
      </c>
      <c r="AS989" s="24">
        <v>411</v>
      </c>
      <c r="AT989" s="24">
        <v>494</v>
      </c>
      <c r="AU989" s="24">
        <v>383</v>
      </c>
      <c r="AV989" s="24">
        <v>447</v>
      </c>
      <c r="AW989" s="24">
        <v>213</v>
      </c>
      <c r="AX989" s="24">
        <v>174</v>
      </c>
      <c r="AY989" s="24">
        <v>227</v>
      </c>
      <c r="AZ989" s="24">
        <v>141</v>
      </c>
      <c r="BA989" s="24">
        <v>185</v>
      </c>
      <c r="BD989" s="24">
        <v>63</v>
      </c>
      <c r="BE989" s="24">
        <v>130</v>
      </c>
      <c r="BF989" s="24">
        <v>342</v>
      </c>
      <c r="BG989" s="24">
        <v>409</v>
      </c>
      <c r="BH989" s="24">
        <v>621</v>
      </c>
      <c r="BI989" s="24">
        <v>495</v>
      </c>
      <c r="BJ989" s="24">
        <v>557</v>
      </c>
      <c r="BK989" s="24">
        <v>24</v>
      </c>
      <c r="BL989" s="24">
        <v>211</v>
      </c>
      <c r="BM989" s="24">
        <v>278</v>
      </c>
      <c r="BN989" s="24">
        <v>172</v>
      </c>
      <c r="BO989" s="24">
        <v>364</v>
      </c>
      <c r="BP989" s="24">
        <v>426</v>
      </c>
      <c r="BQ989" s="24">
        <v>518</v>
      </c>
      <c r="BR989" s="24">
        <v>85</v>
      </c>
      <c r="BS989" s="24">
        <v>579</v>
      </c>
      <c r="BT989" s="24">
        <v>41</v>
      </c>
      <c r="BU989" s="24">
        <v>233</v>
      </c>
      <c r="BV989" s="24">
        <v>325</v>
      </c>
      <c r="BW989" s="24">
        <v>387</v>
      </c>
      <c r="BX989" s="24">
        <v>256</v>
      </c>
      <c r="BY989" s="24">
        <v>473</v>
      </c>
      <c r="BZ989" s="24">
        <v>540</v>
      </c>
      <c r="CA989" s="24">
        <v>102</v>
      </c>
      <c r="CB989" s="24">
        <v>194</v>
      </c>
    </row>
    <row r="990" spans="2:80" ht="15" x14ac:dyDescent="0.25">
      <c r="B990" s="24">
        <v>142</v>
      </c>
      <c r="C990" s="24">
        <v>238</v>
      </c>
      <c r="D990" s="24">
        <v>209</v>
      </c>
      <c r="E990" s="24">
        <v>180</v>
      </c>
      <c r="F990" s="24">
        <v>171</v>
      </c>
      <c r="G990" s="24">
        <v>8</v>
      </c>
      <c r="H990" s="24">
        <v>104</v>
      </c>
      <c r="I990" s="24">
        <v>100</v>
      </c>
      <c r="J990" s="24">
        <v>66</v>
      </c>
      <c r="K990" s="24">
        <v>37</v>
      </c>
      <c r="L990" s="24">
        <v>524</v>
      </c>
      <c r="M990" s="24">
        <v>620</v>
      </c>
      <c r="N990" s="24">
        <v>586</v>
      </c>
      <c r="O990" s="24">
        <v>557</v>
      </c>
      <c r="P990" s="24">
        <v>528</v>
      </c>
      <c r="Q990" s="24">
        <v>390</v>
      </c>
      <c r="R990" s="24">
        <v>481</v>
      </c>
      <c r="S990" s="24">
        <v>452</v>
      </c>
      <c r="T990" s="24">
        <v>448</v>
      </c>
      <c r="U990" s="24">
        <v>419</v>
      </c>
      <c r="V990" s="24">
        <v>251</v>
      </c>
      <c r="W990" s="24">
        <v>372</v>
      </c>
      <c r="X990" s="24">
        <v>343</v>
      </c>
      <c r="Y990" s="24">
        <v>314</v>
      </c>
      <c r="Z990" s="24">
        <v>285</v>
      </c>
      <c r="AC990" s="24">
        <v>264</v>
      </c>
      <c r="AD990" s="24">
        <v>306</v>
      </c>
      <c r="AE990" s="24">
        <v>300</v>
      </c>
      <c r="AF990" s="24">
        <v>367</v>
      </c>
      <c r="AG990" s="24">
        <v>328</v>
      </c>
      <c r="AH990" s="24">
        <v>501</v>
      </c>
      <c r="AI990" s="24">
        <v>573</v>
      </c>
      <c r="AJ990" s="24">
        <v>537</v>
      </c>
      <c r="AK990" s="24">
        <v>609</v>
      </c>
      <c r="AL990" s="24">
        <v>595</v>
      </c>
      <c r="AM990" s="24">
        <v>18</v>
      </c>
      <c r="AN990" s="24">
        <v>65</v>
      </c>
      <c r="AO990" s="24">
        <v>29</v>
      </c>
      <c r="AP990" s="24">
        <v>121</v>
      </c>
      <c r="AQ990" s="24">
        <v>82</v>
      </c>
      <c r="AR990" s="24">
        <v>397</v>
      </c>
      <c r="AS990" s="24">
        <v>444</v>
      </c>
      <c r="AT990" s="24">
        <v>408</v>
      </c>
      <c r="AU990" s="24">
        <v>480</v>
      </c>
      <c r="AV990" s="24">
        <v>461</v>
      </c>
      <c r="AW990" s="24">
        <v>135</v>
      </c>
      <c r="AX990" s="24">
        <v>177</v>
      </c>
      <c r="AY990" s="24">
        <v>166</v>
      </c>
      <c r="AZ990" s="24">
        <v>238</v>
      </c>
      <c r="BA990" s="24">
        <v>224</v>
      </c>
      <c r="BD990" s="24">
        <v>503</v>
      </c>
      <c r="BE990" s="24">
        <v>95</v>
      </c>
      <c r="BF990" s="24">
        <v>157</v>
      </c>
      <c r="BG990" s="24">
        <v>374</v>
      </c>
      <c r="BH990" s="24">
        <v>436</v>
      </c>
      <c r="BI990" s="24">
        <v>310</v>
      </c>
      <c r="BJ990" s="24">
        <v>397</v>
      </c>
      <c r="BK990" s="24">
        <v>589</v>
      </c>
      <c r="BL990" s="24">
        <v>26</v>
      </c>
      <c r="BM990" s="24">
        <v>243</v>
      </c>
      <c r="BN990" s="24">
        <v>112</v>
      </c>
      <c r="BO990" s="24">
        <v>179</v>
      </c>
      <c r="BP990" s="24">
        <v>266</v>
      </c>
      <c r="BQ990" s="24">
        <v>458</v>
      </c>
      <c r="BR990" s="24">
        <v>550</v>
      </c>
      <c r="BS990" s="24">
        <v>419</v>
      </c>
      <c r="BT990" s="24">
        <v>606</v>
      </c>
      <c r="BU990" s="24">
        <v>73</v>
      </c>
      <c r="BV990" s="24">
        <v>140</v>
      </c>
      <c r="BW990" s="24">
        <v>327</v>
      </c>
      <c r="BX990" s="24">
        <v>221</v>
      </c>
      <c r="BY990" s="24">
        <v>288</v>
      </c>
      <c r="BZ990" s="24">
        <v>480</v>
      </c>
      <c r="CA990" s="24">
        <v>567</v>
      </c>
      <c r="CB990" s="24">
        <v>9</v>
      </c>
    </row>
    <row r="991" spans="2:80" ht="15" x14ac:dyDescent="0.25">
      <c r="B991" s="24">
        <v>598</v>
      </c>
      <c r="C991" s="24">
        <v>569</v>
      </c>
      <c r="D991" s="24">
        <v>540</v>
      </c>
      <c r="E991" s="24">
        <v>506</v>
      </c>
      <c r="F991" s="24">
        <v>602</v>
      </c>
      <c r="G991" s="24">
        <v>464</v>
      </c>
      <c r="H991" s="24">
        <v>435</v>
      </c>
      <c r="I991" s="24">
        <v>401</v>
      </c>
      <c r="J991" s="24">
        <v>397</v>
      </c>
      <c r="K991" s="24">
        <v>493</v>
      </c>
      <c r="L991" s="24">
        <v>330</v>
      </c>
      <c r="M991" s="24">
        <v>321</v>
      </c>
      <c r="N991" s="24">
        <v>292</v>
      </c>
      <c r="O991" s="24">
        <v>263</v>
      </c>
      <c r="P991" s="24">
        <v>359</v>
      </c>
      <c r="Q991" s="24">
        <v>216</v>
      </c>
      <c r="R991" s="24">
        <v>187</v>
      </c>
      <c r="S991" s="24">
        <v>158</v>
      </c>
      <c r="T991" s="24">
        <v>129</v>
      </c>
      <c r="U991" s="24">
        <v>250</v>
      </c>
      <c r="V991" s="24">
        <v>82</v>
      </c>
      <c r="W991" s="24">
        <v>53</v>
      </c>
      <c r="X991" s="24">
        <v>49</v>
      </c>
      <c r="Y991" s="24">
        <v>20</v>
      </c>
      <c r="Z991" s="24">
        <v>111</v>
      </c>
      <c r="AC991" s="24">
        <v>540</v>
      </c>
      <c r="AD991" s="24">
        <v>521</v>
      </c>
      <c r="AE991" s="24">
        <v>593</v>
      </c>
      <c r="AF991" s="24">
        <v>557</v>
      </c>
      <c r="AG991" s="24">
        <v>604</v>
      </c>
      <c r="AH991" s="24">
        <v>406</v>
      </c>
      <c r="AI991" s="24">
        <v>392</v>
      </c>
      <c r="AJ991" s="24">
        <v>464</v>
      </c>
      <c r="AK991" s="24">
        <v>428</v>
      </c>
      <c r="AL991" s="24">
        <v>500</v>
      </c>
      <c r="AM991" s="24">
        <v>277</v>
      </c>
      <c r="AN991" s="24">
        <v>263</v>
      </c>
      <c r="AO991" s="24">
        <v>335</v>
      </c>
      <c r="AP991" s="24">
        <v>324</v>
      </c>
      <c r="AQ991" s="24">
        <v>366</v>
      </c>
      <c r="AR991" s="24">
        <v>173</v>
      </c>
      <c r="AS991" s="24">
        <v>134</v>
      </c>
      <c r="AT991" s="24">
        <v>201</v>
      </c>
      <c r="AU991" s="24">
        <v>195</v>
      </c>
      <c r="AV991" s="24">
        <v>237</v>
      </c>
      <c r="AW991" s="24">
        <v>44</v>
      </c>
      <c r="AX991" s="24">
        <v>5</v>
      </c>
      <c r="AY991" s="24">
        <v>97</v>
      </c>
      <c r="AZ991" s="24">
        <v>61</v>
      </c>
      <c r="BA991" s="24">
        <v>108</v>
      </c>
      <c r="BD991" s="24">
        <v>170</v>
      </c>
      <c r="BE991" s="24">
        <v>357</v>
      </c>
      <c r="BF991" s="24">
        <v>449</v>
      </c>
      <c r="BG991" s="24">
        <v>511</v>
      </c>
      <c r="BH991" s="24">
        <v>78</v>
      </c>
      <c r="BI991" s="24">
        <v>597</v>
      </c>
      <c r="BJ991" s="24">
        <v>39</v>
      </c>
      <c r="BK991" s="24">
        <v>226</v>
      </c>
      <c r="BL991" s="24">
        <v>318</v>
      </c>
      <c r="BM991" s="24">
        <v>385</v>
      </c>
      <c r="BN991" s="24">
        <v>254</v>
      </c>
      <c r="BO991" s="24">
        <v>466</v>
      </c>
      <c r="BP991" s="24">
        <v>533</v>
      </c>
      <c r="BQ991" s="24">
        <v>125</v>
      </c>
      <c r="BR991" s="24">
        <v>187</v>
      </c>
      <c r="BS991" s="24">
        <v>56</v>
      </c>
      <c r="BT991" s="24">
        <v>148</v>
      </c>
      <c r="BU991" s="24">
        <v>340</v>
      </c>
      <c r="BV991" s="24">
        <v>402</v>
      </c>
      <c r="BW991" s="24">
        <v>619</v>
      </c>
      <c r="BX991" s="24">
        <v>488</v>
      </c>
      <c r="BY991" s="24">
        <v>555</v>
      </c>
      <c r="BZ991" s="24">
        <v>17</v>
      </c>
      <c r="CA991" s="24">
        <v>209</v>
      </c>
      <c r="CB991" s="24">
        <v>296</v>
      </c>
    </row>
    <row r="992" spans="2:80" ht="15" x14ac:dyDescent="0.25">
      <c r="B992" s="24">
        <v>531</v>
      </c>
      <c r="C992" s="24">
        <v>502</v>
      </c>
      <c r="D992" s="24">
        <v>623</v>
      </c>
      <c r="E992" s="24">
        <v>594</v>
      </c>
      <c r="F992" s="24">
        <v>565</v>
      </c>
      <c r="G992" s="24">
        <v>422</v>
      </c>
      <c r="H992" s="24">
        <v>393</v>
      </c>
      <c r="I992" s="24">
        <v>489</v>
      </c>
      <c r="J992" s="24">
        <v>460</v>
      </c>
      <c r="K992" s="24">
        <v>426</v>
      </c>
      <c r="L992" s="24">
        <v>288</v>
      </c>
      <c r="M992" s="24">
        <v>259</v>
      </c>
      <c r="N992" s="24">
        <v>355</v>
      </c>
      <c r="O992" s="24">
        <v>346</v>
      </c>
      <c r="P992" s="24">
        <v>317</v>
      </c>
      <c r="Q992" s="24">
        <v>154</v>
      </c>
      <c r="R992" s="24">
        <v>150</v>
      </c>
      <c r="S992" s="24">
        <v>241</v>
      </c>
      <c r="T992" s="24">
        <v>212</v>
      </c>
      <c r="U992" s="24">
        <v>183</v>
      </c>
      <c r="V992" s="24">
        <v>45</v>
      </c>
      <c r="W992" s="24">
        <v>11</v>
      </c>
      <c r="X992" s="24">
        <v>107</v>
      </c>
      <c r="Y992" s="24">
        <v>78</v>
      </c>
      <c r="Z992" s="24">
        <v>74</v>
      </c>
      <c r="AC992" s="24">
        <v>554</v>
      </c>
      <c r="AD992" s="24">
        <v>618</v>
      </c>
      <c r="AE992" s="24">
        <v>507</v>
      </c>
      <c r="AF992" s="24">
        <v>590</v>
      </c>
      <c r="AG992" s="24">
        <v>546</v>
      </c>
      <c r="AH992" s="24">
        <v>450</v>
      </c>
      <c r="AI992" s="24">
        <v>489</v>
      </c>
      <c r="AJ992" s="24">
        <v>378</v>
      </c>
      <c r="AK992" s="24">
        <v>456</v>
      </c>
      <c r="AL992" s="24">
        <v>417</v>
      </c>
      <c r="AM992" s="24">
        <v>316</v>
      </c>
      <c r="AN992" s="24">
        <v>360</v>
      </c>
      <c r="AO992" s="24">
        <v>274</v>
      </c>
      <c r="AP992" s="24">
        <v>327</v>
      </c>
      <c r="AQ992" s="24">
        <v>288</v>
      </c>
      <c r="AR992" s="24">
        <v>187</v>
      </c>
      <c r="AS992" s="24">
        <v>226</v>
      </c>
      <c r="AT992" s="24">
        <v>145</v>
      </c>
      <c r="AU992" s="24">
        <v>223</v>
      </c>
      <c r="AV992" s="24">
        <v>159</v>
      </c>
      <c r="AW992" s="24">
        <v>58</v>
      </c>
      <c r="AX992" s="24">
        <v>122</v>
      </c>
      <c r="AY992" s="24">
        <v>11</v>
      </c>
      <c r="AZ992" s="24">
        <v>94</v>
      </c>
      <c r="BA992" s="24">
        <v>30</v>
      </c>
      <c r="BD992" s="24">
        <v>110</v>
      </c>
      <c r="BE992" s="24">
        <v>197</v>
      </c>
      <c r="BF992" s="24">
        <v>264</v>
      </c>
      <c r="BG992" s="24">
        <v>451</v>
      </c>
      <c r="BH992" s="24">
        <v>543</v>
      </c>
      <c r="BI992" s="24">
        <v>412</v>
      </c>
      <c r="BJ992" s="24">
        <v>604</v>
      </c>
      <c r="BK992" s="24">
        <v>66</v>
      </c>
      <c r="BL992" s="24">
        <v>133</v>
      </c>
      <c r="BM992" s="24">
        <v>350</v>
      </c>
      <c r="BN992" s="24">
        <v>219</v>
      </c>
      <c r="BO992" s="24">
        <v>281</v>
      </c>
      <c r="BP992" s="24">
        <v>498</v>
      </c>
      <c r="BQ992" s="24">
        <v>565</v>
      </c>
      <c r="BR992" s="24">
        <v>2</v>
      </c>
      <c r="BS992" s="24">
        <v>521</v>
      </c>
      <c r="BT992" s="24">
        <v>88</v>
      </c>
      <c r="BU992" s="24">
        <v>155</v>
      </c>
      <c r="BV992" s="24">
        <v>367</v>
      </c>
      <c r="BW992" s="24">
        <v>434</v>
      </c>
      <c r="BX992" s="24">
        <v>303</v>
      </c>
      <c r="BY992" s="24">
        <v>395</v>
      </c>
      <c r="BZ992" s="24">
        <v>582</v>
      </c>
      <c r="CA992" s="24">
        <v>49</v>
      </c>
      <c r="CB992" s="24">
        <v>236</v>
      </c>
    </row>
    <row r="993" spans="2:80" ht="15" x14ac:dyDescent="0.25">
      <c r="B993" s="24">
        <v>619</v>
      </c>
      <c r="C993" s="24">
        <v>590</v>
      </c>
      <c r="D993" s="24">
        <v>556</v>
      </c>
      <c r="E993" s="24">
        <v>527</v>
      </c>
      <c r="F993" s="24">
        <v>523</v>
      </c>
      <c r="G993" s="24">
        <v>485</v>
      </c>
      <c r="H993" s="24">
        <v>451</v>
      </c>
      <c r="I993" s="24">
        <v>447</v>
      </c>
      <c r="J993" s="24">
        <v>418</v>
      </c>
      <c r="K993" s="24">
        <v>389</v>
      </c>
      <c r="L993" s="24">
        <v>371</v>
      </c>
      <c r="M993" s="24">
        <v>342</v>
      </c>
      <c r="N993" s="24">
        <v>313</v>
      </c>
      <c r="O993" s="24">
        <v>284</v>
      </c>
      <c r="P993" s="24">
        <v>255</v>
      </c>
      <c r="Q993" s="24">
        <v>237</v>
      </c>
      <c r="R993" s="24">
        <v>208</v>
      </c>
      <c r="S993" s="24">
        <v>179</v>
      </c>
      <c r="T993" s="24">
        <v>175</v>
      </c>
      <c r="U993" s="24">
        <v>141</v>
      </c>
      <c r="V993" s="24">
        <v>103</v>
      </c>
      <c r="W993" s="24">
        <v>99</v>
      </c>
      <c r="X993" s="24">
        <v>70</v>
      </c>
      <c r="Y993" s="24">
        <v>36</v>
      </c>
      <c r="Z993" s="24">
        <v>7</v>
      </c>
      <c r="AC993" s="24">
        <v>607</v>
      </c>
      <c r="AD993" s="24">
        <v>579</v>
      </c>
      <c r="AE993" s="24">
        <v>571</v>
      </c>
      <c r="AF993" s="24">
        <v>543</v>
      </c>
      <c r="AG993" s="24">
        <v>515</v>
      </c>
      <c r="AH993" s="24">
        <v>478</v>
      </c>
      <c r="AI993" s="24">
        <v>475</v>
      </c>
      <c r="AJ993" s="24">
        <v>442</v>
      </c>
      <c r="AK993" s="24">
        <v>414</v>
      </c>
      <c r="AL993" s="24">
        <v>381</v>
      </c>
      <c r="AM993" s="24">
        <v>374</v>
      </c>
      <c r="AN993" s="24">
        <v>341</v>
      </c>
      <c r="AO993" s="24">
        <v>313</v>
      </c>
      <c r="AP993" s="24">
        <v>285</v>
      </c>
      <c r="AQ993" s="24">
        <v>252</v>
      </c>
      <c r="AR993" s="24">
        <v>245</v>
      </c>
      <c r="AS993" s="24">
        <v>212</v>
      </c>
      <c r="AT993" s="24">
        <v>184</v>
      </c>
      <c r="AU993" s="24">
        <v>151</v>
      </c>
      <c r="AV993" s="24">
        <v>148</v>
      </c>
      <c r="AW993" s="24">
        <v>111</v>
      </c>
      <c r="AX993" s="24">
        <v>83</v>
      </c>
      <c r="AY993" s="24">
        <v>55</v>
      </c>
      <c r="AZ993" s="24">
        <v>47</v>
      </c>
      <c r="BA993" s="24">
        <v>19</v>
      </c>
      <c r="BD993" s="24">
        <v>575</v>
      </c>
      <c r="BE993" s="24">
        <v>12</v>
      </c>
      <c r="BF993" s="24">
        <v>204</v>
      </c>
      <c r="BG993" s="24">
        <v>291</v>
      </c>
      <c r="BH993" s="24">
        <v>483</v>
      </c>
      <c r="BI993" s="24">
        <v>352</v>
      </c>
      <c r="BJ993" s="24">
        <v>444</v>
      </c>
      <c r="BK993" s="24">
        <v>506</v>
      </c>
      <c r="BL993" s="24">
        <v>98</v>
      </c>
      <c r="BM993" s="24">
        <v>165</v>
      </c>
      <c r="BN993" s="24">
        <v>34</v>
      </c>
      <c r="BO993" s="24">
        <v>246</v>
      </c>
      <c r="BP993" s="24">
        <v>313</v>
      </c>
      <c r="BQ993" s="24">
        <v>380</v>
      </c>
      <c r="BR993" s="24">
        <v>592</v>
      </c>
      <c r="BS993" s="24">
        <v>461</v>
      </c>
      <c r="BT993" s="24">
        <v>528</v>
      </c>
      <c r="BU993" s="24">
        <v>120</v>
      </c>
      <c r="BV993" s="24">
        <v>182</v>
      </c>
      <c r="BW993" s="24">
        <v>274</v>
      </c>
      <c r="BX993" s="24">
        <v>143</v>
      </c>
      <c r="BY993" s="24">
        <v>335</v>
      </c>
      <c r="BZ993" s="24">
        <v>422</v>
      </c>
      <c r="CA993" s="24">
        <v>614</v>
      </c>
      <c r="CB993" s="24">
        <v>51</v>
      </c>
    </row>
    <row r="994" spans="2:80" ht="15" x14ac:dyDescent="0.25">
      <c r="B994" s="24">
        <v>552</v>
      </c>
      <c r="C994" s="24">
        <v>548</v>
      </c>
      <c r="D994" s="24">
        <v>519</v>
      </c>
      <c r="E994" s="24">
        <v>615</v>
      </c>
      <c r="F994" s="24">
        <v>581</v>
      </c>
      <c r="G994" s="24">
        <v>443</v>
      </c>
      <c r="H994" s="24">
        <v>414</v>
      </c>
      <c r="I994" s="24">
        <v>385</v>
      </c>
      <c r="J994" s="24">
        <v>476</v>
      </c>
      <c r="K994" s="24">
        <v>472</v>
      </c>
      <c r="L994" s="24">
        <v>309</v>
      </c>
      <c r="M994" s="24">
        <v>280</v>
      </c>
      <c r="N994" s="24">
        <v>271</v>
      </c>
      <c r="O994" s="24">
        <v>367</v>
      </c>
      <c r="P994" s="24">
        <v>338</v>
      </c>
      <c r="Q994" s="24">
        <v>200</v>
      </c>
      <c r="R994" s="24">
        <v>166</v>
      </c>
      <c r="S994" s="24">
        <v>137</v>
      </c>
      <c r="T994" s="24">
        <v>233</v>
      </c>
      <c r="U994" s="24">
        <v>204</v>
      </c>
      <c r="V994" s="24">
        <v>61</v>
      </c>
      <c r="W994" s="24">
        <v>32</v>
      </c>
      <c r="X994" s="24">
        <v>3</v>
      </c>
      <c r="Y994" s="24">
        <v>124</v>
      </c>
      <c r="Z994" s="24">
        <v>95</v>
      </c>
      <c r="AC994" s="24">
        <v>596</v>
      </c>
      <c r="AD994" s="24">
        <v>532</v>
      </c>
      <c r="AE994" s="24">
        <v>615</v>
      </c>
      <c r="AF994" s="24">
        <v>504</v>
      </c>
      <c r="AG994" s="24">
        <v>568</v>
      </c>
      <c r="AH994" s="24">
        <v>467</v>
      </c>
      <c r="AI994" s="24">
        <v>403</v>
      </c>
      <c r="AJ994" s="24">
        <v>481</v>
      </c>
      <c r="AK994" s="24">
        <v>400</v>
      </c>
      <c r="AL994" s="24">
        <v>439</v>
      </c>
      <c r="AM994" s="24">
        <v>338</v>
      </c>
      <c r="AN994" s="24">
        <v>299</v>
      </c>
      <c r="AO994" s="24">
        <v>352</v>
      </c>
      <c r="AP994" s="24">
        <v>266</v>
      </c>
      <c r="AQ994" s="24">
        <v>310</v>
      </c>
      <c r="AR994" s="24">
        <v>209</v>
      </c>
      <c r="AS994" s="24">
        <v>170</v>
      </c>
      <c r="AT994" s="24">
        <v>248</v>
      </c>
      <c r="AU994" s="24">
        <v>137</v>
      </c>
      <c r="AV994" s="24">
        <v>176</v>
      </c>
      <c r="AW994" s="24">
        <v>80</v>
      </c>
      <c r="AX994" s="24">
        <v>36</v>
      </c>
      <c r="AY994" s="24">
        <v>119</v>
      </c>
      <c r="AZ994" s="24">
        <v>8</v>
      </c>
      <c r="BA994" s="24">
        <v>72</v>
      </c>
      <c r="BD994" s="24">
        <v>390</v>
      </c>
      <c r="BE994" s="24">
        <v>577</v>
      </c>
      <c r="BF994" s="24">
        <v>44</v>
      </c>
      <c r="BG994" s="24">
        <v>231</v>
      </c>
      <c r="BH994" s="24">
        <v>323</v>
      </c>
      <c r="BI994" s="24">
        <v>192</v>
      </c>
      <c r="BJ994" s="24">
        <v>259</v>
      </c>
      <c r="BK994" s="24">
        <v>471</v>
      </c>
      <c r="BL994" s="24">
        <v>538</v>
      </c>
      <c r="BM994" s="24">
        <v>105</v>
      </c>
      <c r="BN994" s="24">
        <v>624</v>
      </c>
      <c r="BO994" s="24">
        <v>61</v>
      </c>
      <c r="BP994" s="24">
        <v>128</v>
      </c>
      <c r="BQ994" s="24">
        <v>345</v>
      </c>
      <c r="BR994" s="24">
        <v>407</v>
      </c>
      <c r="BS994" s="24">
        <v>276</v>
      </c>
      <c r="BT994" s="24">
        <v>493</v>
      </c>
      <c r="BU994" s="24">
        <v>560</v>
      </c>
      <c r="BV994" s="24">
        <v>22</v>
      </c>
      <c r="BW994" s="24">
        <v>214</v>
      </c>
      <c r="BX994" s="24">
        <v>83</v>
      </c>
      <c r="BY994" s="24">
        <v>175</v>
      </c>
      <c r="BZ994" s="24">
        <v>362</v>
      </c>
      <c r="CA994" s="24">
        <v>429</v>
      </c>
      <c r="CB994" s="24">
        <v>516</v>
      </c>
    </row>
    <row r="995" spans="2:80" ht="15" x14ac:dyDescent="0.25">
      <c r="B995" s="24">
        <v>515</v>
      </c>
      <c r="C995" s="24">
        <v>606</v>
      </c>
      <c r="D995" s="24">
        <v>577</v>
      </c>
      <c r="E995" s="24">
        <v>573</v>
      </c>
      <c r="F995" s="24">
        <v>544</v>
      </c>
      <c r="G995" s="24">
        <v>376</v>
      </c>
      <c r="H995" s="24">
        <v>497</v>
      </c>
      <c r="I995" s="24">
        <v>468</v>
      </c>
      <c r="J995" s="24">
        <v>439</v>
      </c>
      <c r="K995" s="24">
        <v>410</v>
      </c>
      <c r="L995" s="24">
        <v>267</v>
      </c>
      <c r="M995" s="24">
        <v>363</v>
      </c>
      <c r="N995" s="24">
        <v>334</v>
      </c>
      <c r="O995" s="24">
        <v>305</v>
      </c>
      <c r="P995" s="24">
        <v>296</v>
      </c>
      <c r="Q995" s="24">
        <v>133</v>
      </c>
      <c r="R995" s="24">
        <v>229</v>
      </c>
      <c r="S995" s="24">
        <v>225</v>
      </c>
      <c r="T995" s="24">
        <v>191</v>
      </c>
      <c r="U995" s="24">
        <v>162</v>
      </c>
      <c r="V995" s="24">
        <v>24</v>
      </c>
      <c r="W995" s="24">
        <v>120</v>
      </c>
      <c r="X995" s="24">
        <v>86</v>
      </c>
      <c r="Y995" s="24">
        <v>57</v>
      </c>
      <c r="Z995" s="24">
        <v>28</v>
      </c>
      <c r="AC995" s="24">
        <v>518</v>
      </c>
      <c r="AD995" s="24">
        <v>565</v>
      </c>
      <c r="AE995" s="24">
        <v>529</v>
      </c>
      <c r="AF995" s="24">
        <v>621</v>
      </c>
      <c r="AG995" s="24">
        <v>582</v>
      </c>
      <c r="AH995" s="24">
        <v>389</v>
      </c>
      <c r="AI995" s="24">
        <v>431</v>
      </c>
      <c r="AJ995" s="24">
        <v>425</v>
      </c>
      <c r="AK995" s="24">
        <v>492</v>
      </c>
      <c r="AL995" s="24">
        <v>453</v>
      </c>
      <c r="AM995" s="24">
        <v>260</v>
      </c>
      <c r="AN995" s="24">
        <v>302</v>
      </c>
      <c r="AO995" s="24">
        <v>291</v>
      </c>
      <c r="AP995" s="24">
        <v>363</v>
      </c>
      <c r="AQ995" s="24">
        <v>349</v>
      </c>
      <c r="AR995" s="24">
        <v>126</v>
      </c>
      <c r="AS995" s="24">
        <v>198</v>
      </c>
      <c r="AT995" s="24">
        <v>162</v>
      </c>
      <c r="AU995" s="24">
        <v>234</v>
      </c>
      <c r="AV995" s="24">
        <v>220</v>
      </c>
      <c r="AW995" s="24">
        <v>22</v>
      </c>
      <c r="AX995" s="24">
        <v>69</v>
      </c>
      <c r="AY995" s="24">
        <v>33</v>
      </c>
      <c r="AZ995" s="24">
        <v>105</v>
      </c>
      <c r="BA995" s="24">
        <v>86</v>
      </c>
      <c r="BD995" s="24">
        <v>330</v>
      </c>
      <c r="BE995" s="24">
        <v>417</v>
      </c>
      <c r="BF995" s="24">
        <v>609</v>
      </c>
      <c r="BG995" s="24">
        <v>71</v>
      </c>
      <c r="BH995" s="24">
        <v>138</v>
      </c>
      <c r="BI995" s="24">
        <v>7</v>
      </c>
      <c r="BJ995" s="24">
        <v>224</v>
      </c>
      <c r="BK995" s="24">
        <v>286</v>
      </c>
      <c r="BL995" s="24">
        <v>478</v>
      </c>
      <c r="BM995" s="24">
        <v>570</v>
      </c>
      <c r="BN995" s="24">
        <v>439</v>
      </c>
      <c r="BO995" s="24">
        <v>501</v>
      </c>
      <c r="BP995" s="24">
        <v>93</v>
      </c>
      <c r="BQ995" s="24">
        <v>160</v>
      </c>
      <c r="BR995" s="24">
        <v>372</v>
      </c>
      <c r="BS995" s="24">
        <v>241</v>
      </c>
      <c r="BT995" s="24">
        <v>308</v>
      </c>
      <c r="BU995" s="24">
        <v>400</v>
      </c>
      <c r="BV995" s="24">
        <v>587</v>
      </c>
      <c r="BW995" s="24">
        <v>29</v>
      </c>
      <c r="BX995" s="24">
        <v>548</v>
      </c>
      <c r="BY995" s="24">
        <v>115</v>
      </c>
      <c r="BZ995" s="24">
        <v>177</v>
      </c>
      <c r="CA995" s="24">
        <v>269</v>
      </c>
      <c r="CB995" s="24">
        <v>456</v>
      </c>
    </row>
    <row r="996" spans="2:80" ht="15" x14ac:dyDescent="0.25">
      <c r="B996" s="24">
        <v>341</v>
      </c>
      <c r="C996" s="24">
        <v>312</v>
      </c>
      <c r="D996" s="24">
        <v>283</v>
      </c>
      <c r="E996" s="24">
        <v>254</v>
      </c>
      <c r="F996" s="24">
        <v>375</v>
      </c>
      <c r="G996" s="24">
        <v>207</v>
      </c>
      <c r="H996" s="24">
        <v>178</v>
      </c>
      <c r="I996" s="24">
        <v>174</v>
      </c>
      <c r="J996" s="24">
        <v>145</v>
      </c>
      <c r="K996" s="24">
        <v>236</v>
      </c>
      <c r="L996" s="24">
        <v>98</v>
      </c>
      <c r="M996" s="24">
        <v>69</v>
      </c>
      <c r="N996" s="24">
        <v>40</v>
      </c>
      <c r="O996" s="24">
        <v>6</v>
      </c>
      <c r="P996" s="24">
        <v>102</v>
      </c>
      <c r="Q996" s="24">
        <v>589</v>
      </c>
      <c r="R996" s="24">
        <v>560</v>
      </c>
      <c r="S996" s="24">
        <v>526</v>
      </c>
      <c r="T996" s="24">
        <v>522</v>
      </c>
      <c r="U996" s="24">
        <v>618</v>
      </c>
      <c r="V996" s="24">
        <v>455</v>
      </c>
      <c r="W996" s="24">
        <v>446</v>
      </c>
      <c r="X996" s="24">
        <v>417</v>
      </c>
      <c r="Y996" s="24">
        <v>388</v>
      </c>
      <c r="Z996" s="24">
        <v>484</v>
      </c>
      <c r="AC996" s="24">
        <v>402</v>
      </c>
      <c r="AD996" s="24">
        <v>388</v>
      </c>
      <c r="AE996" s="24">
        <v>460</v>
      </c>
      <c r="AF996" s="24">
        <v>449</v>
      </c>
      <c r="AG996" s="24">
        <v>491</v>
      </c>
      <c r="AH996" s="24">
        <v>165</v>
      </c>
      <c r="AI996" s="24">
        <v>146</v>
      </c>
      <c r="AJ996" s="24">
        <v>218</v>
      </c>
      <c r="AK996" s="24">
        <v>182</v>
      </c>
      <c r="AL996" s="24">
        <v>229</v>
      </c>
      <c r="AM996" s="24">
        <v>544</v>
      </c>
      <c r="AN996" s="24">
        <v>505</v>
      </c>
      <c r="AO996" s="24">
        <v>597</v>
      </c>
      <c r="AP996" s="24">
        <v>561</v>
      </c>
      <c r="AQ996" s="24">
        <v>608</v>
      </c>
      <c r="AR996" s="24">
        <v>31</v>
      </c>
      <c r="AS996" s="24">
        <v>17</v>
      </c>
      <c r="AT996" s="24">
        <v>89</v>
      </c>
      <c r="AU996" s="24">
        <v>53</v>
      </c>
      <c r="AV996" s="24">
        <v>125</v>
      </c>
      <c r="AW996" s="24">
        <v>298</v>
      </c>
      <c r="AX996" s="24">
        <v>259</v>
      </c>
      <c r="AY996" s="24">
        <v>326</v>
      </c>
      <c r="AZ996" s="24">
        <v>320</v>
      </c>
      <c r="BA996" s="24">
        <v>362</v>
      </c>
      <c r="BD996" s="24">
        <v>617</v>
      </c>
      <c r="BE996" s="24">
        <v>59</v>
      </c>
      <c r="BF996" s="24">
        <v>146</v>
      </c>
      <c r="BG996" s="24">
        <v>338</v>
      </c>
      <c r="BH996" s="24">
        <v>405</v>
      </c>
      <c r="BI996" s="24">
        <v>299</v>
      </c>
      <c r="BJ996" s="24">
        <v>486</v>
      </c>
      <c r="BK996" s="24">
        <v>553</v>
      </c>
      <c r="BL996" s="24">
        <v>20</v>
      </c>
      <c r="BM996" s="24">
        <v>207</v>
      </c>
      <c r="BN996" s="24">
        <v>76</v>
      </c>
      <c r="BO996" s="24">
        <v>168</v>
      </c>
      <c r="BP996" s="24">
        <v>360</v>
      </c>
      <c r="BQ996" s="24">
        <v>447</v>
      </c>
      <c r="BR996" s="24">
        <v>514</v>
      </c>
      <c r="BS996" s="24">
        <v>383</v>
      </c>
      <c r="BT996" s="24">
        <v>600</v>
      </c>
      <c r="BU996" s="24">
        <v>37</v>
      </c>
      <c r="BV996" s="24">
        <v>229</v>
      </c>
      <c r="BW996" s="24">
        <v>316</v>
      </c>
      <c r="BX996" s="24">
        <v>190</v>
      </c>
      <c r="BY996" s="24">
        <v>252</v>
      </c>
      <c r="BZ996" s="24">
        <v>469</v>
      </c>
      <c r="CA996" s="24">
        <v>531</v>
      </c>
      <c r="CB996" s="24">
        <v>123</v>
      </c>
    </row>
    <row r="997" spans="2:80" ht="15" x14ac:dyDescent="0.25">
      <c r="B997" s="24">
        <v>279</v>
      </c>
      <c r="C997" s="24">
        <v>275</v>
      </c>
      <c r="D997" s="24">
        <v>366</v>
      </c>
      <c r="E997" s="24">
        <v>337</v>
      </c>
      <c r="F997" s="24">
        <v>308</v>
      </c>
      <c r="G997" s="24">
        <v>170</v>
      </c>
      <c r="H997" s="24">
        <v>136</v>
      </c>
      <c r="I997" s="24">
        <v>232</v>
      </c>
      <c r="J997" s="24">
        <v>203</v>
      </c>
      <c r="K997" s="24">
        <v>199</v>
      </c>
      <c r="L997" s="24">
        <v>31</v>
      </c>
      <c r="M997" s="24">
        <v>2</v>
      </c>
      <c r="N997" s="24">
        <v>123</v>
      </c>
      <c r="O997" s="24">
        <v>94</v>
      </c>
      <c r="P997" s="24">
        <v>65</v>
      </c>
      <c r="Q997" s="24">
        <v>547</v>
      </c>
      <c r="R997" s="24">
        <v>518</v>
      </c>
      <c r="S997" s="24">
        <v>614</v>
      </c>
      <c r="T997" s="24">
        <v>585</v>
      </c>
      <c r="U997" s="24">
        <v>551</v>
      </c>
      <c r="V997" s="24">
        <v>413</v>
      </c>
      <c r="W997" s="24">
        <v>384</v>
      </c>
      <c r="X997" s="24">
        <v>480</v>
      </c>
      <c r="Y997" s="24">
        <v>471</v>
      </c>
      <c r="Z997" s="24">
        <v>442</v>
      </c>
      <c r="AC997" s="24">
        <v>441</v>
      </c>
      <c r="AD997" s="24">
        <v>485</v>
      </c>
      <c r="AE997" s="24">
        <v>399</v>
      </c>
      <c r="AF997" s="24">
        <v>452</v>
      </c>
      <c r="AG997" s="24">
        <v>413</v>
      </c>
      <c r="AH997" s="24">
        <v>179</v>
      </c>
      <c r="AI997" s="24">
        <v>243</v>
      </c>
      <c r="AJ997" s="24">
        <v>132</v>
      </c>
      <c r="AK997" s="24">
        <v>215</v>
      </c>
      <c r="AL997" s="24">
        <v>171</v>
      </c>
      <c r="AM997" s="24">
        <v>558</v>
      </c>
      <c r="AN997" s="24">
        <v>622</v>
      </c>
      <c r="AO997" s="24">
        <v>511</v>
      </c>
      <c r="AP997" s="24">
        <v>594</v>
      </c>
      <c r="AQ997" s="24">
        <v>530</v>
      </c>
      <c r="AR997" s="24">
        <v>75</v>
      </c>
      <c r="AS997" s="24">
        <v>114</v>
      </c>
      <c r="AT997" s="24">
        <v>3</v>
      </c>
      <c r="AU997" s="24">
        <v>81</v>
      </c>
      <c r="AV997" s="24">
        <v>42</v>
      </c>
      <c r="AW997" s="24">
        <v>312</v>
      </c>
      <c r="AX997" s="24">
        <v>351</v>
      </c>
      <c r="AY997" s="24">
        <v>270</v>
      </c>
      <c r="AZ997" s="24">
        <v>348</v>
      </c>
      <c r="BA997" s="24">
        <v>284</v>
      </c>
      <c r="BD997" s="24">
        <v>432</v>
      </c>
      <c r="BE997" s="24">
        <v>524</v>
      </c>
      <c r="BF997" s="24">
        <v>86</v>
      </c>
      <c r="BG997" s="24">
        <v>153</v>
      </c>
      <c r="BH997" s="24">
        <v>370</v>
      </c>
      <c r="BI997" s="24">
        <v>239</v>
      </c>
      <c r="BJ997" s="24">
        <v>301</v>
      </c>
      <c r="BK997" s="24">
        <v>393</v>
      </c>
      <c r="BL997" s="24">
        <v>585</v>
      </c>
      <c r="BM997" s="24">
        <v>47</v>
      </c>
      <c r="BN997" s="24">
        <v>541</v>
      </c>
      <c r="BO997" s="24">
        <v>108</v>
      </c>
      <c r="BP997" s="24">
        <v>200</v>
      </c>
      <c r="BQ997" s="24">
        <v>262</v>
      </c>
      <c r="BR997" s="24">
        <v>454</v>
      </c>
      <c r="BS997" s="24">
        <v>348</v>
      </c>
      <c r="BT997" s="24">
        <v>415</v>
      </c>
      <c r="BU997" s="24">
        <v>602</v>
      </c>
      <c r="BV997" s="24">
        <v>69</v>
      </c>
      <c r="BW997" s="24">
        <v>131</v>
      </c>
      <c r="BX997" s="24">
        <v>5</v>
      </c>
      <c r="BY997" s="24">
        <v>217</v>
      </c>
      <c r="BZ997" s="24">
        <v>284</v>
      </c>
      <c r="CA997" s="24">
        <v>496</v>
      </c>
      <c r="CB997" s="24">
        <v>563</v>
      </c>
    </row>
    <row r="998" spans="2:80" ht="15" x14ac:dyDescent="0.25">
      <c r="B998" s="24">
        <v>362</v>
      </c>
      <c r="C998" s="24">
        <v>333</v>
      </c>
      <c r="D998" s="24">
        <v>304</v>
      </c>
      <c r="E998" s="24">
        <v>300</v>
      </c>
      <c r="F998" s="24">
        <v>266</v>
      </c>
      <c r="G998" s="24">
        <v>228</v>
      </c>
      <c r="H998" s="24">
        <v>224</v>
      </c>
      <c r="I998" s="24">
        <v>195</v>
      </c>
      <c r="J998" s="24">
        <v>161</v>
      </c>
      <c r="K998" s="24">
        <v>132</v>
      </c>
      <c r="L998" s="24">
        <v>119</v>
      </c>
      <c r="M998" s="24">
        <v>90</v>
      </c>
      <c r="N998" s="24">
        <v>56</v>
      </c>
      <c r="O998" s="24">
        <v>27</v>
      </c>
      <c r="P998" s="24">
        <v>23</v>
      </c>
      <c r="Q998" s="24">
        <v>610</v>
      </c>
      <c r="R998" s="24">
        <v>576</v>
      </c>
      <c r="S998" s="24">
        <v>572</v>
      </c>
      <c r="T998" s="24">
        <v>543</v>
      </c>
      <c r="U998" s="24">
        <v>514</v>
      </c>
      <c r="V998" s="24">
        <v>496</v>
      </c>
      <c r="W998" s="24">
        <v>467</v>
      </c>
      <c r="X998" s="24">
        <v>438</v>
      </c>
      <c r="Y998" s="24">
        <v>409</v>
      </c>
      <c r="Z998" s="24">
        <v>380</v>
      </c>
      <c r="AC998" s="24">
        <v>499</v>
      </c>
      <c r="AD998" s="24">
        <v>466</v>
      </c>
      <c r="AE998" s="24">
        <v>438</v>
      </c>
      <c r="AF998" s="24">
        <v>410</v>
      </c>
      <c r="AG998" s="24">
        <v>377</v>
      </c>
      <c r="AH998" s="24">
        <v>232</v>
      </c>
      <c r="AI998" s="24">
        <v>204</v>
      </c>
      <c r="AJ998" s="24">
        <v>196</v>
      </c>
      <c r="AK998" s="24">
        <v>168</v>
      </c>
      <c r="AL998" s="24">
        <v>140</v>
      </c>
      <c r="AM998" s="24">
        <v>611</v>
      </c>
      <c r="AN998" s="24">
        <v>583</v>
      </c>
      <c r="AO998" s="24">
        <v>555</v>
      </c>
      <c r="AP998" s="24">
        <v>547</v>
      </c>
      <c r="AQ998" s="24">
        <v>519</v>
      </c>
      <c r="AR998" s="24">
        <v>103</v>
      </c>
      <c r="AS998" s="24">
        <v>100</v>
      </c>
      <c r="AT998" s="24">
        <v>67</v>
      </c>
      <c r="AU998" s="24">
        <v>39</v>
      </c>
      <c r="AV998" s="24">
        <v>6</v>
      </c>
      <c r="AW998" s="24">
        <v>370</v>
      </c>
      <c r="AX998" s="24">
        <v>337</v>
      </c>
      <c r="AY998" s="24">
        <v>309</v>
      </c>
      <c r="AZ998" s="24">
        <v>276</v>
      </c>
      <c r="BA998" s="24">
        <v>273</v>
      </c>
      <c r="BD998" s="24">
        <v>272</v>
      </c>
      <c r="BE998" s="24">
        <v>464</v>
      </c>
      <c r="BF998" s="24">
        <v>526</v>
      </c>
      <c r="BG998" s="24">
        <v>118</v>
      </c>
      <c r="BH998" s="24">
        <v>185</v>
      </c>
      <c r="BI998" s="24">
        <v>54</v>
      </c>
      <c r="BJ998" s="24">
        <v>141</v>
      </c>
      <c r="BK998" s="24">
        <v>333</v>
      </c>
      <c r="BL998" s="24">
        <v>425</v>
      </c>
      <c r="BM998" s="24">
        <v>612</v>
      </c>
      <c r="BN998" s="24">
        <v>481</v>
      </c>
      <c r="BO998" s="24">
        <v>573</v>
      </c>
      <c r="BP998" s="24">
        <v>15</v>
      </c>
      <c r="BQ998" s="24">
        <v>202</v>
      </c>
      <c r="BR998" s="24">
        <v>294</v>
      </c>
      <c r="BS998" s="24">
        <v>163</v>
      </c>
      <c r="BT998" s="24">
        <v>355</v>
      </c>
      <c r="BU998" s="24">
        <v>442</v>
      </c>
      <c r="BV998" s="24">
        <v>509</v>
      </c>
      <c r="BW998" s="24">
        <v>96</v>
      </c>
      <c r="BX998" s="24">
        <v>595</v>
      </c>
      <c r="BY998" s="24">
        <v>32</v>
      </c>
      <c r="BZ998" s="24">
        <v>249</v>
      </c>
      <c r="CA998" s="24">
        <v>311</v>
      </c>
      <c r="CB998" s="24">
        <v>378</v>
      </c>
    </row>
    <row r="999" spans="2:80" ht="15" x14ac:dyDescent="0.25">
      <c r="B999" s="24">
        <v>325</v>
      </c>
      <c r="C999" s="24">
        <v>291</v>
      </c>
      <c r="D999" s="24">
        <v>262</v>
      </c>
      <c r="E999" s="24">
        <v>358</v>
      </c>
      <c r="F999" s="24">
        <v>329</v>
      </c>
      <c r="G999" s="24">
        <v>186</v>
      </c>
      <c r="H999" s="24">
        <v>157</v>
      </c>
      <c r="I999" s="24">
        <v>128</v>
      </c>
      <c r="J999" s="24">
        <v>249</v>
      </c>
      <c r="K999" s="24">
        <v>220</v>
      </c>
      <c r="L999" s="24">
        <v>52</v>
      </c>
      <c r="M999" s="24">
        <v>48</v>
      </c>
      <c r="N999" s="24">
        <v>19</v>
      </c>
      <c r="O999" s="24">
        <v>115</v>
      </c>
      <c r="P999" s="24">
        <v>81</v>
      </c>
      <c r="Q999" s="24">
        <v>568</v>
      </c>
      <c r="R999" s="24">
        <v>539</v>
      </c>
      <c r="S999" s="24">
        <v>510</v>
      </c>
      <c r="T999" s="24">
        <v>601</v>
      </c>
      <c r="U999" s="24">
        <v>597</v>
      </c>
      <c r="V999" s="24">
        <v>434</v>
      </c>
      <c r="W999" s="24">
        <v>405</v>
      </c>
      <c r="X999" s="24">
        <v>396</v>
      </c>
      <c r="Y999" s="24">
        <v>492</v>
      </c>
      <c r="Z999" s="24">
        <v>463</v>
      </c>
      <c r="AC999" s="24">
        <v>463</v>
      </c>
      <c r="AD999" s="24">
        <v>424</v>
      </c>
      <c r="AE999" s="24">
        <v>477</v>
      </c>
      <c r="AF999" s="24">
        <v>391</v>
      </c>
      <c r="AG999" s="24">
        <v>435</v>
      </c>
      <c r="AH999" s="24">
        <v>221</v>
      </c>
      <c r="AI999" s="24">
        <v>157</v>
      </c>
      <c r="AJ999" s="24">
        <v>240</v>
      </c>
      <c r="AK999" s="24">
        <v>129</v>
      </c>
      <c r="AL999" s="24">
        <v>193</v>
      </c>
      <c r="AM999" s="24">
        <v>580</v>
      </c>
      <c r="AN999" s="24">
        <v>536</v>
      </c>
      <c r="AO999" s="24">
        <v>619</v>
      </c>
      <c r="AP999" s="24">
        <v>508</v>
      </c>
      <c r="AQ999" s="24">
        <v>572</v>
      </c>
      <c r="AR999" s="24">
        <v>92</v>
      </c>
      <c r="AS999" s="24">
        <v>28</v>
      </c>
      <c r="AT999" s="24">
        <v>106</v>
      </c>
      <c r="AU999" s="24">
        <v>25</v>
      </c>
      <c r="AV999" s="24">
        <v>64</v>
      </c>
      <c r="AW999" s="24">
        <v>334</v>
      </c>
      <c r="AX999" s="24">
        <v>295</v>
      </c>
      <c r="AY999" s="24">
        <v>373</v>
      </c>
      <c r="AZ999" s="24">
        <v>262</v>
      </c>
      <c r="BA999" s="24">
        <v>301</v>
      </c>
      <c r="BD999" s="24">
        <v>212</v>
      </c>
      <c r="BE999" s="24">
        <v>279</v>
      </c>
      <c r="BF999" s="24">
        <v>491</v>
      </c>
      <c r="BG999" s="24">
        <v>558</v>
      </c>
      <c r="BH999" s="24">
        <v>25</v>
      </c>
      <c r="BI999" s="24">
        <v>519</v>
      </c>
      <c r="BJ999" s="24">
        <v>81</v>
      </c>
      <c r="BK999" s="24">
        <v>173</v>
      </c>
      <c r="BL999" s="24">
        <v>365</v>
      </c>
      <c r="BM999" s="24">
        <v>427</v>
      </c>
      <c r="BN999" s="24">
        <v>321</v>
      </c>
      <c r="BO999" s="24">
        <v>388</v>
      </c>
      <c r="BP999" s="24">
        <v>580</v>
      </c>
      <c r="BQ999" s="24">
        <v>42</v>
      </c>
      <c r="BR999" s="24">
        <v>234</v>
      </c>
      <c r="BS999" s="24">
        <v>103</v>
      </c>
      <c r="BT999" s="24">
        <v>195</v>
      </c>
      <c r="BU999" s="24">
        <v>257</v>
      </c>
      <c r="BV999" s="24">
        <v>474</v>
      </c>
      <c r="BW999" s="24">
        <v>536</v>
      </c>
      <c r="BX999" s="24">
        <v>410</v>
      </c>
      <c r="BY999" s="24">
        <v>622</v>
      </c>
      <c r="BZ999" s="24">
        <v>64</v>
      </c>
      <c r="CA999" s="24">
        <v>126</v>
      </c>
      <c r="CB999" s="24">
        <v>343</v>
      </c>
    </row>
    <row r="1000" spans="2:80" ht="15" x14ac:dyDescent="0.25">
      <c r="B1000" s="24">
        <v>258</v>
      </c>
      <c r="C1000" s="24">
        <v>354</v>
      </c>
      <c r="D1000" s="24">
        <v>350</v>
      </c>
      <c r="E1000" s="24">
        <v>316</v>
      </c>
      <c r="F1000" s="24">
        <v>287</v>
      </c>
      <c r="G1000" s="24">
        <v>149</v>
      </c>
      <c r="H1000" s="24">
        <v>245</v>
      </c>
      <c r="I1000" s="24">
        <v>211</v>
      </c>
      <c r="J1000" s="24">
        <v>182</v>
      </c>
      <c r="K1000" s="24">
        <v>153</v>
      </c>
      <c r="L1000" s="24">
        <v>15</v>
      </c>
      <c r="M1000" s="24">
        <v>106</v>
      </c>
      <c r="N1000" s="24">
        <v>77</v>
      </c>
      <c r="O1000" s="24">
        <v>73</v>
      </c>
      <c r="P1000" s="24">
        <v>44</v>
      </c>
      <c r="Q1000" s="24">
        <v>501</v>
      </c>
      <c r="R1000" s="24">
        <v>622</v>
      </c>
      <c r="S1000" s="24">
        <v>593</v>
      </c>
      <c r="T1000" s="24">
        <v>564</v>
      </c>
      <c r="U1000" s="24">
        <v>535</v>
      </c>
      <c r="V1000" s="24">
        <v>392</v>
      </c>
      <c r="W1000" s="24">
        <v>488</v>
      </c>
      <c r="X1000" s="24">
        <v>459</v>
      </c>
      <c r="Y1000" s="24">
        <v>430</v>
      </c>
      <c r="Z1000" s="24">
        <v>421</v>
      </c>
      <c r="AC1000" s="24">
        <v>385</v>
      </c>
      <c r="AD1000" s="24">
        <v>427</v>
      </c>
      <c r="AE1000" s="24">
        <v>416</v>
      </c>
      <c r="AF1000" s="24">
        <v>488</v>
      </c>
      <c r="AG1000" s="24">
        <v>474</v>
      </c>
      <c r="AH1000" s="24">
        <v>143</v>
      </c>
      <c r="AI1000" s="24">
        <v>190</v>
      </c>
      <c r="AJ1000" s="24">
        <v>154</v>
      </c>
      <c r="AK1000" s="24">
        <v>246</v>
      </c>
      <c r="AL1000" s="24">
        <v>207</v>
      </c>
      <c r="AM1000" s="24">
        <v>522</v>
      </c>
      <c r="AN1000" s="24">
        <v>569</v>
      </c>
      <c r="AO1000" s="24">
        <v>533</v>
      </c>
      <c r="AP1000" s="24">
        <v>605</v>
      </c>
      <c r="AQ1000" s="24">
        <v>586</v>
      </c>
      <c r="AR1000" s="24">
        <v>14</v>
      </c>
      <c r="AS1000" s="24">
        <v>56</v>
      </c>
      <c r="AT1000" s="24">
        <v>50</v>
      </c>
      <c r="AU1000" s="24">
        <v>117</v>
      </c>
      <c r="AV1000" s="24">
        <v>78</v>
      </c>
      <c r="AW1000" s="24">
        <v>251</v>
      </c>
      <c r="AX1000" s="24">
        <v>323</v>
      </c>
      <c r="AY1000" s="24">
        <v>287</v>
      </c>
      <c r="AZ1000" s="24">
        <v>359</v>
      </c>
      <c r="BA1000" s="24">
        <v>345</v>
      </c>
      <c r="BD1000" s="24">
        <v>27</v>
      </c>
      <c r="BE1000" s="24">
        <v>244</v>
      </c>
      <c r="BF1000" s="24">
        <v>306</v>
      </c>
      <c r="BG1000" s="24">
        <v>398</v>
      </c>
      <c r="BH1000" s="24">
        <v>590</v>
      </c>
      <c r="BI1000" s="24">
        <v>459</v>
      </c>
      <c r="BJ1000" s="24">
        <v>546</v>
      </c>
      <c r="BK1000" s="24">
        <v>113</v>
      </c>
      <c r="BL1000" s="24">
        <v>180</v>
      </c>
      <c r="BM1000" s="24">
        <v>267</v>
      </c>
      <c r="BN1000" s="24">
        <v>136</v>
      </c>
      <c r="BO1000" s="24">
        <v>328</v>
      </c>
      <c r="BP1000" s="24">
        <v>420</v>
      </c>
      <c r="BQ1000" s="24">
        <v>607</v>
      </c>
      <c r="BR1000" s="24">
        <v>74</v>
      </c>
      <c r="BS1000" s="24">
        <v>568</v>
      </c>
      <c r="BT1000" s="24">
        <v>10</v>
      </c>
      <c r="BU1000" s="24">
        <v>222</v>
      </c>
      <c r="BV1000" s="24">
        <v>289</v>
      </c>
      <c r="BW1000" s="24">
        <v>476</v>
      </c>
      <c r="BX1000" s="24">
        <v>375</v>
      </c>
      <c r="BY1000" s="24">
        <v>437</v>
      </c>
      <c r="BZ1000" s="24">
        <v>504</v>
      </c>
      <c r="CA1000" s="24">
        <v>91</v>
      </c>
      <c r="CB1000" s="24">
        <v>158</v>
      </c>
    </row>
    <row r="1001" spans="2:80" ht="15" x14ac:dyDescent="0.25">
      <c r="B1001" s="24">
        <v>89</v>
      </c>
      <c r="C1001" s="24">
        <v>60</v>
      </c>
      <c r="D1001" s="24">
        <v>26</v>
      </c>
      <c r="E1001" s="24">
        <v>22</v>
      </c>
      <c r="F1001" s="24">
        <v>118</v>
      </c>
      <c r="G1001" s="24">
        <v>580</v>
      </c>
      <c r="H1001" s="24">
        <v>571</v>
      </c>
      <c r="I1001" s="24">
        <v>542</v>
      </c>
      <c r="J1001" s="24">
        <v>513</v>
      </c>
      <c r="K1001" s="24">
        <v>609</v>
      </c>
      <c r="L1001" s="24">
        <v>466</v>
      </c>
      <c r="M1001" s="24">
        <v>437</v>
      </c>
      <c r="N1001" s="24">
        <v>408</v>
      </c>
      <c r="O1001" s="24">
        <v>379</v>
      </c>
      <c r="P1001" s="24">
        <v>500</v>
      </c>
      <c r="Q1001" s="24">
        <v>332</v>
      </c>
      <c r="R1001" s="24">
        <v>303</v>
      </c>
      <c r="S1001" s="24">
        <v>299</v>
      </c>
      <c r="T1001" s="24">
        <v>270</v>
      </c>
      <c r="U1001" s="24">
        <v>361</v>
      </c>
      <c r="V1001" s="24">
        <v>223</v>
      </c>
      <c r="W1001" s="24">
        <v>194</v>
      </c>
      <c r="X1001" s="24">
        <v>165</v>
      </c>
      <c r="Y1001" s="24">
        <v>131</v>
      </c>
      <c r="Z1001" s="24">
        <v>227</v>
      </c>
      <c r="AC1001" s="24">
        <v>48</v>
      </c>
      <c r="AD1001" s="24">
        <v>9</v>
      </c>
      <c r="AE1001" s="24">
        <v>76</v>
      </c>
      <c r="AF1001" s="24">
        <v>70</v>
      </c>
      <c r="AG1001" s="24">
        <v>112</v>
      </c>
      <c r="AH1001" s="24">
        <v>294</v>
      </c>
      <c r="AI1001" s="24">
        <v>255</v>
      </c>
      <c r="AJ1001" s="24">
        <v>347</v>
      </c>
      <c r="AK1001" s="24">
        <v>311</v>
      </c>
      <c r="AL1001" s="24">
        <v>358</v>
      </c>
      <c r="AM1001" s="24">
        <v>156</v>
      </c>
      <c r="AN1001" s="24">
        <v>142</v>
      </c>
      <c r="AO1001" s="24">
        <v>214</v>
      </c>
      <c r="AP1001" s="24">
        <v>178</v>
      </c>
      <c r="AQ1001" s="24">
        <v>250</v>
      </c>
      <c r="AR1001" s="24">
        <v>527</v>
      </c>
      <c r="AS1001" s="24">
        <v>513</v>
      </c>
      <c r="AT1001" s="24">
        <v>585</v>
      </c>
      <c r="AU1001" s="24">
        <v>574</v>
      </c>
      <c r="AV1001" s="24">
        <v>616</v>
      </c>
      <c r="AW1001" s="24">
        <v>415</v>
      </c>
      <c r="AX1001" s="24">
        <v>396</v>
      </c>
      <c r="AY1001" s="24">
        <v>468</v>
      </c>
      <c r="AZ1001" s="24">
        <v>432</v>
      </c>
      <c r="BA1001" s="24">
        <v>479</v>
      </c>
      <c r="BD1001" s="24">
        <v>319</v>
      </c>
      <c r="BE1001" s="24">
        <v>381</v>
      </c>
      <c r="BF1001" s="24">
        <v>598</v>
      </c>
      <c r="BG1001" s="24">
        <v>40</v>
      </c>
      <c r="BH1001" s="24">
        <v>227</v>
      </c>
      <c r="BI1001" s="24">
        <v>121</v>
      </c>
      <c r="BJ1001" s="24">
        <v>188</v>
      </c>
      <c r="BK1001" s="24">
        <v>255</v>
      </c>
      <c r="BL1001" s="24">
        <v>467</v>
      </c>
      <c r="BM1001" s="24">
        <v>534</v>
      </c>
      <c r="BN1001" s="24">
        <v>403</v>
      </c>
      <c r="BO1001" s="24">
        <v>620</v>
      </c>
      <c r="BP1001" s="24">
        <v>57</v>
      </c>
      <c r="BQ1001" s="24">
        <v>149</v>
      </c>
      <c r="BR1001" s="24">
        <v>336</v>
      </c>
      <c r="BS1001" s="24">
        <v>210</v>
      </c>
      <c r="BT1001" s="24">
        <v>297</v>
      </c>
      <c r="BU1001" s="24">
        <v>489</v>
      </c>
      <c r="BV1001" s="24">
        <v>551</v>
      </c>
      <c r="BW1001" s="24">
        <v>18</v>
      </c>
      <c r="BX1001" s="24">
        <v>512</v>
      </c>
      <c r="BY1001" s="24">
        <v>79</v>
      </c>
      <c r="BZ1001" s="24">
        <v>166</v>
      </c>
      <c r="CA1001" s="24">
        <v>358</v>
      </c>
      <c r="CB1001" s="24">
        <v>450</v>
      </c>
    </row>
    <row r="1002" spans="2:80" ht="15" x14ac:dyDescent="0.25">
      <c r="B1002" s="24">
        <v>47</v>
      </c>
      <c r="C1002" s="24">
        <v>18</v>
      </c>
      <c r="D1002" s="24">
        <v>114</v>
      </c>
      <c r="E1002" s="24">
        <v>85</v>
      </c>
      <c r="F1002" s="24">
        <v>51</v>
      </c>
      <c r="G1002" s="24">
        <v>538</v>
      </c>
      <c r="H1002" s="24">
        <v>509</v>
      </c>
      <c r="I1002" s="24">
        <v>605</v>
      </c>
      <c r="J1002" s="24">
        <v>596</v>
      </c>
      <c r="K1002" s="24">
        <v>567</v>
      </c>
      <c r="L1002" s="24">
        <v>404</v>
      </c>
      <c r="M1002" s="24">
        <v>400</v>
      </c>
      <c r="N1002" s="24">
        <v>491</v>
      </c>
      <c r="O1002" s="24">
        <v>462</v>
      </c>
      <c r="P1002" s="24">
        <v>433</v>
      </c>
      <c r="Q1002" s="24">
        <v>295</v>
      </c>
      <c r="R1002" s="24">
        <v>261</v>
      </c>
      <c r="S1002" s="24">
        <v>357</v>
      </c>
      <c r="T1002" s="24">
        <v>328</v>
      </c>
      <c r="U1002" s="24">
        <v>324</v>
      </c>
      <c r="V1002" s="24">
        <v>156</v>
      </c>
      <c r="W1002" s="24">
        <v>127</v>
      </c>
      <c r="X1002" s="24">
        <v>248</v>
      </c>
      <c r="Y1002" s="24">
        <v>219</v>
      </c>
      <c r="Z1002" s="24">
        <v>190</v>
      </c>
      <c r="AC1002" s="24">
        <v>62</v>
      </c>
      <c r="AD1002" s="24">
        <v>101</v>
      </c>
      <c r="AE1002" s="24">
        <v>20</v>
      </c>
      <c r="AF1002" s="24">
        <v>98</v>
      </c>
      <c r="AG1002" s="24">
        <v>34</v>
      </c>
      <c r="AH1002" s="24">
        <v>308</v>
      </c>
      <c r="AI1002" s="24">
        <v>372</v>
      </c>
      <c r="AJ1002" s="24">
        <v>261</v>
      </c>
      <c r="AK1002" s="24">
        <v>344</v>
      </c>
      <c r="AL1002" s="24">
        <v>280</v>
      </c>
      <c r="AM1002" s="24">
        <v>200</v>
      </c>
      <c r="AN1002" s="24">
        <v>239</v>
      </c>
      <c r="AO1002" s="24">
        <v>128</v>
      </c>
      <c r="AP1002" s="24">
        <v>206</v>
      </c>
      <c r="AQ1002" s="24">
        <v>167</v>
      </c>
      <c r="AR1002" s="24">
        <v>566</v>
      </c>
      <c r="AS1002" s="24">
        <v>610</v>
      </c>
      <c r="AT1002" s="24">
        <v>524</v>
      </c>
      <c r="AU1002" s="24">
        <v>577</v>
      </c>
      <c r="AV1002" s="24">
        <v>538</v>
      </c>
      <c r="AW1002" s="24">
        <v>429</v>
      </c>
      <c r="AX1002" s="24">
        <v>493</v>
      </c>
      <c r="AY1002" s="24">
        <v>382</v>
      </c>
      <c r="AZ1002" s="24">
        <v>465</v>
      </c>
      <c r="BA1002" s="24">
        <v>421</v>
      </c>
      <c r="BD1002" s="24">
        <v>134</v>
      </c>
      <c r="BE1002" s="24">
        <v>346</v>
      </c>
      <c r="BF1002" s="24">
        <v>413</v>
      </c>
      <c r="BG1002" s="24">
        <v>605</v>
      </c>
      <c r="BH1002" s="24">
        <v>67</v>
      </c>
      <c r="BI1002" s="24">
        <v>561</v>
      </c>
      <c r="BJ1002" s="24">
        <v>3</v>
      </c>
      <c r="BK1002" s="24">
        <v>220</v>
      </c>
      <c r="BL1002" s="24">
        <v>282</v>
      </c>
      <c r="BM1002" s="24">
        <v>499</v>
      </c>
      <c r="BN1002" s="24">
        <v>368</v>
      </c>
      <c r="BO1002" s="24">
        <v>435</v>
      </c>
      <c r="BP1002" s="24">
        <v>522</v>
      </c>
      <c r="BQ1002" s="24">
        <v>89</v>
      </c>
      <c r="BR1002" s="24">
        <v>151</v>
      </c>
      <c r="BS1002" s="24">
        <v>50</v>
      </c>
      <c r="BT1002" s="24">
        <v>237</v>
      </c>
      <c r="BU1002" s="24">
        <v>304</v>
      </c>
      <c r="BV1002" s="24">
        <v>391</v>
      </c>
      <c r="BW1002" s="24">
        <v>583</v>
      </c>
      <c r="BX1002" s="24">
        <v>452</v>
      </c>
      <c r="BY1002" s="24">
        <v>544</v>
      </c>
      <c r="BZ1002" s="24">
        <v>106</v>
      </c>
      <c r="CA1002" s="24">
        <v>198</v>
      </c>
      <c r="CB1002" s="24">
        <v>265</v>
      </c>
    </row>
    <row r="1003" spans="2:80" ht="15" x14ac:dyDescent="0.25">
      <c r="B1003" s="24">
        <v>110</v>
      </c>
      <c r="C1003" s="24">
        <v>76</v>
      </c>
      <c r="D1003" s="24">
        <v>72</v>
      </c>
      <c r="E1003" s="24">
        <v>43</v>
      </c>
      <c r="F1003" s="24">
        <v>14</v>
      </c>
      <c r="G1003" s="24">
        <v>621</v>
      </c>
      <c r="H1003" s="24">
        <v>592</v>
      </c>
      <c r="I1003" s="24">
        <v>563</v>
      </c>
      <c r="J1003" s="24">
        <v>534</v>
      </c>
      <c r="K1003" s="24">
        <v>505</v>
      </c>
      <c r="L1003" s="24">
        <v>487</v>
      </c>
      <c r="M1003" s="24">
        <v>458</v>
      </c>
      <c r="N1003" s="24">
        <v>429</v>
      </c>
      <c r="O1003" s="24">
        <v>425</v>
      </c>
      <c r="P1003" s="24">
        <v>391</v>
      </c>
      <c r="Q1003" s="24">
        <v>353</v>
      </c>
      <c r="R1003" s="24">
        <v>349</v>
      </c>
      <c r="S1003" s="24">
        <v>320</v>
      </c>
      <c r="T1003" s="24">
        <v>286</v>
      </c>
      <c r="U1003" s="24">
        <v>257</v>
      </c>
      <c r="V1003" s="24">
        <v>244</v>
      </c>
      <c r="W1003" s="24">
        <v>215</v>
      </c>
      <c r="X1003" s="24">
        <v>181</v>
      </c>
      <c r="Y1003" s="24">
        <v>152</v>
      </c>
      <c r="Z1003" s="24">
        <v>148</v>
      </c>
      <c r="AC1003" s="24">
        <v>120</v>
      </c>
      <c r="AD1003" s="24">
        <v>87</v>
      </c>
      <c r="AE1003" s="24">
        <v>59</v>
      </c>
      <c r="AF1003" s="24">
        <v>26</v>
      </c>
      <c r="AG1003" s="24">
        <v>23</v>
      </c>
      <c r="AH1003" s="24">
        <v>361</v>
      </c>
      <c r="AI1003" s="24">
        <v>333</v>
      </c>
      <c r="AJ1003" s="24">
        <v>305</v>
      </c>
      <c r="AK1003" s="24">
        <v>297</v>
      </c>
      <c r="AL1003" s="24">
        <v>269</v>
      </c>
      <c r="AM1003" s="24">
        <v>228</v>
      </c>
      <c r="AN1003" s="24">
        <v>225</v>
      </c>
      <c r="AO1003" s="24">
        <v>192</v>
      </c>
      <c r="AP1003" s="24">
        <v>164</v>
      </c>
      <c r="AQ1003" s="24">
        <v>131</v>
      </c>
      <c r="AR1003" s="24">
        <v>624</v>
      </c>
      <c r="AS1003" s="24">
        <v>591</v>
      </c>
      <c r="AT1003" s="24">
        <v>563</v>
      </c>
      <c r="AU1003" s="24">
        <v>535</v>
      </c>
      <c r="AV1003" s="24">
        <v>502</v>
      </c>
      <c r="AW1003" s="24">
        <v>482</v>
      </c>
      <c r="AX1003" s="24">
        <v>454</v>
      </c>
      <c r="AY1003" s="24">
        <v>446</v>
      </c>
      <c r="AZ1003" s="24">
        <v>418</v>
      </c>
      <c r="BA1003" s="24">
        <v>390</v>
      </c>
      <c r="BD1003" s="24">
        <v>99</v>
      </c>
      <c r="BE1003" s="24">
        <v>161</v>
      </c>
      <c r="BF1003" s="24">
        <v>353</v>
      </c>
      <c r="BG1003" s="24">
        <v>445</v>
      </c>
      <c r="BH1003" s="24">
        <v>507</v>
      </c>
      <c r="BI1003" s="24">
        <v>376</v>
      </c>
      <c r="BJ1003" s="24">
        <v>593</v>
      </c>
      <c r="BK1003" s="24">
        <v>35</v>
      </c>
      <c r="BL1003" s="24">
        <v>247</v>
      </c>
      <c r="BM1003" s="24">
        <v>314</v>
      </c>
      <c r="BN1003" s="24">
        <v>183</v>
      </c>
      <c r="BO1003" s="24">
        <v>275</v>
      </c>
      <c r="BP1003" s="24">
        <v>462</v>
      </c>
      <c r="BQ1003" s="24">
        <v>529</v>
      </c>
      <c r="BR1003" s="24">
        <v>116</v>
      </c>
      <c r="BS1003" s="24">
        <v>615</v>
      </c>
      <c r="BT1003" s="24">
        <v>52</v>
      </c>
      <c r="BU1003" s="24">
        <v>144</v>
      </c>
      <c r="BV1003" s="24">
        <v>331</v>
      </c>
      <c r="BW1003" s="24">
        <v>423</v>
      </c>
      <c r="BX1003" s="24">
        <v>292</v>
      </c>
      <c r="BY1003" s="24">
        <v>484</v>
      </c>
      <c r="BZ1003" s="24">
        <v>571</v>
      </c>
      <c r="CA1003" s="24">
        <v>13</v>
      </c>
      <c r="CB1003" s="24">
        <v>205</v>
      </c>
    </row>
    <row r="1004" spans="2:80" ht="15" x14ac:dyDescent="0.25">
      <c r="B1004" s="24">
        <v>68</v>
      </c>
      <c r="C1004" s="24">
        <v>39</v>
      </c>
      <c r="D1004" s="24">
        <v>10</v>
      </c>
      <c r="E1004" s="24">
        <v>101</v>
      </c>
      <c r="F1004" s="24">
        <v>97</v>
      </c>
      <c r="G1004" s="24">
        <v>559</v>
      </c>
      <c r="H1004" s="24">
        <v>530</v>
      </c>
      <c r="I1004" s="24">
        <v>521</v>
      </c>
      <c r="J1004" s="24">
        <v>617</v>
      </c>
      <c r="K1004" s="24">
        <v>588</v>
      </c>
      <c r="L1004" s="24">
        <v>450</v>
      </c>
      <c r="M1004" s="24">
        <v>416</v>
      </c>
      <c r="N1004" s="24">
        <v>387</v>
      </c>
      <c r="O1004" s="24">
        <v>483</v>
      </c>
      <c r="P1004" s="24">
        <v>454</v>
      </c>
      <c r="Q1004" s="24">
        <v>311</v>
      </c>
      <c r="R1004" s="24">
        <v>282</v>
      </c>
      <c r="S1004" s="24">
        <v>253</v>
      </c>
      <c r="T1004" s="24">
        <v>374</v>
      </c>
      <c r="U1004" s="24">
        <v>345</v>
      </c>
      <c r="V1004" s="24">
        <v>177</v>
      </c>
      <c r="W1004" s="24">
        <v>173</v>
      </c>
      <c r="X1004" s="24">
        <v>144</v>
      </c>
      <c r="Y1004" s="24">
        <v>240</v>
      </c>
      <c r="Z1004" s="24">
        <v>206</v>
      </c>
      <c r="AC1004" s="24">
        <v>84</v>
      </c>
      <c r="AD1004" s="24">
        <v>45</v>
      </c>
      <c r="AE1004" s="24">
        <v>123</v>
      </c>
      <c r="AF1004" s="24">
        <v>12</v>
      </c>
      <c r="AG1004" s="24">
        <v>51</v>
      </c>
      <c r="AH1004" s="24">
        <v>330</v>
      </c>
      <c r="AI1004" s="24">
        <v>286</v>
      </c>
      <c r="AJ1004" s="24">
        <v>369</v>
      </c>
      <c r="AK1004" s="24">
        <v>258</v>
      </c>
      <c r="AL1004" s="24">
        <v>322</v>
      </c>
      <c r="AM1004" s="24">
        <v>217</v>
      </c>
      <c r="AN1004" s="24">
        <v>153</v>
      </c>
      <c r="AO1004" s="24">
        <v>231</v>
      </c>
      <c r="AP1004" s="24">
        <v>150</v>
      </c>
      <c r="AQ1004" s="24">
        <v>189</v>
      </c>
      <c r="AR1004" s="24">
        <v>588</v>
      </c>
      <c r="AS1004" s="24">
        <v>549</v>
      </c>
      <c r="AT1004" s="24">
        <v>602</v>
      </c>
      <c r="AU1004" s="24">
        <v>516</v>
      </c>
      <c r="AV1004" s="24">
        <v>560</v>
      </c>
      <c r="AW1004" s="24">
        <v>471</v>
      </c>
      <c r="AX1004" s="24">
        <v>407</v>
      </c>
      <c r="AY1004" s="24">
        <v>490</v>
      </c>
      <c r="AZ1004" s="24">
        <v>379</v>
      </c>
      <c r="BA1004" s="24">
        <v>443</v>
      </c>
      <c r="BD1004" s="24">
        <v>539</v>
      </c>
      <c r="BE1004" s="24">
        <v>101</v>
      </c>
      <c r="BF1004" s="24">
        <v>193</v>
      </c>
      <c r="BG1004" s="24">
        <v>260</v>
      </c>
      <c r="BH1004" s="24">
        <v>472</v>
      </c>
      <c r="BI1004" s="24">
        <v>341</v>
      </c>
      <c r="BJ1004" s="24">
        <v>408</v>
      </c>
      <c r="BK1004" s="24">
        <v>625</v>
      </c>
      <c r="BL1004" s="24">
        <v>62</v>
      </c>
      <c r="BM1004" s="24">
        <v>129</v>
      </c>
      <c r="BN1004" s="24">
        <v>23</v>
      </c>
      <c r="BO1004" s="24">
        <v>215</v>
      </c>
      <c r="BP1004" s="24">
        <v>277</v>
      </c>
      <c r="BQ1004" s="24">
        <v>494</v>
      </c>
      <c r="BR1004" s="24">
        <v>556</v>
      </c>
      <c r="BS1004" s="24">
        <v>430</v>
      </c>
      <c r="BT1004" s="24">
        <v>517</v>
      </c>
      <c r="BU1004" s="24">
        <v>84</v>
      </c>
      <c r="BV1004" s="24">
        <v>171</v>
      </c>
      <c r="BW1004" s="24">
        <v>363</v>
      </c>
      <c r="BX1004" s="24">
        <v>232</v>
      </c>
      <c r="BY1004" s="24">
        <v>324</v>
      </c>
      <c r="BZ1004" s="24">
        <v>386</v>
      </c>
      <c r="CA1004" s="24">
        <v>578</v>
      </c>
      <c r="CB1004" s="24">
        <v>45</v>
      </c>
    </row>
    <row r="1005" spans="2:80" ht="15" x14ac:dyDescent="0.25">
      <c r="B1005" s="24">
        <v>1</v>
      </c>
      <c r="C1005" s="24">
        <v>122</v>
      </c>
      <c r="D1005" s="24">
        <v>93</v>
      </c>
      <c r="E1005" s="24">
        <v>64</v>
      </c>
      <c r="F1005" s="24">
        <v>35</v>
      </c>
      <c r="G1005" s="24">
        <v>517</v>
      </c>
      <c r="H1005" s="24">
        <v>613</v>
      </c>
      <c r="I1005" s="24">
        <v>584</v>
      </c>
      <c r="J1005" s="24">
        <v>555</v>
      </c>
      <c r="K1005" s="24">
        <v>546</v>
      </c>
      <c r="L1005" s="24">
        <v>383</v>
      </c>
      <c r="M1005" s="24">
        <v>479</v>
      </c>
      <c r="N1005" s="24">
        <v>475</v>
      </c>
      <c r="O1005" s="24">
        <v>441</v>
      </c>
      <c r="P1005" s="24">
        <v>412</v>
      </c>
      <c r="Q1005" s="24">
        <v>274</v>
      </c>
      <c r="R1005" s="24">
        <v>370</v>
      </c>
      <c r="S1005" s="24">
        <v>336</v>
      </c>
      <c r="T1005" s="24">
        <v>307</v>
      </c>
      <c r="U1005" s="24">
        <v>278</v>
      </c>
      <c r="V1005" s="24">
        <v>140</v>
      </c>
      <c r="W1005" s="24">
        <v>231</v>
      </c>
      <c r="X1005" s="24">
        <v>202</v>
      </c>
      <c r="Y1005" s="24">
        <v>198</v>
      </c>
      <c r="Z1005" s="24">
        <v>169</v>
      </c>
      <c r="AC1005" s="24">
        <v>1</v>
      </c>
      <c r="AD1005" s="24">
        <v>73</v>
      </c>
      <c r="AE1005" s="24">
        <v>37</v>
      </c>
      <c r="AF1005" s="24">
        <v>109</v>
      </c>
      <c r="AG1005" s="24">
        <v>95</v>
      </c>
      <c r="AH1005" s="24">
        <v>272</v>
      </c>
      <c r="AI1005" s="24">
        <v>319</v>
      </c>
      <c r="AJ1005" s="24">
        <v>283</v>
      </c>
      <c r="AK1005" s="24">
        <v>355</v>
      </c>
      <c r="AL1005" s="24">
        <v>336</v>
      </c>
      <c r="AM1005" s="24">
        <v>139</v>
      </c>
      <c r="AN1005" s="24">
        <v>181</v>
      </c>
      <c r="AO1005" s="24">
        <v>175</v>
      </c>
      <c r="AP1005" s="24">
        <v>242</v>
      </c>
      <c r="AQ1005" s="24">
        <v>203</v>
      </c>
      <c r="AR1005" s="24">
        <v>510</v>
      </c>
      <c r="AS1005" s="24">
        <v>552</v>
      </c>
      <c r="AT1005" s="24">
        <v>541</v>
      </c>
      <c r="AU1005" s="24">
        <v>613</v>
      </c>
      <c r="AV1005" s="24">
        <v>599</v>
      </c>
      <c r="AW1005" s="24">
        <v>393</v>
      </c>
      <c r="AX1005" s="24">
        <v>440</v>
      </c>
      <c r="AY1005" s="24">
        <v>404</v>
      </c>
      <c r="AZ1005" s="24">
        <v>496</v>
      </c>
      <c r="BA1005" s="24">
        <v>457</v>
      </c>
      <c r="BD1005" s="24">
        <v>479</v>
      </c>
      <c r="BE1005" s="24">
        <v>566</v>
      </c>
      <c r="BF1005" s="24">
        <v>8</v>
      </c>
      <c r="BG1005" s="24">
        <v>225</v>
      </c>
      <c r="BH1005" s="24">
        <v>287</v>
      </c>
      <c r="BI1005" s="24">
        <v>156</v>
      </c>
      <c r="BJ1005" s="24">
        <v>373</v>
      </c>
      <c r="BK1005" s="24">
        <v>440</v>
      </c>
      <c r="BL1005" s="24">
        <v>502</v>
      </c>
      <c r="BM1005" s="24">
        <v>94</v>
      </c>
      <c r="BN1005" s="24">
        <v>588</v>
      </c>
      <c r="BO1005" s="24">
        <v>30</v>
      </c>
      <c r="BP1005" s="24">
        <v>242</v>
      </c>
      <c r="BQ1005" s="24">
        <v>309</v>
      </c>
      <c r="BR1005" s="24">
        <v>396</v>
      </c>
      <c r="BS1005" s="24">
        <v>270</v>
      </c>
      <c r="BT1005" s="24">
        <v>457</v>
      </c>
      <c r="BU1005" s="24">
        <v>549</v>
      </c>
      <c r="BV1005" s="24">
        <v>111</v>
      </c>
      <c r="BW1005" s="24">
        <v>178</v>
      </c>
      <c r="BX1005" s="24">
        <v>72</v>
      </c>
      <c r="BY1005" s="24">
        <v>139</v>
      </c>
      <c r="BZ1005" s="24">
        <v>326</v>
      </c>
      <c r="CA1005" s="24">
        <v>418</v>
      </c>
      <c r="CB1005" s="24">
        <v>610</v>
      </c>
    </row>
    <row r="1010" spans="2:80" ht="15" x14ac:dyDescent="0.25">
      <c r="N1010" s="330" t="s">
        <v>779</v>
      </c>
      <c r="AO1010" s="330" t="s">
        <v>781</v>
      </c>
      <c r="BP1010" s="330" t="s">
        <v>783</v>
      </c>
    </row>
    <row r="1012" spans="2:80" x14ac:dyDescent="0.2">
      <c r="B1012" s="337" t="s">
        <v>696</v>
      </c>
      <c r="C1012" s="193" t="s">
        <v>83</v>
      </c>
      <c r="D1012" s="193" t="s">
        <v>436</v>
      </c>
      <c r="E1012" s="193" t="s">
        <v>533</v>
      </c>
      <c r="F1012" s="193" t="s">
        <v>371</v>
      </c>
      <c r="G1012" s="193" t="s">
        <v>544</v>
      </c>
      <c r="H1012" s="193" t="s">
        <v>438</v>
      </c>
      <c r="I1012" s="193" t="s">
        <v>89</v>
      </c>
      <c r="J1012" s="193" t="s">
        <v>325</v>
      </c>
      <c r="K1012" s="193" t="s">
        <v>546</v>
      </c>
      <c r="L1012" s="193" t="s">
        <v>583</v>
      </c>
      <c r="M1012" s="193" t="s">
        <v>459</v>
      </c>
      <c r="N1012" s="343" t="s">
        <v>250</v>
      </c>
      <c r="O1012" s="193" t="s">
        <v>90</v>
      </c>
      <c r="P1012" s="193" t="s">
        <v>428</v>
      </c>
      <c r="Q1012" s="193" t="s">
        <v>410</v>
      </c>
      <c r="R1012" s="193" t="s">
        <v>195</v>
      </c>
      <c r="S1012" s="193" t="s">
        <v>523</v>
      </c>
      <c r="T1012" s="193" t="s">
        <v>451</v>
      </c>
      <c r="U1012" s="193" t="s">
        <v>71</v>
      </c>
      <c r="V1012" s="193" t="s">
        <v>77</v>
      </c>
      <c r="W1012" s="193" t="s">
        <v>432</v>
      </c>
      <c r="X1012" s="193" t="s">
        <v>614</v>
      </c>
      <c r="Y1012" s="193" t="s">
        <v>642</v>
      </c>
      <c r="Z1012" s="335" t="s">
        <v>562</v>
      </c>
      <c r="AC1012" s="337" t="s">
        <v>94</v>
      </c>
      <c r="AD1012" s="193" t="s">
        <v>346</v>
      </c>
      <c r="AE1012" s="193" t="s">
        <v>226</v>
      </c>
      <c r="AF1012" s="193" t="s">
        <v>93</v>
      </c>
      <c r="AG1012" s="193" t="s">
        <v>347</v>
      </c>
      <c r="AH1012" s="193" t="s">
        <v>319</v>
      </c>
      <c r="AI1012" s="193" t="s">
        <v>451</v>
      </c>
      <c r="AJ1012" s="193" t="s">
        <v>292</v>
      </c>
      <c r="AK1012" s="193" t="s">
        <v>557</v>
      </c>
      <c r="AL1012" s="193" t="s">
        <v>628</v>
      </c>
      <c r="AM1012" s="193" t="s">
        <v>192</v>
      </c>
      <c r="AN1012" s="193" t="s">
        <v>295</v>
      </c>
      <c r="AO1012" s="343" t="s">
        <v>615</v>
      </c>
      <c r="AP1012" s="193" t="s">
        <v>492</v>
      </c>
      <c r="AQ1012" s="193" t="s">
        <v>483</v>
      </c>
      <c r="AR1012" s="193" t="s">
        <v>89</v>
      </c>
      <c r="AS1012" s="193" t="s">
        <v>343</v>
      </c>
      <c r="AT1012" s="193" t="s">
        <v>222</v>
      </c>
      <c r="AU1012" s="193" t="s">
        <v>88</v>
      </c>
      <c r="AV1012" s="193" t="s">
        <v>302</v>
      </c>
      <c r="AW1012" s="193" t="s">
        <v>655</v>
      </c>
      <c r="AX1012" s="193" t="s">
        <v>585</v>
      </c>
      <c r="AY1012" s="193" t="s">
        <v>552</v>
      </c>
      <c r="AZ1012" s="193" t="s">
        <v>172</v>
      </c>
      <c r="BA1012" s="335" t="s">
        <v>562</v>
      </c>
      <c r="BD1012" s="335" t="s">
        <v>658</v>
      </c>
      <c r="BE1012" s="193" t="s">
        <v>92</v>
      </c>
      <c r="BF1012" s="193" t="s">
        <v>242</v>
      </c>
      <c r="BG1012" s="193" t="s">
        <v>483</v>
      </c>
      <c r="BH1012" s="193" t="s">
        <v>627</v>
      </c>
      <c r="BI1012" s="193" t="s">
        <v>328</v>
      </c>
      <c r="BJ1012" s="193" t="s">
        <v>135</v>
      </c>
      <c r="BK1012" s="193" t="s">
        <v>2</v>
      </c>
      <c r="BL1012" s="193" t="s">
        <v>94</v>
      </c>
      <c r="BM1012" s="193" t="s">
        <v>188</v>
      </c>
      <c r="BN1012" s="193" t="s">
        <v>91</v>
      </c>
      <c r="BO1012" s="193" t="s">
        <v>466</v>
      </c>
      <c r="BP1012" s="336" t="s">
        <v>295</v>
      </c>
      <c r="BQ1012" s="193" t="s">
        <v>671</v>
      </c>
      <c r="BR1012" s="193" t="s">
        <v>555</v>
      </c>
      <c r="BS1012" s="193" t="s">
        <v>173</v>
      </c>
      <c r="BT1012" s="193" t="s">
        <v>525</v>
      </c>
      <c r="BU1012" s="193" t="s">
        <v>93</v>
      </c>
      <c r="BV1012" s="193" t="s">
        <v>467</v>
      </c>
      <c r="BW1012" s="193" t="s">
        <v>564</v>
      </c>
      <c r="BX1012" s="193" t="s">
        <v>465</v>
      </c>
      <c r="BY1012" s="193" t="s">
        <v>641</v>
      </c>
      <c r="BZ1012" s="193" t="s">
        <v>553</v>
      </c>
      <c r="CA1012" s="193" t="s">
        <v>164</v>
      </c>
      <c r="CB1012" s="337" t="s">
        <v>90</v>
      </c>
    </row>
    <row r="1013" spans="2:80" x14ac:dyDescent="0.2">
      <c r="B1013" s="193" t="s">
        <v>418</v>
      </c>
      <c r="C1013" s="337" t="s">
        <v>204</v>
      </c>
      <c r="D1013" s="193" t="s">
        <v>694</v>
      </c>
      <c r="E1013" s="193" t="s">
        <v>4</v>
      </c>
      <c r="F1013" s="193" t="s">
        <v>395</v>
      </c>
      <c r="G1013" s="193" t="s">
        <v>125</v>
      </c>
      <c r="H1013" s="193" t="s">
        <v>513</v>
      </c>
      <c r="I1013" s="193" t="s">
        <v>397</v>
      </c>
      <c r="J1013" s="193" t="s">
        <v>514</v>
      </c>
      <c r="K1013" s="193" t="s">
        <v>342</v>
      </c>
      <c r="L1013" s="193" t="s">
        <v>345</v>
      </c>
      <c r="M1013" s="193" t="s">
        <v>385</v>
      </c>
      <c r="N1013" s="343" t="s">
        <v>595</v>
      </c>
      <c r="O1013" s="193" t="s">
        <v>524</v>
      </c>
      <c r="P1013" s="193" t="s">
        <v>375</v>
      </c>
      <c r="Q1013" s="193" t="s">
        <v>555</v>
      </c>
      <c r="R1013" s="193" t="s">
        <v>333</v>
      </c>
      <c r="S1013" s="193" t="s">
        <v>388</v>
      </c>
      <c r="T1013" s="193" t="s">
        <v>314</v>
      </c>
      <c r="U1013" s="193" t="s">
        <v>554</v>
      </c>
      <c r="V1013" s="193" t="s">
        <v>588</v>
      </c>
      <c r="W1013" s="193" t="s">
        <v>454</v>
      </c>
      <c r="X1013" s="193" t="s">
        <v>257</v>
      </c>
      <c r="Y1013" s="335" t="s">
        <v>392</v>
      </c>
      <c r="Z1013" s="193" t="s">
        <v>591</v>
      </c>
      <c r="AC1013" s="193" t="s">
        <v>159</v>
      </c>
      <c r="AD1013" s="337" t="s">
        <v>162</v>
      </c>
      <c r="AE1013" s="193" t="s">
        <v>229</v>
      </c>
      <c r="AF1013" s="193" t="s">
        <v>287</v>
      </c>
      <c r="AG1013" s="193" t="s">
        <v>284</v>
      </c>
      <c r="AH1013" s="193" t="s">
        <v>644</v>
      </c>
      <c r="AI1013" s="193" t="s">
        <v>231</v>
      </c>
      <c r="AJ1013" s="193" t="s">
        <v>422</v>
      </c>
      <c r="AK1013" s="193" t="s">
        <v>2</v>
      </c>
      <c r="AL1013" s="193" t="s">
        <v>555</v>
      </c>
      <c r="AM1013" s="193" t="s">
        <v>444</v>
      </c>
      <c r="AN1013" s="193" t="s">
        <v>593</v>
      </c>
      <c r="AO1013" s="343" t="s">
        <v>533</v>
      </c>
      <c r="AP1013" s="193" t="s">
        <v>130</v>
      </c>
      <c r="AQ1013" s="193" t="s">
        <v>234</v>
      </c>
      <c r="AR1013" s="193" t="s">
        <v>154</v>
      </c>
      <c r="AS1013" s="193" t="s">
        <v>157</v>
      </c>
      <c r="AT1013" s="193" t="s">
        <v>225</v>
      </c>
      <c r="AU1013" s="193" t="s">
        <v>283</v>
      </c>
      <c r="AV1013" s="193" t="s">
        <v>281</v>
      </c>
      <c r="AW1013" s="193" t="s">
        <v>415</v>
      </c>
      <c r="AX1013" s="193" t="s">
        <v>406</v>
      </c>
      <c r="AY1013" s="193" t="s">
        <v>266</v>
      </c>
      <c r="AZ1013" s="335" t="s">
        <v>577</v>
      </c>
      <c r="BA1013" s="193" t="s">
        <v>629</v>
      </c>
      <c r="BD1013" s="193" t="s">
        <v>577</v>
      </c>
      <c r="BE1013" s="335" t="s">
        <v>74</v>
      </c>
      <c r="BF1013" s="193" t="s">
        <v>185</v>
      </c>
      <c r="BG1013" s="193" t="s">
        <v>398</v>
      </c>
      <c r="BH1013" s="193" t="s">
        <v>672</v>
      </c>
      <c r="BI1013" s="193" t="s">
        <v>643</v>
      </c>
      <c r="BJ1013" s="193" t="s">
        <v>351</v>
      </c>
      <c r="BK1013" s="193" t="s">
        <v>629</v>
      </c>
      <c r="BL1013" s="193" t="s">
        <v>71</v>
      </c>
      <c r="BM1013" s="193" t="s">
        <v>469</v>
      </c>
      <c r="BN1013" s="193" t="s">
        <v>73</v>
      </c>
      <c r="BO1013" s="193" t="s">
        <v>379</v>
      </c>
      <c r="BP1013" s="336" t="s">
        <v>199</v>
      </c>
      <c r="BQ1013" s="193" t="s">
        <v>322</v>
      </c>
      <c r="BR1013" s="193" t="s">
        <v>124</v>
      </c>
      <c r="BS1013" s="193" t="s">
        <v>640</v>
      </c>
      <c r="BT1013" s="193" t="s">
        <v>521</v>
      </c>
      <c r="BU1013" s="193" t="s">
        <v>70</v>
      </c>
      <c r="BV1013" s="193" t="s">
        <v>468</v>
      </c>
      <c r="BW1013" s="193" t="s">
        <v>649</v>
      </c>
      <c r="BX1013" s="193" t="s">
        <v>419</v>
      </c>
      <c r="BY1013" s="193" t="s">
        <v>110</v>
      </c>
      <c r="BZ1013" s="193" t="s">
        <v>550</v>
      </c>
      <c r="CA1013" s="337" t="s">
        <v>454</v>
      </c>
      <c r="CB1013" s="193" t="s">
        <v>72</v>
      </c>
    </row>
    <row r="1014" spans="2:80" x14ac:dyDescent="0.2">
      <c r="B1014" s="193" t="s">
        <v>278</v>
      </c>
      <c r="C1014" s="193" t="s">
        <v>543</v>
      </c>
      <c r="D1014" s="337" t="s">
        <v>492</v>
      </c>
      <c r="E1014" s="193" t="s">
        <v>322</v>
      </c>
      <c r="F1014" s="193" t="s">
        <v>700</v>
      </c>
      <c r="G1014" s="193" t="s">
        <v>478</v>
      </c>
      <c r="H1014" s="193" t="s">
        <v>283</v>
      </c>
      <c r="I1014" s="193" t="s">
        <v>268</v>
      </c>
      <c r="J1014" s="193" t="s">
        <v>477</v>
      </c>
      <c r="K1014" s="193" t="s">
        <v>479</v>
      </c>
      <c r="L1014" s="193" t="s">
        <v>421</v>
      </c>
      <c r="M1014" s="193" t="s">
        <v>189</v>
      </c>
      <c r="N1014" s="343" t="s">
        <v>288</v>
      </c>
      <c r="O1014" s="193" t="s">
        <v>537</v>
      </c>
      <c r="P1014" s="193" t="s">
        <v>571</v>
      </c>
      <c r="Q1014" s="193" t="s">
        <v>134</v>
      </c>
      <c r="R1014" s="193" t="s">
        <v>489</v>
      </c>
      <c r="S1014" s="193" t="s">
        <v>487</v>
      </c>
      <c r="T1014" s="193" t="s">
        <v>269</v>
      </c>
      <c r="U1014" s="193" t="s">
        <v>488</v>
      </c>
      <c r="V1014" s="193" t="s">
        <v>542</v>
      </c>
      <c r="W1014" s="193" t="s">
        <v>567</v>
      </c>
      <c r="X1014" s="335" t="s">
        <v>627</v>
      </c>
      <c r="Y1014" s="193" t="s">
        <v>530</v>
      </c>
      <c r="Z1014" s="193" t="s">
        <v>274</v>
      </c>
      <c r="AC1014" s="193" t="s">
        <v>286</v>
      </c>
      <c r="AD1014" s="193" t="s">
        <v>92</v>
      </c>
      <c r="AE1014" s="337" t="s">
        <v>227</v>
      </c>
      <c r="AF1014" s="193" t="s">
        <v>345</v>
      </c>
      <c r="AG1014" s="193" t="s">
        <v>161</v>
      </c>
      <c r="AH1014" s="193" t="s">
        <v>525</v>
      </c>
      <c r="AI1014" s="193" t="s">
        <v>590</v>
      </c>
      <c r="AJ1014" s="193" t="s">
        <v>487</v>
      </c>
      <c r="AK1014" s="193" t="s">
        <v>98</v>
      </c>
      <c r="AL1014" s="193" t="s">
        <v>201</v>
      </c>
      <c r="AM1014" s="193" t="s">
        <v>457</v>
      </c>
      <c r="AN1014" s="193" t="s">
        <v>519</v>
      </c>
      <c r="AO1014" s="343" t="s">
        <v>102</v>
      </c>
      <c r="AP1014" s="193" t="s">
        <v>641</v>
      </c>
      <c r="AQ1014" s="193" t="s">
        <v>377</v>
      </c>
      <c r="AR1014" s="193" t="s">
        <v>282</v>
      </c>
      <c r="AS1014" s="193" t="s">
        <v>87</v>
      </c>
      <c r="AT1014" s="193" t="s">
        <v>223</v>
      </c>
      <c r="AU1014" s="193" t="s">
        <v>312</v>
      </c>
      <c r="AV1014" s="193" t="s">
        <v>156</v>
      </c>
      <c r="AW1014" s="193" t="s">
        <v>124</v>
      </c>
      <c r="AX1014" s="193" t="s">
        <v>500</v>
      </c>
      <c r="AY1014" s="335" t="s">
        <v>659</v>
      </c>
      <c r="AZ1014" s="193" t="s">
        <v>447</v>
      </c>
      <c r="BA1014" s="193" t="s">
        <v>600</v>
      </c>
      <c r="BD1014" s="193" t="s">
        <v>103</v>
      </c>
      <c r="BE1014" s="193" t="s">
        <v>76</v>
      </c>
      <c r="BF1014" s="335" t="s">
        <v>471</v>
      </c>
      <c r="BG1014" s="193" t="s">
        <v>413</v>
      </c>
      <c r="BH1014" s="193" t="s">
        <v>490</v>
      </c>
      <c r="BI1014" s="193" t="s">
        <v>518</v>
      </c>
      <c r="BJ1014" s="193" t="s">
        <v>673</v>
      </c>
      <c r="BK1014" s="193" t="s">
        <v>694</v>
      </c>
      <c r="BL1014" s="193" t="s">
        <v>78</v>
      </c>
      <c r="BM1014" s="193" t="s">
        <v>472</v>
      </c>
      <c r="BN1014" s="193" t="s">
        <v>75</v>
      </c>
      <c r="BO1014" s="193" t="s">
        <v>95</v>
      </c>
      <c r="BP1014" s="336" t="s">
        <v>605</v>
      </c>
      <c r="BQ1014" s="193" t="s">
        <v>646</v>
      </c>
      <c r="BR1014" s="193" t="s">
        <v>582</v>
      </c>
      <c r="BS1014" s="193" t="s">
        <v>177</v>
      </c>
      <c r="BT1014" s="193" t="s">
        <v>311</v>
      </c>
      <c r="BU1014" s="193" t="s">
        <v>77</v>
      </c>
      <c r="BV1014" s="193" t="s">
        <v>261</v>
      </c>
      <c r="BW1014" s="193" t="s">
        <v>373</v>
      </c>
      <c r="BX1014" s="193" t="s">
        <v>470</v>
      </c>
      <c r="BY1014" s="193" t="s">
        <v>246</v>
      </c>
      <c r="BZ1014" s="337" t="s">
        <v>479</v>
      </c>
      <c r="CA1014" s="193" t="s">
        <v>680</v>
      </c>
      <c r="CB1014" s="193" t="s">
        <v>79</v>
      </c>
    </row>
    <row r="1015" spans="2:80" x14ac:dyDescent="0.2">
      <c r="B1015" s="193" t="s">
        <v>119</v>
      </c>
      <c r="C1015" s="193" t="s">
        <v>697</v>
      </c>
      <c r="D1015" s="193" t="s">
        <v>220</v>
      </c>
      <c r="E1015" s="337" t="s">
        <v>512</v>
      </c>
      <c r="F1015" s="193" t="s">
        <v>564</v>
      </c>
      <c r="G1015" s="193" t="s">
        <v>398</v>
      </c>
      <c r="H1015" s="193" t="s">
        <v>439</v>
      </c>
      <c r="I1015" s="193" t="s">
        <v>545</v>
      </c>
      <c r="J1015" s="193" t="s">
        <v>221</v>
      </c>
      <c r="K1015" s="193" t="s">
        <v>374</v>
      </c>
      <c r="L1015" s="193" t="s">
        <v>506</v>
      </c>
      <c r="M1015" s="193" t="s">
        <v>605</v>
      </c>
      <c r="N1015" s="343" t="s">
        <v>493</v>
      </c>
      <c r="O1015" s="193" t="s">
        <v>326</v>
      </c>
      <c r="P1015" s="193" t="s">
        <v>226</v>
      </c>
      <c r="Q1015" s="193" t="s">
        <v>210</v>
      </c>
      <c r="R1015" s="193" t="s">
        <v>449</v>
      </c>
      <c r="S1015" s="193" t="s">
        <v>255</v>
      </c>
      <c r="T1015" s="193" t="s">
        <v>450</v>
      </c>
      <c r="U1015" s="193" t="s">
        <v>409</v>
      </c>
      <c r="V1015" s="193" t="s">
        <v>415</v>
      </c>
      <c r="W1015" s="335" t="s">
        <v>197</v>
      </c>
      <c r="X1015" s="193" t="s">
        <v>509</v>
      </c>
      <c r="Y1015" s="193" t="s">
        <v>648</v>
      </c>
      <c r="Z1015" s="193" t="s">
        <v>661</v>
      </c>
      <c r="AC1015" s="193" t="s">
        <v>163</v>
      </c>
      <c r="AD1015" s="193" t="s">
        <v>160</v>
      </c>
      <c r="AE1015" s="193" t="s">
        <v>121</v>
      </c>
      <c r="AF1015" s="337" t="s">
        <v>285</v>
      </c>
      <c r="AG1015" s="193" t="s">
        <v>288</v>
      </c>
      <c r="AH1015" s="193" t="s">
        <v>409</v>
      </c>
      <c r="AI1015" s="193" t="s">
        <v>494</v>
      </c>
      <c r="AJ1015" s="193" t="s">
        <v>368</v>
      </c>
      <c r="AK1015" s="193" t="s">
        <v>658</v>
      </c>
      <c r="AL1015" s="193" t="s">
        <v>164</v>
      </c>
      <c r="AM1015" s="193" t="s">
        <v>170</v>
      </c>
      <c r="AN1015" s="193" t="s">
        <v>418</v>
      </c>
      <c r="AO1015" s="343" t="s">
        <v>252</v>
      </c>
      <c r="AP1015" s="193" t="s">
        <v>551</v>
      </c>
      <c r="AQ1015" s="193" t="s">
        <v>633</v>
      </c>
      <c r="AR1015" s="193" t="s">
        <v>158</v>
      </c>
      <c r="AS1015" s="193" t="s">
        <v>155</v>
      </c>
      <c r="AT1015" s="193" t="s">
        <v>221</v>
      </c>
      <c r="AU1015" s="193" t="s">
        <v>181</v>
      </c>
      <c r="AV1015" s="193" t="s">
        <v>132</v>
      </c>
      <c r="AW1015" s="193" t="s">
        <v>606</v>
      </c>
      <c r="AX1015" s="335" t="s">
        <v>108</v>
      </c>
      <c r="AY1015" s="193" t="s">
        <v>638</v>
      </c>
      <c r="AZ1015" s="193" t="s">
        <v>454</v>
      </c>
      <c r="BA1015" s="193" t="s">
        <v>521</v>
      </c>
      <c r="BD1015" s="193" t="s">
        <v>691</v>
      </c>
      <c r="BE1015" s="193" t="s">
        <v>83</v>
      </c>
      <c r="BF1015" s="193" t="s">
        <v>176</v>
      </c>
      <c r="BG1015" s="335" t="s">
        <v>650</v>
      </c>
      <c r="BH1015" s="193" t="s">
        <v>517</v>
      </c>
      <c r="BI1015" s="193" t="s">
        <v>230</v>
      </c>
      <c r="BJ1015" s="193" t="s">
        <v>421</v>
      </c>
      <c r="BK1015" s="193" t="s">
        <v>497</v>
      </c>
      <c r="BL1015" s="193" t="s">
        <v>80</v>
      </c>
      <c r="BM1015" s="193" t="s">
        <v>456</v>
      </c>
      <c r="BN1015" s="193" t="s">
        <v>82</v>
      </c>
      <c r="BO1015" s="193" t="s">
        <v>474</v>
      </c>
      <c r="BP1015" s="336" t="s">
        <v>652</v>
      </c>
      <c r="BQ1015" s="193" t="s">
        <v>637</v>
      </c>
      <c r="BR1015" s="193" t="s">
        <v>109</v>
      </c>
      <c r="BS1015" s="193" t="s">
        <v>308</v>
      </c>
      <c r="BT1015" s="193" t="s">
        <v>514</v>
      </c>
      <c r="BU1015" s="193" t="s">
        <v>84</v>
      </c>
      <c r="BV1015" s="193" t="s">
        <v>473</v>
      </c>
      <c r="BW1015" s="193" t="s">
        <v>651</v>
      </c>
      <c r="BX1015" s="193" t="s">
        <v>129</v>
      </c>
      <c r="BY1015" s="337" t="s">
        <v>255</v>
      </c>
      <c r="BZ1015" s="193" t="s">
        <v>367</v>
      </c>
      <c r="CA1015" s="193" t="s">
        <v>205</v>
      </c>
      <c r="CB1015" s="193" t="s">
        <v>81</v>
      </c>
    </row>
    <row r="1016" spans="2:80" x14ac:dyDescent="0.2">
      <c r="B1016" s="193" t="s">
        <v>476</v>
      </c>
      <c r="C1016" s="193" t="s">
        <v>457</v>
      </c>
      <c r="D1016" s="193" t="s">
        <v>263</v>
      </c>
      <c r="E1016" s="193" t="s">
        <v>692</v>
      </c>
      <c r="F1016" s="337" t="s">
        <v>150</v>
      </c>
      <c r="G1016" s="193" t="s">
        <v>156</v>
      </c>
      <c r="H1016" s="193" t="s">
        <v>188</v>
      </c>
      <c r="I1016" s="193" t="s">
        <v>440</v>
      </c>
      <c r="J1016" s="193" t="s">
        <v>515</v>
      </c>
      <c r="K1016" s="193" t="s">
        <v>399</v>
      </c>
      <c r="L1016" s="193" t="s">
        <v>127</v>
      </c>
      <c r="M1016" s="193" t="s">
        <v>162</v>
      </c>
      <c r="N1016" s="343" t="s">
        <v>468</v>
      </c>
      <c r="O1016" s="193" t="s">
        <v>635</v>
      </c>
      <c r="P1016" s="193" t="s">
        <v>556</v>
      </c>
      <c r="Q1016" s="193" t="s">
        <v>408</v>
      </c>
      <c r="R1016" s="193" t="s">
        <v>522</v>
      </c>
      <c r="S1016" s="193" t="s">
        <v>143</v>
      </c>
      <c r="T1016" s="193" t="s">
        <v>471</v>
      </c>
      <c r="U1016" s="193" t="s">
        <v>380</v>
      </c>
      <c r="V1016" s="335" t="s">
        <v>632</v>
      </c>
      <c r="W1016" s="193" t="s">
        <v>610</v>
      </c>
      <c r="X1016" s="193" t="s">
        <v>500</v>
      </c>
      <c r="Y1016" s="193" t="s">
        <v>144</v>
      </c>
      <c r="Z1016" s="193" t="s">
        <v>474</v>
      </c>
      <c r="AC1016" s="193" t="s">
        <v>90</v>
      </c>
      <c r="AD1016" s="193" t="s">
        <v>182</v>
      </c>
      <c r="AE1016" s="193" t="s">
        <v>228</v>
      </c>
      <c r="AF1016" s="193" t="s">
        <v>91</v>
      </c>
      <c r="AG1016" s="337" t="s">
        <v>344</v>
      </c>
      <c r="AH1016" s="193" t="s">
        <v>348</v>
      </c>
      <c r="AI1016" s="193" t="s">
        <v>139</v>
      </c>
      <c r="AJ1016" s="193" t="s">
        <v>611</v>
      </c>
      <c r="AK1016" s="193" t="s">
        <v>522</v>
      </c>
      <c r="AL1016" s="193" t="s">
        <v>460</v>
      </c>
      <c r="AM1016" s="193" t="s">
        <v>568</v>
      </c>
      <c r="AN1016" s="193" t="s">
        <v>328</v>
      </c>
      <c r="AO1016" s="343" t="s">
        <v>405</v>
      </c>
      <c r="AP1016" s="193" t="s">
        <v>354</v>
      </c>
      <c r="AQ1016" s="193" t="s">
        <v>564</v>
      </c>
      <c r="AR1016" s="193" t="s">
        <v>85</v>
      </c>
      <c r="AS1016" s="193" t="s">
        <v>342</v>
      </c>
      <c r="AT1016" s="193" t="s">
        <v>224</v>
      </c>
      <c r="AU1016" s="193" t="s">
        <v>86</v>
      </c>
      <c r="AV1016" s="193" t="s">
        <v>341</v>
      </c>
      <c r="AW1016" s="335" t="s">
        <v>486</v>
      </c>
      <c r="AX1016" s="193" t="s">
        <v>623</v>
      </c>
      <c r="AY1016" s="193" t="s">
        <v>530</v>
      </c>
      <c r="AZ1016" s="193" t="s">
        <v>645</v>
      </c>
      <c r="BA1016" s="193" t="s">
        <v>300</v>
      </c>
      <c r="BD1016" s="193" t="s">
        <v>375</v>
      </c>
      <c r="BE1016" s="193" t="s">
        <v>85</v>
      </c>
      <c r="BF1016" s="193" t="s">
        <v>316</v>
      </c>
      <c r="BG1016" s="193" t="s">
        <v>118</v>
      </c>
      <c r="BH1016" s="335" t="s">
        <v>96</v>
      </c>
      <c r="BI1016" s="193" t="s">
        <v>648</v>
      </c>
      <c r="BJ1016" s="193" t="s">
        <v>667</v>
      </c>
      <c r="BK1016" s="193" t="s">
        <v>654</v>
      </c>
      <c r="BL1016" s="193" t="s">
        <v>87</v>
      </c>
      <c r="BM1016" s="193" t="s">
        <v>445</v>
      </c>
      <c r="BN1016" s="193" t="s">
        <v>89</v>
      </c>
      <c r="BO1016" s="193" t="s">
        <v>475</v>
      </c>
      <c r="BP1016" s="336" t="s">
        <v>461</v>
      </c>
      <c r="BQ1016" s="193" t="s">
        <v>529</v>
      </c>
      <c r="BR1016" s="193" t="s">
        <v>361</v>
      </c>
      <c r="BS1016" s="193" t="s">
        <v>489</v>
      </c>
      <c r="BT1016" s="193" t="s">
        <v>701</v>
      </c>
      <c r="BU1016" s="193" t="s">
        <v>86</v>
      </c>
      <c r="BV1016" s="193" t="s">
        <v>236</v>
      </c>
      <c r="BW1016" s="193" t="s">
        <v>647</v>
      </c>
      <c r="BX1016" s="337" t="s">
        <v>476</v>
      </c>
      <c r="BY1016" s="193" t="s">
        <v>174</v>
      </c>
      <c r="BZ1016" s="193" t="s">
        <v>580</v>
      </c>
      <c r="CA1016" s="193" t="s">
        <v>516</v>
      </c>
      <c r="CB1016" s="193" t="s">
        <v>88</v>
      </c>
    </row>
    <row r="1017" spans="2:80" x14ac:dyDescent="0.2">
      <c r="B1017" s="193" t="s">
        <v>163</v>
      </c>
      <c r="C1017" s="193" t="s">
        <v>469</v>
      </c>
      <c r="D1017" s="193" t="s">
        <v>498</v>
      </c>
      <c r="E1017" s="193" t="s">
        <v>318</v>
      </c>
      <c r="F1017" s="193" t="s">
        <v>693</v>
      </c>
      <c r="G1017" s="337" t="s">
        <v>590</v>
      </c>
      <c r="H1017" s="193" t="s">
        <v>140</v>
      </c>
      <c r="I1017" s="193" t="s">
        <v>261</v>
      </c>
      <c r="J1017" s="193" t="s">
        <v>630</v>
      </c>
      <c r="K1017" s="193" t="s">
        <v>689</v>
      </c>
      <c r="L1017" s="193" t="s">
        <v>355</v>
      </c>
      <c r="M1017" s="193" t="s">
        <v>172</v>
      </c>
      <c r="N1017" s="343" t="s">
        <v>145</v>
      </c>
      <c r="O1017" s="193" t="s">
        <v>176</v>
      </c>
      <c r="P1017" s="193" t="s">
        <v>357</v>
      </c>
      <c r="Q1017" s="193" t="s">
        <v>130</v>
      </c>
      <c r="R1017" s="193" t="s">
        <v>675</v>
      </c>
      <c r="S1017" s="193" t="s">
        <v>685</v>
      </c>
      <c r="T1017" s="193" t="s">
        <v>151</v>
      </c>
      <c r="U1017" s="335" t="s">
        <v>475</v>
      </c>
      <c r="V1017" s="193" t="s">
        <v>465</v>
      </c>
      <c r="W1017" s="193" t="s">
        <v>634</v>
      </c>
      <c r="X1017" s="193" t="s">
        <v>626</v>
      </c>
      <c r="Y1017" s="193" t="s">
        <v>527</v>
      </c>
      <c r="Z1017" s="193" t="s">
        <v>157</v>
      </c>
      <c r="AC1017" s="193" t="s">
        <v>125</v>
      </c>
      <c r="AD1017" s="193" t="s">
        <v>536</v>
      </c>
      <c r="AE1017" s="193" t="s">
        <v>465</v>
      </c>
      <c r="AF1017" s="193" t="s">
        <v>384</v>
      </c>
      <c r="AG1017" s="193" t="s">
        <v>360</v>
      </c>
      <c r="AH1017" s="337" t="s">
        <v>393</v>
      </c>
      <c r="AI1017" s="193" t="s">
        <v>191</v>
      </c>
      <c r="AJ1017" s="193" t="s">
        <v>456</v>
      </c>
      <c r="AK1017" s="193" t="s">
        <v>239</v>
      </c>
      <c r="AL1017" s="193" t="s">
        <v>542</v>
      </c>
      <c r="AM1017" s="193" t="s">
        <v>574</v>
      </c>
      <c r="AN1017" s="193" t="s">
        <v>255</v>
      </c>
      <c r="AO1017" s="343" t="s">
        <v>166</v>
      </c>
      <c r="AP1017" s="193" t="s">
        <v>573</v>
      </c>
      <c r="AQ1017" s="193" t="s">
        <v>652</v>
      </c>
      <c r="AR1017" s="193" t="s">
        <v>664</v>
      </c>
      <c r="AS1017" s="193" t="s">
        <v>237</v>
      </c>
      <c r="AT1017" s="193" t="s">
        <v>581</v>
      </c>
      <c r="AU1017" s="193" t="s">
        <v>119</v>
      </c>
      <c r="AV1017" s="335" t="s">
        <v>446</v>
      </c>
      <c r="AW1017" s="193" t="s">
        <v>245</v>
      </c>
      <c r="AX1017" s="193" t="s">
        <v>318</v>
      </c>
      <c r="AY1017" s="193" t="s">
        <v>524</v>
      </c>
      <c r="AZ1017" s="193" t="s">
        <v>547</v>
      </c>
      <c r="BA1017" s="193" t="s">
        <v>575</v>
      </c>
      <c r="BD1017" s="193" t="s">
        <v>603</v>
      </c>
      <c r="BE1017" s="193" t="s">
        <v>336</v>
      </c>
      <c r="BF1017" s="193" t="s">
        <v>289</v>
      </c>
      <c r="BG1017" s="193" t="s">
        <v>635</v>
      </c>
      <c r="BH1017" s="193" t="s">
        <v>586</v>
      </c>
      <c r="BI1017" s="335" t="s">
        <v>187</v>
      </c>
      <c r="BJ1017" s="193" t="s">
        <v>305</v>
      </c>
      <c r="BK1017" s="193" t="s">
        <v>131</v>
      </c>
      <c r="BL1017" s="193" t="s">
        <v>257</v>
      </c>
      <c r="BM1017" s="193" t="s">
        <v>369</v>
      </c>
      <c r="BN1017" s="193" t="s">
        <v>335</v>
      </c>
      <c r="BO1017" s="193" t="s">
        <v>431</v>
      </c>
      <c r="BP1017" s="336" t="s">
        <v>114</v>
      </c>
      <c r="BQ1017" s="193" t="s">
        <v>439</v>
      </c>
      <c r="BR1017" s="193" t="s">
        <v>676</v>
      </c>
      <c r="BS1017" s="193" t="s">
        <v>563</v>
      </c>
      <c r="BT1017" s="193" t="s">
        <v>168</v>
      </c>
      <c r="BU1017" s="193" t="s">
        <v>337</v>
      </c>
      <c r="BV1017" s="193" t="s">
        <v>410</v>
      </c>
      <c r="BW1017" s="337" t="s">
        <v>498</v>
      </c>
      <c r="BX1017" s="193" t="s">
        <v>430</v>
      </c>
      <c r="BY1017" s="193" t="s">
        <v>480</v>
      </c>
      <c r="BZ1017" s="193" t="s">
        <v>665</v>
      </c>
      <c r="CA1017" s="193" t="s">
        <v>700</v>
      </c>
      <c r="CB1017" s="193" t="s">
        <v>241</v>
      </c>
    </row>
    <row r="1018" spans="2:80" x14ac:dyDescent="0.2">
      <c r="B1018" s="193" t="s">
        <v>138</v>
      </c>
      <c r="C1018" s="193" t="s">
        <v>699</v>
      </c>
      <c r="D1018" s="193" t="s">
        <v>91</v>
      </c>
      <c r="E1018" s="193" t="s">
        <v>429</v>
      </c>
      <c r="F1018" s="193" t="s">
        <v>560</v>
      </c>
      <c r="G1018" s="193" t="s">
        <v>619</v>
      </c>
      <c r="H1018" s="337" t="s">
        <v>679</v>
      </c>
      <c r="I1018" s="193" t="s">
        <v>628</v>
      </c>
      <c r="J1018" s="193" t="s">
        <v>72</v>
      </c>
      <c r="K1018" s="193" t="s">
        <v>369</v>
      </c>
      <c r="L1018" s="193" t="s">
        <v>356</v>
      </c>
      <c r="M1018" s="193" t="s">
        <v>299</v>
      </c>
      <c r="N1018" s="343" t="s">
        <v>106</v>
      </c>
      <c r="O1018" s="193" t="s">
        <v>300</v>
      </c>
      <c r="P1018" s="193" t="s">
        <v>78</v>
      </c>
      <c r="Q1018" s="193" t="s">
        <v>84</v>
      </c>
      <c r="R1018" s="193" t="s">
        <v>437</v>
      </c>
      <c r="S1018" s="193" t="s">
        <v>252</v>
      </c>
      <c r="T1018" s="335" t="s">
        <v>687</v>
      </c>
      <c r="U1018" s="193" t="s">
        <v>690</v>
      </c>
      <c r="V1018" s="193" t="s">
        <v>412</v>
      </c>
      <c r="W1018" s="193" t="s">
        <v>85</v>
      </c>
      <c r="X1018" s="193" t="s">
        <v>425</v>
      </c>
      <c r="Y1018" s="193" t="s">
        <v>616</v>
      </c>
      <c r="Z1018" s="193" t="s">
        <v>660</v>
      </c>
      <c r="AC1018" s="193" t="s">
        <v>111</v>
      </c>
      <c r="AD1018" s="193" t="s">
        <v>425</v>
      </c>
      <c r="AE1018" s="193" t="s">
        <v>467</v>
      </c>
      <c r="AF1018" s="193" t="s">
        <v>374</v>
      </c>
      <c r="AG1018" s="193" t="s">
        <v>502</v>
      </c>
      <c r="AH1018" s="193" t="s">
        <v>432</v>
      </c>
      <c r="AI1018" s="337" t="s">
        <v>434</v>
      </c>
      <c r="AJ1018" s="193" t="s">
        <v>176</v>
      </c>
      <c r="AK1018" s="193" t="s">
        <v>510</v>
      </c>
      <c r="AL1018" s="193" t="s">
        <v>327</v>
      </c>
      <c r="AM1018" s="193" t="s">
        <v>596</v>
      </c>
      <c r="AN1018" s="193" t="s">
        <v>350</v>
      </c>
      <c r="AO1018" s="343" t="s">
        <v>620</v>
      </c>
      <c r="AP1018" s="193" t="s">
        <v>609</v>
      </c>
      <c r="AQ1018" s="193" t="s">
        <v>380</v>
      </c>
      <c r="AR1018" s="193" t="s">
        <v>550</v>
      </c>
      <c r="AS1018" s="193" t="s">
        <v>640</v>
      </c>
      <c r="AT1018" s="193" t="s">
        <v>204</v>
      </c>
      <c r="AU1018" s="335" t="s">
        <v>687</v>
      </c>
      <c r="AV1018" s="193" t="s">
        <v>169</v>
      </c>
      <c r="AW1018" s="193" t="s">
        <v>637</v>
      </c>
      <c r="AX1018" s="193" t="s">
        <v>421</v>
      </c>
      <c r="AY1018" s="193" t="s">
        <v>400</v>
      </c>
      <c r="AZ1018" s="193" t="s">
        <v>184</v>
      </c>
      <c r="BA1018" s="193" t="s">
        <v>138</v>
      </c>
      <c r="BD1018" s="193" t="s">
        <v>304</v>
      </c>
      <c r="BE1018" s="193" t="s">
        <v>340</v>
      </c>
      <c r="BF1018" s="193" t="s">
        <v>432</v>
      </c>
      <c r="BG1018" s="193" t="s">
        <v>630</v>
      </c>
      <c r="BH1018" s="193" t="s">
        <v>653</v>
      </c>
      <c r="BI1018" s="193" t="s">
        <v>609</v>
      </c>
      <c r="BJ1018" s="335" t="s">
        <v>245</v>
      </c>
      <c r="BK1018" s="193" t="s">
        <v>478</v>
      </c>
      <c r="BL1018" s="193" t="s">
        <v>338</v>
      </c>
      <c r="BM1018" s="193" t="s">
        <v>433</v>
      </c>
      <c r="BN1018" s="193" t="s">
        <v>99</v>
      </c>
      <c r="BO1018" s="193" t="s">
        <v>251</v>
      </c>
      <c r="BP1018" s="336" t="s">
        <v>380</v>
      </c>
      <c r="BQ1018" s="193" t="s">
        <v>200</v>
      </c>
      <c r="BR1018" s="193" t="s">
        <v>323</v>
      </c>
      <c r="BS1018" s="193" t="s">
        <v>547</v>
      </c>
      <c r="BT1018" s="193" t="s">
        <v>681</v>
      </c>
      <c r="BU1018" s="193" t="s">
        <v>4</v>
      </c>
      <c r="BV1018" s="337" t="s">
        <v>356</v>
      </c>
      <c r="BW1018" s="193" t="s">
        <v>579</v>
      </c>
      <c r="BX1018" s="193" t="s">
        <v>434</v>
      </c>
      <c r="BY1018" s="193" t="s">
        <v>97</v>
      </c>
      <c r="BZ1018" s="193" t="s">
        <v>493</v>
      </c>
      <c r="CA1018" s="193" t="s">
        <v>559</v>
      </c>
      <c r="CB1018" s="193" t="s">
        <v>339</v>
      </c>
    </row>
    <row r="1019" spans="2:80" x14ac:dyDescent="0.2">
      <c r="B1019" s="193" t="s">
        <v>386</v>
      </c>
      <c r="C1019" s="193" t="s">
        <v>452</v>
      </c>
      <c r="D1019" s="193" t="s">
        <v>260</v>
      </c>
      <c r="E1019" s="193" t="s">
        <v>701</v>
      </c>
      <c r="F1019" s="193" t="s">
        <v>346</v>
      </c>
      <c r="G1019" s="193" t="s">
        <v>334</v>
      </c>
      <c r="H1019" s="193" t="s">
        <v>202</v>
      </c>
      <c r="I1019" s="337" t="s">
        <v>596</v>
      </c>
      <c r="J1019" s="193" t="s">
        <v>682</v>
      </c>
      <c r="K1019" s="193" t="s">
        <v>658</v>
      </c>
      <c r="L1019" s="193" t="s">
        <v>124</v>
      </c>
      <c r="M1019" s="193" t="s">
        <v>241</v>
      </c>
      <c r="N1019" s="343" t="s">
        <v>239</v>
      </c>
      <c r="O1019" s="193" t="s">
        <v>238</v>
      </c>
      <c r="P1019" s="193" t="s">
        <v>240</v>
      </c>
      <c r="Q1019" s="193" t="s">
        <v>683</v>
      </c>
      <c r="R1019" s="193" t="s">
        <v>680</v>
      </c>
      <c r="S1019" s="335" t="s">
        <v>338</v>
      </c>
      <c r="T1019" s="193" t="s">
        <v>396</v>
      </c>
      <c r="U1019" s="193" t="s">
        <v>377</v>
      </c>
      <c r="V1019" s="193" t="s">
        <v>594</v>
      </c>
      <c r="W1019" s="193" t="s">
        <v>607</v>
      </c>
      <c r="X1019" s="193" t="s">
        <v>497</v>
      </c>
      <c r="Y1019" s="193" t="s">
        <v>312</v>
      </c>
      <c r="Z1019" s="193" t="s">
        <v>382</v>
      </c>
      <c r="AC1019" s="193" t="s">
        <v>416</v>
      </c>
      <c r="AD1019" s="193" t="s">
        <v>179</v>
      </c>
      <c r="AE1019" s="193" t="s">
        <v>466</v>
      </c>
      <c r="AF1019" s="193" t="s">
        <v>535</v>
      </c>
      <c r="AG1019" s="193" t="s">
        <v>325</v>
      </c>
      <c r="AH1019" s="193" t="s">
        <v>298</v>
      </c>
      <c r="AI1019" s="193" t="s">
        <v>392</v>
      </c>
      <c r="AJ1019" s="337" t="s">
        <v>129</v>
      </c>
      <c r="AK1019" s="193" t="s">
        <v>491</v>
      </c>
      <c r="AL1019" s="193" t="s">
        <v>433</v>
      </c>
      <c r="AM1019" s="193" t="s">
        <v>579</v>
      </c>
      <c r="AN1019" s="193" t="s">
        <v>572</v>
      </c>
      <c r="AO1019" s="343" t="s">
        <v>195</v>
      </c>
      <c r="AP1019" s="193" t="s">
        <v>230</v>
      </c>
      <c r="AQ1019" s="193" t="s">
        <v>587</v>
      </c>
      <c r="AR1019" s="193" t="s">
        <v>371</v>
      </c>
      <c r="AS1019" s="193" t="s">
        <v>462</v>
      </c>
      <c r="AT1019" s="335" t="s">
        <v>297</v>
      </c>
      <c r="AU1019" s="193" t="s">
        <v>656</v>
      </c>
      <c r="AV1019" s="193" t="s">
        <v>672</v>
      </c>
      <c r="AW1019" s="193" t="s">
        <v>442</v>
      </c>
      <c r="AX1019" s="193" t="s">
        <v>653</v>
      </c>
      <c r="AY1019" s="193" t="s">
        <v>260</v>
      </c>
      <c r="AZ1019" s="193" t="s">
        <v>556</v>
      </c>
      <c r="BA1019" s="193" t="s">
        <v>308</v>
      </c>
      <c r="BD1019" s="193" t="s">
        <v>115</v>
      </c>
      <c r="BE1019" s="193" t="s">
        <v>342</v>
      </c>
      <c r="BF1019" s="193" t="s">
        <v>437</v>
      </c>
      <c r="BG1019" s="193" t="s">
        <v>526</v>
      </c>
      <c r="BH1019" s="193" t="s">
        <v>414</v>
      </c>
      <c r="BI1019" s="193" t="s">
        <v>631</v>
      </c>
      <c r="BJ1019" s="193" t="s">
        <v>450</v>
      </c>
      <c r="BK1019" s="335" t="s">
        <v>695</v>
      </c>
      <c r="BL1019" s="193" t="s">
        <v>343</v>
      </c>
      <c r="BM1019" s="193" t="s">
        <v>100</v>
      </c>
      <c r="BN1019" s="193" t="s">
        <v>341</v>
      </c>
      <c r="BO1019" s="193" t="s">
        <v>436</v>
      </c>
      <c r="BP1019" s="336" t="s">
        <v>357</v>
      </c>
      <c r="BQ1019" s="193" t="s">
        <v>602</v>
      </c>
      <c r="BR1019" s="193" t="s">
        <v>443</v>
      </c>
      <c r="BS1019" s="193" t="s">
        <v>233</v>
      </c>
      <c r="BT1019" s="193" t="s">
        <v>189</v>
      </c>
      <c r="BU1019" s="337" t="s">
        <v>312</v>
      </c>
      <c r="BV1019" s="193" t="s">
        <v>136</v>
      </c>
      <c r="BW1019" s="193" t="s">
        <v>262</v>
      </c>
      <c r="BX1019" s="193" t="s">
        <v>435</v>
      </c>
      <c r="BY1019" s="193" t="s">
        <v>632</v>
      </c>
      <c r="BZ1019" s="193" t="s">
        <v>662</v>
      </c>
      <c r="CA1019" s="193" t="s">
        <v>576</v>
      </c>
      <c r="CB1019" s="193" t="s">
        <v>302</v>
      </c>
    </row>
    <row r="1020" spans="2:80" x14ac:dyDescent="0.2">
      <c r="B1020" s="193" t="s">
        <v>695</v>
      </c>
      <c r="C1020" s="193" t="s">
        <v>284</v>
      </c>
      <c r="D1020" s="193" t="s">
        <v>538</v>
      </c>
      <c r="E1020" s="193" t="s">
        <v>528</v>
      </c>
      <c r="F1020" s="193" t="s">
        <v>367</v>
      </c>
      <c r="G1020" s="193" t="s">
        <v>667</v>
      </c>
      <c r="H1020" s="193" t="s">
        <v>611</v>
      </c>
      <c r="I1020" s="193" t="s">
        <v>270</v>
      </c>
      <c r="J1020" s="337" t="s">
        <v>320</v>
      </c>
      <c r="K1020" s="193" t="s">
        <v>572</v>
      </c>
      <c r="L1020" s="193" t="s">
        <v>107</v>
      </c>
      <c r="M1020" s="193" t="s">
        <v>173</v>
      </c>
      <c r="N1020" s="343" t="s">
        <v>266</v>
      </c>
      <c r="O1020" s="193" t="s">
        <v>175</v>
      </c>
      <c r="P1020" s="193" t="s">
        <v>105</v>
      </c>
      <c r="Q1020" s="193" t="s">
        <v>420</v>
      </c>
      <c r="R1020" s="335" t="s">
        <v>192</v>
      </c>
      <c r="S1020" s="193" t="s">
        <v>672</v>
      </c>
      <c r="T1020" s="193" t="s">
        <v>676</v>
      </c>
      <c r="U1020" s="193" t="s">
        <v>279</v>
      </c>
      <c r="V1020" s="193" t="s">
        <v>132</v>
      </c>
      <c r="W1020" s="193" t="s">
        <v>535</v>
      </c>
      <c r="X1020" s="193" t="s">
        <v>569</v>
      </c>
      <c r="Y1020" s="193" t="s">
        <v>646</v>
      </c>
      <c r="Z1020" s="193" t="s">
        <v>559</v>
      </c>
      <c r="AC1020" s="193" t="s">
        <v>426</v>
      </c>
      <c r="AD1020" s="193" t="s">
        <v>424</v>
      </c>
      <c r="AE1020" s="193" t="s">
        <v>188</v>
      </c>
      <c r="AF1020" s="193" t="s">
        <v>303</v>
      </c>
      <c r="AG1020" s="193" t="s">
        <v>503</v>
      </c>
      <c r="AH1020" s="193" t="s">
        <v>251</v>
      </c>
      <c r="AI1020" s="193" t="s">
        <v>356</v>
      </c>
      <c r="AJ1020" s="193" t="s">
        <v>473</v>
      </c>
      <c r="AK1020" s="337" t="s">
        <v>509</v>
      </c>
      <c r="AL1020" s="193" t="s">
        <v>511</v>
      </c>
      <c r="AM1020" s="193" t="s">
        <v>314</v>
      </c>
      <c r="AN1020" s="193" t="s">
        <v>597</v>
      </c>
      <c r="AO1020" s="343" t="s">
        <v>618</v>
      </c>
      <c r="AP1020" s="193" t="s">
        <v>630</v>
      </c>
      <c r="AQ1020" s="193" t="s">
        <v>97</v>
      </c>
      <c r="AR1020" s="193" t="s">
        <v>351</v>
      </c>
      <c r="AS1020" s="335" t="s">
        <v>322</v>
      </c>
      <c r="AT1020" s="193" t="s">
        <v>683</v>
      </c>
      <c r="AU1020" s="193" t="s">
        <v>403</v>
      </c>
      <c r="AV1020" s="193" t="s">
        <v>625</v>
      </c>
      <c r="AW1020" s="193" t="s">
        <v>367</v>
      </c>
      <c r="AX1020" s="193" t="s">
        <v>517</v>
      </c>
      <c r="AY1020" s="193" t="s">
        <v>364</v>
      </c>
      <c r="AZ1020" s="193" t="s">
        <v>622</v>
      </c>
      <c r="BA1020" s="193" t="s">
        <v>459</v>
      </c>
      <c r="BD1020" s="193" t="s">
        <v>487</v>
      </c>
      <c r="BE1020" s="193" t="s">
        <v>346</v>
      </c>
      <c r="BF1020" s="193" t="s">
        <v>426</v>
      </c>
      <c r="BG1020" s="193" t="s">
        <v>234</v>
      </c>
      <c r="BH1020" s="193" t="s">
        <v>663</v>
      </c>
      <c r="BI1020" s="193" t="s">
        <v>457</v>
      </c>
      <c r="BJ1020" s="193" t="s">
        <v>301</v>
      </c>
      <c r="BK1020" s="193" t="s">
        <v>422</v>
      </c>
      <c r="BL1020" s="335" t="s">
        <v>344</v>
      </c>
      <c r="BM1020" s="193" t="s">
        <v>424</v>
      </c>
      <c r="BN1020" s="193" t="s">
        <v>345</v>
      </c>
      <c r="BO1020" s="193" t="s">
        <v>425</v>
      </c>
      <c r="BP1020" s="336" t="s">
        <v>633</v>
      </c>
      <c r="BQ1020" s="193" t="s">
        <v>520</v>
      </c>
      <c r="BR1020" s="193" t="s">
        <v>292</v>
      </c>
      <c r="BS1020" s="193" t="s">
        <v>661</v>
      </c>
      <c r="BT1020" s="337" t="s">
        <v>611</v>
      </c>
      <c r="BU1020" s="193" t="s">
        <v>347</v>
      </c>
      <c r="BV1020" s="193" t="s">
        <v>111</v>
      </c>
      <c r="BW1020" s="193" t="s">
        <v>551</v>
      </c>
      <c r="BX1020" s="193" t="s">
        <v>325</v>
      </c>
      <c r="BY1020" s="193" t="s">
        <v>130</v>
      </c>
      <c r="BZ1020" s="193" t="s">
        <v>256</v>
      </c>
      <c r="CA1020" s="193" t="s">
        <v>368</v>
      </c>
      <c r="CB1020" s="193" t="s">
        <v>182</v>
      </c>
    </row>
    <row r="1021" spans="2:80" x14ac:dyDescent="0.2">
      <c r="B1021" s="193" t="s">
        <v>413</v>
      </c>
      <c r="C1021" s="193" t="s">
        <v>200</v>
      </c>
      <c r="D1021" s="193" t="s">
        <v>698</v>
      </c>
      <c r="E1021" s="193" t="s">
        <v>227</v>
      </c>
      <c r="F1021" s="193" t="s">
        <v>504</v>
      </c>
      <c r="G1021" s="193" t="s">
        <v>117</v>
      </c>
      <c r="H1021" s="193" t="s">
        <v>652</v>
      </c>
      <c r="I1021" s="193" t="s">
        <v>662</v>
      </c>
      <c r="J1021" s="193" t="s">
        <v>644</v>
      </c>
      <c r="K1021" s="337" t="s">
        <v>211</v>
      </c>
      <c r="L1021" s="193" t="s">
        <v>104</v>
      </c>
      <c r="M1021" s="193" t="s">
        <v>298</v>
      </c>
      <c r="N1021" s="343" t="s">
        <v>174</v>
      </c>
      <c r="O1021" s="193" t="s">
        <v>301</v>
      </c>
      <c r="P1021" s="193" t="s">
        <v>108</v>
      </c>
      <c r="Q1021" s="335" t="s">
        <v>668</v>
      </c>
      <c r="R1021" s="193" t="s">
        <v>216</v>
      </c>
      <c r="S1021" s="193" t="s">
        <v>0</v>
      </c>
      <c r="T1021" s="193" t="s">
        <v>328</v>
      </c>
      <c r="U1021" s="193" t="s">
        <v>664</v>
      </c>
      <c r="V1021" s="193" t="s">
        <v>586</v>
      </c>
      <c r="W1021" s="193" t="s">
        <v>463</v>
      </c>
      <c r="X1021" s="193" t="s">
        <v>222</v>
      </c>
      <c r="Y1021" s="193" t="s">
        <v>503</v>
      </c>
      <c r="Z1021" s="193" t="s">
        <v>649</v>
      </c>
      <c r="AC1021" s="193" t="s">
        <v>382</v>
      </c>
      <c r="AD1021" s="193" t="s">
        <v>268</v>
      </c>
      <c r="AE1021" s="193" t="s">
        <v>242</v>
      </c>
      <c r="AF1021" s="193" t="s">
        <v>383</v>
      </c>
      <c r="AG1021" s="193" t="s">
        <v>531</v>
      </c>
      <c r="AH1021" s="193" t="s">
        <v>391</v>
      </c>
      <c r="AI1021" s="193" t="s">
        <v>541</v>
      </c>
      <c r="AJ1021" s="193" t="s">
        <v>474</v>
      </c>
      <c r="AK1021" s="193" t="s">
        <v>376</v>
      </c>
      <c r="AL1021" s="337" t="s">
        <v>105</v>
      </c>
      <c r="AM1021" s="193" t="s">
        <v>290</v>
      </c>
      <c r="AN1021" s="193" t="s">
        <v>651</v>
      </c>
      <c r="AO1021" s="343" t="s">
        <v>619</v>
      </c>
      <c r="AP1021" s="193" t="s">
        <v>134</v>
      </c>
      <c r="AQ1021" s="193" t="s">
        <v>650</v>
      </c>
      <c r="AR1021" s="335" t="s">
        <v>604</v>
      </c>
      <c r="AS1021" s="193" t="s">
        <v>675</v>
      </c>
      <c r="AT1021" s="193" t="s">
        <v>496</v>
      </c>
      <c r="AU1021" s="193" t="s">
        <v>101</v>
      </c>
      <c r="AV1021" s="193" t="s">
        <v>263</v>
      </c>
      <c r="AW1021" s="193" t="s">
        <v>493</v>
      </c>
      <c r="AX1021" s="193" t="s">
        <v>116</v>
      </c>
      <c r="AY1021" s="193" t="s">
        <v>599</v>
      </c>
      <c r="AZ1021" s="193" t="s">
        <v>200</v>
      </c>
      <c r="BA1021" s="193" t="s">
        <v>482</v>
      </c>
      <c r="BD1021" s="193" t="s">
        <v>266</v>
      </c>
      <c r="BE1021" s="193" t="s">
        <v>331</v>
      </c>
      <c r="BF1021" s="193" t="s">
        <v>194</v>
      </c>
      <c r="BG1021" s="193" t="s">
        <v>317</v>
      </c>
      <c r="BH1021" s="193" t="s">
        <v>119</v>
      </c>
      <c r="BI1021" s="193" t="s">
        <v>634</v>
      </c>
      <c r="BJ1021" s="193" t="s">
        <v>604</v>
      </c>
      <c r="BK1021" s="193" t="s">
        <v>552</v>
      </c>
      <c r="BL1021" s="193" t="s">
        <v>291</v>
      </c>
      <c r="BM1021" s="335" t="s">
        <v>428</v>
      </c>
      <c r="BN1021" s="193" t="s">
        <v>334</v>
      </c>
      <c r="BO1021" s="193" t="s">
        <v>427</v>
      </c>
      <c r="BP1021" s="336" t="s">
        <v>243</v>
      </c>
      <c r="BQ1021" s="193" t="s">
        <v>462</v>
      </c>
      <c r="BR1021" s="193" t="s">
        <v>530</v>
      </c>
      <c r="BS1021" s="337" t="s">
        <v>664</v>
      </c>
      <c r="BT1021" s="193" t="s">
        <v>638</v>
      </c>
      <c r="BU1021" s="193" t="s">
        <v>332</v>
      </c>
      <c r="BV1021" s="193" t="s">
        <v>113</v>
      </c>
      <c r="BW1021" s="193" t="s">
        <v>440</v>
      </c>
      <c r="BX1021" s="193" t="s">
        <v>429</v>
      </c>
      <c r="BY1021" s="193" t="s">
        <v>589</v>
      </c>
      <c r="BZ1021" s="193" t="s">
        <v>101</v>
      </c>
      <c r="CA1021" s="193" t="s">
        <v>659</v>
      </c>
      <c r="CB1021" s="193" t="s">
        <v>333</v>
      </c>
    </row>
    <row r="1022" spans="2:80" x14ac:dyDescent="0.2">
      <c r="B1022" s="193" t="s">
        <v>510</v>
      </c>
      <c r="C1022" s="193" t="s">
        <v>461</v>
      </c>
      <c r="D1022" s="193" t="s">
        <v>256</v>
      </c>
      <c r="E1022" s="193" t="s">
        <v>600</v>
      </c>
      <c r="F1022" s="193" t="s">
        <v>213</v>
      </c>
      <c r="G1022" s="193" t="s">
        <v>217</v>
      </c>
      <c r="H1022" s="193" t="s">
        <v>198</v>
      </c>
      <c r="I1022" s="193" t="s">
        <v>641</v>
      </c>
      <c r="J1022" s="193" t="s">
        <v>604</v>
      </c>
      <c r="K1022" s="193" t="s">
        <v>657</v>
      </c>
      <c r="L1022" s="337" t="s">
        <v>120</v>
      </c>
      <c r="M1022" s="193" t="s">
        <v>223</v>
      </c>
      <c r="N1022" s="343" t="s">
        <v>502</v>
      </c>
      <c r="O1022" s="193" t="s">
        <v>643</v>
      </c>
      <c r="P1022" s="335" t="s">
        <v>563</v>
      </c>
      <c r="Q1022" s="193" t="s">
        <v>653</v>
      </c>
      <c r="R1022" s="193" t="s">
        <v>598</v>
      </c>
      <c r="S1022" s="193" t="s">
        <v>228</v>
      </c>
      <c r="T1022" s="193" t="s">
        <v>505</v>
      </c>
      <c r="U1022" s="193" t="s">
        <v>373</v>
      </c>
      <c r="V1022" s="193" t="s">
        <v>650</v>
      </c>
      <c r="W1022" s="193" t="s">
        <v>602</v>
      </c>
      <c r="X1022" s="193" t="s">
        <v>494</v>
      </c>
      <c r="Y1022" s="193" t="s">
        <v>212</v>
      </c>
      <c r="Z1022" s="193" t="s">
        <v>507</v>
      </c>
      <c r="AC1022" s="193" t="s">
        <v>256</v>
      </c>
      <c r="AD1022" s="193" t="s">
        <v>686</v>
      </c>
      <c r="AE1022" s="193" t="s">
        <v>448</v>
      </c>
      <c r="AF1022" s="193" t="s">
        <v>301</v>
      </c>
      <c r="AG1022" s="193" t="s">
        <v>610</v>
      </c>
      <c r="AH1022" s="193" t="s">
        <v>84</v>
      </c>
      <c r="AI1022" s="193" t="s">
        <v>99</v>
      </c>
      <c r="AJ1022" s="193" t="s">
        <v>217</v>
      </c>
      <c r="AK1022" s="193" t="s">
        <v>83</v>
      </c>
      <c r="AL1022" s="193" t="s">
        <v>340</v>
      </c>
      <c r="AM1022" s="337" t="s">
        <v>477</v>
      </c>
      <c r="AN1022" s="193" t="s">
        <v>643</v>
      </c>
      <c r="AO1022" s="343" t="s">
        <v>616</v>
      </c>
      <c r="AP1022" s="193" t="s">
        <v>366</v>
      </c>
      <c r="AQ1022" s="335" t="s">
        <v>110</v>
      </c>
      <c r="AR1022" s="193" t="s">
        <v>183</v>
      </c>
      <c r="AS1022" s="193" t="s">
        <v>699</v>
      </c>
      <c r="AT1022" s="193" t="s">
        <v>189</v>
      </c>
      <c r="AU1022" s="193" t="s">
        <v>481</v>
      </c>
      <c r="AV1022" s="193" t="s">
        <v>621</v>
      </c>
      <c r="AW1022" s="193" t="s">
        <v>390</v>
      </c>
      <c r="AX1022" s="193" t="s">
        <v>488</v>
      </c>
      <c r="AY1022" s="193" t="s">
        <v>95</v>
      </c>
      <c r="AZ1022" s="193" t="s">
        <v>389</v>
      </c>
      <c r="BA1022" s="193" t="s">
        <v>320</v>
      </c>
      <c r="BD1022" s="193" t="s">
        <v>549</v>
      </c>
      <c r="BE1022" s="193" t="s">
        <v>282</v>
      </c>
      <c r="BF1022" s="193" t="s">
        <v>395</v>
      </c>
      <c r="BG1022" s="193" t="s">
        <v>299</v>
      </c>
      <c r="BH1022" s="193" t="s">
        <v>639</v>
      </c>
      <c r="BI1022" s="193" t="s">
        <v>370</v>
      </c>
      <c r="BJ1022" s="193" t="s">
        <v>165</v>
      </c>
      <c r="BK1022" s="193" t="s">
        <v>326</v>
      </c>
      <c r="BL1022" s="193" t="s">
        <v>132</v>
      </c>
      <c r="BM1022" s="193" t="s">
        <v>258</v>
      </c>
      <c r="BN1022" s="335" t="s">
        <v>181</v>
      </c>
      <c r="BO1022" s="193" t="s">
        <v>394</v>
      </c>
      <c r="BP1022" s="336" t="s">
        <v>614</v>
      </c>
      <c r="BQ1022" s="193" t="s">
        <v>689</v>
      </c>
      <c r="BR1022" s="337" t="s">
        <v>598</v>
      </c>
      <c r="BS1022" s="193" t="s">
        <v>499</v>
      </c>
      <c r="BT1022" s="193" t="s">
        <v>247</v>
      </c>
      <c r="BU1022" s="193" t="s">
        <v>283</v>
      </c>
      <c r="BV1022" s="193" t="s">
        <v>396</v>
      </c>
      <c r="BW1022" s="193" t="s">
        <v>411</v>
      </c>
      <c r="BX1022" s="193" t="s">
        <v>294</v>
      </c>
      <c r="BY1022" s="193" t="s">
        <v>613</v>
      </c>
      <c r="BZ1022" s="193" t="s">
        <v>408</v>
      </c>
      <c r="CA1022" s="193" t="s">
        <v>698</v>
      </c>
      <c r="CB1022" s="193" t="s">
        <v>281</v>
      </c>
    </row>
    <row r="1023" spans="2:80" x14ac:dyDescent="0.2">
      <c r="B1023" s="193" t="s">
        <v>655</v>
      </c>
      <c r="C1023" s="193" t="s">
        <v>146</v>
      </c>
      <c r="D1023" s="193" t="s">
        <v>473</v>
      </c>
      <c r="E1023" s="193" t="s">
        <v>526</v>
      </c>
      <c r="F1023" s="193" t="s">
        <v>381</v>
      </c>
      <c r="G1023" s="193" t="s">
        <v>656</v>
      </c>
      <c r="H1023" s="193" t="s">
        <v>608</v>
      </c>
      <c r="I1023" s="193" t="s">
        <v>152</v>
      </c>
      <c r="J1023" s="193" t="s">
        <v>316</v>
      </c>
      <c r="K1023" s="193" t="s">
        <v>633</v>
      </c>
      <c r="L1023" s="193" t="s">
        <v>589</v>
      </c>
      <c r="M1023" s="337" t="s">
        <v>455</v>
      </c>
      <c r="N1023" s="343" t="s">
        <v>264</v>
      </c>
      <c r="O1023" s="335" t="s">
        <v>158</v>
      </c>
      <c r="P1023" s="193" t="s">
        <v>466</v>
      </c>
      <c r="Q1023" s="193" t="s">
        <v>419</v>
      </c>
      <c r="R1023" s="193" t="s">
        <v>187</v>
      </c>
      <c r="S1023" s="193" t="s">
        <v>575</v>
      </c>
      <c r="T1023" s="193" t="s">
        <v>636</v>
      </c>
      <c r="U1023" s="193" t="s">
        <v>159</v>
      </c>
      <c r="V1023" s="193" t="s">
        <v>128</v>
      </c>
      <c r="W1023" s="193" t="s">
        <v>472</v>
      </c>
      <c r="X1023" s="193" t="s">
        <v>579</v>
      </c>
      <c r="Y1023" s="193" t="s">
        <v>639</v>
      </c>
      <c r="Z1023" s="193" t="s">
        <v>557</v>
      </c>
      <c r="AC1023" s="193" t="s">
        <v>627</v>
      </c>
      <c r="AD1023" s="193" t="s">
        <v>553</v>
      </c>
      <c r="AE1023" s="193" t="s">
        <v>240</v>
      </c>
      <c r="AF1023" s="193" t="s">
        <v>196</v>
      </c>
      <c r="AG1023" s="193" t="s">
        <v>666</v>
      </c>
      <c r="AH1023" s="193" t="s">
        <v>149</v>
      </c>
      <c r="AI1023" s="193" t="s">
        <v>152</v>
      </c>
      <c r="AJ1023" s="193" t="s">
        <v>220</v>
      </c>
      <c r="AK1023" s="193" t="s">
        <v>279</v>
      </c>
      <c r="AL1023" s="193" t="s">
        <v>267</v>
      </c>
      <c r="AM1023" s="193" t="s">
        <v>306</v>
      </c>
      <c r="AN1023" s="337" t="s">
        <v>594</v>
      </c>
      <c r="AO1023" s="343" t="s">
        <v>137</v>
      </c>
      <c r="AP1023" s="335" t="s">
        <v>440</v>
      </c>
      <c r="AQ1023" s="193" t="s">
        <v>589</v>
      </c>
      <c r="AR1023" s="193" t="s">
        <v>598</v>
      </c>
      <c r="AS1023" s="193" t="s">
        <v>326</v>
      </c>
      <c r="AT1023" s="193" t="s">
        <v>443</v>
      </c>
      <c r="AU1023" s="193" t="s">
        <v>361</v>
      </c>
      <c r="AV1023" s="193" t="s">
        <v>701</v>
      </c>
      <c r="AW1023" s="193" t="s">
        <v>369</v>
      </c>
      <c r="AX1023" s="193" t="s">
        <v>289</v>
      </c>
      <c r="AY1023" s="193" t="s">
        <v>472</v>
      </c>
      <c r="AZ1023" s="193" t="s">
        <v>508</v>
      </c>
      <c r="BA1023" s="193" t="s">
        <v>449</v>
      </c>
      <c r="BD1023" s="193" t="s">
        <v>231</v>
      </c>
      <c r="BE1023" s="193" t="s">
        <v>288</v>
      </c>
      <c r="BF1023" s="193" t="s">
        <v>382</v>
      </c>
      <c r="BG1023" s="193" t="s">
        <v>615</v>
      </c>
      <c r="BH1023" s="193" t="s">
        <v>485</v>
      </c>
      <c r="BI1023" s="193" t="s">
        <v>405</v>
      </c>
      <c r="BJ1023" s="193" t="s">
        <v>610</v>
      </c>
      <c r="BK1023" s="193" t="s">
        <v>644</v>
      </c>
      <c r="BL1023" s="193" t="s">
        <v>285</v>
      </c>
      <c r="BM1023" s="193" t="s">
        <v>179</v>
      </c>
      <c r="BN1023" s="193" t="s">
        <v>287</v>
      </c>
      <c r="BO1023" s="335" t="s">
        <v>125</v>
      </c>
      <c r="BP1023" s="336" t="s">
        <v>252</v>
      </c>
      <c r="BQ1023" s="337" t="s">
        <v>381</v>
      </c>
      <c r="BR1023" s="193" t="s">
        <v>201</v>
      </c>
      <c r="BS1023" s="193" t="s">
        <v>686</v>
      </c>
      <c r="BT1023" s="193" t="s">
        <v>409</v>
      </c>
      <c r="BU1023" s="193" t="s">
        <v>284</v>
      </c>
      <c r="BV1023" s="193" t="s">
        <v>383</v>
      </c>
      <c r="BW1023" s="193" t="s">
        <v>102</v>
      </c>
      <c r="BX1023" s="193" t="s">
        <v>384</v>
      </c>
      <c r="BY1023" s="193" t="s">
        <v>533</v>
      </c>
      <c r="BZ1023" s="193" t="s">
        <v>355</v>
      </c>
      <c r="CA1023" s="193" t="s">
        <v>494</v>
      </c>
      <c r="CB1023" s="193" t="s">
        <v>286</v>
      </c>
    </row>
    <row r="1024" spans="2:80" x14ac:dyDescent="0.2">
      <c r="B1024" s="336" t="s">
        <v>411</v>
      </c>
      <c r="C1024" s="336" t="s">
        <v>196</v>
      </c>
      <c r="D1024" s="336" t="s">
        <v>623</v>
      </c>
      <c r="E1024" s="336" t="s">
        <v>79</v>
      </c>
      <c r="F1024" s="336" t="s">
        <v>433</v>
      </c>
      <c r="G1024" s="336" t="s">
        <v>136</v>
      </c>
      <c r="H1024" s="336" t="s">
        <v>615</v>
      </c>
      <c r="I1024" s="336" t="s">
        <v>625</v>
      </c>
      <c r="J1024" s="336" t="s">
        <v>624</v>
      </c>
      <c r="K1024" s="336" t="s">
        <v>80</v>
      </c>
      <c r="L1024" s="336" t="s">
        <v>86</v>
      </c>
      <c r="M1024" s="336" t="s">
        <v>426</v>
      </c>
      <c r="N1024" s="335" t="s">
        <v>617</v>
      </c>
      <c r="O1024" s="336" t="s">
        <v>532</v>
      </c>
      <c r="P1024" s="336" t="s">
        <v>372</v>
      </c>
      <c r="Q1024" s="336" t="s">
        <v>621</v>
      </c>
      <c r="R1024" s="336" t="s">
        <v>92</v>
      </c>
      <c r="S1024" s="336" t="s">
        <v>427</v>
      </c>
      <c r="T1024" s="336" t="s">
        <v>324</v>
      </c>
      <c r="U1024" s="336" t="s">
        <v>622</v>
      </c>
      <c r="V1024" s="336" t="s">
        <v>584</v>
      </c>
      <c r="W1024" s="336" t="s">
        <v>460</v>
      </c>
      <c r="X1024" s="336" t="s">
        <v>73</v>
      </c>
      <c r="Y1024" s="336" t="s">
        <v>430</v>
      </c>
      <c r="Z1024" s="336" t="s">
        <v>620</v>
      </c>
      <c r="AC1024" s="336" t="s">
        <v>106</v>
      </c>
      <c r="AD1024" s="336" t="s">
        <v>661</v>
      </c>
      <c r="AE1024" s="336" t="s">
        <v>674</v>
      </c>
      <c r="AF1024" s="336" t="s">
        <v>485</v>
      </c>
      <c r="AG1024" s="336" t="s">
        <v>135</v>
      </c>
      <c r="AH1024" s="336" t="s">
        <v>278</v>
      </c>
      <c r="AI1024" s="336" t="s">
        <v>82</v>
      </c>
      <c r="AJ1024" s="336" t="s">
        <v>218</v>
      </c>
      <c r="AK1024" s="336" t="s">
        <v>339</v>
      </c>
      <c r="AL1024" s="336" t="s">
        <v>151</v>
      </c>
      <c r="AM1024" s="336" t="s">
        <v>317</v>
      </c>
      <c r="AN1024" s="336" t="s">
        <v>358</v>
      </c>
      <c r="AO1024" s="335" t="s">
        <v>617</v>
      </c>
      <c r="AP1024" s="336" t="s">
        <v>649</v>
      </c>
      <c r="AQ1024" s="336" t="s">
        <v>513</v>
      </c>
      <c r="AR1024" s="336" t="s">
        <v>516</v>
      </c>
      <c r="AS1024" s="336" t="s">
        <v>636</v>
      </c>
      <c r="AT1024" s="336" t="s">
        <v>695</v>
      </c>
      <c r="AU1024" s="336" t="s">
        <v>250</v>
      </c>
      <c r="AV1024" s="336" t="s">
        <v>247</v>
      </c>
      <c r="AW1024" s="336" t="s">
        <v>507</v>
      </c>
      <c r="AX1024" s="336" t="s">
        <v>202</v>
      </c>
      <c r="AY1024" s="336" t="s">
        <v>471</v>
      </c>
      <c r="AZ1024" s="336" t="s">
        <v>349</v>
      </c>
      <c r="BA1024" s="336" t="s">
        <v>431</v>
      </c>
      <c r="BD1024" s="343" t="s">
        <v>415</v>
      </c>
      <c r="BE1024" s="343" t="s">
        <v>270</v>
      </c>
      <c r="BF1024" s="343" t="s">
        <v>387</v>
      </c>
      <c r="BG1024" s="343" t="s">
        <v>178</v>
      </c>
      <c r="BH1024" s="343" t="s">
        <v>446</v>
      </c>
      <c r="BI1024" s="343" t="s">
        <v>546</v>
      </c>
      <c r="BJ1024" s="343" t="s">
        <v>675</v>
      </c>
      <c r="BK1024" s="343" t="s">
        <v>600</v>
      </c>
      <c r="BL1024" s="343" t="s">
        <v>271</v>
      </c>
      <c r="BM1024" s="343" t="s">
        <v>309</v>
      </c>
      <c r="BN1024" s="343" t="s">
        <v>269</v>
      </c>
      <c r="BO1024" s="343" t="s">
        <v>386</v>
      </c>
      <c r="BP1024" s="335" t="s">
        <v>617</v>
      </c>
      <c r="BQ1024" s="343" t="s">
        <v>237</v>
      </c>
      <c r="BR1024" s="343" t="s">
        <v>606</v>
      </c>
      <c r="BS1024" s="343" t="s">
        <v>263</v>
      </c>
      <c r="BT1024" s="343" t="s">
        <v>108</v>
      </c>
      <c r="BU1024" s="343" t="s">
        <v>190</v>
      </c>
      <c r="BV1024" s="343" t="s">
        <v>313</v>
      </c>
      <c r="BW1024" s="343" t="s">
        <v>137</v>
      </c>
      <c r="BX1024" s="343" t="s">
        <v>385</v>
      </c>
      <c r="BY1024" s="343" t="s">
        <v>616</v>
      </c>
      <c r="BZ1024" s="343" t="s">
        <v>656</v>
      </c>
      <c r="CA1024" s="343" t="s">
        <v>406</v>
      </c>
      <c r="CB1024" s="343" t="s">
        <v>272</v>
      </c>
    </row>
    <row r="1025" spans="2:80" x14ac:dyDescent="0.2">
      <c r="B1025" s="193" t="s">
        <v>335</v>
      </c>
      <c r="C1025" s="193" t="s">
        <v>393</v>
      </c>
      <c r="D1025" s="193" t="s">
        <v>495</v>
      </c>
      <c r="E1025" s="193" t="s">
        <v>315</v>
      </c>
      <c r="F1025" s="193" t="s">
        <v>577</v>
      </c>
      <c r="G1025" s="193" t="s">
        <v>582</v>
      </c>
      <c r="H1025" s="193" t="s">
        <v>339</v>
      </c>
      <c r="I1025" s="193" t="s">
        <v>258</v>
      </c>
      <c r="J1025" s="193" t="s">
        <v>593</v>
      </c>
      <c r="K1025" s="193" t="s">
        <v>581</v>
      </c>
      <c r="L1025" s="193" t="s">
        <v>417</v>
      </c>
      <c r="M1025" s="335" t="s">
        <v>205</v>
      </c>
      <c r="N1025" s="343" t="s">
        <v>343</v>
      </c>
      <c r="O1025" s="337" t="s">
        <v>383</v>
      </c>
      <c r="P1025" s="193" t="s">
        <v>578</v>
      </c>
      <c r="Q1025" s="193" t="s">
        <v>122</v>
      </c>
      <c r="R1025" s="193" t="s">
        <v>599</v>
      </c>
      <c r="S1025" s="193" t="s">
        <v>654</v>
      </c>
      <c r="T1025" s="193" t="s">
        <v>347</v>
      </c>
      <c r="U1025" s="193" t="s">
        <v>387</v>
      </c>
      <c r="V1025" s="193" t="s">
        <v>389</v>
      </c>
      <c r="W1025" s="193" t="s">
        <v>597</v>
      </c>
      <c r="X1025" s="193" t="s">
        <v>612</v>
      </c>
      <c r="Y1025" s="193" t="s">
        <v>525</v>
      </c>
      <c r="Z1025" s="193" t="s">
        <v>331</v>
      </c>
      <c r="AC1025" s="193" t="s">
        <v>671</v>
      </c>
      <c r="AD1025" s="193" t="s">
        <v>106</v>
      </c>
      <c r="AE1025" s="193" t="s">
        <v>315</v>
      </c>
      <c r="AF1025" s="193" t="s">
        <v>642</v>
      </c>
      <c r="AG1025" s="193" t="s">
        <v>407</v>
      </c>
      <c r="AH1025" s="193" t="s">
        <v>153</v>
      </c>
      <c r="AI1025" s="193" t="s">
        <v>150</v>
      </c>
      <c r="AJ1025" s="193" t="s">
        <v>216</v>
      </c>
      <c r="AK1025" s="193" t="s">
        <v>277</v>
      </c>
      <c r="AL1025" s="193" t="s">
        <v>280</v>
      </c>
      <c r="AM1025" s="193" t="s">
        <v>578</v>
      </c>
      <c r="AN1025" s="335" t="s">
        <v>259</v>
      </c>
      <c r="AO1025" s="343" t="s">
        <v>546</v>
      </c>
      <c r="AP1025" s="337" t="s">
        <v>243</v>
      </c>
      <c r="AQ1025" s="193" t="s">
        <v>634</v>
      </c>
      <c r="AR1025" s="193" t="s">
        <v>698</v>
      </c>
      <c r="AS1025" s="193" t="s">
        <v>549</v>
      </c>
      <c r="AT1025" s="193" t="s">
        <v>115</v>
      </c>
      <c r="AU1025" s="193" t="s">
        <v>654</v>
      </c>
      <c r="AV1025" s="193" t="s">
        <v>375</v>
      </c>
      <c r="AW1025" s="193" t="s">
        <v>410</v>
      </c>
      <c r="AX1025" s="193" t="s">
        <v>430</v>
      </c>
      <c r="AY1025" s="193" t="s">
        <v>470</v>
      </c>
      <c r="AZ1025" s="193" t="s">
        <v>117</v>
      </c>
      <c r="BA1025" s="193" t="s">
        <v>232</v>
      </c>
      <c r="BD1025" s="193" t="s">
        <v>668</v>
      </c>
      <c r="BE1025" s="193" t="s">
        <v>275</v>
      </c>
      <c r="BF1025" s="193" t="s">
        <v>390</v>
      </c>
      <c r="BG1025" s="193" t="s">
        <v>307</v>
      </c>
      <c r="BH1025" s="193" t="s">
        <v>515</v>
      </c>
      <c r="BI1025" s="193" t="s">
        <v>560</v>
      </c>
      <c r="BJ1025" s="193" t="s">
        <v>455</v>
      </c>
      <c r="BK1025" s="193" t="s">
        <v>296</v>
      </c>
      <c r="BL1025" s="193" t="s">
        <v>273</v>
      </c>
      <c r="BM1025" s="193" t="s">
        <v>388</v>
      </c>
      <c r="BN1025" s="193" t="s">
        <v>175</v>
      </c>
      <c r="BO1025" s="337" t="s">
        <v>389</v>
      </c>
      <c r="BP1025" s="336" t="s">
        <v>548</v>
      </c>
      <c r="BQ1025" s="335" t="s">
        <v>669</v>
      </c>
      <c r="BR1025" s="193" t="s">
        <v>697</v>
      </c>
      <c r="BS1025" s="193" t="s">
        <v>626</v>
      </c>
      <c r="BT1025" s="193" t="s">
        <v>657</v>
      </c>
      <c r="BU1025" s="193" t="s">
        <v>276</v>
      </c>
      <c r="BV1025" s="193" t="s">
        <v>167</v>
      </c>
      <c r="BW1025" s="193" t="s">
        <v>583</v>
      </c>
      <c r="BX1025" s="193" t="s">
        <v>202</v>
      </c>
      <c r="BY1025" s="193" t="s">
        <v>324</v>
      </c>
      <c r="BZ1025" s="193" t="s">
        <v>126</v>
      </c>
      <c r="CA1025" s="193" t="s">
        <v>253</v>
      </c>
      <c r="CB1025" s="193" t="s">
        <v>274</v>
      </c>
    </row>
    <row r="1026" spans="2:80" x14ac:dyDescent="0.2">
      <c r="B1026" s="193" t="s">
        <v>135</v>
      </c>
      <c r="C1026" s="193" t="s">
        <v>638</v>
      </c>
      <c r="D1026" s="193" t="s">
        <v>275</v>
      </c>
      <c r="E1026" s="193" t="s">
        <v>541</v>
      </c>
      <c r="F1026" s="193" t="s">
        <v>558</v>
      </c>
      <c r="G1026" s="193" t="s">
        <v>568</v>
      </c>
      <c r="H1026" s="193" t="s">
        <v>640</v>
      </c>
      <c r="I1026" s="193" t="s">
        <v>603</v>
      </c>
      <c r="J1026" s="193" t="s">
        <v>280</v>
      </c>
      <c r="K1026" s="193" t="s">
        <v>365</v>
      </c>
      <c r="L1026" s="335" t="s">
        <v>536</v>
      </c>
      <c r="M1026" s="193" t="s">
        <v>570</v>
      </c>
      <c r="N1026" s="343" t="s">
        <v>490</v>
      </c>
      <c r="O1026" s="193" t="s">
        <v>323</v>
      </c>
      <c r="P1026" s="337" t="s">
        <v>281</v>
      </c>
      <c r="Q1026" s="193" t="s">
        <v>285</v>
      </c>
      <c r="R1026" s="193" t="s">
        <v>458</v>
      </c>
      <c r="S1026" s="193" t="s">
        <v>265</v>
      </c>
      <c r="T1026" s="193" t="s">
        <v>637</v>
      </c>
      <c r="U1026" s="193" t="s">
        <v>576</v>
      </c>
      <c r="V1026" s="193" t="s">
        <v>422</v>
      </c>
      <c r="W1026" s="193" t="s">
        <v>190</v>
      </c>
      <c r="X1026" s="193" t="s">
        <v>539</v>
      </c>
      <c r="Y1026" s="193" t="s">
        <v>573</v>
      </c>
      <c r="Z1026" s="193" t="s">
        <v>580</v>
      </c>
      <c r="AC1026" s="193" t="s">
        <v>520</v>
      </c>
      <c r="AD1026" s="193" t="s">
        <v>381</v>
      </c>
      <c r="AE1026" s="193" t="s">
        <v>588</v>
      </c>
      <c r="AF1026" s="193" t="s">
        <v>663</v>
      </c>
      <c r="AG1026" s="193" t="s">
        <v>355</v>
      </c>
      <c r="AH1026" s="193" t="s">
        <v>80</v>
      </c>
      <c r="AI1026" s="193" t="s">
        <v>338</v>
      </c>
      <c r="AJ1026" s="193" t="s">
        <v>219</v>
      </c>
      <c r="AK1026" s="193" t="s">
        <v>81</v>
      </c>
      <c r="AL1026" s="193" t="s">
        <v>4</v>
      </c>
      <c r="AM1026" s="335" t="s">
        <v>569</v>
      </c>
      <c r="AN1026" s="193" t="s">
        <v>398</v>
      </c>
      <c r="AO1026" s="343" t="s">
        <v>178</v>
      </c>
      <c r="AP1026" s="193" t="s">
        <v>570</v>
      </c>
      <c r="AQ1026" s="337" t="s">
        <v>199</v>
      </c>
      <c r="AR1026" s="193" t="s">
        <v>127</v>
      </c>
      <c r="AS1026" s="193" t="s">
        <v>310</v>
      </c>
      <c r="AT1026" s="193" t="s">
        <v>576</v>
      </c>
      <c r="AU1026" s="193" t="s">
        <v>693</v>
      </c>
      <c r="AV1026" s="193" t="s">
        <v>401</v>
      </c>
      <c r="AW1026" s="193" t="s">
        <v>167</v>
      </c>
      <c r="AX1026" s="193" t="s">
        <v>540</v>
      </c>
      <c r="AY1026" s="193" t="s">
        <v>261</v>
      </c>
      <c r="AZ1026" s="193" t="s">
        <v>388</v>
      </c>
      <c r="BA1026" s="193" t="s">
        <v>539</v>
      </c>
      <c r="BD1026" s="193" t="s">
        <v>120</v>
      </c>
      <c r="BE1026" s="193" t="s">
        <v>267</v>
      </c>
      <c r="BF1026" s="193" t="s">
        <v>376</v>
      </c>
      <c r="BG1026" s="193" t="s">
        <v>195</v>
      </c>
      <c r="BH1026" s="193" t="s">
        <v>318</v>
      </c>
      <c r="BI1026" s="193" t="s">
        <v>620</v>
      </c>
      <c r="BJ1026" s="193" t="s">
        <v>482</v>
      </c>
      <c r="BK1026" s="193" t="s">
        <v>684</v>
      </c>
      <c r="BL1026" s="193" t="s">
        <v>278</v>
      </c>
      <c r="BM1026" s="193" t="s">
        <v>239</v>
      </c>
      <c r="BN1026" s="337" t="s">
        <v>280</v>
      </c>
      <c r="BO1026" s="193" t="s">
        <v>391</v>
      </c>
      <c r="BP1026" s="336" t="s">
        <v>166</v>
      </c>
      <c r="BQ1026" s="193" t="s">
        <v>556</v>
      </c>
      <c r="BR1026" s="335" t="s">
        <v>463</v>
      </c>
      <c r="BS1026" s="193" t="s">
        <v>575</v>
      </c>
      <c r="BT1026" s="193" t="s">
        <v>359</v>
      </c>
      <c r="BU1026" s="193" t="s">
        <v>277</v>
      </c>
      <c r="BV1026" s="193" t="s">
        <v>392</v>
      </c>
      <c r="BW1026" s="193" t="s">
        <v>619</v>
      </c>
      <c r="BX1026" s="193" t="s">
        <v>393</v>
      </c>
      <c r="BY1026" s="193" t="s">
        <v>618</v>
      </c>
      <c r="BZ1026" s="193" t="s">
        <v>116</v>
      </c>
      <c r="CA1026" s="193" t="s">
        <v>545</v>
      </c>
      <c r="CB1026" s="193" t="s">
        <v>279</v>
      </c>
    </row>
    <row r="1027" spans="2:80" x14ac:dyDescent="0.2">
      <c r="B1027" s="193" t="s">
        <v>358</v>
      </c>
      <c r="C1027" s="193" t="s">
        <v>177</v>
      </c>
      <c r="D1027" s="193" t="s">
        <v>304</v>
      </c>
      <c r="E1027" s="193" t="s">
        <v>181</v>
      </c>
      <c r="F1027" s="193" t="s">
        <v>360</v>
      </c>
      <c r="G1027" s="193" t="s">
        <v>133</v>
      </c>
      <c r="H1027" s="193" t="s">
        <v>441</v>
      </c>
      <c r="I1027" s="193" t="s">
        <v>517</v>
      </c>
      <c r="J1027" s="193" t="s">
        <v>443</v>
      </c>
      <c r="K1027" s="335" t="s">
        <v>286</v>
      </c>
      <c r="L1027" s="193" t="s">
        <v>271</v>
      </c>
      <c r="M1027" s="193" t="s">
        <v>540</v>
      </c>
      <c r="N1027" s="343" t="s">
        <v>574</v>
      </c>
      <c r="O1027" s="193" t="s">
        <v>529</v>
      </c>
      <c r="P1027" s="193" t="s">
        <v>368</v>
      </c>
      <c r="Q1027" s="337" t="s">
        <v>552</v>
      </c>
      <c r="R1027" s="193" t="s">
        <v>276</v>
      </c>
      <c r="S1027" s="193" t="s">
        <v>491</v>
      </c>
      <c r="T1027" s="193" t="s">
        <v>321</v>
      </c>
      <c r="U1027" s="193" t="s">
        <v>553</v>
      </c>
      <c r="V1027" s="193" t="s">
        <v>351</v>
      </c>
      <c r="W1027" s="193" t="s">
        <v>168</v>
      </c>
      <c r="X1027" s="193" t="s">
        <v>267</v>
      </c>
      <c r="Y1027" s="193" t="s">
        <v>171</v>
      </c>
      <c r="Z1027" s="193" t="s">
        <v>354</v>
      </c>
      <c r="AC1027" s="193" t="s">
        <v>396</v>
      </c>
      <c r="AD1027" s="193" t="s">
        <v>171</v>
      </c>
      <c r="AE1027" s="193" t="s">
        <v>316</v>
      </c>
      <c r="AF1027" s="193" t="s">
        <v>395</v>
      </c>
      <c r="AG1027" s="193" t="s">
        <v>404</v>
      </c>
      <c r="AH1027" s="193" t="s">
        <v>309</v>
      </c>
      <c r="AI1027" s="193" t="s">
        <v>538</v>
      </c>
      <c r="AJ1027" s="193" t="s">
        <v>468</v>
      </c>
      <c r="AK1027" s="193" t="s">
        <v>313</v>
      </c>
      <c r="AL1027" s="335" t="s">
        <v>458</v>
      </c>
      <c r="AM1027" s="193" t="s">
        <v>558</v>
      </c>
      <c r="AN1027" s="193" t="s">
        <v>647</v>
      </c>
      <c r="AO1027" s="343" t="s">
        <v>370</v>
      </c>
      <c r="AP1027" s="193" t="s">
        <v>107</v>
      </c>
      <c r="AQ1027" s="193" t="s">
        <v>648</v>
      </c>
      <c r="AR1027" s="337" t="s">
        <v>414</v>
      </c>
      <c r="AS1027" s="193" t="s">
        <v>408</v>
      </c>
      <c r="AT1027" s="193" t="s">
        <v>123</v>
      </c>
      <c r="AU1027" s="193" t="s">
        <v>602</v>
      </c>
      <c r="AV1027" s="193" t="s">
        <v>689</v>
      </c>
      <c r="AW1027" s="193" t="s">
        <v>439</v>
      </c>
      <c r="AX1027" s="193" t="s">
        <v>455</v>
      </c>
      <c r="AY1027" s="193" t="s">
        <v>607</v>
      </c>
      <c r="AZ1027" s="193" t="s">
        <v>665</v>
      </c>
      <c r="BA1027" s="193" t="s">
        <v>126</v>
      </c>
      <c r="BD1027" s="193" t="s">
        <v>645</v>
      </c>
      <c r="BE1027" s="193" t="s">
        <v>210</v>
      </c>
      <c r="BF1027" s="193" t="s">
        <v>538</v>
      </c>
      <c r="BG1027" s="193" t="s">
        <v>578</v>
      </c>
      <c r="BH1027" s="193" t="s">
        <v>169</v>
      </c>
      <c r="BI1027" s="193" t="s">
        <v>259</v>
      </c>
      <c r="BJ1027" s="193" t="s">
        <v>371</v>
      </c>
      <c r="BK1027" s="193" t="s">
        <v>172</v>
      </c>
      <c r="BL1027" s="193" t="s">
        <v>212</v>
      </c>
      <c r="BM1027" s="337" t="s">
        <v>133</v>
      </c>
      <c r="BN1027" s="193" t="s">
        <v>1</v>
      </c>
      <c r="BO1027" s="193" t="s">
        <v>537</v>
      </c>
      <c r="BP1027" s="336" t="s">
        <v>594</v>
      </c>
      <c r="BQ1027" s="193" t="s">
        <v>625</v>
      </c>
      <c r="BR1027" s="193" t="s">
        <v>486</v>
      </c>
      <c r="BS1027" s="335" t="s">
        <v>403</v>
      </c>
      <c r="BT1027" s="193" t="s">
        <v>500</v>
      </c>
      <c r="BU1027" s="193" t="s">
        <v>211</v>
      </c>
      <c r="BV1027" s="193" t="s">
        <v>458</v>
      </c>
      <c r="BW1027" s="193" t="s">
        <v>306</v>
      </c>
      <c r="BX1027" s="193" t="s">
        <v>362</v>
      </c>
      <c r="BY1027" s="193" t="s">
        <v>513</v>
      </c>
      <c r="BZ1027" s="193" t="s">
        <v>687</v>
      </c>
      <c r="CA1027" s="193" t="s">
        <v>655</v>
      </c>
      <c r="CB1027" s="193" t="s">
        <v>209</v>
      </c>
    </row>
    <row r="1028" spans="2:80" x14ac:dyDescent="0.2">
      <c r="B1028" s="193" t="s">
        <v>224</v>
      </c>
      <c r="C1028" s="193" t="s">
        <v>303</v>
      </c>
      <c r="D1028" s="193" t="s">
        <v>110</v>
      </c>
      <c r="E1028" s="193" t="s">
        <v>305</v>
      </c>
      <c r="F1028" s="193" t="s">
        <v>359</v>
      </c>
      <c r="G1028" s="193" t="s">
        <v>549</v>
      </c>
      <c r="H1028" s="193" t="s">
        <v>229</v>
      </c>
      <c r="I1028" s="193" t="s">
        <v>254</v>
      </c>
      <c r="J1028" s="335" t="s">
        <v>518</v>
      </c>
      <c r="K1028" s="193" t="s">
        <v>547</v>
      </c>
      <c r="L1028" s="193" t="s">
        <v>414</v>
      </c>
      <c r="M1028" s="193" t="s">
        <v>201</v>
      </c>
      <c r="N1028" s="343" t="s">
        <v>209</v>
      </c>
      <c r="O1028" s="193" t="s">
        <v>508</v>
      </c>
      <c r="P1028" s="193" t="s">
        <v>651</v>
      </c>
      <c r="Q1028" s="193" t="s">
        <v>118</v>
      </c>
      <c r="R1028" s="337" t="s">
        <v>520</v>
      </c>
      <c r="S1028" s="193" t="s">
        <v>406</v>
      </c>
      <c r="T1028" s="193" t="s">
        <v>214</v>
      </c>
      <c r="U1028" s="193" t="s">
        <v>511</v>
      </c>
      <c r="V1028" s="193" t="s">
        <v>353</v>
      </c>
      <c r="W1028" s="193" t="s">
        <v>295</v>
      </c>
      <c r="X1028" s="193" t="s">
        <v>101</v>
      </c>
      <c r="Y1028" s="193" t="s">
        <v>296</v>
      </c>
      <c r="Z1028" s="193" t="s">
        <v>218</v>
      </c>
      <c r="AC1028" s="193" t="s">
        <v>435</v>
      </c>
      <c r="AD1028" s="193" t="s">
        <v>136</v>
      </c>
      <c r="AE1028" s="193" t="s">
        <v>476</v>
      </c>
      <c r="AF1028" s="193" t="s">
        <v>0</v>
      </c>
      <c r="AG1028" s="193" t="s">
        <v>353</v>
      </c>
      <c r="AH1028" s="193" t="s">
        <v>427</v>
      </c>
      <c r="AI1028" s="193" t="s">
        <v>428</v>
      </c>
      <c r="AJ1028" s="193" t="s">
        <v>379</v>
      </c>
      <c r="AK1028" s="335" t="s">
        <v>248</v>
      </c>
      <c r="AL1028" s="193" t="s">
        <v>504</v>
      </c>
      <c r="AM1028" s="193" t="s">
        <v>591</v>
      </c>
      <c r="AN1028" s="193" t="s">
        <v>203</v>
      </c>
      <c r="AO1028" s="343" t="s">
        <v>299</v>
      </c>
      <c r="AP1028" s="193" t="s">
        <v>526</v>
      </c>
      <c r="AQ1028" s="193" t="s">
        <v>631</v>
      </c>
      <c r="AR1028" s="193" t="s">
        <v>667</v>
      </c>
      <c r="AS1028" s="337" t="s">
        <v>96</v>
      </c>
      <c r="AT1028" s="193" t="s">
        <v>612</v>
      </c>
      <c r="AU1028" s="193" t="s">
        <v>561</v>
      </c>
      <c r="AV1028" s="193" t="s">
        <v>523</v>
      </c>
      <c r="AW1028" s="193" t="s">
        <v>177</v>
      </c>
      <c r="AX1028" s="193" t="s">
        <v>646</v>
      </c>
      <c r="AY1028" s="193" t="s">
        <v>678</v>
      </c>
      <c r="AZ1028" s="193" t="s">
        <v>544</v>
      </c>
      <c r="BA1028" s="193" t="s">
        <v>532</v>
      </c>
      <c r="BD1028" s="193" t="s">
        <v>692</v>
      </c>
      <c r="BE1028" s="193" t="s">
        <v>104</v>
      </c>
      <c r="BF1028" s="193" t="s">
        <v>539</v>
      </c>
      <c r="BG1028" s="193" t="s">
        <v>402</v>
      </c>
      <c r="BH1028" s="193" t="s">
        <v>688</v>
      </c>
      <c r="BI1028" s="193" t="s">
        <v>595</v>
      </c>
      <c r="BJ1028" s="193" t="s">
        <v>660</v>
      </c>
      <c r="BK1028" s="193" t="s">
        <v>608</v>
      </c>
      <c r="BL1028" s="337" t="s">
        <v>214</v>
      </c>
      <c r="BM1028" s="193" t="s">
        <v>349</v>
      </c>
      <c r="BN1028" s="193" t="s">
        <v>197</v>
      </c>
      <c r="BO1028" s="193" t="s">
        <v>320</v>
      </c>
      <c r="BP1028" s="336" t="s">
        <v>122</v>
      </c>
      <c r="BQ1028" s="193" t="s">
        <v>249</v>
      </c>
      <c r="BR1028" s="193" t="s">
        <v>378</v>
      </c>
      <c r="BS1028" s="193" t="s">
        <v>544</v>
      </c>
      <c r="BT1028" s="335" t="s">
        <v>685</v>
      </c>
      <c r="BU1028" s="193" t="s">
        <v>213</v>
      </c>
      <c r="BV1028" s="193" t="s">
        <v>540</v>
      </c>
      <c r="BW1028" s="193" t="s">
        <v>186</v>
      </c>
      <c r="BX1028" s="193" t="s">
        <v>488</v>
      </c>
      <c r="BY1028" s="193" t="s">
        <v>452</v>
      </c>
      <c r="BZ1028" s="193" t="s">
        <v>532</v>
      </c>
      <c r="CA1028" s="193" t="s">
        <v>235</v>
      </c>
      <c r="CB1028" s="193" t="s">
        <v>215</v>
      </c>
    </row>
    <row r="1029" spans="2:80" x14ac:dyDescent="0.2">
      <c r="B1029" s="193" t="s">
        <v>126</v>
      </c>
      <c r="C1029" s="193" t="s">
        <v>244</v>
      </c>
      <c r="D1029" s="193" t="s">
        <v>154</v>
      </c>
      <c r="E1029" s="193" t="s">
        <v>242</v>
      </c>
      <c r="F1029" s="193" t="s">
        <v>243</v>
      </c>
      <c r="G1029" s="193" t="s">
        <v>480</v>
      </c>
      <c r="H1029" s="193" t="s">
        <v>482</v>
      </c>
      <c r="I1029" s="335" t="s">
        <v>481</v>
      </c>
      <c r="J1029" s="193" t="s">
        <v>160</v>
      </c>
      <c r="K1029" s="193" t="s">
        <v>379</v>
      </c>
      <c r="L1029" s="193" t="s">
        <v>470</v>
      </c>
      <c r="M1029" s="193" t="s">
        <v>609</v>
      </c>
      <c r="N1029" s="343" t="s">
        <v>499</v>
      </c>
      <c r="O1029" s="193" t="s">
        <v>319</v>
      </c>
      <c r="P1029" s="193" t="s">
        <v>141</v>
      </c>
      <c r="Q1029" s="193" t="s">
        <v>147</v>
      </c>
      <c r="R1029" s="193" t="s">
        <v>456</v>
      </c>
      <c r="S1029" s="337" t="s">
        <v>262</v>
      </c>
      <c r="T1029" s="193" t="s">
        <v>485</v>
      </c>
      <c r="U1029" s="193" t="s">
        <v>486</v>
      </c>
      <c r="V1029" s="193" t="s">
        <v>235</v>
      </c>
      <c r="W1029" s="193" t="s">
        <v>153</v>
      </c>
      <c r="X1029" s="193" t="s">
        <v>236</v>
      </c>
      <c r="Y1029" s="193" t="s">
        <v>234</v>
      </c>
      <c r="Z1029" s="193" t="s">
        <v>237</v>
      </c>
      <c r="AC1029" s="193" t="s">
        <v>512</v>
      </c>
      <c r="AD1029" s="193" t="s">
        <v>394</v>
      </c>
      <c r="AE1029" s="193" t="s">
        <v>236</v>
      </c>
      <c r="AF1029" s="193" t="s">
        <v>365</v>
      </c>
      <c r="AG1029" s="193" t="s">
        <v>437</v>
      </c>
      <c r="AH1029" s="193" t="s">
        <v>254</v>
      </c>
      <c r="AI1029" s="193" t="s">
        <v>387</v>
      </c>
      <c r="AJ1029" s="335" t="s">
        <v>469</v>
      </c>
      <c r="AK1029" s="193" t="s">
        <v>537</v>
      </c>
      <c r="AL1029" s="193" t="s">
        <v>113</v>
      </c>
      <c r="AM1029" s="193" t="s">
        <v>357</v>
      </c>
      <c r="AN1029" s="193" t="s">
        <v>567</v>
      </c>
      <c r="AO1029" s="343" t="s">
        <v>613</v>
      </c>
      <c r="AP1029" s="193" t="s">
        <v>118</v>
      </c>
      <c r="AQ1029" s="193" t="s">
        <v>495</v>
      </c>
      <c r="AR1029" s="193" t="s">
        <v>584</v>
      </c>
      <c r="AS1029" s="193" t="s">
        <v>662</v>
      </c>
      <c r="AT1029" s="337" t="s">
        <v>554</v>
      </c>
      <c r="AU1029" s="193" t="s">
        <v>165</v>
      </c>
      <c r="AV1029" s="193" t="s">
        <v>529</v>
      </c>
      <c r="AW1029" s="193" t="s">
        <v>688</v>
      </c>
      <c r="AX1029" s="193" t="s">
        <v>305</v>
      </c>
      <c r="AY1029" s="193" t="s">
        <v>417</v>
      </c>
      <c r="AZ1029" s="193" t="s">
        <v>626</v>
      </c>
      <c r="BA1029" s="193" t="s">
        <v>479</v>
      </c>
      <c r="BD1029" s="193" t="s">
        <v>527</v>
      </c>
      <c r="BE1029" s="193" t="s">
        <v>217</v>
      </c>
      <c r="BF1029" s="193" t="s">
        <v>491</v>
      </c>
      <c r="BG1029" s="193" t="s">
        <v>350</v>
      </c>
      <c r="BH1029" s="193" t="s">
        <v>459</v>
      </c>
      <c r="BI1029" s="193" t="s">
        <v>596</v>
      </c>
      <c r="BJ1029" s="193" t="s">
        <v>622</v>
      </c>
      <c r="BK1029" s="337" t="s">
        <v>244</v>
      </c>
      <c r="BL1029" s="193" t="s">
        <v>219</v>
      </c>
      <c r="BM1029" s="193" t="s">
        <v>542</v>
      </c>
      <c r="BN1029" s="193" t="s">
        <v>216</v>
      </c>
      <c r="BO1029" s="193" t="s">
        <v>541</v>
      </c>
      <c r="BP1029" s="336" t="s">
        <v>587</v>
      </c>
      <c r="BQ1029" s="193" t="s">
        <v>184</v>
      </c>
      <c r="BR1029" s="193" t="s">
        <v>399</v>
      </c>
      <c r="BS1029" s="193" t="s">
        <v>138</v>
      </c>
      <c r="BT1029" s="193">
        <v>5</v>
      </c>
      <c r="BU1029" s="335" t="s">
        <v>218</v>
      </c>
      <c r="BV1029" s="193" t="s">
        <v>191</v>
      </c>
      <c r="BW1029" s="193" t="s">
        <v>314</v>
      </c>
      <c r="BX1029" s="193" t="s">
        <v>105</v>
      </c>
      <c r="BY1029" s="193" t="s">
        <v>597</v>
      </c>
      <c r="BZ1029" s="193" t="s">
        <v>442</v>
      </c>
      <c r="CA1029" s="193" t="s">
        <v>670</v>
      </c>
      <c r="CB1029" s="193" t="s">
        <v>220</v>
      </c>
    </row>
    <row r="1030" spans="2:80" x14ac:dyDescent="0.2">
      <c r="B1030" s="193" t="s">
        <v>111</v>
      </c>
      <c r="C1030" s="193" t="s">
        <v>178</v>
      </c>
      <c r="D1030" s="193" t="s">
        <v>249</v>
      </c>
      <c r="E1030" s="193" t="s">
        <v>180</v>
      </c>
      <c r="F1030" s="193" t="s">
        <v>87</v>
      </c>
      <c r="G1030" s="193" t="s">
        <v>93</v>
      </c>
      <c r="H1030" s="335" t="s">
        <v>194</v>
      </c>
      <c r="I1030" s="193" t="s">
        <v>548</v>
      </c>
      <c r="J1030" s="193" t="s">
        <v>442</v>
      </c>
      <c r="K1030" s="193" t="s">
        <v>401</v>
      </c>
      <c r="L1030" s="193" t="s">
        <v>139</v>
      </c>
      <c r="M1030" s="193" t="s">
        <v>74</v>
      </c>
      <c r="N1030" s="343" t="s">
        <v>431</v>
      </c>
      <c r="O1030" s="193" t="s">
        <v>618</v>
      </c>
      <c r="P1030" s="193" t="s">
        <v>561</v>
      </c>
      <c r="Q1030" s="193" t="s">
        <v>407</v>
      </c>
      <c r="R1030" s="193" t="s">
        <v>447</v>
      </c>
      <c r="S1030" s="193" t="s">
        <v>75</v>
      </c>
      <c r="T1030" s="337" t="s">
        <v>434</v>
      </c>
      <c r="U1030" s="193" t="s">
        <v>370</v>
      </c>
      <c r="V1030" s="193" t="s">
        <v>102</v>
      </c>
      <c r="W1030" s="193" t="s">
        <v>169</v>
      </c>
      <c r="X1030" s="193" t="s">
        <v>352</v>
      </c>
      <c r="Y1030" s="193" t="s">
        <v>81</v>
      </c>
      <c r="Z1030" s="193" t="s">
        <v>100</v>
      </c>
      <c r="AC1030" s="193" t="s">
        <v>100</v>
      </c>
      <c r="AD1030" s="193" t="s">
        <v>436</v>
      </c>
      <c r="AE1030" s="193" t="s">
        <v>475</v>
      </c>
      <c r="AF1030" s="193" t="s">
        <v>484</v>
      </c>
      <c r="AG1030" s="193" t="s">
        <v>198</v>
      </c>
      <c r="AH1030" s="193" t="s">
        <v>429</v>
      </c>
      <c r="AI1030" s="335" t="s">
        <v>194</v>
      </c>
      <c r="AJ1030" s="193" t="s">
        <v>185</v>
      </c>
      <c r="AK1030" s="193" t="s">
        <v>505</v>
      </c>
      <c r="AL1030" s="193" t="s">
        <v>506</v>
      </c>
      <c r="AM1030" s="193" t="s">
        <v>592</v>
      </c>
      <c r="AN1030" s="193" t="s">
        <v>238</v>
      </c>
      <c r="AO1030" s="343" t="s">
        <v>411</v>
      </c>
      <c r="AP1030" s="193" t="s">
        <v>632</v>
      </c>
      <c r="AQ1030" s="193" t="s">
        <v>262</v>
      </c>
      <c r="AR1030" s="193" t="s">
        <v>489</v>
      </c>
      <c r="AS1030" s="193" t="s">
        <v>580</v>
      </c>
      <c r="AT1030" s="193" t="s">
        <v>453</v>
      </c>
      <c r="AU1030" s="337" t="s">
        <v>679</v>
      </c>
      <c r="AV1030" s="193" t="s">
        <v>293</v>
      </c>
      <c r="AW1030" s="193" t="s">
        <v>490</v>
      </c>
      <c r="AX1030" s="193" t="s">
        <v>673</v>
      </c>
      <c r="AY1030" s="193" t="s">
        <v>397</v>
      </c>
      <c r="AZ1030" s="193" t="s">
        <v>249</v>
      </c>
      <c r="BA1030" s="193" t="s">
        <v>660</v>
      </c>
      <c r="BD1030" s="193" t="s">
        <v>636</v>
      </c>
      <c r="BE1030" s="193" t="s">
        <v>224</v>
      </c>
      <c r="BF1030" s="193" t="s">
        <v>404</v>
      </c>
      <c r="BG1030" s="193" t="s">
        <v>591</v>
      </c>
      <c r="BH1030" s="193" t="s">
        <v>679</v>
      </c>
      <c r="BI1030" s="193" t="s">
        <v>495</v>
      </c>
      <c r="BJ1030" s="337" t="s">
        <v>561</v>
      </c>
      <c r="BK1030" s="193" t="s">
        <v>183</v>
      </c>
      <c r="BL1030" s="193" t="s">
        <v>221</v>
      </c>
      <c r="BM1030" s="193" t="s">
        <v>420</v>
      </c>
      <c r="BN1030" s="193" t="s">
        <v>223</v>
      </c>
      <c r="BO1030" s="193" t="s">
        <v>171</v>
      </c>
      <c r="BP1030" s="336" t="s">
        <v>592</v>
      </c>
      <c r="BQ1030" s="193" t="s">
        <v>523</v>
      </c>
      <c r="BR1030" s="193" t="s">
        <v>693</v>
      </c>
      <c r="BS1030" s="193" t="s">
        <v>584</v>
      </c>
      <c r="BT1030" s="193" t="s">
        <v>481</v>
      </c>
      <c r="BU1030" s="193" t="s">
        <v>225</v>
      </c>
      <c r="BV1030" s="335" t="s">
        <v>543</v>
      </c>
      <c r="BW1030" s="193" t="s">
        <v>238</v>
      </c>
      <c r="BX1030" s="193" t="s">
        <v>365</v>
      </c>
      <c r="BY1030" s="193" t="s">
        <v>203</v>
      </c>
      <c r="BZ1030" s="193" t="s">
        <v>293</v>
      </c>
      <c r="CA1030" s="193" t="s">
        <v>127</v>
      </c>
      <c r="CB1030" s="193" t="s">
        <v>222</v>
      </c>
    </row>
    <row r="1031" spans="2:80" x14ac:dyDescent="0.2">
      <c r="B1031" s="193" t="s">
        <v>109</v>
      </c>
      <c r="C1031" s="193" t="s">
        <v>302</v>
      </c>
      <c r="D1031" s="193" t="s">
        <v>179</v>
      </c>
      <c r="E1031" s="193" t="s">
        <v>306</v>
      </c>
      <c r="F1031" s="193" t="s">
        <v>112</v>
      </c>
      <c r="G1031" s="335" t="s">
        <v>400</v>
      </c>
      <c r="H1031" s="193" t="s">
        <v>516</v>
      </c>
      <c r="I1031" s="193" t="s">
        <v>344</v>
      </c>
      <c r="J1031" s="193" t="s">
        <v>313</v>
      </c>
      <c r="K1031" s="193" t="s">
        <v>402</v>
      </c>
      <c r="L1031" s="193" t="s">
        <v>587</v>
      </c>
      <c r="M1031" s="193" t="s">
        <v>453</v>
      </c>
      <c r="N1031" s="343" t="s">
        <v>2</v>
      </c>
      <c r="O1031" s="193" t="s">
        <v>332</v>
      </c>
      <c r="P1031" s="193" t="s">
        <v>390</v>
      </c>
      <c r="Q1031" s="193" t="s">
        <v>391</v>
      </c>
      <c r="R1031" s="193" t="s">
        <v>203</v>
      </c>
      <c r="S1031" s="193" t="s">
        <v>448</v>
      </c>
      <c r="T1031" s="193" t="s">
        <v>521</v>
      </c>
      <c r="U1031" s="337" t="s">
        <v>336</v>
      </c>
      <c r="V1031" s="193" t="s">
        <v>99</v>
      </c>
      <c r="W1031" s="193" t="s">
        <v>294</v>
      </c>
      <c r="X1031" s="193" t="s">
        <v>170</v>
      </c>
      <c r="Y1031" s="193" t="s">
        <v>297</v>
      </c>
      <c r="Z1031" s="193" t="s">
        <v>103</v>
      </c>
      <c r="AC1031" s="193" t="s">
        <v>258</v>
      </c>
      <c r="AD1031" s="193" t="s">
        <v>420</v>
      </c>
      <c r="AE1031" s="193" t="s">
        <v>445</v>
      </c>
      <c r="AF1031" s="193" t="s">
        <v>294</v>
      </c>
      <c r="AG1031" s="193" t="s">
        <v>543</v>
      </c>
      <c r="AH1031" s="335" t="s">
        <v>385</v>
      </c>
      <c r="AI1031" s="193" t="s">
        <v>362</v>
      </c>
      <c r="AJ1031" s="193" t="s">
        <v>419</v>
      </c>
      <c r="AK1031" s="193" t="s">
        <v>386</v>
      </c>
      <c r="AL1031" s="193" t="s">
        <v>133</v>
      </c>
      <c r="AM1031" s="193" t="s">
        <v>321</v>
      </c>
      <c r="AN1031" s="193" t="s">
        <v>461</v>
      </c>
      <c r="AO1031" s="343" t="s">
        <v>614</v>
      </c>
      <c r="AP1031" s="193" t="s">
        <v>566</v>
      </c>
      <c r="AQ1031" s="193" t="s">
        <v>174</v>
      </c>
      <c r="AR1031" s="193" t="s">
        <v>233</v>
      </c>
      <c r="AS1031" s="193" t="s">
        <v>499</v>
      </c>
      <c r="AT1031" s="193" t="s">
        <v>682</v>
      </c>
      <c r="AU1031" s="193" t="s">
        <v>450</v>
      </c>
      <c r="AV1031" s="337" t="s">
        <v>639</v>
      </c>
      <c r="AW1031" s="193" t="s">
        <v>586</v>
      </c>
      <c r="AX1031" s="193" t="s">
        <v>515</v>
      </c>
      <c r="AY1031" s="193" t="s">
        <v>112</v>
      </c>
      <c r="AZ1031" s="193" t="s">
        <v>563</v>
      </c>
      <c r="BA1031" s="193" t="s">
        <v>669</v>
      </c>
      <c r="BD1031" s="193" t="s">
        <v>319</v>
      </c>
      <c r="BE1031" s="193" t="s">
        <v>121</v>
      </c>
      <c r="BF1031" s="193" t="s">
        <v>268</v>
      </c>
      <c r="BG1031" s="193" t="s">
        <v>377</v>
      </c>
      <c r="BH1031" s="193" t="s">
        <v>196</v>
      </c>
      <c r="BI1031" s="337" t="s">
        <v>170</v>
      </c>
      <c r="BJ1031" s="193" t="s">
        <v>666</v>
      </c>
      <c r="BK1031" s="193" t="s">
        <v>522</v>
      </c>
      <c r="BL1031" s="193" t="s">
        <v>227</v>
      </c>
      <c r="BM1031" s="193" t="s">
        <v>536</v>
      </c>
      <c r="BN1031" s="193" t="s">
        <v>229</v>
      </c>
      <c r="BO1031" s="193" t="s">
        <v>531</v>
      </c>
      <c r="BP1031" s="336" t="s">
        <v>418</v>
      </c>
      <c r="BQ1031" s="193" t="s">
        <v>106</v>
      </c>
      <c r="BR1031" s="193" t="s">
        <v>557</v>
      </c>
      <c r="BS1031" s="193" t="s">
        <v>407</v>
      </c>
      <c r="BT1031" s="193" t="s">
        <v>348</v>
      </c>
      <c r="BU1031" s="193" t="s">
        <v>226</v>
      </c>
      <c r="BV1031" s="193" t="s">
        <v>535</v>
      </c>
      <c r="BW1031" s="335" t="s">
        <v>593</v>
      </c>
      <c r="BX1031" s="193" t="s">
        <v>360</v>
      </c>
      <c r="BY1031" s="193" t="s">
        <v>444</v>
      </c>
      <c r="BZ1031" s="193" t="s">
        <v>642</v>
      </c>
      <c r="CA1031" s="193" t="s">
        <v>590</v>
      </c>
      <c r="CB1031" s="193" t="s">
        <v>228</v>
      </c>
    </row>
    <row r="1032" spans="2:80" x14ac:dyDescent="0.2">
      <c r="B1032" s="193" t="s">
        <v>123</v>
      </c>
      <c r="C1032" s="193" t="s">
        <v>164</v>
      </c>
      <c r="D1032" s="193" t="s">
        <v>291</v>
      </c>
      <c r="E1032" s="193" t="s">
        <v>167</v>
      </c>
      <c r="F1032" s="335" t="s">
        <v>350</v>
      </c>
      <c r="G1032" s="193" t="s">
        <v>592</v>
      </c>
      <c r="H1032" s="193" t="s">
        <v>674</v>
      </c>
      <c r="I1032" s="193" t="s">
        <v>629</v>
      </c>
      <c r="J1032" s="193" t="s">
        <v>337</v>
      </c>
      <c r="K1032" s="193" t="s">
        <v>376</v>
      </c>
      <c r="L1032" s="193" t="s">
        <v>394</v>
      </c>
      <c r="M1032" s="193" t="s">
        <v>444</v>
      </c>
      <c r="N1032" s="343" t="s">
        <v>496</v>
      </c>
      <c r="O1032" s="193" t="s">
        <v>311</v>
      </c>
      <c r="P1032" s="193" t="s">
        <v>340</v>
      </c>
      <c r="Q1032" s="193" t="s">
        <v>341</v>
      </c>
      <c r="R1032" s="193" t="s">
        <v>384</v>
      </c>
      <c r="S1032" s="193" t="s">
        <v>259</v>
      </c>
      <c r="T1032" s="193" t="s">
        <v>678</v>
      </c>
      <c r="U1032" s="193" t="s">
        <v>691</v>
      </c>
      <c r="V1032" s="337" t="s">
        <v>361</v>
      </c>
      <c r="W1032" s="193" t="s">
        <v>182</v>
      </c>
      <c r="X1032" s="193" t="s">
        <v>309</v>
      </c>
      <c r="Y1032" s="193" t="s">
        <v>186</v>
      </c>
      <c r="Z1032" s="193" t="s">
        <v>364</v>
      </c>
      <c r="AC1032" s="193" t="s">
        <v>74</v>
      </c>
      <c r="AD1032" s="193" t="s">
        <v>333</v>
      </c>
      <c r="AE1032" s="193" t="s">
        <v>1</v>
      </c>
      <c r="AF1032" s="193" t="s">
        <v>73</v>
      </c>
      <c r="AG1032" s="335" t="s">
        <v>334</v>
      </c>
      <c r="AH1032" s="193" t="s">
        <v>399</v>
      </c>
      <c r="AI1032" s="193" t="s">
        <v>372</v>
      </c>
      <c r="AJ1032" s="193" t="s">
        <v>559</v>
      </c>
      <c r="AK1032" s="193" t="s">
        <v>670</v>
      </c>
      <c r="AL1032" s="193" t="s">
        <v>180</v>
      </c>
      <c r="AM1032" s="193" t="s">
        <v>363</v>
      </c>
      <c r="AN1032" s="193" t="s">
        <v>413</v>
      </c>
      <c r="AO1032" s="343" t="s">
        <v>583</v>
      </c>
      <c r="AP1032" s="193" t="s">
        <v>441</v>
      </c>
      <c r="AQ1032" s="193" t="s">
        <v>373</v>
      </c>
      <c r="AR1032" s="193" t="s">
        <v>79</v>
      </c>
      <c r="AS1032" s="193" t="s">
        <v>337</v>
      </c>
      <c r="AT1032" s="193" t="s">
        <v>214</v>
      </c>
      <c r="AU1032" s="193" t="s">
        <v>78</v>
      </c>
      <c r="AV1032" s="193" t="s">
        <v>257</v>
      </c>
      <c r="AW1032" s="337" t="s">
        <v>685</v>
      </c>
      <c r="AX1032" s="193" t="s">
        <v>352</v>
      </c>
      <c r="AY1032" s="193" t="s">
        <v>603</v>
      </c>
      <c r="AZ1032" s="193" t="s">
        <v>692</v>
      </c>
      <c r="BA1032" s="193" t="s">
        <v>193</v>
      </c>
      <c r="BD1032" s="193" t="s">
        <v>438</v>
      </c>
      <c r="BE1032" s="193" t="s">
        <v>151</v>
      </c>
      <c r="BF1032" s="193" t="s">
        <v>510</v>
      </c>
      <c r="BG1032" s="193" t="s">
        <v>574</v>
      </c>
      <c r="BH1032" s="337" t="s">
        <v>364</v>
      </c>
      <c r="BI1032" s="193" t="s">
        <v>134</v>
      </c>
      <c r="BJ1032" s="193" t="s">
        <v>260</v>
      </c>
      <c r="BK1032" s="193" t="s">
        <v>372</v>
      </c>
      <c r="BL1032" s="193" t="s">
        <v>153</v>
      </c>
      <c r="BM1032" s="193" t="s">
        <v>327</v>
      </c>
      <c r="BN1032" s="193" t="s">
        <v>150</v>
      </c>
      <c r="BO1032" s="193" t="s">
        <v>298</v>
      </c>
      <c r="BP1032" s="336" t="s">
        <v>573</v>
      </c>
      <c r="BQ1032" s="193" t="s">
        <v>400</v>
      </c>
      <c r="BR1032" s="193" t="s">
        <v>677</v>
      </c>
      <c r="BS1032" s="193" t="s">
        <v>524</v>
      </c>
      <c r="BT1032" s="193" t="s">
        <v>412</v>
      </c>
      <c r="BU1032" s="193" t="s">
        <v>152</v>
      </c>
      <c r="BV1032" s="193" t="s">
        <v>511</v>
      </c>
      <c r="BW1032" s="193" t="s">
        <v>290</v>
      </c>
      <c r="BX1032" s="335" t="s">
        <v>509</v>
      </c>
      <c r="BY1032" s="193" t="s">
        <v>572</v>
      </c>
      <c r="BZ1032" s="193" t="s">
        <v>599</v>
      </c>
      <c r="CA1032" s="193" t="s">
        <v>180</v>
      </c>
      <c r="CB1032" s="193" t="s">
        <v>149</v>
      </c>
    </row>
    <row r="1033" spans="2:80" x14ac:dyDescent="0.2">
      <c r="B1033" s="193" t="s">
        <v>349</v>
      </c>
      <c r="C1033" s="193" t="s">
        <v>290</v>
      </c>
      <c r="D1033" s="193" t="s">
        <v>96</v>
      </c>
      <c r="E1033" s="335" t="s">
        <v>292</v>
      </c>
      <c r="F1033" s="193" t="s">
        <v>272</v>
      </c>
      <c r="G1033" s="193" t="s">
        <v>273</v>
      </c>
      <c r="H1033" s="193" t="s">
        <v>191</v>
      </c>
      <c r="I1033" s="193" t="s">
        <v>566</v>
      </c>
      <c r="J1033" s="193" t="s">
        <v>671</v>
      </c>
      <c r="K1033" s="193" t="s">
        <v>659</v>
      </c>
      <c r="L1033" s="193" t="s">
        <v>131</v>
      </c>
      <c r="M1033" s="193" t="s">
        <v>277</v>
      </c>
      <c r="N1033" s="343" t="s">
        <v>404</v>
      </c>
      <c r="O1033" s="193" t="s">
        <v>519</v>
      </c>
      <c r="P1033" s="193" t="s">
        <v>550</v>
      </c>
      <c r="Q1033" s="193" t="s">
        <v>673</v>
      </c>
      <c r="R1033" s="193" t="s">
        <v>681</v>
      </c>
      <c r="S1033" s="193" t="s">
        <v>282</v>
      </c>
      <c r="T1033" s="193" t="s">
        <v>531</v>
      </c>
      <c r="U1033" s="193" t="s">
        <v>366</v>
      </c>
      <c r="V1033" s="193" t="s">
        <v>363</v>
      </c>
      <c r="W1033" s="337" t="s">
        <v>308</v>
      </c>
      <c r="X1033" s="193" t="s">
        <v>115</v>
      </c>
      <c r="Y1033" s="193" t="s">
        <v>287</v>
      </c>
      <c r="Z1033" s="193" t="s">
        <v>362</v>
      </c>
      <c r="AC1033" s="193" t="s">
        <v>140</v>
      </c>
      <c r="AD1033" s="193" t="s">
        <v>142</v>
      </c>
      <c r="AE1033" s="193" t="s">
        <v>212</v>
      </c>
      <c r="AF1033" s="335" t="s">
        <v>271</v>
      </c>
      <c r="AG1033" s="193" t="s">
        <v>269</v>
      </c>
      <c r="AH1033" s="193" t="s">
        <v>359</v>
      </c>
      <c r="AI1033" s="193" t="s">
        <v>463</v>
      </c>
      <c r="AJ1033" s="193" t="s">
        <v>681</v>
      </c>
      <c r="AK1033" s="193" t="s">
        <v>514</v>
      </c>
      <c r="AL1033" s="193" t="s">
        <v>205</v>
      </c>
      <c r="AM1033" s="193" t="s">
        <v>122</v>
      </c>
      <c r="AN1033" s="193" t="s">
        <v>595</v>
      </c>
      <c r="AO1033" s="343" t="s">
        <v>548</v>
      </c>
      <c r="AP1033" s="193" t="s">
        <v>114</v>
      </c>
      <c r="AQ1033" s="193" t="s">
        <v>498</v>
      </c>
      <c r="AR1033" s="193" t="s">
        <v>144</v>
      </c>
      <c r="AS1033" s="193" t="s">
        <v>147</v>
      </c>
      <c r="AT1033" s="193" t="s">
        <v>104</v>
      </c>
      <c r="AU1033" s="193" t="s">
        <v>275</v>
      </c>
      <c r="AV1033" s="193" t="s">
        <v>273</v>
      </c>
      <c r="AW1033" s="193" t="s">
        <v>253</v>
      </c>
      <c r="AX1033" s="337" t="s">
        <v>657</v>
      </c>
      <c r="AY1033" s="193" t="s">
        <v>700</v>
      </c>
      <c r="AZ1033" s="193" t="s">
        <v>680</v>
      </c>
      <c r="BA1033" s="193" t="s">
        <v>103</v>
      </c>
      <c r="BD1033" s="193" t="s">
        <v>699</v>
      </c>
      <c r="BE1033" s="193" t="s">
        <v>158</v>
      </c>
      <c r="BF1033" s="193" t="s">
        <v>353</v>
      </c>
      <c r="BG1033" s="337" t="s">
        <v>566</v>
      </c>
      <c r="BH1033" s="193" t="s">
        <v>554</v>
      </c>
      <c r="BI1033" s="193" t="s">
        <v>107</v>
      </c>
      <c r="BJ1033" s="193" t="s">
        <v>612</v>
      </c>
      <c r="BK1033" s="193" t="s">
        <v>401</v>
      </c>
      <c r="BL1033" s="193" t="s">
        <v>155</v>
      </c>
      <c r="BM1033" s="193" t="s">
        <v>512</v>
      </c>
      <c r="BN1033" s="193" t="s">
        <v>157</v>
      </c>
      <c r="BO1033" s="193" t="s">
        <v>198</v>
      </c>
      <c r="BP1033" s="336" t="s">
        <v>321</v>
      </c>
      <c r="BQ1033" s="193" t="s">
        <v>123</v>
      </c>
      <c r="BR1033" s="193" t="s">
        <v>250</v>
      </c>
      <c r="BS1033" s="193" t="s">
        <v>682</v>
      </c>
      <c r="BT1033" s="193" t="s">
        <v>621</v>
      </c>
      <c r="BU1033" s="193" t="s">
        <v>154</v>
      </c>
      <c r="BV1033" s="193" t="s">
        <v>484</v>
      </c>
      <c r="BW1033" s="193" t="s">
        <v>567</v>
      </c>
      <c r="BX1033" s="193" t="s">
        <v>0</v>
      </c>
      <c r="BY1033" s="335" t="s">
        <v>558</v>
      </c>
      <c r="BZ1033" s="193" t="s">
        <v>453</v>
      </c>
      <c r="CA1033" s="193" t="s">
        <v>310</v>
      </c>
      <c r="CB1033" s="193" t="s">
        <v>156</v>
      </c>
    </row>
    <row r="1034" spans="2:80" x14ac:dyDescent="0.2">
      <c r="B1034" s="193" t="s">
        <v>231</v>
      </c>
      <c r="C1034" s="193" t="s">
        <v>1</v>
      </c>
      <c r="D1034" s="335" t="s">
        <v>232</v>
      </c>
      <c r="E1034" s="193" t="s">
        <v>230</v>
      </c>
      <c r="F1034" s="193" t="s">
        <v>233</v>
      </c>
      <c r="G1034" s="193" t="s">
        <v>663</v>
      </c>
      <c r="H1034" s="193" t="s">
        <v>606</v>
      </c>
      <c r="I1034" s="193" t="s">
        <v>215</v>
      </c>
      <c r="J1034" s="193" t="s">
        <v>327</v>
      </c>
      <c r="K1034" s="193" t="s">
        <v>647</v>
      </c>
      <c r="L1034" s="193" t="s">
        <v>483</v>
      </c>
      <c r="M1034" s="193" t="s">
        <v>462</v>
      </c>
      <c r="N1034" s="343" t="s">
        <v>253</v>
      </c>
      <c r="O1034" s="193" t="s">
        <v>219</v>
      </c>
      <c r="P1034" s="193" t="s">
        <v>484</v>
      </c>
      <c r="Q1034" s="193" t="s">
        <v>416</v>
      </c>
      <c r="R1034" s="193" t="s">
        <v>199</v>
      </c>
      <c r="S1034" s="193" t="s">
        <v>665</v>
      </c>
      <c r="T1034" s="193" t="s">
        <v>684</v>
      </c>
      <c r="U1034" s="193" t="s">
        <v>225</v>
      </c>
      <c r="V1034" s="193" t="s">
        <v>121</v>
      </c>
      <c r="W1034" s="193" t="s">
        <v>248</v>
      </c>
      <c r="X1034" s="337" t="s">
        <v>246</v>
      </c>
      <c r="Y1034" s="193" t="s">
        <v>245</v>
      </c>
      <c r="Z1034" s="193" t="s">
        <v>247</v>
      </c>
      <c r="AC1034" s="193" t="s">
        <v>190</v>
      </c>
      <c r="AD1034" s="193" t="s">
        <v>72</v>
      </c>
      <c r="AE1034" s="335" t="s">
        <v>210</v>
      </c>
      <c r="AF1034" s="193" t="s">
        <v>291</v>
      </c>
      <c r="AG1034" s="193" t="s">
        <v>141</v>
      </c>
      <c r="AH1034" s="193" t="s">
        <v>691</v>
      </c>
      <c r="AI1034" s="193" t="s">
        <v>244</v>
      </c>
      <c r="AJ1034" s="193" t="s">
        <v>323</v>
      </c>
      <c r="AK1034" s="193" t="s">
        <v>412</v>
      </c>
      <c r="AL1034" s="193" t="s">
        <v>545</v>
      </c>
      <c r="AM1034" s="193" t="s">
        <v>480</v>
      </c>
      <c r="AN1034" s="193" t="s">
        <v>265</v>
      </c>
      <c r="AO1034" s="343" t="s">
        <v>560</v>
      </c>
      <c r="AP1034" s="193" t="s">
        <v>605</v>
      </c>
      <c r="AQ1034" s="193" t="s">
        <v>186</v>
      </c>
      <c r="AR1034" s="193" t="s">
        <v>175</v>
      </c>
      <c r="AS1034" s="193" t="s">
        <v>77</v>
      </c>
      <c r="AT1034" s="193" t="s">
        <v>215</v>
      </c>
      <c r="AU1034" s="193" t="s">
        <v>336</v>
      </c>
      <c r="AV1034" s="193" t="s">
        <v>146</v>
      </c>
      <c r="AW1034" s="193" t="s">
        <v>694</v>
      </c>
      <c r="AX1034" s="193" t="s">
        <v>378</v>
      </c>
      <c r="AY1034" s="337" t="s">
        <v>168</v>
      </c>
      <c r="AZ1034" s="193" t="s">
        <v>624</v>
      </c>
      <c r="BA1034" s="193" t="s">
        <v>668</v>
      </c>
      <c r="BD1034" s="193" t="s">
        <v>460</v>
      </c>
      <c r="BE1034" s="193" t="s">
        <v>160</v>
      </c>
      <c r="BF1034" s="337" t="s">
        <v>416</v>
      </c>
      <c r="BG1034" s="193" t="s">
        <v>492</v>
      </c>
      <c r="BH1034" s="193" t="s">
        <v>240</v>
      </c>
      <c r="BI1034" s="193" t="s">
        <v>568</v>
      </c>
      <c r="BJ1034" s="193" t="s">
        <v>448</v>
      </c>
      <c r="BK1034" s="193" t="s">
        <v>98</v>
      </c>
      <c r="BL1034" s="193" t="s">
        <v>162</v>
      </c>
      <c r="BM1034" s="193" t="s">
        <v>503</v>
      </c>
      <c r="BN1034" s="193" t="s">
        <v>159</v>
      </c>
      <c r="BO1034" s="193" t="s">
        <v>303</v>
      </c>
      <c r="BP1034" s="336" t="s">
        <v>519</v>
      </c>
      <c r="BQ1034" s="193" t="s">
        <v>588</v>
      </c>
      <c r="BR1034" s="193" t="s">
        <v>628</v>
      </c>
      <c r="BS1034" s="193" t="s">
        <v>315</v>
      </c>
      <c r="BT1034" s="193" t="s">
        <v>139</v>
      </c>
      <c r="BU1034" s="193" t="s">
        <v>161</v>
      </c>
      <c r="BV1034" s="193" t="s">
        <v>374</v>
      </c>
      <c r="BW1034" s="193" t="s">
        <v>192</v>
      </c>
      <c r="BX1034" s="193" t="s">
        <v>502</v>
      </c>
      <c r="BY1034" s="193" t="s">
        <v>354</v>
      </c>
      <c r="BZ1034" s="335" t="s">
        <v>674</v>
      </c>
      <c r="CA1034" s="193" t="s">
        <v>451</v>
      </c>
      <c r="CB1034" s="193" t="s">
        <v>163</v>
      </c>
    </row>
    <row r="1035" spans="2:80" x14ac:dyDescent="0.2">
      <c r="B1035" s="193" t="s">
        <v>97</v>
      </c>
      <c r="C1035" s="335" t="s">
        <v>165</v>
      </c>
      <c r="D1035" s="193" t="s">
        <v>348</v>
      </c>
      <c r="E1035" s="193" t="s">
        <v>142</v>
      </c>
      <c r="F1035" s="193" t="s">
        <v>95</v>
      </c>
      <c r="G1035" s="193" t="s">
        <v>129</v>
      </c>
      <c r="H1035" s="193" t="s">
        <v>631</v>
      </c>
      <c r="I1035" s="193" t="s">
        <v>686</v>
      </c>
      <c r="J1035" s="193" t="s">
        <v>645</v>
      </c>
      <c r="K1035" s="193" t="s">
        <v>148</v>
      </c>
      <c r="L1035" s="193" t="s">
        <v>149</v>
      </c>
      <c r="M1035" s="193" t="s">
        <v>445</v>
      </c>
      <c r="N1035" s="343" t="s">
        <v>551</v>
      </c>
      <c r="O1035" s="193" t="s">
        <v>446</v>
      </c>
      <c r="P1035" s="193" t="s">
        <v>378</v>
      </c>
      <c r="Q1035" s="193" t="s">
        <v>670</v>
      </c>
      <c r="R1035" s="193" t="s">
        <v>155</v>
      </c>
      <c r="S1035" s="193" t="s">
        <v>467</v>
      </c>
      <c r="T1035" s="193" t="s">
        <v>317</v>
      </c>
      <c r="U1035" s="193" t="s">
        <v>669</v>
      </c>
      <c r="V1035" s="193" t="s">
        <v>116</v>
      </c>
      <c r="W1035" s="193" t="s">
        <v>183</v>
      </c>
      <c r="X1035" s="193" t="s">
        <v>161</v>
      </c>
      <c r="Y1035" s="337" t="s">
        <v>185</v>
      </c>
      <c r="Z1035" s="193" t="s">
        <v>114</v>
      </c>
      <c r="AC1035" s="193" t="s">
        <v>143</v>
      </c>
      <c r="AD1035" s="335" t="s">
        <v>128</v>
      </c>
      <c r="AE1035" s="193" t="s">
        <v>209</v>
      </c>
      <c r="AF1035" s="193" t="s">
        <v>270</v>
      </c>
      <c r="AG1035" s="193" t="s">
        <v>272</v>
      </c>
      <c r="AH1035" s="193" t="s">
        <v>120</v>
      </c>
      <c r="AI1035" s="193" t="s">
        <v>684</v>
      </c>
      <c r="AJ1035" s="193" t="s">
        <v>478</v>
      </c>
      <c r="AK1035" s="193" t="s">
        <v>109</v>
      </c>
      <c r="AL1035" s="193" t="s">
        <v>497</v>
      </c>
      <c r="AM1035" s="193" t="s">
        <v>452</v>
      </c>
      <c r="AN1035" s="193" t="s">
        <v>402</v>
      </c>
      <c r="AO1035" s="343" t="s">
        <v>307</v>
      </c>
      <c r="AP1035" s="193" t="s">
        <v>187</v>
      </c>
      <c r="AQ1035" s="193" t="s">
        <v>635</v>
      </c>
      <c r="AR1035" s="193" t="s">
        <v>148</v>
      </c>
      <c r="AS1035" s="193" t="s">
        <v>145</v>
      </c>
      <c r="AT1035" s="193" t="s">
        <v>213</v>
      </c>
      <c r="AU1035" s="193" t="s">
        <v>274</v>
      </c>
      <c r="AV1035" s="193" t="s">
        <v>276</v>
      </c>
      <c r="AW1035" s="193" t="s">
        <v>296</v>
      </c>
      <c r="AX1035" s="193" t="s">
        <v>697</v>
      </c>
      <c r="AY1035" s="193" t="s">
        <v>676</v>
      </c>
      <c r="AZ1035" s="337" t="s">
        <v>311</v>
      </c>
      <c r="BA1035" s="193" t="s">
        <v>582</v>
      </c>
      <c r="BD1035" s="193" t="s">
        <v>447</v>
      </c>
      <c r="BE1035" s="337" t="s">
        <v>142</v>
      </c>
      <c r="BF1035" s="193" t="s">
        <v>506</v>
      </c>
      <c r="BG1035" s="193" t="s">
        <v>569</v>
      </c>
      <c r="BH1035" s="193" t="s">
        <v>581</v>
      </c>
      <c r="BI1035" s="193" t="s">
        <v>358</v>
      </c>
      <c r="BJ1035" s="193" t="s">
        <v>496</v>
      </c>
      <c r="BK1035" s="193" t="s">
        <v>562</v>
      </c>
      <c r="BL1035" s="193" t="s">
        <v>140</v>
      </c>
      <c r="BM1035" s="193" t="s">
        <v>505</v>
      </c>
      <c r="BN1035" s="193" t="s">
        <v>141</v>
      </c>
      <c r="BO1035" s="193" t="s">
        <v>248</v>
      </c>
      <c r="BP1035" s="336" t="s">
        <v>477</v>
      </c>
      <c r="BQ1035" s="193" t="s">
        <v>683</v>
      </c>
      <c r="BR1035" s="193" t="s">
        <v>623</v>
      </c>
      <c r="BS1035" s="193" t="s">
        <v>297</v>
      </c>
      <c r="BT1035" s="193" t="s">
        <v>585</v>
      </c>
      <c r="BU1035" s="193" t="s">
        <v>143</v>
      </c>
      <c r="BV1035" s="193" t="s">
        <v>504</v>
      </c>
      <c r="BW1035" s="193" t="s">
        <v>570</v>
      </c>
      <c r="BX1035" s="193" t="s">
        <v>254</v>
      </c>
      <c r="BY1035" s="193" t="s">
        <v>366</v>
      </c>
      <c r="BZ1035" s="193" t="s">
        <v>204</v>
      </c>
      <c r="CA1035" s="335" t="s">
        <v>300</v>
      </c>
      <c r="CB1035" s="193" t="s">
        <v>128</v>
      </c>
    </row>
    <row r="1036" spans="2:80" x14ac:dyDescent="0.2">
      <c r="B1036" s="335" t="s">
        <v>70</v>
      </c>
      <c r="C1036" s="193" t="s">
        <v>289</v>
      </c>
      <c r="D1036" s="193" t="s">
        <v>166</v>
      </c>
      <c r="E1036" s="193" t="s">
        <v>293</v>
      </c>
      <c r="F1036" s="193" t="s">
        <v>98</v>
      </c>
      <c r="G1036" s="193" t="s">
        <v>585</v>
      </c>
      <c r="H1036" s="193" t="s">
        <v>76</v>
      </c>
      <c r="I1036" s="193" t="s">
        <v>251</v>
      </c>
      <c r="J1036" s="193" t="s">
        <v>613</v>
      </c>
      <c r="K1036" s="193" t="s">
        <v>666</v>
      </c>
      <c r="L1036" s="193" t="s">
        <v>403</v>
      </c>
      <c r="M1036" s="193" t="s">
        <v>193</v>
      </c>
      <c r="N1036" s="343" t="s">
        <v>82</v>
      </c>
      <c r="O1036" s="193" t="s">
        <v>435</v>
      </c>
      <c r="P1036" s="193" t="s">
        <v>405</v>
      </c>
      <c r="Q1036" s="193" t="s">
        <v>137</v>
      </c>
      <c r="R1036" s="193" t="s">
        <v>688</v>
      </c>
      <c r="S1036" s="193" t="s">
        <v>677</v>
      </c>
      <c r="T1036" s="193" t="s">
        <v>88</v>
      </c>
      <c r="U1036" s="193" t="s">
        <v>424</v>
      </c>
      <c r="V1036" s="193" t="s">
        <v>113</v>
      </c>
      <c r="W1036" s="193" t="s">
        <v>307</v>
      </c>
      <c r="X1036" s="193" t="s">
        <v>184</v>
      </c>
      <c r="Y1036" s="193" t="s">
        <v>310</v>
      </c>
      <c r="Z1036" s="337" t="s">
        <v>94</v>
      </c>
      <c r="AC1036" s="335" t="s">
        <v>70</v>
      </c>
      <c r="AD1036" s="193" t="s">
        <v>332</v>
      </c>
      <c r="AE1036" s="193" t="s">
        <v>211</v>
      </c>
      <c r="AF1036" s="193" t="s">
        <v>71</v>
      </c>
      <c r="AG1036" s="193" t="s">
        <v>331</v>
      </c>
      <c r="AH1036" s="193" t="s">
        <v>527</v>
      </c>
      <c r="AI1036" s="193" t="s">
        <v>438</v>
      </c>
      <c r="AJ1036" s="193" t="s">
        <v>304</v>
      </c>
      <c r="AK1036" s="193" t="s">
        <v>264</v>
      </c>
      <c r="AL1036" s="193" t="s">
        <v>677</v>
      </c>
      <c r="AM1036" s="193" t="s">
        <v>571</v>
      </c>
      <c r="AN1036" s="193" t="s">
        <v>246</v>
      </c>
      <c r="AO1036" s="343" t="s">
        <v>324</v>
      </c>
      <c r="AP1036" s="193" t="s">
        <v>528</v>
      </c>
      <c r="AQ1036" s="193" t="s">
        <v>518</v>
      </c>
      <c r="AR1036" s="193" t="s">
        <v>75</v>
      </c>
      <c r="AS1036" s="193" t="s">
        <v>335</v>
      </c>
      <c r="AT1036" s="193" t="s">
        <v>197</v>
      </c>
      <c r="AU1036" s="193" t="s">
        <v>76</v>
      </c>
      <c r="AV1036" s="193" t="s">
        <v>241</v>
      </c>
      <c r="AW1036" s="193" t="s">
        <v>608</v>
      </c>
      <c r="AX1036" s="193" t="s">
        <v>690</v>
      </c>
      <c r="AY1036" s="193" t="s">
        <v>131</v>
      </c>
      <c r="AZ1036" s="193" t="s">
        <v>235</v>
      </c>
      <c r="BA1036" s="337" t="s">
        <v>696</v>
      </c>
      <c r="BD1036" s="337" t="s">
        <v>193</v>
      </c>
      <c r="BE1036" s="193" t="s">
        <v>144</v>
      </c>
      <c r="BF1036" s="193" t="s">
        <v>117</v>
      </c>
      <c r="BG1036" s="193" t="s">
        <v>265</v>
      </c>
      <c r="BH1036" s="193" t="s">
        <v>112</v>
      </c>
      <c r="BI1036" s="193" t="s">
        <v>363</v>
      </c>
      <c r="BJ1036" s="193" t="s">
        <v>397</v>
      </c>
      <c r="BK1036" s="193" t="s">
        <v>690</v>
      </c>
      <c r="BL1036" s="193" t="s">
        <v>146</v>
      </c>
      <c r="BM1036" s="193" t="s">
        <v>508</v>
      </c>
      <c r="BN1036" s="193" t="s">
        <v>148</v>
      </c>
      <c r="BO1036" s="193" t="s">
        <v>449</v>
      </c>
      <c r="BP1036" s="336" t="s">
        <v>528</v>
      </c>
      <c r="BQ1036" s="193" t="s">
        <v>417</v>
      </c>
      <c r="BR1036" s="193" t="s">
        <v>352</v>
      </c>
      <c r="BS1036" s="193" t="s">
        <v>678</v>
      </c>
      <c r="BT1036" s="193" t="s">
        <v>696</v>
      </c>
      <c r="BU1036" s="193" t="s">
        <v>145</v>
      </c>
      <c r="BV1036" s="193" t="s">
        <v>507</v>
      </c>
      <c r="BW1036" s="193" t="s">
        <v>441</v>
      </c>
      <c r="BX1036" s="193" t="s">
        <v>232</v>
      </c>
      <c r="BY1036" s="193" t="s">
        <v>571</v>
      </c>
      <c r="BZ1036" s="193" t="s">
        <v>607</v>
      </c>
      <c r="CA1036" s="193" t="s">
        <v>624</v>
      </c>
      <c r="CB1036" s="335" t="s">
        <v>147</v>
      </c>
    </row>
    <row r="1039" spans="2:80" x14ac:dyDescent="0.2">
      <c r="B1039" s="193" t="s">
        <v>696</v>
      </c>
      <c r="C1039" s="193" t="s">
        <v>204</v>
      </c>
      <c r="D1039" s="193" t="s">
        <v>492</v>
      </c>
      <c r="E1039" s="193" t="s">
        <v>512</v>
      </c>
      <c r="F1039" s="193" t="s">
        <v>150</v>
      </c>
      <c r="G1039" s="193" t="s">
        <v>590</v>
      </c>
      <c r="H1039" s="193" t="s">
        <v>679</v>
      </c>
      <c r="I1039" s="193" t="s">
        <v>596</v>
      </c>
      <c r="J1039" s="193" t="s">
        <v>320</v>
      </c>
      <c r="K1039" s="193" t="s">
        <v>211</v>
      </c>
      <c r="L1039" s="193" t="s">
        <v>120</v>
      </c>
      <c r="M1039" s="193" t="s">
        <v>455</v>
      </c>
      <c r="N1039" s="193" t="s">
        <v>617</v>
      </c>
      <c r="O1039" s="193" t="s">
        <v>383</v>
      </c>
      <c r="P1039" s="193" t="s">
        <v>281</v>
      </c>
      <c r="Q1039" s="193" t="s">
        <v>552</v>
      </c>
      <c r="R1039" s="193" t="s">
        <v>520</v>
      </c>
      <c r="S1039" s="193" t="s">
        <v>262</v>
      </c>
      <c r="T1039" s="193" t="s">
        <v>434</v>
      </c>
      <c r="U1039" s="193" t="s">
        <v>336</v>
      </c>
      <c r="V1039" s="193" t="s">
        <v>361</v>
      </c>
      <c r="W1039" s="193" t="s">
        <v>308</v>
      </c>
      <c r="X1039" s="193" t="s">
        <v>246</v>
      </c>
      <c r="Y1039" s="193" t="s">
        <v>185</v>
      </c>
      <c r="Z1039" s="193" t="s">
        <v>94</v>
      </c>
      <c r="AC1039" s="193" t="s">
        <v>94</v>
      </c>
      <c r="AD1039" s="193" t="s">
        <v>162</v>
      </c>
      <c r="AE1039" s="193" t="s">
        <v>227</v>
      </c>
      <c r="AF1039" s="193" t="s">
        <v>285</v>
      </c>
      <c r="AG1039" s="193" t="s">
        <v>344</v>
      </c>
      <c r="AH1039" s="193" t="s">
        <v>393</v>
      </c>
      <c r="AI1039" s="193" t="s">
        <v>434</v>
      </c>
      <c r="AJ1039" s="193" t="s">
        <v>129</v>
      </c>
      <c r="AK1039" s="193" t="s">
        <v>509</v>
      </c>
      <c r="AL1039" s="193" t="s">
        <v>105</v>
      </c>
      <c r="AM1039" s="193" t="s">
        <v>477</v>
      </c>
      <c r="AN1039" s="193" t="s">
        <v>594</v>
      </c>
      <c r="AO1039" s="193" t="s">
        <v>617</v>
      </c>
      <c r="AP1039" s="193" t="s">
        <v>243</v>
      </c>
      <c r="AQ1039" s="193" t="s">
        <v>199</v>
      </c>
      <c r="AR1039" s="193" t="s">
        <v>414</v>
      </c>
      <c r="AS1039" s="193" t="s">
        <v>96</v>
      </c>
      <c r="AT1039" s="193" t="s">
        <v>554</v>
      </c>
      <c r="AU1039" s="193" t="s">
        <v>679</v>
      </c>
      <c r="AV1039" s="193" t="s">
        <v>639</v>
      </c>
      <c r="AW1039" s="193" t="s">
        <v>685</v>
      </c>
      <c r="AX1039" s="193" t="s">
        <v>657</v>
      </c>
      <c r="AY1039" s="193" t="s">
        <v>168</v>
      </c>
      <c r="AZ1039" s="193" t="s">
        <v>311</v>
      </c>
      <c r="BA1039" s="193" t="s">
        <v>696</v>
      </c>
      <c r="BD1039" s="193" t="s">
        <v>658</v>
      </c>
      <c r="BE1039" s="193" t="s">
        <v>74</v>
      </c>
      <c r="BF1039" s="193" t="s">
        <v>471</v>
      </c>
      <c r="BG1039" s="193" t="s">
        <v>650</v>
      </c>
      <c r="BH1039" s="193" t="s">
        <v>96</v>
      </c>
      <c r="BI1039" s="193" t="s">
        <v>187</v>
      </c>
      <c r="BJ1039" s="193" t="s">
        <v>245</v>
      </c>
      <c r="BK1039" s="193" t="s">
        <v>695</v>
      </c>
      <c r="BL1039" s="193" t="s">
        <v>344</v>
      </c>
      <c r="BM1039" s="193" t="s">
        <v>428</v>
      </c>
      <c r="BN1039" s="193" t="s">
        <v>181</v>
      </c>
      <c r="BO1039" s="193" t="s">
        <v>125</v>
      </c>
      <c r="BP1039" s="193" t="s">
        <v>617</v>
      </c>
      <c r="BQ1039" s="193" t="s">
        <v>669</v>
      </c>
      <c r="BR1039" s="193" t="s">
        <v>463</v>
      </c>
      <c r="BS1039" s="193" t="s">
        <v>403</v>
      </c>
      <c r="BT1039" s="193" t="s">
        <v>685</v>
      </c>
      <c r="BU1039" s="193" t="s">
        <v>218</v>
      </c>
      <c r="BV1039" s="193" t="s">
        <v>543</v>
      </c>
      <c r="BW1039" s="193" t="s">
        <v>593</v>
      </c>
      <c r="BX1039" s="193" t="s">
        <v>509</v>
      </c>
      <c r="BY1039" s="193" t="s">
        <v>558</v>
      </c>
      <c r="BZ1039" s="193" t="s">
        <v>674</v>
      </c>
      <c r="CA1039" s="193" t="s">
        <v>300</v>
      </c>
      <c r="CB1039" s="193" t="s">
        <v>147</v>
      </c>
    </row>
    <row r="1040" spans="2:80" x14ac:dyDescent="0.2">
      <c r="B1040" s="193" t="s">
        <v>70</v>
      </c>
      <c r="C1040" s="193" t="s">
        <v>165</v>
      </c>
      <c r="D1040" s="193" t="s">
        <v>232</v>
      </c>
      <c r="E1040" s="193" t="s">
        <v>292</v>
      </c>
      <c r="F1040" s="193" t="s">
        <v>350</v>
      </c>
      <c r="G1040" s="193" t="s">
        <v>400</v>
      </c>
      <c r="H1040" s="193" t="s">
        <v>194</v>
      </c>
      <c r="I1040" s="193" t="s">
        <v>481</v>
      </c>
      <c r="J1040" s="193" t="s">
        <v>518</v>
      </c>
      <c r="K1040" s="193" t="s">
        <v>286</v>
      </c>
      <c r="L1040" s="193" t="s">
        <v>536</v>
      </c>
      <c r="M1040" s="193" t="s">
        <v>205</v>
      </c>
      <c r="N1040" s="193" t="s">
        <v>617</v>
      </c>
      <c r="O1040" s="193" t="s">
        <v>158</v>
      </c>
      <c r="P1040" s="193" t="s">
        <v>563</v>
      </c>
      <c r="Q1040" s="193" t="s">
        <v>668</v>
      </c>
      <c r="R1040" s="193" t="s">
        <v>192</v>
      </c>
      <c r="S1040" s="193" t="s">
        <v>338</v>
      </c>
      <c r="T1040" s="193" t="s">
        <v>687</v>
      </c>
      <c r="U1040" s="193" t="s">
        <v>475</v>
      </c>
      <c r="V1040" s="193" t="s">
        <v>632</v>
      </c>
      <c r="W1040" s="193" t="s">
        <v>197</v>
      </c>
      <c r="X1040" s="193" t="s">
        <v>627</v>
      </c>
      <c r="Y1040" s="193" t="s">
        <v>392</v>
      </c>
      <c r="Z1040" s="193" t="s">
        <v>562</v>
      </c>
      <c r="AC1040" s="193" t="s">
        <v>70</v>
      </c>
      <c r="AD1040" s="193" t="s">
        <v>128</v>
      </c>
      <c r="AE1040" s="193" t="s">
        <v>210</v>
      </c>
      <c r="AF1040" s="193" t="s">
        <v>271</v>
      </c>
      <c r="AG1040" s="193" t="s">
        <v>334</v>
      </c>
      <c r="AH1040" s="193" t="s">
        <v>385</v>
      </c>
      <c r="AI1040" s="193" t="s">
        <v>194</v>
      </c>
      <c r="AJ1040" s="193" t="s">
        <v>469</v>
      </c>
      <c r="AK1040" s="193" t="s">
        <v>248</v>
      </c>
      <c r="AL1040" s="193" t="s">
        <v>458</v>
      </c>
      <c r="AM1040" s="193" t="s">
        <v>569</v>
      </c>
      <c r="AN1040" s="193" t="s">
        <v>259</v>
      </c>
      <c r="AO1040" s="193" t="s">
        <v>617</v>
      </c>
      <c r="AP1040" s="193" t="s">
        <v>440</v>
      </c>
      <c r="AQ1040" s="193" t="s">
        <v>110</v>
      </c>
      <c r="AR1040" s="193" t="s">
        <v>604</v>
      </c>
      <c r="AS1040" s="193" t="s">
        <v>322</v>
      </c>
      <c r="AT1040" s="193" t="s">
        <v>297</v>
      </c>
      <c r="AU1040" s="193" t="s">
        <v>687</v>
      </c>
      <c r="AV1040" s="193" t="s">
        <v>446</v>
      </c>
      <c r="AW1040" s="193" t="s">
        <v>486</v>
      </c>
      <c r="AX1040" s="193" t="s">
        <v>108</v>
      </c>
      <c r="AY1040" s="193" t="s">
        <v>659</v>
      </c>
      <c r="AZ1040" s="193" t="s">
        <v>577</v>
      </c>
      <c r="BA1040" s="193" t="s">
        <v>562</v>
      </c>
      <c r="BD1040" s="193" t="s">
        <v>193</v>
      </c>
      <c r="BE1040" s="193" t="s">
        <v>142</v>
      </c>
      <c r="BF1040" s="193" t="s">
        <v>416</v>
      </c>
      <c r="BG1040" s="193" t="s">
        <v>566</v>
      </c>
      <c r="BH1040" s="193" t="s">
        <v>364</v>
      </c>
      <c r="BI1040" s="193" t="s">
        <v>170</v>
      </c>
      <c r="BJ1040" s="193" t="s">
        <v>561</v>
      </c>
      <c r="BK1040" s="193" t="s">
        <v>244</v>
      </c>
      <c r="BL1040" s="193" t="s">
        <v>214</v>
      </c>
      <c r="BM1040" s="193" t="s">
        <v>133</v>
      </c>
      <c r="BN1040" s="193" t="s">
        <v>280</v>
      </c>
      <c r="BO1040" s="193" t="s">
        <v>389</v>
      </c>
      <c r="BP1040" s="193" t="s">
        <v>617</v>
      </c>
      <c r="BQ1040" s="193" t="s">
        <v>381</v>
      </c>
      <c r="BR1040" s="193" t="s">
        <v>598</v>
      </c>
      <c r="BS1040" s="193" t="s">
        <v>664</v>
      </c>
      <c r="BT1040" s="193" t="s">
        <v>611</v>
      </c>
      <c r="BU1040" s="193" t="s">
        <v>312</v>
      </c>
      <c r="BV1040" s="193" t="s">
        <v>356</v>
      </c>
      <c r="BW1040" s="193" t="s">
        <v>498</v>
      </c>
      <c r="BX1040" s="193" t="s">
        <v>476</v>
      </c>
      <c r="BY1040" s="193" t="s">
        <v>255</v>
      </c>
      <c r="BZ1040" s="193" t="s">
        <v>479</v>
      </c>
      <c r="CA1040" s="193" t="s">
        <v>454</v>
      </c>
      <c r="CB1040" s="193" t="s">
        <v>90</v>
      </c>
    </row>
    <row r="1050" spans="2:80" x14ac:dyDescent="0.2">
      <c r="N1050" s="345">
        <v>14</v>
      </c>
      <c r="AO1050" s="345">
        <v>30</v>
      </c>
      <c r="BP1050" s="345">
        <v>46</v>
      </c>
    </row>
    <row r="1053" spans="2:80" ht="15.75" x14ac:dyDescent="0.25">
      <c r="N1053" s="329" t="s">
        <v>784</v>
      </c>
      <c r="AO1053" s="329" t="s">
        <v>785</v>
      </c>
      <c r="BP1053" s="329" t="s">
        <v>786</v>
      </c>
    </row>
    <row r="1054" spans="2:80" ht="15" x14ac:dyDescent="0.25">
      <c r="N1054" s="330" t="s">
        <v>859</v>
      </c>
      <c r="AO1054" s="330" t="s">
        <v>859</v>
      </c>
      <c r="BP1054" s="330" t="s">
        <v>859</v>
      </c>
    </row>
    <row r="1056" spans="2:80" ht="15" x14ac:dyDescent="0.25">
      <c r="B1056" s="24">
        <v>7</v>
      </c>
      <c r="C1056" s="24">
        <v>56</v>
      </c>
      <c r="D1056" s="24">
        <v>110</v>
      </c>
      <c r="E1056" s="24">
        <v>34</v>
      </c>
      <c r="F1056" s="24">
        <v>83</v>
      </c>
      <c r="G1056" s="24">
        <v>270</v>
      </c>
      <c r="H1056" s="24">
        <v>319</v>
      </c>
      <c r="I1056" s="24">
        <v>368</v>
      </c>
      <c r="J1056" s="24">
        <v>292</v>
      </c>
      <c r="K1056" s="24">
        <v>341</v>
      </c>
      <c r="L1056" s="24">
        <v>503</v>
      </c>
      <c r="M1056" s="24">
        <v>552</v>
      </c>
      <c r="N1056" s="24">
        <v>601</v>
      </c>
      <c r="O1056" s="24">
        <v>530</v>
      </c>
      <c r="P1056" s="24">
        <v>579</v>
      </c>
      <c r="Q1056" s="24">
        <v>136</v>
      </c>
      <c r="R1056" s="24">
        <v>190</v>
      </c>
      <c r="S1056" s="24">
        <v>239</v>
      </c>
      <c r="T1056" s="24">
        <v>163</v>
      </c>
      <c r="U1056" s="24">
        <v>212</v>
      </c>
      <c r="V1056" s="24">
        <v>399</v>
      </c>
      <c r="W1056" s="24">
        <v>448</v>
      </c>
      <c r="X1056" s="24">
        <v>497</v>
      </c>
      <c r="Y1056" s="24">
        <v>421</v>
      </c>
      <c r="Z1056" s="24">
        <v>475</v>
      </c>
      <c r="AC1056" s="24">
        <v>7</v>
      </c>
      <c r="AD1056" s="24">
        <v>84</v>
      </c>
      <c r="AE1056" s="24">
        <v>108</v>
      </c>
      <c r="AF1056" s="24">
        <v>56</v>
      </c>
      <c r="AG1056" s="24">
        <v>35</v>
      </c>
      <c r="AH1056" s="24">
        <v>386</v>
      </c>
      <c r="AI1056" s="24">
        <v>463</v>
      </c>
      <c r="AJ1056" s="24">
        <v>487</v>
      </c>
      <c r="AK1056" s="24">
        <v>440</v>
      </c>
      <c r="AL1056" s="24">
        <v>414</v>
      </c>
      <c r="AM1056" s="24">
        <v>524</v>
      </c>
      <c r="AN1056" s="24">
        <v>596</v>
      </c>
      <c r="AO1056" s="24">
        <v>625</v>
      </c>
      <c r="AP1056" s="24">
        <v>573</v>
      </c>
      <c r="AQ1056" s="24">
        <v>547</v>
      </c>
      <c r="AR1056" s="24">
        <v>270</v>
      </c>
      <c r="AS1056" s="24">
        <v>342</v>
      </c>
      <c r="AT1056" s="24">
        <v>366</v>
      </c>
      <c r="AU1056" s="24">
        <v>319</v>
      </c>
      <c r="AV1056" s="24">
        <v>293</v>
      </c>
      <c r="AW1056" s="24">
        <v>128</v>
      </c>
      <c r="AX1056" s="24">
        <v>205</v>
      </c>
      <c r="AY1056" s="24">
        <v>229</v>
      </c>
      <c r="AZ1056" s="24">
        <v>177</v>
      </c>
      <c r="BA1056" s="24">
        <v>151</v>
      </c>
      <c r="BD1056" s="24">
        <v>6</v>
      </c>
      <c r="BE1056" s="24">
        <v>513</v>
      </c>
      <c r="BF1056" s="24">
        <v>395</v>
      </c>
      <c r="BG1056" s="24">
        <v>272</v>
      </c>
      <c r="BH1056" s="24">
        <v>129</v>
      </c>
      <c r="BI1056" s="24">
        <v>55</v>
      </c>
      <c r="BJ1056" s="24">
        <v>557</v>
      </c>
      <c r="BK1056" s="24">
        <v>439</v>
      </c>
      <c r="BL1056" s="24">
        <v>316</v>
      </c>
      <c r="BM1056" s="24">
        <v>198</v>
      </c>
      <c r="BN1056" s="24">
        <v>124</v>
      </c>
      <c r="BO1056" s="24">
        <v>601</v>
      </c>
      <c r="BP1056" s="24">
        <v>483</v>
      </c>
      <c r="BQ1056" s="24">
        <v>365</v>
      </c>
      <c r="BR1056" s="24">
        <v>242</v>
      </c>
      <c r="BS1056" s="24">
        <v>43</v>
      </c>
      <c r="BT1056" s="24">
        <v>550</v>
      </c>
      <c r="BU1056" s="24">
        <v>402</v>
      </c>
      <c r="BV1056" s="24">
        <v>284</v>
      </c>
      <c r="BW1056" s="24">
        <v>161</v>
      </c>
      <c r="BX1056" s="24">
        <v>87</v>
      </c>
      <c r="BY1056" s="24">
        <v>594</v>
      </c>
      <c r="BZ1056" s="24">
        <v>471</v>
      </c>
      <c r="CA1056" s="24">
        <v>328</v>
      </c>
      <c r="CB1056" s="24">
        <v>210</v>
      </c>
    </row>
    <row r="1057" spans="2:80" ht="15" x14ac:dyDescent="0.25">
      <c r="B1057" s="24">
        <v>109</v>
      </c>
      <c r="C1057" s="24">
        <v>33</v>
      </c>
      <c r="D1057" s="24">
        <v>82</v>
      </c>
      <c r="E1057" s="24">
        <v>6</v>
      </c>
      <c r="F1057" s="24">
        <v>60</v>
      </c>
      <c r="G1057" s="24">
        <v>367</v>
      </c>
      <c r="H1057" s="24">
        <v>291</v>
      </c>
      <c r="I1057" s="24">
        <v>345</v>
      </c>
      <c r="J1057" s="24">
        <v>269</v>
      </c>
      <c r="K1057" s="24">
        <v>318</v>
      </c>
      <c r="L1057" s="24">
        <v>605</v>
      </c>
      <c r="M1057" s="24">
        <v>529</v>
      </c>
      <c r="N1057" s="24">
        <v>578</v>
      </c>
      <c r="O1057" s="24">
        <v>502</v>
      </c>
      <c r="P1057" s="24">
        <v>551</v>
      </c>
      <c r="Q1057" s="24">
        <v>238</v>
      </c>
      <c r="R1057" s="24">
        <v>162</v>
      </c>
      <c r="S1057" s="24">
        <v>211</v>
      </c>
      <c r="T1057" s="24">
        <v>140</v>
      </c>
      <c r="U1057" s="24">
        <v>189</v>
      </c>
      <c r="V1057" s="24">
        <v>496</v>
      </c>
      <c r="W1057" s="24">
        <v>425</v>
      </c>
      <c r="X1057" s="24">
        <v>474</v>
      </c>
      <c r="Y1057" s="24">
        <v>398</v>
      </c>
      <c r="Z1057" s="24">
        <v>447</v>
      </c>
      <c r="AC1057" s="24">
        <v>60</v>
      </c>
      <c r="AD1057" s="24">
        <v>33</v>
      </c>
      <c r="AE1057" s="24">
        <v>81</v>
      </c>
      <c r="AF1057" s="24">
        <v>107</v>
      </c>
      <c r="AG1057" s="24">
        <v>9</v>
      </c>
      <c r="AH1057" s="24">
        <v>439</v>
      </c>
      <c r="AI1057" s="24">
        <v>412</v>
      </c>
      <c r="AJ1057" s="24">
        <v>465</v>
      </c>
      <c r="AK1057" s="24">
        <v>486</v>
      </c>
      <c r="AL1057" s="24">
        <v>388</v>
      </c>
      <c r="AM1057" s="24">
        <v>572</v>
      </c>
      <c r="AN1057" s="24">
        <v>550</v>
      </c>
      <c r="AO1057" s="24">
        <v>598</v>
      </c>
      <c r="AP1057" s="24">
        <v>624</v>
      </c>
      <c r="AQ1057" s="24">
        <v>521</v>
      </c>
      <c r="AR1057" s="24">
        <v>318</v>
      </c>
      <c r="AS1057" s="24">
        <v>291</v>
      </c>
      <c r="AT1057" s="24">
        <v>344</v>
      </c>
      <c r="AU1057" s="24">
        <v>370</v>
      </c>
      <c r="AV1057" s="24">
        <v>267</v>
      </c>
      <c r="AW1057" s="24">
        <v>176</v>
      </c>
      <c r="AX1057" s="24">
        <v>154</v>
      </c>
      <c r="AY1057" s="24">
        <v>202</v>
      </c>
      <c r="AZ1057" s="24">
        <v>228</v>
      </c>
      <c r="BA1057" s="24">
        <v>130</v>
      </c>
      <c r="BD1057" s="24">
        <v>162</v>
      </c>
      <c r="BE1057" s="24">
        <v>44</v>
      </c>
      <c r="BF1057" s="24">
        <v>546</v>
      </c>
      <c r="BG1057" s="24">
        <v>403</v>
      </c>
      <c r="BH1057" s="24">
        <v>285</v>
      </c>
      <c r="BI1057" s="24">
        <v>206</v>
      </c>
      <c r="BJ1057" s="24">
        <v>88</v>
      </c>
      <c r="BK1057" s="24">
        <v>595</v>
      </c>
      <c r="BL1057" s="24">
        <v>472</v>
      </c>
      <c r="BM1057" s="24">
        <v>329</v>
      </c>
      <c r="BN1057" s="24">
        <v>130</v>
      </c>
      <c r="BO1057" s="24">
        <v>7</v>
      </c>
      <c r="BP1057" s="24">
        <v>514</v>
      </c>
      <c r="BQ1057" s="24">
        <v>391</v>
      </c>
      <c r="BR1057" s="24">
        <v>273</v>
      </c>
      <c r="BS1057" s="24">
        <v>199</v>
      </c>
      <c r="BT1057" s="24">
        <v>51</v>
      </c>
      <c r="BU1057" s="24">
        <v>558</v>
      </c>
      <c r="BV1057" s="24">
        <v>440</v>
      </c>
      <c r="BW1057" s="24">
        <v>317</v>
      </c>
      <c r="BX1057" s="24">
        <v>243</v>
      </c>
      <c r="BY1057" s="24">
        <v>125</v>
      </c>
      <c r="BZ1057" s="24">
        <v>602</v>
      </c>
      <c r="CA1057" s="24">
        <v>484</v>
      </c>
      <c r="CB1057" s="24">
        <v>361</v>
      </c>
    </row>
    <row r="1058" spans="2:80" ht="15" x14ac:dyDescent="0.25">
      <c r="B1058" s="24">
        <v>81</v>
      </c>
      <c r="C1058" s="24">
        <v>10</v>
      </c>
      <c r="D1058" s="24">
        <v>59</v>
      </c>
      <c r="E1058" s="24">
        <v>108</v>
      </c>
      <c r="F1058" s="24">
        <v>32</v>
      </c>
      <c r="G1058" s="24">
        <v>344</v>
      </c>
      <c r="H1058" s="24">
        <v>268</v>
      </c>
      <c r="I1058" s="24">
        <v>317</v>
      </c>
      <c r="J1058" s="24">
        <v>366</v>
      </c>
      <c r="K1058" s="24">
        <v>295</v>
      </c>
      <c r="L1058" s="24">
        <v>577</v>
      </c>
      <c r="M1058" s="24">
        <v>501</v>
      </c>
      <c r="N1058" s="24">
        <v>555</v>
      </c>
      <c r="O1058" s="24">
        <v>604</v>
      </c>
      <c r="P1058" s="24">
        <v>528</v>
      </c>
      <c r="Q1058" s="24">
        <v>215</v>
      </c>
      <c r="R1058" s="24">
        <v>139</v>
      </c>
      <c r="S1058" s="24">
        <v>188</v>
      </c>
      <c r="T1058" s="24">
        <v>237</v>
      </c>
      <c r="U1058" s="24">
        <v>161</v>
      </c>
      <c r="V1058" s="24">
        <v>473</v>
      </c>
      <c r="W1058" s="24">
        <v>397</v>
      </c>
      <c r="X1058" s="24">
        <v>446</v>
      </c>
      <c r="Y1058" s="24">
        <v>500</v>
      </c>
      <c r="Z1058" s="24">
        <v>424</v>
      </c>
      <c r="AC1058" s="24">
        <v>31</v>
      </c>
      <c r="AD1058" s="24">
        <v>110</v>
      </c>
      <c r="AE1058" s="24">
        <v>59</v>
      </c>
      <c r="AF1058" s="24">
        <v>8</v>
      </c>
      <c r="AG1058" s="24">
        <v>82</v>
      </c>
      <c r="AH1058" s="24">
        <v>415</v>
      </c>
      <c r="AI1058" s="24">
        <v>489</v>
      </c>
      <c r="AJ1058" s="24">
        <v>438</v>
      </c>
      <c r="AK1058" s="24">
        <v>387</v>
      </c>
      <c r="AL1058" s="24">
        <v>461</v>
      </c>
      <c r="AM1058" s="24">
        <v>548</v>
      </c>
      <c r="AN1058" s="24">
        <v>622</v>
      </c>
      <c r="AO1058" s="24">
        <v>571</v>
      </c>
      <c r="AP1058" s="24">
        <v>525</v>
      </c>
      <c r="AQ1058" s="24">
        <v>599</v>
      </c>
      <c r="AR1058" s="24">
        <v>294</v>
      </c>
      <c r="AS1058" s="24">
        <v>368</v>
      </c>
      <c r="AT1058" s="24">
        <v>317</v>
      </c>
      <c r="AU1058" s="24">
        <v>266</v>
      </c>
      <c r="AV1058" s="24">
        <v>345</v>
      </c>
      <c r="AW1058" s="24">
        <v>152</v>
      </c>
      <c r="AX1058" s="24">
        <v>226</v>
      </c>
      <c r="AY1058" s="24">
        <v>180</v>
      </c>
      <c r="AZ1058" s="24">
        <v>129</v>
      </c>
      <c r="BA1058" s="24">
        <v>203</v>
      </c>
      <c r="BD1058" s="24">
        <v>318</v>
      </c>
      <c r="BE1058" s="24">
        <v>200</v>
      </c>
      <c r="BF1058" s="24">
        <v>52</v>
      </c>
      <c r="BG1058" s="24">
        <v>559</v>
      </c>
      <c r="BH1058" s="24">
        <v>436</v>
      </c>
      <c r="BI1058" s="24">
        <v>362</v>
      </c>
      <c r="BJ1058" s="24">
        <v>244</v>
      </c>
      <c r="BK1058" s="24">
        <v>121</v>
      </c>
      <c r="BL1058" s="24">
        <v>603</v>
      </c>
      <c r="BM1058" s="24">
        <v>485</v>
      </c>
      <c r="BN1058" s="24">
        <v>281</v>
      </c>
      <c r="BO1058" s="24">
        <v>163</v>
      </c>
      <c r="BP1058" s="24">
        <v>45</v>
      </c>
      <c r="BQ1058" s="24">
        <v>547</v>
      </c>
      <c r="BR1058" s="24">
        <v>404</v>
      </c>
      <c r="BS1058" s="24">
        <v>330</v>
      </c>
      <c r="BT1058" s="24">
        <v>207</v>
      </c>
      <c r="BU1058" s="24">
        <v>89</v>
      </c>
      <c r="BV1058" s="24">
        <v>591</v>
      </c>
      <c r="BW1058" s="24">
        <v>473</v>
      </c>
      <c r="BX1058" s="24">
        <v>274</v>
      </c>
      <c r="BY1058" s="24">
        <v>126</v>
      </c>
      <c r="BZ1058" s="24">
        <v>8</v>
      </c>
      <c r="CA1058" s="24">
        <v>515</v>
      </c>
      <c r="CB1058" s="24">
        <v>392</v>
      </c>
    </row>
    <row r="1059" spans="2:80" ht="15" x14ac:dyDescent="0.25">
      <c r="B1059" s="24">
        <v>58</v>
      </c>
      <c r="C1059" s="24">
        <v>107</v>
      </c>
      <c r="D1059" s="24">
        <v>31</v>
      </c>
      <c r="E1059" s="24">
        <v>85</v>
      </c>
      <c r="F1059" s="24">
        <v>9</v>
      </c>
      <c r="G1059" s="24">
        <v>316</v>
      </c>
      <c r="H1059" s="24">
        <v>370</v>
      </c>
      <c r="I1059" s="24">
        <v>294</v>
      </c>
      <c r="J1059" s="24">
        <v>343</v>
      </c>
      <c r="K1059" s="24">
        <v>267</v>
      </c>
      <c r="L1059" s="24">
        <v>554</v>
      </c>
      <c r="M1059" s="24">
        <v>603</v>
      </c>
      <c r="N1059" s="24">
        <v>527</v>
      </c>
      <c r="O1059" s="24">
        <v>576</v>
      </c>
      <c r="P1059" s="24">
        <v>505</v>
      </c>
      <c r="Q1059" s="24">
        <v>187</v>
      </c>
      <c r="R1059" s="24">
        <v>236</v>
      </c>
      <c r="S1059" s="24">
        <v>165</v>
      </c>
      <c r="T1059" s="24">
        <v>214</v>
      </c>
      <c r="U1059" s="24">
        <v>138</v>
      </c>
      <c r="V1059" s="24">
        <v>450</v>
      </c>
      <c r="W1059" s="24">
        <v>499</v>
      </c>
      <c r="X1059" s="24">
        <v>423</v>
      </c>
      <c r="Y1059" s="24">
        <v>472</v>
      </c>
      <c r="Z1059" s="24">
        <v>396</v>
      </c>
      <c r="AC1059" s="24">
        <v>109</v>
      </c>
      <c r="AD1059" s="24">
        <v>6</v>
      </c>
      <c r="AE1059" s="24">
        <v>32</v>
      </c>
      <c r="AF1059" s="24">
        <v>85</v>
      </c>
      <c r="AG1059" s="24">
        <v>58</v>
      </c>
      <c r="AH1059" s="24">
        <v>488</v>
      </c>
      <c r="AI1059" s="24">
        <v>390</v>
      </c>
      <c r="AJ1059" s="24">
        <v>411</v>
      </c>
      <c r="AK1059" s="24">
        <v>464</v>
      </c>
      <c r="AL1059" s="24">
        <v>437</v>
      </c>
      <c r="AM1059" s="24">
        <v>621</v>
      </c>
      <c r="AN1059" s="24">
        <v>523</v>
      </c>
      <c r="AO1059" s="24">
        <v>549</v>
      </c>
      <c r="AP1059" s="24">
        <v>597</v>
      </c>
      <c r="AQ1059" s="24">
        <v>575</v>
      </c>
      <c r="AR1059" s="24">
        <v>367</v>
      </c>
      <c r="AS1059" s="24">
        <v>269</v>
      </c>
      <c r="AT1059" s="24">
        <v>295</v>
      </c>
      <c r="AU1059" s="24">
        <v>343</v>
      </c>
      <c r="AV1059" s="24">
        <v>316</v>
      </c>
      <c r="AW1059" s="24">
        <v>230</v>
      </c>
      <c r="AX1059" s="24">
        <v>127</v>
      </c>
      <c r="AY1059" s="24">
        <v>153</v>
      </c>
      <c r="AZ1059" s="24">
        <v>201</v>
      </c>
      <c r="BA1059" s="24">
        <v>179</v>
      </c>
      <c r="BD1059" s="24">
        <v>474</v>
      </c>
      <c r="BE1059" s="24">
        <v>326</v>
      </c>
      <c r="BF1059" s="24">
        <v>208</v>
      </c>
      <c r="BG1059" s="24">
        <v>90</v>
      </c>
      <c r="BH1059" s="24">
        <v>592</v>
      </c>
      <c r="BI1059" s="24">
        <v>393</v>
      </c>
      <c r="BJ1059" s="24">
        <v>275</v>
      </c>
      <c r="BK1059" s="24">
        <v>127</v>
      </c>
      <c r="BL1059" s="24">
        <v>9</v>
      </c>
      <c r="BM1059" s="24">
        <v>511</v>
      </c>
      <c r="BN1059" s="24">
        <v>437</v>
      </c>
      <c r="BO1059" s="24">
        <v>319</v>
      </c>
      <c r="BP1059" s="24">
        <v>196</v>
      </c>
      <c r="BQ1059" s="24">
        <v>53</v>
      </c>
      <c r="BR1059" s="24">
        <v>560</v>
      </c>
      <c r="BS1059" s="24">
        <v>481</v>
      </c>
      <c r="BT1059" s="24">
        <v>363</v>
      </c>
      <c r="BU1059" s="24">
        <v>245</v>
      </c>
      <c r="BV1059" s="24">
        <v>122</v>
      </c>
      <c r="BW1059" s="24">
        <v>604</v>
      </c>
      <c r="BX1059" s="24">
        <v>405</v>
      </c>
      <c r="BY1059" s="24">
        <v>282</v>
      </c>
      <c r="BZ1059" s="24">
        <v>164</v>
      </c>
      <c r="CA1059" s="24">
        <v>41</v>
      </c>
      <c r="CB1059" s="24">
        <v>548</v>
      </c>
    </row>
    <row r="1060" spans="2:80" ht="15" x14ac:dyDescent="0.25">
      <c r="B1060" s="24">
        <v>35</v>
      </c>
      <c r="C1060" s="24">
        <v>84</v>
      </c>
      <c r="D1060" s="24">
        <v>8</v>
      </c>
      <c r="E1060" s="24">
        <v>57</v>
      </c>
      <c r="F1060" s="24">
        <v>106</v>
      </c>
      <c r="G1060" s="24">
        <v>293</v>
      </c>
      <c r="H1060" s="24">
        <v>342</v>
      </c>
      <c r="I1060" s="24">
        <v>266</v>
      </c>
      <c r="J1060" s="24">
        <v>320</v>
      </c>
      <c r="K1060" s="24">
        <v>369</v>
      </c>
      <c r="L1060" s="24">
        <v>526</v>
      </c>
      <c r="M1060" s="24">
        <v>580</v>
      </c>
      <c r="N1060" s="24">
        <v>504</v>
      </c>
      <c r="O1060" s="24">
        <v>553</v>
      </c>
      <c r="P1060" s="24">
        <v>602</v>
      </c>
      <c r="Q1060" s="24">
        <v>164</v>
      </c>
      <c r="R1060" s="24">
        <v>213</v>
      </c>
      <c r="S1060" s="24">
        <v>137</v>
      </c>
      <c r="T1060" s="24">
        <v>186</v>
      </c>
      <c r="U1060" s="24">
        <v>240</v>
      </c>
      <c r="V1060" s="24">
        <v>422</v>
      </c>
      <c r="W1060" s="24">
        <v>471</v>
      </c>
      <c r="X1060" s="24">
        <v>400</v>
      </c>
      <c r="Y1060" s="24">
        <v>449</v>
      </c>
      <c r="Z1060" s="24">
        <v>498</v>
      </c>
      <c r="AC1060" s="24">
        <v>83</v>
      </c>
      <c r="AD1060" s="24">
        <v>57</v>
      </c>
      <c r="AE1060" s="24">
        <v>10</v>
      </c>
      <c r="AF1060" s="24">
        <v>34</v>
      </c>
      <c r="AG1060" s="24">
        <v>106</v>
      </c>
      <c r="AH1060" s="24">
        <v>462</v>
      </c>
      <c r="AI1060" s="24">
        <v>436</v>
      </c>
      <c r="AJ1060" s="24">
        <v>389</v>
      </c>
      <c r="AK1060" s="24">
        <v>413</v>
      </c>
      <c r="AL1060" s="24">
        <v>490</v>
      </c>
      <c r="AM1060" s="24">
        <v>600</v>
      </c>
      <c r="AN1060" s="24">
        <v>574</v>
      </c>
      <c r="AO1060" s="24">
        <v>522</v>
      </c>
      <c r="AP1060" s="24">
        <v>546</v>
      </c>
      <c r="AQ1060" s="24">
        <v>623</v>
      </c>
      <c r="AR1060" s="24">
        <v>341</v>
      </c>
      <c r="AS1060" s="24">
        <v>320</v>
      </c>
      <c r="AT1060" s="24">
        <v>268</v>
      </c>
      <c r="AU1060" s="24">
        <v>292</v>
      </c>
      <c r="AV1060" s="24">
        <v>369</v>
      </c>
      <c r="AW1060" s="24">
        <v>204</v>
      </c>
      <c r="AX1060" s="24">
        <v>178</v>
      </c>
      <c r="AY1060" s="24">
        <v>126</v>
      </c>
      <c r="AZ1060" s="24">
        <v>155</v>
      </c>
      <c r="BA1060" s="24">
        <v>227</v>
      </c>
      <c r="BD1060" s="24">
        <v>605</v>
      </c>
      <c r="BE1060" s="24">
        <v>482</v>
      </c>
      <c r="BF1060" s="24">
        <v>364</v>
      </c>
      <c r="BG1060" s="24">
        <v>241</v>
      </c>
      <c r="BH1060" s="24">
        <v>123</v>
      </c>
      <c r="BI1060" s="24">
        <v>549</v>
      </c>
      <c r="BJ1060" s="24">
        <v>401</v>
      </c>
      <c r="BK1060" s="24">
        <v>283</v>
      </c>
      <c r="BL1060" s="24">
        <v>165</v>
      </c>
      <c r="BM1060" s="24">
        <v>42</v>
      </c>
      <c r="BN1060" s="24">
        <v>593</v>
      </c>
      <c r="BO1060" s="24">
        <v>475</v>
      </c>
      <c r="BP1060" s="24">
        <v>327</v>
      </c>
      <c r="BQ1060" s="24">
        <v>209</v>
      </c>
      <c r="BR1060" s="24">
        <v>86</v>
      </c>
      <c r="BS1060" s="24">
        <v>512</v>
      </c>
      <c r="BT1060" s="24">
        <v>394</v>
      </c>
      <c r="BU1060" s="24">
        <v>271</v>
      </c>
      <c r="BV1060" s="24">
        <v>128</v>
      </c>
      <c r="BW1060" s="24">
        <v>10</v>
      </c>
      <c r="BX1060" s="24">
        <v>556</v>
      </c>
      <c r="BY1060" s="24">
        <v>438</v>
      </c>
      <c r="BZ1060" s="24">
        <v>320</v>
      </c>
      <c r="CA1060" s="24">
        <v>197</v>
      </c>
      <c r="CB1060" s="24">
        <v>54</v>
      </c>
    </row>
    <row r="1061" spans="2:80" ht="15" x14ac:dyDescent="0.25">
      <c r="B1061" s="24">
        <v>511</v>
      </c>
      <c r="C1061" s="24">
        <v>565</v>
      </c>
      <c r="D1061" s="24">
        <v>614</v>
      </c>
      <c r="E1061" s="24">
        <v>538</v>
      </c>
      <c r="F1061" s="24">
        <v>587</v>
      </c>
      <c r="G1061" s="24">
        <v>149</v>
      </c>
      <c r="H1061" s="24">
        <v>198</v>
      </c>
      <c r="I1061" s="24">
        <v>247</v>
      </c>
      <c r="J1061" s="24">
        <v>171</v>
      </c>
      <c r="K1061" s="24">
        <v>225</v>
      </c>
      <c r="L1061" s="24">
        <v>382</v>
      </c>
      <c r="M1061" s="24">
        <v>431</v>
      </c>
      <c r="N1061" s="24">
        <v>485</v>
      </c>
      <c r="O1061" s="24">
        <v>409</v>
      </c>
      <c r="P1061" s="24">
        <v>458</v>
      </c>
      <c r="Q1061" s="24">
        <v>20</v>
      </c>
      <c r="R1061" s="24">
        <v>69</v>
      </c>
      <c r="S1061" s="24">
        <v>118</v>
      </c>
      <c r="T1061" s="24">
        <v>42</v>
      </c>
      <c r="U1061" s="24">
        <v>91</v>
      </c>
      <c r="V1061" s="24">
        <v>253</v>
      </c>
      <c r="W1061" s="24">
        <v>302</v>
      </c>
      <c r="X1061" s="24">
        <v>351</v>
      </c>
      <c r="Y1061" s="24">
        <v>280</v>
      </c>
      <c r="Z1061" s="24">
        <v>329</v>
      </c>
      <c r="AC1061" s="24">
        <v>253</v>
      </c>
      <c r="AD1061" s="24">
        <v>330</v>
      </c>
      <c r="AE1061" s="24">
        <v>354</v>
      </c>
      <c r="AF1061" s="24">
        <v>302</v>
      </c>
      <c r="AG1061" s="24">
        <v>276</v>
      </c>
      <c r="AH1061" s="24">
        <v>149</v>
      </c>
      <c r="AI1061" s="24">
        <v>221</v>
      </c>
      <c r="AJ1061" s="24">
        <v>250</v>
      </c>
      <c r="AK1061" s="24">
        <v>198</v>
      </c>
      <c r="AL1061" s="24">
        <v>172</v>
      </c>
      <c r="AM1061" s="24">
        <v>395</v>
      </c>
      <c r="AN1061" s="24">
        <v>467</v>
      </c>
      <c r="AO1061" s="24">
        <v>491</v>
      </c>
      <c r="AP1061" s="24">
        <v>444</v>
      </c>
      <c r="AQ1061" s="24">
        <v>418</v>
      </c>
      <c r="AR1061" s="24">
        <v>507</v>
      </c>
      <c r="AS1061" s="24">
        <v>584</v>
      </c>
      <c r="AT1061" s="24">
        <v>608</v>
      </c>
      <c r="AU1061" s="24">
        <v>556</v>
      </c>
      <c r="AV1061" s="24">
        <v>535</v>
      </c>
      <c r="AW1061" s="24">
        <v>11</v>
      </c>
      <c r="AX1061" s="24">
        <v>88</v>
      </c>
      <c r="AY1061" s="24">
        <v>112</v>
      </c>
      <c r="AZ1061" s="24">
        <v>65</v>
      </c>
      <c r="BA1061" s="24">
        <v>39</v>
      </c>
      <c r="BD1061" s="24">
        <v>220</v>
      </c>
      <c r="BE1061" s="24">
        <v>97</v>
      </c>
      <c r="BF1061" s="24">
        <v>579</v>
      </c>
      <c r="BG1061" s="24">
        <v>456</v>
      </c>
      <c r="BH1061" s="24">
        <v>338</v>
      </c>
      <c r="BI1061" s="24">
        <v>139</v>
      </c>
      <c r="BJ1061" s="24">
        <v>16</v>
      </c>
      <c r="BK1061" s="24">
        <v>523</v>
      </c>
      <c r="BL1061" s="24">
        <v>380</v>
      </c>
      <c r="BM1061" s="24">
        <v>257</v>
      </c>
      <c r="BN1061" s="24">
        <v>183</v>
      </c>
      <c r="BO1061" s="24">
        <v>65</v>
      </c>
      <c r="BP1061" s="24">
        <v>567</v>
      </c>
      <c r="BQ1061" s="24">
        <v>449</v>
      </c>
      <c r="BR1061" s="24">
        <v>301</v>
      </c>
      <c r="BS1061" s="24">
        <v>227</v>
      </c>
      <c r="BT1061" s="24">
        <v>109</v>
      </c>
      <c r="BU1061" s="24">
        <v>611</v>
      </c>
      <c r="BV1061" s="24">
        <v>493</v>
      </c>
      <c r="BW1061" s="24">
        <v>375</v>
      </c>
      <c r="BX1061" s="24">
        <v>171</v>
      </c>
      <c r="BY1061" s="24">
        <v>28</v>
      </c>
      <c r="BZ1061" s="24">
        <v>535</v>
      </c>
      <c r="CA1061" s="24">
        <v>412</v>
      </c>
      <c r="CB1061" s="24">
        <v>294</v>
      </c>
    </row>
    <row r="1062" spans="2:80" ht="15" x14ac:dyDescent="0.25">
      <c r="B1062" s="24">
        <v>613</v>
      </c>
      <c r="C1062" s="24">
        <v>537</v>
      </c>
      <c r="D1062" s="24">
        <v>586</v>
      </c>
      <c r="E1062" s="24">
        <v>515</v>
      </c>
      <c r="F1062" s="24">
        <v>564</v>
      </c>
      <c r="G1062" s="24">
        <v>246</v>
      </c>
      <c r="H1062" s="24">
        <v>175</v>
      </c>
      <c r="I1062" s="24">
        <v>224</v>
      </c>
      <c r="J1062" s="24">
        <v>148</v>
      </c>
      <c r="K1062" s="24">
        <v>197</v>
      </c>
      <c r="L1062" s="24">
        <v>484</v>
      </c>
      <c r="M1062" s="24">
        <v>408</v>
      </c>
      <c r="N1062" s="24">
        <v>457</v>
      </c>
      <c r="O1062" s="24">
        <v>381</v>
      </c>
      <c r="P1062" s="24">
        <v>435</v>
      </c>
      <c r="Q1062" s="24">
        <v>117</v>
      </c>
      <c r="R1062" s="24">
        <v>41</v>
      </c>
      <c r="S1062" s="24">
        <v>95</v>
      </c>
      <c r="T1062" s="24">
        <v>19</v>
      </c>
      <c r="U1062" s="24">
        <v>68</v>
      </c>
      <c r="V1062" s="24">
        <v>355</v>
      </c>
      <c r="W1062" s="24">
        <v>279</v>
      </c>
      <c r="X1062" s="24">
        <v>328</v>
      </c>
      <c r="Y1062" s="24">
        <v>252</v>
      </c>
      <c r="Z1062" s="24">
        <v>301</v>
      </c>
      <c r="AC1062" s="24">
        <v>301</v>
      </c>
      <c r="AD1062" s="24">
        <v>279</v>
      </c>
      <c r="AE1062" s="24">
        <v>327</v>
      </c>
      <c r="AF1062" s="24">
        <v>353</v>
      </c>
      <c r="AG1062" s="24">
        <v>255</v>
      </c>
      <c r="AH1062" s="24">
        <v>197</v>
      </c>
      <c r="AI1062" s="24">
        <v>175</v>
      </c>
      <c r="AJ1062" s="24">
        <v>223</v>
      </c>
      <c r="AK1062" s="24">
        <v>249</v>
      </c>
      <c r="AL1062" s="24">
        <v>146</v>
      </c>
      <c r="AM1062" s="24">
        <v>443</v>
      </c>
      <c r="AN1062" s="24">
        <v>416</v>
      </c>
      <c r="AO1062" s="24">
        <v>469</v>
      </c>
      <c r="AP1062" s="24">
        <v>495</v>
      </c>
      <c r="AQ1062" s="24">
        <v>392</v>
      </c>
      <c r="AR1062" s="24">
        <v>560</v>
      </c>
      <c r="AS1062" s="24">
        <v>533</v>
      </c>
      <c r="AT1062" s="24">
        <v>581</v>
      </c>
      <c r="AU1062" s="24">
        <v>607</v>
      </c>
      <c r="AV1062" s="24">
        <v>509</v>
      </c>
      <c r="AW1062" s="24">
        <v>64</v>
      </c>
      <c r="AX1062" s="24">
        <v>37</v>
      </c>
      <c r="AY1062" s="24">
        <v>90</v>
      </c>
      <c r="AZ1062" s="24">
        <v>111</v>
      </c>
      <c r="BA1062" s="24">
        <v>13</v>
      </c>
      <c r="BD1062" s="24">
        <v>371</v>
      </c>
      <c r="BE1062" s="24">
        <v>228</v>
      </c>
      <c r="BF1062" s="24">
        <v>110</v>
      </c>
      <c r="BG1062" s="24">
        <v>612</v>
      </c>
      <c r="BH1062" s="24">
        <v>494</v>
      </c>
      <c r="BI1062" s="24">
        <v>295</v>
      </c>
      <c r="BJ1062" s="24">
        <v>172</v>
      </c>
      <c r="BK1062" s="24">
        <v>29</v>
      </c>
      <c r="BL1062" s="24">
        <v>531</v>
      </c>
      <c r="BM1062" s="24">
        <v>413</v>
      </c>
      <c r="BN1062" s="24">
        <v>339</v>
      </c>
      <c r="BO1062" s="24">
        <v>216</v>
      </c>
      <c r="BP1062" s="24">
        <v>98</v>
      </c>
      <c r="BQ1062" s="24">
        <v>580</v>
      </c>
      <c r="BR1062" s="24">
        <v>457</v>
      </c>
      <c r="BS1062" s="24">
        <v>258</v>
      </c>
      <c r="BT1062" s="24">
        <v>140</v>
      </c>
      <c r="BU1062" s="24">
        <v>17</v>
      </c>
      <c r="BV1062" s="24">
        <v>524</v>
      </c>
      <c r="BW1062" s="24">
        <v>376</v>
      </c>
      <c r="BX1062" s="24">
        <v>302</v>
      </c>
      <c r="BY1062" s="24">
        <v>184</v>
      </c>
      <c r="BZ1062" s="24">
        <v>61</v>
      </c>
      <c r="CA1062" s="24">
        <v>568</v>
      </c>
      <c r="CB1062" s="24">
        <v>450</v>
      </c>
    </row>
    <row r="1063" spans="2:80" ht="15" x14ac:dyDescent="0.25">
      <c r="B1063" s="24">
        <v>590</v>
      </c>
      <c r="C1063" s="24">
        <v>514</v>
      </c>
      <c r="D1063" s="24">
        <v>563</v>
      </c>
      <c r="E1063" s="24">
        <v>612</v>
      </c>
      <c r="F1063" s="24">
        <v>536</v>
      </c>
      <c r="G1063" s="24">
        <v>223</v>
      </c>
      <c r="H1063" s="24">
        <v>147</v>
      </c>
      <c r="I1063" s="24">
        <v>196</v>
      </c>
      <c r="J1063" s="24">
        <v>250</v>
      </c>
      <c r="K1063" s="24">
        <v>174</v>
      </c>
      <c r="L1063" s="24">
        <v>456</v>
      </c>
      <c r="M1063" s="24">
        <v>385</v>
      </c>
      <c r="N1063" s="24">
        <v>434</v>
      </c>
      <c r="O1063" s="24">
        <v>483</v>
      </c>
      <c r="P1063" s="24">
        <v>407</v>
      </c>
      <c r="Q1063" s="24">
        <v>94</v>
      </c>
      <c r="R1063" s="24">
        <v>18</v>
      </c>
      <c r="S1063" s="24">
        <v>67</v>
      </c>
      <c r="T1063" s="24">
        <v>116</v>
      </c>
      <c r="U1063" s="24">
        <v>45</v>
      </c>
      <c r="V1063" s="24">
        <v>327</v>
      </c>
      <c r="W1063" s="24">
        <v>251</v>
      </c>
      <c r="X1063" s="24">
        <v>305</v>
      </c>
      <c r="Y1063" s="24">
        <v>354</v>
      </c>
      <c r="Z1063" s="24">
        <v>278</v>
      </c>
      <c r="AC1063" s="24">
        <v>277</v>
      </c>
      <c r="AD1063" s="24">
        <v>351</v>
      </c>
      <c r="AE1063" s="24">
        <v>305</v>
      </c>
      <c r="AF1063" s="24">
        <v>254</v>
      </c>
      <c r="AG1063" s="24">
        <v>328</v>
      </c>
      <c r="AH1063" s="24">
        <v>173</v>
      </c>
      <c r="AI1063" s="24">
        <v>247</v>
      </c>
      <c r="AJ1063" s="24">
        <v>196</v>
      </c>
      <c r="AK1063" s="24">
        <v>150</v>
      </c>
      <c r="AL1063" s="24">
        <v>224</v>
      </c>
      <c r="AM1063" s="24">
        <v>419</v>
      </c>
      <c r="AN1063" s="24">
        <v>493</v>
      </c>
      <c r="AO1063" s="24">
        <v>442</v>
      </c>
      <c r="AP1063" s="24">
        <v>391</v>
      </c>
      <c r="AQ1063" s="24">
        <v>470</v>
      </c>
      <c r="AR1063" s="24">
        <v>531</v>
      </c>
      <c r="AS1063" s="24">
        <v>610</v>
      </c>
      <c r="AT1063" s="24">
        <v>559</v>
      </c>
      <c r="AU1063" s="24">
        <v>508</v>
      </c>
      <c r="AV1063" s="24">
        <v>582</v>
      </c>
      <c r="AW1063" s="24">
        <v>40</v>
      </c>
      <c r="AX1063" s="24">
        <v>114</v>
      </c>
      <c r="AY1063" s="24">
        <v>63</v>
      </c>
      <c r="AZ1063" s="24">
        <v>12</v>
      </c>
      <c r="BA1063" s="24">
        <v>86</v>
      </c>
      <c r="BD1063" s="24">
        <v>377</v>
      </c>
      <c r="BE1063" s="24">
        <v>259</v>
      </c>
      <c r="BF1063" s="24">
        <v>136</v>
      </c>
      <c r="BG1063" s="24">
        <v>18</v>
      </c>
      <c r="BH1063" s="24">
        <v>525</v>
      </c>
      <c r="BI1063" s="24">
        <v>446</v>
      </c>
      <c r="BJ1063" s="24">
        <v>303</v>
      </c>
      <c r="BK1063" s="24">
        <v>185</v>
      </c>
      <c r="BL1063" s="24">
        <v>62</v>
      </c>
      <c r="BM1063" s="24">
        <v>569</v>
      </c>
      <c r="BN1063" s="24">
        <v>495</v>
      </c>
      <c r="BO1063" s="24">
        <v>372</v>
      </c>
      <c r="BP1063" s="24">
        <v>229</v>
      </c>
      <c r="BQ1063" s="24">
        <v>106</v>
      </c>
      <c r="BR1063" s="24">
        <v>613</v>
      </c>
      <c r="BS1063" s="24">
        <v>414</v>
      </c>
      <c r="BT1063" s="24">
        <v>291</v>
      </c>
      <c r="BU1063" s="24">
        <v>173</v>
      </c>
      <c r="BV1063" s="24">
        <v>30</v>
      </c>
      <c r="BW1063" s="24">
        <v>532</v>
      </c>
      <c r="BX1063" s="24">
        <v>458</v>
      </c>
      <c r="BY1063" s="24">
        <v>340</v>
      </c>
      <c r="BZ1063" s="24">
        <v>217</v>
      </c>
      <c r="CA1063" s="24">
        <v>99</v>
      </c>
      <c r="CB1063" s="24">
        <v>576</v>
      </c>
    </row>
    <row r="1064" spans="2:80" ht="15" x14ac:dyDescent="0.25">
      <c r="B1064" s="24">
        <v>562</v>
      </c>
      <c r="C1064" s="24">
        <v>611</v>
      </c>
      <c r="D1064" s="24">
        <v>540</v>
      </c>
      <c r="E1064" s="24">
        <v>589</v>
      </c>
      <c r="F1064" s="24">
        <v>513</v>
      </c>
      <c r="G1064" s="24">
        <v>200</v>
      </c>
      <c r="H1064" s="24">
        <v>249</v>
      </c>
      <c r="I1064" s="24">
        <v>173</v>
      </c>
      <c r="J1064" s="24">
        <v>222</v>
      </c>
      <c r="K1064" s="24">
        <v>146</v>
      </c>
      <c r="L1064" s="24">
        <v>433</v>
      </c>
      <c r="M1064" s="24">
        <v>482</v>
      </c>
      <c r="N1064" s="24">
        <v>406</v>
      </c>
      <c r="O1064" s="24">
        <v>460</v>
      </c>
      <c r="P1064" s="24">
        <v>384</v>
      </c>
      <c r="Q1064" s="24">
        <v>66</v>
      </c>
      <c r="R1064" s="24">
        <v>120</v>
      </c>
      <c r="S1064" s="24">
        <v>44</v>
      </c>
      <c r="T1064" s="24">
        <v>93</v>
      </c>
      <c r="U1064" s="24">
        <v>17</v>
      </c>
      <c r="V1064" s="24">
        <v>304</v>
      </c>
      <c r="W1064" s="24">
        <v>353</v>
      </c>
      <c r="X1064" s="24">
        <v>277</v>
      </c>
      <c r="Y1064" s="24">
        <v>326</v>
      </c>
      <c r="Z1064" s="24">
        <v>255</v>
      </c>
      <c r="AC1064" s="24">
        <v>355</v>
      </c>
      <c r="AD1064" s="24">
        <v>252</v>
      </c>
      <c r="AE1064" s="24">
        <v>278</v>
      </c>
      <c r="AF1064" s="24">
        <v>326</v>
      </c>
      <c r="AG1064" s="24">
        <v>304</v>
      </c>
      <c r="AH1064" s="24">
        <v>246</v>
      </c>
      <c r="AI1064" s="24">
        <v>148</v>
      </c>
      <c r="AJ1064" s="24">
        <v>174</v>
      </c>
      <c r="AK1064" s="24">
        <v>222</v>
      </c>
      <c r="AL1064" s="24">
        <v>200</v>
      </c>
      <c r="AM1064" s="24">
        <v>492</v>
      </c>
      <c r="AN1064" s="24">
        <v>394</v>
      </c>
      <c r="AO1064" s="24">
        <v>420</v>
      </c>
      <c r="AP1064" s="24">
        <v>468</v>
      </c>
      <c r="AQ1064" s="24">
        <v>441</v>
      </c>
      <c r="AR1064" s="24">
        <v>609</v>
      </c>
      <c r="AS1064" s="24">
        <v>506</v>
      </c>
      <c r="AT1064" s="24">
        <v>532</v>
      </c>
      <c r="AU1064" s="24">
        <v>585</v>
      </c>
      <c r="AV1064" s="24">
        <v>558</v>
      </c>
      <c r="AW1064" s="24">
        <v>113</v>
      </c>
      <c r="AX1064" s="24">
        <v>15</v>
      </c>
      <c r="AY1064" s="24">
        <v>36</v>
      </c>
      <c r="AZ1064" s="24">
        <v>89</v>
      </c>
      <c r="BA1064" s="24">
        <v>62</v>
      </c>
      <c r="BD1064" s="24">
        <v>533</v>
      </c>
      <c r="BE1064" s="24">
        <v>415</v>
      </c>
      <c r="BF1064" s="24">
        <v>292</v>
      </c>
      <c r="BG1064" s="24">
        <v>174</v>
      </c>
      <c r="BH1064" s="24">
        <v>26</v>
      </c>
      <c r="BI1064" s="24">
        <v>577</v>
      </c>
      <c r="BJ1064" s="24">
        <v>459</v>
      </c>
      <c r="BK1064" s="24">
        <v>336</v>
      </c>
      <c r="BL1064" s="24">
        <v>218</v>
      </c>
      <c r="BM1064" s="24">
        <v>100</v>
      </c>
      <c r="BN1064" s="24">
        <v>521</v>
      </c>
      <c r="BO1064" s="24">
        <v>378</v>
      </c>
      <c r="BP1064" s="24">
        <v>260</v>
      </c>
      <c r="BQ1064" s="24">
        <v>137</v>
      </c>
      <c r="BR1064" s="24">
        <v>19</v>
      </c>
      <c r="BS1064" s="24">
        <v>570</v>
      </c>
      <c r="BT1064" s="24">
        <v>447</v>
      </c>
      <c r="BU1064" s="24">
        <v>304</v>
      </c>
      <c r="BV1064" s="24">
        <v>181</v>
      </c>
      <c r="BW1064" s="24">
        <v>63</v>
      </c>
      <c r="BX1064" s="24">
        <v>614</v>
      </c>
      <c r="BY1064" s="24">
        <v>491</v>
      </c>
      <c r="BZ1064" s="24">
        <v>373</v>
      </c>
      <c r="CA1064" s="24">
        <v>230</v>
      </c>
      <c r="CB1064" s="24">
        <v>107</v>
      </c>
    </row>
    <row r="1065" spans="2:80" ht="15" x14ac:dyDescent="0.25">
      <c r="B1065" s="24">
        <v>539</v>
      </c>
      <c r="C1065" s="24">
        <v>588</v>
      </c>
      <c r="D1065" s="24">
        <v>512</v>
      </c>
      <c r="E1065" s="24">
        <v>561</v>
      </c>
      <c r="F1065" s="24">
        <v>615</v>
      </c>
      <c r="G1065" s="24">
        <v>172</v>
      </c>
      <c r="H1065" s="24">
        <v>221</v>
      </c>
      <c r="I1065" s="24">
        <v>150</v>
      </c>
      <c r="J1065" s="24">
        <v>199</v>
      </c>
      <c r="K1065" s="24">
        <v>248</v>
      </c>
      <c r="L1065" s="24">
        <v>410</v>
      </c>
      <c r="M1065" s="24">
        <v>459</v>
      </c>
      <c r="N1065" s="24">
        <v>383</v>
      </c>
      <c r="O1065" s="24">
        <v>432</v>
      </c>
      <c r="P1065" s="24">
        <v>481</v>
      </c>
      <c r="Q1065" s="24">
        <v>43</v>
      </c>
      <c r="R1065" s="24">
        <v>92</v>
      </c>
      <c r="S1065" s="24">
        <v>16</v>
      </c>
      <c r="T1065" s="24">
        <v>70</v>
      </c>
      <c r="U1065" s="24">
        <v>119</v>
      </c>
      <c r="V1065" s="24">
        <v>276</v>
      </c>
      <c r="W1065" s="24">
        <v>330</v>
      </c>
      <c r="X1065" s="24">
        <v>254</v>
      </c>
      <c r="Y1065" s="24">
        <v>303</v>
      </c>
      <c r="Z1065" s="24">
        <v>352</v>
      </c>
      <c r="AC1065" s="24">
        <v>329</v>
      </c>
      <c r="AD1065" s="24">
        <v>303</v>
      </c>
      <c r="AE1065" s="24">
        <v>251</v>
      </c>
      <c r="AF1065" s="24">
        <v>280</v>
      </c>
      <c r="AG1065" s="24">
        <v>352</v>
      </c>
      <c r="AH1065" s="24">
        <v>225</v>
      </c>
      <c r="AI1065" s="24">
        <v>199</v>
      </c>
      <c r="AJ1065" s="24">
        <v>147</v>
      </c>
      <c r="AK1065" s="24">
        <v>171</v>
      </c>
      <c r="AL1065" s="24">
        <v>248</v>
      </c>
      <c r="AM1065" s="24">
        <v>466</v>
      </c>
      <c r="AN1065" s="24">
        <v>445</v>
      </c>
      <c r="AO1065" s="24">
        <v>393</v>
      </c>
      <c r="AP1065" s="24">
        <v>417</v>
      </c>
      <c r="AQ1065" s="24">
        <v>494</v>
      </c>
      <c r="AR1065" s="24">
        <v>583</v>
      </c>
      <c r="AS1065" s="24">
        <v>557</v>
      </c>
      <c r="AT1065" s="24">
        <v>510</v>
      </c>
      <c r="AU1065" s="24">
        <v>534</v>
      </c>
      <c r="AV1065" s="24">
        <v>606</v>
      </c>
      <c r="AW1065" s="24">
        <v>87</v>
      </c>
      <c r="AX1065" s="24">
        <v>61</v>
      </c>
      <c r="AY1065" s="24">
        <v>14</v>
      </c>
      <c r="AZ1065" s="24">
        <v>38</v>
      </c>
      <c r="BA1065" s="24">
        <v>115</v>
      </c>
      <c r="BD1065" s="24">
        <v>64</v>
      </c>
      <c r="BE1065" s="24">
        <v>566</v>
      </c>
      <c r="BF1065" s="24">
        <v>448</v>
      </c>
      <c r="BG1065" s="24">
        <v>305</v>
      </c>
      <c r="BH1065" s="24">
        <v>182</v>
      </c>
      <c r="BI1065" s="24">
        <v>108</v>
      </c>
      <c r="BJ1065" s="24">
        <v>615</v>
      </c>
      <c r="BK1065" s="24">
        <v>492</v>
      </c>
      <c r="BL1065" s="24">
        <v>374</v>
      </c>
      <c r="BM1065" s="24">
        <v>226</v>
      </c>
      <c r="BN1065" s="24">
        <v>27</v>
      </c>
      <c r="BO1065" s="24">
        <v>534</v>
      </c>
      <c r="BP1065" s="24">
        <v>411</v>
      </c>
      <c r="BQ1065" s="24">
        <v>293</v>
      </c>
      <c r="BR1065" s="24">
        <v>175</v>
      </c>
      <c r="BS1065" s="24">
        <v>96</v>
      </c>
      <c r="BT1065" s="24">
        <v>578</v>
      </c>
      <c r="BU1065" s="24">
        <v>460</v>
      </c>
      <c r="BV1065" s="24">
        <v>337</v>
      </c>
      <c r="BW1065" s="24">
        <v>219</v>
      </c>
      <c r="BX1065" s="24">
        <v>20</v>
      </c>
      <c r="BY1065" s="24">
        <v>522</v>
      </c>
      <c r="BZ1065" s="24">
        <v>379</v>
      </c>
      <c r="CA1065" s="24">
        <v>256</v>
      </c>
      <c r="CB1065" s="24">
        <v>138</v>
      </c>
    </row>
    <row r="1066" spans="2:80" ht="15" x14ac:dyDescent="0.25">
      <c r="B1066" s="24">
        <v>395</v>
      </c>
      <c r="C1066" s="24">
        <v>444</v>
      </c>
      <c r="D1066" s="24">
        <v>493</v>
      </c>
      <c r="E1066" s="24">
        <v>417</v>
      </c>
      <c r="F1066" s="24">
        <v>466</v>
      </c>
      <c r="G1066" s="24">
        <v>3</v>
      </c>
      <c r="H1066" s="24">
        <v>52</v>
      </c>
      <c r="I1066" s="24">
        <v>101</v>
      </c>
      <c r="J1066" s="24">
        <v>30</v>
      </c>
      <c r="K1066" s="24">
        <v>79</v>
      </c>
      <c r="L1066" s="24">
        <v>261</v>
      </c>
      <c r="M1066" s="24">
        <v>315</v>
      </c>
      <c r="N1066" s="24">
        <v>364</v>
      </c>
      <c r="O1066" s="24">
        <v>288</v>
      </c>
      <c r="P1066" s="24">
        <v>337</v>
      </c>
      <c r="Q1066" s="24">
        <v>524</v>
      </c>
      <c r="R1066" s="24">
        <v>573</v>
      </c>
      <c r="S1066" s="24">
        <v>622</v>
      </c>
      <c r="T1066" s="24">
        <v>546</v>
      </c>
      <c r="U1066" s="24">
        <v>600</v>
      </c>
      <c r="V1066" s="24">
        <v>132</v>
      </c>
      <c r="W1066" s="24">
        <v>181</v>
      </c>
      <c r="X1066" s="24">
        <v>235</v>
      </c>
      <c r="Y1066" s="24">
        <v>159</v>
      </c>
      <c r="Z1066" s="24">
        <v>208</v>
      </c>
      <c r="AC1066" s="24">
        <v>145</v>
      </c>
      <c r="AD1066" s="24">
        <v>217</v>
      </c>
      <c r="AE1066" s="24">
        <v>241</v>
      </c>
      <c r="AF1066" s="24">
        <v>194</v>
      </c>
      <c r="AG1066" s="24">
        <v>168</v>
      </c>
      <c r="AH1066" s="24">
        <v>503</v>
      </c>
      <c r="AI1066" s="24">
        <v>580</v>
      </c>
      <c r="AJ1066" s="24">
        <v>604</v>
      </c>
      <c r="AK1066" s="24">
        <v>552</v>
      </c>
      <c r="AL1066" s="24">
        <v>526</v>
      </c>
      <c r="AM1066" s="24">
        <v>261</v>
      </c>
      <c r="AN1066" s="24">
        <v>338</v>
      </c>
      <c r="AO1066" s="24">
        <v>362</v>
      </c>
      <c r="AP1066" s="24">
        <v>315</v>
      </c>
      <c r="AQ1066" s="24">
        <v>289</v>
      </c>
      <c r="AR1066" s="24">
        <v>24</v>
      </c>
      <c r="AS1066" s="24">
        <v>96</v>
      </c>
      <c r="AT1066" s="24">
        <v>125</v>
      </c>
      <c r="AU1066" s="24">
        <v>73</v>
      </c>
      <c r="AV1066" s="24">
        <v>47</v>
      </c>
      <c r="AW1066" s="24">
        <v>382</v>
      </c>
      <c r="AX1066" s="24">
        <v>459</v>
      </c>
      <c r="AY1066" s="24">
        <v>483</v>
      </c>
      <c r="AZ1066" s="24">
        <v>431</v>
      </c>
      <c r="BA1066" s="24">
        <v>410</v>
      </c>
      <c r="BD1066" s="24">
        <v>279</v>
      </c>
      <c r="BE1066" s="24">
        <v>156</v>
      </c>
      <c r="BF1066" s="24">
        <v>38</v>
      </c>
      <c r="BG1066" s="24">
        <v>545</v>
      </c>
      <c r="BH1066" s="24">
        <v>422</v>
      </c>
      <c r="BI1066" s="24">
        <v>348</v>
      </c>
      <c r="BJ1066" s="24">
        <v>205</v>
      </c>
      <c r="BK1066" s="24">
        <v>82</v>
      </c>
      <c r="BL1066" s="24">
        <v>589</v>
      </c>
      <c r="BM1066" s="24">
        <v>466</v>
      </c>
      <c r="BN1066" s="24">
        <v>267</v>
      </c>
      <c r="BO1066" s="24">
        <v>149</v>
      </c>
      <c r="BP1066" s="24">
        <v>1</v>
      </c>
      <c r="BQ1066" s="24">
        <v>508</v>
      </c>
      <c r="BR1066" s="24">
        <v>390</v>
      </c>
      <c r="BS1066" s="24">
        <v>311</v>
      </c>
      <c r="BT1066" s="24">
        <v>193</v>
      </c>
      <c r="BU1066" s="24">
        <v>75</v>
      </c>
      <c r="BV1066" s="24">
        <v>552</v>
      </c>
      <c r="BW1066" s="24">
        <v>434</v>
      </c>
      <c r="BX1066" s="24">
        <v>360</v>
      </c>
      <c r="BY1066" s="24">
        <v>237</v>
      </c>
      <c r="BZ1066" s="24">
        <v>119</v>
      </c>
      <c r="CA1066" s="24">
        <v>621</v>
      </c>
      <c r="CB1066" s="24">
        <v>478</v>
      </c>
    </row>
    <row r="1067" spans="2:80" ht="15" x14ac:dyDescent="0.25">
      <c r="B1067" s="24">
        <v>492</v>
      </c>
      <c r="C1067" s="24">
        <v>416</v>
      </c>
      <c r="D1067" s="24">
        <v>470</v>
      </c>
      <c r="E1067" s="24">
        <v>394</v>
      </c>
      <c r="F1067" s="24">
        <v>443</v>
      </c>
      <c r="G1067" s="24">
        <v>105</v>
      </c>
      <c r="H1067" s="24">
        <v>29</v>
      </c>
      <c r="I1067" s="24">
        <v>78</v>
      </c>
      <c r="J1067" s="24">
        <v>2</v>
      </c>
      <c r="K1067" s="24">
        <v>51</v>
      </c>
      <c r="L1067" s="24">
        <v>363</v>
      </c>
      <c r="M1067" s="24">
        <v>287</v>
      </c>
      <c r="N1067" s="24">
        <v>336</v>
      </c>
      <c r="O1067" s="24">
        <v>265</v>
      </c>
      <c r="P1067" s="24">
        <v>314</v>
      </c>
      <c r="Q1067" s="24">
        <v>621</v>
      </c>
      <c r="R1067" s="24">
        <v>550</v>
      </c>
      <c r="S1067" s="24">
        <v>599</v>
      </c>
      <c r="T1067" s="24">
        <v>523</v>
      </c>
      <c r="U1067" s="24">
        <v>572</v>
      </c>
      <c r="V1067" s="24">
        <v>234</v>
      </c>
      <c r="W1067" s="24">
        <v>158</v>
      </c>
      <c r="X1067" s="24">
        <v>207</v>
      </c>
      <c r="Y1067" s="24">
        <v>131</v>
      </c>
      <c r="Z1067" s="24">
        <v>185</v>
      </c>
      <c r="AC1067" s="24">
        <v>193</v>
      </c>
      <c r="AD1067" s="24">
        <v>166</v>
      </c>
      <c r="AE1067" s="24">
        <v>219</v>
      </c>
      <c r="AF1067" s="24">
        <v>245</v>
      </c>
      <c r="AG1067" s="24">
        <v>142</v>
      </c>
      <c r="AH1067" s="24">
        <v>551</v>
      </c>
      <c r="AI1067" s="24">
        <v>529</v>
      </c>
      <c r="AJ1067" s="24">
        <v>577</v>
      </c>
      <c r="AK1067" s="24">
        <v>603</v>
      </c>
      <c r="AL1067" s="24">
        <v>505</v>
      </c>
      <c r="AM1067" s="24">
        <v>314</v>
      </c>
      <c r="AN1067" s="24">
        <v>287</v>
      </c>
      <c r="AO1067" s="24">
        <v>340</v>
      </c>
      <c r="AP1067" s="24">
        <v>361</v>
      </c>
      <c r="AQ1067" s="24">
        <v>263</v>
      </c>
      <c r="AR1067" s="24">
        <v>72</v>
      </c>
      <c r="AS1067" s="24">
        <v>50</v>
      </c>
      <c r="AT1067" s="24">
        <v>98</v>
      </c>
      <c r="AU1067" s="24">
        <v>124</v>
      </c>
      <c r="AV1067" s="24">
        <v>21</v>
      </c>
      <c r="AW1067" s="24">
        <v>435</v>
      </c>
      <c r="AX1067" s="24">
        <v>408</v>
      </c>
      <c r="AY1067" s="24">
        <v>456</v>
      </c>
      <c r="AZ1067" s="24">
        <v>482</v>
      </c>
      <c r="BA1067" s="24">
        <v>384</v>
      </c>
      <c r="BD1067" s="24">
        <v>435</v>
      </c>
      <c r="BE1067" s="24">
        <v>312</v>
      </c>
      <c r="BF1067" s="24">
        <v>194</v>
      </c>
      <c r="BG1067" s="24">
        <v>71</v>
      </c>
      <c r="BH1067" s="24">
        <v>553</v>
      </c>
      <c r="BI1067" s="24">
        <v>479</v>
      </c>
      <c r="BJ1067" s="24">
        <v>356</v>
      </c>
      <c r="BK1067" s="24">
        <v>238</v>
      </c>
      <c r="BL1067" s="24">
        <v>120</v>
      </c>
      <c r="BM1067" s="24">
        <v>622</v>
      </c>
      <c r="BN1067" s="24">
        <v>423</v>
      </c>
      <c r="BO1067" s="24">
        <v>280</v>
      </c>
      <c r="BP1067" s="24">
        <v>157</v>
      </c>
      <c r="BQ1067" s="24">
        <v>39</v>
      </c>
      <c r="BR1067" s="24">
        <v>541</v>
      </c>
      <c r="BS1067" s="24">
        <v>467</v>
      </c>
      <c r="BT1067" s="24">
        <v>349</v>
      </c>
      <c r="BU1067" s="24">
        <v>201</v>
      </c>
      <c r="BV1067" s="24">
        <v>83</v>
      </c>
      <c r="BW1067" s="24">
        <v>590</v>
      </c>
      <c r="BX1067" s="24">
        <v>386</v>
      </c>
      <c r="BY1067" s="24">
        <v>268</v>
      </c>
      <c r="BZ1067" s="24">
        <v>150</v>
      </c>
      <c r="CA1067" s="24">
        <v>2</v>
      </c>
      <c r="CB1067" s="24">
        <v>509</v>
      </c>
    </row>
    <row r="1068" spans="2:80" ht="15" x14ac:dyDescent="0.25">
      <c r="B1068" s="24">
        <v>469</v>
      </c>
      <c r="C1068" s="24">
        <v>393</v>
      </c>
      <c r="D1068" s="24">
        <v>442</v>
      </c>
      <c r="E1068" s="24">
        <v>491</v>
      </c>
      <c r="F1068" s="24">
        <v>420</v>
      </c>
      <c r="G1068" s="24">
        <v>77</v>
      </c>
      <c r="H1068" s="24">
        <v>1</v>
      </c>
      <c r="I1068" s="24">
        <v>55</v>
      </c>
      <c r="J1068" s="24">
        <v>104</v>
      </c>
      <c r="K1068" s="24">
        <v>28</v>
      </c>
      <c r="L1068" s="24">
        <v>340</v>
      </c>
      <c r="M1068" s="24">
        <v>264</v>
      </c>
      <c r="N1068" s="24">
        <v>313</v>
      </c>
      <c r="O1068" s="24">
        <v>362</v>
      </c>
      <c r="P1068" s="24">
        <v>286</v>
      </c>
      <c r="Q1068" s="24">
        <v>598</v>
      </c>
      <c r="R1068" s="24">
        <v>522</v>
      </c>
      <c r="S1068" s="24">
        <v>571</v>
      </c>
      <c r="T1068" s="24">
        <v>625</v>
      </c>
      <c r="U1068" s="24">
        <v>549</v>
      </c>
      <c r="V1068" s="24">
        <v>206</v>
      </c>
      <c r="W1068" s="24">
        <v>135</v>
      </c>
      <c r="X1068" s="24">
        <v>184</v>
      </c>
      <c r="Y1068" s="24">
        <v>233</v>
      </c>
      <c r="Z1068" s="24">
        <v>157</v>
      </c>
      <c r="AC1068" s="24">
        <v>169</v>
      </c>
      <c r="AD1068" s="24">
        <v>243</v>
      </c>
      <c r="AE1068" s="24">
        <v>192</v>
      </c>
      <c r="AF1068" s="24">
        <v>141</v>
      </c>
      <c r="AG1068" s="24">
        <v>220</v>
      </c>
      <c r="AH1068" s="24">
        <v>527</v>
      </c>
      <c r="AI1068" s="24">
        <v>601</v>
      </c>
      <c r="AJ1068" s="24">
        <v>555</v>
      </c>
      <c r="AK1068" s="24">
        <v>504</v>
      </c>
      <c r="AL1068" s="24">
        <v>578</v>
      </c>
      <c r="AM1068" s="24">
        <v>290</v>
      </c>
      <c r="AN1068" s="24">
        <v>364</v>
      </c>
      <c r="AO1068" s="24">
        <v>313</v>
      </c>
      <c r="AP1068" s="24">
        <v>262</v>
      </c>
      <c r="AQ1068" s="24">
        <v>336</v>
      </c>
      <c r="AR1068" s="24">
        <v>48</v>
      </c>
      <c r="AS1068" s="24">
        <v>122</v>
      </c>
      <c r="AT1068" s="24">
        <v>71</v>
      </c>
      <c r="AU1068" s="24">
        <v>25</v>
      </c>
      <c r="AV1068" s="24">
        <v>99</v>
      </c>
      <c r="AW1068" s="24">
        <v>406</v>
      </c>
      <c r="AX1068" s="24">
        <v>485</v>
      </c>
      <c r="AY1068" s="24">
        <v>434</v>
      </c>
      <c r="AZ1068" s="24">
        <v>383</v>
      </c>
      <c r="BA1068" s="24">
        <v>457</v>
      </c>
      <c r="BD1068" s="24">
        <v>586</v>
      </c>
      <c r="BE1068" s="24">
        <v>468</v>
      </c>
      <c r="BF1068" s="24">
        <v>350</v>
      </c>
      <c r="BG1068" s="24">
        <v>202</v>
      </c>
      <c r="BH1068" s="24">
        <v>84</v>
      </c>
      <c r="BI1068" s="24">
        <v>510</v>
      </c>
      <c r="BJ1068" s="24">
        <v>387</v>
      </c>
      <c r="BK1068" s="24">
        <v>269</v>
      </c>
      <c r="BL1068" s="24">
        <v>146</v>
      </c>
      <c r="BM1068" s="24">
        <v>3</v>
      </c>
      <c r="BN1068" s="24">
        <v>554</v>
      </c>
      <c r="BO1068" s="24">
        <v>431</v>
      </c>
      <c r="BP1068" s="24">
        <v>313</v>
      </c>
      <c r="BQ1068" s="24">
        <v>195</v>
      </c>
      <c r="BR1068" s="24">
        <v>72</v>
      </c>
      <c r="BS1068" s="24">
        <v>623</v>
      </c>
      <c r="BT1068" s="24">
        <v>480</v>
      </c>
      <c r="BU1068" s="24">
        <v>357</v>
      </c>
      <c r="BV1068" s="24">
        <v>239</v>
      </c>
      <c r="BW1068" s="24">
        <v>116</v>
      </c>
      <c r="BX1068" s="24">
        <v>542</v>
      </c>
      <c r="BY1068" s="24">
        <v>424</v>
      </c>
      <c r="BZ1068" s="24">
        <v>276</v>
      </c>
      <c r="CA1068" s="24">
        <v>158</v>
      </c>
      <c r="CB1068" s="24">
        <v>40</v>
      </c>
    </row>
    <row r="1069" spans="2:80" ht="15" x14ac:dyDescent="0.25">
      <c r="B1069" s="24">
        <v>441</v>
      </c>
      <c r="C1069" s="24">
        <v>495</v>
      </c>
      <c r="D1069" s="24">
        <v>419</v>
      </c>
      <c r="E1069" s="24">
        <v>468</v>
      </c>
      <c r="F1069" s="24">
        <v>392</v>
      </c>
      <c r="G1069" s="24">
        <v>54</v>
      </c>
      <c r="H1069" s="24">
        <v>103</v>
      </c>
      <c r="I1069" s="24">
        <v>27</v>
      </c>
      <c r="J1069" s="24">
        <v>76</v>
      </c>
      <c r="K1069" s="24">
        <v>5</v>
      </c>
      <c r="L1069" s="24">
        <v>312</v>
      </c>
      <c r="M1069" s="24">
        <v>361</v>
      </c>
      <c r="N1069" s="24">
        <v>290</v>
      </c>
      <c r="O1069" s="24">
        <v>339</v>
      </c>
      <c r="P1069" s="24">
        <v>263</v>
      </c>
      <c r="Q1069" s="24">
        <v>575</v>
      </c>
      <c r="R1069" s="24">
        <v>624</v>
      </c>
      <c r="S1069" s="24">
        <v>548</v>
      </c>
      <c r="T1069" s="24">
        <v>597</v>
      </c>
      <c r="U1069" s="24">
        <v>521</v>
      </c>
      <c r="V1069" s="24">
        <v>183</v>
      </c>
      <c r="W1069" s="24">
        <v>232</v>
      </c>
      <c r="X1069" s="24">
        <v>156</v>
      </c>
      <c r="Y1069" s="24">
        <v>210</v>
      </c>
      <c r="Z1069" s="24">
        <v>134</v>
      </c>
      <c r="AC1069" s="24">
        <v>242</v>
      </c>
      <c r="AD1069" s="24">
        <v>144</v>
      </c>
      <c r="AE1069" s="24">
        <v>170</v>
      </c>
      <c r="AF1069" s="24">
        <v>218</v>
      </c>
      <c r="AG1069" s="24">
        <v>191</v>
      </c>
      <c r="AH1069" s="24">
        <v>605</v>
      </c>
      <c r="AI1069" s="24">
        <v>502</v>
      </c>
      <c r="AJ1069" s="24">
        <v>528</v>
      </c>
      <c r="AK1069" s="24">
        <v>576</v>
      </c>
      <c r="AL1069" s="24">
        <v>554</v>
      </c>
      <c r="AM1069" s="24">
        <v>363</v>
      </c>
      <c r="AN1069" s="24">
        <v>265</v>
      </c>
      <c r="AO1069" s="24">
        <v>286</v>
      </c>
      <c r="AP1069" s="24">
        <v>339</v>
      </c>
      <c r="AQ1069" s="24">
        <v>312</v>
      </c>
      <c r="AR1069" s="24">
        <v>121</v>
      </c>
      <c r="AS1069" s="24">
        <v>23</v>
      </c>
      <c r="AT1069" s="24">
        <v>49</v>
      </c>
      <c r="AU1069" s="24">
        <v>97</v>
      </c>
      <c r="AV1069" s="24">
        <v>75</v>
      </c>
      <c r="AW1069" s="24">
        <v>484</v>
      </c>
      <c r="AX1069" s="24">
        <v>381</v>
      </c>
      <c r="AY1069" s="24">
        <v>407</v>
      </c>
      <c r="AZ1069" s="24">
        <v>460</v>
      </c>
      <c r="BA1069" s="24">
        <v>433</v>
      </c>
      <c r="BD1069" s="24">
        <v>117</v>
      </c>
      <c r="BE1069" s="24">
        <v>624</v>
      </c>
      <c r="BF1069" s="24">
        <v>476</v>
      </c>
      <c r="BG1069" s="24">
        <v>358</v>
      </c>
      <c r="BH1069" s="24">
        <v>240</v>
      </c>
      <c r="BI1069" s="24">
        <v>36</v>
      </c>
      <c r="BJ1069" s="24">
        <v>543</v>
      </c>
      <c r="BK1069" s="24">
        <v>425</v>
      </c>
      <c r="BL1069" s="24">
        <v>277</v>
      </c>
      <c r="BM1069" s="24">
        <v>159</v>
      </c>
      <c r="BN1069" s="24">
        <v>85</v>
      </c>
      <c r="BO1069" s="24">
        <v>587</v>
      </c>
      <c r="BP1069" s="24">
        <v>469</v>
      </c>
      <c r="BQ1069" s="24">
        <v>346</v>
      </c>
      <c r="BR1069" s="24">
        <v>203</v>
      </c>
      <c r="BS1069" s="24">
        <v>4</v>
      </c>
      <c r="BT1069" s="24">
        <v>506</v>
      </c>
      <c r="BU1069" s="24">
        <v>388</v>
      </c>
      <c r="BV1069" s="24">
        <v>270</v>
      </c>
      <c r="BW1069" s="24">
        <v>147</v>
      </c>
      <c r="BX1069" s="24">
        <v>73</v>
      </c>
      <c r="BY1069" s="24">
        <v>555</v>
      </c>
      <c r="BZ1069" s="24">
        <v>432</v>
      </c>
      <c r="CA1069" s="24">
        <v>314</v>
      </c>
      <c r="CB1069" s="24">
        <v>191</v>
      </c>
    </row>
    <row r="1070" spans="2:80" ht="15" x14ac:dyDescent="0.25">
      <c r="B1070" s="24">
        <v>418</v>
      </c>
      <c r="C1070" s="24">
        <v>467</v>
      </c>
      <c r="D1070" s="24">
        <v>391</v>
      </c>
      <c r="E1070" s="24">
        <v>445</v>
      </c>
      <c r="F1070" s="24">
        <v>494</v>
      </c>
      <c r="G1070" s="24">
        <v>26</v>
      </c>
      <c r="H1070" s="24">
        <v>80</v>
      </c>
      <c r="I1070" s="24">
        <v>4</v>
      </c>
      <c r="J1070" s="24">
        <v>53</v>
      </c>
      <c r="K1070" s="24">
        <v>102</v>
      </c>
      <c r="L1070" s="24">
        <v>289</v>
      </c>
      <c r="M1070" s="24">
        <v>338</v>
      </c>
      <c r="N1070" s="24">
        <v>262</v>
      </c>
      <c r="O1070" s="24">
        <v>311</v>
      </c>
      <c r="P1070" s="24">
        <v>365</v>
      </c>
      <c r="Q1070" s="24">
        <v>547</v>
      </c>
      <c r="R1070" s="24">
        <v>596</v>
      </c>
      <c r="S1070" s="24">
        <v>525</v>
      </c>
      <c r="T1070" s="24">
        <v>574</v>
      </c>
      <c r="U1070" s="24">
        <v>623</v>
      </c>
      <c r="V1070" s="24">
        <v>160</v>
      </c>
      <c r="W1070" s="24">
        <v>209</v>
      </c>
      <c r="X1070" s="24">
        <v>133</v>
      </c>
      <c r="Y1070" s="24">
        <v>182</v>
      </c>
      <c r="Z1070" s="24">
        <v>231</v>
      </c>
      <c r="AC1070" s="24">
        <v>216</v>
      </c>
      <c r="AD1070" s="24">
        <v>195</v>
      </c>
      <c r="AE1070" s="24">
        <v>143</v>
      </c>
      <c r="AF1070" s="24">
        <v>167</v>
      </c>
      <c r="AG1070" s="24">
        <v>244</v>
      </c>
      <c r="AH1070" s="24">
        <v>579</v>
      </c>
      <c r="AI1070" s="24">
        <v>553</v>
      </c>
      <c r="AJ1070" s="24">
        <v>501</v>
      </c>
      <c r="AK1070" s="24">
        <v>530</v>
      </c>
      <c r="AL1070" s="24">
        <v>602</v>
      </c>
      <c r="AM1070" s="24">
        <v>337</v>
      </c>
      <c r="AN1070" s="24">
        <v>311</v>
      </c>
      <c r="AO1070" s="24">
        <v>264</v>
      </c>
      <c r="AP1070" s="24">
        <v>288</v>
      </c>
      <c r="AQ1070" s="24">
        <v>365</v>
      </c>
      <c r="AR1070" s="24">
        <v>100</v>
      </c>
      <c r="AS1070" s="24">
        <v>74</v>
      </c>
      <c r="AT1070" s="24">
        <v>22</v>
      </c>
      <c r="AU1070" s="24">
        <v>46</v>
      </c>
      <c r="AV1070" s="24">
        <v>123</v>
      </c>
      <c r="AW1070" s="24">
        <v>458</v>
      </c>
      <c r="AX1070" s="24">
        <v>432</v>
      </c>
      <c r="AY1070" s="24">
        <v>385</v>
      </c>
      <c r="AZ1070" s="24">
        <v>409</v>
      </c>
      <c r="BA1070" s="24">
        <v>481</v>
      </c>
      <c r="BD1070" s="24">
        <v>148</v>
      </c>
      <c r="BE1070" s="24">
        <v>5</v>
      </c>
      <c r="BF1070" s="24">
        <v>507</v>
      </c>
      <c r="BG1070" s="24">
        <v>389</v>
      </c>
      <c r="BH1070" s="24">
        <v>266</v>
      </c>
      <c r="BI1070" s="24">
        <v>192</v>
      </c>
      <c r="BJ1070" s="24">
        <v>74</v>
      </c>
      <c r="BK1070" s="24">
        <v>551</v>
      </c>
      <c r="BL1070" s="24">
        <v>433</v>
      </c>
      <c r="BM1070" s="24">
        <v>315</v>
      </c>
      <c r="BN1070" s="24">
        <v>236</v>
      </c>
      <c r="BO1070" s="24">
        <v>118</v>
      </c>
      <c r="BP1070" s="24">
        <v>625</v>
      </c>
      <c r="BQ1070" s="24">
        <v>477</v>
      </c>
      <c r="BR1070" s="24">
        <v>359</v>
      </c>
      <c r="BS1070" s="24">
        <v>160</v>
      </c>
      <c r="BT1070" s="24">
        <v>37</v>
      </c>
      <c r="BU1070" s="24">
        <v>544</v>
      </c>
      <c r="BV1070" s="24">
        <v>421</v>
      </c>
      <c r="BW1070" s="24">
        <v>278</v>
      </c>
      <c r="BX1070" s="24">
        <v>204</v>
      </c>
      <c r="BY1070" s="24">
        <v>81</v>
      </c>
      <c r="BZ1070" s="24">
        <v>588</v>
      </c>
      <c r="CA1070" s="24">
        <v>470</v>
      </c>
      <c r="CB1070" s="24">
        <v>347</v>
      </c>
    </row>
    <row r="1071" spans="2:80" ht="15" x14ac:dyDescent="0.25">
      <c r="B1071" s="24">
        <v>274</v>
      </c>
      <c r="C1071" s="24">
        <v>323</v>
      </c>
      <c r="D1071" s="24">
        <v>372</v>
      </c>
      <c r="E1071" s="24">
        <v>296</v>
      </c>
      <c r="F1071" s="24">
        <v>350</v>
      </c>
      <c r="G1071" s="24">
        <v>507</v>
      </c>
      <c r="H1071" s="24">
        <v>556</v>
      </c>
      <c r="I1071" s="24">
        <v>610</v>
      </c>
      <c r="J1071" s="24">
        <v>534</v>
      </c>
      <c r="K1071" s="24">
        <v>583</v>
      </c>
      <c r="L1071" s="24">
        <v>145</v>
      </c>
      <c r="M1071" s="24">
        <v>194</v>
      </c>
      <c r="N1071" s="24">
        <v>243</v>
      </c>
      <c r="O1071" s="24">
        <v>167</v>
      </c>
      <c r="P1071" s="24">
        <v>216</v>
      </c>
      <c r="Q1071" s="24">
        <v>378</v>
      </c>
      <c r="R1071" s="24">
        <v>427</v>
      </c>
      <c r="S1071" s="24">
        <v>476</v>
      </c>
      <c r="T1071" s="24">
        <v>405</v>
      </c>
      <c r="U1071" s="24">
        <v>454</v>
      </c>
      <c r="V1071" s="24">
        <v>11</v>
      </c>
      <c r="W1071" s="24">
        <v>65</v>
      </c>
      <c r="X1071" s="24">
        <v>114</v>
      </c>
      <c r="Y1071" s="24">
        <v>38</v>
      </c>
      <c r="Z1071" s="24">
        <v>87</v>
      </c>
      <c r="AC1071" s="24">
        <v>511</v>
      </c>
      <c r="AD1071" s="24">
        <v>588</v>
      </c>
      <c r="AE1071" s="24">
        <v>612</v>
      </c>
      <c r="AF1071" s="24">
        <v>565</v>
      </c>
      <c r="AG1071" s="24">
        <v>539</v>
      </c>
      <c r="AH1071" s="24">
        <v>20</v>
      </c>
      <c r="AI1071" s="24">
        <v>92</v>
      </c>
      <c r="AJ1071" s="24">
        <v>116</v>
      </c>
      <c r="AK1071" s="24">
        <v>69</v>
      </c>
      <c r="AL1071" s="24">
        <v>43</v>
      </c>
      <c r="AM1071" s="24">
        <v>132</v>
      </c>
      <c r="AN1071" s="24">
        <v>209</v>
      </c>
      <c r="AO1071" s="24">
        <v>233</v>
      </c>
      <c r="AP1071" s="24">
        <v>181</v>
      </c>
      <c r="AQ1071" s="24">
        <v>160</v>
      </c>
      <c r="AR1071" s="24">
        <v>378</v>
      </c>
      <c r="AS1071" s="24">
        <v>455</v>
      </c>
      <c r="AT1071" s="24">
        <v>479</v>
      </c>
      <c r="AU1071" s="24">
        <v>427</v>
      </c>
      <c r="AV1071" s="24">
        <v>401</v>
      </c>
      <c r="AW1071" s="24">
        <v>274</v>
      </c>
      <c r="AX1071" s="24">
        <v>346</v>
      </c>
      <c r="AY1071" s="24">
        <v>375</v>
      </c>
      <c r="AZ1071" s="24">
        <v>323</v>
      </c>
      <c r="BA1071" s="24">
        <v>297</v>
      </c>
      <c r="BD1071" s="24">
        <v>488</v>
      </c>
      <c r="BE1071" s="24">
        <v>370</v>
      </c>
      <c r="BF1071" s="24">
        <v>247</v>
      </c>
      <c r="BG1071" s="24">
        <v>104</v>
      </c>
      <c r="BH1071" s="24">
        <v>606</v>
      </c>
      <c r="BI1071" s="24">
        <v>407</v>
      </c>
      <c r="BJ1071" s="24">
        <v>289</v>
      </c>
      <c r="BK1071" s="24">
        <v>166</v>
      </c>
      <c r="BL1071" s="24">
        <v>48</v>
      </c>
      <c r="BM1071" s="24">
        <v>530</v>
      </c>
      <c r="BN1071" s="24">
        <v>451</v>
      </c>
      <c r="BO1071" s="24">
        <v>333</v>
      </c>
      <c r="BP1071" s="24">
        <v>215</v>
      </c>
      <c r="BQ1071" s="24">
        <v>92</v>
      </c>
      <c r="BR1071" s="24">
        <v>599</v>
      </c>
      <c r="BS1071" s="24">
        <v>400</v>
      </c>
      <c r="BT1071" s="24">
        <v>252</v>
      </c>
      <c r="BU1071" s="24">
        <v>134</v>
      </c>
      <c r="BV1071" s="24">
        <v>11</v>
      </c>
      <c r="BW1071" s="24">
        <v>518</v>
      </c>
      <c r="BX1071" s="24">
        <v>444</v>
      </c>
      <c r="BY1071" s="24">
        <v>321</v>
      </c>
      <c r="BZ1071" s="24">
        <v>178</v>
      </c>
      <c r="CA1071" s="24">
        <v>60</v>
      </c>
      <c r="CB1071" s="24">
        <v>562</v>
      </c>
    </row>
    <row r="1072" spans="2:80" ht="15" x14ac:dyDescent="0.25">
      <c r="B1072" s="24">
        <v>371</v>
      </c>
      <c r="C1072" s="24">
        <v>300</v>
      </c>
      <c r="D1072" s="24">
        <v>349</v>
      </c>
      <c r="E1072" s="24">
        <v>273</v>
      </c>
      <c r="F1072" s="24">
        <v>322</v>
      </c>
      <c r="G1072" s="24">
        <v>609</v>
      </c>
      <c r="H1072" s="24">
        <v>533</v>
      </c>
      <c r="I1072" s="24">
        <v>582</v>
      </c>
      <c r="J1072" s="24">
        <v>506</v>
      </c>
      <c r="K1072" s="24">
        <v>560</v>
      </c>
      <c r="L1072" s="24">
        <v>242</v>
      </c>
      <c r="M1072" s="24">
        <v>166</v>
      </c>
      <c r="N1072" s="24">
        <v>220</v>
      </c>
      <c r="O1072" s="24">
        <v>144</v>
      </c>
      <c r="P1072" s="24">
        <v>193</v>
      </c>
      <c r="Q1072" s="24">
        <v>480</v>
      </c>
      <c r="R1072" s="24">
        <v>404</v>
      </c>
      <c r="S1072" s="24">
        <v>453</v>
      </c>
      <c r="T1072" s="24">
        <v>377</v>
      </c>
      <c r="U1072" s="24">
        <v>426</v>
      </c>
      <c r="V1072" s="24">
        <v>113</v>
      </c>
      <c r="W1072" s="24">
        <v>37</v>
      </c>
      <c r="X1072" s="24">
        <v>86</v>
      </c>
      <c r="Y1072" s="24">
        <v>15</v>
      </c>
      <c r="Z1072" s="24">
        <v>64</v>
      </c>
      <c r="AC1072" s="24">
        <v>564</v>
      </c>
      <c r="AD1072" s="24">
        <v>537</v>
      </c>
      <c r="AE1072" s="24">
        <v>590</v>
      </c>
      <c r="AF1072" s="24">
        <v>611</v>
      </c>
      <c r="AG1072" s="24">
        <v>513</v>
      </c>
      <c r="AH1072" s="24">
        <v>68</v>
      </c>
      <c r="AI1072" s="24">
        <v>41</v>
      </c>
      <c r="AJ1072" s="24">
        <v>94</v>
      </c>
      <c r="AK1072" s="24">
        <v>120</v>
      </c>
      <c r="AL1072" s="24">
        <v>17</v>
      </c>
      <c r="AM1072" s="24">
        <v>185</v>
      </c>
      <c r="AN1072" s="24">
        <v>158</v>
      </c>
      <c r="AO1072" s="24">
        <v>206</v>
      </c>
      <c r="AP1072" s="24">
        <v>232</v>
      </c>
      <c r="AQ1072" s="24">
        <v>134</v>
      </c>
      <c r="AR1072" s="24">
        <v>426</v>
      </c>
      <c r="AS1072" s="24">
        <v>404</v>
      </c>
      <c r="AT1072" s="24">
        <v>452</v>
      </c>
      <c r="AU1072" s="24">
        <v>478</v>
      </c>
      <c r="AV1072" s="24">
        <v>380</v>
      </c>
      <c r="AW1072" s="24">
        <v>322</v>
      </c>
      <c r="AX1072" s="24">
        <v>300</v>
      </c>
      <c r="AY1072" s="24">
        <v>348</v>
      </c>
      <c r="AZ1072" s="24">
        <v>374</v>
      </c>
      <c r="BA1072" s="24">
        <v>271</v>
      </c>
      <c r="BD1072" s="24">
        <v>519</v>
      </c>
      <c r="BE1072" s="24">
        <v>396</v>
      </c>
      <c r="BF1072" s="24">
        <v>253</v>
      </c>
      <c r="BG1072" s="24">
        <v>135</v>
      </c>
      <c r="BH1072" s="24">
        <v>12</v>
      </c>
      <c r="BI1072" s="24">
        <v>563</v>
      </c>
      <c r="BJ1072" s="24">
        <v>445</v>
      </c>
      <c r="BK1072" s="24">
        <v>322</v>
      </c>
      <c r="BL1072" s="24">
        <v>179</v>
      </c>
      <c r="BM1072" s="24">
        <v>56</v>
      </c>
      <c r="BN1072" s="24">
        <v>607</v>
      </c>
      <c r="BO1072" s="24">
        <v>489</v>
      </c>
      <c r="BP1072" s="24">
        <v>366</v>
      </c>
      <c r="BQ1072" s="24">
        <v>248</v>
      </c>
      <c r="BR1072" s="24">
        <v>105</v>
      </c>
      <c r="BS1072" s="24">
        <v>526</v>
      </c>
      <c r="BT1072" s="24">
        <v>408</v>
      </c>
      <c r="BU1072" s="24">
        <v>290</v>
      </c>
      <c r="BV1072" s="24">
        <v>167</v>
      </c>
      <c r="BW1072" s="24">
        <v>49</v>
      </c>
      <c r="BX1072" s="24">
        <v>600</v>
      </c>
      <c r="BY1072" s="24">
        <v>452</v>
      </c>
      <c r="BZ1072" s="24">
        <v>334</v>
      </c>
      <c r="CA1072" s="24">
        <v>211</v>
      </c>
      <c r="CB1072" s="24">
        <v>93</v>
      </c>
    </row>
    <row r="1073" spans="2:80" ht="15" x14ac:dyDescent="0.25">
      <c r="B1073" s="24">
        <v>348</v>
      </c>
      <c r="C1073" s="24">
        <v>272</v>
      </c>
      <c r="D1073" s="24">
        <v>321</v>
      </c>
      <c r="E1073" s="24">
        <v>375</v>
      </c>
      <c r="F1073" s="24">
        <v>299</v>
      </c>
      <c r="G1073" s="24">
        <v>581</v>
      </c>
      <c r="H1073" s="24">
        <v>510</v>
      </c>
      <c r="I1073" s="24">
        <v>559</v>
      </c>
      <c r="J1073" s="24">
        <v>608</v>
      </c>
      <c r="K1073" s="24">
        <v>532</v>
      </c>
      <c r="L1073" s="24">
        <v>219</v>
      </c>
      <c r="M1073" s="24">
        <v>143</v>
      </c>
      <c r="N1073" s="24">
        <v>192</v>
      </c>
      <c r="O1073" s="24">
        <v>241</v>
      </c>
      <c r="P1073" s="24">
        <v>170</v>
      </c>
      <c r="Q1073" s="24">
        <v>452</v>
      </c>
      <c r="R1073" s="24">
        <v>376</v>
      </c>
      <c r="S1073" s="24">
        <v>430</v>
      </c>
      <c r="T1073" s="24">
        <v>479</v>
      </c>
      <c r="U1073" s="24">
        <v>403</v>
      </c>
      <c r="V1073" s="24">
        <v>90</v>
      </c>
      <c r="W1073" s="24">
        <v>14</v>
      </c>
      <c r="X1073" s="24">
        <v>63</v>
      </c>
      <c r="Y1073" s="24">
        <v>112</v>
      </c>
      <c r="Z1073" s="24">
        <v>36</v>
      </c>
      <c r="AC1073" s="24">
        <v>540</v>
      </c>
      <c r="AD1073" s="24">
        <v>614</v>
      </c>
      <c r="AE1073" s="24">
        <v>563</v>
      </c>
      <c r="AF1073" s="24">
        <v>512</v>
      </c>
      <c r="AG1073" s="24">
        <v>586</v>
      </c>
      <c r="AH1073" s="24">
        <v>44</v>
      </c>
      <c r="AI1073" s="24">
        <v>118</v>
      </c>
      <c r="AJ1073" s="24">
        <v>67</v>
      </c>
      <c r="AK1073" s="24">
        <v>16</v>
      </c>
      <c r="AL1073" s="24">
        <v>95</v>
      </c>
      <c r="AM1073" s="24">
        <v>156</v>
      </c>
      <c r="AN1073" s="24">
        <v>235</v>
      </c>
      <c r="AO1073" s="24">
        <v>184</v>
      </c>
      <c r="AP1073" s="24">
        <v>133</v>
      </c>
      <c r="AQ1073" s="24">
        <v>207</v>
      </c>
      <c r="AR1073" s="24">
        <v>402</v>
      </c>
      <c r="AS1073" s="24">
        <v>476</v>
      </c>
      <c r="AT1073" s="24">
        <v>430</v>
      </c>
      <c r="AU1073" s="24">
        <v>379</v>
      </c>
      <c r="AV1073" s="24">
        <v>453</v>
      </c>
      <c r="AW1073" s="24">
        <v>298</v>
      </c>
      <c r="AX1073" s="24">
        <v>372</v>
      </c>
      <c r="AY1073" s="24">
        <v>321</v>
      </c>
      <c r="AZ1073" s="24">
        <v>275</v>
      </c>
      <c r="BA1073" s="24">
        <v>349</v>
      </c>
      <c r="BD1073" s="24">
        <v>50</v>
      </c>
      <c r="BE1073" s="24">
        <v>527</v>
      </c>
      <c r="BF1073" s="24">
        <v>409</v>
      </c>
      <c r="BG1073" s="24">
        <v>286</v>
      </c>
      <c r="BH1073" s="24">
        <v>168</v>
      </c>
      <c r="BI1073" s="24">
        <v>94</v>
      </c>
      <c r="BJ1073" s="24">
        <v>596</v>
      </c>
      <c r="BK1073" s="24">
        <v>453</v>
      </c>
      <c r="BL1073" s="24">
        <v>335</v>
      </c>
      <c r="BM1073" s="24">
        <v>212</v>
      </c>
      <c r="BN1073" s="24">
        <v>13</v>
      </c>
      <c r="BO1073" s="24">
        <v>520</v>
      </c>
      <c r="BP1073" s="24">
        <v>397</v>
      </c>
      <c r="BQ1073" s="24">
        <v>254</v>
      </c>
      <c r="BR1073" s="24">
        <v>131</v>
      </c>
      <c r="BS1073" s="24">
        <v>57</v>
      </c>
      <c r="BT1073" s="24">
        <v>564</v>
      </c>
      <c r="BU1073" s="24">
        <v>441</v>
      </c>
      <c r="BV1073" s="24">
        <v>323</v>
      </c>
      <c r="BW1073" s="24">
        <v>180</v>
      </c>
      <c r="BX1073" s="24">
        <v>101</v>
      </c>
      <c r="BY1073" s="24">
        <v>608</v>
      </c>
      <c r="BZ1073" s="24">
        <v>490</v>
      </c>
      <c r="CA1073" s="24">
        <v>367</v>
      </c>
      <c r="CB1073" s="24">
        <v>249</v>
      </c>
    </row>
    <row r="1074" spans="2:80" ht="15" x14ac:dyDescent="0.25">
      <c r="B1074" s="24">
        <v>325</v>
      </c>
      <c r="C1074" s="24">
        <v>374</v>
      </c>
      <c r="D1074" s="24">
        <v>298</v>
      </c>
      <c r="E1074" s="24">
        <v>347</v>
      </c>
      <c r="F1074" s="24">
        <v>271</v>
      </c>
      <c r="G1074" s="24">
        <v>558</v>
      </c>
      <c r="H1074" s="24">
        <v>607</v>
      </c>
      <c r="I1074" s="24">
        <v>531</v>
      </c>
      <c r="J1074" s="24">
        <v>585</v>
      </c>
      <c r="K1074" s="24">
        <v>509</v>
      </c>
      <c r="L1074" s="24">
        <v>191</v>
      </c>
      <c r="M1074" s="24">
        <v>245</v>
      </c>
      <c r="N1074" s="24">
        <v>169</v>
      </c>
      <c r="O1074" s="24">
        <v>218</v>
      </c>
      <c r="P1074" s="24">
        <v>142</v>
      </c>
      <c r="Q1074" s="24">
        <v>429</v>
      </c>
      <c r="R1074" s="24">
        <v>478</v>
      </c>
      <c r="S1074" s="24">
        <v>402</v>
      </c>
      <c r="T1074" s="24">
        <v>451</v>
      </c>
      <c r="U1074" s="24">
        <v>380</v>
      </c>
      <c r="V1074" s="24">
        <v>62</v>
      </c>
      <c r="W1074" s="24">
        <v>111</v>
      </c>
      <c r="X1074" s="24">
        <v>40</v>
      </c>
      <c r="Y1074" s="24">
        <v>89</v>
      </c>
      <c r="Z1074" s="24">
        <v>13</v>
      </c>
      <c r="AC1074" s="24">
        <v>613</v>
      </c>
      <c r="AD1074" s="24">
        <v>515</v>
      </c>
      <c r="AE1074" s="24">
        <v>536</v>
      </c>
      <c r="AF1074" s="24">
        <v>589</v>
      </c>
      <c r="AG1074" s="24">
        <v>562</v>
      </c>
      <c r="AH1074" s="24">
        <v>117</v>
      </c>
      <c r="AI1074" s="24">
        <v>19</v>
      </c>
      <c r="AJ1074" s="24">
        <v>45</v>
      </c>
      <c r="AK1074" s="24">
        <v>93</v>
      </c>
      <c r="AL1074" s="24">
        <v>66</v>
      </c>
      <c r="AM1074" s="24">
        <v>234</v>
      </c>
      <c r="AN1074" s="24">
        <v>131</v>
      </c>
      <c r="AO1074" s="24">
        <v>157</v>
      </c>
      <c r="AP1074" s="24">
        <v>210</v>
      </c>
      <c r="AQ1074" s="24">
        <v>183</v>
      </c>
      <c r="AR1074" s="24">
        <v>480</v>
      </c>
      <c r="AS1074" s="24">
        <v>377</v>
      </c>
      <c r="AT1074" s="24">
        <v>403</v>
      </c>
      <c r="AU1074" s="24">
        <v>451</v>
      </c>
      <c r="AV1074" s="24">
        <v>429</v>
      </c>
      <c r="AW1074" s="24">
        <v>371</v>
      </c>
      <c r="AX1074" s="24">
        <v>273</v>
      </c>
      <c r="AY1074" s="24">
        <v>299</v>
      </c>
      <c r="AZ1074" s="24">
        <v>347</v>
      </c>
      <c r="BA1074" s="24">
        <v>325</v>
      </c>
      <c r="BD1074" s="24">
        <v>176</v>
      </c>
      <c r="BE1074" s="24">
        <v>58</v>
      </c>
      <c r="BF1074" s="24">
        <v>565</v>
      </c>
      <c r="BG1074" s="24">
        <v>442</v>
      </c>
      <c r="BH1074" s="24">
        <v>324</v>
      </c>
      <c r="BI1074" s="24">
        <v>250</v>
      </c>
      <c r="BJ1074" s="24">
        <v>102</v>
      </c>
      <c r="BK1074" s="24">
        <v>609</v>
      </c>
      <c r="BL1074" s="24">
        <v>486</v>
      </c>
      <c r="BM1074" s="24">
        <v>368</v>
      </c>
      <c r="BN1074" s="24">
        <v>169</v>
      </c>
      <c r="BO1074" s="24">
        <v>46</v>
      </c>
      <c r="BP1074" s="24">
        <v>528</v>
      </c>
      <c r="BQ1074" s="24">
        <v>410</v>
      </c>
      <c r="BR1074" s="24">
        <v>287</v>
      </c>
      <c r="BS1074" s="24">
        <v>213</v>
      </c>
      <c r="BT1074" s="24">
        <v>95</v>
      </c>
      <c r="BU1074" s="24">
        <v>597</v>
      </c>
      <c r="BV1074" s="24">
        <v>454</v>
      </c>
      <c r="BW1074" s="24">
        <v>331</v>
      </c>
      <c r="BX1074" s="24">
        <v>132</v>
      </c>
      <c r="BY1074" s="24">
        <v>14</v>
      </c>
      <c r="BZ1074" s="24">
        <v>516</v>
      </c>
      <c r="CA1074" s="24">
        <v>398</v>
      </c>
      <c r="CB1074" s="24">
        <v>255</v>
      </c>
    </row>
    <row r="1075" spans="2:80" ht="15" x14ac:dyDescent="0.25">
      <c r="B1075" s="24">
        <v>297</v>
      </c>
      <c r="C1075" s="24">
        <v>346</v>
      </c>
      <c r="D1075" s="24">
        <v>275</v>
      </c>
      <c r="E1075" s="24">
        <v>324</v>
      </c>
      <c r="F1075" s="24">
        <v>373</v>
      </c>
      <c r="G1075" s="24">
        <v>535</v>
      </c>
      <c r="H1075" s="24">
        <v>584</v>
      </c>
      <c r="I1075" s="24">
        <v>508</v>
      </c>
      <c r="J1075" s="24">
        <v>557</v>
      </c>
      <c r="K1075" s="24">
        <v>606</v>
      </c>
      <c r="L1075" s="24">
        <v>168</v>
      </c>
      <c r="M1075" s="24">
        <v>217</v>
      </c>
      <c r="N1075" s="24">
        <v>141</v>
      </c>
      <c r="O1075" s="24">
        <v>195</v>
      </c>
      <c r="P1075" s="24">
        <v>244</v>
      </c>
      <c r="Q1075" s="24">
        <v>401</v>
      </c>
      <c r="R1075" s="24">
        <v>455</v>
      </c>
      <c r="S1075" s="24">
        <v>379</v>
      </c>
      <c r="T1075" s="24">
        <v>428</v>
      </c>
      <c r="U1075" s="24">
        <v>477</v>
      </c>
      <c r="V1075" s="24">
        <v>39</v>
      </c>
      <c r="W1075" s="24">
        <v>88</v>
      </c>
      <c r="X1075" s="24">
        <v>12</v>
      </c>
      <c r="Y1075" s="24">
        <v>61</v>
      </c>
      <c r="Z1075" s="24">
        <v>115</v>
      </c>
      <c r="AC1075" s="24">
        <v>587</v>
      </c>
      <c r="AD1075" s="24">
        <v>561</v>
      </c>
      <c r="AE1075" s="24">
        <v>514</v>
      </c>
      <c r="AF1075" s="24">
        <v>538</v>
      </c>
      <c r="AG1075" s="24">
        <v>615</v>
      </c>
      <c r="AH1075" s="24">
        <v>91</v>
      </c>
      <c r="AI1075" s="24">
        <v>70</v>
      </c>
      <c r="AJ1075" s="24">
        <v>18</v>
      </c>
      <c r="AK1075" s="24">
        <v>42</v>
      </c>
      <c r="AL1075" s="24">
        <v>119</v>
      </c>
      <c r="AM1075" s="24">
        <v>208</v>
      </c>
      <c r="AN1075" s="24">
        <v>182</v>
      </c>
      <c r="AO1075" s="24">
        <v>135</v>
      </c>
      <c r="AP1075" s="24">
        <v>159</v>
      </c>
      <c r="AQ1075" s="24">
        <v>231</v>
      </c>
      <c r="AR1075" s="24">
        <v>454</v>
      </c>
      <c r="AS1075" s="24">
        <v>428</v>
      </c>
      <c r="AT1075" s="24">
        <v>376</v>
      </c>
      <c r="AU1075" s="24">
        <v>405</v>
      </c>
      <c r="AV1075" s="24">
        <v>477</v>
      </c>
      <c r="AW1075" s="24">
        <v>350</v>
      </c>
      <c r="AX1075" s="24">
        <v>324</v>
      </c>
      <c r="AY1075" s="24">
        <v>272</v>
      </c>
      <c r="AZ1075" s="24">
        <v>296</v>
      </c>
      <c r="BA1075" s="24">
        <v>373</v>
      </c>
      <c r="BD1075" s="24">
        <v>332</v>
      </c>
      <c r="BE1075" s="24">
        <v>214</v>
      </c>
      <c r="BF1075" s="24">
        <v>91</v>
      </c>
      <c r="BG1075" s="24">
        <v>598</v>
      </c>
      <c r="BH1075" s="24">
        <v>455</v>
      </c>
      <c r="BI1075" s="24">
        <v>251</v>
      </c>
      <c r="BJ1075" s="24">
        <v>133</v>
      </c>
      <c r="BK1075" s="24">
        <v>15</v>
      </c>
      <c r="BL1075" s="24">
        <v>517</v>
      </c>
      <c r="BM1075" s="24">
        <v>399</v>
      </c>
      <c r="BN1075" s="24">
        <v>325</v>
      </c>
      <c r="BO1075" s="24">
        <v>177</v>
      </c>
      <c r="BP1075" s="24">
        <v>59</v>
      </c>
      <c r="BQ1075" s="24">
        <v>561</v>
      </c>
      <c r="BR1075" s="24">
        <v>443</v>
      </c>
      <c r="BS1075" s="24">
        <v>369</v>
      </c>
      <c r="BT1075" s="24">
        <v>246</v>
      </c>
      <c r="BU1075" s="24">
        <v>103</v>
      </c>
      <c r="BV1075" s="24">
        <v>610</v>
      </c>
      <c r="BW1075" s="24">
        <v>487</v>
      </c>
      <c r="BX1075" s="24">
        <v>288</v>
      </c>
      <c r="BY1075" s="24">
        <v>170</v>
      </c>
      <c r="BZ1075" s="24">
        <v>47</v>
      </c>
      <c r="CA1075" s="24">
        <v>529</v>
      </c>
      <c r="CB1075" s="24">
        <v>406</v>
      </c>
    </row>
    <row r="1076" spans="2:80" ht="15" x14ac:dyDescent="0.25">
      <c r="B1076" s="24">
        <v>128</v>
      </c>
      <c r="C1076" s="24">
        <v>177</v>
      </c>
      <c r="D1076" s="24">
        <v>226</v>
      </c>
      <c r="E1076" s="24">
        <v>155</v>
      </c>
      <c r="F1076" s="24">
        <v>204</v>
      </c>
      <c r="G1076" s="24">
        <v>386</v>
      </c>
      <c r="H1076" s="24">
        <v>440</v>
      </c>
      <c r="I1076" s="24">
        <v>489</v>
      </c>
      <c r="J1076" s="24">
        <v>413</v>
      </c>
      <c r="K1076" s="24">
        <v>462</v>
      </c>
      <c r="L1076" s="24">
        <v>24</v>
      </c>
      <c r="M1076" s="24">
        <v>73</v>
      </c>
      <c r="N1076" s="24">
        <v>122</v>
      </c>
      <c r="O1076" s="24">
        <v>46</v>
      </c>
      <c r="P1076" s="24">
        <v>100</v>
      </c>
      <c r="Q1076" s="24">
        <v>257</v>
      </c>
      <c r="R1076" s="24">
        <v>306</v>
      </c>
      <c r="S1076" s="24">
        <v>360</v>
      </c>
      <c r="T1076" s="24">
        <v>284</v>
      </c>
      <c r="U1076" s="24">
        <v>333</v>
      </c>
      <c r="V1076" s="24">
        <v>520</v>
      </c>
      <c r="W1076" s="24">
        <v>569</v>
      </c>
      <c r="X1076" s="24">
        <v>618</v>
      </c>
      <c r="Y1076" s="24">
        <v>542</v>
      </c>
      <c r="Z1076" s="24">
        <v>591</v>
      </c>
      <c r="AC1076" s="24">
        <v>399</v>
      </c>
      <c r="AD1076" s="24">
        <v>471</v>
      </c>
      <c r="AE1076" s="24">
        <v>500</v>
      </c>
      <c r="AF1076" s="24">
        <v>448</v>
      </c>
      <c r="AG1076" s="24">
        <v>422</v>
      </c>
      <c r="AH1076" s="24">
        <v>257</v>
      </c>
      <c r="AI1076" s="24">
        <v>334</v>
      </c>
      <c r="AJ1076" s="24">
        <v>358</v>
      </c>
      <c r="AK1076" s="24">
        <v>306</v>
      </c>
      <c r="AL1076" s="24">
        <v>285</v>
      </c>
      <c r="AM1076" s="24">
        <v>3</v>
      </c>
      <c r="AN1076" s="24">
        <v>80</v>
      </c>
      <c r="AO1076" s="24">
        <v>104</v>
      </c>
      <c r="AP1076" s="24">
        <v>52</v>
      </c>
      <c r="AQ1076" s="24">
        <v>26</v>
      </c>
      <c r="AR1076" s="24">
        <v>136</v>
      </c>
      <c r="AS1076" s="24">
        <v>213</v>
      </c>
      <c r="AT1076" s="24">
        <v>237</v>
      </c>
      <c r="AU1076" s="24">
        <v>190</v>
      </c>
      <c r="AV1076" s="24">
        <v>164</v>
      </c>
      <c r="AW1076" s="24">
        <v>520</v>
      </c>
      <c r="AX1076" s="24">
        <v>592</v>
      </c>
      <c r="AY1076" s="24">
        <v>616</v>
      </c>
      <c r="AZ1076" s="24">
        <v>569</v>
      </c>
      <c r="BA1076" s="24">
        <v>543</v>
      </c>
      <c r="BD1076" s="24">
        <v>572</v>
      </c>
      <c r="BE1076" s="24">
        <v>429</v>
      </c>
      <c r="BF1076" s="24">
        <v>306</v>
      </c>
      <c r="BG1076" s="24">
        <v>188</v>
      </c>
      <c r="BH1076" s="24">
        <v>70</v>
      </c>
      <c r="BI1076" s="24">
        <v>616</v>
      </c>
      <c r="BJ1076" s="24">
        <v>498</v>
      </c>
      <c r="BK1076" s="24">
        <v>355</v>
      </c>
      <c r="BL1076" s="24">
        <v>232</v>
      </c>
      <c r="BM1076" s="24">
        <v>114</v>
      </c>
      <c r="BN1076" s="24">
        <v>540</v>
      </c>
      <c r="BO1076" s="24">
        <v>417</v>
      </c>
      <c r="BP1076" s="24">
        <v>299</v>
      </c>
      <c r="BQ1076" s="24">
        <v>151</v>
      </c>
      <c r="BR1076" s="24">
        <v>33</v>
      </c>
      <c r="BS1076" s="24">
        <v>584</v>
      </c>
      <c r="BT1076" s="24">
        <v>461</v>
      </c>
      <c r="BU1076" s="24">
        <v>343</v>
      </c>
      <c r="BV1076" s="24">
        <v>225</v>
      </c>
      <c r="BW1076" s="24">
        <v>77</v>
      </c>
      <c r="BX1076" s="24">
        <v>503</v>
      </c>
      <c r="BY1076" s="24">
        <v>385</v>
      </c>
      <c r="BZ1076" s="24">
        <v>262</v>
      </c>
      <c r="CA1076" s="24">
        <v>144</v>
      </c>
      <c r="CB1076" s="24">
        <v>21</v>
      </c>
    </row>
    <row r="1077" spans="2:80" ht="15" x14ac:dyDescent="0.25">
      <c r="B1077" s="24">
        <v>230</v>
      </c>
      <c r="C1077" s="24">
        <v>154</v>
      </c>
      <c r="D1077" s="24">
        <v>203</v>
      </c>
      <c r="E1077" s="24">
        <v>127</v>
      </c>
      <c r="F1077" s="24">
        <v>176</v>
      </c>
      <c r="G1077" s="24">
        <v>488</v>
      </c>
      <c r="H1077" s="24">
        <v>412</v>
      </c>
      <c r="I1077" s="24">
        <v>461</v>
      </c>
      <c r="J1077" s="24">
        <v>390</v>
      </c>
      <c r="K1077" s="24">
        <v>439</v>
      </c>
      <c r="L1077" s="24">
        <v>121</v>
      </c>
      <c r="M1077" s="24">
        <v>50</v>
      </c>
      <c r="N1077" s="24">
        <v>99</v>
      </c>
      <c r="O1077" s="24">
        <v>23</v>
      </c>
      <c r="P1077" s="24">
        <v>72</v>
      </c>
      <c r="Q1077" s="24">
        <v>359</v>
      </c>
      <c r="R1077" s="24">
        <v>283</v>
      </c>
      <c r="S1077" s="24">
        <v>332</v>
      </c>
      <c r="T1077" s="24">
        <v>256</v>
      </c>
      <c r="U1077" s="24">
        <v>310</v>
      </c>
      <c r="V1077" s="24">
        <v>617</v>
      </c>
      <c r="W1077" s="24">
        <v>541</v>
      </c>
      <c r="X1077" s="24">
        <v>595</v>
      </c>
      <c r="Y1077" s="24">
        <v>519</v>
      </c>
      <c r="Z1077" s="24">
        <v>568</v>
      </c>
      <c r="AC1077" s="24">
        <v>447</v>
      </c>
      <c r="AD1077" s="24">
        <v>425</v>
      </c>
      <c r="AE1077" s="24">
        <v>473</v>
      </c>
      <c r="AF1077" s="24">
        <v>499</v>
      </c>
      <c r="AG1077" s="24">
        <v>396</v>
      </c>
      <c r="AH1077" s="24">
        <v>310</v>
      </c>
      <c r="AI1077" s="24">
        <v>283</v>
      </c>
      <c r="AJ1077" s="24">
        <v>331</v>
      </c>
      <c r="AK1077" s="24">
        <v>357</v>
      </c>
      <c r="AL1077" s="24">
        <v>259</v>
      </c>
      <c r="AM1077" s="24">
        <v>51</v>
      </c>
      <c r="AN1077" s="24">
        <v>29</v>
      </c>
      <c r="AO1077" s="24">
        <v>77</v>
      </c>
      <c r="AP1077" s="24">
        <v>103</v>
      </c>
      <c r="AQ1077" s="24">
        <v>5</v>
      </c>
      <c r="AR1077" s="24">
        <v>189</v>
      </c>
      <c r="AS1077" s="24">
        <v>162</v>
      </c>
      <c r="AT1077" s="24">
        <v>215</v>
      </c>
      <c r="AU1077" s="24">
        <v>236</v>
      </c>
      <c r="AV1077" s="24">
        <v>138</v>
      </c>
      <c r="AW1077" s="24">
        <v>568</v>
      </c>
      <c r="AX1077" s="24">
        <v>541</v>
      </c>
      <c r="AY1077" s="24">
        <v>594</v>
      </c>
      <c r="AZ1077" s="24">
        <v>620</v>
      </c>
      <c r="BA1077" s="24">
        <v>517</v>
      </c>
      <c r="BD1077" s="24">
        <v>78</v>
      </c>
      <c r="BE1077" s="24">
        <v>585</v>
      </c>
      <c r="BF1077" s="24">
        <v>462</v>
      </c>
      <c r="BG1077" s="24">
        <v>344</v>
      </c>
      <c r="BH1077" s="24">
        <v>221</v>
      </c>
      <c r="BI1077" s="24">
        <v>22</v>
      </c>
      <c r="BJ1077" s="24">
        <v>504</v>
      </c>
      <c r="BK1077" s="24">
        <v>381</v>
      </c>
      <c r="BL1077" s="24">
        <v>263</v>
      </c>
      <c r="BM1077" s="24">
        <v>145</v>
      </c>
      <c r="BN1077" s="24">
        <v>66</v>
      </c>
      <c r="BO1077" s="24">
        <v>573</v>
      </c>
      <c r="BP1077" s="24">
        <v>430</v>
      </c>
      <c r="BQ1077" s="24">
        <v>307</v>
      </c>
      <c r="BR1077" s="24">
        <v>189</v>
      </c>
      <c r="BS1077" s="24">
        <v>115</v>
      </c>
      <c r="BT1077" s="24">
        <v>617</v>
      </c>
      <c r="BU1077" s="24">
        <v>499</v>
      </c>
      <c r="BV1077" s="24">
        <v>351</v>
      </c>
      <c r="BW1077" s="24">
        <v>233</v>
      </c>
      <c r="BX1077" s="24">
        <v>34</v>
      </c>
      <c r="BY1077" s="24">
        <v>536</v>
      </c>
      <c r="BZ1077" s="24">
        <v>418</v>
      </c>
      <c r="CA1077" s="24">
        <v>300</v>
      </c>
      <c r="CB1077" s="24">
        <v>152</v>
      </c>
    </row>
    <row r="1078" spans="2:80" ht="15" x14ac:dyDescent="0.25">
      <c r="B1078" s="24">
        <v>202</v>
      </c>
      <c r="C1078" s="24">
        <v>126</v>
      </c>
      <c r="D1078" s="24">
        <v>180</v>
      </c>
      <c r="E1078" s="24">
        <v>229</v>
      </c>
      <c r="F1078" s="24">
        <v>153</v>
      </c>
      <c r="G1078" s="24">
        <v>465</v>
      </c>
      <c r="H1078" s="24">
        <v>389</v>
      </c>
      <c r="I1078" s="24">
        <v>438</v>
      </c>
      <c r="J1078" s="24">
        <v>487</v>
      </c>
      <c r="K1078" s="24">
        <v>411</v>
      </c>
      <c r="L1078" s="24">
        <v>98</v>
      </c>
      <c r="M1078" s="24">
        <v>22</v>
      </c>
      <c r="N1078" s="24">
        <v>71</v>
      </c>
      <c r="O1078" s="24">
        <v>125</v>
      </c>
      <c r="P1078" s="24">
        <v>49</v>
      </c>
      <c r="Q1078" s="24">
        <v>331</v>
      </c>
      <c r="R1078" s="24">
        <v>260</v>
      </c>
      <c r="S1078" s="24">
        <v>309</v>
      </c>
      <c r="T1078" s="24">
        <v>358</v>
      </c>
      <c r="U1078" s="24">
        <v>282</v>
      </c>
      <c r="V1078" s="24">
        <v>594</v>
      </c>
      <c r="W1078" s="24">
        <v>518</v>
      </c>
      <c r="X1078" s="24">
        <v>567</v>
      </c>
      <c r="Y1078" s="24">
        <v>616</v>
      </c>
      <c r="Z1078" s="24">
        <v>545</v>
      </c>
      <c r="AC1078" s="24">
        <v>423</v>
      </c>
      <c r="AD1078" s="24">
        <v>497</v>
      </c>
      <c r="AE1078" s="24">
        <v>446</v>
      </c>
      <c r="AF1078" s="24">
        <v>400</v>
      </c>
      <c r="AG1078" s="24">
        <v>474</v>
      </c>
      <c r="AH1078" s="24">
        <v>281</v>
      </c>
      <c r="AI1078" s="24">
        <v>360</v>
      </c>
      <c r="AJ1078" s="24">
        <v>309</v>
      </c>
      <c r="AK1078" s="24">
        <v>258</v>
      </c>
      <c r="AL1078" s="24">
        <v>332</v>
      </c>
      <c r="AM1078" s="24">
        <v>27</v>
      </c>
      <c r="AN1078" s="24">
        <v>101</v>
      </c>
      <c r="AO1078" s="24">
        <v>55</v>
      </c>
      <c r="AP1078" s="24">
        <v>4</v>
      </c>
      <c r="AQ1078" s="24">
        <v>78</v>
      </c>
      <c r="AR1078" s="24">
        <v>165</v>
      </c>
      <c r="AS1078" s="24">
        <v>239</v>
      </c>
      <c r="AT1078" s="24">
        <v>188</v>
      </c>
      <c r="AU1078" s="24">
        <v>137</v>
      </c>
      <c r="AV1078" s="24">
        <v>211</v>
      </c>
      <c r="AW1078" s="24">
        <v>544</v>
      </c>
      <c r="AX1078" s="24">
        <v>618</v>
      </c>
      <c r="AY1078" s="24">
        <v>567</v>
      </c>
      <c r="AZ1078" s="24">
        <v>516</v>
      </c>
      <c r="BA1078" s="24">
        <v>595</v>
      </c>
      <c r="BD1078" s="24">
        <v>234</v>
      </c>
      <c r="BE1078" s="24">
        <v>111</v>
      </c>
      <c r="BF1078" s="24">
        <v>618</v>
      </c>
      <c r="BG1078" s="24">
        <v>500</v>
      </c>
      <c r="BH1078" s="24">
        <v>352</v>
      </c>
      <c r="BI1078" s="24">
        <v>153</v>
      </c>
      <c r="BJ1078" s="24">
        <v>35</v>
      </c>
      <c r="BK1078" s="24">
        <v>537</v>
      </c>
      <c r="BL1078" s="24">
        <v>419</v>
      </c>
      <c r="BM1078" s="24">
        <v>296</v>
      </c>
      <c r="BN1078" s="24">
        <v>222</v>
      </c>
      <c r="BO1078" s="24">
        <v>79</v>
      </c>
      <c r="BP1078" s="24">
        <v>581</v>
      </c>
      <c r="BQ1078" s="24">
        <v>463</v>
      </c>
      <c r="BR1078" s="24">
        <v>345</v>
      </c>
      <c r="BS1078" s="24">
        <v>141</v>
      </c>
      <c r="BT1078" s="24">
        <v>23</v>
      </c>
      <c r="BU1078" s="24">
        <v>505</v>
      </c>
      <c r="BV1078" s="24">
        <v>382</v>
      </c>
      <c r="BW1078" s="24">
        <v>264</v>
      </c>
      <c r="BX1078" s="24">
        <v>190</v>
      </c>
      <c r="BY1078" s="24">
        <v>67</v>
      </c>
      <c r="BZ1078" s="24">
        <v>574</v>
      </c>
      <c r="CA1078" s="24">
        <v>426</v>
      </c>
      <c r="CB1078" s="24">
        <v>308</v>
      </c>
    </row>
    <row r="1079" spans="2:80" ht="15" x14ac:dyDescent="0.25">
      <c r="B1079" s="24">
        <v>179</v>
      </c>
      <c r="C1079" s="24">
        <v>228</v>
      </c>
      <c r="D1079" s="24">
        <v>152</v>
      </c>
      <c r="E1079" s="24">
        <v>201</v>
      </c>
      <c r="F1079" s="24">
        <v>130</v>
      </c>
      <c r="G1079" s="24">
        <v>437</v>
      </c>
      <c r="H1079" s="24">
        <v>486</v>
      </c>
      <c r="I1079" s="24">
        <v>415</v>
      </c>
      <c r="J1079" s="24">
        <v>464</v>
      </c>
      <c r="K1079" s="24">
        <v>388</v>
      </c>
      <c r="L1079" s="24">
        <v>75</v>
      </c>
      <c r="M1079" s="24">
        <v>124</v>
      </c>
      <c r="N1079" s="24">
        <v>48</v>
      </c>
      <c r="O1079" s="24">
        <v>97</v>
      </c>
      <c r="P1079" s="24">
        <v>21</v>
      </c>
      <c r="Q1079" s="24">
        <v>308</v>
      </c>
      <c r="R1079" s="24">
        <v>357</v>
      </c>
      <c r="S1079" s="24">
        <v>281</v>
      </c>
      <c r="T1079" s="24">
        <v>335</v>
      </c>
      <c r="U1079" s="24">
        <v>259</v>
      </c>
      <c r="V1079" s="24">
        <v>566</v>
      </c>
      <c r="W1079" s="24">
        <v>620</v>
      </c>
      <c r="X1079" s="24">
        <v>544</v>
      </c>
      <c r="Y1079" s="24">
        <v>593</v>
      </c>
      <c r="Z1079" s="24">
        <v>517</v>
      </c>
      <c r="AC1079" s="24">
        <v>496</v>
      </c>
      <c r="AD1079" s="24">
        <v>398</v>
      </c>
      <c r="AE1079" s="24">
        <v>424</v>
      </c>
      <c r="AF1079" s="24">
        <v>472</v>
      </c>
      <c r="AG1079" s="24">
        <v>450</v>
      </c>
      <c r="AH1079" s="24">
        <v>359</v>
      </c>
      <c r="AI1079" s="24">
        <v>256</v>
      </c>
      <c r="AJ1079" s="24">
        <v>282</v>
      </c>
      <c r="AK1079" s="24">
        <v>335</v>
      </c>
      <c r="AL1079" s="24">
        <v>308</v>
      </c>
      <c r="AM1079" s="24">
        <v>105</v>
      </c>
      <c r="AN1079" s="24">
        <v>2</v>
      </c>
      <c r="AO1079" s="24">
        <v>28</v>
      </c>
      <c r="AP1079" s="24">
        <v>76</v>
      </c>
      <c r="AQ1079" s="24">
        <v>54</v>
      </c>
      <c r="AR1079" s="24">
        <v>238</v>
      </c>
      <c r="AS1079" s="24">
        <v>140</v>
      </c>
      <c r="AT1079" s="24">
        <v>161</v>
      </c>
      <c r="AU1079" s="24">
        <v>214</v>
      </c>
      <c r="AV1079" s="24">
        <v>187</v>
      </c>
      <c r="AW1079" s="24">
        <v>617</v>
      </c>
      <c r="AX1079" s="24">
        <v>519</v>
      </c>
      <c r="AY1079" s="24">
        <v>545</v>
      </c>
      <c r="AZ1079" s="24">
        <v>593</v>
      </c>
      <c r="BA1079" s="24">
        <v>566</v>
      </c>
      <c r="BD1079" s="24">
        <v>265</v>
      </c>
      <c r="BE1079" s="24">
        <v>142</v>
      </c>
      <c r="BF1079" s="24">
        <v>24</v>
      </c>
      <c r="BG1079" s="24">
        <v>501</v>
      </c>
      <c r="BH1079" s="24">
        <v>383</v>
      </c>
      <c r="BI1079" s="24">
        <v>309</v>
      </c>
      <c r="BJ1079" s="24">
        <v>186</v>
      </c>
      <c r="BK1079" s="24">
        <v>68</v>
      </c>
      <c r="BL1079" s="24">
        <v>575</v>
      </c>
      <c r="BM1079" s="24">
        <v>427</v>
      </c>
      <c r="BN1079" s="24">
        <v>353</v>
      </c>
      <c r="BO1079" s="24">
        <v>235</v>
      </c>
      <c r="BP1079" s="24">
        <v>112</v>
      </c>
      <c r="BQ1079" s="24">
        <v>619</v>
      </c>
      <c r="BR1079" s="24">
        <v>496</v>
      </c>
      <c r="BS1079" s="24">
        <v>297</v>
      </c>
      <c r="BT1079" s="24">
        <v>154</v>
      </c>
      <c r="BU1079" s="24">
        <v>31</v>
      </c>
      <c r="BV1079" s="24">
        <v>538</v>
      </c>
      <c r="BW1079" s="24">
        <v>420</v>
      </c>
      <c r="BX1079" s="24">
        <v>341</v>
      </c>
      <c r="BY1079" s="24">
        <v>223</v>
      </c>
      <c r="BZ1079" s="24">
        <v>80</v>
      </c>
      <c r="CA1079" s="24">
        <v>582</v>
      </c>
      <c r="CB1079" s="24">
        <v>464</v>
      </c>
    </row>
    <row r="1080" spans="2:80" ht="15" x14ac:dyDescent="0.25">
      <c r="B1080" s="24">
        <v>151</v>
      </c>
      <c r="C1080" s="24">
        <v>205</v>
      </c>
      <c r="D1080" s="24">
        <v>129</v>
      </c>
      <c r="E1080" s="24">
        <v>178</v>
      </c>
      <c r="F1080" s="24">
        <v>227</v>
      </c>
      <c r="G1080" s="24">
        <v>414</v>
      </c>
      <c r="H1080" s="24">
        <v>463</v>
      </c>
      <c r="I1080" s="24">
        <v>387</v>
      </c>
      <c r="J1080" s="24">
        <v>436</v>
      </c>
      <c r="K1080" s="24">
        <v>490</v>
      </c>
      <c r="L1080" s="24">
        <v>47</v>
      </c>
      <c r="M1080" s="24">
        <v>96</v>
      </c>
      <c r="N1080" s="24">
        <v>25</v>
      </c>
      <c r="O1080" s="24">
        <v>74</v>
      </c>
      <c r="P1080" s="24">
        <v>123</v>
      </c>
      <c r="Q1080" s="24">
        <v>285</v>
      </c>
      <c r="R1080" s="24">
        <v>334</v>
      </c>
      <c r="S1080" s="24">
        <v>258</v>
      </c>
      <c r="T1080" s="24">
        <v>307</v>
      </c>
      <c r="U1080" s="24">
        <v>356</v>
      </c>
      <c r="V1080" s="24">
        <v>543</v>
      </c>
      <c r="W1080" s="24">
        <v>592</v>
      </c>
      <c r="X1080" s="24">
        <v>516</v>
      </c>
      <c r="Y1080" s="24">
        <v>570</v>
      </c>
      <c r="Z1080" s="24">
        <v>619</v>
      </c>
      <c r="AC1080" s="24">
        <v>475</v>
      </c>
      <c r="AD1080" s="24">
        <v>449</v>
      </c>
      <c r="AE1080" s="24">
        <v>397</v>
      </c>
      <c r="AF1080" s="24">
        <v>421</v>
      </c>
      <c r="AG1080" s="24">
        <v>498</v>
      </c>
      <c r="AH1080" s="24">
        <v>333</v>
      </c>
      <c r="AI1080" s="24">
        <v>307</v>
      </c>
      <c r="AJ1080" s="24">
        <v>260</v>
      </c>
      <c r="AK1080" s="24">
        <v>284</v>
      </c>
      <c r="AL1080" s="24">
        <v>356</v>
      </c>
      <c r="AM1080" s="24">
        <v>79</v>
      </c>
      <c r="AN1080" s="24">
        <v>53</v>
      </c>
      <c r="AO1080" s="24">
        <v>1</v>
      </c>
      <c r="AP1080" s="24">
        <v>30</v>
      </c>
      <c r="AQ1080" s="24">
        <v>102</v>
      </c>
      <c r="AR1080" s="24">
        <v>212</v>
      </c>
      <c r="AS1080" s="24">
        <v>186</v>
      </c>
      <c r="AT1080" s="24">
        <v>139</v>
      </c>
      <c r="AU1080" s="24">
        <v>163</v>
      </c>
      <c r="AV1080" s="24">
        <v>240</v>
      </c>
      <c r="AW1080" s="24">
        <v>591</v>
      </c>
      <c r="AX1080" s="24">
        <v>570</v>
      </c>
      <c r="AY1080" s="24">
        <v>518</v>
      </c>
      <c r="AZ1080" s="24">
        <v>542</v>
      </c>
      <c r="BA1080" s="24">
        <v>619</v>
      </c>
      <c r="BD1080" s="24">
        <v>416</v>
      </c>
      <c r="BE1080" s="24">
        <v>298</v>
      </c>
      <c r="BF1080" s="24">
        <v>155</v>
      </c>
      <c r="BG1080" s="24">
        <v>32</v>
      </c>
      <c r="BH1080" s="24">
        <v>539</v>
      </c>
      <c r="BI1080" s="24">
        <v>465</v>
      </c>
      <c r="BJ1080" s="24">
        <v>342</v>
      </c>
      <c r="BK1080" s="24">
        <v>224</v>
      </c>
      <c r="BL1080" s="24">
        <v>76</v>
      </c>
      <c r="BM1080" s="24">
        <v>583</v>
      </c>
      <c r="BN1080" s="24">
        <v>384</v>
      </c>
      <c r="BO1080" s="24">
        <v>261</v>
      </c>
      <c r="BP1080" s="24">
        <v>143</v>
      </c>
      <c r="BQ1080" s="24">
        <v>25</v>
      </c>
      <c r="BR1080" s="24">
        <v>502</v>
      </c>
      <c r="BS1080" s="24">
        <v>428</v>
      </c>
      <c r="BT1080" s="24">
        <v>310</v>
      </c>
      <c r="BU1080" s="24">
        <v>187</v>
      </c>
      <c r="BV1080" s="24">
        <v>69</v>
      </c>
      <c r="BW1080" s="24">
        <v>571</v>
      </c>
      <c r="BX1080" s="24">
        <v>497</v>
      </c>
      <c r="BY1080" s="24">
        <v>354</v>
      </c>
      <c r="BZ1080" s="24">
        <v>231</v>
      </c>
      <c r="CA1080" s="24">
        <v>113</v>
      </c>
      <c r="CB1080" s="24">
        <v>620</v>
      </c>
    </row>
    <row r="1085" spans="2:80" ht="15" x14ac:dyDescent="0.25">
      <c r="N1085" s="330" t="s">
        <v>62</v>
      </c>
      <c r="AO1085" s="330" t="s">
        <v>64</v>
      </c>
      <c r="BP1085" s="330" t="s">
        <v>787</v>
      </c>
    </row>
    <row r="1087" spans="2:80" x14ac:dyDescent="0.2">
      <c r="B1087" s="331" t="s">
        <v>620</v>
      </c>
      <c r="C1087" s="332" t="s">
        <v>499</v>
      </c>
      <c r="D1087" s="332" t="s">
        <v>231</v>
      </c>
      <c r="E1087" s="332" t="s">
        <v>269</v>
      </c>
      <c r="F1087" s="332" t="s">
        <v>202</v>
      </c>
      <c r="G1087" s="332" t="s">
        <v>678</v>
      </c>
      <c r="H1087" s="332" t="s">
        <v>438</v>
      </c>
      <c r="I1087" s="332" t="s">
        <v>157</v>
      </c>
      <c r="J1087" s="332" t="s">
        <v>502</v>
      </c>
      <c r="K1087" s="332" t="s">
        <v>358</v>
      </c>
      <c r="L1087" s="332" t="s">
        <v>266</v>
      </c>
      <c r="M1087" s="332" t="s">
        <v>335</v>
      </c>
      <c r="N1087" s="332" t="s">
        <v>434</v>
      </c>
      <c r="O1087" s="332" t="s">
        <v>631</v>
      </c>
      <c r="P1087" s="332" t="s">
        <v>661</v>
      </c>
      <c r="Q1087" s="332" t="s">
        <v>229</v>
      </c>
      <c r="R1087" s="332" t="s">
        <v>362</v>
      </c>
      <c r="S1087" s="332" t="s">
        <v>595</v>
      </c>
      <c r="T1087" s="332" t="s">
        <v>138</v>
      </c>
      <c r="U1087" s="332" t="s">
        <v>636</v>
      </c>
      <c r="V1087" s="332" t="s">
        <v>476</v>
      </c>
      <c r="W1087" s="332" t="s">
        <v>328</v>
      </c>
      <c r="X1087" s="332" t="s">
        <v>640</v>
      </c>
      <c r="Y1087" s="332" t="s">
        <v>103</v>
      </c>
      <c r="Z1087" s="334" t="s">
        <v>82</v>
      </c>
      <c r="AC1087" s="331" t="s">
        <v>620</v>
      </c>
      <c r="AD1087" s="332" t="s">
        <v>143</v>
      </c>
      <c r="AE1087" s="332" t="s">
        <v>320</v>
      </c>
      <c r="AF1087" s="332" t="s">
        <v>499</v>
      </c>
      <c r="AG1087" s="332" t="s">
        <v>98</v>
      </c>
      <c r="AH1087" s="332" t="s">
        <v>204</v>
      </c>
      <c r="AI1087" s="332" t="s">
        <v>100</v>
      </c>
      <c r="AJ1087" s="332" t="s">
        <v>483</v>
      </c>
      <c r="AK1087" s="332" t="s">
        <v>690</v>
      </c>
      <c r="AL1087" s="332" t="s">
        <v>339</v>
      </c>
      <c r="AM1087" s="332" t="s">
        <v>104</v>
      </c>
      <c r="AN1087" s="332" t="s">
        <v>671</v>
      </c>
      <c r="AO1087" s="332" t="s">
        <v>562</v>
      </c>
      <c r="AP1087" s="332" t="s">
        <v>541</v>
      </c>
      <c r="AQ1087" s="332" t="s">
        <v>118</v>
      </c>
      <c r="AR1087" s="332" t="s">
        <v>678</v>
      </c>
      <c r="AS1087" s="332" t="s">
        <v>426</v>
      </c>
      <c r="AT1087" s="332" t="s">
        <v>110</v>
      </c>
      <c r="AU1087" s="332" t="s">
        <v>438</v>
      </c>
      <c r="AV1087" s="332" t="s">
        <v>312</v>
      </c>
      <c r="AW1087" s="332" t="s">
        <v>548</v>
      </c>
      <c r="AX1087" s="332" t="s">
        <v>163</v>
      </c>
      <c r="AY1087" s="332" t="s">
        <v>458</v>
      </c>
      <c r="AZ1087" s="332" t="s">
        <v>116</v>
      </c>
      <c r="BA1087" s="334" t="s">
        <v>250</v>
      </c>
      <c r="BD1087" s="335" t="s">
        <v>529</v>
      </c>
      <c r="BE1087" s="193" t="s">
        <v>337</v>
      </c>
      <c r="BF1087" s="193" t="s">
        <v>533</v>
      </c>
      <c r="BG1087" s="193" t="s">
        <v>527</v>
      </c>
      <c r="BH1087" s="193" t="s">
        <v>505</v>
      </c>
      <c r="BI1087" s="193" t="s">
        <v>471</v>
      </c>
      <c r="BJ1087" s="193" t="s">
        <v>301</v>
      </c>
      <c r="BK1087" s="193" t="s">
        <v>280</v>
      </c>
      <c r="BL1087" s="193" t="s">
        <v>306</v>
      </c>
      <c r="BM1087" s="193" t="s">
        <v>310</v>
      </c>
      <c r="BN1087" s="193" t="s">
        <v>525</v>
      </c>
      <c r="BO1087" s="193" t="s">
        <v>434</v>
      </c>
      <c r="BP1087" s="336" t="s">
        <v>446</v>
      </c>
      <c r="BQ1087" s="193" t="s">
        <v>221</v>
      </c>
      <c r="BR1087" s="193" t="s">
        <v>528</v>
      </c>
      <c r="BS1087" s="193" t="s">
        <v>230</v>
      </c>
      <c r="BT1087" s="193" t="s">
        <v>530</v>
      </c>
      <c r="BU1087" s="193" t="s">
        <v>396</v>
      </c>
      <c r="BV1087" s="193" t="s">
        <v>532</v>
      </c>
      <c r="BW1087" s="193" t="s">
        <v>160</v>
      </c>
      <c r="BX1087" s="193" t="s">
        <v>72</v>
      </c>
      <c r="BY1087" s="193" t="s">
        <v>526</v>
      </c>
      <c r="BZ1087" s="193" t="s">
        <v>296</v>
      </c>
      <c r="CA1087" s="193" t="s">
        <v>531</v>
      </c>
      <c r="CB1087" s="337" t="s">
        <v>524</v>
      </c>
    </row>
    <row r="1088" spans="2:80" x14ac:dyDescent="0.2">
      <c r="B1088" s="332" t="s">
        <v>71</v>
      </c>
      <c r="C1088" s="331" t="s">
        <v>261</v>
      </c>
      <c r="D1088" s="332" t="s">
        <v>650</v>
      </c>
      <c r="E1088" s="332" t="s">
        <v>529</v>
      </c>
      <c r="F1088" s="332" t="s">
        <v>164</v>
      </c>
      <c r="G1088" s="332" t="s">
        <v>383</v>
      </c>
      <c r="H1088" s="332" t="s">
        <v>178</v>
      </c>
      <c r="I1088" s="332" t="s">
        <v>669</v>
      </c>
      <c r="J1088" s="332" t="s">
        <v>545</v>
      </c>
      <c r="K1088" s="332" t="s">
        <v>132</v>
      </c>
      <c r="L1088" s="332" t="s">
        <v>566</v>
      </c>
      <c r="M1088" s="332" t="s">
        <v>588</v>
      </c>
      <c r="N1088" s="332" t="s">
        <v>300</v>
      </c>
      <c r="O1088" s="332" t="s">
        <v>146</v>
      </c>
      <c r="P1088" s="332" t="s">
        <v>511</v>
      </c>
      <c r="Q1088" s="332" t="s">
        <v>200</v>
      </c>
      <c r="R1088" s="332" t="s">
        <v>576</v>
      </c>
      <c r="S1088" s="332" t="s">
        <v>344</v>
      </c>
      <c r="T1088" s="332" t="s">
        <v>113</v>
      </c>
      <c r="U1088" s="332" t="s">
        <v>635</v>
      </c>
      <c r="V1088" s="332" t="s">
        <v>235</v>
      </c>
      <c r="W1088" s="332" t="s">
        <v>219</v>
      </c>
      <c r="X1088" s="332" t="s">
        <v>543</v>
      </c>
      <c r="Y1088" s="334" t="s">
        <v>377</v>
      </c>
      <c r="Z1088" s="332" t="s">
        <v>625</v>
      </c>
      <c r="AC1088" s="332" t="s">
        <v>164</v>
      </c>
      <c r="AD1088" s="331" t="s">
        <v>261</v>
      </c>
      <c r="AE1088" s="332" t="s">
        <v>561</v>
      </c>
      <c r="AF1088" s="332" t="s">
        <v>579</v>
      </c>
      <c r="AG1088" s="332" t="s">
        <v>333</v>
      </c>
      <c r="AH1088" s="332" t="s">
        <v>280</v>
      </c>
      <c r="AI1088" s="332" t="s">
        <v>405</v>
      </c>
      <c r="AJ1088" s="332" t="s">
        <v>680</v>
      </c>
      <c r="AK1088" s="332" t="s">
        <v>371</v>
      </c>
      <c r="AL1088" s="332" t="s">
        <v>171</v>
      </c>
      <c r="AM1088" s="332" t="s">
        <v>262</v>
      </c>
      <c r="AN1088" s="332" t="s">
        <v>530</v>
      </c>
      <c r="AO1088" s="332" t="s">
        <v>510</v>
      </c>
      <c r="AP1088" s="332" t="s">
        <v>175</v>
      </c>
      <c r="AQ1088" s="332" t="s">
        <v>686</v>
      </c>
      <c r="AR1088" s="332" t="s">
        <v>132</v>
      </c>
      <c r="AS1088" s="332" t="s">
        <v>178</v>
      </c>
      <c r="AT1088" s="332" t="s">
        <v>514</v>
      </c>
      <c r="AU1088" s="332" t="s">
        <v>688</v>
      </c>
      <c r="AV1088" s="332" t="s">
        <v>536</v>
      </c>
      <c r="AW1088" s="332" t="s">
        <v>375</v>
      </c>
      <c r="AX1088" s="332" t="s">
        <v>419</v>
      </c>
      <c r="AY1088" s="332" t="s">
        <v>184</v>
      </c>
      <c r="AZ1088" s="334" t="s">
        <v>480</v>
      </c>
      <c r="BA1088" s="332" t="s">
        <v>346</v>
      </c>
      <c r="BD1088" s="193" t="s">
        <v>576</v>
      </c>
      <c r="BE1088" s="335" t="s">
        <v>390</v>
      </c>
      <c r="BF1088" s="193" t="s">
        <v>666</v>
      </c>
      <c r="BG1088" s="193" t="s">
        <v>150</v>
      </c>
      <c r="BH1088" s="193" t="s">
        <v>649</v>
      </c>
      <c r="BI1088" s="193" t="s">
        <v>114</v>
      </c>
      <c r="BJ1088" s="193" t="s">
        <v>409</v>
      </c>
      <c r="BK1088" s="193" t="s">
        <v>105</v>
      </c>
      <c r="BL1088" s="193" t="s">
        <v>581</v>
      </c>
      <c r="BM1088" s="193" t="s">
        <v>87</v>
      </c>
      <c r="BN1088" s="193" t="s">
        <v>346</v>
      </c>
      <c r="BO1088" s="193" t="s">
        <v>620</v>
      </c>
      <c r="BP1088" s="336" t="s">
        <v>486</v>
      </c>
      <c r="BQ1088" s="193" t="s">
        <v>484</v>
      </c>
      <c r="BR1088" s="193" t="s">
        <v>479</v>
      </c>
      <c r="BS1088" s="193" t="s">
        <v>547</v>
      </c>
      <c r="BT1088" s="193" t="s">
        <v>272</v>
      </c>
      <c r="BU1088" s="193" t="s">
        <v>591</v>
      </c>
      <c r="BV1088" s="193" t="s">
        <v>690</v>
      </c>
      <c r="BW1088" s="193" t="s">
        <v>466</v>
      </c>
      <c r="BX1088" s="193" t="s">
        <v>428</v>
      </c>
      <c r="BY1088" s="193" t="s">
        <v>689</v>
      </c>
      <c r="BZ1088" s="193" t="s">
        <v>213</v>
      </c>
      <c r="CA1088" s="337" t="s">
        <v>354</v>
      </c>
      <c r="CB1088" s="193" t="s">
        <v>691</v>
      </c>
    </row>
    <row r="1089" spans="2:80" x14ac:dyDescent="0.2">
      <c r="B1089" s="332" t="s">
        <v>561</v>
      </c>
      <c r="C1089" s="332" t="s">
        <v>348</v>
      </c>
      <c r="D1089" s="331" t="s">
        <v>210</v>
      </c>
      <c r="E1089" s="332" t="s">
        <v>320</v>
      </c>
      <c r="F1089" s="332" t="s">
        <v>597</v>
      </c>
      <c r="G1089" s="332" t="s">
        <v>514</v>
      </c>
      <c r="H1089" s="332" t="s">
        <v>85</v>
      </c>
      <c r="I1089" s="332" t="s">
        <v>466</v>
      </c>
      <c r="J1089" s="332" t="s">
        <v>110</v>
      </c>
      <c r="K1089" s="332" t="s">
        <v>673</v>
      </c>
      <c r="L1089" s="332" t="s">
        <v>275</v>
      </c>
      <c r="M1089" s="332" t="s">
        <v>391</v>
      </c>
      <c r="N1089" s="332" t="s">
        <v>613</v>
      </c>
      <c r="O1089" s="332" t="s">
        <v>610</v>
      </c>
      <c r="P1089" s="332" t="s">
        <v>108</v>
      </c>
      <c r="Q1089" s="332" t="s">
        <v>248</v>
      </c>
      <c r="R1089" s="332" t="s">
        <v>571</v>
      </c>
      <c r="S1089" s="332" t="s">
        <v>260</v>
      </c>
      <c r="T1089" s="332" t="s">
        <v>621</v>
      </c>
      <c r="U1089" s="332" t="s">
        <v>160</v>
      </c>
      <c r="V1089" s="332" t="s">
        <v>130</v>
      </c>
      <c r="W1089" s="332" t="s">
        <v>604</v>
      </c>
      <c r="X1089" s="334" t="s">
        <v>168</v>
      </c>
      <c r="Y1089" s="332" t="s">
        <v>340</v>
      </c>
      <c r="Z1089" s="332" t="s">
        <v>436</v>
      </c>
      <c r="AC1089" s="332" t="s">
        <v>414</v>
      </c>
      <c r="AD1089" s="332" t="s">
        <v>231</v>
      </c>
      <c r="AE1089" s="331" t="s">
        <v>210</v>
      </c>
      <c r="AF1089" s="332" t="s">
        <v>117</v>
      </c>
      <c r="AG1089" s="332" t="s">
        <v>650</v>
      </c>
      <c r="AH1089" s="332" t="s">
        <v>685</v>
      </c>
      <c r="AI1089" s="332" t="s">
        <v>152</v>
      </c>
      <c r="AJ1089" s="332" t="s">
        <v>236</v>
      </c>
      <c r="AK1089" s="332" t="s">
        <v>551</v>
      </c>
      <c r="AL1089" s="332" t="s">
        <v>263</v>
      </c>
      <c r="AM1089" s="332" t="s">
        <v>393</v>
      </c>
      <c r="AN1089" s="332" t="s">
        <v>203</v>
      </c>
      <c r="AO1089" s="332" t="s">
        <v>674</v>
      </c>
      <c r="AP1089" s="332" t="s">
        <v>454</v>
      </c>
      <c r="AQ1089" s="332" t="s">
        <v>241</v>
      </c>
      <c r="AR1089" s="332" t="s">
        <v>399</v>
      </c>
      <c r="AS1089" s="332" t="s">
        <v>157</v>
      </c>
      <c r="AT1089" s="332" t="s">
        <v>466</v>
      </c>
      <c r="AU1089" s="332" t="s">
        <v>243</v>
      </c>
      <c r="AV1089" s="332" t="s">
        <v>669</v>
      </c>
      <c r="AW1089" s="332" t="s">
        <v>245</v>
      </c>
      <c r="AX1089" s="332" t="s">
        <v>326</v>
      </c>
      <c r="AY1089" s="334" t="s">
        <v>227</v>
      </c>
      <c r="AZ1089" s="332" t="s">
        <v>505</v>
      </c>
      <c r="BA1089" s="332" t="s">
        <v>518</v>
      </c>
      <c r="BD1089" s="193" t="s">
        <v>132</v>
      </c>
      <c r="BE1089" s="193" t="s">
        <v>122</v>
      </c>
      <c r="BF1089" s="335" t="s">
        <v>139</v>
      </c>
      <c r="BG1089" s="193" t="s">
        <v>129</v>
      </c>
      <c r="BH1089" s="193" t="s">
        <v>119</v>
      </c>
      <c r="BI1089" s="193" t="s">
        <v>126</v>
      </c>
      <c r="BJ1089" s="193" t="s">
        <v>121</v>
      </c>
      <c r="BK1089" s="193" t="s">
        <v>134</v>
      </c>
      <c r="BL1089" s="193" t="s">
        <v>124</v>
      </c>
      <c r="BM1089" s="193" t="s">
        <v>136</v>
      </c>
      <c r="BN1089" s="193" t="s">
        <v>125</v>
      </c>
      <c r="BO1089" s="193" t="s">
        <v>138</v>
      </c>
      <c r="BP1089" s="336" t="s">
        <v>128</v>
      </c>
      <c r="BQ1089" s="193" t="s">
        <v>118</v>
      </c>
      <c r="BR1089" s="193" t="s">
        <v>131</v>
      </c>
      <c r="BS1089" s="193" t="s">
        <v>120</v>
      </c>
      <c r="BT1089" s="193" t="s">
        <v>133</v>
      </c>
      <c r="BU1089" s="193" t="s">
        <v>123</v>
      </c>
      <c r="BV1089" s="193" t="s">
        <v>77</v>
      </c>
      <c r="BW1089" s="193" t="s">
        <v>130</v>
      </c>
      <c r="BX1089" s="193" t="s">
        <v>137</v>
      </c>
      <c r="BY1089" s="193" t="s">
        <v>127</v>
      </c>
      <c r="BZ1089" s="337" t="s">
        <v>117</v>
      </c>
      <c r="CA1089" s="193" t="s">
        <v>135</v>
      </c>
      <c r="CB1089" s="193" t="s">
        <v>99</v>
      </c>
    </row>
    <row r="1090" spans="2:80" x14ac:dyDescent="0.2">
      <c r="B1090" s="332" t="s">
        <v>369</v>
      </c>
      <c r="C1090" s="332" t="s">
        <v>579</v>
      </c>
      <c r="D1090" s="332" t="s">
        <v>414</v>
      </c>
      <c r="E1090" s="331" t="s">
        <v>292</v>
      </c>
      <c r="F1090" s="332" t="s">
        <v>333</v>
      </c>
      <c r="G1090" s="332" t="s">
        <v>306</v>
      </c>
      <c r="H1090" s="332" t="s">
        <v>688</v>
      </c>
      <c r="I1090" s="332" t="s">
        <v>399</v>
      </c>
      <c r="J1090" s="332" t="s">
        <v>222</v>
      </c>
      <c r="K1090" s="332" t="s">
        <v>536</v>
      </c>
      <c r="L1090" s="332" t="s">
        <v>627</v>
      </c>
      <c r="M1090" s="332" t="s">
        <v>124</v>
      </c>
      <c r="N1090" s="332" t="s">
        <v>79</v>
      </c>
      <c r="O1090" s="332" t="s">
        <v>456</v>
      </c>
      <c r="P1090" s="332" t="s">
        <v>647</v>
      </c>
      <c r="Q1090" s="332" t="s">
        <v>598</v>
      </c>
      <c r="R1090" s="332" t="s">
        <v>286</v>
      </c>
      <c r="S1090" s="332" t="s">
        <v>309</v>
      </c>
      <c r="T1090" s="332" t="s">
        <v>583</v>
      </c>
      <c r="U1090" s="332" t="s">
        <v>318</v>
      </c>
      <c r="V1090" s="332" t="s">
        <v>149</v>
      </c>
      <c r="W1090" s="334" t="s">
        <v>512</v>
      </c>
      <c r="X1090" s="332" t="s">
        <v>192</v>
      </c>
      <c r="Y1090" s="332" t="s">
        <v>581</v>
      </c>
      <c r="Z1090" s="332" t="s">
        <v>352</v>
      </c>
      <c r="AC1090" s="332" t="s">
        <v>71</v>
      </c>
      <c r="AD1090" s="332" t="s">
        <v>529</v>
      </c>
      <c r="AE1090" s="332" t="s">
        <v>597</v>
      </c>
      <c r="AF1090" s="331" t="s">
        <v>292</v>
      </c>
      <c r="AG1090" s="332" t="s">
        <v>369</v>
      </c>
      <c r="AH1090" s="332" t="s">
        <v>294</v>
      </c>
      <c r="AI1090" s="332" t="s">
        <v>668</v>
      </c>
      <c r="AJ1090" s="332" t="s">
        <v>322</v>
      </c>
      <c r="AK1090" s="332" t="s">
        <v>217</v>
      </c>
      <c r="AL1090" s="332" t="s">
        <v>444</v>
      </c>
      <c r="AM1090" s="332" t="s">
        <v>663</v>
      </c>
      <c r="AN1090" s="332" t="s">
        <v>433</v>
      </c>
      <c r="AO1090" s="332" t="s">
        <v>145</v>
      </c>
      <c r="AP1090" s="332" t="s">
        <v>370</v>
      </c>
      <c r="AQ1090" s="332" t="s">
        <v>415</v>
      </c>
      <c r="AR1090" s="332" t="s">
        <v>383</v>
      </c>
      <c r="AS1090" s="332" t="s">
        <v>545</v>
      </c>
      <c r="AT1090" s="332" t="s">
        <v>673</v>
      </c>
      <c r="AU1090" s="332" t="s">
        <v>222</v>
      </c>
      <c r="AV1090" s="332" t="s">
        <v>306</v>
      </c>
      <c r="AW1090" s="332" t="s">
        <v>91</v>
      </c>
      <c r="AX1090" s="334" t="s">
        <v>308</v>
      </c>
      <c r="AY1090" s="332" t="s">
        <v>402</v>
      </c>
      <c r="AZ1090" s="332" t="s">
        <v>189</v>
      </c>
      <c r="BA1090" s="332" t="s">
        <v>427</v>
      </c>
      <c r="BD1090" s="193" t="s">
        <v>543</v>
      </c>
      <c r="BE1090" s="193" t="s">
        <v>607</v>
      </c>
      <c r="BF1090" s="193" t="s">
        <v>92</v>
      </c>
      <c r="BG1090" s="335" t="s">
        <v>609</v>
      </c>
      <c r="BH1090" s="193" t="s">
        <v>606</v>
      </c>
      <c r="BI1090" s="193" t="s">
        <v>608</v>
      </c>
      <c r="BJ1090" s="193" t="s">
        <v>303</v>
      </c>
      <c r="BK1090" s="193" t="s">
        <v>308</v>
      </c>
      <c r="BL1090" s="193" t="s">
        <v>333</v>
      </c>
      <c r="BM1090" s="193" t="s">
        <v>299</v>
      </c>
      <c r="BN1090" s="193" t="s">
        <v>444</v>
      </c>
      <c r="BO1090" s="193" t="s">
        <v>438</v>
      </c>
      <c r="BP1090" s="336" t="s">
        <v>469</v>
      </c>
      <c r="BQ1090" s="193" t="s">
        <v>602</v>
      </c>
      <c r="BR1090" s="193" t="s">
        <v>276</v>
      </c>
      <c r="BS1090" s="193" t="s">
        <v>216</v>
      </c>
      <c r="BT1090" s="193" t="s">
        <v>570</v>
      </c>
      <c r="BU1090" s="193" t="s">
        <v>516</v>
      </c>
      <c r="BV1090" s="193" t="s">
        <v>289</v>
      </c>
      <c r="BW1090" s="193" t="s">
        <v>610</v>
      </c>
      <c r="BX1090" s="193" t="s">
        <v>169</v>
      </c>
      <c r="BY1090" s="337" t="s">
        <v>155</v>
      </c>
      <c r="BZ1090" s="193" t="s">
        <v>605</v>
      </c>
      <c r="CA1090" s="193" t="s">
        <v>611</v>
      </c>
      <c r="CB1090" s="193" t="s">
        <v>393</v>
      </c>
    </row>
    <row r="1091" spans="2:80" x14ac:dyDescent="0.2">
      <c r="B1091" s="332" t="s">
        <v>98</v>
      </c>
      <c r="C1091" s="332" t="s">
        <v>143</v>
      </c>
      <c r="D1091" s="332" t="s">
        <v>117</v>
      </c>
      <c r="E1091" s="332" t="s">
        <v>573</v>
      </c>
      <c r="F1091" s="331" t="s">
        <v>453</v>
      </c>
      <c r="G1091" s="332" t="s">
        <v>312</v>
      </c>
      <c r="H1091" s="332" t="s">
        <v>426</v>
      </c>
      <c r="I1091" s="332" t="s">
        <v>243</v>
      </c>
      <c r="J1091" s="332" t="s">
        <v>665</v>
      </c>
      <c r="K1091" s="332" t="s">
        <v>478</v>
      </c>
      <c r="L1091" s="332" t="s">
        <v>491</v>
      </c>
      <c r="M1091" s="332" t="s">
        <v>592</v>
      </c>
      <c r="N1091" s="332" t="s">
        <v>642</v>
      </c>
      <c r="O1091" s="332" t="s">
        <v>172</v>
      </c>
      <c r="P1091" s="332" t="s">
        <v>213</v>
      </c>
      <c r="Q1091" s="332" t="s">
        <v>605</v>
      </c>
      <c r="R1091" s="332" t="s">
        <v>367</v>
      </c>
      <c r="S1091" s="332" t="s">
        <v>654</v>
      </c>
      <c r="T1091" s="332" t="s">
        <v>93</v>
      </c>
      <c r="U1091" s="332" t="s">
        <v>185</v>
      </c>
      <c r="V1091" s="334" t="s">
        <v>656</v>
      </c>
      <c r="W1091" s="332" t="s">
        <v>296</v>
      </c>
      <c r="X1091" s="332" t="s">
        <v>277</v>
      </c>
      <c r="Y1091" s="332" t="s">
        <v>395</v>
      </c>
      <c r="Z1091" s="332" t="s">
        <v>252</v>
      </c>
      <c r="AC1091" s="332" t="s">
        <v>202</v>
      </c>
      <c r="AD1091" s="332" t="s">
        <v>573</v>
      </c>
      <c r="AE1091" s="332" t="s">
        <v>348</v>
      </c>
      <c r="AF1091" s="332" t="s">
        <v>269</v>
      </c>
      <c r="AG1091" s="331" t="s">
        <v>453</v>
      </c>
      <c r="AH1091" s="332" t="s">
        <v>519</v>
      </c>
      <c r="AI1091" s="332" t="s">
        <v>119</v>
      </c>
      <c r="AJ1091" s="332" t="s">
        <v>80</v>
      </c>
      <c r="AK1091" s="332" t="s">
        <v>353</v>
      </c>
      <c r="AL1091" s="332" t="s">
        <v>676</v>
      </c>
      <c r="AM1091" s="332" t="s">
        <v>500</v>
      </c>
      <c r="AN1091" s="332" t="s">
        <v>78</v>
      </c>
      <c r="AO1091" s="332" t="s">
        <v>321</v>
      </c>
      <c r="AP1091" s="332" t="s">
        <v>666</v>
      </c>
      <c r="AQ1091" s="332" t="s">
        <v>473</v>
      </c>
      <c r="AR1091" s="332" t="s">
        <v>358</v>
      </c>
      <c r="AS1091" s="332" t="s">
        <v>665</v>
      </c>
      <c r="AT1091" s="332" t="s">
        <v>85</v>
      </c>
      <c r="AU1091" s="332" t="s">
        <v>502</v>
      </c>
      <c r="AV1091" s="332" t="s">
        <v>478</v>
      </c>
      <c r="AW1091" s="334" t="s">
        <v>387</v>
      </c>
      <c r="AX1091" s="332" t="s">
        <v>441</v>
      </c>
      <c r="AY1091" s="332" t="s">
        <v>127</v>
      </c>
      <c r="AZ1091" s="332" t="s">
        <v>284</v>
      </c>
      <c r="BA1091" s="332" t="s">
        <v>364</v>
      </c>
      <c r="BD1091" s="193" t="s">
        <v>566</v>
      </c>
      <c r="BE1091" s="193" t="s">
        <v>694</v>
      </c>
      <c r="BF1091" s="193" t="s">
        <v>425</v>
      </c>
      <c r="BG1091" s="193" t="s">
        <v>575</v>
      </c>
      <c r="BH1091" s="335" t="s">
        <v>209</v>
      </c>
      <c r="BI1091" s="193" t="s">
        <v>145</v>
      </c>
      <c r="BJ1091" s="193" t="s">
        <v>641</v>
      </c>
      <c r="BK1091" s="193" t="s">
        <v>304</v>
      </c>
      <c r="BL1091" s="193" t="s">
        <v>309</v>
      </c>
      <c r="BM1091" s="193" t="s">
        <v>523</v>
      </c>
      <c r="BN1091" s="193" t="s">
        <v>448</v>
      </c>
      <c r="BO1091" s="193" t="s">
        <v>82</v>
      </c>
      <c r="BP1091" s="336" t="s">
        <v>440</v>
      </c>
      <c r="BQ1091" s="193" t="s">
        <v>698</v>
      </c>
      <c r="BR1091" s="193" t="s">
        <v>539</v>
      </c>
      <c r="BS1091" s="193" t="s">
        <v>509</v>
      </c>
      <c r="BT1091" s="193" t="s">
        <v>672</v>
      </c>
      <c r="BU1091" s="193" t="s">
        <v>343</v>
      </c>
      <c r="BV1091" s="193" t="s">
        <v>548</v>
      </c>
      <c r="BW1091" s="193" t="s">
        <v>348</v>
      </c>
      <c r="BX1091" s="337" t="s">
        <v>623</v>
      </c>
      <c r="BY1091" s="193" t="s">
        <v>236</v>
      </c>
      <c r="BZ1091" s="193" t="s">
        <v>665</v>
      </c>
      <c r="CA1091" s="193" t="s">
        <v>288</v>
      </c>
      <c r="CB1091" s="193" t="s">
        <v>596</v>
      </c>
    </row>
    <row r="1092" spans="2:80" x14ac:dyDescent="0.2">
      <c r="B1092" s="332" t="s">
        <v>299</v>
      </c>
      <c r="C1092" s="332" t="s">
        <v>381</v>
      </c>
      <c r="D1092" s="332" t="s">
        <v>406</v>
      </c>
      <c r="E1092" s="332" t="s">
        <v>273</v>
      </c>
      <c r="F1092" s="332" t="s">
        <v>392</v>
      </c>
      <c r="G1092" s="331" t="s">
        <v>400</v>
      </c>
      <c r="H1092" s="332" t="s">
        <v>310</v>
      </c>
      <c r="I1092" s="332" t="s">
        <v>162</v>
      </c>
      <c r="J1092" s="332" t="s">
        <v>504</v>
      </c>
      <c r="K1092" s="332" t="s">
        <v>265</v>
      </c>
      <c r="L1092" s="332" t="s">
        <v>700</v>
      </c>
      <c r="M1092" s="332" t="s">
        <v>338</v>
      </c>
      <c r="N1092" s="332" t="s">
        <v>136</v>
      </c>
      <c r="O1092" s="332" t="s">
        <v>234</v>
      </c>
      <c r="P1092" s="332" t="s">
        <v>462</v>
      </c>
      <c r="Q1092" s="332" t="s">
        <v>212</v>
      </c>
      <c r="R1092" s="332" t="s">
        <v>540</v>
      </c>
      <c r="S1092" s="332" t="s">
        <v>350</v>
      </c>
      <c r="T1092" s="332" t="s">
        <v>523</v>
      </c>
      <c r="U1092" s="334" t="s">
        <v>590</v>
      </c>
      <c r="V1092" s="332" t="s">
        <v>467</v>
      </c>
      <c r="W1092" s="332" t="s">
        <v>398</v>
      </c>
      <c r="X1092" s="332" t="s">
        <v>646</v>
      </c>
      <c r="Y1092" s="332" t="s">
        <v>205</v>
      </c>
      <c r="Z1092" s="332" t="s">
        <v>87</v>
      </c>
      <c r="AC1092" s="332" t="s">
        <v>467</v>
      </c>
      <c r="AD1092" s="332" t="s">
        <v>120</v>
      </c>
      <c r="AE1092" s="332" t="s">
        <v>302</v>
      </c>
      <c r="AF1092" s="332" t="s">
        <v>398</v>
      </c>
      <c r="AG1092" s="332" t="s">
        <v>626</v>
      </c>
      <c r="AH1092" s="331" t="s">
        <v>400</v>
      </c>
      <c r="AI1092" s="332" t="s">
        <v>429</v>
      </c>
      <c r="AJ1092" s="332" t="s">
        <v>373</v>
      </c>
      <c r="AK1092" s="332" t="s">
        <v>310</v>
      </c>
      <c r="AL1092" s="332" t="s">
        <v>345</v>
      </c>
      <c r="AM1092" s="332" t="s">
        <v>533</v>
      </c>
      <c r="AN1092" s="332" t="s">
        <v>153</v>
      </c>
      <c r="AO1092" s="332" t="s">
        <v>404</v>
      </c>
      <c r="AP1092" s="332" t="s">
        <v>675</v>
      </c>
      <c r="AQ1092" s="332" t="s">
        <v>624</v>
      </c>
      <c r="AR1092" s="332" t="s">
        <v>240</v>
      </c>
      <c r="AS1092" s="332" t="s">
        <v>251</v>
      </c>
      <c r="AT1092" s="332" t="s">
        <v>648</v>
      </c>
      <c r="AU1092" s="332" t="s">
        <v>623</v>
      </c>
      <c r="AV1092" s="334" t="s">
        <v>336</v>
      </c>
      <c r="AW1092" s="332" t="s">
        <v>472</v>
      </c>
      <c r="AX1092" s="332" t="s">
        <v>409</v>
      </c>
      <c r="AY1092" s="332" t="s">
        <v>334</v>
      </c>
      <c r="AZ1092" s="332" t="s">
        <v>651</v>
      </c>
      <c r="BA1092" s="332" t="s">
        <v>165</v>
      </c>
      <c r="BD1092" s="193" t="s">
        <v>401</v>
      </c>
      <c r="BE1092" s="193" t="s">
        <v>95</v>
      </c>
      <c r="BF1092" s="193" t="s">
        <v>661</v>
      </c>
      <c r="BG1092" s="193" t="s">
        <v>279</v>
      </c>
      <c r="BH1092" s="193" t="s">
        <v>578</v>
      </c>
      <c r="BI1092" s="335" t="s">
        <v>571</v>
      </c>
      <c r="BJ1092" s="193" t="s">
        <v>658</v>
      </c>
      <c r="BK1092" s="193" t="s">
        <v>433</v>
      </c>
      <c r="BL1092" s="193" t="s">
        <v>237</v>
      </c>
      <c r="BM1092" s="193" t="s">
        <v>225</v>
      </c>
      <c r="BN1092" s="193" t="s">
        <v>159</v>
      </c>
      <c r="BO1092" s="193" t="s">
        <v>651</v>
      </c>
      <c r="BP1092" s="336" t="s">
        <v>659</v>
      </c>
      <c r="BQ1092" s="193" t="s">
        <v>395</v>
      </c>
      <c r="BR1092" s="193" t="s">
        <v>660</v>
      </c>
      <c r="BS1092" s="193" t="s">
        <v>364</v>
      </c>
      <c r="BT1092" s="193" t="s">
        <v>71</v>
      </c>
      <c r="BU1092" s="193" t="s">
        <v>357</v>
      </c>
      <c r="BV1092" s="193" t="s">
        <v>657</v>
      </c>
      <c r="BW1092" s="337" t="s">
        <v>360</v>
      </c>
      <c r="BX1092" s="193" t="s">
        <v>504</v>
      </c>
      <c r="BY1092" s="193" t="s">
        <v>580</v>
      </c>
      <c r="BZ1092" s="193" t="s">
        <v>336</v>
      </c>
      <c r="CA1092" s="193" t="s">
        <v>405</v>
      </c>
      <c r="CB1092" s="193" t="s">
        <v>399</v>
      </c>
    </row>
    <row r="1093" spans="2:80" x14ac:dyDescent="0.2">
      <c r="B1093" s="332" t="s">
        <v>76</v>
      </c>
      <c r="C1093" s="332" t="s">
        <v>474</v>
      </c>
      <c r="D1093" s="332" t="s">
        <v>174</v>
      </c>
      <c r="E1093" s="332" t="s">
        <v>135</v>
      </c>
      <c r="F1093" s="332" t="s">
        <v>521</v>
      </c>
      <c r="G1093" s="332" t="s">
        <v>386</v>
      </c>
      <c r="H1093" s="331" t="s">
        <v>324</v>
      </c>
      <c r="I1093" s="332" t="s">
        <v>482</v>
      </c>
      <c r="J1093" s="332" t="s">
        <v>247</v>
      </c>
      <c r="K1093" s="332" t="s">
        <v>288</v>
      </c>
      <c r="L1093" s="332" t="s">
        <v>354</v>
      </c>
      <c r="M1093" s="332" t="s">
        <v>496</v>
      </c>
      <c r="N1093" s="332" t="s">
        <v>696</v>
      </c>
      <c r="O1093" s="332" t="s">
        <v>151</v>
      </c>
      <c r="P1093" s="332" t="s">
        <v>198</v>
      </c>
      <c r="Q1093" s="332" t="s">
        <v>450</v>
      </c>
      <c r="R1093" s="332" t="s">
        <v>611</v>
      </c>
      <c r="S1093" s="332" t="s">
        <v>331</v>
      </c>
      <c r="T1093" s="334" t="s">
        <v>431</v>
      </c>
      <c r="U1093" s="332" t="s">
        <v>97</v>
      </c>
      <c r="V1093" s="332" t="s">
        <v>264</v>
      </c>
      <c r="W1093" s="332" t="s">
        <v>224</v>
      </c>
      <c r="X1093" s="332" t="s">
        <v>531</v>
      </c>
      <c r="Y1093" s="332" t="s">
        <v>513</v>
      </c>
      <c r="Z1093" s="332" t="s">
        <v>660</v>
      </c>
      <c r="AC1093" s="332" t="s">
        <v>660</v>
      </c>
      <c r="AD1093" s="332" t="s">
        <v>224</v>
      </c>
      <c r="AE1093" s="332" t="s">
        <v>440</v>
      </c>
      <c r="AF1093" s="332" t="s">
        <v>416</v>
      </c>
      <c r="AG1093" s="332" t="s">
        <v>372</v>
      </c>
      <c r="AH1093" s="332" t="s">
        <v>288</v>
      </c>
      <c r="AI1093" s="331" t="s">
        <v>324</v>
      </c>
      <c r="AJ1093" s="332" t="s">
        <v>361</v>
      </c>
      <c r="AK1093" s="332" t="s">
        <v>442</v>
      </c>
      <c r="AL1093" s="332" t="s">
        <v>538</v>
      </c>
      <c r="AM1093" s="332" t="s">
        <v>582</v>
      </c>
      <c r="AN1093" s="332" t="s">
        <v>445</v>
      </c>
      <c r="AO1093" s="332" t="s">
        <v>687</v>
      </c>
      <c r="AP1093" s="332" t="s">
        <v>457</v>
      </c>
      <c r="AQ1093" s="332" t="s">
        <v>99</v>
      </c>
      <c r="AR1093" s="332" t="s">
        <v>276</v>
      </c>
      <c r="AS1093" s="332" t="s">
        <v>614</v>
      </c>
      <c r="AT1093" s="332" t="s">
        <v>577</v>
      </c>
      <c r="AU1093" s="334" t="s">
        <v>106</v>
      </c>
      <c r="AV1093" s="332" t="s">
        <v>191</v>
      </c>
      <c r="AW1093" s="332" t="s">
        <v>293</v>
      </c>
      <c r="AX1093" s="332" t="s">
        <v>211</v>
      </c>
      <c r="AY1093" s="332" t="s">
        <v>609</v>
      </c>
      <c r="AZ1093" s="332" t="s">
        <v>507</v>
      </c>
      <c r="BA1093" s="332" t="s">
        <v>451</v>
      </c>
      <c r="BD1093" s="193" t="s">
        <v>86</v>
      </c>
      <c r="BE1093" s="193" t="s">
        <v>480</v>
      </c>
      <c r="BF1093" s="193" t="s">
        <v>231</v>
      </c>
      <c r="BG1093" s="193" t="s">
        <v>542</v>
      </c>
      <c r="BH1093" s="193" t="s">
        <v>683</v>
      </c>
      <c r="BI1093" s="193" t="s">
        <v>673</v>
      </c>
      <c r="BJ1093" s="335" t="s">
        <v>345</v>
      </c>
      <c r="BK1093" s="193" t="s">
        <v>619</v>
      </c>
      <c r="BL1093" s="193" t="s">
        <v>655</v>
      </c>
      <c r="BM1093" s="193" t="s">
        <v>353</v>
      </c>
      <c r="BN1093" s="193" t="s">
        <v>465</v>
      </c>
      <c r="BO1093" s="193" t="s">
        <v>653</v>
      </c>
      <c r="BP1093" s="336" t="s">
        <v>271</v>
      </c>
      <c r="BQ1093" s="193" t="s">
        <v>592</v>
      </c>
      <c r="BR1093" s="193" t="s">
        <v>696</v>
      </c>
      <c r="BS1093" s="193" t="s">
        <v>109</v>
      </c>
      <c r="BT1093" s="193" t="s">
        <v>113</v>
      </c>
      <c r="BU1093" s="193" t="s">
        <v>408</v>
      </c>
      <c r="BV1093" s="337" t="s">
        <v>104</v>
      </c>
      <c r="BW1093" s="193" t="s">
        <v>568</v>
      </c>
      <c r="BX1093" s="193" t="s">
        <v>398</v>
      </c>
      <c r="BY1093" s="193" t="s">
        <v>695</v>
      </c>
      <c r="BZ1093" s="193" t="s">
        <v>389</v>
      </c>
      <c r="CA1093" s="193" t="s">
        <v>407</v>
      </c>
      <c r="CB1093" s="193" t="s">
        <v>149</v>
      </c>
    </row>
    <row r="1094" spans="2:80" x14ac:dyDescent="0.2">
      <c r="B1094" s="332" t="s">
        <v>196</v>
      </c>
      <c r="C1094" s="332" t="s">
        <v>486</v>
      </c>
      <c r="D1094" s="332" t="s">
        <v>215</v>
      </c>
      <c r="E1094" s="332" t="s">
        <v>542</v>
      </c>
      <c r="F1094" s="332" t="s">
        <v>238</v>
      </c>
      <c r="G1094" s="332" t="s">
        <v>361</v>
      </c>
      <c r="H1094" s="332" t="s">
        <v>90</v>
      </c>
      <c r="I1094" s="331" t="s">
        <v>469</v>
      </c>
      <c r="J1094" s="332" t="s">
        <v>373</v>
      </c>
      <c r="K1094" s="332" t="s">
        <v>517</v>
      </c>
      <c r="L1094" s="332" t="s">
        <v>279</v>
      </c>
      <c r="M1094" s="332" t="s">
        <v>258</v>
      </c>
      <c r="N1094" s="332" t="s">
        <v>102</v>
      </c>
      <c r="O1094" s="332" t="s">
        <v>446</v>
      </c>
      <c r="P1094" s="332" t="s">
        <v>697</v>
      </c>
      <c r="Q1094" s="332" t="s">
        <v>508</v>
      </c>
      <c r="R1094" s="332" t="s">
        <v>290</v>
      </c>
      <c r="S1094" s="334" t="s">
        <v>554</v>
      </c>
      <c r="T1094" s="332" t="s">
        <v>628</v>
      </c>
      <c r="U1094" s="332" t="s">
        <v>128</v>
      </c>
      <c r="V1094" s="332" t="s">
        <v>440</v>
      </c>
      <c r="W1094" s="332" t="s">
        <v>586</v>
      </c>
      <c r="X1094" s="332" t="s">
        <v>323</v>
      </c>
      <c r="Y1094" s="332" t="s">
        <v>302</v>
      </c>
      <c r="Z1094" s="332" t="s">
        <v>424</v>
      </c>
      <c r="AC1094" s="332" t="s">
        <v>477</v>
      </c>
      <c r="AD1094" s="332" t="s">
        <v>646</v>
      </c>
      <c r="AE1094" s="332" t="s">
        <v>323</v>
      </c>
      <c r="AF1094" s="332" t="s">
        <v>181</v>
      </c>
      <c r="AG1094" s="332" t="s">
        <v>531</v>
      </c>
      <c r="AH1094" s="332" t="s">
        <v>183</v>
      </c>
      <c r="AI1094" s="332" t="s">
        <v>162</v>
      </c>
      <c r="AJ1094" s="331" t="s">
        <v>469</v>
      </c>
      <c r="AK1094" s="332" t="s">
        <v>187</v>
      </c>
      <c r="AL1094" s="332" t="s">
        <v>482</v>
      </c>
      <c r="AM1094" s="332" t="s">
        <v>664</v>
      </c>
      <c r="AN1094" s="332" t="s">
        <v>657</v>
      </c>
      <c r="AO1094" s="332" t="s">
        <v>218</v>
      </c>
      <c r="AP1094" s="332" t="s">
        <v>484</v>
      </c>
      <c r="AQ1094" s="332" t="s">
        <v>564</v>
      </c>
      <c r="AR1094" s="332" t="s">
        <v>655</v>
      </c>
      <c r="AS1094" s="332" t="s">
        <v>147</v>
      </c>
      <c r="AT1094" s="334" t="s">
        <v>129</v>
      </c>
      <c r="AU1094" s="332" t="s">
        <v>632</v>
      </c>
      <c r="AV1094" s="332" t="s">
        <v>355</v>
      </c>
      <c r="AW1094" s="332" t="s">
        <v>574</v>
      </c>
      <c r="AX1094" s="332" t="s">
        <v>96</v>
      </c>
      <c r="AY1094" s="332" t="s">
        <v>487</v>
      </c>
      <c r="AZ1094" s="332" t="s">
        <v>270</v>
      </c>
      <c r="BA1094" s="332" t="s">
        <v>539</v>
      </c>
      <c r="BD1094" s="193" t="s">
        <v>437</v>
      </c>
      <c r="BE1094" s="193" t="s">
        <v>455</v>
      </c>
      <c r="BF1094" s="193" t="s">
        <v>229</v>
      </c>
      <c r="BG1094" s="193" t="s">
        <v>290</v>
      </c>
      <c r="BH1094" s="193" t="s">
        <v>454</v>
      </c>
      <c r="BI1094" s="193" t="s">
        <v>168</v>
      </c>
      <c r="BJ1094" s="193" t="s">
        <v>384</v>
      </c>
      <c r="BK1094" s="335" t="s">
        <v>459</v>
      </c>
      <c r="BL1094" s="193" t="s">
        <v>140</v>
      </c>
      <c r="BM1094" s="193" t="s">
        <v>461</v>
      </c>
      <c r="BN1094" s="193" t="s">
        <v>457</v>
      </c>
      <c r="BO1094" s="193" t="s">
        <v>463</v>
      </c>
      <c r="BP1094" s="336" t="s">
        <v>458</v>
      </c>
      <c r="BQ1094" s="193" t="s">
        <v>453</v>
      </c>
      <c r="BR1094" s="193" t="s">
        <v>76</v>
      </c>
      <c r="BS1094" s="193" t="s">
        <v>339</v>
      </c>
      <c r="BT1094" s="193" t="s">
        <v>178</v>
      </c>
      <c r="BU1094" s="337" t="s">
        <v>183</v>
      </c>
      <c r="BV1094" s="193" t="s">
        <v>449</v>
      </c>
      <c r="BW1094" s="193" t="s">
        <v>173</v>
      </c>
      <c r="BX1094" s="193" t="s">
        <v>462</v>
      </c>
      <c r="BY1094" s="193" t="s">
        <v>283</v>
      </c>
      <c r="BZ1094" s="193" t="s">
        <v>452</v>
      </c>
      <c r="CA1094" s="193" t="s">
        <v>460</v>
      </c>
      <c r="CB1094" s="193" t="s">
        <v>456</v>
      </c>
    </row>
    <row r="1095" spans="2:80" x14ac:dyDescent="0.2">
      <c r="B1095" s="332" t="s">
        <v>432</v>
      </c>
      <c r="C1095" s="332" t="s">
        <v>357</v>
      </c>
      <c r="D1095" s="332" t="s">
        <v>256</v>
      </c>
      <c r="E1095" s="332" t="s">
        <v>552</v>
      </c>
      <c r="F1095" s="332" t="s">
        <v>337</v>
      </c>
      <c r="G1095" s="332" t="s">
        <v>122</v>
      </c>
      <c r="H1095" s="332" t="s">
        <v>442</v>
      </c>
      <c r="I1095" s="332" t="s">
        <v>183</v>
      </c>
      <c r="J1095" s="331" t="s">
        <v>226</v>
      </c>
      <c r="K1095" s="332" t="s">
        <v>538</v>
      </c>
      <c r="L1095" s="332" t="s">
        <v>550</v>
      </c>
      <c r="M1095" s="332" t="s">
        <v>694</v>
      </c>
      <c r="N1095" s="332" t="s">
        <v>84</v>
      </c>
      <c r="O1095" s="332" t="s">
        <v>316</v>
      </c>
      <c r="P1095" s="332" t="s">
        <v>295</v>
      </c>
      <c r="Q1095" s="332" t="s">
        <v>644</v>
      </c>
      <c r="R1095" s="334" t="s">
        <v>190</v>
      </c>
      <c r="S1095" s="332" t="s">
        <v>390</v>
      </c>
      <c r="T1095" s="332" t="s">
        <v>166</v>
      </c>
      <c r="U1095" s="332" t="s">
        <v>408</v>
      </c>
      <c r="V1095" s="332" t="s">
        <v>154</v>
      </c>
      <c r="W1095" s="332" t="s">
        <v>416</v>
      </c>
      <c r="X1095" s="332" t="s">
        <v>477</v>
      </c>
      <c r="Y1095" s="332" t="s">
        <v>607</v>
      </c>
      <c r="Z1095" s="332" t="s">
        <v>372</v>
      </c>
      <c r="AC1095" s="332" t="s">
        <v>264</v>
      </c>
      <c r="AD1095" s="332" t="s">
        <v>513</v>
      </c>
      <c r="AE1095" s="332" t="s">
        <v>424</v>
      </c>
      <c r="AF1095" s="332" t="s">
        <v>607</v>
      </c>
      <c r="AG1095" s="332" t="s">
        <v>154</v>
      </c>
      <c r="AH1095" s="332" t="s">
        <v>386</v>
      </c>
      <c r="AI1095" s="332" t="s">
        <v>247</v>
      </c>
      <c r="AJ1095" s="332" t="s">
        <v>517</v>
      </c>
      <c r="AK1095" s="331" t="s">
        <v>226</v>
      </c>
      <c r="AL1095" s="332" t="s">
        <v>122</v>
      </c>
      <c r="AM1095" s="332" t="s">
        <v>81</v>
      </c>
      <c r="AN1095" s="332" t="s">
        <v>672</v>
      </c>
      <c r="AO1095" s="332" t="s">
        <v>418</v>
      </c>
      <c r="AP1095" s="332" t="s">
        <v>603</v>
      </c>
      <c r="AQ1095" s="332" t="s">
        <v>435</v>
      </c>
      <c r="AR1095" s="332" t="s">
        <v>376</v>
      </c>
      <c r="AS1095" s="334" t="s">
        <v>600</v>
      </c>
      <c r="AT1095" s="332" t="s">
        <v>173</v>
      </c>
      <c r="AU1095" s="332" t="s">
        <v>214</v>
      </c>
      <c r="AV1095" s="332" t="s">
        <v>591</v>
      </c>
      <c r="AW1095" s="332" t="s">
        <v>522</v>
      </c>
      <c r="AX1095" s="332" t="s">
        <v>587</v>
      </c>
      <c r="AY1095" s="332" t="s">
        <v>430</v>
      </c>
      <c r="AZ1095" s="332" t="s">
        <v>123</v>
      </c>
      <c r="BA1095" s="332" t="s">
        <v>140</v>
      </c>
      <c r="BD1095" s="193" t="s">
        <v>614</v>
      </c>
      <c r="BE1095" s="193" t="s">
        <v>685</v>
      </c>
      <c r="BF1095" s="193" t="s">
        <v>502</v>
      </c>
      <c r="BG1095" s="193" t="s">
        <v>517</v>
      </c>
      <c r="BH1095" s="193" t="s">
        <v>291</v>
      </c>
      <c r="BI1095" s="193" t="s">
        <v>275</v>
      </c>
      <c r="BJ1095" s="193" t="s">
        <v>170</v>
      </c>
      <c r="BK1095" s="193" t="s">
        <v>677</v>
      </c>
      <c r="BL1095" s="335" t="s">
        <v>468</v>
      </c>
      <c r="BM1095" s="193" t="s">
        <v>662</v>
      </c>
      <c r="BN1095" s="193" t="s">
        <v>686</v>
      </c>
      <c r="BO1095" s="193" t="s">
        <v>220</v>
      </c>
      <c r="BP1095" s="336" t="s">
        <v>569</v>
      </c>
      <c r="BQ1095" s="193" t="s">
        <v>654</v>
      </c>
      <c r="BR1095" s="193" t="s">
        <v>431</v>
      </c>
      <c r="BS1095" s="193" t="s">
        <v>239</v>
      </c>
      <c r="BT1095" s="337" t="s">
        <v>625</v>
      </c>
      <c r="BU1095" s="193" t="s">
        <v>154</v>
      </c>
      <c r="BV1095" s="193" t="s">
        <v>246</v>
      </c>
      <c r="BW1095" s="193" t="s">
        <v>487</v>
      </c>
      <c r="BX1095" s="193" t="s">
        <v>406</v>
      </c>
      <c r="BY1095" s="193" t="s">
        <v>404</v>
      </c>
      <c r="BZ1095" s="193" t="s">
        <v>397</v>
      </c>
      <c r="CA1095" s="193" t="s">
        <v>91</v>
      </c>
      <c r="CB1095" s="193" t="s">
        <v>579</v>
      </c>
    </row>
    <row r="1096" spans="2:80" x14ac:dyDescent="0.2">
      <c r="B1096" s="332" t="s">
        <v>447</v>
      </c>
      <c r="C1096" s="332" t="s">
        <v>148</v>
      </c>
      <c r="D1096" s="332" t="s">
        <v>509</v>
      </c>
      <c r="E1096" s="332" t="s">
        <v>107</v>
      </c>
      <c r="F1096" s="332" t="s">
        <v>315</v>
      </c>
      <c r="G1096" s="332" t="s">
        <v>345</v>
      </c>
      <c r="H1096" s="332" t="s">
        <v>429</v>
      </c>
      <c r="I1096" s="332" t="s">
        <v>187</v>
      </c>
      <c r="J1096" s="332" t="s">
        <v>547</v>
      </c>
      <c r="K1096" s="331" t="s">
        <v>115</v>
      </c>
      <c r="L1096" s="332" t="s">
        <v>365</v>
      </c>
      <c r="M1096" s="332" t="s">
        <v>170</v>
      </c>
      <c r="N1096" s="332" t="s">
        <v>403</v>
      </c>
      <c r="O1096" s="332" t="s">
        <v>692</v>
      </c>
      <c r="P1096" s="332" t="s">
        <v>216</v>
      </c>
      <c r="Q1096" s="334" t="s">
        <v>230</v>
      </c>
      <c r="R1096" s="332" t="s">
        <v>489</v>
      </c>
      <c r="S1096" s="332" t="s">
        <v>658</v>
      </c>
      <c r="T1096" s="332" t="s">
        <v>73</v>
      </c>
      <c r="U1096" s="332" t="s">
        <v>470</v>
      </c>
      <c r="V1096" s="332" t="s">
        <v>626</v>
      </c>
      <c r="W1096" s="332" t="s">
        <v>120</v>
      </c>
      <c r="X1096" s="332" t="s">
        <v>181</v>
      </c>
      <c r="Y1096" s="332" t="s">
        <v>384</v>
      </c>
      <c r="Z1096" s="332" t="s">
        <v>546</v>
      </c>
      <c r="AC1096" s="332" t="s">
        <v>87</v>
      </c>
      <c r="AD1096" s="332" t="s">
        <v>384</v>
      </c>
      <c r="AE1096" s="332" t="s">
        <v>586</v>
      </c>
      <c r="AF1096" s="332" t="s">
        <v>205</v>
      </c>
      <c r="AG1096" s="332" t="s">
        <v>546</v>
      </c>
      <c r="AH1096" s="332" t="s">
        <v>265</v>
      </c>
      <c r="AI1096" s="332" t="s">
        <v>547</v>
      </c>
      <c r="AJ1096" s="332" t="s">
        <v>90</v>
      </c>
      <c r="AK1096" s="332" t="s">
        <v>504</v>
      </c>
      <c r="AL1096" s="331" t="s">
        <v>115</v>
      </c>
      <c r="AM1096" s="332" t="s">
        <v>394</v>
      </c>
      <c r="AN1096" s="332" t="s">
        <v>492</v>
      </c>
      <c r="AO1096" s="332" t="s">
        <v>608</v>
      </c>
      <c r="AP1096" s="332" t="s">
        <v>267</v>
      </c>
      <c r="AQ1096" s="332" t="s">
        <v>683</v>
      </c>
      <c r="AR1096" s="334" t="s">
        <v>567</v>
      </c>
      <c r="AS1096" s="332" t="s">
        <v>301</v>
      </c>
      <c r="AT1096" s="332" t="s">
        <v>75</v>
      </c>
      <c r="AU1096" s="332" t="s">
        <v>327</v>
      </c>
      <c r="AV1096" s="332" t="s">
        <v>638</v>
      </c>
      <c r="AW1096" s="332" t="s">
        <v>72</v>
      </c>
      <c r="AX1096" s="332" t="s">
        <v>389</v>
      </c>
      <c r="AY1096" s="332" t="s">
        <v>233</v>
      </c>
      <c r="AZ1096" s="332" t="s">
        <v>555</v>
      </c>
      <c r="BA1096" s="332" t="s">
        <v>618</v>
      </c>
      <c r="BD1096" s="193" t="s">
        <v>293</v>
      </c>
      <c r="BE1096" s="193" t="s">
        <v>144</v>
      </c>
      <c r="BF1096" s="193" t="s">
        <v>328</v>
      </c>
      <c r="BG1096" s="193" t="s">
        <v>323</v>
      </c>
      <c r="BH1096" s="193" t="s">
        <v>313</v>
      </c>
      <c r="BI1096" s="193" t="s">
        <v>320</v>
      </c>
      <c r="BJ1096" s="193" t="s">
        <v>315</v>
      </c>
      <c r="BK1096" s="193" t="s">
        <v>81</v>
      </c>
      <c r="BL1096" s="193" t="s">
        <v>317</v>
      </c>
      <c r="BM1096" s="335" t="s">
        <v>326</v>
      </c>
      <c r="BN1096" s="193" t="s">
        <v>319</v>
      </c>
      <c r="BO1096" s="193" t="s">
        <v>327</v>
      </c>
      <c r="BP1096" s="336" t="s">
        <v>322</v>
      </c>
      <c r="BQ1096" s="193" t="s">
        <v>312</v>
      </c>
      <c r="BR1096" s="193" t="s">
        <v>324</v>
      </c>
      <c r="BS1096" s="337" t="s">
        <v>314</v>
      </c>
      <c r="BT1096" s="193" t="s">
        <v>300</v>
      </c>
      <c r="BU1096" s="193" t="s">
        <v>316</v>
      </c>
      <c r="BV1096" s="193" t="s">
        <v>305</v>
      </c>
      <c r="BW1096" s="193" t="s">
        <v>287</v>
      </c>
      <c r="BX1096" s="193" t="s">
        <v>212</v>
      </c>
      <c r="BY1096" s="193" t="s">
        <v>321</v>
      </c>
      <c r="BZ1096" s="193" t="s">
        <v>311</v>
      </c>
      <c r="CA1096" s="193" t="s">
        <v>325</v>
      </c>
      <c r="CB1096" s="193" t="s">
        <v>318</v>
      </c>
    </row>
    <row r="1097" spans="2:80" x14ac:dyDescent="0.2">
      <c r="B1097" s="332" t="s">
        <v>533</v>
      </c>
      <c r="C1097" s="332" t="s">
        <v>675</v>
      </c>
      <c r="D1097" s="332" t="s">
        <v>657</v>
      </c>
      <c r="E1097" s="332" t="s">
        <v>267</v>
      </c>
      <c r="F1097" s="332" t="s">
        <v>394</v>
      </c>
      <c r="G1097" s="332" t="s">
        <v>612</v>
      </c>
      <c r="H1097" s="332" t="s">
        <v>139</v>
      </c>
      <c r="I1097" s="332" t="s">
        <v>142</v>
      </c>
      <c r="J1097" s="332" t="s">
        <v>449</v>
      </c>
      <c r="K1097" s="332" t="s">
        <v>572</v>
      </c>
      <c r="L1097" s="331" t="s">
        <v>681</v>
      </c>
      <c r="M1097" s="332" t="s">
        <v>342</v>
      </c>
      <c r="N1097" s="332" t="s">
        <v>425</v>
      </c>
      <c r="O1097" s="332" t="s">
        <v>589</v>
      </c>
      <c r="P1097" s="334" t="s">
        <v>305</v>
      </c>
      <c r="Q1097" s="332" t="s">
        <v>104</v>
      </c>
      <c r="R1097" s="332" t="s">
        <v>541</v>
      </c>
      <c r="S1097" s="332" t="s">
        <v>203</v>
      </c>
      <c r="T1097" s="332" t="s">
        <v>666</v>
      </c>
      <c r="U1097" s="332" t="s">
        <v>500</v>
      </c>
      <c r="V1097" s="332" t="s">
        <v>379</v>
      </c>
      <c r="W1097" s="332" t="s">
        <v>246</v>
      </c>
      <c r="X1097" s="332" t="s">
        <v>421</v>
      </c>
      <c r="Y1097" s="332" t="s">
        <v>701</v>
      </c>
      <c r="Z1097" s="332" t="s">
        <v>92</v>
      </c>
      <c r="AC1097" s="332" t="s">
        <v>443</v>
      </c>
      <c r="AD1097" s="332" t="s">
        <v>452</v>
      </c>
      <c r="AE1097" s="332" t="s">
        <v>575</v>
      </c>
      <c r="AF1097" s="332" t="s">
        <v>182</v>
      </c>
      <c r="AG1097" s="332" t="s">
        <v>537</v>
      </c>
      <c r="AH1097" s="332" t="s">
        <v>266</v>
      </c>
      <c r="AI1097" s="332" t="s">
        <v>592</v>
      </c>
      <c r="AJ1097" s="332" t="s">
        <v>610</v>
      </c>
      <c r="AK1097" s="332" t="s">
        <v>335</v>
      </c>
      <c r="AL1097" s="332" t="s">
        <v>491</v>
      </c>
      <c r="AM1097" s="331" t="s">
        <v>681</v>
      </c>
      <c r="AN1097" s="332" t="s">
        <v>578</v>
      </c>
      <c r="AO1097" s="332" t="s">
        <v>126</v>
      </c>
      <c r="AP1097" s="332" t="s">
        <v>342</v>
      </c>
      <c r="AQ1097" s="334" t="s">
        <v>535</v>
      </c>
      <c r="AR1097" s="332" t="s">
        <v>422</v>
      </c>
      <c r="AS1097" s="332" t="s">
        <v>314</v>
      </c>
      <c r="AT1097" s="332" t="s">
        <v>689</v>
      </c>
      <c r="AU1097" s="332" t="s">
        <v>332</v>
      </c>
      <c r="AV1097" s="332" t="s">
        <v>349</v>
      </c>
      <c r="AW1097" s="332" t="s">
        <v>700</v>
      </c>
      <c r="AX1097" s="332" t="s">
        <v>170</v>
      </c>
      <c r="AY1097" s="332" t="s">
        <v>446</v>
      </c>
      <c r="AZ1097" s="332" t="s">
        <v>338</v>
      </c>
      <c r="BA1097" s="332" t="s">
        <v>365</v>
      </c>
      <c r="BD1097" s="193" t="s">
        <v>224</v>
      </c>
      <c r="BE1097" s="193" t="s">
        <v>363</v>
      </c>
      <c r="BF1097" s="193" t="s">
        <v>555</v>
      </c>
      <c r="BG1097" s="193" t="s">
        <v>356</v>
      </c>
      <c r="BH1097" s="193" t="s">
        <v>656</v>
      </c>
      <c r="BI1097" s="193" t="s">
        <v>544</v>
      </c>
      <c r="BJ1097" s="193" t="s">
        <v>163</v>
      </c>
      <c r="BK1097" s="193" t="s">
        <v>650</v>
      </c>
      <c r="BL1097" s="193" t="s">
        <v>552</v>
      </c>
      <c r="BM1097" s="193" t="s">
        <v>394</v>
      </c>
      <c r="BN1097" s="335" t="s">
        <v>536</v>
      </c>
      <c r="BO1097" s="193" t="s">
        <v>400</v>
      </c>
      <c r="BP1097" s="336" t="s">
        <v>70</v>
      </c>
      <c r="BQ1097" s="193" t="s">
        <v>632</v>
      </c>
      <c r="BR1097" s="337" t="s">
        <v>668</v>
      </c>
      <c r="BS1097" s="193" t="s">
        <v>670</v>
      </c>
      <c r="BT1097" s="193" t="s">
        <v>506</v>
      </c>
      <c r="BU1097" s="193" t="s">
        <v>667</v>
      </c>
      <c r="BV1097" s="193" t="s">
        <v>335</v>
      </c>
      <c r="BW1097" s="193" t="s">
        <v>102</v>
      </c>
      <c r="BX1097" s="193" t="s">
        <v>594</v>
      </c>
      <c r="BY1097" s="193" t="s">
        <v>621</v>
      </c>
      <c r="BZ1097" s="193" t="s">
        <v>470</v>
      </c>
      <c r="CA1097" s="193" t="s">
        <v>663</v>
      </c>
      <c r="CB1097" s="193" t="s">
        <v>278</v>
      </c>
    </row>
    <row r="1098" spans="2:80" x14ac:dyDescent="0.2">
      <c r="B1098" s="332" t="s">
        <v>645</v>
      </c>
      <c r="C1098" s="332" t="s">
        <v>445</v>
      </c>
      <c r="D1098" s="332" t="s">
        <v>564</v>
      </c>
      <c r="E1098" s="332" t="s">
        <v>672</v>
      </c>
      <c r="F1098" s="332" t="s">
        <v>582</v>
      </c>
      <c r="G1098" s="332" t="s">
        <v>388</v>
      </c>
      <c r="H1098" s="332" t="s">
        <v>619</v>
      </c>
      <c r="I1098" s="332" t="s">
        <v>639</v>
      </c>
      <c r="J1098" s="332" t="s">
        <v>201</v>
      </c>
      <c r="K1098" s="332" t="s">
        <v>272</v>
      </c>
      <c r="L1098" s="332" t="s">
        <v>570</v>
      </c>
      <c r="M1098" s="331" t="s">
        <v>112</v>
      </c>
      <c r="N1098" s="332" t="s">
        <v>677</v>
      </c>
      <c r="O1098" s="334" t="s">
        <v>156</v>
      </c>
      <c r="P1098" s="332" t="s">
        <v>503</v>
      </c>
      <c r="Q1098" s="332" t="s">
        <v>663</v>
      </c>
      <c r="R1098" s="332" t="s">
        <v>530</v>
      </c>
      <c r="S1098" s="332" t="s">
        <v>241</v>
      </c>
      <c r="T1098" s="332" t="s">
        <v>433</v>
      </c>
      <c r="U1098" s="332" t="s">
        <v>262</v>
      </c>
      <c r="V1098" s="332" t="s">
        <v>693</v>
      </c>
      <c r="W1098" s="332" t="s">
        <v>228</v>
      </c>
      <c r="X1098" s="332" t="s">
        <v>133</v>
      </c>
      <c r="Y1098" s="332" t="s">
        <v>186</v>
      </c>
      <c r="Z1098" s="332" t="s">
        <v>459</v>
      </c>
      <c r="AC1098" s="332" t="s">
        <v>506</v>
      </c>
      <c r="AD1098" s="332" t="s">
        <v>599</v>
      </c>
      <c r="AE1098" s="332" t="s">
        <v>287</v>
      </c>
      <c r="AF1098" s="332" t="s">
        <v>516</v>
      </c>
      <c r="AG1098" s="332" t="s">
        <v>413</v>
      </c>
      <c r="AH1098" s="332" t="s">
        <v>511</v>
      </c>
      <c r="AI1098" s="332" t="s">
        <v>588</v>
      </c>
      <c r="AJ1098" s="332" t="s">
        <v>275</v>
      </c>
      <c r="AK1098" s="332" t="s">
        <v>124</v>
      </c>
      <c r="AL1098" s="332" t="s">
        <v>647</v>
      </c>
      <c r="AM1098" s="332" t="s">
        <v>503</v>
      </c>
      <c r="AN1098" s="331" t="s">
        <v>112</v>
      </c>
      <c r="AO1098" s="332" t="s">
        <v>283</v>
      </c>
      <c r="AP1098" s="334" t="s">
        <v>691</v>
      </c>
      <c r="AQ1098" s="332" t="s">
        <v>643</v>
      </c>
      <c r="AR1098" s="332" t="s">
        <v>232</v>
      </c>
      <c r="AS1098" s="332" t="s">
        <v>682</v>
      </c>
      <c r="AT1098" s="332" t="s">
        <v>271</v>
      </c>
      <c r="AU1098" s="332" t="s">
        <v>525</v>
      </c>
      <c r="AV1098" s="332" t="s">
        <v>255</v>
      </c>
      <c r="AW1098" s="332" t="s">
        <v>198</v>
      </c>
      <c r="AX1098" s="332" t="s">
        <v>496</v>
      </c>
      <c r="AY1098" s="332" t="s">
        <v>279</v>
      </c>
      <c r="AZ1098" s="332" t="s">
        <v>694</v>
      </c>
      <c r="BA1098" s="332" t="s">
        <v>295</v>
      </c>
      <c r="BD1098" s="193" t="s">
        <v>198</v>
      </c>
      <c r="BE1098" s="193" t="s">
        <v>177</v>
      </c>
      <c r="BF1098" s="193" t="s">
        <v>182</v>
      </c>
      <c r="BG1098" s="193" t="s">
        <v>195</v>
      </c>
      <c r="BH1098" s="193" t="s">
        <v>172</v>
      </c>
      <c r="BI1098" s="193" t="s">
        <v>193</v>
      </c>
      <c r="BJ1098" s="193" t="s">
        <v>188</v>
      </c>
      <c r="BK1098" s="193" t="s">
        <v>200</v>
      </c>
      <c r="BL1098" s="193" t="s">
        <v>190</v>
      </c>
      <c r="BM1098" s="193" t="s">
        <v>203</v>
      </c>
      <c r="BN1098" s="193" t="s">
        <v>192</v>
      </c>
      <c r="BO1098" s="335" t="s">
        <v>205</v>
      </c>
      <c r="BP1098" s="336" t="s">
        <v>194</v>
      </c>
      <c r="BQ1098" s="337" t="s">
        <v>165</v>
      </c>
      <c r="BR1098" s="193" t="s">
        <v>197</v>
      </c>
      <c r="BS1098" s="193" t="s">
        <v>153</v>
      </c>
      <c r="BT1098" s="193" t="s">
        <v>199</v>
      </c>
      <c r="BU1098" s="193" t="s">
        <v>189</v>
      </c>
      <c r="BV1098" s="193" t="s">
        <v>202</v>
      </c>
      <c r="BW1098" s="193" t="s">
        <v>196</v>
      </c>
      <c r="BX1098" s="193" t="s">
        <v>204</v>
      </c>
      <c r="BY1098" s="193" t="s">
        <v>85</v>
      </c>
      <c r="BZ1098" s="193" t="s">
        <v>187</v>
      </c>
      <c r="CA1098" s="193" t="s">
        <v>201</v>
      </c>
      <c r="CB1098" s="193" t="s">
        <v>191</v>
      </c>
    </row>
    <row r="1099" spans="2:80" x14ac:dyDescent="0.2">
      <c r="B1099" s="332" t="s">
        <v>687</v>
      </c>
      <c r="C1099" s="332" t="s">
        <v>608</v>
      </c>
      <c r="D1099" s="332" t="s">
        <v>218</v>
      </c>
      <c r="E1099" s="332" t="s">
        <v>404</v>
      </c>
      <c r="F1099" s="332" t="s">
        <v>418</v>
      </c>
      <c r="G1099" s="332" t="s">
        <v>2</v>
      </c>
      <c r="H1099" s="332" t="s">
        <v>70</v>
      </c>
      <c r="I1099" s="332" t="s">
        <v>471</v>
      </c>
      <c r="J1099" s="332" t="s">
        <v>652</v>
      </c>
      <c r="K1099" s="332" t="s">
        <v>580</v>
      </c>
      <c r="L1099" s="332" t="s">
        <v>283</v>
      </c>
      <c r="M1099" s="332" t="s">
        <v>382</v>
      </c>
      <c r="N1099" s="331" t="s">
        <v>617</v>
      </c>
      <c r="O1099" s="332" t="s">
        <v>126</v>
      </c>
      <c r="P1099" s="332" t="s">
        <v>684</v>
      </c>
      <c r="Q1099" s="332" t="s">
        <v>510</v>
      </c>
      <c r="R1099" s="332" t="s">
        <v>321</v>
      </c>
      <c r="S1099" s="332" t="s">
        <v>674</v>
      </c>
      <c r="T1099" s="332" t="s">
        <v>562</v>
      </c>
      <c r="U1099" s="332" t="s">
        <v>145</v>
      </c>
      <c r="V1099" s="332" t="s">
        <v>114</v>
      </c>
      <c r="W1099" s="332" t="s">
        <v>493</v>
      </c>
      <c r="X1099" s="332" t="s">
        <v>695</v>
      </c>
      <c r="Y1099" s="332" t="s">
        <v>347</v>
      </c>
      <c r="Z1099" s="332" t="s">
        <v>194</v>
      </c>
      <c r="AC1099" s="332" t="s">
        <v>94</v>
      </c>
      <c r="AD1099" s="332" t="s">
        <v>428</v>
      </c>
      <c r="AE1099" s="332" t="s">
        <v>560</v>
      </c>
      <c r="AF1099" s="332" t="s">
        <v>622</v>
      </c>
      <c r="AG1099" s="332" t="s">
        <v>401</v>
      </c>
      <c r="AH1099" s="332" t="s">
        <v>79</v>
      </c>
      <c r="AI1099" s="332" t="s">
        <v>434</v>
      </c>
      <c r="AJ1099" s="332" t="s">
        <v>613</v>
      </c>
      <c r="AK1099" s="332" t="s">
        <v>642</v>
      </c>
      <c r="AL1099" s="332" t="s">
        <v>300</v>
      </c>
      <c r="AM1099" s="332" t="s">
        <v>89</v>
      </c>
      <c r="AN1099" s="332" t="s">
        <v>425</v>
      </c>
      <c r="AO1099" s="331" t="s">
        <v>617</v>
      </c>
      <c r="AP1099" s="332" t="s">
        <v>249</v>
      </c>
      <c r="AQ1099" s="332" t="s">
        <v>677</v>
      </c>
      <c r="AR1099" s="332" t="s">
        <v>74</v>
      </c>
      <c r="AS1099" s="332" t="s">
        <v>289</v>
      </c>
      <c r="AT1099" s="332" t="s">
        <v>195</v>
      </c>
      <c r="AU1099" s="332" t="s">
        <v>679</v>
      </c>
      <c r="AV1099" s="332" t="s">
        <v>460</v>
      </c>
      <c r="AW1099" s="332" t="s">
        <v>84</v>
      </c>
      <c r="AX1099" s="332" t="s">
        <v>136</v>
      </c>
      <c r="AY1099" s="332" t="s">
        <v>102</v>
      </c>
      <c r="AZ1099" s="332" t="s">
        <v>403</v>
      </c>
      <c r="BA1099" s="332" t="s">
        <v>696</v>
      </c>
      <c r="BD1099" s="343" t="s">
        <v>174</v>
      </c>
      <c r="BE1099" s="343" t="s">
        <v>603</v>
      </c>
      <c r="BF1099" s="343" t="s">
        <v>179</v>
      </c>
      <c r="BG1099" s="343" t="s">
        <v>184</v>
      </c>
      <c r="BH1099" s="343" t="s">
        <v>143</v>
      </c>
      <c r="BI1099" s="343" t="s">
        <v>75</v>
      </c>
      <c r="BJ1099" s="343" t="s">
        <v>551</v>
      </c>
      <c r="BK1099" s="343" t="s">
        <v>545</v>
      </c>
      <c r="BL1099" s="343" t="s">
        <v>538</v>
      </c>
      <c r="BM1099" s="343" t="s">
        <v>612</v>
      </c>
      <c r="BN1099" s="343" t="s">
        <v>627</v>
      </c>
      <c r="BO1099" s="343" t="s">
        <v>338</v>
      </c>
      <c r="BP1099" s="335" t="s">
        <v>617</v>
      </c>
      <c r="BQ1099" s="343" t="s">
        <v>481</v>
      </c>
      <c r="BR1099" s="343" t="s">
        <v>232</v>
      </c>
      <c r="BS1099" s="343" t="s">
        <v>473</v>
      </c>
      <c r="BT1099" s="343" t="s">
        <v>101</v>
      </c>
      <c r="BU1099" s="343" t="s">
        <v>282</v>
      </c>
      <c r="BV1099" s="343" t="s">
        <v>595</v>
      </c>
      <c r="BW1099" s="343" t="s">
        <v>628</v>
      </c>
      <c r="BX1099" s="343" t="s">
        <v>629</v>
      </c>
      <c r="BY1099" s="343" t="s">
        <v>436</v>
      </c>
      <c r="BZ1099" s="343" t="s">
        <v>626</v>
      </c>
      <c r="CA1099" s="343" t="s">
        <v>228</v>
      </c>
      <c r="CB1099" s="343" t="s">
        <v>574</v>
      </c>
    </row>
    <row r="1100" spans="2:80" x14ac:dyDescent="0.2">
      <c r="B1100" s="332" t="s">
        <v>435</v>
      </c>
      <c r="C1100" s="332" t="s">
        <v>457</v>
      </c>
      <c r="D1100" s="332" t="s">
        <v>664</v>
      </c>
      <c r="E1100" s="332" t="s">
        <v>603</v>
      </c>
      <c r="F1100" s="332" t="s">
        <v>99</v>
      </c>
      <c r="G1100" s="332" t="s">
        <v>596</v>
      </c>
      <c r="H1100" s="332" t="s">
        <v>584</v>
      </c>
      <c r="I1100" s="332" t="s">
        <v>319</v>
      </c>
      <c r="J1100" s="332" t="s">
        <v>1</v>
      </c>
      <c r="K1100" s="332" t="s">
        <v>488</v>
      </c>
      <c r="L1100" s="332" t="s">
        <v>177</v>
      </c>
      <c r="M1100" s="334" t="s">
        <v>691</v>
      </c>
      <c r="N1100" s="332" t="s">
        <v>89</v>
      </c>
      <c r="O1100" s="331" t="s">
        <v>465</v>
      </c>
      <c r="P1100" s="332" t="s">
        <v>643</v>
      </c>
      <c r="Q1100" s="332" t="s">
        <v>415</v>
      </c>
      <c r="R1100" s="332" t="s">
        <v>175</v>
      </c>
      <c r="S1100" s="332" t="s">
        <v>393</v>
      </c>
      <c r="T1100" s="332" t="s">
        <v>370</v>
      </c>
      <c r="U1100" s="332" t="s">
        <v>686</v>
      </c>
      <c r="V1100" s="332" t="s">
        <v>159</v>
      </c>
      <c r="W1100" s="332" t="s">
        <v>254</v>
      </c>
      <c r="X1100" s="332" t="s">
        <v>363</v>
      </c>
      <c r="Y1100" s="332" t="s">
        <v>524</v>
      </c>
      <c r="Z1100" s="332" t="s">
        <v>699</v>
      </c>
      <c r="AC1100" s="332" t="s">
        <v>528</v>
      </c>
      <c r="AD1100" s="332" t="s">
        <v>161</v>
      </c>
      <c r="AE1100" s="332" t="s">
        <v>549</v>
      </c>
      <c r="AF1100" s="332" t="s">
        <v>468</v>
      </c>
      <c r="AG1100" s="332" t="s">
        <v>637</v>
      </c>
      <c r="AH1100" s="332" t="s">
        <v>566</v>
      </c>
      <c r="AI1100" s="332" t="s">
        <v>146</v>
      </c>
      <c r="AJ1100" s="332" t="s">
        <v>108</v>
      </c>
      <c r="AK1100" s="332" t="s">
        <v>456</v>
      </c>
      <c r="AL1100" s="332" t="s">
        <v>627</v>
      </c>
      <c r="AM1100" s="332" t="s">
        <v>570</v>
      </c>
      <c r="AN1100" s="334" t="s">
        <v>156</v>
      </c>
      <c r="AO1100" s="332" t="s">
        <v>684</v>
      </c>
      <c r="AP1100" s="331" t="s">
        <v>465</v>
      </c>
      <c r="AQ1100" s="332" t="s">
        <v>177</v>
      </c>
      <c r="AR1100" s="332" t="s">
        <v>134</v>
      </c>
      <c r="AS1100" s="332" t="s">
        <v>141</v>
      </c>
      <c r="AT1100" s="332" t="s">
        <v>494</v>
      </c>
      <c r="AU1100" s="332" t="s">
        <v>95</v>
      </c>
      <c r="AV1100" s="332" t="s">
        <v>667</v>
      </c>
      <c r="AW1100" s="332" t="s">
        <v>354</v>
      </c>
      <c r="AX1100" s="332" t="s">
        <v>151</v>
      </c>
      <c r="AY1100" s="332" t="s">
        <v>697</v>
      </c>
      <c r="AZ1100" s="332" t="s">
        <v>316</v>
      </c>
      <c r="BA1100" s="332" t="s">
        <v>550</v>
      </c>
      <c r="BD1100" s="193" t="s">
        <v>450</v>
      </c>
      <c r="BE1100" s="193" t="s">
        <v>175</v>
      </c>
      <c r="BF1100" s="193" t="s">
        <v>593</v>
      </c>
      <c r="BG1100" s="193" t="s">
        <v>180</v>
      </c>
      <c r="BH1100" s="193" t="s">
        <v>185</v>
      </c>
      <c r="BI1100" s="193" t="s">
        <v>430</v>
      </c>
      <c r="BJ1100" s="193" t="s">
        <v>485</v>
      </c>
      <c r="BK1100" s="193" t="s">
        <v>219</v>
      </c>
      <c r="BL1100" s="193" t="s">
        <v>477</v>
      </c>
      <c r="BM1100" s="193" t="s">
        <v>701</v>
      </c>
      <c r="BN1100" s="193" t="s">
        <v>292</v>
      </c>
      <c r="BO1100" s="337" t="s">
        <v>392</v>
      </c>
      <c r="BP1100" s="336" t="s">
        <v>687</v>
      </c>
      <c r="BQ1100" s="335" t="s">
        <v>158</v>
      </c>
      <c r="BR1100" s="193" t="s">
        <v>518</v>
      </c>
      <c r="BS1100" s="193" t="s">
        <v>630</v>
      </c>
      <c r="BT1100" s="193" t="s">
        <v>600</v>
      </c>
      <c r="BU1100" s="193" t="s">
        <v>171</v>
      </c>
      <c r="BV1100" s="193" t="s">
        <v>678</v>
      </c>
      <c r="BW1100" s="193" t="s">
        <v>90</v>
      </c>
      <c r="BX1100" s="193" t="s">
        <v>332</v>
      </c>
      <c r="BY1100" s="193" t="s">
        <v>613</v>
      </c>
      <c r="BZ1100" s="193" t="s">
        <v>692</v>
      </c>
      <c r="CA1100" s="193" t="s">
        <v>503</v>
      </c>
      <c r="CB1100" s="193" t="s">
        <v>637</v>
      </c>
    </row>
    <row r="1101" spans="2:80" x14ac:dyDescent="0.2">
      <c r="B1101" s="332" t="s">
        <v>624</v>
      </c>
      <c r="C1101" s="332" t="s">
        <v>153</v>
      </c>
      <c r="D1101" s="332" t="s">
        <v>484</v>
      </c>
      <c r="E1101" s="332" t="s">
        <v>492</v>
      </c>
      <c r="F1101" s="332" t="s">
        <v>683</v>
      </c>
      <c r="G1101" s="332" t="s">
        <v>291</v>
      </c>
      <c r="H1101" s="332" t="s">
        <v>410</v>
      </c>
      <c r="I1101" s="332" t="s">
        <v>630</v>
      </c>
      <c r="J1101" s="332" t="s">
        <v>602</v>
      </c>
      <c r="K1101" s="332" t="s">
        <v>368</v>
      </c>
      <c r="L1101" s="334" t="s">
        <v>535</v>
      </c>
      <c r="M1101" s="332" t="s">
        <v>578</v>
      </c>
      <c r="N1101" s="332" t="s">
        <v>249</v>
      </c>
      <c r="O1101" s="332" t="s">
        <v>670</v>
      </c>
      <c r="P1101" s="331" t="s">
        <v>221</v>
      </c>
      <c r="Q1101" s="332" t="s">
        <v>118</v>
      </c>
      <c r="R1101" s="332" t="s">
        <v>671</v>
      </c>
      <c r="S1101" s="332" t="s">
        <v>454</v>
      </c>
      <c r="T1101" s="332" t="s">
        <v>78</v>
      </c>
      <c r="U1101" s="332" t="s">
        <v>473</v>
      </c>
      <c r="V1101" s="332" t="s">
        <v>556</v>
      </c>
      <c r="W1101" s="332" t="s">
        <v>698</v>
      </c>
      <c r="X1101" s="332" t="s">
        <v>285</v>
      </c>
      <c r="Y1101" s="332" t="s">
        <v>313</v>
      </c>
      <c r="Z1101" s="332" t="s">
        <v>307</v>
      </c>
      <c r="AC1101" s="332" t="s">
        <v>653</v>
      </c>
      <c r="AD1101" s="332" t="s">
        <v>481</v>
      </c>
      <c r="AE1101" s="332" t="s">
        <v>385</v>
      </c>
      <c r="AF1101" s="332" t="s">
        <v>498</v>
      </c>
      <c r="AG1101" s="332" t="s">
        <v>121</v>
      </c>
      <c r="AH1101" s="332" t="s">
        <v>661</v>
      </c>
      <c r="AI1101" s="332" t="s">
        <v>172</v>
      </c>
      <c r="AJ1101" s="332" t="s">
        <v>391</v>
      </c>
      <c r="AK1101" s="332" t="s">
        <v>631</v>
      </c>
      <c r="AL1101" s="332" t="s">
        <v>213</v>
      </c>
      <c r="AM1101" s="334" t="s">
        <v>305</v>
      </c>
      <c r="AN1101" s="332" t="s">
        <v>670</v>
      </c>
      <c r="AO1101" s="332" t="s">
        <v>382</v>
      </c>
      <c r="AP1101" s="332" t="s">
        <v>589</v>
      </c>
      <c r="AQ1101" s="331" t="s">
        <v>221</v>
      </c>
      <c r="AR1101" s="332" t="s">
        <v>662</v>
      </c>
      <c r="AS1101" s="332" t="s">
        <v>557</v>
      </c>
      <c r="AT1101" s="332" t="s">
        <v>167</v>
      </c>
      <c r="AU1101" s="332" t="s">
        <v>380</v>
      </c>
      <c r="AV1101" s="332" t="s">
        <v>209</v>
      </c>
      <c r="AW1101" s="332" t="s">
        <v>462</v>
      </c>
      <c r="AX1101" s="332" t="s">
        <v>692</v>
      </c>
      <c r="AY1101" s="332" t="s">
        <v>258</v>
      </c>
      <c r="AZ1101" s="332" t="s">
        <v>234</v>
      </c>
      <c r="BA1101" s="332" t="s">
        <v>216</v>
      </c>
      <c r="BD1101" s="193" t="s">
        <v>247</v>
      </c>
      <c r="BE1101" s="193" t="s">
        <v>488</v>
      </c>
      <c r="BF1101" s="193" t="s">
        <v>240</v>
      </c>
      <c r="BG1101" s="193" t="s">
        <v>80</v>
      </c>
      <c r="BH1101" s="193" t="s">
        <v>243</v>
      </c>
      <c r="BI1101" s="193" t="s">
        <v>560</v>
      </c>
      <c r="BJ1101" s="193" t="s">
        <v>557</v>
      </c>
      <c r="BK1101" s="193" t="s">
        <v>511</v>
      </c>
      <c r="BL1101" s="193" t="s">
        <v>550</v>
      </c>
      <c r="BM1101" s="193" t="s">
        <v>342</v>
      </c>
      <c r="BN1101" s="337" t="s">
        <v>286</v>
      </c>
      <c r="BO1101" s="193" t="s">
        <v>350</v>
      </c>
      <c r="BP1101" s="336" t="s">
        <v>562</v>
      </c>
      <c r="BQ1101" s="193" t="s">
        <v>475</v>
      </c>
      <c r="BR1101" s="335" t="s">
        <v>563</v>
      </c>
      <c r="BS1101" s="193" t="s">
        <v>556</v>
      </c>
      <c r="BT1101" s="193" t="s">
        <v>211</v>
      </c>
      <c r="BU1101" s="193" t="s">
        <v>558</v>
      </c>
      <c r="BV1101" s="193" t="s">
        <v>103</v>
      </c>
      <c r="BW1101" s="193" t="s">
        <v>424</v>
      </c>
      <c r="BX1101" s="193" t="s">
        <v>387</v>
      </c>
      <c r="BY1101" s="193" t="s">
        <v>561</v>
      </c>
      <c r="BZ1101" s="193" t="s">
        <v>148</v>
      </c>
      <c r="CA1101" s="193" t="s">
        <v>564</v>
      </c>
      <c r="CB1101" s="193" t="s">
        <v>559</v>
      </c>
    </row>
    <row r="1102" spans="2:80" x14ac:dyDescent="0.2">
      <c r="B1102" s="332" t="s">
        <v>137</v>
      </c>
      <c r="C1102" s="332" t="s">
        <v>515</v>
      </c>
      <c r="D1102" s="332" t="s">
        <v>463</v>
      </c>
      <c r="E1102" s="332" t="s">
        <v>281</v>
      </c>
      <c r="F1102" s="332" t="s">
        <v>179</v>
      </c>
      <c r="G1102" s="332" t="s">
        <v>240</v>
      </c>
      <c r="H1102" s="332" t="s">
        <v>623</v>
      </c>
      <c r="I1102" s="332" t="s">
        <v>147</v>
      </c>
      <c r="J1102" s="332" t="s">
        <v>327</v>
      </c>
      <c r="K1102" s="334" t="s">
        <v>567</v>
      </c>
      <c r="L1102" s="332" t="s">
        <v>443</v>
      </c>
      <c r="M1102" s="332" t="s">
        <v>182</v>
      </c>
      <c r="N1102" s="332" t="s">
        <v>428</v>
      </c>
      <c r="O1102" s="332" t="s">
        <v>498</v>
      </c>
      <c r="P1102" s="332" t="s">
        <v>653</v>
      </c>
      <c r="Q1102" s="331" t="s">
        <v>220</v>
      </c>
      <c r="R1102" s="332" t="s">
        <v>420</v>
      </c>
      <c r="S1102" s="332" t="s">
        <v>593</v>
      </c>
      <c r="T1102" s="332" t="s">
        <v>169</v>
      </c>
      <c r="U1102" s="332" t="s">
        <v>378</v>
      </c>
      <c r="V1102" s="332" t="s">
        <v>472</v>
      </c>
      <c r="W1102" s="332" t="s">
        <v>651</v>
      </c>
      <c r="X1102" s="332" t="s">
        <v>96</v>
      </c>
      <c r="Y1102" s="332" t="s">
        <v>555</v>
      </c>
      <c r="Z1102" s="332" t="s">
        <v>72</v>
      </c>
      <c r="AC1102" s="332" t="s">
        <v>299</v>
      </c>
      <c r="AD1102" s="332" t="s">
        <v>148</v>
      </c>
      <c r="AE1102" s="332" t="s">
        <v>542</v>
      </c>
      <c r="AF1102" s="332" t="s">
        <v>381</v>
      </c>
      <c r="AG1102" s="332" t="s">
        <v>447</v>
      </c>
      <c r="AH1102" s="332" t="s">
        <v>212</v>
      </c>
      <c r="AI1102" s="332" t="s">
        <v>489</v>
      </c>
      <c r="AJ1102" s="332" t="s">
        <v>628</v>
      </c>
      <c r="AK1102" s="332" t="s">
        <v>540</v>
      </c>
      <c r="AL1102" s="334" t="s">
        <v>230</v>
      </c>
      <c r="AM1102" s="332" t="s">
        <v>379</v>
      </c>
      <c r="AN1102" s="332" t="s">
        <v>698</v>
      </c>
      <c r="AO1102" s="332" t="s">
        <v>347</v>
      </c>
      <c r="AP1102" s="332" t="s">
        <v>246</v>
      </c>
      <c r="AQ1102" s="332" t="s">
        <v>556</v>
      </c>
      <c r="AR1102" s="331" t="s">
        <v>220</v>
      </c>
      <c r="AS1102" s="332" t="s">
        <v>351</v>
      </c>
      <c r="AT1102" s="332" t="s">
        <v>193</v>
      </c>
      <c r="AU1102" s="332" t="s">
        <v>420</v>
      </c>
      <c r="AV1102" s="332" t="s">
        <v>641</v>
      </c>
      <c r="AW1102" s="332" t="s">
        <v>137</v>
      </c>
      <c r="AX1102" s="332" t="s">
        <v>158</v>
      </c>
      <c r="AY1102" s="332" t="s">
        <v>360</v>
      </c>
      <c r="AZ1102" s="332" t="s">
        <v>515</v>
      </c>
      <c r="BA1102" s="332" t="s">
        <v>412</v>
      </c>
      <c r="BD1102" s="193" t="s">
        <v>294</v>
      </c>
      <c r="BE1102" s="193" t="s">
        <v>688</v>
      </c>
      <c r="BF1102" s="193" t="s">
        <v>162</v>
      </c>
      <c r="BG1102" s="193" t="s">
        <v>652</v>
      </c>
      <c r="BH1102" s="193" t="s">
        <v>638</v>
      </c>
      <c r="BI1102" s="193" t="s">
        <v>697</v>
      </c>
      <c r="BJ1102" s="193" t="s">
        <v>535</v>
      </c>
      <c r="BK1102" s="193" t="s">
        <v>599</v>
      </c>
      <c r="BL1102" s="193" t="s">
        <v>74</v>
      </c>
      <c r="BM1102" s="337" t="s">
        <v>631</v>
      </c>
      <c r="BN1102" s="193" t="s">
        <v>615</v>
      </c>
      <c r="BO1102" s="193" t="s">
        <v>244</v>
      </c>
      <c r="BP1102" s="336" t="s">
        <v>248</v>
      </c>
      <c r="BQ1102" s="193" t="s">
        <v>489</v>
      </c>
      <c r="BR1102" s="193" t="s">
        <v>241</v>
      </c>
      <c r="BS1102" s="335" t="s">
        <v>277</v>
      </c>
      <c r="BT1102" s="193" t="s">
        <v>513</v>
      </c>
      <c r="BU1102" s="193" t="s">
        <v>699</v>
      </c>
      <c r="BV1102" s="193" t="s">
        <v>472</v>
      </c>
      <c r="BW1102" s="193" t="s">
        <v>520</v>
      </c>
      <c r="BX1102" s="193" t="s">
        <v>675</v>
      </c>
      <c r="BY1102" s="193" t="s">
        <v>223</v>
      </c>
      <c r="BZ1102" s="193" t="s">
        <v>441</v>
      </c>
      <c r="CA1102" s="193" t="s">
        <v>164</v>
      </c>
      <c r="CB1102" s="193" t="s">
        <v>432</v>
      </c>
    </row>
    <row r="1103" spans="2:80" x14ac:dyDescent="0.2">
      <c r="B1103" s="332" t="s">
        <v>86</v>
      </c>
      <c r="C1103" s="332" t="s">
        <v>242</v>
      </c>
      <c r="D1103" s="332" t="s">
        <v>199</v>
      </c>
      <c r="E1103" s="332" t="s">
        <v>479</v>
      </c>
      <c r="F1103" s="332" t="s">
        <v>497</v>
      </c>
      <c r="G1103" s="332" t="s">
        <v>376</v>
      </c>
      <c r="H1103" s="332" t="s">
        <v>614</v>
      </c>
      <c r="I1103" s="332" t="s">
        <v>355</v>
      </c>
      <c r="J1103" s="334" t="s">
        <v>600</v>
      </c>
      <c r="K1103" s="332" t="s">
        <v>276</v>
      </c>
      <c r="L1103" s="332" t="s">
        <v>528</v>
      </c>
      <c r="M1103" s="332" t="s">
        <v>599</v>
      </c>
      <c r="N1103" s="332" t="s">
        <v>401</v>
      </c>
      <c r="O1103" s="332" t="s">
        <v>161</v>
      </c>
      <c r="P1103" s="332" t="s">
        <v>506</v>
      </c>
      <c r="Q1103" s="332" t="s">
        <v>101</v>
      </c>
      <c r="R1103" s="331" t="s">
        <v>131</v>
      </c>
      <c r="S1103" s="332" t="s">
        <v>4</v>
      </c>
      <c r="T1103" s="332" t="s">
        <v>437</v>
      </c>
      <c r="U1103" s="332" t="s">
        <v>633</v>
      </c>
      <c r="V1103" s="332" t="s">
        <v>522</v>
      </c>
      <c r="W1103" s="332" t="s">
        <v>211</v>
      </c>
      <c r="X1103" s="332" t="s">
        <v>539</v>
      </c>
      <c r="Y1103" s="332" t="s">
        <v>587</v>
      </c>
      <c r="Z1103" s="332" t="s">
        <v>293</v>
      </c>
      <c r="AC1103" s="332" t="s">
        <v>521</v>
      </c>
      <c r="AD1103" s="332" t="s">
        <v>474</v>
      </c>
      <c r="AE1103" s="332" t="s">
        <v>196</v>
      </c>
      <c r="AF1103" s="332" t="s">
        <v>357</v>
      </c>
      <c r="AG1103" s="332" t="s">
        <v>337</v>
      </c>
      <c r="AH1103" s="332" t="s">
        <v>97</v>
      </c>
      <c r="AI1103" s="332" t="s">
        <v>611</v>
      </c>
      <c r="AJ1103" s="332" t="s">
        <v>508</v>
      </c>
      <c r="AK1103" s="334" t="s">
        <v>190</v>
      </c>
      <c r="AL1103" s="332" t="s">
        <v>408</v>
      </c>
      <c r="AM1103" s="332" t="s">
        <v>459</v>
      </c>
      <c r="AN1103" s="332" t="s">
        <v>228</v>
      </c>
      <c r="AO1103" s="332" t="s">
        <v>114</v>
      </c>
      <c r="AP1103" s="332" t="s">
        <v>254</v>
      </c>
      <c r="AQ1103" s="332" t="s">
        <v>699</v>
      </c>
      <c r="AR1103" s="332" t="s">
        <v>633</v>
      </c>
      <c r="AS1103" s="331" t="s">
        <v>131</v>
      </c>
      <c r="AT1103" s="332" t="s">
        <v>0</v>
      </c>
      <c r="AU1103" s="332" t="s">
        <v>278</v>
      </c>
      <c r="AV1103" s="332" t="s">
        <v>237</v>
      </c>
      <c r="AW1103" s="332" t="s">
        <v>497</v>
      </c>
      <c r="AX1103" s="332" t="s">
        <v>242</v>
      </c>
      <c r="AY1103" s="332" t="s">
        <v>544</v>
      </c>
      <c r="AZ1103" s="332" t="s">
        <v>317</v>
      </c>
      <c r="BA1103" s="332" t="s">
        <v>343</v>
      </c>
      <c r="BD1103" s="193" t="s">
        <v>495</v>
      </c>
      <c r="BE1103" s="193" t="s">
        <v>352</v>
      </c>
      <c r="BF1103" s="193" t="s">
        <v>467</v>
      </c>
      <c r="BG1103" s="193" t="s">
        <v>493</v>
      </c>
      <c r="BH1103" s="193" t="s">
        <v>270</v>
      </c>
      <c r="BI1103" s="193" t="s">
        <v>215</v>
      </c>
      <c r="BJ1103" s="193" t="s">
        <v>492</v>
      </c>
      <c r="BK1103" s="193" t="s">
        <v>497</v>
      </c>
      <c r="BL1103" s="337" t="s">
        <v>427</v>
      </c>
      <c r="BM1103" s="193" t="s">
        <v>499</v>
      </c>
      <c r="BN1103" s="193" t="s">
        <v>106</v>
      </c>
      <c r="BO1103" s="193" t="s">
        <v>152</v>
      </c>
      <c r="BP1103" s="336" t="s">
        <v>110</v>
      </c>
      <c r="BQ1103" s="193" t="s">
        <v>115</v>
      </c>
      <c r="BR1103" s="193" t="s">
        <v>388</v>
      </c>
      <c r="BS1103" s="193" t="s">
        <v>491</v>
      </c>
      <c r="BT1103" s="335" t="s">
        <v>496</v>
      </c>
      <c r="BU1103" s="193" t="s">
        <v>89</v>
      </c>
      <c r="BV1103" s="193" t="s">
        <v>498</v>
      </c>
      <c r="BW1103" s="193" t="s">
        <v>494</v>
      </c>
      <c r="BX1103" s="193" t="s">
        <v>500</v>
      </c>
      <c r="BY1103" s="193" t="s">
        <v>0</v>
      </c>
      <c r="BZ1103" s="193" t="s">
        <v>490</v>
      </c>
      <c r="CA1103" s="193" t="s">
        <v>344</v>
      </c>
      <c r="CB1103" s="193" t="s">
        <v>166</v>
      </c>
    </row>
    <row r="1104" spans="2:80" x14ac:dyDescent="0.2">
      <c r="B1104" s="332" t="s">
        <v>544</v>
      </c>
      <c r="C1104" s="332" t="s">
        <v>527</v>
      </c>
      <c r="D1104" s="332" t="s">
        <v>223</v>
      </c>
      <c r="E1104" s="332" t="s">
        <v>360</v>
      </c>
      <c r="F1104" s="332" t="s">
        <v>259</v>
      </c>
      <c r="G1104" s="332" t="s">
        <v>577</v>
      </c>
      <c r="H1104" s="332" t="s">
        <v>75</v>
      </c>
      <c r="I1104" s="334" t="s">
        <v>129</v>
      </c>
      <c r="J1104" s="332" t="s">
        <v>648</v>
      </c>
      <c r="K1104" s="332" t="s">
        <v>173</v>
      </c>
      <c r="L1104" s="332" t="s">
        <v>287</v>
      </c>
      <c r="M1104" s="332" t="s">
        <v>385</v>
      </c>
      <c r="N1104" s="332" t="s">
        <v>560</v>
      </c>
      <c r="O1104" s="332" t="s">
        <v>575</v>
      </c>
      <c r="P1104" s="332" t="s">
        <v>549</v>
      </c>
      <c r="Q1104" s="332" t="s">
        <v>0</v>
      </c>
      <c r="R1104" s="332" t="s">
        <v>568</v>
      </c>
      <c r="S1104" s="331" t="s">
        <v>297</v>
      </c>
      <c r="T1104" s="332" t="s">
        <v>193</v>
      </c>
      <c r="U1104" s="332" t="s">
        <v>150</v>
      </c>
      <c r="V1104" s="332" t="s">
        <v>609</v>
      </c>
      <c r="W1104" s="332" t="s">
        <v>233</v>
      </c>
      <c r="X1104" s="332" t="s">
        <v>487</v>
      </c>
      <c r="Y1104" s="332" t="s">
        <v>334</v>
      </c>
      <c r="Z1104" s="332" t="s">
        <v>430</v>
      </c>
      <c r="AC1104" s="332" t="s">
        <v>256</v>
      </c>
      <c r="AD1104" s="332" t="s">
        <v>406</v>
      </c>
      <c r="AE1104" s="332" t="s">
        <v>215</v>
      </c>
      <c r="AF1104" s="332" t="s">
        <v>509</v>
      </c>
      <c r="AG1104" s="332" t="s">
        <v>174</v>
      </c>
      <c r="AH1104" s="332" t="s">
        <v>390</v>
      </c>
      <c r="AI1104" s="332" t="s">
        <v>350</v>
      </c>
      <c r="AJ1104" s="334" t="s">
        <v>554</v>
      </c>
      <c r="AK1104" s="332" t="s">
        <v>658</v>
      </c>
      <c r="AL1104" s="332" t="s">
        <v>331</v>
      </c>
      <c r="AM1104" s="332" t="s">
        <v>363</v>
      </c>
      <c r="AN1104" s="332" t="s">
        <v>421</v>
      </c>
      <c r="AO1104" s="332" t="s">
        <v>695</v>
      </c>
      <c r="AP1104" s="332" t="s">
        <v>285</v>
      </c>
      <c r="AQ1104" s="332" t="s">
        <v>133</v>
      </c>
      <c r="AR1104" s="332" t="s">
        <v>396</v>
      </c>
      <c r="AS1104" s="332" t="s">
        <v>593</v>
      </c>
      <c r="AT1104" s="331" t="s">
        <v>297</v>
      </c>
      <c r="AU1104" s="332" t="s">
        <v>311</v>
      </c>
      <c r="AV1104" s="332" t="s">
        <v>4</v>
      </c>
      <c r="AW1104" s="332" t="s">
        <v>439</v>
      </c>
      <c r="AX1104" s="332" t="s">
        <v>463</v>
      </c>
      <c r="AY1104" s="332" t="s">
        <v>223</v>
      </c>
      <c r="AZ1104" s="332" t="s">
        <v>303</v>
      </c>
      <c r="BA1104" s="332" t="s">
        <v>199</v>
      </c>
      <c r="BD1104" s="193" t="s">
        <v>682</v>
      </c>
      <c r="BE1104" s="193" t="s">
        <v>79</v>
      </c>
      <c r="BF1104" s="193" t="s">
        <v>234</v>
      </c>
      <c r="BG1104" s="193" t="s">
        <v>684</v>
      </c>
      <c r="BH1104" s="193" t="s">
        <v>537</v>
      </c>
      <c r="BI1104" s="193" t="s">
        <v>508</v>
      </c>
      <c r="BJ1104" s="193" t="s">
        <v>671</v>
      </c>
      <c r="BK1104" s="337" t="s">
        <v>4</v>
      </c>
      <c r="BL1104" s="193" t="s">
        <v>616</v>
      </c>
      <c r="BM1104" s="193" t="s">
        <v>636</v>
      </c>
      <c r="BN1104" s="193" t="s">
        <v>451</v>
      </c>
      <c r="BO1104" s="193" t="s">
        <v>176</v>
      </c>
      <c r="BP1104" s="336" t="s">
        <v>604</v>
      </c>
      <c r="BQ1104" s="193" t="s">
        <v>181</v>
      </c>
      <c r="BR1104" s="193" t="s">
        <v>186</v>
      </c>
      <c r="BS1104" s="193" t="s">
        <v>573</v>
      </c>
      <c r="BT1104" s="193" t="s">
        <v>521</v>
      </c>
      <c r="BU1104" s="335" t="s">
        <v>435</v>
      </c>
      <c r="BV1104" s="193" t="s">
        <v>515</v>
      </c>
      <c r="BW1104" s="193" t="s">
        <v>227</v>
      </c>
      <c r="BX1104" s="193" t="s">
        <v>142</v>
      </c>
      <c r="BY1104" s="193" t="s">
        <v>648</v>
      </c>
      <c r="BZ1104" s="193" t="s">
        <v>676</v>
      </c>
      <c r="CA1104" s="193" t="s">
        <v>383</v>
      </c>
      <c r="CB1104" s="193" t="s">
        <v>442</v>
      </c>
    </row>
    <row r="1105" spans="2:80" x14ac:dyDescent="0.2">
      <c r="B1105" s="332" t="s">
        <v>111</v>
      </c>
      <c r="C1105" s="332" t="s">
        <v>317</v>
      </c>
      <c r="D1105" s="332" t="s">
        <v>439</v>
      </c>
      <c r="E1105" s="332" t="s">
        <v>559</v>
      </c>
      <c r="F1105" s="332" t="s">
        <v>343</v>
      </c>
      <c r="G1105" s="332" t="s">
        <v>591</v>
      </c>
      <c r="H1105" s="334" t="s">
        <v>106</v>
      </c>
      <c r="I1105" s="332" t="s">
        <v>655</v>
      </c>
      <c r="J1105" s="332" t="s">
        <v>214</v>
      </c>
      <c r="K1105" s="332" t="s">
        <v>191</v>
      </c>
      <c r="L1105" s="332" t="s">
        <v>637</v>
      </c>
      <c r="M1105" s="332" t="s">
        <v>516</v>
      </c>
      <c r="N1105" s="332" t="s">
        <v>94</v>
      </c>
      <c r="O1105" s="332" t="s">
        <v>468</v>
      </c>
      <c r="P1105" s="332" t="s">
        <v>413</v>
      </c>
      <c r="Q1105" s="332" t="s">
        <v>253</v>
      </c>
      <c r="R1105" s="332" t="s">
        <v>278</v>
      </c>
      <c r="S1105" s="332" t="s">
        <v>396</v>
      </c>
      <c r="T1105" s="331" t="s">
        <v>615</v>
      </c>
      <c r="U1105" s="332" t="s">
        <v>237</v>
      </c>
      <c r="V1105" s="332" t="s">
        <v>140</v>
      </c>
      <c r="W1105" s="332" t="s">
        <v>507</v>
      </c>
      <c r="X1105" s="332" t="s">
        <v>574</v>
      </c>
      <c r="Y1105" s="332" t="s">
        <v>123</v>
      </c>
      <c r="Z1105" s="332" t="s">
        <v>451</v>
      </c>
      <c r="AC1105" s="332" t="s">
        <v>76</v>
      </c>
      <c r="AD1105" s="332" t="s">
        <v>135</v>
      </c>
      <c r="AE1105" s="332" t="s">
        <v>238</v>
      </c>
      <c r="AF1105" s="332" t="s">
        <v>552</v>
      </c>
      <c r="AG1105" s="332" t="s">
        <v>432</v>
      </c>
      <c r="AH1105" s="332" t="s">
        <v>450</v>
      </c>
      <c r="AI1105" s="334" t="s">
        <v>431</v>
      </c>
      <c r="AJ1105" s="332" t="s">
        <v>128</v>
      </c>
      <c r="AK1105" s="332" t="s">
        <v>166</v>
      </c>
      <c r="AL1105" s="332" t="s">
        <v>644</v>
      </c>
      <c r="AM1105" s="332" t="s">
        <v>693</v>
      </c>
      <c r="AN1105" s="332" t="s">
        <v>186</v>
      </c>
      <c r="AO1105" s="332" t="s">
        <v>194</v>
      </c>
      <c r="AP1105" s="332" t="s">
        <v>524</v>
      </c>
      <c r="AQ1105" s="332" t="s">
        <v>159</v>
      </c>
      <c r="AR1105" s="332" t="s">
        <v>101</v>
      </c>
      <c r="AS1105" s="332" t="s">
        <v>437</v>
      </c>
      <c r="AT1105" s="332" t="s">
        <v>150</v>
      </c>
      <c r="AU1105" s="331" t="s">
        <v>615</v>
      </c>
      <c r="AV1105" s="332" t="s">
        <v>253</v>
      </c>
      <c r="AW1105" s="332" t="s">
        <v>86</v>
      </c>
      <c r="AX1105" s="332" t="s">
        <v>479</v>
      </c>
      <c r="AY1105" s="332" t="s">
        <v>259</v>
      </c>
      <c r="AZ1105" s="332" t="s">
        <v>559</v>
      </c>
      <c r="BA1105" s="332" t="s">
        <v>111</v>
      </c>
      <c r="BD1105" s="193" t="s">
        <v>375</v>
      </c>
      <c r="BE1105" s="193" t="s">
        <v>369</v>
      </c>
      <c r="BF1105" s="193" t="s">
        <v>381</v>
      </c>
      <c r="BG1105" s="193" t="s">
        <v>218</v>
      </c>
      <c r="BH1105" s="193" t="s">
        <v>366</v>
      </c>
      <c r="BI1105" s="193" t="s">
        <v>373</v>
      </c>
      <c r="BJ1105" s="337" t="s">
        <v>368</v>
      </c>
      <c r="BK1105" s="193" t="s">
        <v>376</v>
      </c>
      <c r="BL1105" s="193" t="s">
        <v>371</v>
      </c>
      <c r="BM1105" s="193" t="s">
        <v>157</v>
      </c>
      <c r="BN1105" s="193" t="s">
        <v>94</v>
      </c>
      <c r="BO1105" s="193" t="s">
        <v>380</v>
      </c>
      <c r="BP1105" s="336" t="s">
        <v>108</v>
      </c>
      <c r="BQ1105" s="193" t="s">
        <v>365</v>
      </c>
      <c r="BR1105" s="193" t="s">
        <v>112</v>
      </c>
      <c r="BS1105" s="193" t="s">
        <v>367</v>
      </c>
      <c r="BT1105" s="193" t="s">
        <v>331</v>
      </c>
      <c r="BU1105" s="193" t="s">
        <v>370</v>
      </c>
      <c r="BV1105" s="335" t="s">
        <v>378</v>
      </c>
      <c r="BW1105" s="193" t="s">
        <v>374</v>
      </c>
      <c r="BX1105" s="193" t="s">
        <v>379</v>
      </c>
      <c r="BY1105" s="193" t="s">
        <v>233</v>
      </c>
      <c r="BZ1105" s="193" t="s">
        <v>274</v>
      </c>
      <c r="CA1105" s="193" t="s">
        <v>377</v>
      </c>
      <c r="CB1105" s="193" t="s">
        <v>372</v>
      </c>
    </row>
    <row r="1106" spans="2:80" x14ac:dyDescent="0.2">
      <c r="B1106" s="332" t="s">
        <v>412</v>
      </c>
      <c r="C1106" s="332" t="s">
        <v>158</v>
      </c>
      <c r="D1106" s="332" t="s">
        <v>303</v>
      </c>
      <c r="E1106" s="332" t="s">
        <v>366</v>
      </c>
      <c r="F1106" s="332" t="s">
        <v>397</v>
      </c>
      <c r="G1106" s="334" t="s">
        <v>336</v>
      </c>
      <c r="H1106" s="332" t="s">
        <v>251</v>
      </c>
      <c r="I1106" s="332" t="s">
        <v>632</v>
      </c>
      <c r="J1106" s="332" t="s">
        <v>301</v>
      </c>
      <c r="K1106" s="332" t="s">
        <v>638</v>
      </c>
      <c r="L1106" s="332" t="s">
        <v>537</v>
      </c>
      <c r="M1106" s="332" t="s">
        <v>452</v>
      </c>
      <c r="N1106" s="332" t="s">
        <v>622</v>
      </c>
      <c r="O1106" s="332" t="s">
        <v>481</v>
      </c>
      <c r="P1106" s="332" t="s">
        <v>121</v>
      </c>
      <c r="Q1106" s="332" t="s">
        <v>641</v>
      </c>
      <c r="R1106" s="332" t="s">
        <v>351</v>
      </c>
      <c r="S1106" s="332" t="s">
        <v>311</v>
      </c>
      <c r="T1106" s="332" t="s">
        <v>83</v>
      </c>
      <c r="U1106" s="331" t="s">
        <v>475</v>
      </c>
      <c r="V1106" s="332" t="s">
        <v>165</v>
      </c>
      <c r="W1106" s="332" t="s">
        <v>409</v>
      </c>
      <c r="X1106" s="332" t="s">
        <v>270</v>
      </c>
      <c r="Y1106" s="332" t="s">
        <v>389</v>
      </c>
      <c r="Z1106" s="332" t="s">
        <v>618</v>
      </c>
      <c r="AC1106" s="332" t="s">
        <v>392</v>
      </c>
      <c r="AD1106" s="332" t="s">
        <v>107</v>
      </c>
      <c r="AE1106" s="332" t="s">
        <v>486</v>
      </c>
      <c r="AF1106" s="332" t="s">
        <v>273</v>
      </c>
      <c r="AG1106" s="332" t="s">
        <v>315</v>
      </c>
      <c r="AH1106" s="334" t="s">
        <v>590</v>
      </c>
      <c r="AI1106" s="332" t="s">
        <v>73</v>
      </c>
      <c r="AJ1106" s="332" t="s">
        <v>290</v>
      </c>
      <c r="AK1106" s="332" t="s">
        <v>523</v>
      </c>
      <c r="AL1106" s="332" t="s">
        <v>470</v>
      </c>
      <c r="AM1106" s="332" t="s">
        <v>92</v>
      </c>
      <c r="AN1106" s="332" t="s">
        <v>313</v>
      </c>
      <c r="AO1106" s="332" t="s">
        <v>493</v>
      </c>
      <c r="AP1106" s="332" t="s">
        <v>701</v>
      </c>
      <c r="AQ1106" s="332" t="s">
        <v>307</v>
      </c>
      <c r="AR1106" s="332" t="s">
        <v>378</v>
      </c>
      <c r="AS1106" s="332" t="s">
        <v>83</v>
      </c>
      <c r="AT1106" s="332" t="s">
        <v>568</v>
      </c>
      <c r="AU1106" s="332" t="s">
        <v>169</v>
      </c>
      <c r="AV1106" s="331" t="s">
        <v>475</v>
      </c>
      <c r="AW1106" s="332" t="s">
        <v>179</v>
      </c>
      <c r="AX1106" s="332" t="s">
        <v>366</v>
      </c>
      <c r="AY1106" s="332" t="s">
        <v>527</v>
      </c>
      <c r="AZ1106" s="332" t="s">
        <v>281</v>
      </c>
      <c r="BA1106" s="332" t="s">
        <v>397</v>
      </c>
      <c r="BD1106" s="193" t="s">
        <v>341</v>
      </c>
      <c r="BE1106" s="193" t="s">
        <v>583</v>
      </c>
      <c r="BF1106" s="193" t="s">
        <v>590</v>
      </c>
      <c r="BG1106" s="193" t="s">
        <v>510</v>
      </c>
      <c r="BH1106" s="193" t="s">
        <v>351</v>
      </c>
      <c r="BI1106" s="337" t="s">
        <v>586</v>
      </c>
      <c r="BJ1106" s="193" t="s">
        <v>285</v>
      </c>
      <c r="BK1106" s="193" t="s">
        <v>587</v>
      </c>
      <c r="BL1106" s="193" t="s">
        <v>585</v>
      </c>
      <c r="BM1106" s="193" t="s">
        <v>476</v>
      </c>
      <c r="BN1106" s="193" t="s">
        <v>111</v>
      </c>
      <c r="BO1106" s="193" t="s">
        <v>116</v>
      </c>
      <c r="BP1106" s="336" t="s">
        <v>210</v>
      </c>
      <c r="BQ1106" s="193" t="s">
        <v>107</v>
      </c>
      <c r="BR1106" s="193" t="s">
        <v>582</v>
      </c>
      <c r="BS1106" s="193" t="s">
        <v>478</v>
      </c>
      <c r="BT1106" s="193" t="s">
        <v>386</v>
      </c>
      <c r="BU1106" s="193" t="s">
        <v>584</v>
      </c>
      <c r="BV1106" s="193" t="s">
        <v>147</v>
      </c>
      <c r="BW1106" s="335" t="s">
        <v>483</v>
      </c>
      <c r="BX1106" s="193" t="s">
        <v>589</v>
      </c>
      <c r="BY1106" s="193" t="s">
        <v>549</v>
      </c>
      <c r="BZ1106" s="193" t="s">
        <v>349</v>
      </c>
      <c r="CA1106" s="193" t="s">
        <v>588</v>
      </c>
      <c r="CB1106" s="193" t="s">
        <v>84</v>
      </c>
    </row>
    <row r="1107" spans="2:80" x14ac:dyDescent="0.2">
      <c r="B1107" s="332" t="s">
        <v>548</v>
      </c>
      <c r="C1107" s="332" t="s">
        <v>116</v>
      </c>
      <c r="D1107" s="332" t="s">
        <v>326</v>
      </c>
      <c r="E1107" s="332" t="s">
        <v>284</v>
      </c>
      <c r="F1107" s="334" t="s">
        <v>387</v>
      </c>
      <c r="G1107" s="332" t="s">
        <v>204</v>
      </c>
      <c r="H1107" s="332" t="s">
        <v>690</v>
      </c>
      <c r="I1107" s="332" t="s">
        <v>152</v>
      </c>
      <c r="J1107" s="332" t="s">
        <v>353</v>
      </c>
      <c r="K1107" s="332" t="s">
        <v>519</v>
      </c>
      <c r="L1107" s="332" t="s">
        <v>422</v>
      </c>
      <c r="M1107" s="332" t="s">
        <v>332</v>
      </c>
      <c r="N1107" s="332" t="s">
        <v>289</v>
      </c>
      <c r="O1107" s="332" t="s">
        <v>380</v>
      </c>
      <c r="P1107" s="332" t="s">
        <v>662</v>
      </c>
      <c r="Q1107" s="332" t="s">
        <v>225</v>
      </c>
      <c r="R1107" s="332" t="s">
        <v>268</v>
      </c>
      <c r="S1107" s="332" t="s">
        <v>594</v>
      </c>
      <c r="T1107" s="332" t="s">
        <v>532</v>
      </c>
      <c r="U1107" s="332" t="s">
        <v>244</v>
      </c>
      <c r="V1107" s="331" t="s">
        <v>176</v>
      </c>
      <c r="W1107" s="332" t="s">
        <v>461</v>
      </c>
      <c r="X1107" s="332" t="s">
        <v>553</v>
      </c>
      <c r="Y1107" s="332" t="s">
        <v>629</v>
      </c>
      <c r="Z1107" s="332" t="s">
        <v>77</v>
      </c>
      <c r="AC1107" s="332" t="s">
        <v>476</v>
      </c>
      <c r="AD1107" s="332" t="s">
        <v>296</v>
      </c>
      <c r="AE1107" s="332" t="s">
        <v>340</v>
      </c>
      <c r="AF1107" s="332" t="s">
        <v>328</v>
      </c>
      <c r="AG1107" s="334" t="s">
        <v>656</v>
      </c>
      <c r="AH1107" s="332" t="s">
        <v>225</v>
      </c>
      <c r="AI1107" s="332" t="s">
        <v>490</v>
      </c>
      <c r="AJ1107" s="332" t="s">
        <v>180</v>
      </c>
      <c r="AK1107" s="332" t="s">
        <v>268</v>
      </c>
      <c r="AL1107" s="332" t="s">
        <v>649</v>
      </c>
      <c r="AM1107" s="332" t="s">
        <v>612</v>
      </c>
      <c r="AN1107" s="332" t="s">
        <v>410</v>
      </c>
      <c r="AO1107" s="332" t="s">
        <v>652</v>
      </c>
      <c r="AP1107" s="332" t="s">
        <v>139</v>
      </c>
      <c r="AQ1107" s="332" t="s">
        <v>291</v>
      </c>
      <c r="AR1107" s="332" t="s">
        <v>229</v>
      </c>
      <c r="AS1107" s="332" t="s">
        <v>367</v>
      </c>
      <c r="AT1107" s="332" t="s">
        <v>621</v>
      </c>
      <c r="AU1107" s="332" t="s">
        <v>362</v>
      </c>
      <c r="AV1107" s="332" t="s">
        <v>605</v>
      </c>
      <c r="AW1107" s="331" t="s">
        <v>176</v>
      </c>
      <c r="AX1107" s="332" t="s">
        <v>606</v>
      </c>
      <c r="AY1107" s="332" t="s">
        <v>257</v>
      </c>
      <c r="AZ1107" s="332" t="s">
        <v>461</v>
      </c>
      <c r="BA1107" s="332" t="s">
        <v>485</v>
      </c>
      <c r="BD1107" s="193" t="s">
        <v>262</v>
      </c>
      <c r="BE1107" s="193" t="s">
        <v>253</v>
      </c>
      <c r="BF1107" s="193" t="s">
        <v>268</v>
      </c>
      <c r="BG1107" s="193" t="s">
        <v>260</v>
      </c>
      <c r="BH1107" s="337" t="s">
        <v>73</v>
      </c>
      <c r="BI1107" s="193" t="s">
        <v>257</v>
      </c>
      <c r="BJ1107" s="193" t="s">
        <v>252</v>
      </c>
      <c r="BK1107" s="193" t="s">
        <v>264</v>
      </c>
      <c r="BL1107" s="193" t="s">
        <v>254</v>
      </c>
      <c r="BM1107" s="193" t="s">
        <v>96</v>
      </c>
      <c r="BN1107" s="193" t="s">
        <v>256</v>
      </c>
      <c r="BO1107" s="193" t="s">
        <v>267</v>
      </c>
      <c r="BP1107" s="336" t="s">
        <v>259</v>
      </c>
      <c r="BQ1107" s="193" t="s">
        <v>250</v>
      </c>
      <c r="BR1107" s="193" t="s">
        <v>261</v>
      </c>
      <c r="BS1107" s="193" t="s">
        <v>251</v>
      </c>
      <c r="BT1107" s="193" t="s">
        <v>263</v>
      </c>
      <c r="BU1107" s="193" t="s">
        <v>222</v>
      </c>
      <c r="BV1107" s="193" t="s">
        <v>265</v>
      </c>
      <c r="BW1107" s="193" t="s">
        <v>2</v>
      </c>
      <c r="BX1107" s="335" t="s">
        <v>266</v>
      </c>
      <c r="BY1107" s="193" t="s">
        <v>258</v>
      </c>
      <c r="BZ1107" s="193" t="s">
        <v>249</v>
      </c>
      <c r="CA1107" s="193" t="s">
        <v>161</v>
      </c>
      <c r="CB1107" s="193" t="s">
        <v>255</v>
      </c>
    </row>
    <row r="1108" spans="2:80" x14ac:dyDescent="0.2">
      <c r="B1108" s="332" t="s">
        <v>91</v>
      </c>
      <c r="C1108" s="332" t="s">
        <v>419</v>
      </c>
      <c r="D1108" s="332" t="s">
        <v>518</v>
      </c>
      <c r="E1108" s="334" t="s">
        <v>308</v>
      </c>
      <c r="F1108" s="332" t="s">
        <v>375</v>
      </c>
      <c r="G1108" s="332" t="s">
        <v>294</v>
      </c>
      <c r="H1108" s="332" t="s">
        <v>405</v>
      </c>
      <c r="I1108" s="332" t="s">
        <v>263</v>
      </c>
      <c r="J1108" s="332" t="s">
        <v>668</v>
      </c>
      <c r="K1108" s="332" t="s">
        <v>280</v>
      </c>
      <c r="L1108" s="332" t="s">
        <v>134</v>
      </c>
      <c r="M1108" s="332" t="s">
        <v>682</v>
      </c>
      <c r="N1108" s="332" t="s">
        <v>460</v>
      </c>
      <c r="O1108" s="332" t="s">
        <v>141</v>
      </c>
      <c r="P1108" s="332" t="s">
        <v>232</v>
      </c>
      <c r="Q1108" s="332" t="s">
        <v>563</v>
      </c>
      <c r="R1108" s="332" t="s">
        <v>304</v>
      </c>
      <c r="S1108" s="332" t="s">
        <v>341</v>
      </c>
      <c r="T1108" s="332" t="s">
        <v>325</v>
      </c>
      <c r="U1108" s="332" t="s">
        <v>634</v>
      </c>
      <c r="V1108" s="332" t="s">
        <v>645</v>
      </c>
      <c r="W1108" s="331" t="s">
        <v>197</v>
      </c>
      <c r="X1108" s="332" t="s">
        <v>105</v>
      </c>
      <c r="Y1108" s="332" t="s">
        <v>495</v>
      </c>
      <c r="Z1108" s="332" t="s">
        <v>407</v>
      </c>
      <c r="AC1108" s="332" t="s">
        <v>625</v>
      </c>
      <c r="AD1108" s="332" t="s">
        <v>219</v>
      </c>
      <c r="AE1108" s="332" t="s">
        <v>130</v>
      </c>
      <c r="AF1108" s="334" t="s">
        <v>512</v>
      </c>
      <c r="AG1108" s="332" t="s">
        <v>352</v>
      </c>
      <c r="AH1108" s="332" t="s">
        <v>634</v>
      </c>
      <c r="AI1108" s="332" t="s">
        <v>304</v>
      </c>
      <c r="AJ1108" s="332" t="s">
        <v>374</v>
      </c>
      <c r="AK1108" s="332" t="s">
        <v>282</v>
      </c>
      <c r="AL1108" s="332" t="s">
        <v>455</v>
      </c>
      <c r="AM1108" s="332" t="s">
        <v>272</v>
      </c>
      <c r="AN1108" s="332" t="s">
        <v>619</v>
      </c>
      <c r="AO1108" s="332" t="s">
        <v>2</v>
      </c>
      <c r="AP1108" s="332" t="s">
        <v>584</v>
      </c>
      <c r="AQ1108" s="332" t="s">
        <v>488</v>
      </c>
      <c r="AR1108" s="332" t="s">
        <v>635</v>
      </c>
      <c r="AS1108" s="332" t="s">
        <v>576</v>
      </c>
      <c r="AT1108" s="332" t="s">
        <v>248</v>
      </c>
      <c r="AU1108" s="332" t="s">
        <v>286</v>
      </c>
      <c r="AV1108" s="332" t="s">
        <v>318</v>
      </c>
      <c r="AW1108" s="332" t="s">
        <v>407</v>
      </c>
      <c r="AX1108" s="331" t="s">
        <v>197</v>
      </c>
      <c r="AY1108" s="332" t="s">
        <v>526</v>
      </c>
      <c r="AZ1108" s="332" t="s">
        <v>298</v>
      </c>
      <c r="BA1108" s="332" t="s">
        <v>585</v>
      </c>
      <c r="BD1108" s="193" t="s">
        <v>639</v>
      </c>
      <c r="BE1108" s="193" t="s">
        <v>214</v>
      </c>
      <c r="BF1108" s="193" t="s">
        <v>519</v>
      </c>
      <c r="BG1108" s="337" t="s">
        <v>514</v>
      </c>
      <c r="BH1108" s="193" t="s">
        <v>429</v>
      </c>
      <c r="BI1108" s="193" t="s">
        <v>167</v>
      </c>
      <c r="BJ1108" s="193" t="s">
        <v>642</v>
      </c>
      <c r="BK1108" s="193" t="s">
        <v>151</v>
      </c>
      <c r="BL1108" s="193" t="s">
        <v>643</v>
      </c>
      <c r="BM1108" s="193" t="s">
        <v>443</v>
      </c>
      <c r="BN1108" s="193" t="s">
        <v>644</v>
      </c>
      <c r="BO1108" s="193" t="s">
        <v>541</v>
      </c>
      <c r="BP1108" s="336" t="s">
        <v>297</v>
      </c>
      <c r="BQ1108" s="193" t="s">
        <v>88</v>
      </c>
      <c r="BR1108" s="193" t="s">
        <v>635</v>
      </c>
      <c r="BS1108" s="193" t="s">
        <v>618</v>
      </c>
      <c r="BT1108" s="193" t="s">
        <v>645</v>
      </c>
      <c r="BU1108" s="193" t="s">
        <v>512</v>
      </c>
      <c r="BV1108" s="193" t="s">
        <v>646</v>
      </c>
      <c r="BW1108" s="193" t="s">
        <v>347</v>
      </c>
      <c r="BX1108" s="193" t="s">
        <v>269</v>
      </c>
      <c r="BY1108" s="335" t="s">
        <v>238</v>
      </c>
      <c r="BZ1108" s="193" t="s">
        <v>624</v>
      </c>
      <c r="CA1108" s="193" t="s">
        <v>242</v>
      </c>
      <c r="CB1108" s="193" t="s">
        <v>245</v>
      </c>
    </row>
    <row r="1109" spans="2:80" x14ac:dyDescent="0.2">
      <c r="B1109" s="332" t="s">
        <v>184</v>
      </c>
      <c r="C1109" s="332" t="s">
        <v>127</v>
      </c>
      <c r="D1109" s="334" t="s">
        <v>227</v>
      </c>
      <c r="E1109" s="332" t="s">
        <v>458</v>
      </c>
      <c r="F1109" s="332" t="s">
        <v>402</v>
      </c>
      <c r="G1109" s="332" t="s">
        <v>680</v>
      </c>
      <c r="H1109" s="332" t="s">
        <v>80</v>
      </c>
      <c r="I1109" s="332" t="s">
        <v>236</v>
      </c>
      <c r="J1109" s="332" t="s">
        <v>483</v>
      </c>
      <c r="K1109" s="332" t="s">
        <v>322</v>
      </c>
      <c r="L1109" s="332" t="s">
        <v>271</v>
      </c>
      <c r="M1109" s="332" t="s">
        <v>167</v>
      </c>
      <c r="N1109" s="332" t="s">
        <v>195</v>
      </c>
      <c r="O1109" s="332" t="s">
        <v>689</v>
      </c>
      <c r="P1109" s="332" t="s">
        <v>494</v>
      </c>
      <c r="Q1109" s="332" t="s">
        <v>374</v>
      </c>
      <c r="R1109" s="332" t="s">
        <v>569</v>
      </c>
      <c r="S1109" s="332" t="s">
        <v>417</v>
      </c>
      <c r="T1109" s="332" t="s">
        <v>180</v>
      </c>
      <c r="U1109" s="332" t="s">
        <v>155</v>
      </c>
      <c r="V1109" s="332" t="s">
        <v>526</v>
      </c>
      <c r="W1109" s="332" t="s">
        <v>520</v>
      </c>
      <c r="X1109" s="331" t="s">
        <v>659</v>
      </c>
      <c r="Y1109" s="332" t="s">
        <v>257</v>
      </c>
      <c r="Z1109" s="332" t="s">
        <v>356</v>
      </c>
      <c r="AC1109" s="332" t="s">
        <v>192</v>
      </c>
      <c r="AD1109" s="332" t="s">
        <v>640</v>
      </c>
      <c r="AE1109" s="334" t="s">
        <v>168</v>
      </c>
      <c r="AF1109" s="332" t="s">
        <v>277</v>
      </c>
      <c r="AG1109" s="332" t="s">
        <v>543</v>
      </c>
      <c r="AH1109" s="332" t="s">
        <v>125</v>
      </c>
      <c r="AI1109" s="332" t="s">
        <v>594</v>
      </c>
      <c r="AJ1109" s="332" t="s">
        <v>417</v>
      </c>
      <c r="AK1109" s="332" t="s">
        <v>109</v>
      </c>
      <c r="AL1109" s="332" t="s">
        <v>341</v>
      </c>
      <c r="AM1109" s="332" t="s">
        <v>319</v>
      </c>
      <c r="AN1109" s="332" t="s">
        <v>142</v>
      </c>
      <c r="AO1109" s="332" t="s">
        <v>471</v>
      </c>
      <c r="AP1109" s="332" t="s">
        <v>630</v>
      </c>
      <c r="AQ1109" s="332" t="s">
        <v>639</v>
      </c>
      <c r="AR1109" s="332" t="s">
        <v>309</v>
      </c>
      <c r="AS1109" s="332" t="s">
        <v>595</v>
      </c>
      <c r="AT1109" s="332" t="s">
        <v>260</v>
      </c>
      <c r="AU1109" s="332" t="s">
        <v>654</v>
      </c>
      <c r="AV1109" s="332" t="s">
        <v>344</v>
      </c>
      <c r="AW1109" s="332" t="s">
        <v>558</v>
      </c>
      <c r="AX1109" s="332" t="s">
        <v>553</v>
      </c>
      <c r="AY1109" s="331" t="s">
        <v>659</v>
      </c>
      <c r="AZ1109" s="332" t="s">
        <v>274</v>
      </c>
      <c r="BA1109" s="332" t="s">
        <v>105</v>
      </c>
      <c r="BD1109" s="193" t="s">
        <v>693</v>
      </c>
      <c r="BE1109" s="193" t="s">
        <v>507</v>
      </c>
      <c r="BF1109" s="337" t="s">
        <v>553</v>
      </c>
      <c r="BG1109" s="193" t="s">
        <v>340</v>
      </c>
      <c r="BH1109" s="193" t="s">
        <v>546</v>
      </c>
      <c r="BI1109" s="193" t="s">
        <v>402</v>
      </c>
      <c r="BJ1109" s="193" t="s">
        <v>98</v>
      </c>
      <c r="BK1109" s="193" t="s">
        <v>474</v>
      </c>
      <c r="BL1109" s="193" t="s">
        <v>664</v>
      </c>
      <c r="BM1109" s="193" t="s">
        <v>281</v>
      </c>
      <c r="BN1109" s="193" t="s">
        <v>226</v>
      </c>
      <c r="BO1109" s="193" t="s">
        <v>572</v>
      </c>
      <c r="BP1109" s="336" t="s">
        <v>577</v>
      </c>
      <c r="BQ1109" s="193" t="s">
        <v>100</v>
      </c>
      <c r="BR1109" s="193" t="s">
        <v>669</v>
      </c>
      <c r="BS1109" s="193" t="s">
        <v>622</v>
      </c>
      <c r="BT1109" s="193" t="s">
        <v>141</v>
      </c>
      <c r="BU1109" s="193" t="s">
        <v>647</v>
      </c>
      <c r="BV1109" s="193" t="s">
        <v>700</v>
      </c>
      <c r="BW1109" s="193" t="s">
        <v>382</v>
      </c>
      <c r="BX1109" s="193" t="s">
        <v>362</v>
      </c>
      <c r="BY1109" s="193" t="s">
        <v>554</v>
      </c>
      <c r="BZ1109" s="335" t="s">
        <v>78</v>
      </c>
      <c r="CA1109" s="193" t="s">
        <v>633</v>
      </c>
      <c r="CB1109" s="193" t="s">
        <v>359</v>
      </c>
    </row>
    <row r="1110" spans="2:80" x14ac:dyDescent="0.2">
      <c r="B1110" s="332" t="s">
        <v>427</v>
      </c>
      <c r="C1110" s="334" t="s">
        <v>480</v>
      </c>
      <c r="D1110" s="332" t="s">
        <v>245</v>
      </c>
      <c r="E1110" s="332" t="s">
        <v>189</v>
      </c>
      <c r="F1110" s="332" t="s">
        <v>346</v>
      </c>
      <c r="G1110" s="332" t="s">
        <v>444</v>
      </c>
      <c r="H1110" s="332" t="s">
        <v>371</v>
      </c>
      <c r="I1110" s="332" t="s">
        <v>685</v>
      </c>
      <c r="J1110" s="332" t="s">
        <v>217</v>
      </c>
      <c r="K1110" s="332" t="s">
        <v>171</v>
      </c>
      <c r="L1110" s="332" t="s">
        <v>667</v>
      </c>
      <c r="M1110" s="332" t="s">
        <v>525</v>
      </c>
      <c r="N1110" s="332" t="s">
        <v>74</v>
      </c>
      <c r="O1110" s="332" t="s">
        <v>95</v>
      </c>
      <c r="P1110" s="332" t="s">
        <v>255</v>
      </c>
      <c r="Q1110" s="332" t="s">
        <v>359</v>
      </c>
      <c r="R1110" s="332" t="s">
        <v>563</v>
      </c>
      <c r="S1110" s="332" t="s">
        <v>125</v>
      </c>
      <c r="T1110" s="332" t="s">
        <v>616</v>
      </c>
      <c r="U1110" s="332" t="s">
        <v>455</v>
      </c>
      <c r="V1110" s="332" t="s">
        <v>144</v>
      </c>
      <c r="W1110" s="332" t="s">
        <v>298</v>
      </c>
      <c r="X1110" s="332" t="s">
        <v>558</v>
      </c>
      <c r="Y1110" s="331" t="s">
        <v>448</v>
      </c>
      <c r="Z1110" s="332" t="s">
        <v>585</v>
      </c>
      <c r="AC1110" s="332" t="s">
        <v>235</v>
      </c>
      <c r="AD1110" s="334" t="s">
        <v>377</v>
      </c>
      <c r="AE1110" s="332" t="s">
        <v>436</v>
      </c>
      <c r="AF1110" s="332" t="s">
        <v>581</v>
      </c>
      <c r="AG1110" s="332" t="s">
        <v>149</v>
      </c>
      <c r="AH1110" s="332" t="s">
        <v>563</v>
      </c>
      <c r="AI1110" s="332" t="s">
        <v>325</v>
      </c>
      <c r="AJ1110" s="332" t="s">
        <v>155</v>
      </c>
      <c r="AK1110" s="332" t="s">
        <v>616</v>
      </c>
      <c r="AL1110" s="332" t="s">
        <v>359</v>
      </c>
      <c r="AM1110" s="332" t="s">
        <v>388</v>
      </c>
      <c r="AN1110" s="332" t="s">
        <v>201</v>
      </c>
      <c r="AO1110" s="332" t="s">
        <v>580</v>
      </c>
      <c r="AP1110" s="332" t="s">
        <v>1</v>
      </c>
      <c r="AQ1110" s="332" t="s">
        <v>596</v>
      </c>
      <c r="AR1110" s="332" t="s">
        <v>200</v>
      </c>
      <c r="AS1110" s="332" t="s">
        <v>113</v>
      </c>
      <c r="AT1110" s="332" t="s">
        <v>160</v>
      </c>
      <c r="AU1110" s="332" t="s">
        <v>583</v>
      </c>
      <c r="AV1110" s="332" t="s">
        <v>598</v>
      </c>
      <c r="AW1110" s="332" t="s">
        <v>645</v>
      </c>
      <c r="AX1110" s="332" t="s">
        <v>495</v>
      </c>
      <c r="AY1110" s="332" t="s">
        <v>356</v>
      </c>
      <c r="AZ1110" s="331" t="s">
        <v>448</v>
      </c>
      <c r="BA1110" s="332" t="s">
        <v>144</v>
      </c>
      <c r="BD1110" s="193" t="s">
        <v>156</v>
      </c>
      <c r="BE1110" s="337" t="s">
        <v>413</v>
      </c>
      <c r="BF1110" s="193" t="s">
        <v>422</v>
      </c>
      <c r="BG1110" s="193" t="s">
        <v>391</v>
      </c>
      <c r="BH1110" s="193" t="s">
        <v>403</v>
      </c>
      <c r="BI1110" s="193" t="s">
        <v>417</v>
      </c>
      <c r="BJ1110" s="193" t="s">
        <v>93</v>
      </c>
      <c r="BK1110" s="193" t="s">
        <v>97</v>
      </c>
      <c r="BL1110" s="193" t="s">
        <v>415</v>
      </c>
      <c r="BM1110" s="193" t="s">
        <v>420</v>
      </c>
      <c r="BN1110" s="193" t="s">
        <v>416</v>
      </c>
      <c r="BO1110" s="193" t="s">
        <v>421</v>
      </c>
      <c r="BP1110" s="336" t="s">
        <v>334</v>
      </c>
      <c r="BQ1110" s="193" t="s">
        <v>411</v>
      </c>
      <c r="BR1110" s="193" t="s">
        <v>235</v>
      </c>
      <c r="BS1110" s="193" t="s">
        <v>412</v>
      </c>
      <c r="BT1110" s="193" t="s">
        <v>419</v>
      </c>
      <c r="BU1110" s="193" t="s">
        <v>414</v>
      </c>
      <c r="BV1110" s="193" t="s">
        <v>273</v>
      </c>
      <c r="BW1110" s="193" t="s">
        <v>418</v>
      </c>
      <c r="BX1110" s="193" t="s">
        <v>358</v>
      </c>
      <c r="BY1110" s="193" t="s">
        <v>361</v>
      </c>
      <c r="BZ1110" s="193" t="s">
        <v>410</v>
      </c>
      <c r="CA1110" s="335" t="s">
        <v>355</v>
      </c>
      <c r="CB1110" s="193" t="s">
        <v>217</v>
      </c>
    </row>
    <row r="1111" spans="2:80" x14ac:dyDescent="0.2">
      <c r="B1111" s="334" t="s">
        <v>250</v>
      </c>
      <c r="C1111" s="332" t="s">
        <v>163</v>
      </c>
      <c r="D1111" s="332" t="s">
        <v>505</v>
      </c>
      <c r="E1111" s="332" t="s">
        <v>441</v>
      </c>
      <c r="F1111" s="332" t="s">
        <v>364</v>
      </c>
      <c r="G1111" s="332" t="s">
        <v>339</v>
      </c>
      <c r="H1111" s="332" t="s">
        <v>100</v>
      </c>
      <c r="I1111" s="332" t="s">
        <v>551</v>
      </c>
      <c r="J1111" s="332" t="s">
        <v>119</v>
      </c>
      <c r="K1111" s="332" t="s">
        <v>676</v>
      </c>
      <c r="L1111" s="332" t="s">
        <v>349</v>
      </c>
      <c r="M1111" s="332" t="s">
        <v>314</v>
      </c>
      <c r="N1111" s="332" t="s">
        <v>679</v>
      </c>
      <c r="O1111" s="332" t="s">
        <v>557</v>
      </c>
      <c r="P1111" s="332" t="s">
        <v>209</v>
      </c>
      <c r="Q1111" s="332" t="s">
        <v>649</v>
      </c>
      <c r="R1111" s="332" t="s">
        <v>490</v>
      </c>
      <c r="S1111" s="332" t="s">
        <v>109</v>
      </c>
      <c r="T1111" s="332" t="s">
        <v>88</v>
      </c>
      <c r="U1111" s="332" t="s">
        <v>188</v>
      </c>
      <c r="V1111" s="332" t="s">
        <v>485</v>
      </c>
      <c r="W1111" s="332" t="s">
        <v>606</v>
      </c>
      <c r="X1111" s="332" t="s">
        <v>274</v>
      </c>
      <c r="Y1111" s="332" t="s">
        <v>239</v>
      </c>
      <c r="Z1111" s="331" t="s">
        <v>411</v>
      </c>
      <c r="AC1111" s="334" t="s">
        <v>82</v>
      </c>
      <c r="AD1111" s="332" t="s">
        <v>395</v>
      </c>
      <c r="AE1111" s="332" t="s">
        <v>604</v>
      </c>
      <c r="AF1111" s="332" t="s">
        <v>103</v>
      </c>
      <c r="AG1111" s="332" t="s">
        <v>252</v>
      </c>
      <c r="AH1111" s="332" t="s">
        <v>244</v>
      </c>
      <c r="AI1111" s="332" t="s">
        <v>88</v>
      </c>
      <c r="AJ1111" s="332" t="s">
        <v>569</v>
      </c>
      <c r="AK1111" s="332" t="s">
        <v>532</v>
      </c>
      <c r="AL1111" s="332" t="s">
        <v>188</v>
      </c>
      <c r="AM1111" s="332" t="s">
        <v>572</v>
      </c>
      <c r="AN1111" s="332" t="s">
        <v>602</v>
      </c>
      <c r="AO1111" s="332" t="s">
        <v>70</v>
      </c>
      <c r="AP1111" s="332" t="s">
        <v>449</v>
      </c>
      <c r="AQ1111" s="332" t="s">
        <v>368</v>
      </c>
      <c r="AR1111" s="332" t="s">
        <v>636</v>
      </c>
      <c r="AS1111" s="332" t="s">
        <v>93</v>
      </c>
      <c r="AT1111" s="332" t="s">
        <v>571</v>
      </c>
      <c r="AU1111" s="332" t="s">
        <v>138</v>
      </c>
      <c r="AV1111" s="332" t="s">
        <v>185</v>
      </c>
      <c r="AW1111" s="332" t="s">
        <v>77</v>
      </c>
      <c r="AX1111" s="332" t="s">
        <v>239</v>
      </c>
      <c r="AY1111" s="332" t="s">
        <v>520</v>
      </c>
      <c r="AZ1111" s="332" t="s">
        <v>629</v>
      </c>
      <c r="BA1111" s="331" t="s">
        <v>411</v>
      </c>
      <c r="BD1111" s="337" t="s">
        <v>445</v>
      </c>
      <c r="BE1111" s="193" t="s">
        <v>439</v>
      </c>
      <c r="BF1111" s="193" t="s">
        <v>284</v>
      </c>
      <c r="BG1111" s="193" t="s">
        <v>597</v>
      </c>
      <c r="BH1111" s="193" t="s">
        <v>447</v>
      </c>
      <c r="BI1111" s="193" t="s">
        <v>680</v>
      </c>
      <c r="BJ1111" s="193" t="s">
        <v>426</v>
      </c>
      <c r="BK1111" s="193" t="s">
        <v>482</v>
      </c>
      <c r="BL1111" s="193" t="s">
        <v>1</v>
      </c>
      <c r="BM1111" s="193" t="s">
        <v>567</v>
      </c>
      <c r="BN1111" s="193" t="s">
        <v>295</v>
      </c>
      <c r="BO1111" s="193" t="s">
        <v>681</v>
      </c>
      <c r="BP1111" s="336" t="s">
        <v>385</v>
      </c>
      <c r="BQ1111" s="193" t="s">
        <v>679</v>
      </c>
      <c r="BR1111" s="193" t="s">
        <v>146</v>
      </c>
      <c r="BS1111" s="193" t="s">
        <v>83</v>
      </c>
      <c r="BT1111" s="193" t="s">
        <v>634</v>
      </c>
      <c r="BU1111" s="193" t="s">
        <v>598</v>
      </c>
      <c r="BV1111" s="193" t="s">
        <v>540</v>
      </c>
      <c r="BW1111" s="193" t="s">
        <v>674</v>
      </c>
      <c r="BX1111" s="193" t="s">
        <v>640</v>
      </c>
      <c r="BY1111" s="193" t="s">
        <v>302</v>
      </c>
      <c r="BZ1111" s="193" t="s">
        <v>307</v>
      </c>
      <c r="CA1111" s="193" t="s">
        <v>522</v>
      </c>
      <c r="CB1111" s="335" t="s">
        <v>298</v>
      </c>
    </row>
    <row r="1114" spans="2:80" x14ac:dyDescent="0.2">
      <c r="B1114" s="332" t="s">
        <v>620</v>
      </c>
      <c r="C1114" s="332" t="s">
        <v>261</v>
      </c>
      <c r="D1114" s="332" t="s">
        <v>210</v>
      </c>
      <c r="E1114" s="332" t="s">
        <v>292</v>
      </c>
      <c r="F1114" s="332" t="s">
        <v>453</v>
      </c>
      <c r="G1114" s="332" t="s">
        <v>400</v>
      </c>
      <c r="H1114" s="332" t="s">
        <v>324</v>
      </c>
      <c r="I1114" s="332" t="s">
        <v>469</v>
      </c>
      <c r="J1114" s="332" t="s">
        <v>226</v>
      </c>
      <c r="K1114" s="332" t="s">
        <v>115</v>
      </c>
      <c r="L1114" s="332" t="s">
        <v>681</v>
      </c>
      <c r="M1114" s="332" t="s">
        <v>112</v>
      </c>
      <c r="N1114" s="332" t="s">
        <v>617</v>
      </c>
      <c r="O1114" s="332" t="s">
        <v>465</v>
      </c>
      <c r="P1114" s="332" t="s">
        <v>221</v>
      </c>
      <c r="Q1114" s="332" t="s">
        <v>220</v>
      </c>
      <c r="R1114" s="332" t="s">
        <v>131</v>
      </c>
      <c r="S1114" s="332" t="s">
        <v>297</v>
      </c>
      <c r="T1114" s="332" t="s">
        <v>615</v>
      </c>
      <c r="U1114" s="332" t="s">
        <v>475</v>
      </c>
      <c r="V1114" s="332" t="s">
        <v>176</v>
      </c>
      <c r="W1114" s="332" t="s">
        <v>197</v>
      </c>
      <c r="X1114" s="332" t="s">
        <v>659</v>
      </c>
      <c r="Y1114" s="332" t="s">
        <v>448</v>
      </c>
      <c r="Z1114" s="332" t="s">
        <v>411</v>
      </c>
      <c r="AC1114" s="332" t="s">
        <v>620</v>
      </c>
      <c r="AD1114" s="332" t="s">
        <v>261</v>
      </c>
      <c r="AE1114" s="332" t="s">
        <v>210</v>
      </c>
      <c r="AF1114" s="332" t="s">
        <v>292</v>
      </c>
      <c r="AG1114" s="332" t="s">
        <v>453</v>
      </c>
      <c r="AH1114" s="332" t="s">
        <v>400</v>
      </c>
      <c r="AI1114" s="332" t="s">
        <v>324</v>
      </c>
      <c r="AJ1114" s="332" t="s">
        <v>469</v>
      </c>
      <c r="AK1114" s="332" t="s">
        <v>226</v>
      </c>
      <c r="AL1114" s="332" t="s">
        <v>115</v>
      </c>
      <c r="AM1114" s="332" t="s">
        <v>681</v>
      </c>
      <c r="AN1114" s="332" t="s">
        <v>112</v>
      </c>
      <c r="AO1114" s="332" t="s">
        <v>617</v>
      </c>
      <c r="AP1114" s="332" t="s">
        <v>465</v>
      </c>
      <c r="AQ1114" s="332" t="s">
        <v>221</v>
      </c>
      <c r="AR1114" s="332" t="s">
        <v>220</v>
      </c>
      <c r="AS1114" s="332" t="s">
        <v>131</v>
      </c>
      <c r="AT1114" s="332" t="s">
        <v>297</v>
      </c>
      <c r="AU1114" s="332" t="s">
        <v>615</v>
      </c>
      <c r="AV1114" s="332" t="s">
        <v>475</v>
      </c>
      <c r="AW1114" s="332" t="s">
        <v>176</v>
      </c>
      <c r="AX1114" s="332" t="s">
        <v>197</v>
      </c>
      <c r="AY1114" s="332" t="s">
        <v>659</v>
      </c>
      <c r="AZ1114" s="332" t="s">
        <v>448</v>
      </c>
      <c r="BA1114" s="332" t="s">
        <v>411</v>
      </c>
      <c r="BD1114" s="354" t="s">
        <v>529</v>
      </c>
      <c r="BE1114" s="354" t="s">
        <v>390</v>
      </c>
      <c r="BF1114" s="354" t="s">
        <v>139</v>
      </c>
      <c r="BG1114" s="354" t="s">
        <v>609</v>
      </c>
      <c r="BH1114" s="354" t="s">
        <v>209</v>
      </c>
      <c r="BI1114" s="354" t="s">
        <v>571</v>
      </c>
      <c r="BJ1114" s="354" t="s">
        <v>345</v>
      </c>
      <c r="BK1114" s="354" t="s">
        <v>459</v>
      </c>
      <c r="BL1114" s="354" t="s">
        <v>468</v>
      </c>
      <c r="BM1114" s="354" t="s">
        <v>326</v>
      </c>
      <c r="BN1114" s="354" t="s">
        <v>536</v>
      </c>
      <c r="BO1114" s="354" t="s">
        <v>205</v>
      </c>
      <c r="BP1114" s="354" t="s">
        <v>617</v>
      </c>
      <c r="BQ1114" s="354" t="s">
        <v>158</v>
      </c>
      <c r="BR1114" s="354" t="s">
        <v>563</v>
      </c>
      <c r="BS1114" s="354" t="s">
        <v>277</v>
      </c>
      <c r="BT1114" s="354" t="s">
        <v>496</v>
      </c>
      <c r="BU1114" s="354" t="s">
        <v>435</v>
      </c>
      <c r="BV1114" s="354" t="s">
        <v>378</v>
      </c>
      <c r="BW1114" s="354" t="s">
        <v>483</v>
      </c>
      <c r="BX1114" s="354" t="s">
        <v>266</v>
      </c>
      <c r="BY1114" s="354" t="s">
        <v>238</v>
      </c>
      <c r="BZ1114" s="354" t="s">
        <v>78</v>
      </c>
      <c r="CA1114" s="354" t="s">
        <v>355</v>
      </c>
      <c r="CB1114" s="354" t="s">
        <v>298</v>
      </c>
    </row>
    <row r="1115" spans="2:80" x14ac:dyDescent="0.2">
      <c r="B1115" s="332" t="s">
        <v>250</v>
      </c>
      <c r="C1115" s="332" t="s">
        <v>480</v>
      </c>
      <c r="D1115" s="332" t="s">
        <v>227</v>
      </c>
      <c r="E1115" s="332" t="s">
        <v>308</v>
      </c>
      <c r="F1115" s="332" t="s">
        <v>387</v>
      </c>
      <c r="G1115" s="332" t="s">
        <v>336</v>
      </c>
      <c r="H1115" s="332" t="s">
        <v>106</v>
      </c>
      <c r="I1115" s="332" t="s">
        <v>129</v>
      </c>
      <c r="J1115" s="332" t="s">
        <v>600</v>
      </c>
      <c r="K1115" s="332" t="s">
        <v>567</v>
      </c>
      <c r="L1115" s="332" t="s">
        <v>535</v>
      </c>
      <c r="M1115" s="332" t="s">
        <v>691</v>
      </c>
      <c r="N1115" s="332" t="s">
        <v>617</v>
      </c>
      <c r="O1115" s="332" t="s">
        <v>156</v>
      </c>
      <c r="P1115" s="332" t="s">
        <v>305</v>
      </c>
      <c r="Q1115" s="332" t="s">
        <v>230</v>
      </c>
      <c r="R1115" s="332" t="s">
        <v>190</v>
      </c>
      <c r="S1115" s="332" t="s">
        <v>554</v>
      </c>
      <c r="T1115" s="332" t="s">
        <v>431</v>
      </c>
      <c r="U1115" s="332" t="s">
        <v>590</v>
      </c>
      <c r="V1115" s="332" t="s">
        <v>656</v>
      </c>
      <c r="W1115" s="332" t="s">
        <v>512</v>
      </c>
      <c r="X1115" s="332" t="s">
        <v>168</v>
      </c>
      <c r="Y1115" s="332" t="s">
        <v>377</v>
      </c>
      <c r="Z1115" s="332" t="s">
        <v>82</v>
      </c>
      <c r="AC1115" s="332" t="s">
        <v>82</v>
      </c>
      <c r="AD1115" s="332" t="s">
        <v>377</v>
      </c>
      <c r="AE1115" s="332" t="s">
        <v>168</v>
      </c>
      <c r="AF1115" s="332" t="s">
        <v>512</v>
      </c>
      <c r="AG1115" s="332" t="s">
        <v>656</v>
      </c>
      <c r="AH1115" s="332" t="s">
        <v>590</v>
      </c>
      <c r="AI1115" s="332" t="s">
        <v>431</v>
      </c>
      <c r="AJ1115" s="332" t="s">
        <v>554</v>
      </c>
      <c r="AK1115" s="332" t="s">
        <v>190</v>
      </c>
      <c r="AL1115" s="332" t="s">
        <v>230</v>
      </c>
      <c r="AM1115" s="332" t="s">
        <v>305</v>
      </c>
      <c r="AN1115" s="332" t="s">
        <v>156</v>
      </c>
      <c r="AO1115" s="332" t="s">
        <v>617</v>
      </c>
      <c r="AP1115" s="332" t="s">
        <v>788</v>
      </c>
      <c r="AQ1115" s="332" t="s">
        <v>535</v>
      </c>
      <c r="AR1115" s="332" t="s">
        <v>567</v>
      </c>
      <c r="AS1115" s="332" t="s">
        <v>600</v>
      </c>
      <c r="AT1115" s="332" t="s">
        <v>129</v>
      </c>
      <c r="AU1115" s="332" t="s">
        <v>106</v>
      </c>
      <c r="AV1115" s="332" t="s">
        <v>336</v>
      </c>
      <c r="AW1115" s="332" t="s">
        <v>387</v>
      </c>
      <c r="AX1115" s="332" t="s">
        <v>308</v>
      </c>
      <c r="AY1115" s="332" t="s">
        <v>227</v>
      </c>
      <c r="AZ1115" s="332" t="s">
        <v>480</v>
      </c>
      <c r="BA1115" s="332" t="s">
        <v>250</v>
      </c>
      <c r="BD1115" s="354" t="s">
        <v>445</v>
      </c>
      <c r="BE1115" s="354" t="s">
        <v>413</v>
      </c>
      <c r="BF1115" s="354" t="s">
        <v>553</v>
      </c>
      <c r="BG1115" s="354" t="s">
        <v>514</v>
      </c>
      <c r="BH1115" s="354" t="s">
        <v>73</v>
      </c>
      <c r="BI1115" s="354" t="s">
        <v>586</v>
      </c>
      <c r="BJ1115" s="354" t="s">
        <v>368</v>
      </c>
      <c r="BK1115" s="354" t="s">
        <v>4</v>
      </c>
      <c r="BL1115" s="354" t="s">
        <v>427</v>
      </c>
      <c r="BM1115" s="354" t="s">
        <v>631</v>
      </c>
      <c r="BN1115" s="354" t="s">
        <v>286</v>
      </c>
      <c r="BO1115" s="354" t="s">
        <v>392</v>
      </c>
      <c r="BP1115" s="354" t="s">
        <v>617</v>
      </c>
      <c r="BQ1115" s="354" t="s">
        <v>165</v>
      </c>
      <c r="BR1115" s="354" t="s">
        <v>668</v>
      </c>
      <c r="BS1115" s="354" t="s">
        <v>314</v>
      </c>
      <c r="BT1115" s="354" t="s">
        <v>625</v>
      </c>
      <c r="BU1115" s="354" t="s">
        <v>183</v>
      </c>
      <c r="BV1115" s="354" t="s">
        <v>104</v>
      </c>
      <c r="BW1115" s="354" t="s">
        <v>360</v>
      </c>
      <c r="BX1115" s="354" t="s">
        <v>623</v>
      </c>
      <c r="BY1115" s="354" t="s">
        <v>155</v>
      </c>
      <c r="BZ1115" s="354" t="s">
        <v>117</v>
      </c>
      <c r="CA1115" s="354" t="s">
        <v>354</v>
      </c>
      <c r="CB1115" s="354" t="s">
        <v>524</v>
      </c>
    </row>
    <row r="1125" spans="2:80" x14ac:dyDescent="0.2">
      <c r="N1125" s="345">
        <v>15</v>
      </c>
      <c r="AO1125" s="345">
        <v>31</v>
      </c>
      <c r="BP1125" s="345">
        <v>47</v>
      </c>
    </row>
    <row r="1128" spans="2:80" ht="15.75" x14ac:dyDescent="0.25">
      <c r="N1128" s="329" t="s">
        <v>789</v>
      </c>
      <c r="AO1128" s="329" t="s">
        <v>790</v>
      </c>
      <c r="BP1128" s="329" t="s">
        <v>791</v>
      </c>
    </row>
    <row r="1129" spans="2:80" ht="15" x14ac:dyDescent="0.25">
      <c r="N1129" s="330" t="s">
        <v>859</v>
      </c>
      <c r="AO1129" s="330" t="s">
        <v>859</v>
      </c>
      <c r="BP1129" s="330" t="s">
        <v>859</v>
      </c>
    </row>
    <row r="1131" spans="2:80" ht="15" x14ac:dyDescent="0.25">
      <c r="B1131" s="24">
        <v>19</v>
      </c>
      <c r="C1131" s="24">
        <v>74</v>
      </c>
      <c r="D1131" s="24">
        <v>104</v>
      </c>
      <c r="E1131" s="24">
        <v>34</v>
      </c>
      <c r="F1131" s="24">
        <v>89</v>
      </c>
      <c r="G1131" s="24">
        <v>252</v>
      </c>
      <c r="H1131" s="24">
        <v>307</v>
      </c>
      <c r="I1131" s="24">
        <v>362</v>
      </c>
      <c r="J1131" s="24">
        <v>292</v>
      </c>
      <c r="K1131" s="24">
        <v>347</v>
      </c>
      <c r="L1131" s="24">
        <v>515</v>
      </c>
      <c r="M1131" s="24">
        <v>570</v>
      </c>
      <c r="N1131" s="24">
        <v>625</v>
      </c>
      <c r="O1131" s="24">
        <v>530</v>
      </c>
      <c r="P1131" s="24">
        <v>585</v>
      </c>
      <c r="Q1131" s="24">
        <v>148</v>
      </c>
      <c r="R1131" s="24">
        <v>178</v>
      </c>
      <c r="S1131" s="24">
        <v>233</v>
      </c>
      <c r="T1131" s="24">
        <v>163</v>
      </c>
      <c r="U1131" s="24">
        <v>218</v>
      </c>
      <c r="V1131" s="24">
        <v>381</v>
      </c>
      <c r="W1131" s="24">
        <v>436</v>
      </c>
      <c r="X1131" s="24">
        <v>491</v>
      </c>
      <c r="Y1131" s="24">
        <v>421</v>
      </c>
      <c r="Z1131" s="24">
        <v>451</v>
      </c>
      <c r="AC1131" s="24">
        <v>19</v>
      </c>
      <c r="AD1131" s="24">
        <v>84</v>
      </c>
      <c r="AE1131" s="24">
        <v>114</v>
      </c>
      <c r="AF1131" s="24">
        <v>74</v>
      </c>
      <c r="AG1131" s="24">
        <v>29</v>
      </c>
      <c r="AH1131" s="24">
        <v>398</v>
      </c>
      <c r="AI1131" s="24">
        <v>463</v>
      </c>
      <c r="AJ1131" s="24">
        <v>493</v>
      </c>
      <c r="AK1131" s="24">
        <v>428</v>
      </c>
      <c r="AL1131" s="24">
        <v>408</v>
      </c>
      <c r="AM1131" s="24">
        <v>506</v>
      </c>
      <c r="AN1131" s="24">
        <v>596</v>
      </c>
      <c r="AO1131" s="24">
        <v>601</v>
      </c>
      <c r="AP1131" s="24">
        <v>561</v>
      </c>
      <c r="AQ1131" s="24">
        <v>541</v>
      </c>
      <c r="AR1131" s="24">
        <v>252</v>
      </c>
      <c r="AS1131" s="24">
        <v>342</v>
      </c>
      <c r="AT1131" s="24">
        <v>372</v>
      </c>
      <c r="AU1131" s="24">
        <v>307</v>
      </c>
      <c r="AV1131" s="24">
        <v>287</v>
      </c>
      <c r="AW1131" s="24">
        <v>140</v>
      </c>
      <c r="AX1131" s="24">
        <v>205</v>
      </c>
      <c r="AY1131" s="24">
        <v>235</v>
      </c>
      <c r="AZ1131" s="24">
        <v>195</v>
      </c>
      <c r="BA1131" s="24">
        <v>175</v>
      </c>
      <c r="BD1131" s="24">
        <v>20</v>
      </c>
      <c r="BE1131" s="24">
        <v>513</v>
      </c>
      <c r="BF1131" s="24">
        <v>381</v>
      </c>
      <c r="BG1131" s="24">
        <v>254</v>
      </c>
      <c r="BH1131" s="24">
        <v>147</v>
      </c>
      <c r="BI1131" s="24">
        <v>71</v>
      </c>
      <c r="BJ1131" s="24">
        <v>569</v>
      </c>
      <c r="BK1131" s="24">
        <v>437</v>
      </c>
      <c r="BL1131" s="24">
        <v>310</v>
      </c>
      <c r="BM1131" s="24">
        <v>178</v>
      </c>
      <c r="BN1131" s="24">
        <v>102</v>
      </c>
      <c r="BO1131" s="24">
        <v>625</v>
      </c>
      <c r="BP1131" s="24">
        <v>493</v>
      </c>
      <c r="BQ1131" s="24">
        <v>361</v>
      </c>
      <c r="BR1131" s="24">
        <v>234</v>
      </c>
      <c r="BS1131" s="24">
        <v>33</v>
      </c>
      <c r="BT1131" s="24">
        <v>526</v>
      </c>
      <c r="BU1131" s="24">
        <v>424</v>
      </c>
      <c r="BV1131" s="24">
        <v>292</v>
      </c>
      <c r="BW1131" s="24">
        <v>165</v>
      </c>
      <c r="BX1131" s="24">
        <v>89</v>
      </c>
      <c r="BY1131" s="24">
        <v>582</v>
      </c>
      <c r="BZ1131" s="24">
        <v>455</v>
      </c>
      <c r="CA1131" s="24">
        <v>348</v>
      </c>
      <c r="CB1131" s="24">
        <v>216</v>
      </c>
    </row>
    <row r="1132" spans="2:80" ht="15" x14ac:dyDescent="0.25">
      <c r="B1132" s="24">
        <v>109</v>
      </c>
      <c r="C1132" s="24">
        <v>39</v>
      </c>
      <c r="D1132" s="24">
        <v>94</v>
      </c>
      <c r="E1132" s="24">
        <v>24</v>
      </c>
      <c r="F1132" s="24">
        <v>54</v>
      </c>
      <c r="G1132" s="24">
        <v>367</v>
      </c>
      <c r="H1132" s="24">
        <v>297</v>
      </c>
      <c r="I1132" s="24">
        <v>327</v>
      </c>
      <c r="J1132" s="24">
        <v>257</v>
      </c>
      <c r="K1132" s="24">
        <v>312</v>
      </c>
      <c r="L1132" s="24">
        <v>605</v>
      </c>
      <c r="M1132" s="24">
        <v>535</v>
      </c>
      <c r="N1132" s="24">
        <v>590</v>
      </c>
      <c r="O1132" s="24">
        <v>520</v>
      </c>
      <c r="P1132" s="24">
        <v>575</v>
      </c>
      <c r="Q1132" s="24">
        <v>238</v>
      </c>
      <c r="R1132" s="24">
        <v>168</v>
      </c>
      <c r="S1132" s="24">
        <v>223</v>
      </c>
      <c r="T1132" s="24">
        <v>128</v>
      </c>
      <c r="U1132" s="24">
        <v>183</v>
      </c>
      <c r="V1132" s="24">
        <v>496</v>
      </c>
      <c r="W1132" s="24">
        <v>401</v>
      </c>
      <c r="X1132" s="24">
        <v>456</v>
      </c>
      <c r="Y1132" s="24">
        <v>386</v>
      </c>
      <c r="Z1132" s="24">
        <v>441</v>
      </c>
      <c r="AC1132" s="24">
        <v>54</v>
      </c>
      <c r="AD1132" s="24">
        <v>39</v>
      </c>
      <c r="AE1132" s="24">
        <v>99</v>
      </c>
      <c r="AF1132" s="24">
        <v>119</v>
      </c>
      <c r="AG1132" s="24">
        <v>9</v>
      </c>
      <c r="AH1132" s="24">
        <v>433</v>
      </c>
      <c r="AI1132" s="24">
        <v>418</v>
      </c>
      <c r="AJ1132" s="24">
        <v>453</v>
      </c>
      <c r="AK1132" s="24">
        <v>498</v>
      </c>
      <c r="AL1132" s="24">
        <v>388</v>
      </c>
      <c r="AM1132" s="24">
        <v>566</v>
      </c>
      <c r="AN1132" s="24">
        <v>526</v>
      </c>
      <c r="AO1132" s="24">
        <v>586</v>
      </c>
      <c r="AP1132" s="24">
        <v>606</v>
      </c>
      <c r="AQ1132" s="24">
        <v>521</v>
      </c>
      <c r="AR1132" s="24">
        <v>312</v>
      </c>
      <c r="AS1132" s="24">
        <v>297</v>
      </c>
      <c r="AT1132" s="24">
        <v>332</v>
      </c>
      <c r="AU1132" s="24">
        <v>352</v>
      </c>
      <c r="AV1132" s="24">
        <v>267</v>
      </c>
      <c r="AW1132" s="24">
        <v>200</v>
      </c>
      <c r="AX1132" s="24">
        <v>160</v>
      </c>
      <c r="AY1132" s="24">
        <v>220</v>
      </c>
      <c r="AZ1132" s="24">
        <v>240</v>
      </c>
      <c r="BA1132" s="24">
        <v>130</v>
      </c>
      <c r="BD1132" s="24">
        <v>164</v>
      </c>
      <c r="BE1132" s="24">
        <v>32</v>
      </c>
      <c r="BF1132" s="24">
        <v>530</v>
      </c>
      <c r="BG1132" s="24">
        <v>423</v>
      </c>
      <c r="BH1132" s="24">
        <v>291</v>
      </c>
      <c r="BI1132" s="24">
        <v>220</v>
      </c>
      <c r="BJ1132" s="24">
        <v>88</v>
      </c>
      <c r="BK1132" s="24">
        <v>581</v>
      </c>
      <c r="BL1132" s="24">
        <v>454</v>
      </c>
      <c r="BM1132" s="24">
        <v>347</v>
      </c>
      <c r="BN1132" s="24">
        <v>146</v>
      </c>
      <c r="BO1132" s="24">
        <v>19</v>
      </c>
      <c r="BP1132" s="24">
        <v>512</v>
      </c>
      <c r="BQ1132" s="24">
        <v>385</v>
      </c>
      <c r="BR1132" s="24">
        <v>253</v>
      </c>
      <c r="BS1132" s="24">
        <v>177</v>
      </c>
      <c r="BT1132" s="24">
        <v>75</v>
      </c>
      <c r="BU1132" s="24">
        <v>568</v>
      </c>
      <c r="BV1132" s="24">
        <v>436</v>
      </c>
      <c r="BW1132" s="24">
        <v>309</v>
      </c>
      <c r="BX1132" s="24">
        <v>233</v>
      </c>
      <c r="BY1132" s="24">
        <v>101</v>
      </c>
      <c r="BZ1132" s="24">
        <v>624</v>
      </c>
      <c r="CA1132" s="24">
        <v>492</v>
      </c>
      <c r="CB1132" s="24">
        <v>365</v>
      </c>
    </row>
    <row r="1133" spans="2:80" ht="15" x14ac:dyDescent="0.25">
      <c r="B1133" s="24">
        <v>99</v>
      </c>
      <c r="C1133" s="24">
        <v>4</v>
      </c>
      <c r="D1133" s="24">
        <v>59</v>
      </c>
      <c r="E1133" s="24">
        <v>114</v>
      </c>
      <c r="F1133" s="24">
        <v>44</v>
      </c>
      <c r="G1133" s="24">
        <v>332</v>
      </c>
      <c r="H1133" s="24">
        <v>262</v>
      </c>
      <c r="I1133" s="24">
        <v>317</v>
      </c>
      <c r="J1133" s="24">
        <v>372</v>
      </c>
      <c r="K1133" s="24">
        <v>277</v>
      </c>
      <c r="L1133" s="24">
        <v>595</v>
      </c>
      <c r="M1133" s="24">
        <v>525</v>
      </c>
      <c r="N1133" s="24">
        <v>555</v>
      </c>
      <c r="O1133" s="24">
        <v>610</v>
      </c>
      <c r="P1133" s="24">
        <v>540</v>
      </c>
      <c r="Q1133" s="24">
        <v>203</v>
      </c>
      <c r="R1133" s="24">
        <v>133</v>
      </c>
      <c r="S1133" s="24">
        <v>188</v>
      </c>
      <c r="T1133" s="24">
        <v>243</v>
      </c>
      <c r="U1133" s="24">
        <v>173</v>
      </c>
      <c r="V1133" s="24">
        <v>461</v>
      </c>
      <c r="W1133" s="24">
        <v>391</v>
      </c>
      <c r="X1133" s="24">
        <v>446</v>
      </c>
      <c r="Y1133" s="24">
        <v>476</v>
      </c>
      <c r="Z1133" s="24">
        <v>406</v>
      </c>
      <c r="AC1133" s="24">
        <v>49</v>
      </c>
      <c r="AD1133" s="24">
        <v>104</v>
      </c>
      <c r="AE1133" s="24">
        <v>59</v>
      </c>
      <c r="AF1133" s="24">
        <v>14</v>
      </c>
      <c r="AG1133" s="24">
        <v>94</v>
      </c>
      <c r="AH1133" s="24">
        <v>403</v>
      </c>
      <c r="AI1133" s="24">
        <v>483</v>
      </c>
      <c r="AJ1133" s="24">
        <v>438</v>
      </c>
      <c r="AK1133" s="24">
        <v>393</v>
      </c>
      <c r="AL1133" s="24">
        <v>473</v>
      </c>
      <c r="AM1133" s="24">
        <v>536</v>
      </c>
      <c r="AN1133" s="24">
        <v>616</v>
      </c>
      <c r="AO1133" s="24">
        <v>571</v>
      </c>
      <c r="AP1133" s="24">
        <v>501</v>
      </c>
      <c r="AQ1133" s="24">
        <v>581</v>
      </c>
      <c r="AR1133" s="24">
        <v>282</v>
      </c>
      <c r="AS1133" s="24">
        <v>362</v>
      </c>
      <c r="AT1133" s="24">
        <v>317</v>
      </c>
      <c r="AU1133" s="24">
        <v>272</v>
      </c>
      <c r="AV1133" s="24">
        <v>327</v>
      </c>
      <c r="AW1133" s="24">
        <v>170</v>
      </c>
      <c r="AX1133" s="24">
        <v>250</v>
      </c>
      <c r="AY1133" s="24">
        <v>180</v>
      </c>
      <c r="AZ1133" s="24">
        <v>135</v>
      </c>
      <c r="BA1133" s="24">
        <v>215</v>
      </c>
      <c r="BD1133" s="24">
        <v>308</v>
      </c>
      <c r="BE1133" s="24">
        <v>176</v>
      </c>
      <c r="BF1133" s="24">
        <v>74</v>
      </c>
      <c r="BG1133" s="24">
        <v>567</v>
      </c>
      <c r="BH1133" s="24">
        <v>440</v>
      </c>
      <c r="BI1133" s="24">
        <v>364</v>
      </c>
      <c r="BJ1133" s="24">
        <v>232</v>
      </c>
      <c r="BK1133" s="24">
        <v>105</v>
      </c>
      <c r="BL1133" s="24">
        <v>623</v>
      </c>
      <c r="BM1133" s="24">
        <v>491</v>
      </c>
      <c r="BN1133" s="24">
        <v>295</v>
      </c>
      <c r="BO1133" s="24">
        <v>163</v>
      </c>
      <c r="BP1133" s="24">
        <v>31</v>
      </c>
      <c r="BQ1133" s="24">
        <v>529</v>
      </c>
      <c r="BR1133" s="24">
        <v>422</v>
      </c>
      <c r="BS1133" s="24">
        <v>346</v>
      </c>
      <c r="BT1133" s="24">
        <v>219</v>
      </c>
      <c r="BU1133" s="24">
        <v>87</v>
      </c>
      <c r="BV1133" s="24">
        <v>585</v>
      </c>
      <c r="BW1133" s="24">
        <v>453</v>
      </c>
      <c r="BX1133" s="24">
        <v>252</v>
      </c>
      <c r="BY1133" s="24">
        <v>150</v>
      </c>
      <c r="BZ1133" s="24">
        <v>18</v>
      </c>
      <c r="CA1133" s="24">
        <v>511</v>
      </c>
      <c r="CB1133" s="24">
        <v>384</v>
      </c>
    </row>
    <row r="1134" spans="2:80" ht="15" x14ac:dyDescent="0.25">
      <c r="B1134" s="24">
        <v>64</v>
      </c>
      <c r="C1134" s="24">
        <v>119</v>
      </c>
      <c r="D1134" s="24">
        <v>49</v>
      </c>
      <c r="E1134" s="24">
        <v>79</v>
      </c>
      <c r="F1134" s="24">
        <v>9</v>
      </c>
      <c r="G1134" s="24">
        <v>322</v>
      </c>
      <c r="H1134" s="24">
        <v>352</v>
      </c>
      <c r="I1134" s="24">
        <v>282</v>
      </c>
      <c r="J1134" s="24">
        <v>337</v>
      </c>
      <c r="K1134" s="24">
        <v>267</v>
      </c>
      <c r="L1134" s="24">
        <v>560</v>
      </c>
      <c r="M1134" s="24">
        <v>615</v>
      </c>
      <c r="N1134" s="24">
        <v>545</v>
      </c>
      <c r="O1134" s="24">
        <v>600</v>
      </c>
      <c r="P1134" s="24">
        <v>505</v>
      </c>
      <c r="Q1134" s="24">
        <v>193</v>
      </c>
      <c r="R1134" s="24">
        <v>248</v>
      </c>
      <c r="S1134" s="24">
        <v>153</v>
      </c>
      <c r="T1134" s="24">
        <v>208</v>
      </c>
      <c r="U1134" s="24">
        <v>138</v>
      </c>
      <c r="V1134" s="24">
        <v>426</v>
      </c>
      <c r="W1134" s="24">
        <v>481</v>
      </c>
      <c r="X1134" s="24">
        <v>411</v>
      </c>
      <c r="Y1134" s="24">
        <v>466</v>
      </c>
      <c r="Z1134" s="24">
        <v>396</v>
      </c>
      <c r="AC1134" s="24">
        <v>109</v>
      </c>
      <c r="AD1134" s="24">
        <v>24</v>
      </c>
      <c r="AE1134" s="24">
        <v>44</v>
      </c>
      <c r="AF1134" s="24">
        <v>79</v>
      </c>
      <c r="AG1134" s="24">
        <v>64</v>
      </c>
      <c r="AH1134" s="24">
        <v>488</v>
      </c>
      <c r="AI1134" s="24">
        <v>378</v>
      </c>
      <c r="AJ1134" s="24">
        <v>423</v>
      </c>
      <c r="AK1134" s="24">
        <v>458</v>
      </c>
      <c r="AL1134" s="24">
        <v>443</v>
      </c>
      <c r="AM1134" s="24">
        <v>621</v>
      </c>
      <c r="AN1134" s="24">
        <v>511</v>
      </c>
      <c r="AO1134" s="24">
        <v>531</v>
      </c>
      <c r="AP1134" s="24">
        <v>591</v>
      </c>
      <c r="AQ1134" s="24">
        <v>551</v>
      </c>
      <c r="AR1134" s="24">
        <v>367</v>
      </c>
      <c r="AS1134" s="24">
        <v>257</v>
      </c>
      <c r="AT1134" s="24">
        <v>277</v>
      </c>
      <c r="AU1134" s="24">
        <v>337</v>
      </c>
      <c r="AV1134" s="24">
        <v>322</v>
      </c>
      <c r="AW1134" s="24">
        <v>230</v>
      </c>
      <c r="AX1134" s="24">
        <v>145</v>
      </c>
      <c r="AY1134" s="24">
        <v>165</v>
      </c>
      <c r="AZ1134" s="24">
        <v>225</v>
      </c>
      <c r="BA1134" s="24">
        <v>185</v>
      </c>
      <c r="BD1134" s="24">
        <v>452</v>
      </c>
      <c r="BE1134" s="24">
        <v>350</v>
      </c>
      <c r="BF1134" s="24">
        <v>218</v>
      </c>
      <c r="BG1134" s="24">
        <v>86</v>
      </c>
      <c r="BH1134" s="24">
        <v>584</v>
      </c>
      <c r="BI1134" s="24">
        <v>383</v>
      </c>
      <c r="BJ1134" s="24">
        <v>251</v>
      </c>
      <c r="BK1134" s="24">
        <v>149</v>
      </c>
      <c r="BL1134" s="24">
        <v>17</v>
      </c>
      <c r="BM1134" s="24">
        <v>515</v>
      </c>
      <c r="BN1134" s="24">
        <v>439</v>
      </c>
      <c r="BO1134" s="24">
        <v>307</v>
      </c>
      <c r="BP1134" s="24">
        <v>180</v>
      </c>
      <c r="BQ1134" s="24">
        <v>73</v>
      </c>
      <c r="BR1134" s="24">
        <v>566</v>
      </c>
      <c r="BS1134" s="24">
        <v>495</v>
      </c>
      <c r="BT1134" s="24">
        <v>363</v>
      </c>
      <c r="BU1134" s="24">
        <v>231</v>
      </c>
      <c r="BV1134" s="24">
        <v>104</v>
      </c>
      <c r="BW1134" s="24">
        <v>622</v>
      </c>
      <c r="BX1134" s="24">
        <v>421</v>
      </c>
      <c r="BY1134" s="24">
        <v>294</v>
      </c>
      <c r="BZ1134" s="24">
        <v>162</v>
      </c>
      <c r="CA1134" s="24">
        <v>35</v>
      </c>
      <c r="CB1134" s="24">
        <v>528</v>
      </c>
    </row>
    <row r="1135" spans="2:80" ht="15" x14ac:dyDescent="0.25">
      <c r="B1135" s="24">
        <v>29</v>
      </c>
      <c r="C1135" s="24">
        <v>84</v>
      </c>
      <c r="D1135" s="24">
        <v>14</v>
      </c>
      <c r="E1135" s="24">
        <v>69</v>
      </c>
      <c r="F1135" s="24">
        <v>124</v>
      </c>
      <c r="G1135" s="24">
        <v>287</v>
      </c>
      <c r="H1135" s="24">
        <v>342</v>
      </c>
      <c r="I1135" s="24">
        <v>272</v>
      </c>
      <c r="J1135" s="24">
        <v>302</v>
      </c>
      <c r="K1135" s="24">
        <v>357</v>
      </c>
      <c r="L1135" s="24">
        <v>550</v>
      </c>
      <c r="M1135" s="24">
        <v>580</v>
      </c>
      <c r="N1135" s="24">
        <v>510</v>
      </c>
      <c r="O1135" s="24">
        <v>565</v>
      </c>
      <c r="P1135" s="24">
        <v>620</v>
      </c>
      <c r="Q1135" s="24">
        <v>158</v>
      </c>
      <c r="R1135" s="24">
        <v>213</v>
      </c>
      <c r="S1135" s="24">
        <v>143</v>
      </c>
      <c r="T1135" s="24">
        <v>198</v>
      </c>
      <c r="U1135" s="24">
        <v>228</v>
      </c>
      <c r="V1135" s="24">
        <v>416</v>
      </c>
      <c r="W1135" s="24">
        <v>471</v>
      </c>
      <c r="X1135" s="24">
        <v>376</v>
      </c>
      <c r="Y1135" s="24">
        <v>431</v>
      </c>
      <c r="Z1135" s="24">
        <v>486</v>
      </c>
      <c r="AC1135" s="24">
        <v>89</v>
      </c>
      <c r="AD1135" s="24">
        <v>69</v>
      </c>
      <c r="AE1135" s="24">
        <v>4</v>
      </c>
      <c r="AF1135" s="24">
        <v>34</v>
      </c>
      <c r="AG1135" s="24">
        <v>124</v>
      </c>
      <c r="AH1135" s="24">
        <v>468</v>
      </c>
      <c r="AI1135" s="24">
        <v>448</v>
      </c>
      <c r="AJ1135" s="24">
        <v>383</v>
      </c>
      <c r="AK1135" s="24">
        <v>413</v>
      </c>
      <c r="AL1135" s="24">
        <v>478</v>
      </c>
      <c r="AM1135" s="24">
        <v>576</v>
      </c>
      <c r="AN1135" s="24">
        <v>556</v>
      </c>
      <c r="AO1135" s="24">
        <v>516</v>
      </c>
      <c r="AP1135" s="24">
        <v>546</v>
      </c>
      <c r="AQ1135" s="24">
        <v>611</v>
      </c>
      <c r="AR1135" s="24">
        <v>347</v>
      </c>
      <c r="AS1135" s="24">
        <v>302</v>
      </c>
      <c r="AT1135" s="24">
        <v>262</v>
      </c>
      <c r="AU1135" s="24">
        <v>292</v>
      </c>
      <c r="AV1135" s="24">
        <v>357</v>
      </c>
      <c r="AW1135" s="24">
        <v>210</v>
      </c>
      <c r="AX1135" s="24">
        <v>190</v>
      </c>
      <c r="AY1135" s="24">
        <v>150</v>
      </c>
      <c r="AZ1135" s="24">
        <v>155</v>
      </c>
      <c r="BA1135" s="24">
        <v>245</v>
      </c>
      <c r="BD1135" s="24">
        <v>621</v>
      </c>
      <c r="BE1135" s="24">
        <v>494</v>
      </c>
      <c r="BF1135" s="24">
        <v>362</v>
      </c>
      <c r="BG1135" s="24">
        <v>235</v>
      </c>
      <c r="BH1135" s="24">
        <v>103</v>
      </c>
      <c r="BI1135" s="24">
        <v>527</v>
      </c>
      <c r="BJ1135" s="24">
        <v>425</v>
      </c>
      <c r="BK1135" s="24">
        <v>293</v>
      </c>
      <c r="BL1135" s="24">
        <v>161</v>
      </c>
      <c r="BM1135" s="24">
        <v>34</v>
      </c>
      <c r="BN1135" s="24">
        <v>583</v>
      </c>
      <c r="BO1135" s="24">
        <v>451</v>
      </c>
      <c r="BP1135" s="24">
        <v>349</v>
      </c>
      <c r="BQ1135" s="24">
        <v>217</v>
      </c>
      <c r="BR1135" s="24">
        <v>90</v>
      </c>
      <c r="BS1135" s="24">
        <v>514</v>
      </c>
      <c r="BT1135" s="24">
        <v>382</v>
      </c>
      <c r="BU1135" s="24">
        <v>255</v>
      </c>
      <c r="BV1135" s="24">
        <v>148</v>
      </c>
      <c r="BW1135" s="24">
        <v>16</v>
      </c>
      <c r="BX1135" s="24">
        <v>570</v>
      </c>
      <c r="BY1135" s="24">
        <v>438</v>
      </c>
      <c r="BZ1135" s="24">
        <v>306</v>
      </c>
      <c r="CA1135" s="24">
        <v>179</v>
      </c>
      <c r="CB1135" s="24">
        <v>72</v>
      </c>
    </row>
    <row r="1136" spans="2:80" ht="15" x14ac:dyDescent="0.25">
      <c r="B1136" s="24">
        <v>523</v>
      </c>
      <c r="C1136" s="24">
        <v>553</v>
      </c>
      <c r="D1136" s="24">
        <v>608</v>
      </c>
      <c r="E1136" s="24">
        <v>538</v>
      </c>
      <c r="F1136" s="24">
        <v>593</v>
      </c>
      <c r="G1136" s="24">
        <v>131</v>
      </c>
      <c r="H1136" s="24">
        <v>186</v>
      </c>
      <c r="I1136" s="24">
        <v>241</v>
      </c>
      <c r="J1136" s="24">
        <v>171</v>
      </c>
      <c r="K1136" s="24">
        <v>201</v>
      </c>
      <c r="L1136" s="24">
        <v>394</v>
      </c>
      <c r="M1136" s="24">
        <v>449</v>
      </c>
      <c r="N1136" s="24">
        <v>479</v>
      </c>
      <c r="O1136" s="24">
        <v>409</v>
      </c>
      <c r="P1136" s="24">
        <v>464</v>
      </c>
      <c r="Q1136" s="24">
        <v>2</v>
      </c>
      <c r="R1136" s="24">
        <v>57</v>
      </c>
      <c r="S1136" s="24">
        <v>112</v>
      </c>
      <c r="T1136" s="24">
        <v>42</v>
      </c>
      <c r="U1136" s="24">
        <v>97</v>
      </c>
      <c r="V1136" s="24">
        <v>265</v>
      </c>
      <c r="W1136" s="24">
        <v>320</v>
      </c>
      <c r="X1136" s="24">
        <v>375</v>
      </c>
      <c r="Y1136" s="24">
        <v>280</v>
      </c>
      <c r="Z1136" s="24">
        <v>335</v>
      </c>
      <c r="AC1136" s="24">
        <v>265</v>
      </c>
      <c r="AD1136" s="24">
        <v>330</v>
      </c>
      <c r="AE1136" s="24">
        <v>360</v>
      </c>
      <c r="AF1136" s="24">
        <v>320</v>
      </c>
      <c r="AG1136" s="24">
        <v>300</v>
      </c>
      <c r="AH1136" s="24">
        <v>131</v>
      </c>
      <c r="AI1136" s="24">
        <v>221</v>
      </c>
      <c r="AJ1136" s="24">
        <v>226</v>
      </c>
      <c r="AK1136" s="24">
        <v>186</v>
      </c>
      <c r="AL1136" s="24">
        <v>166</v>
      </c>
      <c r="AM1136" s="24">
        <v>377</v>
      </c>
      <c r="AN1136" s="24">
        <v>467</v>
      </c>
      <c r="AO1136" s="24">
        <v>497</v>
      </c>
      <c r="AP1136" s="24">
        <v>432</v>
      </c>
      <c r="AQ1136" s="24">
        <v>412</v>
      </c>
      <c r="AR1136" s="24">
        <v>519</v>
      </c>
      <c r="AS1136" s="24">
        <v>584</v>
      </c>
      <c r="AT1136" s="24">
        <v>614</v>
      </c>
      <c r="AU1136" s="24">
        <v>574</v>
      </c>
      <c r="AV1136" s="24">
        <v>529</v>
      </c>
      <c r="AW1136" s="24">
        <v>23</v>
      </c>
      <c r="AX1136" s="24">
        <v>88</v>
      </c>
      <c r="AY1136" s="24">
        <v>118</v>
      </c>
      <c r="AZ1136" s="24">
        <v>53</v>
      </c>
      <c r="BA1136" s="24">
        <v>33</v>
      </c>
      <c r="BD1136" s="24">
        <v>206</v>
      </c>
      <c r="BE1136" s="24">
        <v>79</v>
      </c>
      <c r="BF1136" s="24">
        <v>597</v>
      </c>
      <c r="BG1136" s="24">
        <v>470</v>
      </c>
      <c r="BH1136" s="24">
        <v>338</v>
      </c>
      <c r="BI1136" s="24">
        <v>137</v>
      </c>
      <c r="BJ1136" s="24">
        <v>10</v>
      </c>
      <c r="BK1136" s="24">
        <v>503</v>
      </c>
      <c r="BL1136" s="24">
        <v>396</v>
      </c>
      <c r="BM1136" s="24">
        <v>269</v>
      </c>
      <c r="BN1136" s="24">
        <v>193</v>
      </c>
      <c r="BO1136" s="24">
        <v>61</v>
      </c>
      <c r="BP1136" s="24">
        <v>559</v>
      </c>
      <c r="BQ1136" s="24">
        <v>427</v>
      </c>
      <c r="BR1136" s="24">
        <v>325</v>
      </c>
      <c r="BS1136" s="24">
        <v>249</v>
      </c>
      <c r="BT1136" s="24">
        <v>117</v>
      </c>
      <c r="BU1136" s="24">
        <v>615</v>
      </c>
      <c r="BV1136" s="24">
        <v>483</v>
      </c>
      <c r="BW1136" s="24">
        <v>351</v>
      </c>
      <c r="BX1136" s="24">
        <v>155</v>
      </c>
      <c r="BY1136" s="24">
        <v>48</v>
      </c>
      <c r="BZ1136" s="24">
        <v>541</v>
      </c>
      <c r="CA1136" s="24">
        <v>414</v>
      </c>
      <c r="CB1136" s="24">
        <v>282</v>
      </c>
    </row>
    <row r="1137" spans="2:80" ht="15" x14ac:dyDescent="0.25">
      <c r="B1137" s="24">
        <v>613</v>
      </c>
      <c r="C1137" s="24">
        <v>543</v>
      </c>
      <c r="D1137" s="24">
        <v>598</v>
      </c>
      <c r="E1137" s="24">
        <v>503</v>
      </c>
      <c r="F1137" s="24">
        <v>558</v>
      </c>
      <c r="G1137" s="24">
        <v>246</v>
      </c>
      <c r="H1137" s="24">
        <v>151</v>
      </c>
      <c r="I1137" s="24">
        <v>206</v>
      </c>
      <c r="J1137" s="24">
        <v>136</v>
      </c>
      <c r="K1137" s="24">
        <v>191</v>
      </c>
      <c r="L1137" s="24">
        <v>484</v>
      </c>
      <c r="M1137" s="24">
        <v>414</v>
      </c>
      <c r="N1137" s="24">
        <v>469</v>
      </c>
      <c r="O1137" s="24">
        <v>399</v>
      </c>
      <c r="P1137" s="24">
        <v>429</v>
      </c>
      <c r="Q1137" s="24">
        <v>117</v>
      </c>
      <c r="R1137" s="24">
        <v>47</v>
      </c>
      <c r="S1137" s="24">
        <v>77</v>
      </c>
      <c r="T1137" s="24">
        <v>7</v>
      </c>
      <c r="U1137" s="24">
        <v>62</v>
      </c>
      <c r="V1137" s="24">
        <v>355</v>
      </c>
      <c r="W1137" s="24">
        <v>285</v>
      </c>
      <c r="X1137" s="24">
        <v>340</v>
      </c>
      <c r="Y1137" s="24">
        <v>270</v>
      </c>
      <c r="Z1137" s="24">
        <v>325</v>
      </c>
      <c r="AC1137" s="24">
        <v>325</v>
      </c>
      <c r="AD1137" s="24">
        <v>285</v>
      </c>
      <c r="AE1137" s="24">
        <v>345</v>
      </c>
      <c r="AF1137" s="24">
        <v>365</v>
      </c>
      <c r="AG1137" s="24">
        <v>255</v>
      </c>
      <c r="AH1137" s="24">
        <v>191</v>
      </c>
      <c r="AI1137" s="24">
        <v>151</v>
      </c>
      <c r="AJ1137" s="24">
        <v>211</v>
      </c>
      <c r="AK1137" s="24">
        <v>231</v>
      </c>
      <c r="AL1137" s="24">
        <v>146</v>
      </c>
      <c r="AM1137" s="24">
        <v>437</v>
      </c>
      <c r="AN1137" s="24">
        <v>422</v>
      </c>
      <c r="AO1137" s="24">
        <v>457</v>
      </c>
      <c r="AP1137" s="24">
        <v>477</v>
      </c>
      <c r="AQ1137" s="24">
        <v>392</v>
      </c>
      <c r="AR1137" s="24">
        <v>554</v>
      </c>
      <c r="AS1137" s="24">
        <v>539</v>
      </c>
      <c r="AT1137" s="24">
        <v>599</v>
      </c>
      <c r="AU1137" s="24">
        <v>619</v>
      </c>
      <c r="AV1137" s="24">
        <v>509</v>
      </c>
      <c r="AW1137" s="24">
        <v>58</v>
      </c>
      <c r="AX1137" s="24">
        <v>43</v>
      </c>
      <c r="AY1137" s="24">
        <v>78</v>
      </c>
      <c r="AZ1137" s="24">
        <v>123</v>
      </c>
      <c r="BA1137" s="24">
        <v>13</v>
      </c>
      <c r="BD1137" s="24">
        <v>355</v>
      </c>
      <c r="BE1137" s="24">
        <v>248</v>
      </c>
      <c r="BF1137" s="24">
        <v>116</v>
      </c>
      <c r="BG1137" s="24">
        <v>614</v>
      </c>
      <c r="BH1137" s="24">
        <v>482</v>
      </c>
      <c r="BI1137" s="24">
        <v>281</v>
      </c>
      <c r="BJ1137" s="24">
        <v>154</v>
      </c>
      <c r="BK1137" s="24">
        <v>47</v>
      </c>
      <c r="BL1137" s="24">
        <v>545</v>
      </c>
      <c r="BM1137" s="24">
        <v>413</v>
      </c>
      <c r="BN1137" s="24">
        <v>337</v>
      </c>
      <c r="BO1137" s="24">
        <v>210</v>
      </c>
      <c r="BP1137" s="24">
        <v>78</v>
      </c>
      <c r="BQ1137" s="24">
        <v>596</v>
      </c>
      <c r="BR1137" s="24">
        <v>469</v>
      </c>
      <c r="BS1137" s="24">
        <v>268</v>
      </c>
      <c r="BT1137" s="24">
        <v>136</v>
      </c>
      <c r="BU1137" s="24">
        <v>9</v>
      </c>
      <c r="BV1137" s="24">
        <v>502</v>
      </c>
      <c r="BW1137" s="24">
        <v>400</v>
      </c>
      <c r="BX1137" s="24">
        <v>324</v>
      </c>
      <c r="BY1137" s="24">
        <v>192</v>
      </c>
      <c r="BZ1137" s="24">
        <v>65</v>
      </c>
      <c r="CA1137" s="24">
        <v>558</v>
      </c>
      <c r="CB1137" s="24">
        <v>426</v>
      </c>
    </row>
    <row r="1138" spans="2:80" ht="15" x14ac:dyDescent="0.25">
      <c r="B1138" s="24">
        <v>578</v>
      </c>
      <c r="C1138" s="24">
        <v>508</v>
      </c>
      <c r="D1138" s="24">
        <v>563</v>
      </c>
      <c r="E1138" s="24">
        <v>618</v>
      </c>
      <c r="F1138" s="24">
        <v>548</v>
      </c>
      <c r="G1138" s="24">
        <v>211</v>
      </c>
      <c r="H1138" s="24">
        <v>141</v>
      </c>
      <c r="I1138" s="24">
        <v>196</v>
      </c>
      <c r="J1138" s="24">
        <v>226</v>
      </c>
      <c r="K1138" s="24">
        <v>156</v>
      </c>
      <c r="L1138" s="24">
        <v>474</v>
      </c>
      <c r="M1138" s="24">
        <v>379</v>
      </c>
      <c r="N1138" s="24">
        <v>434</v>
      </c>
      <c r="O1138" s="24">
        <v>489</v>
      </c>
      <c r="P1138" s="24">
        <v>419</v>
      </c>
      <c r="Q1138" s="24">
        <v>82</v>
      </c>
      <c r="R1138" s="24">
        <v>12</v>
      </c>
      <c r="S1138" s="24">
        <v>67</v>
      </c>
      <c r="T1138" s="24">
        <v>122</v>
      </c>
      <c r="U1138" s="24">
        <v>27</v>
      </c>
      <c r="V1138" s="24">
        <v>345</v>
      </c>
      <c r="W1138" s="24">
        <v>275</v>
      </c>
      <c r="X1138" s="24">
        <v>305</v>
      </c>
      <c r="Y1138" s="24">
        <v>360</v>
      </c>
      <c r="Z1138" s="24">
        <v>290</v>
      </c>
      <c r="AC1138" s="24">
        <v>295</v>
      </c>
      <c r="AD1138" s="24">
        <v>375</v>
      </c>
      <c r="AE1138" s="24">
        <v>305</v>
      </c>
      <c r="AF1138" s="24">
        <v>260</v>
      </c>
      <c r="AG1138" s="24">
        <v>340</v>
      </c>
      <c r="AH1138" s="24">
        <v>161</v>
      </c>
      <c r="AI1138" s="24">
        <v>241</v>
      </c>
      <c r="AJ1138" s="24">
        <v>196</v>
      </c>
      <c r="AK1138" s="24">
        <v>126</v>
      </c>
      <c r="AL1138" s="24">
        <v>206</v>
      </c>
      <c r="AM1138" s="24">
        <v>407</v>
      </c>
      <c r="AN1138" s="24">
        <v>487</v>
      </c>
      <c r="AO1138" s="24">
        <v>442</v>
      </c>
      <c r="AP1138" s="24">
        <v>397</v>
      </c>
      <c r="AQ1138" s="24">
        <v>452</v>
      </c>
      <c r="AR1138" s="24">
        <v>549</v>
      </c>
      <c r="AS1138" s="24">
        <v>604</v>
      </c>
      <c r="AT1138" s="24">
        <v>559</v>
      </c>
      <c r="AU1138" s="24">
        <v>514</v>
      </c>
      <c r="AV1138" s="24">
        <v>594</v>
      </c>
      <c r="AW1138" s="24">
        <v>28</v>
      </c>
      <c r="AX1138" s="24">
        <v>108</v>
      </c>
      <c r="AY1138" s="24">
        <v>63</v>
      </c>
      <c r="AZ1138" s="24">
        <v>18</v>
      </c>
      <c r="BA1138" s="24">
        <v>98</v>
      </c>
      <c r="BD1138" s="24">
        <v>399</v>
      </c>
      <c r="BE1138" s="24">
        <v>267</v>
      </c>
      <c r="BF1138" s="24">
        <v>140</v>
      </c>
      <c r="BG1138" s="24">
        <v>8</v>
      </c>
      <c r="BH1138" s="24">
        <v>501</v>
      </c>
      <c r="BI1138" s="24">
        <v>430</v>
      </c>
      <c r="BJ1138" s="24">
        <v>323</v>
      </c>
      <c r="BK1138" s="24">
        <v>191</v>
      </c>
      <c r="BL1138" s="24">
        <v>64</v>
      </c>
      <c r="BM1138" s="24">
        <v>557</v>
      </c>
      <c r="BN1138" s="24">
        <v>481</v>
      </c>
      <c r="BO1138" s="24">
        <v>354</v>
      </c>
      <c r="BP1138" s="24">
        <v>247</v>
      </c>
      <c r="BQ1138" s="24">
        <v>120</v>
      </c>
      <c r="BR1138" s="24">
        <v>613</v>
      </c>
      <c r="BS1138" s="24">
        <v>412</v>
      </c>
      <c r="BT1138" s="24">
        <v>285</v>
      </c>
      <c r="BU1138" s="24">
        <v>153</v>
      </c>
      <c r="BV1138" s="24">
        <v>46</v>
      </c>
      <c r="BW1138" s="24">
        <v>544</v>
      </c>
      <c r="BX1138" s="24">
        <v>468</v>
      </c>
      <c r="BY1138" s="24">
        <v>336</v>
      </c>
      <c r="BZ1138" s="24">
        <v>209</v>
      </c>
      <c r="CA1138" s="24">
        <v>77</v>
      </c>
      <c r="CB1138" s="24">
        <v>600</v>
      </c>
    </row>
    <row r="1139" spans="2:80" ht="15" x14ac:dyDescent="0.25">
      <c r="B1139" s="24">
        <v>568</v>
      </c>
      <c r="C1139" s="24">
        <v>623</v>
      </c>
      <c r="D1139" s="24">
        <v>528</v>
      </c>
      <c r="E1139" s="24">
        <v>583</v>
      </c>
      <c r="F1139" s="24">
        <v>513</v>
      </c>
      <c r="G1139" s="24">
        <v>176</v>
      </c>
      <c r="H1139" s="24">
        <v>231</v>
      </c>
      <c r="I1139" s="24">
        <v>161</v>
      </c>
      <c r="J1139" s="24">
        <v>216</v>
      </c>
      <c r="K1139" s="24">
        <v>146</v>
      </c>
      <c r="L1139" s="24">
        <v>439</v>
      </c>
      <c r="M1139" s="24">
        <v>494</v>
      </c>
      <c r="N1139" s="24">
        <v>424</v>
      </c>
      <c r="O1139" s="24">
        <v>454</v>
      </c>
      <c r="P1139" s="24">
        <v>384</v>
      </c>
      <c r="Q1139" s="24">
        <v>72</v>
      </c>
      <c r="R1139" s="24">
        <v>102</v>
      </c>
      <c r="S1139" s="24">
        <v>32</v>
      </c>
      <c r="T1139" s="24">
        <v>87</v>
      </c>
      <c r="U1139" s="24">
        <v>17</v>
      </c>
      <c r="V1139" s="24">
        <v>310</v>
      </c>
      <c r="W1139" s="24">
        <v>365</v>
      </c>
      <c r="X1139" s="24">
        <v>295</v>
      </c>
      <c r="Y1139" s="24">
        <v>350</v>
      </c>
      <c r="Z1139" s="24">
        <v>255</v>
      </c>
      <c r="AC1139" s="24">
        <v>355</v>
      </c>
      <c r="AD1139" s="24">
        <v>270</v>
      </c>
      <c r="AE1139" s="24">
        <v>290</v>
      </c>
      <c r="AF1139" s="24">
        <v>350</v>
      </c>
      <c r="AG1139" s="24">
        <v>310</v>
      </c>
      <c r="AH1139" s="24">
        <v>246</v>
      </c>
      <c r="AI1139" s="24">
        <v>136</v>
      </c>
      <c r="AJ1139" s="24">
        <v>156</v>
      </c>
      <c r="AK1139" s="24">
        <v>216</v>
      </c>
      <c r="AL1139" s="24">
        <v>176</v>
      </c>
      <c r="AM1139" s="24">
        <v>492</v>
      </c>
      <c r="AN1139" s="24">
        <v>382</v>
      </c>
      <c r="AO1139" s="24">
        <v>402</v>
      </c>
      <c r="AP1139" s="24">
        <v>462</v>
      </c>
      <c r="AQ1139" s="24">
        <v>447</v>
      </c>
      <c r="AR1139" s="24">
        <v>609</v>
      </c>
      <c r="AS1139" s="24">
        <v>524</v>
      </c>
      <c r="AT1139" s="24">
        <v>544</v>
      </c>
      <c r="AU1139" s="24">
        <v>579</v>
      </c>
      <c r="AV1139" s="24">
        <v>564</v>
      </c>
      <c r="AW1139" s="24">
        <v>113</v>
      </c>
      <c r="AX1139" s="24">
        <v>3</v>
      </c>
      <c r="AY1139" s="24">
        <v>48</v>
      </c>
      <c r="AZ1139" s="24">
        <v>83</v>
      </c>
      <c r="BA1139" s="24">
        <v>68</v>
      </c>
      <c r="BD1139" s="24">
        <v>543</v>
      </c>
      <c r="BE1139" s="24">
        <v>411</v>
      </c>
      <c r="BF1139" s="24">
        <v>284</v>
      </c>
      <c r="BG1139" s="24">
        <v>152</v>
      </c>
      <c r="BH1139" s="24">
        <v>50</v>
      </c>
      <c r="BI1139" s="24">
        <v>599</v>
      </c>
      <c r="BJ1139" s="24">
        <v>467</v>
      </c>
      <c r="BK1139" s="24">
        <v>340</v>
      </c>
      <c r="BL1139" s="24">
        <v>208</v>
      </c>
      <c r="BM1139" s="24">
        <v>76</v>
      </c>
      <c r="BN1139" s="24">
        <v>505</v>
      </c>
      <c r="BO1139" s="24">
        <v>398</v>
      </c>
      <c r="BP1139" s="24">
        <v>266</v>
      </c>
      <c r="BQ1139" s="24">
        <v>139</v>
      </c>
      <c r="BR1139" s="24">
        <v>7</v>
      </c>
      <c r="BS1139" s="24">
        <v>556</v>
      </c>
      <c r="BT1139" s="24">
        <v>429</v>
      </c>
      <c r="BU1139" s="24">
        <v>322</v>
      </c>
      <c r="BV1139" s="24">
        <v>195</v>
      </c>
      <c r="BW1139" s="24">
        <v>63</v>
      </c>
      <c r="BX1139" s="24">
        <v>612</v>
      </c>
      <c r="BY1139" s="24">
        <v>485</v>
      </c>
      <c r="BZ1139" s="24">
        <v>353</v>
      </c>
      <c r="CA1139" s="24">
        <v>246</v>
      </c>
      <c r="CB1139" s="24">
        <v>119</v>
      </c>
    </row>
    <row r="1140" spans="2:80" ht="15" x14ac:dyDescent="0.25">
      <c r="B1140" s="24">
        <v>533</v>
      </c>
      <c r="C1140" s="24">
        <v>588</v>
      </c>
      <c r="D1140" s="24">
        <v>518</v>
      </c>
      <c r="E1140" s="24">
        <v>573</v>
      </c>
      <c r="F1140" s="24">
        <v>603</v>
      </c>
      <c r="G1140" s="24">
        <v>166</v>
      </c>
      <c r="H1140" s="24">
        <v>221</v>
      </c>
      <c r="I1140" s="24">
        <v>126</v>
      </c>
      <c r="J1140" s="24">
        <v>181</v>
      </c>
      <c r="K1140" s="24">
        <v>236</v>
      </c>
      <c r="L1140" s="24">
        <v>404</v>
      </c>
      <c r="M1140" s="24">
        <v>459</v>
      </c>
      <c r="N1140" s="24">
        <v>389</v>
      </c>
      <c r="O1140" s="24">
        <v>444</v>
      </c>
      <c r="P1140" s="24">
        <v>499</v>
      </c>
      <c r="Q1140" s="24">
        <v>37</v>
      </c>
      <c r="R1140" s="24">
        <v>92</v>
      </c>
      <c r="S1140" s="24">
        <v>22</v>
      </c>
      <c r="T1140" s="24">
        <v>52</v>
      </c>
      <c r="U1140" s="24">
        <v>107</v>
      </c>
      <c r="V1140" s="24">
        <v>300</v>
      </c>
      <c r="W1140" s="24">
        <v>330</v>
      </c>
      <c r="X1140" s="24">
        <v>260</v>
      </c>
      <c r="Y1140" s="24">
        <v>315</v>
      </c>
      <c r="Z1140" s="24">
        <v>370</v>
      </c>
      <c r="AC1140" s="24">
        <v>335</v>
      </c>
      <c r="AD1140" s="24">
        <v>315</v>
      </c>
      <c r="AE1140" s="24">
        <v>275</v>
      </c>
      <c r="AF1140" s="24">
        <v>280</v>
      </c>
      <c r="AG1140" s="24">
        <v>370</v>
      </c>
      <c r="AH1140" s="24">
        <v>201</v>
      </c>
      <c r="AI1140" s="24">
        <v>181</v>
      </c>
      <c r="AJ1140" s="24">
        <v>141</v>
      </c>
      <c r="AK1140" s="24">
        <v>171</v>
      </c>
      <c r="AL1140" s="24">
        <v>236</v>
      </c>
      <c r="AM1140" s="24">
        <v>472</v>
      </c>
      <c r="AN1140" s="24">
        <v>427</v>
      </c>
      <c r="AO1140" s="24">
        <v>387</v>
      </c>
      <c r="AP1140" s="24">
        <v>417</v>
      </c>
      <c r="AQ1140" s="24">
        <v>482</v>
      </c>
      <c r="AR1140" s="24">
        <v>589</v>
      </c>
      <c r="AS1140" s="24">
        <v>569</v>
      </c>
      <c r="AT1140" s="24">
        <v>504</v>
      </c>
      <c r="AU1140" s="24">
        <v>534</v>
      </c>
      <c r="AV1140" s="24">
        <v>624</v>
      </c>
      <c r="AW1140" s="24">
        <v>93</v>
      </c>
      <c r="AX1140" s="24">
        <v>73</v>
      </c>
      <c r="AY1140" s="24">
        <v>8</v>
      </c>
      <c r="AZ1140" s="24">
        <v>38</v>
      </c>
      <c r="BA1140" s="24">
        <v>103</v>
      </c>
      <c r="BD1140" s="24">
        <v>62</v>
      </c>
      <c r="BE1140" s="24">
        <v>560</v>
      </c>
      <c r="BF1140" s="24">
        <v>428</v>
      </c>
      <c r="BG1140" s="24">
        <v>321</v>
      </c>
      <c r="BH1140" s="24">
        <v>194</v>
      </c>
      <c r="BI1140" s="24">
        <v>118</v>
      </c>
      <c r="BJ1140" s="24">
        <v>611</v>
      </c>
      <c r="BK1140" s="24">
        <v>484</v>
      </c>
      <c r="BL1140" s="24">
        <v>352</v>
      </c>
      <c r="BM1140" s="24">
        <v>250</v>
      </c>
      <c r="BN1140" s="24">
        <v>49</v>
      </c>
      <c r="BO1140" s="24">
        <v>542</v>
      </c>
      <c r="BP1140" s="24">
        <v>415</v>
      </c>
      <c r="BQ1140" s="24">
        <v>283</v>
      </c>
      <c r="BR1140" s="24">
        <v>151</v>
      </c>
      <c r="BS1140" s="24">
        <v>80</v>
      </c>
      <c r="BT1140" s="24">
        <v>598</v>
      </c>
      <c r="BU1140" s="24">
        <v>466</v>
      </c>
      <c r="BV1140" s="24">
        <v>339</v>
      </c>
      <c r="BW1140" s="24">
        <v>207</v>
      </c>
      <c r="BX1140" s="24">
        <v>6</v>
      </c>
      <c r="BY1140" s="24">
        <v>504</v>
      </c>
      <c r="BZ1140" s="24">
        <v>397</v>
      </c>
      <c r="CA1140" s="24">
        <v>270</v>
      </c>
      <c r="CB1140" s="24">
        <v>138</v>
      </c>
    </row>
    <row r="1141" spans="2:80" ht="15" x14ac:dyDescent="0.25">
      <c r="B1141" s="24">
        <v>377</v>
      </c>
      <c r="C1141" s="24">
        <v>432</v>
      </c>
      <c r="D1141" s="24">
        <v>487</v>
      </c>
      <c r="E1141" s="24">
        <v>417</v>
      </c>
      <c r="F1141" s="24">
        <v>472</v>
      </c>
      <c r="G1141" s="24">
        <v>15</v>
      </c>
      <c r="H1141" s="24">
        <v>70</v>
      </c>
      <c r="I1141" s="24">
        <v>125</v>
      </c>
      <c r="J1141" s="24">
        <v>30</v>
      </c>
      <c r="K1141" s="24">
        <v>85</v>
      </c>
      <c r="L1141" s="24">
        <v>273</v>
      </c>
      <c r="M1141" s="24">
        <v>303</v>
      </c>
      <c r="N1141" s="24">
        <v>358</v>
      </c>
      <c r="O1141" s="24">
        <v>288</v>
      </c>
      <c r="P1141" s="24">
        <v>343</v>
      </c>
      <c r="Q1141" s="24">
        <v>506</v>
      </c>
      <c r="R1141" s="24">
        <v>561</v>
      </c>
      <c r="S1141" s="24">
        <v>616</v>
      </c>
      <c r="T1141" s="24">
        <v>546</v>
      </c>
      <c r="U1141" s="24">
        <v>576</v>
      </c>
      <c r="V1141" s="24">
        <v>144</v>
      </c>
      <c r="W1141" s="24">
        <v>199</v>
      </c>
      <c r="X1141" s="24">
        <v>229</v>
      </c>
      <c r="Y1141" s="24">
        <v>159</v>
      </c>
      <c r="Z1141" s="24">
        <v>214</v>
      </c>
      <c r="AC1141" s="24">
        <v>127</v>
      </c>
      <c r="AD1141" s="24">
        <v>217</v>
      </c>
      <c r="AE1141" s="24">
        <v>247</v>
      </c>
      <c r="AF1141" s="24">
        <v>182</v>
      </c>
      <c r="AG1141" s="24">
        <v>162</v>
      </c>
      <c r="AH1141" s="24">
        <v>515</v>
      </c>
      <c r="AI1141" s="24">
        <v>580</v>
      </c>
      <c r="AJ1141" s="24">
        <v>610</v>
      </c>
      <c r="AK1141" s="24">
        <v>570</v>
      </c>
      <c r="AL1141" s="24">
        <v>550</v>
      </c>
      <c r="AM1141" s="24">
        <v>273</v>
      </c>
      <c r="AN1141" s="24">
        <v>338</v>
      </c>
      <c r="AO1141" s="24">
        <v>368</v>
      </c>
      <c r="AP1141" s="24">
        <v>303</v>
      </c>
      <c r="AQ1141" s="24">
        <v>283</v>
      </c>
      <c r="AR1141" s="24">
        <v>6</v>
      </c>
      <c r="AS1141" s="24">
        <v>96</v>
      </c>
      <c r="AT1141" s="24">
        <v>101</v>
      </c>
      <c r="AU1141" s="24">
        <v>61</v>
      </c>
      <c r="AV1141" s="24">
        <v>41</v>
      </c>
      <c r="AW1141" s="24">
        <v>394</v>
      </c>
      <c r="AX1141" s="24">
        <v>459</v>
      </c>
      <c r="AY1141" s="24">
        <v>489</v>
      </c>
      <c r="AZ1141" s="24">
        <v>449</v>
      </c>
      <c r="BA1141" s="24">
        <v>404</v>
      </c>
      <c r="BD1141" s="24">
        <v>297</v>
      </c>
      <c r="BE1141" s="24">
        <v>170</v>
      </c>
      <c r="BF1141" s="24">
        <v>38</v>
      </c>
      <c r="BG1141" s="24">
        <v>531</v>
      </c>
      <c r="BH1141" s="24">
        <v>404</v>
      </c>
      <c r="BI1141" s="24">
        <v>328</v>
      </c>
      <c r="BJ1141" s="24">
        <v>221</v>
      </c>
      <c r="BK1141" s="24">
        <v>94</v>
      </c>
      <c r="BL1141" s="24">
        <v>587</v>
      </c>
      <c r="BM1141" s="24">
        <v>460</v>
      </c>
      <c r="BN1141" s="24">
        <v>259</v>
      </c>
      <c r="BO1141" s="24">
        <v>127</v>
      </c>
      <c r="BP1141" s="24">
        <v>25</v>
      </c>
      <c r="BQ1141" s="24">
        <v>518</v>
      </c>
      <c r="BR1141" s="24">
        <v>386</v>
      </c>
      <c r="BS1141" s="24">
        <v>315</v>
      </c>
      <c r="BT1141" s="24">
        <v>183</v>
      </c>
      <c r="BU1141" s="24">
        <v>51</v>
      </c>
      <c r="BV1141" s="24">
        <v>574</v>
      </c>
      <c r="BW1141" s="24">
        <v>442</v>
      </c>
      <c r="BX1141" s="24">
        <v>366</v>
      </c>
      <c r="BY1141" s="24">
        <v>239</v>
      </c>
      <c r="BZ1141" s="24">
        <v>107</v>
      </c>
      <c r="CA1141" s="24">
        <v>605</v>
      </c>
      <c r="CB1141" s="24">
        <v>498</v>
      </c>
    </row>
    <row r="1142" spans="2:80" ht="15" x14ac:dyDescent="0.25">
      <c r="B1142" s="24">
        <v>492</v>
      </c>
      <c r="C1142" s="24">
        <v>422</v>
      </c>
      <c r="D1142" s="24">
        <v>452</v>
      </c>
      <c r="E1142" s="24">
        <v>382</v>
      </c>
      <c r="F1142" s="24">
        <v>437</v>
      </c>
      <c r="G1142" s="24">
        <v>105</v>
      </c>
      <c r="H1142" s="24">
        <v>35</v>
      </c>
      <c r="I1142" s="24">
        <v>90</v>
      </c>
      <c r="J1142" s="24">
        <v>20</v>
      </c>
      <c r="K1142" s="24">
        <v>75</v>
      </c>
      <c r="L1142" s="24">
        <v>363</v>
      </c>
      <c r="M1142" s="24">
        <v>293</v>
      </c>
      <c r="N1142" s="24">
        <v>348</v>
      </c>
      <c r="O1142" s="24">
        <v>253</v>
      </c>
      <c r="P1142" s="24">
        <v>308</v>
      </c>
      <c r="Q1142" s="24">
        <v>621</v>
      </c>
      <c r="R1142" s="24">
        <v>526</v>
      </c>
      <c r="S1142" s="24">
        <v>581</v>
      </c>
      <c r="T1142" s="24">
        <v>511</v>
      </c>
      <c r="U1142" s="24">
        <v>566</v>
      </c>
      <c r="V1142" s="24">
        <v>234</v>
      </c>
      <c r="W1142" s="24">
        <v>164</v>
      </c>
      <c r="X1142" s="24">
        <v>219</v>
      </c>
      <c r="Y1142" s="24">
        <v>149</v>
      </c>
      <c r="Z1142" s="24">
        <v>179</v>
      </c>
      <c r="AC1142" s="24">
        <v>187</v>
      </c>
      <c r="AD1142" s="24">
        <v>172</v>
      </c>
      <c r="AE1142" s="24">
        <v>207</v>
      </c>
      <c r="AF1142" s="24">
        <v>227</v>
      </c>
      <c r="AG1142" s="24">
        <v>142</v>
      </c>
      <c r="AH1142" s="24">
        <v>575</v>
      </c>
      <c r="AI1142" s="24">
        <v>535</v>
      </c>
      <c r="AJ1142" s="24">
        <v>595</v>
      </c>
      <c r="AK1142" s="24">
        <v>615</v>
      </c>
      <c r="AL1142" s="24">
        <v>505</v>
      </c>
      <c r="AM1142" s="24">
        <v>308</v>
      </c>
      <c r="AN1142" s="24">
        <v>293</v>
      </c>
      <c r="AO1142" s="24">
        <v>328</v>
      </c>
      <c r="AP1142" s="24">
        <v>373</v>
      </c>
      <c r="AQ1142" s="24">
        <v>263</v>
      </c>
      <c r="AR1142" s="24">
        <v>66</v>
      </c>
      <c r="AS1142" s="24">
        <v>26</v>
      </c>
      <c r="AT1142" s="24">
        <v>86</v>
      </c>
      <c r="AU1142" s="24">
        <v>106</v>
      </c>
      <c r="AV1142" s="24">
        <v>21</v>
      </c>
      <c r="AW1142" s="24">
        <v>429</v>
      </c>
      <c r="AX1142" s="24">
        <v>414</v>
      </c>
      <c r="AY1142" s="24">
        <v>474</v>
      </c>
      <c r="AZ1142" s="24">
        <v>494</v>
      </c>
      <c r="BA1142" s="24">
        <v>384</v>
      </c>
      <c r="BD1142" s="24">
        <v>441</v>
      </c>
      <c r="BE1142" s="24">
        <v>314</v>
      </c>
      <c r="BF1142" s="24">
        <v>182</v>
      </c>
      <c r="BG1142" s="24">
        <v>55</v>
      </c>
      <c r="BH1142" s="24">
        <v>573</v>
      </c>
      <c r="BI1142" s="24">
        <v>497</v>
      </c>
      <c r="BJ1142" s="24">
        <v>370</v>
      </c>
      <c r="BK1142" s="24">
        <v>238</v>
      </c>
      <c r="BL1142" s="24">
        <v>106</v>
      </c>
      <c r="BM1142" s="24">
        <v>604</v>
      </c>
      <c r="BN1142" s="24">
        <v>403</v>
      </c>
      <c r="BO1142" s="24">
        <v>296</v>
      </c>
      <c r="BP1142" s="24">
        <v>169</v>
      </c>
      <c r="BQ1142" s="24">
        <v>37</v>
      </c>
      <c r="BR1142" s="24">
        <v>535</v>
      </c>
      <c r="BS1142" s="24">
        <v>459</v>
      </c>
      <c r="BT1142" s="24">
        <v>327</v>
      </c>
      <c r="BU1142" s="24">
        <v>225</v>
      </c>
      <c r="BV1142" s="24">
        <v>93</v>
      </c>
      <c r="BW1142" s="24">
        <v>586</v>
      </c>
      <c r="BX1142" s="24">
        <v>390</v>
      </c>
      <c r="BY1142" s="24">
        <v>258</v>
      </c>
      <c r="BZ1142" s="24">
        <v>126</v>
      </c>
      <c r="CA1142" s="24">
        <v>24</v>
      </c>
      <c r="CB1142" s="24">
        <v>517</v>
      </c>
    </row>
    <row r="1143" spans="2:80" ht="15" x14ac:dyDescent="0.25">
      <c r="B1143" s="24">
        <v>457</v>
      </c>
      <c r="C1143" s="24">
        <v>387</v>
      </c>
      <c r="D1143" s="24">
        <v>442</v>
      </c>
      <c r="E1143" s="24">
        <v>497</v>
      </c>
      <c r="F1143" s="24">
        <v>402</v>
      </c>
      <c r="G1143" s="24">
        <v>95</v>
      </c>
      <c r="H1143" s="24">
        <v>25</v>
      </c>
      <c r="I1143" s="24">
        <v>55</v>
      </c>
      <c r="J1143" s="24">
        <v>110</v>
      </c>
      <c r="K1143" s="24">
        <v>40</v>
      </c>
      <c r="L1143" s="24">
        <v>328</v>
      </c>
      <c r="M1143" s="24">
        <v>258</v>
      </c>
      <c r="N1143" s="24">
        <v>313</v>
      </c>
      <c r="O1143" s="24">
        <v>368</v>
      </c>
      <c r="P1143" s="24">
        <v>298</v>
      </c>
      <c r="Q1143" s="24">
        <v>586</v>
      </c>
      <c r="R1143" s="24">
        <v>516</v>
      </c>
      <c r="S1143" s="24">
        <v>571</v>
      </c>
      <c r="T1143" s="24">
        <v>601</v>
      </c>
      <c r="U1143" s="24">
        <v>531</v>
      </c>
      <c r="V1143" s="24">
        <v>224</v>
      </c>
      <c r="W1143" s="24">
        <v>129</v>
      </c>
      <c r="X1143" s="24">
        <v>184</v>
      </c>
      <c r="Y1143" s="24">
        <v>239</v>
      </c>
      <c r="Z1143" s="24">
        <v>169</v>
      </c>
      <c r="AC1143" s="24">
        <v>157</v>
      </c>
      <c r="AD1143" s="24">
        <v>237</v>
      </c>
      <c r="AE1143" s="24">
        <v>192</v>
      </c>
      <c r="AF1143" s="24">
        <v>147</v>
      </c>
      <c r="AG1143" s="24">
        <v>202</v>
      </c>
      <c r="AH1143" s="24">
        <v>545</v>
      </c>
      <c r="AI1143" s="24">
        <v>625</v>
      </c>
      <c r="AJ1143" s="24">
        <v>555</v>
      </c>
      <c r="AK1143" s="24">
        <v>510</v>
      </c>
      <c r="AL1143" s="24">
        <v>590</v>
      </c>
      <c r="AM1143" s="24">
        <v>278</v>
      </c>
      <c r="AN1143" s="24">
        <v>358</v>
      </c>
      <c r="AO1143" s="24">
        <v>313</v>
      </c>
      <c r="AP1143" s="24">
        <v>268</v>
      </c>
      <c r="AQ1143" s="24">
        <v>348</v>
      </c>
      <c r="AR1143" s="24">
        <v>36</v>
      </c>
      <c r="AS1143" s="24">
        <v>116</v>
      </c>
      <c r="AT1143" s="24">
        <v>71</v>
      </c>
      <c r="AU1143" s="24">
        <v>1</v>
      </c>
      <c r="AV1143" s="24">
        <v>81</v>
      </c>
      <c r="AW1143" s="24">
        <v>424</v>
      </c>
      <c r="AX1143" s="24">
        <v>479</v>
      </c>
      <c r="AY1143" s="24">
        <v>434</v>
      </c>
      <c r="AZ1143" s="24">
        <v>389</v>
      </c>
      <c r="BA1143" s="24">
        <v>469</v>
      </c>
      <c r="BD1143" s="24">
        <v>590</v>
      </c>
      <c r="BE1143" s="24">
        <v>458</v>
      </c>
      <c r="BF1143" s="24">
        <v>326</v>
      </c>
      <c r="BG1143" s="24">
        <v>224</v>
      </c>
      <c r="BH1143" s="24">
        <v>92</v>
      </c>
      <c r="BI1143" s="24">
        <v>516</v>
      </c>
      <c r="BJ1143" s="24">
        <v>389</v>
      </c>
      <c r="BK1143" s="24">
        <v>257</v>
      </c>
      <c r="BL1143" s="24">
        <v>130</v>
      </c>
      <c r="BM1143" s="24">
        <v>23</v>
      </c>
      <c r="BN1143" s="24">
        <v>572</v>
      </c>
      <c r="BO1143" s="24">
        <v>445</v>
      </c>
      <c r="BP1143" s="24">
        <v>313</v>
      </c>
      <c r="BQ1143" s="24">
        <v>181</v>
      </c>
      <c r="BR1143" s="24">
        <v>54</v>
      </c>
      <c r="BS1143" s="24">
        <v>603</v>
      </c>
      <c r="BT1143" s="24">
        <v>496</v>
      </c>
      <c r="BU1143" s="24">
        <v>369</v>
      </c>
      <c r="BV1143" s="24">
        <v>237</v>
      </c>
      <c r="BW1143" s="24">
        <v>110</v>
      </c>
      <c r="BX1143" s="24">
        <v>534</v>
      </c>
      <c r="BY1143" s="24">
        <v>402</v>
      </c>
      <c r="BZ1143" s="24">
        <v>300</v>
      </c>
      <c r="CA1143" s="24">
        <v>168</v>
      </c>
      <c r="CB1143" s="24">
        <v>36</v>
      </c>
    </row>
    <row r="1144" spans="2:80" ht="15" x14ac:dyDescent="0.25">
      <c r="B1144" s="24">
        <v>447</v>
      </c>
      <c r="C1144" s="24">
        <v>477</v>
      </c>
      <c r="D1144" s="24">
        <v>407</v>
      </c>
      <c r="E1144" s="24">
        <v>462</v>
      </c>
      <c r="F1144" s="24">
        <v>392</v>
      </c>
      <c r="G1144" s="24">
        <v>60</v>
      </c>
      <c r="H1144" s="24">
        <v>115</v>
      </c>
      <c r="I1144" s="24">
        <v>45</v>
      </c>
      <c r="J1144" s="24">
        <v>100</v>
      </c>
      <c r="K1144" s="24">
        <v>5</v>
      </c>
      <c r="L1144" s="24">
        <v>318</v>
      </c>
      <c r="M1144" s="24">
        <v>373</v>
      </c>
      <c r="N1144" s="24">
        <v>278</v>
      </c>
      <c r="O1144" s="24">
        <v>333</v>
      </c>
      <c r="P1144" s="24">
        <v>263</v>
      </c>
      <c r="Q1144" s="24">
        <v>551</v>
      </c>
      <c r="R1144" s="24">
        <v>606</v>
      </c>
      <c r="S1144" s="24">
        <v>536</v>
      </c>
      <c r="T1144" s="24">
        <v>591</v>
      </c>
      <c r="U1144" s="24">
        <v>521</v>
      </c>
      <c r="V1144" s="24">
        <v>189</v>
      </c>
      <c r="W1144" s="24">
        <v>244</v>
      </c>
      <c r="X1144" s="24">
        <v>174</v>
      </c>
      <c r="Y1144" s="24">
        <v>204</v>
      </c>
      <c r="Z1144" s="24">
        <v>134</v>
      </c>
      <c r="AC1144" s="24">
        <v>242</v>
      </c>
      <c r="AD1144" s="24">
        <v>132</v>
      </c>
      <c r="AE1144" s="24">
        <v>152</v>
      </c>
      <c r="AF1144" s="24">
        <v>212</v>
      </c>
      <c r="AG1144" s="24">
        <v>197</v>
      </c>
      <c r="AH1144" s="24">
        <v>605</v>
      </c>
      <c r="AI1144" s="24">
        <v>520</v>
      </c>
      <c r="AJ1144" s="24">
        <v>540</v>
      </c>
      <c r="AK1144" s="24">
        <v>600</v>
      </c>
      <c r="AL1144" s="24">
        <v>560</v>
      </c>
      <c r="AM1144" s="24">
        <v>363</v>
      </c>
      <c r="AN1144" s="24">
        <v>253</v>
      </c>
      <c r="AO1144" s="24">
        <v>298</v>
      </c>
      <c r="AP1144" s="24">
        <v>333</v>
      </c>
      <c r="AQ1144" s="24">
        <v>318</v>
      </c>
      <c r="AR1144" s="24">
        <v>121</v>
      </c>
      <c r="AS1144" s="24">
        <v>11</v>
      </c>
      <c r="AT1144" s="24">
        <v>31</v>
      </c>
      <c r="AU1144" s="24">
        <v>91</v>
      </c>
      <c r="AV1144" s="24">
        <v>51</v>
      </c>
      <c r="AW1144" s="24">
        <v>484</v>
      </c>
      <c r="AX1144" s="24">
        <v>399</v>
      </c>
      <c r="AY1144" s="24">
        <v>419</v>
      </c>
      <c r="AZ1144" s="24">
        <v>454</v>
      </c>
      <c r="BA1144" s="24">
        <v>439</v>
      </c>
      <c r="BD1144" s="24">
        <v>109</v>
      </c>
      <c r="BE1144" s="24">
        <v>602</v>
      </c>
      <c r="BF1144" s="24">
        <v>500</v>
      </c>
      <c r="BG1144" s="24">
        <v>368</v>
      </c>
      <c r="BH1144" s="24">
        <v>236</v>
      </c>
      <c r="BI1144" s="24">
        <v>40</v>
      </c>
      <c r="BJ1144" s="24">
        <v>533</v>
      </c>
      <c r="BK1144" s="24">
        <v>401</v>
      </c>
      <c r="BL1144" s="24">
        <v>299</v>
      </c>
      <c r="BM1144" s="24">
        <v>167</v>
      </c>
      <c r="BN1144" s="24">
        <v>91</v>
      </c>
      <c r="BO1144" s="24">
        <v>589</v>
      </c>
      <c r="BP1144" s="24">
        <v>457</v>
      </c>
      <c r="BQ1144" s="24">
        <v>330</v>
      </c>
      <c r="BR1144" s="24">
        <v>223</v>
      </c>
      <c r="BS1144" s="24">
        <v>22</v>
      </c>
      <c r="BT1144" s="24">
        <v>520</v>
      </c>
      <c r="BU1144" s="24">
        <v>388</v>
      </c>
      <c r="BV1144" s="24">
        <v>256</v>
      </c>
      <c r="BW1144" s="24">
        <v>129</v>
      </c>
      <c r="BX1144" s="24">
        <v>53</v>
      </c>
      <c r="BY1144" s="24">
        <v>571</v>
      </c>
      <c r="BZ1144" s="24">
        <v>444</v>
      </c>
      <c r="CA1144" s="24">
        <v>312</v>
      </c>
      <c r="CB1144" s="24">
        <v>185</v>
      </c>
    </row>
    <row r="1145" spans="2:80" ht="15" x14ac:dyDescent="0.25">
      <c r="B1145" s="24">
        <v>412</v>
      </c>
      <c r="C1145" s="24">
        <v>467</v>
      </c>
      <c r="D1145" s="24">
        <v>397</v>
      </c>
      <c r="E1145" s="24">
        <v>427</v>
      </c>
      <c r="F1145" s="24">
        <v>482</v>
      </c>
      <c r="G1145" s="24">
        <v>50</v>
      </c>
      <c r="H1145" s="24">
        <v>80</v>
      </c>
      <c r="I1145" s="24">
        <v>10</v>
      </c>
      <c r="J1145" s="24">
        <v>65</v>
      </c>
      <c r="K1145" s="24">
        <v>120</v>
      </c>
      <c r="L1145" s="24">
        <v>283</v>
      </c>
      <c r="M1145" s="24">
        <v>338</v>
      </c>
      <c r="N1145" s="24">
        <v>268</v>
      </c>
      <c r="O1145" s="24">
        <v>323</v>
      </c>
      <c r="P1145" s="24">
        <v>353</v>
      </c>
      <c r="Q1145" s="24">
        <v>541</v>
      </c>
      <c r="R1145" s="24">
        <v>596</v>
      </c>
      <c r="S1145" s="24">
        <v>501</v>
      </c>
      <c r="T1145" s="24">
        <v>556</v>
      </c>
      <c r="U1145" s="24">
        <v>611</v>
      </c>
      <c r="V1145" s="24">
        <v>154</v>
      </c>
      <c r="W1145" s="24">
        <v>209</v>
      </c>
      <c r="X1145" s="24">
        <v>139</v>
      </c>
      <c r="Y1145" s="24">
        <v>194</v>
      </c>
      <c r="Z1145" s="24">
        <v>249</v>
      </c>
      <c r="AC1145" s="24">
        <v>222</v>
      </c>
      <c r="AD1145" s="24">
        <v>177</v>
      </c>
      <c r="AE1145" s="24">
        <v>137</v>
      </c>
      <c r="AF1145" s="24">
        <v>167</v>
      </c>
      <c r="AG1145" s="24">
        <v>232</v>
      </c>
      <c r="AH1145" s="24">
        <v>585</v>
      </c>
      <c r="AI1145" s="24">
        <v>565</v>
      </c>
      <c r="AJ1145" s="24">
        <v>525</v>
      </c>
      <c r="AK1145" s="24">
        <v>530</v>
      </c>
      <c r="AL1145" s="24">
        <v>620</v>
      </c>
      <c r="AM1145" s="24">
        <v>343</v>
      </c>
      <c r="AN1145" s="24">
        <v>323</v>
      </c>
      <c r="AO1145" s="24">
        <v>258</v>
      </c>
      <c r="AP1145" s="24">
        <v>288</v>
      </c>
      <c r="AQ1145" s="24">
        <v>353</v>
      </c>
      <c r="AR1145" s="24">
        <v>76</v>
      </c>
      <c r="AS1145" s="24">
        <v>56</v>
      </c>
      <c r="AT1145" s="24">
        <v>16</v>
      </c>
      <c r="AU1145" s="24">
        <v>46</v>
      </c>
      <c r="AV1145" s="24">
        <v>111</v>
      </c>
      <c r="AW1145" s="24">
        <v>464</v>
      </c>
      <c r="AX1145" s="24">
        <v>444</v>
      </c>
      <c r="AY1145" s="24">
        <v>379</v>
      </c>
      <c r="AZ1145" s="24">
        <v>409</v>
      </c>
      <c r="BA1145" s="24">
        <v>499</v>
      </c>
      <c r="BD1145" s="24">
        <v>128</v>
      </c>
      <c r="BE1145" s="24">
        <v>21</v>
      </c>
      <c r="BF1145" s="24">
        <v>519</v>
      </c>
      <c r="BG1145" s="24">
        <v>387</v>
      </c>
      <c r="BH1145" s="24">
        <v>260</v>
      </c>
      <c r="BI1145" s="24">
        <v>184</v>
      </c>
      <c r="BJ1145" s="24">
        <v>52</v>
      </c>
      <c r="BK1145" s="24">
        <v>575</v>
      </c>
      <c r="BL1145" s="24">
        <v>443</v>
      </c>
      <c r="BM1145" s="24">
        <v>311</v>
      </c>
      <c r="BN1145" s="24">
        <v>240</v>
      </c>
      <c r="BO1145" s="24">
        <v>108</v>
      </c>
      <c r="BP1145" s="24">
        <v>601</v>
      </c>
      <c r="BQ1145" s="24">
        <v>499</v>
      </c>
      <c r="BR1145" s="24">
        <v>367</v>
      </c>
      <c r="BS1145" s="24">
        <v>166</v>
      </c>
      <c r="BT1145" s="24">
        <v>39</v>
      </c>
      <c r="BU1145" s="24">
        <v>532</v>
      </c>
      <c r="BV1145" s="24">
        <v>405</v>
      </c>
      <c r="BW1145" s="24">
        <v>298</v>
      </c>
      <c r="BX1145" s="24">
        <v>222</v>
      </c>
      <c r="BY1145" s="24">
        <v>95</v>
      </c>
      <c r="BZ1145" s="24">
        <v>588</v>
      </c>
      <c r="CA1145" s="24">
        <v>456</v>
      </c>
      <c r="CB1145" s="24">
        <v>329</v>
      </c>
    </row>
    <row r="1146" spans="2:80" ht="15" x14ac:dyDescent="0.25">
      <c r="B1146" s="24">
        <v>256</v>
      </c>
      <c r="C1146" s="24">
        <v>311</v>
      </c>
      <c r="D1146" s="24">
        <v>416</v>
      </c>
      <c r="E1146" s="24">
        <v>296</v>
      </c>
      <c r="F1146" s="24">
        <v>326</v>
      </c>
      <c r="G1146" s="24">
        <v>519</v>
      </c>
      <c r="H1146" s="24">
        <v>574</v>
      </c>
      <c r="I1146" s="24">
        <v>604</v>
      </c>
      <c r="J1146" s="24">
        <v>534</v>
      </c>
      <c r="K1146" s="24">
        <v>589</v>
      </c>
      <c r="L1146" s="24">
        <v>127</v>
      </c>
      <c r="M1146" s="24">
        <v>182</v>
      </c>
      <c r="N1146" s="24">
        <v>237</v>
      </c>
      <c r="O1146" s="24">
        <v>167</v>
      </c>
      <c r="P1146" s="24">
        <v>222</v>
      </c>
      <c r="Q1146" s="24">
        <v>390</v>
      </c>
      <c r="R1146" s="24">
        <v>445</v>
      </c>
      <c r="S1146" s="24">
        <v>500</v>
      </c>
      <c r="T1146" s="24">
        <v>405</v>
      </c>
      <c r="U1146" s="24">
        <v>460</v>
      </c>
      <c r="V1146" s="24">
        <v>23</v>
      </c>
      <c r="W1146" s="24">
        <v>53</v>
      </c>
      <c r="X1146" s="24">
        <v>108</v>
      </c>
      <c r="Y1146" s="24">
        <v>38</v>
      </c>
      <c r="Z1146" s="24">
        <v>93</v>
      </c>
      <c r="AC1146" s="24">
        <v>523</v>
      </c>
      <c r="AD1146" s="24">
        <v>588</v>
      </c>
      <c r="AE1146" s="24">
        <v>618</v>
      </c>
      <c r="AF1146" s="24">
        <v>553</v>
      </c>
      <c r="AG1146" s="24">
        <v>533</v>
      </c>
      <c r="AH1146" s="24">
        <v>2</v>
      </c>
      <c r="AI1146" s="24">
        <v>92</v>
      </c>
      <c r="AJ1146" s="24">
        <v>122</v>
      </c>
      <c r="AK1146" s="24">
        <v>57</v>
      </c>
      <c r="AL1146" s="24">
        <v>37</v>
      </c>
      <c r="AM1146" s="24">
        <v>144</v>
      </c>
      <c r="AN1146" s="24">
        <v>209</v>
      </c>
      <c r="AO1146" s="24">
        <v>239</v>
      </c>
      <c r="AP1146" s="24">
        <v>199</v>
      </c>
      <c r="AQ1146" s="24">
        <v>154</v>
      </c>
      <c r="AR1146" s="24">
        <v>390</v>
      </c>
      <c r="AS1146" s="24">
        <v>455</v>
      </c>
      <c r="AT1146" s="24">
        <v>485</v>
      </c>
      <c r="AU1146" s="24">
        <v>445</v>
      </c>
      <c r="AV1146" s="24">
        <v>425</v>
      </c>
      <c r="AW1146" s="24">
        <v>256</v>
      </c>
      <c r="AX1146" s="24">
        <v>346</v>
      </c>
      <c r="AY1146" s="24">
        <v>351</v>
      </c>
      <c r="AZ1146" s="24">
        <v>311</v>
      </c>
      <c r="BA1146" s="24">
        <v>291</v>
      </c>
      <c r="BD1146" s="24">
        <v>488</v>
      </c>
      <c r="BE1146" s="24">
        <v>356</v>
      </c>
      <c r="BF1146" s="24">
        <v>229</v>
      </c>
      <c r="BG1146" s="24">
        <v>122</v>
      </c>
      <c r="BH1146" s="24">
        <v>620</v>
      </c>
      <c r="BI1146" s="24">
        <v>419</v>
      </c>
      <c r="BJ1146" s="24">
        <v>287</v>
      </c>
      <c r="BK1146" s="24">
        <v>160</v>
      </c>
      <c r="BL1146" s="24">
        <v>28</v>
      </c>
      <c r="BM1146" s="24">
        <v>546</v>
      </c>
      <c r="BN1146" s="24">
        <v>475</v>
      </c>
      <c r="BO1146" s="24">
        <v>343</v>
      </c>
      <c r="BP1146" s="24">
        <v>211</v>
      </c>
      <c r="BQ1146" s="24">
        <v>84</v>
      </c>
      <c r="BR1146" s="24">
        <v>577</v>
      </c>
      <c r="BS1146" s="24">
        <v>376</v>
      </c>
      <c r="BT1146" s="24">
        <v>274</v>
      </c>
      <c r="BU1146" s="24">
        <v>142</v>
      </c>
      <c r="BV1146" s="24">
        <v>15</v>
      </c>
      <c r="BW1146" s="24">
        <v>508</v>
      </c>
      <c r="BX1146" s="24">
        <v>432</v>
      </c>
      <c r="BY1146" s="24">
        <v>305</v>
      </c>
      <c r="BZ1146" s="24">
        <v>198</v>
      </c>
      <c r="CA1146" s="24">
        <v>66</v>
      </c>
      <c r="CB1146" s="24">
        <v>564</v>
      </c>
    </row>
    <row r="1147" spans="2:80" ht="15" x14ac:dyDescent="0.25">
      <c r="B1147" s="24">
        <v>371</v>
      </c>
      <c r="C1147" s="24">
        <v>276</v>
      </c>
      <c r="D1147" s="24">
        <v>331</v>
      </c>
      <c r="E1147" s="24">
        <v>261</v>
      </c>
      <c r="F1147" s="24">
        <v>316</v>
      </c>
      <c r="G1147" s="24">
        <v>609</v>
      </c>
      <c r="H1147" s="24">
        <v>539</v>
      </c>
      <c r="I1147" s="24">
        <v>594</v>
      </c>
      <c r="J1147" s="24">
        <v>524</v>
      </c>
      <c r="K1147" s="24">
        <v>554</v>
      </c>
      <c r="L1147" s="24">
        <v>242</v>
      </c>
      <c r="M1147" s="24">
        <v>172</v>
      </c>
      <c r="N1147" s="24">
        <v>202</v>
      </c>
      <c r="O1147" s="24">
        <v>132</v>
      </c>
      <c r="P1147" s="24">
        <v>187</v>
      </c>
      <c r="Q1147" s="24">
        <v>480</v>
      </c>
      <c r="R1147" s="24">
        <v>410</v>
      </c>
      <c r="S1147" s="24">
        <v>465</v>
      </c>
      <c r="T1147" s="24">
        <v>395</v>
      </c>
      <c r="U1147" s="24">
        <v>450</v>
      </c>
      <c r="V1147" s="24">
        <v>113</v>
      </c>
      <c r="W1147" s="24">
        <v>43</v>
      </c>
      <c r="X1147" s="24">
        <v>98</v>
      </c>
      <c r="Y1147" s="24">
        <v>3</v>
      </c>
      <c r="Z1147" s="24">
        <v>58</v>
      </c>
      <c r="AC1147" s="24">
        <v>558</v>
      </c>
      <c r="AD1147" s="24">
        <v>543</v>
      </c>
      <c r="AE1147" s="24">
        <v>578</v>
      </c>
      <c r="AF1147" s="24">
        <v>623</v>
      </c>
      <c r="AG1147" s="24">
        <v>513</v>
      </c>
      <c r="AH1147" s="24">
        <v>62</v>
      </c>
      <c r="AI1147" s="24">
        <v>47</v>
      </c>
      <c r="AJ1147" s="24">
        <v>82</v>
      </c>
      <c r="AK1147" s="24">
        <v>102</v>
      </c>
      <c r="AL1147" s="24">
        <v>17</v>
      </c>
      <c r="AM1147" s="24">
        <v>179</v>
      </c>
      <c r="AN1147" s="24">
        <v>164</v>
      </c>
      <c r="AO1147" s="24">
        <v>224</v>
      </c>
      <c r="AP1147" s="24">
        <v>244</v>
      </c>
      <c r="AQ1147" s="24">
        <v>134</v>
      </c>
      <c r="AR1147" s="24">
        <v>450</v>
      </c>
      <c r="AS1147" s="24">
        <v>410</v>
      </c>
      <c r="AT1147" s="24">
        <v>470</v>
      </c>
      <c r="AU1147" s="24">
        <v>490</v>
      </c>
      <c r="AV1147" s="24">
        <v>380</v>
      </c>
      <c r="AW1147" s="24">
        <v>316</v>
      </c>
      <c r="AX1147" s="24">
        <v>276</v>
      </c>
      <c r="AY1147" s="24">
        <v>336</v>
      </c>
      <c r="AZ1147" s="24">
        <v>356</v>
      </c>
      <c r="BA1147" s="24">
        <v>271</v>
      </c>
      <c r="BD1147" s="24">
        <v>507</v>
      </c>
      <c r="BE1147" s="24">
        <v>380</v>
      </c>
      <c r="BF1147" s="24">
        <v>273</v>
      </c>
      <c r="BG1147" s="24">
        <v>141</v>
      </c>
      <c r="BH1147" s="24">
        <v>14</v>
      </c>
      <c r="BI1147" s="24">
        <v>563</v>
      </c>
      <c r="BJ1147" s="24">
        <v>431</v>
      </c>
      <c r="BK1147" s="24">
        <v>304</v>
      </c>
      <c r="BL1147" s="24">
        <v>197</v>
      </c>
      <c r="BM1147" s="24">
        <v>70</v>
      </c>
      <c r="BN1147" s="24">
        <v>619</v>
      </c>
      <c r="BO1147" s="24">
        <v>487</v>
      </c>
      <c r="BP1147" s="24">
        <v>360</v>
      </c>
      <c r="BQ1147" s="24">
        <v>228</v>
      </c>
      <c r="BR1147" s="24">
        <v>121</v>
      </c>
      <c r="BS1147" s="24">
        <v>550</v>
      </c>
      <c r="BT1147" s="24">
        <v>418</v>
      </c>
      <c r="BU1147" s="24">
        <v>286</v>
      </c>
      <c r="BV1147" s="24">
        <v>159</v>
      </c>
      <c r="BW1147" s="24">
        <v>27</v>
      </c>
      <c r="BX1147" s="24">
        <v>576</v>
      </c>
      <c r="BY1147" s="24">
        <v>474</v>
      </c>
      <c r="BZ1147" s="24">
        <v>342</v>
      </c>
      <c r="CA1147" s="24">
        <v>215</v>
      </c>
      <c r="CB1147" s="24">
        <v>83</v>
      </c>
    </row>
    <row r="1148" spans="2:80" ht="15" x14ac:dyDescent="0.25">
      <c r="B1148" s="24">
        <v>336</v>
      </c>
      <c r="C1148" s="24">
        <v>266</v>
      </c>
      <c r="D1148" s="24">
        <v>321</v>
      </c>
      <c r="E1148" s="24">
        <v>351</v>
      </c>
      <c r="F1148" s="24">
        <v>281</v>
      </c>
      <c r="G1148" s="24">
        <v>599</v>
      </c>
      <c r="H1148" s="24">
        <v>504</v>
      </c>
      <c r="I1148" s="24">
        <v>559</v>
      </c>
      <c r="J1148" s="24">
        <v>614</v>
      </c>
      <c r="K1148" s="24">
        <v>544</v>
      </c>
      <c r="L1148" s="24">
        <v>207</v>
      </c>
      <c r="M1148" s="24">
        <v>137</v>
      </c>
      <c r="N1148" s="24">
        <v>192</v>
      </c>
      <c r="O1148" s="24">
        <v>247</v>
      </c>
      <c r="P1148" s="24">
        <v>152</v>
      </c>
      <c r="Q1148" s="24">
        <v>470</v>
      </c>
      <c r="R1148" s="24">
        <v>400</v>
      </c>
      <c r="S1148" s="24">
        <v>430</v>
      </c>
      <c r="T1148" s="24">
        <v>485</v>
      </c>
      <c r="U1148" s="24">
        <v>415</v>
      </c>
      <c r="V1148" s="24">
        <v>78</v>
      </c>
      <c r="W1148" s="24">
        <v>8</v>
      </c>
      <c r="X1148" s="24">
        <v>63</v>
      </c>
      <c r="Y1148" s="24">
        <v>118</v>
      </c>
      <c r="Z1148" s="24">
        <v>48</v>
      </c>
      <c r="AC1148" s="24">
        <v>528</v>
      </c>
      <c r="AD1148" s="24">
        <v>608</v>
      </c>
      <c r="AE1148" s="24">
        <v>563</v>
      </c>
      <c r="AF1148" s="24">
        <v>518</v>
      </c>
      <c r="AG1148" s="24">
        <v>598</v>
      </c>
      <c r="AH1148" s="24">
        <v>32</v>
      </c>
      <c r="AI1148" s="24">
        <v>112</v>
      </c>
      <c r="AJ1148" s="24">
        <v>67</v>
      </c>
      <c r="AK1148" s="24">
        <v>22</v>
      </c>
      <c r="AL1148" s="24">
        <v>77</v>
      </c>
      <c r="AM1148" s="24">
        <v>174</v>
      </c>
      <c r="AN1148" s="24">
        <v>229</v>
      </c>
      <c r="AO1148" s="24">
        <v>184</v>
      </c>
      <c r="AP1148" s="24">
        <v>139</v>
      </c>
      <c r="AQ1148" s="24">
        <v>219</v>
      </c>
      <c r="AR1148" s="24">
        <v>420</v>
      </c>
      <c r="AS1148" s="24">
        <v>500</v>
      </c>
      <c r="AT1148" s="24">
        <v>430</v>
      </c>
      <c r="AU1148" s="24">
        <v>385</v>
      </c>
      <c r="AV1148" s="24">
        <v>465</v>
      </c>
      <c r="AW1148" s="24">
        <v>286</v>
      </c>
      <c r="AX1148" s="24">
        <v>366</v>
      </c>
      <c r="AY1148" s="24">
        <v>321</v>
      </c>
      <c r="AZ1148" s="24">
        <v>251</v>
      </c>
      <c r="BA1148" s="24">
        <v>331</v>
      </c>
      <c r="BD1148" s="24">
        <v>26</v>
      </c>
      <c r="BE1148" s="24">
        <v>549</v>
      </c>
      <c r="BF1148" s="24">
        <v>417</v>
      </c>
      <c r="BG1148" s="24">
        <v>290</v>
      </c>
      <c r="BH1148" s="24">
        <v>158</v>
      </c>
      <c r="BI1148" s="24">
        <v>82</v>
      </c>
      <c r="BJ1148" s="24">
        <v>580</v>
      </c>
      <c r="BK1148" s="24">
        <v>473</v>
      </c>
      <c r="BL1148" s="24">
        <v>341</v>
      </c>
      <c r="BM1148" s="24">
        <v>214</v>
      </c>
      <c r="BN1148" s="24">
        <v>13</v>
      </c>
      <c r="BO1148" s="24">
        <v>506</v>
      </c>
      <c r="BP1148" s="24">
        <v>379</v>
      </c>
      <c r="BQ1148" s="24">
        <v>272</v>
      </c>
      <c r="BR1148" s="24">
        <v>145</v>
      </c>
      <c r="BS1148" s="24">
        <v>69</v>
      </c>
      <c r="BT1148" s="24">
        <v>562</v>
      </c>
      <c r="BU1148" s="24">
        <v>435</v>
      </c>
      <c r="BV1148" s="24">
        <v>303</v>
      </c>
      <c r="BW1148" s="24">
        <v>196</v>
      </c>
      <c r="BX1148" s="24">
        <v>125</v>
      </c>
      <c r="BY1148" s="24">
        <v>618</v>
      </c>
      <c r="BZ1148" s="24">
        <v>486</v>
      </c>
      <c r="CA1148" s="24">
        <v>359</v>
      </c>
      <c r="CB1148" s="24">
        <v>227</v>
      </c>
    </row>
    <row r="1149" spans="2:80" ht="15" x14ac:dyDescent="0.25">
      <c r="B1149" s="24">
        <v>301</v>
      </c>
      <c r="C1149" s="24">
        <v>356</v>
      </c>
      <c r="D1149" s="24">
        <v>286</v>
      </c>
      <c r="E1149" s="24">
        <v>341</v>
      </c>
      <c r="F1149" s="24">
        <v>271</v>
      </c>
      <c r="G1149" s="24">
        <v>564</v>
      </c>
      <c r="H1149" s="24">
        <v>619</v>
      </c>
      <c r="I1149" s="24">
        <v>549</v>
      </c>
      <c r="J1149" s="24">
        <v>579</v>
      </c>
      <c r="K1149" s="24">
        <v>509</v>
      </c>
      <c r="L1149" s="24">
        <v>197</v>
      </c>
      <c r="M1149" s="24">
        <v>227</v>
      </c>
      <c r="N1149" s="24">
        <v>157</v>
      </c>
      <c r="O1149" s="24">
        <v>212</v>
      </c>
      <c r="P1149" s="24">
        <v>142</v>
      </c>
      <c r="Q1149" s="24">
        <v>435</v>
      </c>
      <c r="R1149" s="24">
        <v>490</v>
      </c>
      <c r="S1149" s="24">
        <v>420</v>
      </c>
      <c r="T1149" s="24">
        <v>475</v>
      </c>
      <c r="U1149" s="24">
        <v>380</v>
      </c>
      <c r="V1149" s="24">
        <v>68</v>
      </c>
      <c r="W1149" s="24">
        <v>123</v>
      </c>
      <c r="X1149" s="24">
        <v>28</v>
      </c>
      <c r="Y1149" s="24">
        <v>83</v>
      </c>
      <c r="Z1149" s="24">
        <v>13</v>
      </c>
      <c r="AC1149" s="24">
        <v>613</v>
      </c>
      <c r="AD1149" s="24">
        <v>503</v>
      </c>
      <c r="AE1149" s="24">
        <v>548</v>
      </c>
      <c r="AF1149" s="24">
        <v>583</v>
      </c>
      <c r="AG1149" s="24">
        <v>568</v>
      </c>
      <c r="AH1149" s="24">
        <v>117</v>
      </c>
      <c r="AI1149" s="24">
        <v>7</v>
      </c>
      <c r="AJ1149" s="24">
        <v>27</v>
      </c>
      <c r="AK1149" s="24">
        <v>87</v>
      </c>
      <c r="AL1149" s="24">
        <v>72</v>
      </c>
      <c r="AM1149" s="24">
        <v>234</v>
      </c>
      <c r="AN1149" s="24">
        <v>149</v>
      </c>
      <c r="AO1149" s="24">
        <v>169</v>
      </c>
      <c r="AP1149" s="24">
        <v>204</v>
      </c>
      <c r="AQ1149" s="24">
        <v>189</v>
      </c>
      <c r="AR1149" s="24">
        <v>480</v>
      </c>
      <c r="AS1149" s="24">
        <v>395</v>
      </c>
      <c r="AT1149" s="24">
        <v>415</v>
      </c>
      <c r="AU1149" s="24">
        <v>475</v>
      </c>
      <c r="AV1149" s="24">
        <v>435</v>
      </c>
      <c r="AW1149" s="24">
        <v>371</v>
      </c>
      <c r="AX1149" s="24">
        <v>261</v>
      </c>
      <c r="AY1149" s="24">
        <v>281</v>
      </c>
      <c r="AZ1149" s="24">
        <v>341</v>
      </c>
      <c r="BA1149" s="24">
        <v>301</v>
      </c>
      <c r="BD1149" s="24">
        <v>200</v>
      </c>
      <c r="BE1149" s="24">
        <v>68</v>
      </c>
      <c r="BF1149" s="24">
        <v>561</v>
      </c>
      <c r="BG1149" s="24">
        <v>434</v>
      </c>
      <c r="BH1149" s="24">
        <v>302</v>
      </c>
      <c r="BI1149" s="24">
        <v>226</v>
      </c>
      <c r="BJ1149" s="24">
        <v>124</v>
      </c>
      <c r="BK1149" s="24">
        <v>617</v>
      </c>
      <c r="BL1149" s="24">
        <v>490</v>
      </c>
      <c r="BM1149" s="24">
        <v>358</v>
      </c>
      <c r="BN1149" s="24">
        <v>157</v>
      </c>
      <c r="BO1149" s="24">
        <v>30</v>
      </c>
      <c r="BP1149" s="24">
        <v>548</v>
      </c>
      <c r="BQ1149" s="24">
        <v>416</v>
      </c>
      <c r="BR1149" s="24">
        <v>289</v>
      </c>
      <c r="BS1149" s="24">
        <v>213</v>
      </c>
      <c r="BT1149" s="24">
        <v>81</v>
      </c>
      <c r="BU1149" s="24">
        <v>579</v>
      </c>
      <c r="BV1149" s="24">
        <v>472</v>
      </c>
      <c r="BW1149" s="24">
        <v>345</v>
      </c>
      <c r="BX1149" s="24">
        <v>144</v>
      </c>
      <c r="BY1149" s="24">
        <v>12</v>
      </c>
      <c r="BZ1149" s="24">
        <v>510</v>
      </c>
      <c r="CA1149" s="24">
        <v>378</v>
      </c>
      <c r="CB1149" s="24">
        <v>271</v>
      </c>
    </row>
    <row r="1150" spans="2:80" ht="15" x14ac:dyDescent="0.25">
      <c r="B1150" s="24">
        <v>291</v>
      </c>
      <c r="C1150" s="24">
        <v>346</v>
      </c>
      <c r="D1150" s="24">
        <v>251</v>
      </c>
      <c r="E1150" s="24">
        <v>306</v>
      </c>
      <c r="F1150" s="24">
        <v>361</v>
      </c>
      <c r="G1150" s="24">
        <v>529</v>
      </c>
      <c r="H1150" s="24">
        <v>584</v>
      </c>
      <c r="I1150" s="24">
        <v>514</v>
      </c>
      <c r="J1150" s="24">
        <v>569</v>
      </c>
      <c r="K1150" s="24">
        <v>624</v>
      </c>
      <c r="L1150" s="24">
        <v>162</v>
      </c>
      <c r="M1150" s="24">
        <v>217</v>
      </c>
      <c r="N1150" s="24">
        <v>147</v>
      </c>
      <c r="O1150" s="24">
        <v>177</v>
      </c>
      <c r="P1150" s="24">
        <v>232</v>
      </c>
      <c r="Q1150" s="24">
        <v>425</v>
      </c>
      <c r="R1150" s="24">
        <v>455</v>
      </c>
      <c r="S1150" s="24">
        <v>385</v>
      </c>
      <c r="T1150" s="24">
        <v>440</v>
      </c>
      <c r="U1150" s="24">
        <v>495</v>
      </c>
      <c r="V1150" s="24">
        <v>33</v>
      </c>
      <c r="W1150" s="24">
        <v>88</v>
      </c>
      <c r="X1150" s="24">
        <v>18</v>
      </c>
      <c r="Y1150" s="24">
        <v>73</v>
      </c>
      <c r="Z1150" s="24">
        <v>103</v>
      </c>
      <c r="AC1150" s="24">
        <v>593</v>
      </c>
      <c r="AD1150" s="24">
        <v>573</v>
      </c>
      <c r="AE1150" s="24">
        <v>508</v>
      </c>
      <c r="AF1150" s="24">
        <v>538</v>
      </c>
      <c r="AG1150" s="24">
        <v>603</v>
      </c>
      <c r="AH1150" s="24">
        <v>97</v>
      </c>
      <c r="AI1150" s="24">
        <v>52</v>
      </c>
      <c r="AJ1150" s="24">
        <v>12</v>
      </c>
      <c r="AK1150" s="24">
        <v>42</v>
      </c>
      <c r="AL1150" s="24">
        <v>107</v>
      </c>
      <c r="AM1150" s="24">
        <v>214</v>
      </c>
      <c r="AN1150" s="24">
        <v>194</v>
      </c>
      <c r="AO1150" s="24">
        <v>129</v>
      </c>
      <c r="AP1150" s="24">
        <v>159</v>
      </c>
      <c r="AQ1150" s="24">
        <v>249</v>
      </c>
      <c r="AR1150" s="24">
        <v>460</v>
      </c>
      <c r="AS1150" s="24">
        <v>440</v>
      </c>
      <c r="AT1150" s="24">
        <v>400</v>
      </c>
      <c r="AU1150" s="24">
        <v>405</v>
      </c>
      <c r="AV1150" s="24">
        <v>495</v>
      </c>
      <c r="AW1150" s="24">
        <v>326</v>
      </c>
      <c r="AX1150" s="24">
        <v>306</v>
      </c>
      <c r="AY1150" s="24">
        <v>266</v>
      </c>
      <c r="AZ1150" s="24">
        <v>296</v>
      </c>
      <c r="BA1150" s="24">
        <v>361</v>
      </c>
      <c r="BD1150" s="24">
        <v>344</v>
      </c>
      <c r="BE1150" s="24">
        <v>212</v>
      </c>
      <c r="BF1150" s="24">
        <v>85</v>
      </c>
      <c r="BG1150" s="24">
        <v>578</v>
      </c>
      <c r="BH1150" s="24">
        <v>471</v>
      </c>
      <c r="BI1150" s="24">
        <v>275</v>
      </c>
      <c r="BJ1150" s="24">
        <v>143</v>
      </c>
      <c r="BK1150" s="24">
        <v>11</v>
      </c>
      <c r="BL1150" s="24">
        <v>509</v>
      </c>
      <c r="BM1150" s="24">
        <v>377</v>
      </c>
      <c r="BN1150" s="24">
        <v>301</v>
      </c>
      <c r="BO1150" s="24">
        <v>199</v>
      </c>
      <c r="BP1150" s="24">
        <v>67</v>
      </c>
      <c r="BQ1150" s="24">
        <v>565</v>
      </c>
      <c r="BR1150" s="24">
        <v>433</v>
      </c>
      <c r="BS1150" s="24">
        <v>357</v>
      </c>
      <c r="BT1150" s="24">
        <v>230</v>
      </c>
      <c r="BU1150" s="24">
        <v>123</v>
      </c>
      <c r="BV1150" s="24">
        <v>616</v>
      </c>
      <c r="BW1150" s="24">
        <v>489</v>
      </c>
      <c r="BX1150" s="24">
        <v>288</v>
      </c>
      <c r="BY1150" s="24">
        <v>156</v>
      </c>
      <c r="BZ1150" s="24">
        <v>29</v>
      </c>
      <c r="CA1150" s="24">
        <v>547</v>
      </c>
      <c r="CB1150" s="24">
        <v>420</v>
      </c>
    </row>
    <row r="1151" spans="2:80" ht="15" x14ac:dyDescent="0.25">
      <c r="B1151" s="24">
        <v>140</v>
      </c>
      <c r="C1151" s="24">
        <v>195</v>
      </c>
      <c r="D1151" s="24">
        <v>250</v>
      </c>
      <c r="E1151" s="24">
        <v>155</v>
      </c>
      <c r="F1151" s="24">
        <v>210</v>
      </c>
      <c r="G1151" s="24">
        <v>398</v>
      </c>
      <c r="H1151" s="24">
        <v>428</v>
      </c>
      <c r="I1151" s="24">
        <v>483</v>
      </c>
      <c r="J1151" s="24">
        <v>413</v>
      </c>
      <c r="K1151" s="24">
        <v>468</v>
      </c>
      <c r="L1151" s="24">
        <v>6</v>
      </c>
      <c r="M1151" s="24">
        <v>61</v>
      </c>
      <c r="N1151" s="24">
        <v>116</v>
      </c>
      <c r="O1151" s="24">
        <v>46</v>
      </c>
      <c r="P1151" s="24">
        <v>76</v>
      </c>
      <c r="Q1151" s="24">
        <v>269</v>
      </c>
      <c r="R1151" s="24">
        <v>324</v>
      </c>
      <c r="S1151" s="24">
        <v>354</v>
      </c>
      <c r="T1151" s="24">
        <v>284</v>
      </c>
      <c r="U1151" s="24">
        <v>339</v>
      </c>
      <c r="V1151" s="24">
        <v>502</v>
      </c>
      <c r="W1151" s="24">
        <v>557</v>
      </c>
      <c r="X1151" s="24">
        <v>612</v>
      </c>
      <c r="Y1151" s="24">
        <v>542</v>
      </c>
      <c r="Z1151" s="24">
        <v>597</v>
      </c>
      <c r="AC1151" s="24">
        <v>381</v>
      </c>
      <c r="AD1151" s="24">
        <v>471</v>
      </c>
      <c r="AE1151" s="24">
        <v>476</v>
      </c>
      <c r="AF1151" s="24">
        <v>436</v>
      </c>
      <c r="AG1151" s="24">
        <v>416</v>
      </c>
      <c r="AH1151" s="24">
        <v>269</v>
      </c>
      <c r="AI1151" s="24">
        <v>334</v>
      </c>
      <c r="AJ1151" s="24">
        <v>364</v>
      </c>
      <c r="AK1151" s="24">
        <v>324</v>
      </c>
      <c r="AL1151" s="24">
        <v>279</v>
      </c>
      <c r="AM1151" s="24">
        <v>15</v>
      </c>
      <c r="AN1151" s="24">
        <v>80</v>
      </c>
      <c r="AO1151" s="24">
        <v>110</v>
      </c>
      <c r="AP1151" s="24">
        <v>70</v>
      </c>
      <c r="AQ1151" s="24">
        <v>50</v>
      </c>
      <c r="AR1151" s="24">
        <v>148</v>
      </c>
      <c r="AS1151" s="24">
        <v>213</v>
      </c>
      <c r="AT1151" s="24">
        <v>243</v>
      </c>
      <c r="AU1151" s="24">
        <v>178</v>
      </c>
      <c r="AV1151" s="24">
        <v>158</v>
      </c>
      <c r="AW1151" s="24">
        <v>502</v>
      </c>
      <c r="AX1151" s="24">
        <v>592</v>
      </c>
      <c r="AY1151" s="24">
        <v>622</v>
      </c>
      <c r="AZ1151" s="24">
        <v>557</v>
      </c>
      <c r="BA1151" s="24">
        <v>537</v>
      </c>
      <c r="BD1151" s="24">
        <v>554</v>
      </c>
      <c r="BE1151" s="24">
        <v>447</v>
      </c>
      <c r="BF1151" s="24">
        <v>320</v>
      </c>
      <c r="BG1151" s="24">
        <v>188</v>
      </c>
      <c r="BH1151" s="24">
        <v>56</v>
      </c>
      <c r="BI1151" s="24">
        <v>610</v>
      </c>
      <c r="BJ1151" s="24">
        <v>478</v>
      </c>
      <c r="BK1151" s="24">
        <v>371</v>
      </c>
      <c r="BL1151" s="24">
        <v>244</v>
      </c>
      <c r="BM1151" s="24">
        <v>112</v>
      </c>
      <c r="BN1151" s="24">
        <v>536</v>
      </c>
      <c r="BO1151" s="24">
        <v>409</v>
      </c>
      <c r="BP1151" s="24">
        <v>277</v>
      </c>
      <c r="BQ1151" s="24">
        <v>175</v>
      </c>
      <c r="BR1151" s="24">
        <v>43</v>
      </c>
      <c r="BS1151" s="24">
        <v>592</v>
      </c>
      <c r="BT1151" s="24">
        <v>465</v>
      </c>
      <c r="BU1151" s="24">
        <v>333</v>
      </c>
      <c r="BV1151" s="24">
        <v>201</v>
      </c>
      <c r="BW1151" s="24">
        <v>99</v>
      </c>
      <c r="BX1151" s="24">
        <v>523</v>
      </c>
      <c r="BY1151" s="24">
        <v>391</v>
      </c>
      <c r="BZ1151" s="24">
        <v>264</v>
      </c>
      <c r="CA1151" s="24">
        <v>132</v>
      </c>
      <c r="CB1151" s="24">
        <v>5</v>
      </c>
    </row>
    <row r="1152" spans="2:80" ht="15" x14ac:dyDescent="0.25">
      <c r="B1152" s="24">
        <v>230</v>
      </c>
      <c r="C1152" s="24">
        <v>160</v>
      </c>
      <c r="D1152" s="24">
        <v>215</v>
      </c>
      <c r="E1152" s="24">
        <v>145</v>
      </c>
      <c r="F1152" s="24">
        <v>200</v>
      </c>
      <c r="G1152" s="24">
        <v>488</v>
      </c>
      <c r="H1152" s="24">
        <v>418</v>
      </c>
      <c r="I1152" s="24">
        <v>473</v>
      </c>
      <c r="J1152" s="24">
        <v>378</v>
      </c>
      <c r="K1152" s="24">
        <v>433</v>
      </c>
      <c r="L1152" s="24">
        <v>121</v>
      </c>
      <c r="M1152" s="24">
        <v>26</v>
      </c>
      <c r="N1152" s="24">
        <v>81</v>
      </c>
      <c r="O1152" s="24">
        <v>11</v>
      </c>
      <c r="P1152" s="24">
        <v>66</v>
      </c>
      <c r="Q1152" s="24">
        <v>359</v>
      </c>
      <c r="R1152" s="24">
        <v>289</v>
      </c>
      <c r="S1152" s="24">
        <v>344</v>
      </c>
      <c r="T1152" s="24">
        <v>274</v>
      </c>
      <c r="U1152" s="24">
        <v>304</v>
      </c>
      <c r="V1152" s="24">
        <v>617</v>
      </c>
      <c r="W1152" s="24">
        <v>547</v>
      </c>
      <c r="X1152" s="24">
        <v>577</v>
      </c>
      <c r="Y1152" s="24">
        <v>507</v>
      </c>
      <c r="Z1152" s="24">
        <v>562</v>
      </c>
      <c r="AC1152" s="24">
        <v>441</v>
      </c>
      <c r="AD1152" s="24">
        <v>401</v>
      </c>
      <c r="AE1152" s="24">
        <v>461</v>
      </c>
      <c r="AF1152" s="24">
        <v>481</v>
      </c>
      <c r="AG1152" s="24">
        <v>396</v>
      </c>
      <c r="AH1152" s="24">
        <v>304</v>
      </c>
      <c r="AI1152" s="24">
        <v>289</v>
      </c>
      <c r="AJ1152" s="24">
        <v>349</v>
      </c>
      <c r="AK1152" s="24">
        <v>369</v>
      </c>
      <c r="AL1152" s="24">
        <v>259</v>
      </c>
      <c r="AM1152" s="24">
        <v>75</v>
      </c>
      <c r="AN1152" s="24">
        <v>35</v>
      </c>
      <c r="AO1152" s="24">
        <v>95</v>
      </c>
      <c r="AP1152" s="24">
        <v>115</v>
      </c>
      <c r="AQ1152" s="24">
        <v>5</v>
      </c>
      <c r="AR1152" s="24">
        <v>183</v>
      </c>
      <c r="AS1152" s="24">
        <v>168</v>
      </c>
      <c r="AT1152" s="24">
        <v>203</v>
      </c>
      <c r="AU1152" s="24">
        <v>248</v>
      </c>
      <c r="AV1152" s="24">
        <v>138</v>
      </c>
      <c r="AW1152" s="24">
        <v>562</v>
      </c>
      <c r="AX1152" s="24">
        <v>547</v>
      </c>
      <c r="AY1152" s="24">
        <v>582</v>
      </c>
      <c r="AZ1152" s="24">
        <v>602</v>
      </c>
      <c r="BA1152" s="24">
        <v>517</v>
      </c>
      <c r="BD1152" s="24">
        <v>98</v>
      </c>
      <c r="BE1152" s="24">
        <v>591</v>
      </c>
      <c r="BF1152" s="24">
        <v>464</v>
      </c>
      <c r="BG1152" s="24">
        <v>332</v>
      </c>
      <c r="BH1152" s="24">
        <v>205</v>
      </c>
      <c r="BI1152" s="24">
        <v>4</v>
      </c>
      <c r="BJ1152" s="24">
        <v>522</v>
      </c>
      <c r="BK1152" s="24">
        <v>395</v>
      </c>
      <c r="BL1152" s="24">
        <v>263</v>
      </c>
      <c r="BM1152" s="24">
        <v>131</v>
      </c>
      <c r="BN1152" s="24">
        <v>60</v>
      </c>
      <c r="BO1152" s="24">
        <v>553</v>
      </c>
      <c r="BP1152" s="24">
        <v>446</v>
      </c>
      <c r="BQ1152" s="24">
        <v>319</v>
      </c>
      <c r="BR1152" s="24">
        <v>187</v>
      </c>
      <c r="BS1152" s="24">
        <v>111</v>
      </c>
      <c r="BT1152" s="24">
        <v>609</v>
      </c>
      <c r="BU1152" s="24">
        <v>477</v>
      </c>
      <c r="BV1152" s="24">
        <v>375</v>
      </c>
      <c r="BW1152" s="24">
        <v>243</v>
      </c>
      <c r="BX1152" s="24">
        <v>42</v>
      </c>
      <c r="BY1152" s="24">
        <v>540</v>
      </c>
      <c r="BZ1152" s="24">
        <v>408</v>
      </c>
      <c r="CA1152" s="24">
        <v>276</v>
      </c>
      <c r="CB1152" s="24">
        <v>174</v>
      </c>
    </row>
    <row r="1153" spans="2:80" ht="15" x14ac:dyDescent="0.25">
      <c r="B1153" s="24">
        <v>220</v>
      </c>
      <c r="C1153" s="24">
        <v>150</v>
      </c>
      <c r="D1153" s="24">
        <v>180</v>
      </c>
      <c r="E1153" s="24">
        <v>235</v>
      </c>
      <c r="F1153" s="24">
        <v>165</v>
      </c>
      <c r="G1153" s="24">
        <v>453</v>
      </c>
      <c r="H1153" s="24">
        <v>383</v>
      </c>
      <c r="I1153" s="24">
        <v>438</v>
      </c>
      <c r="J1153" s="24">
        <v>493</v>
      </c>
      <c r="K1153" s="24">
        <v>423</v>
      </c>
      <c r="L1153" s="24">
        <v>86</v>
      </c>
      <c r="M1153" s="24">
        <v>16</v>
      </c>
      <c r="N1153" s="24">
        <v>71</v>
      </c>
      <c r="O1153" s="24">
        <v>101</v>
      </c>
      <c r="P1153" s="24">
        <v>31</v>
      </c>
      <c r="Q1153" s="24">
        <v>349</v>
      </c>
      <c r="R1153" s="24">
        <v>254</v>
      </c>
      <c r="S1153" s="24">
        <v>309</v>
      </c>
      <c r="T1153" s="24">
        <v>364</v>
      </c>
      <c r="U1153" s="24">
        <v>294</v>
      </c>
      <c r="V1153" s="24">
        <v>582</v>
      </c>
      <c r="W1153" s="24">
        <v>512</v>
      </c>
      <c r="X1153" s="24">
        <v>567</v>
      </c>
      <c r="Y1153" s="24">
        <v>622</v>
      </c>
      <c r="Z1153" s="24">
        <v>527</v>
      </c>
      <c r="AC1153" s="24">
        <v>411</v>
      </c>
      <c r="AD1153" s="24">
        <v>491</v>
      </c>
      <c r="AE1153" s="24">
        <v>446</v>
      </c>
      <c r="AF1153" s="24">
        <v>376</v>
      </c>
      <c r="AG1153" s="24">
        <v>456</v>
      </c>
      <c r="AH1153" s="24">
        <v>299</v>
      </c>
      <c r="AI1153" s="24">
        <v>354</v>
      </c>
      <c r="AJ1153" s="24">
        <v>309</v>
      </c>
      <c r="AK1153" s="24">
        <v>264</v>
      </c>
      <c r="AL1153" s="24">
        <v>344</v>
      </c>
      <c r="AM1153" s="24">
        <v>45</v>
      </c>
      <c r="AN1153" s="24">
        <v>125</v>
      </c>
      <c r="AO1153" s="24">
        <v>55</v>
      </c>
      <c r="AP1153" s="24">
        <v>10</v>
      </c>
      <c r="AQ1153" s="24">
        <v>90</v>
      </c>
      <c r="AR1153" s="24">
        <v>153</v>
      </c>
      <c r="AS1153" s="24">
        <v>233</v>
      </c>
      <c r="AT1153" s="24">
        <v>188</v>
      </c>
      <c r="AU1153" s="24">
        <v>143</v>
      </c>
      <c r="AV1153" s="24">
        <v>223</v>
      </c>
      <c r="AW1153" s="24">
        <v>532</v>
      </c>
      <c r="AX1153" s="24">
        <v>612</v>
      </c>
      <c r="AY1153" s="24">
        <v>567</v>
      </c>
      <c r="AZ1153" s="24">
        <v>522</v>
      </c>
      <c r="BA1153" s="24">
        <v>577</v>
      </c>
      <c r="BD1153" s="24">
        <v>242</v>
      </c>
      <c r="BE1153" s="24">
        <v>115</v>
      </c>
      <c r="BF1153" s="24">
        <v>608</v>
      </c>
      <c r="BG1153" s="24">
        <v>476</v>
      </c>
      <c r="BH1153" s="24">
        <v>374</v>
      </c>
      <c r="BI1153" s="24">
        <v>173</v>
      </c>
      <c r="BJ1153" s="24">
        <v>41</v>
      </c>
      <c r="BK1153" s="24">
        <v>539</v>
      </c>
      <c r="BL1153" s="24">
        <v>407</v>
      </c>
      <c r="BM1153" s="24">
        <v>280</v>
      </c>
      <c r="BN1153" s="24">
        <v>204</v>
      </c>
      <c r="BO1153" s="24">
        <v>97</v>
      </c>
      <c r="BP1153" s="24">
        <v>595</v>
      </c>
      <c r="BQ1153" s="24">
        <v>463</v>
      </c>
      <c r="BR1153" s="24">
        <v>331</v>
      </c>
      <c r="BS1153" s="24">
        <v>135</v>
      </c>
      <c r="BT1153" s="24">
        <v>3</v>
      </c>
      <c r="BU1153" s="24">
        <v>521</v>
      </c>
      <c r="BV1153" s="24">
        <v>394</v>
      </c>
      <c r="BW1153" s="24">
        <v>262</v>
      </c>
      <c r="BX1153" s="24">
        <v>186</v>
      </c>
      <c r="BY1153" s="24">
        <v>59</v>
      </c>
      <c r="BZ1153" s="24">
        <v>552</v>
      </c>
      <c r="CA1153" s="24">
        <v>450</v>
      </c>
      <c r="CB1153" s="24">
        <v>318</v>
      </c>
    </row>
    <row r="1154" spans="2:80" ht="15" x14ac:dyDescent="0.25">
      <c r="B1154" s="24">
        <v>185</v>
      </c>
      <c r="C1154" s="24">
        <v>240</v>
      </c>
      <c r="D1154" s="24">
        <v>170</v>
      </c>
      <c r="E1154" s="24">
        <v>225</v>
      </c>
      <c r="F1154" s="24">
        <v>130</v>
      </c>
      <c r="G1154" s="24">
        <v>443</v>
      </c>
      <c r="H1154" s="24">
        <v>498</v>
      </c>
      <c r="I1154" s="24">
        <v>403</v>
      </c>
      <c r="J1154" s="24">
        <v>458</v>
      </c>
      <c r="K1154" s="24">
        <v>388</v>
      </c>
      <c r="L1154" s="24">
        <v>51</v>
      </c>
      <c r="M1154" s="24">
        <v>106</v>
      </c>
      <c r="N1154" s="24">
        <v>36</v>
      </c>
      <c r="O1154" s="24">
        <v>91</v>
      </c>
      <c r="P1154" s="24">
        <v>21</v>
      </c>
      <c r="Q1154" s="24">
        <v>314</v>
      </c>
      <c r="R1154" s="24">
        <v>369</v>
      </c>
      <c r="S1154" s="24">
        <v>299</v>
      </c>
      <c r="T1154" s="24">
        <v>329</v>
      </c>
      <c r="U1154" s="24">
        <v>259</v>
      </c>
      <c r="V1154" s="24">
        <v>572</v>
      </c>
      <c r="W1154" s="24">
        <v>602</v>
      </c>
      <c r="X1154" s="24">
        <v>532</v>
      </c>
      <c r="Y1154" s="24">
        <v>587</v>
      </c>
      <c r="Z1154" s="24">
        <v>517</v>
      </c>
      <c r="AC1154" s="24">
        <v>496</v>
      </c>
      <c r="AD1154" s="24">
        <v>386</v>
      </c>
      <c r="AE1154" s="24">
        <v>406</v>
      </c>
      <c r="AF1154" s="24">
        <v>466</v>
      </c>
      <c r="AG1154" s="24">
        <v>426</v>
      </c>
      <c r="AH1154" s="24">
        <v>359</v>
      </c>
      <c r="AI1154" s="24">
        <v>274</v>
      </c>
      <c r="AJ1154" s="24">
        <v>294</v>
      </c>
      <c r="AK1154" s="24">
        <v>329</v>
      </c>
      <c r="AL1154" s="24">
        <v>314</v>
      </c>
      <c r="AM1154" s="24">
        <v>105</v>
      </c>
      <c r="AN1154" s="24">
        <v>20</v>
      </c>
      <c r="AO1154" s="24">
        <v>40</v>
      </c>
      <c r="AP1154" s="24">
        <v>100</v>
      </c>
      <c r="AQ1154" s="24">
        <v>60</v>
      </c>
      <c r="AR1154" s="24">
        <v>238</v>
      </c>
      <c r="AS1154" s="24">
        <v>128</v>
      </c>
      <c r="AT1154" s="24">
        <v>173</v>
      </c>
      <c r="AU1154" s="24">
        <v>208</v>
      </c>
      <c r="AV1154" s="24">
        <v>193</v>
      </c>
      <c r="AW1154" s="24">
        <v>617</v>
      </c>
      <c r="AX1154" s="24">
        <v>507</v>
      </c>
      <c r="AY1154" s="24">
        <v>527</v>
      </c>
      <c r="AZ1154" s="24">
        <v>587</v>
      </c>
      <c r="BA1154" s="24">
        <v>572</v>
      </c>
      <c r="BD1154" s="24">
        <v>261</v>
      </c>
      <c r="BE1154" s="24">
        <v>134</v>
      </c>
      <c r="BF1154" s="24">
        <v>2</v>
      </c>
      <c r="BG1154" s="24">
        <v>525</v>
      </c>
      <c r="BH1154" s="24">
        <v>393</v>
      </c>
      <c r="BI1154" s="24">
        <v>317</v>
      </c>
      <c r="BJ1154" s="24">
        <v>190</v>
      </c>
      <c r="BK1154" s="24">
        <v>58</v>
      </c>
      <c r="BL1154" s="24">
        <v>551</v>
      </c>
      <c r="BM1154" s="24">
        <v>449</v>
      </c>
      <c r="BN1154" s="24">
        <v>373</v>
      </c>
      <c r="BO1154" s="24">
        <v>241</v>
      </c>
      <c r="BP1154" s="24">
        <v>114</v>
      </c>
      <c r="BQ1154" s="24">
        <v>607</v>
      </c>
      <c r="BR1154" s="24">
        <v>480</v>
      </c>
      <c r="BS1154" s="24">
        <v>279</v>
      </c>
      <c r="BT1154" s="24">
        <v>172</v>
      </c>
      <c r="BU1154" s="24">
        <v>45</v>
      </c>
      <c r="BV1154" s="24">
        <v>538</v>
      </c>
      <c r="BW1154" s="24">
        <v>406</v>
      </c>
      <c r="BX1154" s="24">
        <v>335</v>
      </c>
      <c r="BY1154" s="24">
        <v>203</v>
      </c>
      <c r="BZ1154" s="24">
        <v>96</v>
      </c>
      <c r="CA1154" s="24">
        <v>594</v>
      </c>
      <c r="CB1154" s="24">
        <v>462</v>
      </c>
    </row>
    <row r="1155" spans="2:80" ht="15" x14ac:dyDescent="0.25">
      <c r="B1155" s="24">
        <v>175</v>
      </c>
      <c r="C1155" s="24">
        <v>205</v>
      </c>
      <c r="D1155" s="24">
        <v>135</v>
      </c>
      <c r="E1155" s="24">
        <v>190</v>
      </c>
      <c r="F1155" s="24">
        <v>245</v>
      </c>
      <c r="G1155" s="24">
        <v>408</v>
      </c>
      <c r="H1155" s="24">
        <v>463</v>
      </c>
      <c r="I1155" s="24">
        <v>393</v>
      </c>
      <c r="J1155" s="24">
        <v>448</v>
      </c>
      <c r="K1155" s="24">
        <v>478</v>
      </c>
      <c r="L1155" s="24">
        <v>41</v>
      </c>
      <c r="M1155" s="24">
        <v>96</v>
      </c>
      <c r="N1155" s="24">
        <v>1</v>
      </c>
      <c r="O1155" s="24">
        <v>56</v>
      </c>
      <c r="P1155" s="24">
        <v>111</v>
      </c>
      <c r="Q1155" s="24">
        <v>279</v>
      </c>
      <c r="R1155" s="24">
        <v>334</v>
      </c>
      <c r="S1155" s="24">
        <v>264</v>
      </c>
      <c r="T1155" s="24">
        <v>319</v>
      </c>
      <c r="U1155" s="24">
        <v>374</v>
      </c>
      <c r="V1155" s="24">
        <v>537</v>
      </c>
      <c r="W1155" s="24">
        <v>592</v>
      </c>
      <c r="X1155" s="24">
        <v>522</v>
      </c>
      <c r="Y1155" s="24">
        <v>552</v>
      </c>
      <c r="Z1155" s="24">
        <v>607</v>
      </c>
      <c r="AC1155" s="24">
        <v>451</v>
      </c>
      <c r="AD1155" s="24">
        <v>431</v>
      </c>
      <c r="AE1155" s="24">
        <v>391</v>
      </c>
      <c r="AF1155" s="24">
        <v>421</v>
      </c>
      <c r="AG1155" s="24">
        <v>486</v>
      </c>
      <c r="AH1155" s="24">
        <v>339</v>
      </c>
      <c r="AI1155" s="24">
        <v>319</v>
      </c>
      <c r="AJ1155" s="24">
        <v>254</v>
      </c>
      <c r="AK1155" s="24">
        <v>284</v>
      </c>
      <c r="AL1155" s="24">
        <v>374</v>
      </c>
      <c r="AM1155" s="24">
        <v>85</v>
      </c>
      <c r="AN1155" s="24">
        <v>65</v>
      </c>
      <c r="AO1155" s="24">
        <v>25</v>
      </c>
      <c r="AP1155" s="24">
        <v>30</v>
      </c>
      <c r="AQ1155" s="24">
        <v>120</v>
      </c>
      <c r="AR1155" s="24">
        <v>218</v>
      </c>
      <c r="AS1155" s="24">
        <v>198</v>
      </c>
      <c r="AT1155" s="24">
        <v>133</v>
      </c>
      <c r="AU1155" s="24">
        <v>163</v>
      </c>
      <c r="AV1155" s="24">
        <v>228</v>
      </c>
      <c r="AW1155" s="24">
        <v>597</v>
      </c>
      <c r="AX1155" s="24">
        <v>552</v>
      </c>
      <c r="AY1155" s="24">
        <v>512</v>
      </c>
      <c r="AZ1155" s="24">
        <v>542</v>
      </c>
      <c r="BA1155" s="24">
        <v>607</v>
      </c>
      <c r="BD1155" s="24">
        <v>410</v>
      </c>
      <c r="BE1155" s="24">
        <v>278</v>
      </c>
      <c r="BF1155" s="24">
        <v>171</v>
      </c>
      <c r="BG1155" s="24">
        <v>44</v>
      </c>
      <c r="BH1155" s="24">
        <v>537</v>
      </c>
      <c r="BI1155" s="24">
        <v>461</v>
      </c>
      <c r="BJ1155" s="24">
        <v>334</v>
      </c>
      <c r="BK1155" s="24">
        <v>202</v>
      </c>
      <c r="BL1155" s="24">
        <v>100</v>
      </c>
      <c r="BM1155" s="24">
        <v>593</v>
      </c>
      <c r="BN1155" s="24">
        <v>392</v>
      </c>
      <c r="BO1155" s="24">
        <v>265</v>
      </c>
      <c r="BP1155" s="24">
        <v>133</v>
      </c>
      <c r="BQ1155" s="24">
        <v>1</v>
      </c>
      <c r="BR1155" s="24">
        <v>524</v>
      </c>
      <c r="BS1155" s="24">
        <v>448</v>
      </c>
      <c r="BT1155" s="24">
        <v>316</v>
      </c>
      <c r="BU1155" s="24">
        <v>189</v>
      </c>
      <c r="BV1155" s="24">
        <v>57</v>
      </c>
      <c r="BW1155" s="24">
        <v>555</v>
      </c>
      <c r="BX1155" s="24">
        <v>479</v>
      </c>
      <c r="BY1155" s="24">
        <v>372</v>
      </c>
      <c r="BZ1155" s="24">
        <v>245</v>
      </c>
      <c r="CA1155" s="24">
        <v>113</v>
      </c>
      <c r="CB1155" s="24">
        <v>606</v>
      </c>
    </row>
    <row r="1160" spans="2:80" ht="15" x14ac:dyDescent="0.25">
      <c r="N1160" s="330" t="s">
        <v>703</v>
      </c>
      <c r="AO1160" s="330" t="s">
        <v>705</v>
      </c>
      <c r="BP1160" s="330" t="s">
        <v>792</v>
      </c>
    </row>
    <row r="1162" spans="2:80" x14ac:dyDescent="0.2">
      <c r="B1162" s="331" t="s">
        <v>431</v>
      </c>
      <c r="C1162" s="332" t="s">
        <v>557</v>
      </c>
      <c r="D1162" s="332" t="s">
        <v>652</v>
      </c>
      <c r="E1162" s="332" t="s">
        <v>269</v>
      </c>
      <c r="F1162" s="332" t="s">
        <v>123</v>
      </c>
      <c r="G1162" s="332" t="s">
        <v>513</v>
      </c>
      <c r="H1162" s="332" t="s">
        <v>88</v>
      </c>
      <c r="I1162" s="332" t="s">
        <v>126</v>
      </c>
      <c r="J1162" s="332" t="s">
        <v>502</v>
      </c>
      <c r="K1162" s="332" t="s">
        <v>559</v>
      </c>
      <c r="L1162" s="332" t="s">
        <v>135</v>
      </c>
      <c r="M1162" s="332" t="s">
        <v>239</v>
      </c>
      <c r="N1162" s="332" t="s">
        <v>562</v>
      </c>
      <c r="O1162" s="332" t="s">
        <v>631</v>
      </c>
      <c r="P1162" s="332" t="s">
        <v>214</v>
      </c>
      <c r="Q1162" s="332" t="s">
        <v>247</v>
      </c>
      <c r="R1162" s="332" t="s">
        <v>441</v>
      </c>
      <c r="S1162" s="332" t="s">
        <v>347</v>
      </c>
      <c r="T1162" s="332" t="s">
        <v>138</v>
      </c>
      <c r="U1162" s="332" t="s">
        <v>468</v>
      </c>
      <c r="V1162" s="332" t="s">
        <v>151</v>
      </c>
      <c r="W1162" s="332" t="s">
        <v>119</v>
      </c>
      <c r="X1162" s="332" t="s">
        <v>404</v>
      </c>
      <c r="Y1162" s="332" t="s">
        <v>103</v>
      </c>
      <c r="Z1162" s="334" t="s">
        <v>615</v>
      </c>
      <c r="AC1162" s="331" t="s">
        <v>431</v>
      </c>
      <c r="AD1162" s="332" t="s">
        <v>143</v>
      </c>
      <c r="AE1162" s="332" t="s">
        <v>96</v>
      </c>
      <c r="AF1162" s="332" t="s">
        <v>557</v>
      </c>
      <c r="AG1162" s="332" t="s">
        <v>619</v>
      </c>
      <c r="AH1162" s="332" t="s">
        <v>377</v>
      </c>
      <c r="AI1162" s="332" t="s">
        <v>100</v>
      </c>
      <c r="AJ1162" s="332" t="s">
        <v>657</v>
      </c>
      <c r="AK1162" s="332" t="s">
        <v>83</v>
      </c>
      <c r="AL1162" s="332" t="s">
        <v>496</v>
      </c>
      <c r="AM1162" s="332" t="s">
        <v>600</v>
      </c>
      <c r="AN1162" s="332" t="s">
        <v>671</v>
      </c>
      <c r="AO1162" s="332" t="s">
        <v>434</v>
      </c>
      <c r="AP1162" s="332" t="s">
        <v>107</v>
      </c>
      <c r="AQ1162" s="332" t="s">
        <v>197</v>
      </c>
      <c r="AR1162" s="332" t="s">
        <v>513</v>
      </c>
      <c r="AS1162" s="332" t="s">
        <v>426</v>
      </c>
      <c r="AT1162" s="332" t="s">
        <v>463</v>
      </c>
      <c r="AU1162" s="332" t="s">
        <v>88</v>
      </c>
      <c r="AV1162" s="332" t="s">
        <v>112</v>
      </c>
      <c r="AW1162" s="332" t="s">
        <v>113</v>
      </c>
      <c r="AX1162" s="332" t="s">
        <v>163</v>
      </c>
      <c r="AY1162" s="332" t="s">
        <v>421</v>
      </c>
      <c r="AZ1162" s="332" t="s">
        <v>481</v>
      </c>
      <c r="BA1162" s="334" t="s">
        <v>324</v>
      </c>
      <c r="BD1162" s="335" t="s">
        <v>212</v>
      </c>
      <c r="BE1162" s="193" t="s">
        <v>337</v>
      </c>
      <c r="BF1162" s="193" t="s">
        <v>151</v>
      </c>
      <c r="BG1162" s="193" t="s">
        <v>181</v>
      </c>
      <c r="BH1162" s="193" t="s">
        <v>90</v>
      </c>
      <c r="BI1162" s="193" t="s">
        <v>195</v>
      </c>
      <c r="BJ1162" s="193" t="s">
        <v>461</v>
      </c>
      <c r="BK1162" s="193" t="s">
        <v>444</v>
      </c>
      <c r="BL1162" s="193" t="s">
        <v>634</v>
      </c>
      <c r="BM1162" s="193" t="s">
        <v>441</v>
      </c>
      <c r="BN1162" s="193" t="s">
        <v>368</v>
      </c>
      <c r="BO1162" s="193" t="s">
        <v>562</v>
      </c>
      <c r="BP1162" s="336" t="s">
        <v>657</v>
      </c>
      <c r="BQ1162" s="193" t="s">
        <v>691</v>
      </c>
      <c r="BR1162" s="193" t="s">
        <v>693</v>
      </c>
      <c r="BS1162" s="193" t="s">
        <v>261</v>
      </c>
      <c r="BT1162" s="193" t="s">
        <v>491</v>
      </c>
      <c r="BU1162" s="193" t="s">
        <v>436</v>
      </c>
      <c r="BV1162" s="193" t="s">
        <v>502</v>
      </c>
      <c r="BW1162" s="193" t="s">
        <v>309</v>
      </c>
      <c r="BX1162" s="193" t="s">
        <v>123</v>
      </c>
      <c r="BY1162" s="193" t="s">
        <v>355</v>
      </c>
      <c r="BZ1162" s="193" t="s">
        <v>351</v>
      </c>
      <c r="CA1162" s="193" t="s">
        <v>544</v>
      </c>
      <c r="CB1162" s="337" t="s">
        <v>653</v>
      </c>
    </row>
    <row r="1163" spans="2:80" x14ac:dyDescent="0.2">
      <c r="B1163" s="332" t="s">
        <v>71</v>
      </c>
      <c r="C1163" s="331" t="s">
        <v>165</v>
      </c>
      <c r="D1163" s="332" t="s">
        <v>508</v>
      </c>
      <c r="E1163" s="332" t="s">
        <v>422</v>
      </c>
      <c r="F1163" s="332" t="s">
        <v>596</v>
      </c>
      <c r="G1163" s="332" t="s">
        <v>383</v>
      </c>
      <c r="H1163" s="332" t="s">
        <v>412</v>
      </c>
      <c r="I1163" s="332" t="s">
        <v>440</v>
      </c>
      <c r="J1163" s="332" t="s">
        <v>225</v>
      </c>
      <c r="K1163" s="332" t="s">
        <v>177</v>
      </c>
      <c r="L1163" s="332" t="s">
        <v>566</v>
      </c>
      <c r="M1163" s="332" t="s">
        <v>336</v>
      </c>
      <c r="N1163" s="332" t="s">
        <v>196</v>
      </c>
      <c r="O1163" s="332" t="s">
        <v>176</v>
      </c>
      <c r="P1163" s="332" t="s">
        <v>415</v>
      </c>
      <c r="Q1163" s="332" t="s">
        <v>200</v>
      </c>
      <c r="R1163" s="332" t="s">
        <v>537</v>
      </c>
      <c r="S1163" s="332" t="s">
        <v>361</v>
      </c>
      <c r="T1163" s="332" t="s">
        <v>548</v>
      </c>
      <c r="U1163" s="332" t="s">
        <v>159</v>
      </c>
      <c r="V1163" s="332" t="s">
        <v>235</v>
      </c>
      <c r="W1163" s="332" t="s">
        <v>641</v>
      </c>
      <c r="X1163" s="332" t="s">
        <v>279</v>
      </c>
      <c r="Y1163" s="334" t="s">
        <v>204</v>
      </c>
      <c r="Z1163" s="332" t="s">
        <v>435</v>
      </c>
      <c r="AC1163" s="332" t="s">
        <v>596</v>
      </c>
      <c r="AD1163" s="331" t="s">
        <v>165</v>
      </c>
      <c r="AE1163" s="332" t="s">
        <v>460</v>
      </c>
      <c r="AF1163" s="332" t="s">
        <v>470</v>
      </c>
      <c r="AG1163" s="332" t="s">
        <v>333</v>
      </c>
      <c r="AH1163" s="332" t="s">
        <v>550</v>
      </c>
      <c r="AI1163" s="332" t="s">
        <v>624</v>
      </c>
      <c r="AJ1163" s="332" t="s">
        <v>4</v>
      </c>
      <c r="AK1163" s="332" t="s">
        <v>252</v>
      </c>
      <c r="AL1163" s="332" t="s">
        <v>171</v>
      </c>
      <c r="AM1163" s="332" t="s">
        <v>144</v>
      </c>
      <c r="AN1163" s="332" t="s">
        <v>491</v>
      </c>
      <c r="AO1163" s="332" t="s">
        <v>174</v>
      </c>
      <c r="AP1163" s="332" t="s">
        <v>638</v>
      </c>
      <c r="AQ1163" s="332" t="s">
        <v>686</v>
      </c>
      <c r="AR1163" s="332" t="s">
        <v>177</v>
      </c>
      <c r="AS1163" s="332" t="s">
        <v>412</v>
      </c>
      <c r="AT1163" s="332" t="s">
        <v>341</v>
      </c>
      <c r="AU1163" s="332" t="s">
        <v>546</v>
      </c>
      <c r="AV1163" s="332" t="s">
        <v>536</v>
      </c>
      <c r="AW1163" s="332" t="s">
        <v>122</v>
      </c>
      <c r="AX1163" s="332" t="s">
        <v>556</v>
      </c>
      <c r="AY1163" s="332" t="s">
        <v>401</v>
      </c>
      <c r="AZ1163" s="334" t="s">
        <v>185</v>
      </c>
      <c r="BA1163" s="332" t="s">
        <v>346</v>
      </c>
      <c r="BD1163" s="193" t="s">
        <v>605</v>
      </c>
      <c r="BE1163" s="335" t="s">
        <v>597</v>
      </c>
      <c r="BF1163" s="193" t="s">
        <v>631</v>
      </c>
      <c r="BG1163" s="193" t="s">
        <v>192</v>
      </c>
      <c r="BH1163" s="193" t="s">
        <v>178</v>
      </c>
      <c r="BI1163" s="193" t="s">
        <v>401</v>
      </c>
      <c r="BJ1163" s="193" t="s">
        <v>409</v>
      </c>
      <c r="BK1163" s="193" t="s">
        <v>577</v>
      </c>
      <c r="BL1163" s="193" t="s">
        <v>378</v>
      </c>
      <c r="BM1163" s="193" t="s">
        <v>559</v>
      </c>
      <c r="BN1163" s="193" t="s">
        <v>538</v>
      </c>
      <c r="BO1163" s="193" t="s">
        <v>431</v>
      </c>
      <c r="BP1163" s="336" t="s">
        <v>509</v>
      </c>
      <c r="BQ1163" s="193" t="s">
        <v>258</v>
      </c>
      <c r="BR1163" s="193" t="s">
        <v>467</v>
      </c>
      <c r="BS1163" s="193" t="s">
        <v>116</v>
      </c>
      <c r="BT1163" s="193" t="s">
        <v>667</v>
      </c>
      <c r="BU1163" s="193" t="s">
        <v>407</v>
      </c>
      <c r="BV1163" s="193" t="s">
        <v>119</v>
      </c>
      <c r="BW1163" s="193" t="s">
        <v>417</v>
      </c>
      <c r="BX1163" s="193" t="s">
        <v>347</v>
      </c>
      <c r="BY1163" s="193" t="s">
        <v>142</v>
      </c>
      <c r="BZ1163" s="193" t="s">
        <v>175</v>
      </c>
      <c r="CA1163" s="337" t="s">
        <v>81</v>
      </c>
      <c r="CB1163" s="193" t="s">
        <v>221</v>
      </c>
    </row>
    <row r="1164" spans="2:80" x14ac:dyDescent="0.2">
      <c r="B1164" s="332" t="s">
        <v>460</v>
      </c>
      <c r="C1164" s="332" t="s">
        <v>630</v>
      </c>
      <c r="D1164" s="331" t="s">
        <v>210</v>
      </c>
      <c r="E1164" s="332" t="s">
        <v>96</v>
      </c>
      <c r="F1164" s="332" t="s">
        <v>390</v>
      </c>
      <c r="G1164" s="332" t="s">
        <v>341</v>
      </c>
      <c r="H1164" s="332" t="s">
        <v>249</v>
      </c>
      <c r="I1164" s="332" t="s">
        <v>466</v>
      </c>
      <c r="J1164" s="332" t="s">
        <v>463</v>
      </c>
      <c r="K1164" s="332" t="s">
        <v>477</v>
      </c>
      <c r="L1164" s="332" t="s">
        <v>105</v>
      </c>
      <c r="M1164" s="332" t="s">
        <v>454</v>
      </c>
      <c r="N1164" s="332" t="s">
        <v>613</v>
      </c>
      <c r="O1164" s="332" t="s">
        <v>147</v>
      </c>
      <c r="P1164" s="332" t="s">
        <v>256</v>
      </c>
      <c r="Q1164" s="332" t="s">
        <v>518</v>
      </c>
      <c r="R1164" s="332" t="s">
        <v>285</v>
      </c>
      <c r="S1164" s="332" t="s">
        <v>260</v>
      </c>
      <c r="T1164" s="332" t="s">
        <v>428</v>
      </c>
      <c r="U1164" s="332" t="s">
        <v>183</v>
      </c>
      <c r="V1164" s="332" t="s">
        <v>263</v>
      </c>
      <c r="W1164" s="332" t="s">
        <v>484</v>
      </c>
      <c r="X1164" s="334" t="s">
        <v>168</v>
      </c>
      <c r="Y1164" s="332" t="s">
        <v>593</v>
      </c>
      <c r="Z1164" s="332" t="s">
        <v>84</v>
      </c>
      <c r="AC1164" s="332" t="s">
        <v>494</v>
      </c>
      <c r="AD1164" s="332" t="s">
        <v>652</v>
      </c>
      <c r="AE1164" s="331" t="s">
        <v>210</v>
      </c>
      <c r="AF1164" s="332" t="s">
        <v>233</v>
      </c>
      <c r="AG1164" s="332" t="s">
        <v>508</v>
      </c>
      <c r="AH1164" s="332" t="s">
        <v>150</v>
      </c>
      <c r="AI1164" s="332" t="s">
        <v>446</v>
      </c>
      <c r="AJ1164" s="332" t="s">
        <v>236</v>
      </c>
      <c r="AK1164" s="332" t="s">
        <v>608</v>
      </c>
      <c r="AL1164" s="332" t="s">
        <v>130</v>
      </c>
      <c r="AM1164" s="332" t="s">
        <v>238</v>
      </c>
      <c r="AN1164" s="332" t="s">
        <v>257</v>
      </c>
      <c r="AO1164" s="332" t="s">
        <v>674</v>
      </c>
      <c r="AP1164" s="332" t="s">
        <v>391</v>
      </c>
      <c r="AQ1164" s="332" t="s">
        <v>577</v>
      </c>
      <c r="AR1164" s="332" t="s">
        <v>155</v>
      </c>
      <c r="AS1164" s="332" t="s">
        <v>126</v>
      </c>
      <c r="AT1164" s="332" t="s">
        <v>466</v>
      </c>
      <c r="AU1164" s="332" t="s">
        <v>527</v>
      </c>
      <c r="AV1164" s="332" t="s">
        <v>440</v>
      </c>
      <c r="AW1164" s="332" t="s">
        <v>549</v>
      </c>
      <c r="AX1164" s="332" t="s">
        <v>373</v>
      </c>
      <c r="AY1164" s="334" t="s">
        <v>227</v>
      </c>
      <c r="AZ1164" s="332" t="s">
        <v>493</v>
      </c>
      <c r="BA1164" s="332" t="s">
        <v>248</v>
      </c>
      <c r="BD1164" s="193" t="s">
        <v>359</v>
      </c>
      <c r="BE1164" s="193" t="s">
        <v>375</v>
      </c>
      <c r="BF1164" s="335" t="s">
        <v>557</v>
      </c>
      <c r="BG1164" s="193" t="s">
        <v>659</v>
      </c>
      <c r="BH1164" s="193" t="s">
        <v>690</v>
      </c>
      <c r="BI1164" s="193" t="s">
        <v>425</v>
      </c>
      <c r="BJ1164" s="193" t="s">
        <v>254</v>
      </c>
      <c r="BK1164" s="193" t="s">
        <v>388</v>
      </c>
      <c r="BL1164" s="193" t="s">
        <v>473</v>
      </c>
      <c r="BM1164" s="193" t="s">
        <v>404</v>
      </c>
      <c r="BN1164" s="193" t="s">
        <v>673</v>
      </c>
      <c r="BO1164" s="193" t="s">
        <v>138</v>
      </c>
      <c r="BP1164" s="336" t="s">
        <v>414</v>
      </c>
      <c r="BQ1164" s="193" t="s">
        <v>588</v>
      </c>
      <c r="BR1164" s="193" t="s">
        <v>656</v>
      </c>
      <c r="BS1164" s="193" t="s">
        <v>158</v>
      </c>
      <c r="BT1164" s="193" t="s">
        <v>287</v>
      </c>
      <c r="BU1164" s="193" t="s">
        <v>72</v>
      </c>
      <c r="BV1164" s="193" t="s">
        <v>214</v>
      </c>
      <c r="BW1164" s="193" t="s">
        <v>4</v>
      </c>
      <c r="BX1164" s="193" t="s">
        <v>513</v>
      </c>
      <c r="BY1164" s="193" t="s">
        <v>187</v>
      </c>
      <c r="BZ1164" s="337" t="s">
        <v>290</v>
      </c>
      <c r="CA1164" s="193" t="s">
        <v>299</v>
      </c>
      <c r="CB1164" s="193" t="s">
        <v>295</v>
      </c>
    </row>
    <row r="1165" spans="2:80" x14ac:dyDescent="0.2">
      <c r="B1165" s="332" t="s">
        <v>293</v>
      </c>
      <c r="C1165" s="332" t="s">
        <v>470</v>
      </c>
      <c r="D1165" s="332" t="s">
        <v>494</v>
      </c>
      <c r="E1165" s="331" t="s">
        <v>572</v>
      </c>
      <c r="F1165" s="332" t="s">
        <v>333</v>
      </c>
      <c r="G1165" s="332" t="s">
        <v>497</v>
      </c>
      <c r="H1165" s="332" t="s">
        <v>546</v>
      </c>
      <c r="I1165" s="332" t="s">
        <v>155</v>
      </c>
      <c r="J1165" s="332" t="s">
        <v>305</v>
      </c>
      <c r="K1165" s="332" t="s">
        <v>536</v>
      </c>
      <c r="L1165" s="332" t="s">
        <v>276</v>
      </c>
      <c r="M1165" s="332" t="s">
        <v>315</v>
      </c>
      <c r="N1165" s="332" t="s">
        <v>356</v>
      </c>
      <c r="O1165" s="332" t="s">
        <v>500</v>
      </c>
      <c r="P1165" s="332" t="s">
        <v>647</v>
      </c>
      <c r="Q1165" s="332" t="s">
        <v>506</v>
      </c>
      <c r="R1165" s="332" t="s">
        <v>115</v>
      </c>
      <c r="S1165" s="332" t="s">
        <v>402</v>
      </c>
      <c r="T1165" s="332" t="s">
        <v>92</v>
      </c>
      <c r="U1165" s="332" t="s">
        <v>318</v>
      </c>
      <c r="V1165" s="332" t="s">
        <v>633</v>
      </c>
      <c r="W1165" s="334" t="s">
        <v>216</v>
      </c>
      <c r="X1165" s="332" t="s">
        <v>322</v>
      </c>
      <c r="Y1165" s="332" t="s">
        <v>394</v>
      </c>
      <c r="Z1165" s="332" t="s">
        <v>352</v>
      </c>
      <c r="AC1165" s="332" t="s">
        <v>71</v>
      </c>
      <c r="AD1165" s="332" t="s">
        <v>422</v>
      </c>
      <c r="AE1165" s="332" t="s">
        <v>390</v>
      </c>
      <c r="AF1165" s="331" t="s">
        <v>572</v>
      </c>
      <c r="AG1165" s="332" t="s">
        <v>293</v>
      </c>
      <c r="AH1165" s="332" t="s">
        <v>294</v>
      </c>
      <c r="AI1165" s="332" t="s">
        <v>220</v>
      </c>
      <c r="AJ1165" s="332" t="s">
        <v>192</v>
      </c>
      <c r="AK1165" s="332" t="s">
        <v>462</v>
      </c>
      <c r="AL1165" s="332" t="s">
        <v>582</v>
      </c>
      <c r="AM1165" s="332" t="s">
        <v>663</v>
      </c>
      <c r="AN1165" s="332" t="s">
        <v>299</v>
      </c>
      <c r="AO1165" s="332" t="s">
        <v>655</v>
      </c>
      <c r="AP1165" s="332" t="s">
        <v>77</v>
      </c>
      <c r="AQ1165" s="332" t="s">
        <v>511</v>
      </c>
      <c r="AR1165" s="332" t="s">
        <v>383</v>
      </c>
      <c r="AS1165" s="332" t="s">
        <v>225</v>
      </c>
      <c r="AT1165" s="332" t="s">
        <v>477</v>
      </c>
      <c r="AU1165" s="332" t="s">
        <v>305</v>
      </c>
      <c r="AV1165" s="332" t="s">
        <v>497</v>
      </c>
      <c r="AW1165" s="332" t="s">
        <v>91</v>
      </c>
      <c r="AX1165" s="334" t="s">
        <v>443</v>
      </c>
      <c r="AY1165" s="332" t="s">
        <v>309</v>
      </c>
      <c r="AZ1165" s="332" t="s">
        <v>265</v>
      </c>
      <c r="BA1165" s="332" t="s">
        <v>459</v>
      </c>
      <c r="BD1165" s="193" t="s">
        <v>0</v>
      </c>
      <c r="BE1165" s="193" t="s">
        <v>179</v>
      </c>
      <c r="BF1165" s="193" t="s">
        <v>468</v>
      </c>
      <c r="BG1165" s="335" t="s">
        <v>539</v>
      </c>
      <c r="BH1165" s="193" t="s">
        <v>251</v>
      </c>
      <c r="BI1165" s="193" t="s">
        <v>403</v>
      </c>
      <c r="BJ1165" s="193" t="s">
        <v>586</v>
      </c>
      <c r="BK1165" s="193" t="s">
        <v>400</v>
      </c>
      <c r="BL1165" s="193" t="s">
        <v>408</v>
      </c>
      <c r="BM1165" s="193" t="s">
        <v>135</v>
      </c>
      <c r="BN1165" s="193" t="s">
        <v>280</v>
      </c>
      <c r="BO1165" s="193" t="s">
        <v>88</v>
      </c>
      <c r="BP1165" s="336" t="s">
        <v>227</v>
      </c>
      <c r="BQ1165" s="193" t="s">
        <v>332</v>
      </c>
      <c r="BR1165" s="193" t="s">
        <v>144</v>
      </c>
      <c r="BS1165" s="193" t="s">
        <v>457</v>
      </c>
      <c r="BT1165" s="193" t="s">
        <v>570</v>
      </c>
      <c r="BU1165" s="193" t="s">
        <v>307</v>
      </c>
      <c r="BV1165" s="193" t="s">
        <v>652</v>
      </c>
      <c r="BW1165" s="193" t="s">
        <v>203</v>
      </c>
      <c r="BX1165" s="193" t="s">
        <v>103</v>
      </c>
      <c r="BY1165" s="337" t="s">
        <v>399</v>
      </c>
      <c r="BZ1165" s="193" t="s">
        <v>576</v>
      </c>
      <c r="CA1165" s="193" t="s">
        <v>98</v>
      </c>
      <c r="CB1165" s="193" t="s">
        <v>108</v>
      </c>
    </row>
    <row r="1166" spans="2:80" x14ac:dyDescent="0.2">
      <c r="B1166" s="332" t="s">
        <v>619</v>
      </c>
      <c r="C1166" s="332" t="s">
        <v>143</v>
      </c>
      <c r="D1166" s="332" t="s">
        <v>233</v>
      </c>
      <c r="E1166" s="332" t="s">
        <v>540</v>
      </c>
      <c r="F1166" s="331" t="s">
        <v>525</v>
      </c>
      <c r="G1166" s="332" t="s">
        <v>112</v>
      </c>
      <c r="H1166" s="332" t="s">
        <v>426</v>
      </c>
      <c r="I1166" s="332" t="s">
        <v>527</v>
      </c>
      <c r="J1166" s="332" t="s">
        <v>398</v>
      </c>
      <c r="K1166" s="332" t="s">
        <v>282</v>
      </c>
      <c r="L1166" s="332" t="s">
        <v>530</v>
      </c>
      <c r="M1166" s="332" t="s">
        <v>592</v>
      </c>
      <c r="N1166" s="332" t="s">
        <v>75</v>
      </c>
      <c r="O1166" s="332" t="s">
        <v>381</v>
      </c>
      <c r="P1166" s="332" t="s">
        <v>298</v>
      </c>
      <c r="Q1166" s="332" t="s">
        <v>228</v>
      </c>
      <c r="R1166" s="332" t="s">
        <v>367</v>
      </c>
      <c r="S1166" s="332" t="s">
        <v>385</v>
      </c>
      <c r="T1166" s="332" t="s">
        <v>310</v>
      </c>
      <c r="U1166" s="332" t="s">
        <v>480</v>
      </c>
      <c r="V1166" s="334" t="s">
        <v>445</v>
      </c>
      <c r="W1166" s="332" t="s">
        <v>296</v>
      </c>
      <c r="X1166" s="332" t="s">
        <v>568</v>
      </c>
      <c r="Y1166" s="332" t="s">
        <v>338</v>
      </c>
      <c r="Z1166" s="332" t="s">
        <v>371</v>
      </c>
      <c r="AC1166" s="332" t="s">
        <v>123</v>
      </c>
      <c r="AD1166" s="332" t="s">
        <v>540</v>
      </c>
      <c r="AE1166" s="332" t="s">
        <v>630</v>
      </c>
      <c r="AF1166" s="332" t="s">
        <v>269</v>
      </c>
      <c r="AG1166" s="331" t="s">
        <v>525</v>
      </c>
      <c r="AH1166" s="332" t="s">
        <v>603</v>
      </c>
      <c r="AI1166" s="332" t="s">
        <v>328</v>
      </c>
      <c r="AJ1166" s="332" t="s">
        <v>403</v>
      </c>
      <c r="AK1166" s="332" t="s">
        <v>353</v>
      </c>
      <c r="AL1166" s="332" t="s">
        <v>278</v>
      </c>
      <c r="AM1166" s="332" t="s">
        <v>456</v>
      </c>
      <c r="AN1166" s="332" t="s">
        <v>623</v>
      </c>
      <c r="AO1166" s="332" t="s">
        <v>274</v>
      </c>
      <c r="AP1166" s="332" t="s">
        <v>666</v>
      </c>
      <c r="AQ1166" s="332" t="s">
        <v>357</v>
      </c>
      <c r="AR1166" s="332" t="s">
        <v>559</v>
      </c>
      <c r="AS1166" s="332" t="s">
        <v>398</v>
      </c>
      <c r="AT1166" s="332" t="s">
        <v>249</v>
      </c>
      <c r="AU1166" s="332" t="s">
        <v>502</v>
      </c>
      <c r="AV1166" s="332" t="s">
        <v>282</v>
      </c>
      <c r="AW1166" s="334" t="s">
        <v>524</v>
      </c>
      <c r="AX1166" s="332" t="s">
        <v>362</v>
      </c>
      <c r="AY1166" s="332" t="s">
        <v>187</v>
      </c>
      <c r="AZ1166" s="332" t="s">
        <v>284</v>
      </c>
      <c r="BA1166" s="332" t="s">
        <v>516</v>
      </c>
      <c r="BD1166" s="193" t="s">
        <v>663</v>
      </c>
      <c r="BE1166" s="193" t="s">
        <v>683</v>
      </c>
      <c r="BF1166" s="193" t="s">
        <v>126</v>
      </c>
      <c r="BG1166" s="193" t="s">
        <v>421</v>
      </c>
      <c r="BH1166" s="335" t="s">
        <v>584</v>
      </c>
      <c r="BI1166" s="193" t="s">
        <v>79</v>
      </c>
      <c r="BJ1166" s="193" t="s">
        <v>219</v>
      </c>
      <c r="BK1166" s="193" t="s">
        <v>312</v>
      </c>
      <c r="BL1166" s="193" t="s">
        <v>160</v>
      </c>
      <c r="BM1166" s="193" t="s">
        <v>269</v>
      </c>
      <c r="BN1166" s="193" t="s">
        <v>567</v>
      </c>
      <c r="BO1166" s="193" t="s">
        <v>615</v>
      </c>
      <c r="BP1166" s="336" t="s">
        <v>199</v>
      </c>
      <c r="BQ1166" s="193" t="s">
        <v>452</v>
      </c>
      <c r="BR1166" s="193" t="s">
        <v>609</v>
      </c>
      <c r="BS1166" s="193" t="s">
        <v>486</v>
      </c>
      <c r="BT1166" s="193" t="s">
        <v>700</v>
      </c>
      <c r="BU1166" s="193" t="s">
        <v>372</v>
      </c>
      <c r="BV1166" s="193" t="s">
        <v>247</v>
      </c>
      <c r="BW1166" s="193" t="s">
        <v>658</v>
      </c>
      <c r="BX1166" s="337" t="s">
        <v>239</v>
      </c>
      <c r="BY1166" s="193" t="s">
        <v>236</v>
      </c>
      <c r="BZ1166" s="193" t="s">
        <v>268</v>
      </c>
      <c r="CA1166" s="193" t="s">
        <v>427</v>
      </c>
      <c r="CB1166" s="193" t="s">
        <v>232</v>
      </c>
    </row>
    <row r="1167" spans="2:80" x14ac:dyDescent="0.2">
      <c r="B1167" s="332" t="s">
        <v>433</v>
      </c>
      <c r="C1167" s="332" t="s">
        <v>172</v>
      </c>
      <c r="D1167" s="332" t="s">
        <v>648</v>
      </c>
      <c r="E1167" s="332" t="s">
        <v>273</v>
      </c>
      <c r="F1167" s="332" t="s">
        <v>448</v>
      </c>
      <c r="G1167" s="331" t="s">
        <v>186</v>
      </c>
      <c r="H1167" s="332" t="s">
        <v>93</v>
      </c>
      <c r="I1167" s="332" t="s">
        <v>575</v>
      </c>
      <c r="J1167" s="332" t="s">
        <v>504</v>
      </c>
      <c r="K1167" s="332" t="s">
        <v>189</v>
      </c>
      <c r="L1167" s="332" t="s">
        <v>672</v>
      </c>
      <c r="M1167" s="332" t="s">
        <v>395</v>
      </c>
      <c r="N1167" s="332" t="s">
        <v>193</v>
      </c>
      <c r="O1167" s="332" t="s">
        <v>234</v>
      </c>
      <c r="P1167" s="332" t="s">
        <v>217</v>
      </c>
      <c r="Q1167" s="332" t="s">
        <v>201</v>
      </c>
      <c r="R1167" s="332" t="s">
        <v>573</v>
      </c>
      <c r="S1167" s="332" t="s">
        <v>334</v>
      </c>
      <c r="T1167" s="332" t="s">
        <v>523</v>
      </c>
      <c r="U1167" s="334" t="s">
        <v>95</v>
      </c>
      <c r="V1167" s="332" t="s">
        <v>156</v>
      </c>
      <c r="W1167" s="332" t="s">
        <v>665</v>
      </c>
      <c r="X1167" s="332" t="s">
        <v>360</v>
      </c>
      <c r="Y1167" s="332" t="s">
        <v>205</v>
      </c>
      <c r="Z1167" s="332" t="s">
        <v>616</v>
      </c>
      <c r="AC1167" s="332" t="s">
        <v>156</v>
      </c>
      <c r="AD1167" s="332" t="s">
        <v>120</v>
      </c>
      <c r="AE1167" s="332" t="s">
        <v>594</v>
      </c>
      <c r="AF1167" s="332" t="s">
        <v>665</v>
      </c>
      <c r="AG1167" s="332" t="s">
        <v>242</v>
      </c>
      <c r="AH1167" s="331" t="s">
        <v>186</v>
      </c>
      <c r="AI1167" s="332" t="s">
        <v>429</v>
      </c>
      <c r="AJ1167" s="332" t="s">
        <v>326</v>
      </c>
      <c r="AK1167" s="332" t="s">
        <v>93</v>
      </c>
      <c r="AL1167" s="332" t="s">
        <v>599</v>
      </c>
      <c r="AM1167" s="332" t="s">
        <v>437</v>
      </c>
      <c r="AN1167" s="332" t="s">
        <v>153</v>
      </c>
      <c r="AO1167" s="332" t="s">
        <v>640</v>
      </c>
      <c r="AP1167" s="332" t="s">
        <v>692</v>
      </c>
      <c r="AQ1167" s="332" t="s">
        <v>405</v>
      </c>
      <c r="AR1167" s="332" t="s">
        <v>495</v>
      </c>
      <c r="AS1167" s="332" t="s">
        <v>251</v>
      </c>
      <c r="AT1167" s="332" t="s">
        <v>406</v>
      </c>
      <c r="AU1167" s="332" t="s">
        <v>78</v>
      </c>
      <c r="AV1167" s="334" t="s">
        <v>588</v>
      </c>
      <c r="AW1167" s="332" t="s">
        <v>141</v>
      </c>
      <c r="AX1167" s="332" t="s">
        <v>409</v>
      </c>
      <c r="AY1167" s="332" t="s">
        <v>350</v>
      </c>
      <c r="AZ1167" s="332" t="s">
        <v>602</v>
      </c>
      <c r="BA1167" s="332" t="s">
        <v>261</v>
      </c>
      <c r="BD1167" s="193" t="s">
        <v>114</v>
      </c>
      <c r="BE1167" s="193" t="s">
        <v>572</v>
      </c>
      <c r="BF1167" s="193" t="s">
        <v>370</v>
      </c>
      <c r="BG1167" s="193" t="s">
        <v>564</v>
      </c>
      <c r="BH1167" s="193" t="s">
        <v>578</v>
      </c>
      <c r="BI1167" s="335" t="s">
        <v>654</v>
      </c>
      <c r="BJ1167" s="193" t="s">
        <v>348</v>
      </c>
      <c r="BK1167" s="193" t="s">
        <v>266</v>
      </c>
      <c r="BL1167" s="193" t="s">
        <v>352</v>
      </c>
      <c r="BM1167" s="193" t="s">
        <v>545</v>
      </c>
      <c r="BN1167" s="193" t="s">
        <v>506</v>
      </c>
      <c r="BO1167" s="193" t="s">
        <v>389</v>
      </c>
      <c r="BP1167" s="336" t="s">
        <v>129</v>
      </c>
      <c r="BQ1167" s="193" t="s">
        <v>420</v>
      </c>
      <c r="BR1167" s="193" t="s">
        <v>111</v>
      </c>
      <c r="BS1167" s="193" t="s">
        <v>442</v>
      </c>
      <c r="BT1167" s="193" t="s">
        <v>450</v>
      </c>
      <c r="BU1167" s="193" t="s">
        <v>315</v>
      </c>
      <c r="BV1167" s="193" t="s">
        <v>446</v>
      </c>
      <c r="BW1167" s="337" t="s">
        <v>646</v>
      </c>
      <c r="BX1167" s="193" t="s">
        <v>284</v>
      </c>
      <c r="BY1167" s="193" t="s">
        <v>74</v>
      </c>
      <c r="BZ1167" s="193" t="s">
        <v>197</v>
      </c>
      <c r="CA1167" s="193" t="s">
        <v>339</v>
      </c>
      <c r="CB1167" s="193" t="s">
        <v>155</v>
      </c>
    </row>
    <row r="1168" spans="2:80" x14ac:dyDescent="0.2">
      <c r="B1168" s="332" t="s">
        <v>76</v>
      </c>
      <c r="C1168" s="332" t="s">
        <v>485</v>
      </c>
      <c r="D1168" s="332" t="s">
        <v>510</v>
      </c>
      <c r="E1168" s="332" t="s">
        <v>266</v>
      </c>
      <c r="F1168" s="332" t="s">
        <v>591</v>
      </c>
      <c r="G1168" s="332" t="s">
        <v>386</v>
      </c>
      <c r="H1168" s="331" t="s">
        <v>250</v>
      </c>
      <c r="I1168" s="332" t="s">
        <v>114</v>
      </c>
      <c r="J1168" s="332" t="s">
        <v>229</v>
      </c>
      <c r="K1168" s="332" t="s">
        <v>637</v>
      </c>
      <c r="L1168" s="332" t="s">
        <v>354</v>
      </c>
      <c r="M1168" s="332" t="s">
        <v>339</v>
      </c>
      <c r="N1168" s="332" t="s">
        <v>687</v>
      </c>
      <c r="O1168" s="332" t="s">
        <v>476</v>
      </c>
      <c r="P1168" s="332" t="s">
        <v>253</v>
      </c>
      <c r="Q1168" s="332" t="s">
        <v>450</v>
      </c>
      <c r="R1168" s="332" t="s">
        <v>349</v>
      </c>
      <c r="S1168" s="332" t="s">
        <v>2</v>
      </c>
      <c r="T1168" s="334" t="s">
        <v>620</v>
      </c>
      <c r="U1168" s="332" t="s">
        <v>140</v>
      </c>
      <c r="V1168" s="332" t="s">
        <v>264</v>
      </c>
      <c r="W1168" s="332" t="s">
        <v>649</v>
      </c>
      <c r="X1168" s="332" t="s">
        <v>283</v>
      </c>
      <c r="Y1168" s="332" t="s">
        <v>678</v>
      </c>
      <c r="Z1168" s="332" t="s">
        <v>111</v>
      </c>
      <c r="AC1168" s="332" t="s">
        <v>111</v>
      </c>
      <c r="AD1168" s="332" t="s">
        <v>649</v>
      </c>
      <c r="AE1168" s="332" t="s">
        <v>669</v>
      </c>
      <c r="AF1168" s="332" t="s">
        <v>221</v>
      </c>
      <c r="AG1168" s="332" t="s">
        <v>372</v>
      </c>
      <c r="AH1168" s="332" t="s">
        <v>637</v>
      </c>
      <c r="AI1168" s="331" t="s">
        <v>250</v>
      </c>
      <c r="AJ1168" s="332" t="s">
        <v>344</v>
      </c>
      <c r="AK1168" s="332" t="s">
        <v>307</v>
      </c>
      <c r="AL1168" s="332" t="s">
        <v>538</v>
      </c>
      <c r="AM1168" s="332" t="s">
        <v>444</v>
      </c>
      <c r="AN1168" s="332" t="s">
        <v>656</v>
      </c>
      <c r="AO1168" s="332" t="s">
        <v>696</v>
      </c>
      <c r="AP1168" s="332" t="s">
        <v>475</v>
      </c>
      <c r="AQ1168" s="332" t="s">
        <v>99</v>
      </c>
      <c r="AR1168" s="332" t="s">
        <v>627</v>
      </c>
      <c r="AS1168" s="332" t="s">
        <v>447</v>
      </c>
      <c r="AT1168" s="332" t="s">
        <v>241</v>
      </c>
      <c r="AU1168" s="334" t="s">
        <v>411</v>
      </c>
      <c r="AV1168" s="332" t="s">
        <v>191</v>
      </c>
      <c r="AW1168" s="332" t="s">
        <v>369</v>
      </c>
      <c r="AX1168" s="332" t="s">
        <v>230</v>
      </c>
      <c r="AY1168" s="332" t="s">
        <v>639</v>
      </c>
      <c r="AZ1168" s="332" t="s">
        <v>209</v>
      </c>
      <c r="BA1168" s="332" t="s">
        <v>451</v>
      </c>
      <c r="BD1168" s="193" t="s">
        <v>264</v>
      </c>
      <c r="BE1168" s="193" t="s">
        <v>115</v>
      </c>
      <c r="BF1168" s="193" t="s">
        <v>628</v>
      </c>
      <c r="BG1168" s="193" t="s">
        <v>406</v>
      </c>
      <c r="BH1168" s="193" t="s">
        <v>694</v>
      </c>
      <c r="BI1168" s="193" t="s">
        <v>125</v>
      </c>
      <c r="BJ1168" s="335" t="s">
        <v>419</v>
      </c>
      <c r="BK1168" s="193" t="s">
        <v>349</v>
      </c>
      <c r="BL1168" s="193" t="s">
        <v>356</v>
      </c>
      <c r="BM1168" s="193" t="s">
        <v>353</v>
      </c>
      <c r="BN1168" s="193" t="s">
        <v>305</v>
      </c>
      <c r="BO1168" s="193" t="s">
        <v>524</v>
      </c>
      <c r="BP1168" s="336" t="s">
        <v>639</v>
      </c>
      <c r="BQ1168" s="193" t="s">
        <v>671</v>
      </c>
      <c r="BR1168" s="193" t="s">
        <v>687</v>
      </c>
      <c r="BS1168" s="193" t="s">
        <v>85</v>
      </c>
      <c r="BT1168" s="193" t="s">
        <v>229</v>
      </c>
      <c r="BU1168" s="193" t="s">
        <v>333</v>
      </c>
      <c r="BV1168" s="337" t="s">
        <v>146</v>
      </c>
      <c r="BW1168" s="193" t="s">
        <v>277</v>
      </c>
      <c r="BX1168" s="193" t="s">
        <v>366</v>
      </c>
      <c r="BY1168" s="193" t="s">
        <v>560</v>
      </c>
      <c r="BZ1168" s="193" t="s">
        <v>651</v>
      </c>
      <c r="CA1168" s="193" t="s">
        <v>591</v>
      </c>
      <c r="CB1168" s="193" t="s">
        <v>633</v>
      </c>
    </row>
    <row r="1169" spans="2:80" x14ac:dyDescent="0.2">
      <c r="B1169" s="332" t="s">
        <v>300</v>
      </c>
      <c r="C1169" s="332" t="s">
        <v>632</v>
      </c>
      <c r="D1169" s="332" t="s">
        <v>215</v>
      </c>
      <c r="E1169" s="332" t="s">
        <v>553</v>
      </c>
      <c r="F1169" s="332" t="s">
        <v>393</v>
      </c>
      <c r="G1169" s="332" t="s">
        <v>344</v>
      </c>
      <c r="H1169" s="332" t="s">
        <v>622</v>
      </c>
      <c r="I1169" s="331" t="s">
        <v>469</v>
      </c>
      <c r="J1169" s="332" t="s">
        <v>326</v>
      </c>
      <c r="K1169" s="332" t="s">
        <v>363</v>
      </c>
      <c r="L1169" s="332" t="s">
        <v>543</v>
      </c>
      <c r="M1169" s="332" t="s">
        <v>311</v>
      </c>
      <c r="N1169" s="332" t="s">
        <v>102</v>
      </c>
      <c r="O1169" s="332" t="s">
        <v>152</v>
      </c>
      <c r="P1169" s="332" t="s">
        <v>664</v>
      </c>
      <c r="Q1169" s="332" t="s">
        <v>650</v>
      </c>
      <c r="R1169" s="332" t="s">
        <v>270</v>
      </c>
      <c r="S1169" s="334" t="s">
        <v>554</v>
      </c>
      <c r="T1169" s="332" t="s">
        <v>289</v>
      </c>
      <c r="U1169" s="332" t="s">
        <v>319</v>
      </c>
      <c r="V1169" s="332" t="s">
        <v>669</v>
      </c>
      <c r="W1169" s="332" t="s">
        <v>303</v>
      </c>
      <c r="X1169" s="332" t="s">
        <v>323</v>
      </c>
      <c r="Y1169" s="332" t="s">
        <v>594</v>
      </c>
      <c r="Z1169" s="332" t="s">
        <v>89</v>
      </c>
      <c r="AC1169" s="332" t="s">
        <v>673</v>
      </c>
      <c r="AD1169" s="332" t="s">
        <v>360</v>
      </c>
      <c r="AE1169" s="332" t="s">
        <v>323</v>
      </c>
      <c r="AF1169" s="332" t="s">
        <v>569</v>
      </c>
      <c r="AG1169" s="332" t="s">
        <v>283</v>
      </c>
      <c r="AH1169" s="332" t="s">
        <v>160</v>
      </c>
      <c r="AI1169" s="332" t="s">
        <v>575</v>
      </c>
      <c r="AJ1169" s="331" t="s">
        <v>469</v>
      </c>
      <c r="AK1169" s="332" t="s">
        <v>127</v>
      </c>
      <c r="AL1169" s="332" t="s">
        <v>114</v>
      </c>
      <c r="AM1169" s="332" t="s">
        <v>697</v>
      </c>
      <c r="AN1169" s="332" t="s">
        <v>483</v>
      </c>
      <c r="AO1169" s="332" t="s">
        <v>218</v>
      </c>
      <c r="AP1169" s="332" t="s">
        <v>604</v>
      </c>
      <c r="AQ1169" s="332" t="s">
        <v>0</v>
      </c>
      <c r="AR1169" s="332" t="s">
        <v>145</v>
      </c>
      <c r="AS1169" s="332" t="s">
        <v>610</v>
      </c>
      <c r="AT1169" s="334" t="s">
        <v>129</v>
      </c>
      <c r="AU1169" s="332" t="s">
        <v>486</v>
      </c>
      <c r="AV1169" s="332" t="s">
        <v>526</v>
      </c>
      <c r="AW1169" s="332" t="s">
        <v>580</v>
      </c>
      <c r="AX1169" s="332" t="s">
        <v>320</v>
      </c>
      <c r="AY1169" s="332" t="s">
        <v>487</v>
      </c>
      <c r="AZ1169" s="332" t="s">
        <v>290</v>
      </c>
      <c r="BA1169" s="332" t="s">
        <v>271</v>
      </c>
      <c r="BD1169" s="193" t="s">
        <v>476</v>
      </c>
      <c r="BE1169" s="193" t="s">
        <v>536</v>
      </c>
      <c r="BF1169" s="193" t="s">
        <v>113</v>
      </c>
      <c r="BG1169" s="193" t="s">
        <v>117</v>
      </c>
      <c r="BH1169" s="193" t="s">
        <v>391</v>
      </c>
      <c r="BI1169" s="193" t="s">
        <v>297</v>
      </c>
      <c r="BJ1169" s="193" t="s">
        <v>515</v>
      </c>
      <c r="BK1169" s="335" t="s">
        <v>637</v>
      </c>
      <c r="BL1169" s="193" t="s">
        <v>293</v>
      </c>
      <c r="BM1169" s="193" t="s">
        <v>301</v>
      </c>
      <c r="BN1169" s="193" t="s">
        <v>216</v>
      </c>
      <c r="BO1169" s="193" t="s">
        <v>302</v>
      </c>
      <c r="BP1169" s="336" t="s">
        <v>162</v>
      </c>
      <c r="BQ1169" s="193" t="s">
        <v>190</v>
      </c>
      <c r="BR1169" s="193" t="s">
        <v>76</v>
      </c>
      <c r="BS1169" s="193" t="s">
        <v>405</v>
      </c>
      <c r="BT1169" s="193" t="s">
        <v>649</v>
      </c>
      <c r="BU1169" s="337" t="s">
        <v>402</v>
      </c>
      <c r="BV1169" s="193" t="s">
        <v>380</v>
      </c>
      <c r="BW1169" s="193" t="s">
        <v>558</v>
      </c>
      <c r="BX1169" s="193" t="s">
        <v>603</v>
      </c>
      <c r="BY1169" s="193" t="s">
        <v>677</v>
      </c>
      <c r="BZ1169" s="193" t="s">
        <v>698</v>
      </c>
      <c r="CA1169" s="193" t="s">
        <v>2</v>
      </c>
      <c r="CB1169" s="193" t="s">
        <v>500</v>
      </c>
    </row>
    <row r="1170" spans="2:80" x14ac:dyDescent="0.2">
      <c r="B1170" s="332" t="s">
        <v>407</v>
      </c>
      <c r="C1170" s="332" t="s">
        <v>473</v>
      </c>
      <c r="D1170" s="332" t="s">
        <v>108</v>
      </c>
      <c r="E1170" s="332" t="s">
        <v>567</v>
      </c>
      <c r="F1170" s="332" t="s">
        <v>337</v>
      </c>
      <c r="G1170" s="332" t="s">
        <v>375</v>
      </c>
      <c r="H1170" s="332" t="s">
        <v>307</v>
      </c>
      <c r="I1170" s="332" t="s">
        <v>160</v>
      </c>
      <c r="J1170" s="331" t="s">
        <v>653</v>
      </c>
      <c r="K1170" s="332" t="s">
        <v>538</v>
      </c>
      <c r="L1170" s="332" t="s">
        <v>280</v>
      </c>
      <c r="M1170" s="332" t="s">
        <v>683</v>
      </c>
      <c r="N1170" s="332" t="s">
        <v>436</v>
      </c>
      <c r="O1170" s="332" t="s">
        <v>378</v>
      </c>
      <c r="P1170" s="332" t="s">
        <v>295</v>
      </c>
      <c r="Q1170" s="332" t="s">
        <v>232</v>
      </c>
      <c r="R1170" s="334" t="s">
        <v>368</v>
      </c>
      <c r="S1170" s="332" t="s">
        <v>597</v>
      </c>
      <c r="T1170" s="332" t="s">
        <v>72</v>
      </c>
      <c r="U1170" s="332" t="s">
        <v>408</v>
      </c>
      <c r="V1170" s="332" t="s">
        <v>634</v>
      </c>
      <c r="W1170" s="332" t="s">
        <v>221</v>
      </c>
      <c r="X1170" s="332" t="s">
        <v>673</v>
      </c>
      <c r="Y1170" s="332" t="s">
        <v>179</v>
      </c>
      <c r="Z1170" s="332" t="s">
        <v>372</v>
      </c>
      <c r="AC1170" s="332" t="s">
        <v>264</v>
      </c>
      <c r="AD1170" s="332" t="s">
        <v>678</v>
      </c>
      <c r="AE1170" s="332" t="s">
        <v>89</v>
      </c>
      <c r="AF1170" s="332" t="s">
        <v>179</v>
      </c>
      <c r="AG1170" s="332" t="s">
        <v>634</v>
      </c>
      <c r="AH1170" s="332" t="s">
        <v>386</v>
      </c>
      <c r="AI1170" s="332" t="s">
        <v>229</v>
      </c>
      <c r="AJ1170" s="332" t="s">
        <v>363</v>
      </c>
      <c r="AK1170" s="331" t="s">
        <v>653</v>
      </c>
      <c r="AL1170" s="332" t="s">
        <v>375</v>
      </c>
      <c r="AM1170" s="332" t="s">
        <v>81</v>
      </c>
      <c r="AN1170" s="332" t="s">
        <v>700</v>
      </c>
      <c r="AO1170" s="332" t="s">
        <v>396</v>
      </c>
      <c r="AP1170" s="332" t="s">
        <v>519</v>
      </c>
      <c r="AQ1170" s="332" t="s">
        <v>625</v>
      </c>
      <c r="AR1170" s="332" t="s">
        <v>376</v>
      </c>
      <c r="AS1170" s="334" t="s">
        <v>104</v>
      </c>
      <c r="AT1170" s="332" t="s">
        <v>558</v>
      </c>
      <c r="AU1170" s="332" t="s">
        <v>661</v>
      </c>
      <c r="AV1170" s="332" t="s">
        <v>521</v>
      </c>
      <c r="AW1170" s="332" t="s">
        <v>522</v>
      </c>
      <c r="AX1170" s="332" t="s">
        <v>612</v>
      </c>
      <c r="AY1170" s="332" t="s">
        <v>74</v>
      </c>
      <c r="AZ1170" s="332" t="s">
        <v>202</v>
      </c>
      <c r="BA1170" s="332" t="s">
        <v>97</v>
      </c>
      <c r="BD1170" s="193" t="s">
        <v>485</v>
      </c>
      <c r="BE1170" s="193" t="s">
        <v>322</v>
      </c>
      <c r="BF1170" s="193" t="s">
        <v>532</v>
      </c>
      <c r="BG1170" s="193" t="s">
        <v>245</v>
      </c>
      <c r="BH1170" s="193" t="s">
        <v>682</v>
      </c>
      <c r="BI1170" s="193" t="s">
        <v>241</v>
      </c>
      <c r="BJ1170" s="193" t="s">
        <v>153</v>
      </c>
      <c r="BK1170" s="193" t="s">
        <v>283</v>
      </c>
      <c r="BL1170" s="335" t="s">
        <v>92</v>
      </c>
      <c r="BM1170" s="193" t="s">
        <v>1</v>
      </c>
      <c r="BN1170" s="193" t="s">
        <v>647</v>
      </c>
      <c r="BO1170" s="193" t="s">
        <v>377</v>
      </c>
      <c r="BP1170" s="336" t="s">
        <v>243</v>
      </c>
      <c r="BQ1170" s="193" t="s">
        <v>571</v>
      </c>
      <c r="BR1170" s="193" t="s">
        <v>620</v>
      </c>
      <c r="BS1170" s="193" t="s">
        <v>623</v>
      </c>
      <c r="BT1170" s="337" t="s">
        <v>253</v>
      </c>
      <c r="BU1170" s="193" t="s">
        <v>288</v>
      </c>
      <c r="BV1170" s="193" t="s">
        <v>481</v>
      </c>
      <c r="BW1170" s="193" t="s">
        <v>487</v>
      </c>
      <c r="BX1170" s="193" t="s">
        <v>542</v>
      </c>
      <c r="BY1170" s="193" t="s">
        <v>136</v>
      </c>
      <c r="BZ1170" s="193" t="s">
        <v>416</v>
      </c>
      <c r="CA1170" s="193" t="s">
        <v>386</v>
      </c>
      <c r="CB1170" s="193" t="s">
        <v>470</v>
      </c>
    </row>
    <row r="1171" spans="2:80" x14ac:dyDescent="0.2">
      <c r="B1171" s="332" t="s">
        <v>614</v>
      </c>
      <c r="C1171" s="332" t="s">
        <v>148</v>
      </c>
      <c r="D1171" s="332" t="s">
        <v>520</v>
      </c>
      <c r="E1171" s="332" t="s">
        <v>541</v>
      </c>
      <c r="F1171" s="332" t="s">
        <v>124</v>
      </c>
      <c r="G1171" s="332" t="s">
        <v>599</v>
      </c>
      <c r="H1171" s="332" t="s">
        <v>429</v>
      </c>
      <c r="I1171" s="332" t="s">
        <v>127</v>
      </c>
      <c r="J1171" s="332" t="s">
        <v>246</v>
      </c>
      <c r="K1171" s="331" t="s">
        <v>286</v>
      </c>
      <c r="L1171" s="332" t="s">
        <v>131</v>
      </c>
      <c r="M1171" s="332" t="s">
        <v>170</v>
      </c>
      <c r="N1171" s="332" t="s">
        <v>80</v>
      </c>
      <c r="O1171" s="332" t="s">
        <v>675</v>
      </c>
      <c r="P1171" s="332" t="s">
        <v>512</v>
      </c>
      <c r="Q1171" s="334" t="s">
        <v>211</v>
      </c>
      <c r="R1171" s="332" t="s">
        <v>489</v>
      </c>
      <c r="S1171" s="332" t="s">
        <v>167</v>
      </c>
      <c r="T1171" s="332" t="s">
        <v>139</v>
      </c>
      <c r="U1171" s="332" t="s">
        <v>579</v>
      </c>
      <c r="V1171" s="332" t="s">
        <v>242</v>
      </c>
      <c r="W1171" s="332" t="s">
        <v>120</v>
      </c>
      <c r="X1171" s="332" t="s">
        <v>569</v>
      </c>
      <c r="Y1171" s="332" t="s">
        <v>342</v>
      </c>
      <c r="Z1171" s="332" t="s">
        <v>688</v>
      </c>
      <c r="AC1171" s="332" t="s">
        <v>616</v>
      </c>
      <c r="AD1171" s="332" t="s">
        <v>342</v>
      </c>
      <c r="AE1171" s="332" t="s">
        <v>303</v>
      </c>
      <c r="AF1171" s="332" t="s">
        <v>205</v>
      </c>
      <c r="AG1171" s="332" t="s">
        <v>688</v>
      </c>
      <c r="AH1171" s="332" t="s">
        <v>189</v>
      </c>
      <c r="AI1171" s="332" t="s">
        <v>246</v>
      </c>
      <c r="AJ1171" s="332" t="s">
        <v>622</v>
      </c>
      <c r="AK1171" s="332" t="s">
        <v>504</v>
      </c>
      <c r="AL1171" s="331" t="s">
        <v>286</v>
      </c>
      <c r="AM1171" s="332" t="s">
        <v>581</v>
      </c>
      <c r="AN1171" s="332" t="s">
        <v>420</v>
      </c>
      <c r="AO1171" s="332" t="s">
        <v>551</v>
      </c>
      <c r="AP1171" s="332" t="s">
        <v>267</v>
      </c>
      <c r="AQ1171" s="332" t="s">
        <v>694</v>
      </c>
      <c r="AR1171" s="334" t="s">
        <v>552</v>
      </c>
      <c r="AS1171" s="332" t="s">
        <v>461</v>
      </c>
      <c r="AT1171" s="332" t="s">
        <v>642</v>
      </c>
      <c r="AU1171" s="332" t="s">
        <v>327</v>
      </c>
      <c r="AV1171" s="332" t="s">
        <v>175</v>
      </c>
      <c r="AW1171" s="332" t="s">
        <v>166</v>
      </c>
      <c r="AX1171" s="332" t="s">
        <v>332</v>
      </c>
      <c r="AY1171" s="332" t="s">
        <v>117</v>
      </c>
      <c r="AZ1171" s="332" t="s">
        <v>555</v>
      </c>
      <c r="BA1171" s="332" t="s">
        <v>584</v>
      </c>
      <c r="BD1171" s="193" t="s">
        <v>140</v>
      </c>
      <c r="BE1171" s="193" t="s">
        <v>276</v>
      </c>
      <c r="BF1171" s="193" t="s">
        <v>83</v>
      </c>
      <c r="BG1171" s="193" t="s">
        <v>223</v>
      </c>
      <c r="BH1171" s="193" t="s">
        <v>182</v>
      </c>
      <c r="BI1171" s="193" t="s">
        <v>350</v>
      </c>
      <c r="BJ1171" s="193" t="s">
        <v>357</v>
      </c>
      <c r="BK1171" s="193" t="s">
        <v>354</v>
      </c>
      <c r="BL1171" s="193" t="s">
        <v>546</v>
      </c>
      <c r="BM1171" s="335" t="s">
        <v>373</v>
      </c>
      <c r="BN1171" s="193" t="s">
        <v>494</v>
      </c>
      <c r="BO1171" s="193" t="s">
        <v>629</v>
      </c>
      <c r="BP1171" s="336" t="s">
        <v>685</v>
      </c>
      <c r="BQ1171" s="193" t="s">
        <v>304</v>
      </c>
      <c r="BR1171" s="193" t="s">
        <v>250</v>
      </c>
      <c r="BS1171" s="337" t="s">
        <v>410</v>
      </c>
      <c r="BT1171" s="193" t="s">
        <v>510</v>
      </c>
      <c r="BU1171" s="193" t="s">
        <v>394</v>
      </c>
      <c r="BV1171" s="193" t="s">
        <v>465</v>
      </c>
      <c r="BW1171" s="193" t="s">
        <v>133</v>
      </c>
      <c r="BX1171" s="193" t="s">
        <v>529</v>
      </c>
      <c r="BY1171" s="193" t="s">
        <v>642</v>
      </c>
      <c r="BZ1171" s="193" t="s">
        <v>604</v>
      </c>
      <c r="CA1171" s="193" t="s">
        <v>678</v>
      </c>
      <c r="CB1171" s="193" t="s">
        <v>318</v>
      </c>
    </row>
    <row r="1172" spans="2:80" x14ac:dyDescent="0.2">
      <c r="B1172" s="332" t="s">
        <v>437</v>
      </c>
      <c r="C1172" s="332" t="s">
        <v>692</v>
      </c>
      <c r="D1172" s="332" t="s">
        <v>483</v>
      </c>
      <c r="E1172" s="332" t="s">
        <v>267</v>
      </c>
      <c r="F1172" s="332" t="s">
        <v>581</v>
      </c>
      <c r="G1172" s="332" t="s">
        <v>587</v>
      </c>
      <c r="H1172" s="332" t="s">
        <v>73</v>
      </c>
      <c r="I1172" s="332" t="s">
        <v>689</v>
      </c>
      <c r="J1172" s="332" t="s">
        <v>449</v>
      </c>
      <c r="K1172" s="332" t="s">
        <v>292</v>
      </c>
      <c r="L1172" s="331" t="s">
        <v>479</v>
      </c>
      <c r="M1172" s="332" t="s">
        <v>384</v>
      </c>
      <c r="N1172" s="332" t="s">
        <v>180</v>
      </c>
      <c r="O1172" s="332" t="s">
        <v>589</v>
      </c>
      <c r="P1172" s="334" t="s">
        <v>222</v>
      </c>
      <c r="Q1172" s="332" t="s">
        <v>600</v>
      </c>
      <c r="R1172" s="332" t="s">
        <v>107</v>
      </c>
      <c r="S1172" s="332" t="s">
        <v>257</v>
      </c>
      <c r="T1172" s="332" t="s">
        <v>666</v>
      </c>
      <c r="U1172" s="332" t="s">
        <v>456</v>
      </c>
      <c r="V1172" s="332" t="s">
        <v>161</v>
      </c>
      <c r="W1172" s="332" t="s">
        <v>547</v>
      </c>
      <c r="X1172" s="332" t="s">
        <v>458</v>
      </c>
      <c r="Y1172" s="332" t="s">
        <v>701</v>
      </c>
      <c r="Z1172" s="332" t="s">
        <v>583</v>
      </c>
      <c r="AC1172" s="332" t="s">
        <v>308</v>
      </c>
      <c r="AD1172" s="332" t="s">
        <v>452</v>
      </c>
      <c r="AE1172" s="332" t="s">
        <v>162</v>
      </c>
      <c r="AF1172" s="332" t="s">
        <v>313</v>
      </c>
      <c r="AG1172" s="332" t="s">
        <v>576</v>
      </c>
      <c r="AH1172" s="332" t="s">
        <v>135</v>
      </c>
      <c r="AI1172" s="332" t="s">
        <v>592</v>
      </c>
      <c r="AJ1172" s="332" t="s">
        <v>147</v>
      </c>
      <c r="AK1172" s="332" t="s">
        <v>239</v>
      </c>
      <c r="AL1172" s="332" t="s">
        <v>530</v>
      </c>
      <c r="AM1172" s="331" t="s">
        <v>479</v>
      </c>
      <c r="AN1172" s="332" t="s">
        <v>578</v>
      </c>
      <c r="AO1172" s="332" t="s">
        <v>157</v>
      </c>
      <c r="AP1172" s="332" t="s">
        <v>384</v>
      </c>
      <c r="AQ1172" s="334" t="s">
        <v>304</v>
      </c>
      <c r="AR1172" s="332" t="s">
        <v>529</v>
      </c>
      <c r="AS1172" s="332" t="s">
        <v>314</v>
      </c>
      <c r="AT1172" s="332" t="s">
        <v>142</v>
      </c>
      <c r="AU1172" s="332" t="s">
        <v>389</v>
      </c>
      <c r="AV1172" s="332" t="s">
        <v>611</v>
      </c>
      <c r="AW1172" s="332" t="s">
        <v>672</v>
      </c>
      <c r="AX1172" s="332" t="s">
        <v>170</v>
      </c>
      <c r="AY1172" s="332" t="s">
        <v>152</v>
      </c>
      <c r="AZ1172" s="332" t="s">
        <v>395</v>
      </c>
      <c r="BA1172" s="332" t="s">
        <v>131</v>
      </c>
      <c r="BD1172" s="193" t="s">
        <v>412</v>
      </c>
      <c r="BE1172" s="193" t="s">
        <v>549</v>
      </c>
      <c r="BF1172" s="193" t="s">
        <v>555</v>
      </c>
      <c r="BG1172" s="193" t="s">
        <v>655</v>
      </c>
      <c r="BH1172" s="193" t="s">
        <v>131</v>
      </c>
      <c r="BI1172" s="193" t="s">
        <v>531</v>
      </c>
      <c r="BJ1172" s="193" t="s">
        <v>429</v>
      </c>
      <c r="BK1172" s="193" t="s">
        <v>508</v>
      </c>
      <c r="BL1172" s="193" t="s">
        <v>392</v>
      </c>
      <c r="BM1172" s="193" t="s">
        <v>316</v>
      </c>
      <c r="BN1172" s="335" t="s">
        <v>455</v>
      </c>
      <c r="BO1172" s="193" t="s">
        <v>308</v>
      </c>
      <c r="BP1172" s="336" t="s">
        <v>679</v>
      </c>
      <c r="BQ1172" s="193" t="s">
        <v>520</v>
      </c>
      <c r="BR1172" s="337" t="s">
        <v>204</v>
      </c>
      <c r="BS1172" s="193" t="s">
        <v>342</v>
      </c>
      <c r="BT1172" s="193" t="s">
        <v>159</v>
      </c>
      <c r="BU1172" s="193" t="s">
        <v>272</v>
      </c>
      <c r="BV1172" s="193" t="s">
        <v>78</v>
      </c>
      <c r="BW1172" s="193" t="s">
        <v>218</v>
      </c>
      <c r="BX1172" s="193" t="s">
        <v>110</v>
      </c>
      <c r="BY1172" s="193" t="s">
        <v>595</v>
      </c>
      <c r="BZ1172" s="193" t="s">
        <v>579</v>
      </c>
      <c r="CA1172" s="193" t="s">
        <v>566</v>
      </c>
      <c r="CB1172" s="193" t="s">
        <v>252</v>
      </c>
    </row>
    <row r="1173" spans="2:80" x14ac:dyDescent="0.2">
      <c r="B1173" s="332" t="s">
        <v>81</v>
      </c>
      <c r="C1173" s="332" t="s">
        <v>656</v>
      </c>
      <c r="D1173" s="332" t="s">
        <v>0</v>
      </c>
      <c r="E1173" s="332" t="s">
        <v>700</v>
      </c>
      <c r="F1173" s="332" t="s">
        <v>444</v>
      </c>
      <c r="G1173" s="332" t="s">
        <v>388</v>
      </c>
      <c r="H1173" s="332" t="s">
        <v>98</v>
      </c>
      <c r="I1173" s="332" t="s">
        <v>609</v>
      </c>
      <c r="J1173" s="332" t="s">
        <v>212</v>
      </c>
      <c r="K1173" s="332" t="s">
        <v>667</v>
      </c>
      <c r="L1173" s="332" t="s">
        <v>570</v>
      </c>
      <c r="M1173" s="331" t="s">
        <v>312</v>
      </c>
      <c r="N1173" s="332" t="s">
        <v>544</v>
      </c>
      <c r="O1173" s="334" t="s">
        <v>467</v>
      </c>
      <c r="P1173" s="332" t="s">
        <v>359</v>
      </c>
      <c r="Q1173" s="332" t="s">
        <v>663</v>
      </c>
      <c r="R1173" s="332" t="s">
        <v>491</v>
      </c>
      <c r="S1173" s="332" t="s">
        <v>577</v>
      </c>
      <c r="T1173" s="332" t="s">
        <v>299</v>
      </c>
      <c r="U1173" s="332" t="s">
        <v>144</v>
      </c>
      <c r="V1173" s="332" t="s">
        <v>693</v>
      </c>
      <c r="W1173" s="332" t="s">
        <v>605</v>
      </c>
      <c r="X1173" s="332" t="s">
        <v>287</v>
      </c>
      <c r="Y1173" s="332" t="s">
        <v>400</v>
      </c>
      <c r="Z1173" s="332" t="s">
        <v>427</v>
      </c>
      <c r="AC1173" s="332" t="s">
        <v>598</v>
      </c>
      <c r="AD1173" s="332" t="s">
        <v>345</v>
      </c>
      <c r="AE1173" s="332" t="s">
        <v>133</v>
      </c>
      <c r="AF1173" s="332" t="s">
        <v>364</v>
      </c>
      <c r="AG1173" s="332" t="s">
        <v>413</v>
      </c>
      <c r="AH1173" s="332" t="s">
        <v>415</v>
      </c>
      <c r="AI1173" s="332" t="s">
        <v>336</v>
      </c>
      <c r="AJ1173" s="332" t="s">
        <v>105</v>
      </c>
      <c r="AK1173" s="332" t="s">
        <v>315</v>
      </c>
      <c r="AL1173" s="332" t="s">
        <v>647</v>
      </c>
      <c r="AM1173" s="332" t="s">
        <v>359</v>
      </c>
      <c r="AN1173" s="331" t="s">
        <v>312</v>
      </c>
      <c r="AO1173" s="332" t="s">
        <v>531</v>
      </c>
      <c r="AP1173" s="334" t="s">
        <v>397</v>
      </c>
      <c r="AQ1173" s="332" t="s">
        <v>643</v>
      </c>
      <c r="AR1173" s="332" t="s">
        <v>644</v>
      </c>
      <c r="AS1173" s="332" t="s">
        <v>291</v>
      </c>
      <c r="AT1173" s="332" t="s">
        <v>539</v>
      </c>
      <c r="AU1173" s="332" t="s">
        <v>453</v>
      </c>
      <c r="AV1173" s="332" t="s">
        <v>255</v>
      </c>
      <c r="AW1173" s="332" t="s">
        <v>253</v>
      </c>
      <c r="AX1173" s="332" t="s">
        <v>339</v>
      </c>
      <c r="AY1173" s="332" t="s">
        <v>543</v>
      </c>
      <c r="AZ1173" s="332" t="s">
        <v>683</v>
      </c>
      <c r="BA1173" s="332" t="s">
        <v>295</v>
      </c>
      <c r="BD1173" s="193" t="s">
        <v>435</v>
      </c>
      <c r="BE1173" s="193" t="s">
        <v>503</v>
      </c>
      <c r="BF1173" s="193" t="s">
        <v>313</v>
      </c>
      <c r="BG1173" s="193" t="s">
        <v>471</v>
      </c>
      <c r="BH1173" s="193" t="s">
        <v>541</v>
      </c>
      <c r="BI1173" s="193" t="s">
        <v>640</v>
      </c>
      <c r="BJ1173" s="193" t="s">
        <v>688</v>
      </c>
      <c r="BK1173" s="193" t="s">
        <v>200</v>
      </c>
      <c r="BL1173" s="193" t="s">
        <v>453</v>
      </c>
      <c r="BM1173" s="193" t="s">
        <v>610</v>
      </c>
      <c r="BN1173" s="193" t="s">
        <v>150</v>
      </c>
      <c r="BO1173" s="335" t="s">
        <v>281</v>
      </c>
      <c r="BP1173" s="336" t="s">
        <v>94</v>
      </c>
      <c r="BQ1173" s="337" t="s">
        <v>211</v>
      </c>
      <c r="BR1173" s="193" t="s">
        <v>336</v>
      </c>
      <c r="BS1173" s="193" t="s">
        <v>170</v>
      </c>
      <c r="BT1173" s="193" t="s">
        <v>440</v>
      </c>
      <c r="BU1173" s="193" t="s">
        <v>265</v>
      </c>
      <c r="BV1173" s="193" t="s">
        <v>166</v>
      </c>
      <c r="BW1173" s="193" t="s">
        <v>174</v>
      </c>
      <c r="BX1173" s="193" t="s">
        <v>668</v>
      </c>
      <c r="BY1173" s="193" t="s">
        <v>109</v>
      </c>
      <c r="BZ1173" s="193" t="s">
        <v>127</v>
      </c>
      <c r="CA1173" s="193" t="s">
        <v>422</v>
      </c>
      <c r="CB1173" s="193" t="s">
        <v>585</v>
      </c>
    </row>
    <row r="1174" spans="2:80" x14ac:dyDescent="0.2">
      <c r="B1174" s="332" t="s">
        <v>696</v>
      </c>
      <c r="C1174" s="332" t="s">
        <v>551</v>
      </c>
      <c r="D1174" s="332" t="s">
        <v>218</v>
      </c>
      <c r="E1174" s="332" t="s">
        <v>640</v>
      </c>
      <c r="F1174" s="332" t="s">
        <v>396</v>
      </c>
      <c r="G1174" s="332" t="s">
        <v>331</v>
      </c>
      <c r="H1174" s="332" t="s">
        <v>679</v>
      </c>
      <c r="I1174" s="332" t="s">
        <v>471</v>
      </c>
      <c r="J1174" s="332" t="s">
        <v>231</v>
      </c>
      <c r="K1174" s="332" t="s">
        <v>574</v>
      </c>
      <c r="L1174" s="332" t="s">
        <v>531</v>
      </c>
      <c r="M1174" s="332" t="s">
        <v>109</v>
      </c>
      <c r="N1174" s="331" t="s">
        <v>617</v>
      </c>
      <c r="O1174" s="332" t="s">
        <v>157</v>
      </c>
      <c r="P1174" s="332" t="s">
        <v>439</v>
      </c>
      <c r="Q1174" s="332" t="s">
        <v>174</v>
      </c>
      <c r="R1174" s="332" t="s">
        <v>274</v>
      </c>
      <c r="S1174" s="332" t="s">
        <v>674</v>
      </c>
      <c r="T1174" s="332" t="s">
        <v>434</v>
      </c>
      <c r="U1174" s="332" t="s">
        <v>655</v>
      </c>
      <c r="V1174" s="332" t="s">
        <v>482</v>
      </c>
      <c r="W1174" s="332" t="s">
        <v>505</v>
      </c>
      <c r="X1174" s="332" t="s">
        <v>695</v>
      </c>
      <c r="Y1174" s="332" t="s">
        <v>595</v>
      </c>
      <c r="Z1174" s="332" t="s">
        <v>94</v>
      </c>
      <c r="AC1174" s="332" t="s">
        <v>194</v>
      </c>
      <c r="AD1174" s="332" t="s">
        <v>621</v>
      </c>
      <c r="AE1174" s="332" t="s">
        <v>560</v>
      </c>
      <c r="AF1174" s="332" t="s">
        <v>90</v>
      </c>
      <c r="AG1174" s="332" t="s">
        <v>184</v>
      </c>
      <c r="AH1174" s="332" t="s">
        <v>356</v>
      </c>
      <c r="AI1174" s="332" t="s">
        <v>562</v>
      </c>
      <c r="AJ1174" s="332" t="s">
        <v>613</v>
      </c>
      <c r="AK1174" s="332" t="s">
        <v>75</v>
      </c>
      <c r="AL1174" s="332" t="s">
        <v>196</v>
      </c>
      <c r="AM1174" s="332" t="s">
        <v>424</v>
      </c>
      <c r="AN1174" s="332" t="s">
        <v>180</v>
      </c>
      <c r="AO1174" s="331" t="s">
        <v>617</v>
      </c>
      <c r="AP1174" s="332" t="s">
        <v>85</v>
      </c>
      <c r="AQ1174" s="332" t="s">
        <v>544</v>
      </c>
      <c r="AR1174" s="332" t="s">
        <v>430</v>
      </c>
      <c r="AS1174" s="332" t="s">
        <v>628</v>
      </c>
      <c r="AT1174" s="332" t="s">
        <v>195</v>
      </c>
      <c r="AU1174" s="332" t="s">
        <v>70</v>
      </c>
      <c r="AV1174" s="332" t="s">
        <v>561</v>
      </c>
      <c r="AW1174" s="332" t="s">
        <v>436</v>
      </c>
      <c r="AX1174" s="332" t="s">
        <v>193</v>
      </c>
      <c r="AY1174" s="332" t="s">
        <v>102</v>
      </c>
      <c r="AZ1174" s="332" t="s">
        <v>80</v>
      </c>
      <c r="BA1174" s="332" t="s">
        <v>687</v>
      </c>
      <c r="BD1174" s="343" t="s">
        <v>196</v>
      </c>
      <c r="BE1174" s="343" t="s">
        <v>462</v>
      </c>
      <c r="BF1174" s="343" t="s">
        <v>607</v>
      </c>
      <c r="BG1174" s="343" t="s">
        <v>482</v>
      </c>
      <c r="BH1174" s="343" t="s">
        <v>489</v>
      </c>
      <c r="BI1174" s="343" t="s">
        <v>274</v>
      </c>
      <c r="BJ1174" s="343" t="s">
        <v>80</v>
      </c>
      <c r="BK1174" s="343" t="s">
        <v>225</v>
      </c>
      <c r="BL1174" s="343" t="s">
        <v>346</v>
      </c>
      <c r="BM1174" s="343" t="s">
        <v>141</v>
      </c>
      <c r="BN1174" s="343" t="s">
        <v>262</v>
      </c>
      <c r="BO1174" s="343" t="s">
        <v>492</v>
      </c>
      <c r="BP1174" s="335" t="s">
        <v>617</v>
      </c>
      <c r="BQ1174" s="343" t="s">
        <v>246</v>
      </c>
      <c r="BR1174" s="343" t="s">
        <v>596</v>
      </c>
      <c r="BS1174" s="343" t="s">
        <v>124</v>
      </c>
      <c r="BT1174" s="343" t="s">
        <v>235</v>
      </c>
      <c r="BU1174" s="343" t="s">
        <v>478</v>
      </c>
      <c r="BV1174" s="343" t="s">
        <v>621</v>
      </c>
      <c r="BW1174" s="343" t="s">
        <v>231</v>
      </c>
      <c r="BX1174" s="343" t="s">
        <v>327</v>
      </c>
      <c r="BY1174" s="343" t="s">
        <v>396</v>
      </c>
      <c r="BZ1174" s="343" t="s">
        <v>242</v>
      </c>
      <c r="CA1174" s="343" t="s">
        <v>537</v>
      </c>
      <c r="CB1174" s="343" t="s">
        <v>430</v>
      </c>
    </row>
    <row r="1175" spans="2:80" x14ac:dyDescent="0.2">
      <c r="B1175" s="332" t="s">
        <v>625</v>
      </c>
      <c r="C1175" s="332" t="s">
        <v>475</v>
      </c>
      <c r="D1175" s="332" t="s">
        <v>697</v>
      </c>
      <c r="E1175" s="332" t="s">
        <v>519</v>
      </c>
      <c r="F1175" s="332" t="s">
        <v>99</v>
      </c>
      <c r="G1175" s="332" t="s">
        <v>164</v>
      </c>
      <c r="H1175" s="332" t="s">
        <v>618</v>
      </c>
      <c r="I1175" s="332" t="s">
        <v>128</v>
      </c>
      <c r="J1175" s="332" t="s">
        <v>662</v>
      </c>
      <c r="K1175" s="332" t="s">
        <v>488</v>
      </c>
      <c r="L1175" s="332" t="s">
        <v>132</v>
      </c>
      <c r="M1175" s="334" t="s">
        <v>397</v>
      </c>
      <c r="N1175" s="332" t="s">
        <v>424</v>
      </c>
      <c r="O1175" s="331" t="s">
        <v>244</v>
      </c>
      <c r="P1175" s="332" t="s">
        <v>643</v>
      </c>
      <c r="Q1175" s="332" t="s">
        <v>511</v>
      </c>
      <c r="R1175" s="332" t="s">
        <v>638</v>
      </c>
      <c r="S1175" s="332" t="s">
        <v>238</v>
      </c>
      <c r="T1175" s="332" t="s">
        <v>77</v>
      </c>
      <c r="U1175" s="332" t="s">
        <v>686</v>
      </c>
      <c r="V1175" s="332" t="s">
        <v>635</v>
      </c>
      <c r="W1175" s="332" t="s">
        <v>121</v>
      </c>
      <c r="X1175" s="332" t="s">
        <v>517</v>
      </c>
      <c r="Y1175" s="332" t="s">
        <v>387</v>
      </c>
      <c r="Z1175" s="332" t="s">
        <v>699</v>
      </c>
      <c r="AC1175" s="332" t="s">
        <v>528</v>
      </c>
      <c r="AD1175" s="332" t="s">
        <v>379</v>
      </c>
      <c r="AE1175" s="332" t="s">
        <v>245</v>
      </c>
      <c r="AF1175" s="332" t="s">
        <v>636</v>
      </c>
      <c r="AG1175" s="332" t="s">
        <v>288</v>
      </c>
      <c r="AH1175" s="332" t="s">
        <v>566</v>
      </c>
      <c r="AI1175" s="332" t="s">
        <v>176</v>
      </c>
      <c r="AJ1175" s="332" t="s">
        <v>256</v>
      </c>
      <c r="AK1175" s="332" t="s">
        <v>500</v>
      </c>
      <c r="AL1175" s="332" t="s">
        <v>276</v>
      </c>
      <c r="AM1175" s="332" t="s">
        <v>570</v>
      </c>
      <c r="AN1175" s="334" t="s">
        <v>467</v>
      </c>
      <c r="AO1175" s="332" t="s">
        <v>439</v>
      </c>
      <c r="AP1175" s="331" t="s">
        <v>244</v>
      </c>
      <c r="AQ1175" s="332" t="s">
        <v>132</v>
      </c>
      <c r="AR1175" s="332" t="s">
        <v>134</v>
      </c>
      <c r="AS1175" s="332" t="s">
        <v>472</v>
      </c>
      <c r="AT1175" s="332" t="s">
        <v>414</v>
      </c>
      <c r="AU1175" s="332" t="s">
        <v>590</v>
      </c>
      <c r="AV1175" s="332" t="s">
        <v>272</v>
      </c>
      <c r="AW1175" s="332" t="s">
        <v>354</v>
      </c>
      <c r="AX1175" s="332" t="s">
        <v>476</v>
      </c>
      <c r="AY1175" s="332" t="s">
        <v>664</v>
      </c>
      <c r="AZ1175" s="332" t="s">
        <v>378</v>
      </c>
      <c r="BA1175" s="332" t="s">
        <v>280</v>
      </c>
      <c r="BD1175" s="193" t="s">
        <v>71</v>
      </c>
      <c r="BE1175" s="193" t="s">
        <v>213</v>
      </c>
      <c r="BF1175" s="193" t="s">
        <v>340</v>
      </c>
      <c r="BG1175" s="193" t="s">
        <v>157</v>
      </c>
      <c r="BH1175" s="193" t="s">
        <v>286</v>
      </c>
      <c r="BI1175" s="193" t="s">
        <v>574</v>
      </c>
      <c r="BJ1175" s="193" t="s">
        <v>614</v>
      </c>
      <c r="BK1175" s="193" t="s">
        <v>641</v>
      </c>
      <c r="BL1175" s="193" t="s">
        <v>259</v>
      </c>
      <c r="BM1175" s="193" t="s">
        <v>498</v>
      </c>
      <c r="BN1175" s="193" t="s">
        <v>590</v>
      </c>
      <c r="BO1175" s="337" t="s">
        <v>552</v>
      </c>
      <c r="BP1175" s="336" t="s">
        <v>696</v>
      </c>
      <c r="BQ1175" s="335" t="s">
        <v>120</v>
      </c>
      <c r="BR1175" s="193" t="s">
        <v>361</v>
      </c>
      <c r="BS1175" s="193" t="s">
        <v>167</v>
      </c>
      <c r="BT1175" s="193" t="s">
        <v>176</v>
      </c>
      <c r="BU1175" s="193" t="s">
        <v>171</v>
      </c>
      <c r="BV1175" s="193" t="s">
        <v>325</v>
      </c>
      <c r="BW1175" s="193" t="s">
        <v>505</v>
      </c>
      <c r="BX1175" s="193" t="s">
        <v>602</v>
      </c>
      <c r="BY1175" s="193" t="s">
        <v>674</v>
      </c>
      <c r="BZ1175" s="193" t="s">
        <v>675</v>
      </c>
      <c r="CA1175" s="193" t="s">
        <v>177</v>
      </c>
      <c r="CB1175" s="193" t="s">
        <v>459</v>
      </c>
    </row>
    <row r="1176" spans="2:80" x14ac:dyDescent="0.2">
      <c r="B1176" s="332" t="s">
        <v>405</v>
      </c>
      <c r="C1176" s="332" t="s">
        <v>153</v>
      </c>
      <c r="D1176" s="332" t="s">
        <v>604</v>
      </c>
      <c r="E1176" s="332" t="s">
        <v>420</v>
      </c>
      <c r="F1176" s="332" t="s">
        <v>694</v>
      </c>
      <c r="G1176" s="332" t="s">
        <v>682</v>
      </c>
      <c r="H1176" s="332" t="s">
        <v>410</v>
      </c>
      <c r="I1176" s="332" t="s">
        <v>348</v>
      </c>
      <c r="J1176" s="332" t="s">
        <v>651</v>
      </c>
      <c r="K1176" s="332" t="s">
        <v>190</v>
      </c>
      <c r="L1176" s="334" t="s">
        <v>304</v>
      </c>
      <c r="M1176" s="332" t="s">
        <v>578</v>
      </c>
      <c r="N1176" s="332" t="s">
        <v>85</v>
      </c>
      <c r="O1176" s="332" t="s">
        <v>515</v>
      </c>
      <c r="P1176" s="331" t="s">
        <v>416</v>
      </c>
      <c r="Q1176" s="332" t="s">
        <v>197</v>
      </c>
      <c r="R1176" s="332" t="s">
        <v>671</v>
      </c>
      <c r="S1176" s="332" t="s">
        <v>391</v>
      </c>
      <c r="T1176" s="332" t="s">
        <v>623</v>
      </c>
      <c r="U1176" s="332" t="s">
        <v>357</v>
      </c>
      <c r="V1176" s="332" t="s">
        <v>419</v>
      </c>
      <c r="W1176" s="332" t="s">
        <v>698</v>
      </c>
      <c r="X1176" s="332" t="s">
        <v>571</v>
      </c>
      <c r="Y1176" s="332" t="s">
        <v>182</v>
      </c>
      <c r="Z1176" s="332" t="s">
        <v>442</v>
      </c>
      <c r="AC1176" s="332" t="s">
        <v>226</v>
      </c>
      <c r="AD1176" s="332" t="s">
        <v>116</v>
      </c>
      <c r="AE1176" s="332" t="s">
        <v>654</v>
      </c>
      <c r="AF1176" s="332" t="s">
        <v>498</v>
      </c>
      <c r="AG1176" s="332" t="s">
        <v>254</v>
      </c>
      <c r="AH1176" s="332" t="s">
        <v>214</v>
      </c>
      <c r="AI1176" s="332" t="s">
        <v>381</v>
      </c>
      <c r="AJ1176" s="332" t="s">
        <v>454</v>
      </c>
      <c r="AK1176" s="332" t="s">
        <v>631</v>
      </c>
      <c r="AL1176" s="332" t="s">
        <v>298</v>
      </c>
      <c r="AM1176" s="334" t="s">
        <v>222</v>
      </c>
      <c r="AN1176" s="332" t="s">
        <v>515</v>
      </c>
      <c r="AO1176" s="332" t="s">
        <v>109</v>
      </c>
      <c r="AP1176" s="332" t="s">
        <v>589</v>
      </c>
      <c r="AQ1176" s="331" t="s">
        <v>416</v>
      </c>
      <c r="AR1176" s="332" t="s">
        <v>1</v>
      </c>
      <c r="AS1176" s="332" t="s">
        <v>499</v>
      </c>
      <c r="AT1176" s="332" t="s">
        <v>658</v>
      </c>
      <c r="AU1176" s="332" t="s">
        <v>380</v>
      </c>
      <c r="AV1176" s="332" t="s">
        <v>507</v>
      </c>
      <c r="AW1176" s="332" t="s">
        <v>217</v>
      </c>
      <c r="AX1176" s="332" t="s">
        <v>675</v>
      </c>
      <c r="AY1176" s="332" t="s">
        <v>311</v>
      </c>
      <c r="AZ1176" s="332" t="s">
        <v>234</v>
      </c>
      <c r="BA1176" s="332" t="s">
        <v>512</v>
      </c>
      <c r="BD1176" s="193" t="s">
        <v>548</v>
      </c>
      <c r="BE1176" s="193" t="s">
        <v>255</v>
      </c>
      <c r="BF1176" s="193" t="s">
        <v>495</v>
      </c>
      <c r="BG1176" s="193" t="s">
        <v>551</v>
      </c>
      <c r="BH1176" s="193" t="s">
        <v>569</v>
      </c>
      <c r="BI1176" s="193" t="s">
        <v>695</v>
      </c>
      <c r="BJ1176" s="193" t="s">
        <v>139</v>
      </c>
      <c r="BK1176" s="193" t="s">
        <v>415</v>
      </c>
      <c r="BL1176" s="193" t="s">
        <v>582</v>
      </c>
      <c r="BM1176" s="193" t="s">
        <v>670</v>
      </c>
      <c r="BN1176" s="337" t="s">
        <v>185</v>
      </c>
      <c r="BO1176" s="193" t="s">
        <v>320</v>
      </c>
      <c r="BP1176" s="336" t="s">
        <v>434</v>
      </c>
      <c r="BQ1176" s="193" t="s">
        <v>512</v>
      </c>
      <c r="BR1176" s="335" t="s">
        <v>383</v>
      </c>
      <c r="BS1176" s="193" t="s">
        <v>599</v>
      </c>
      <c r="BT1176" s="193" t="s">
        <v>165</v>
      </c>
      <c r="BU1176" s="193" t="s">
        <v>173</v>
      </c>
      <c r="BV1176" s="193" t="s">
        <v>169</v>
      </c>
      <c r="BW1176" s="193" t="s">
        <v>439</v>
      </c>
      <c r="BX1176" s="193" t="s">
        <v>226</v>
      </c>
      <c r="BY1176" s="193" t="s">
        <v>331</v>
      </c>
      <c r="BZ1176" s="193" t="s">
        <v>148</v>
      </c>
      <c r="CA1176" s="193" t="s">
        <v>279</v>
      </c>
      <c r="CB1176" s="193" t="s">
        <v>87</v>
      </c>
    </row>
    <row r="1177" spans="2:80" x14ac:dyDescent="0.2">
      <c r="B1177" s="332" t="s">
        <v>325</v>
      </c>
      <c r="C1177" s="332" t="s">
        <v>670</v>
      </c>
      <c r="D1177" s="332" t="s">
        <v>110</v>
      </c>
      <c r="E1177" s="332" t="s">
        <v>281</v>
      </c>
      <c r="F1177" s="332" t="s">
        <v>607</v>
      </c>
      <c r="G1177" s="332" t="s">
        <v>495</v>
      </c>
      <c r="H1177" s="332" t="s">
        <v>78</v>
      </c>
      <c r="I1177" s="332" t="s">
        <v>610</v>
      </c>
      <c r="J1177" s="332" t="s">
        <v>327</v>
      </c>
      <c r="K1177" s="334" t="s">
        <v>552</v>
      </c>
      <c r="L1177" s="332" t="s">
        <v>308</v>
      </c>
      <c r="M1177" s="332" t="s">
        <v>313</v>
      </c>
      <c r="N1177" s="332" t="s">
        <v>621</v>
      </c>
      <c r="O1177" s="332" t="s">
        <v>498</v>
      </c>
      <c r="P1177" s="332" t="s">
        <v>226</v>
      </c>
      <c r="Q1177" s="331" t="s">
        <v>668</v>
      </c>
      <c r="R1177" s="332" t="s">
        <v>492</v>
      </c>
      <c r="S1177" s="332" t="s">
        <v>340</v>
      </c>
      <c r="T1177" s="332" t="s">
        <v>169</v>
      </c>
      <c r="U1177" s="332" t="s">
        <v>316</v>
      </c>
      <c r="V1177" s="332" t="s">
        <v>141</v>
      </c>
      <c r="W1177" s="332" t="s">
        <v>602</v>
      </c>
      <c r="X1177" s="332" t="s">
        <v>320</v>
      </c>
      <c r="Y1177" s="332" t="s">
        <v>555</v>
      </c>
      <c r="Z1177" s="332" t="s">
        <v>166</v>
      </c>
      <c r="AC1177" s="332" t="s">
        <v>433</v>
      </c>
      <c r="AD1177" s="332" t="s">
        <v>148</v>
      </c>
      <c r="AE1177" s="332" t="s">
        <v>553</v>
      </c>
      <c r="AF1177" s="332" t="s">
        <v>172</v>
      </c>
      <c r="AG1177" s="332" t="s">
        <v>614</v>
      </c>
      <c r="AH1177" s="332" t="s">
        <v>201</v>
      </c>
      <c r="AI1177" s="332" t="s">
        <v>489</v>
      </c>
      <c r="AJ1177" s="332" t="s">
        <v>289</v>
      </c>
      <c r="AK1177" s="332" t="s">
        <v>573</v>
      </c>
      <c r="AL1177" s="334" t="s">
        <v>211</v>
      </c>
      <c r="AM1177" s="332" t="s">
        <v>161</v>
      </c>
      <c r="AN1177" s="332" t="s">
        <v>698</v>
      </c>
      <c r="AO1177" s="332" t="s">
        <v>595</v>
      </c>
      <c r="AP1177" s="332" t="s">
        <v>547</v>
      </c>
      <c r="AQ1177" s="332" t="s">
        <v>419</v>
      </c>
      <c r="AR1177" s="331" t="s">
        <v>668</v>
      </c>
      <c r="AS1177" s="332" t="s">
        <v>351</v>
      </c>
      <c r="AT1177" s="332" t="s">
        <v>136</v>
      </c>
      <c r="AU1177" s="332" t="s">
        <v>492</v>
      </c>
      <c r="AV1177" s="332" t="s">
        <v>219</v>
      </c>
      <c r="AW1177" s="332" t="s">
        <v>325</v>
      </c>
      <c r="AX1177" s="332" t="s">
        <v>158</v>
      </c>
      <c r="AY1177" s="332" t="s">
        <v>646</v>
      </c>
      <c r="AZ1177" s="332" t="s">
        <v>670</v>
      </c>
      <c r="BA1177" s="332" t="s">
        <v>178</v>
      </c>
      <c r="BD1177" s="193" t="s">
        <v>294</v>
      </c>
      <c r="BE1177" s="193" t="s">
        <v>188</v>
      </c>
      <c r="BF1177" s="193" t="s">
        <v>458</v>
      </c>
      <c r="BG1177" s="193" t="s">
        <v>289</v>
      </c>
      <c r="BH1177" s="193" t="s">
        <v>298</v>
      </c>
      <c r="BI1177" s="193" t="s">
        <v>664</v>
      </c>
      <c r="BJ1177" s="193" t="s">
        <v>112</v>
      </c>
      <c r="BK1177" s="193" t="s">
        <v>556</v>
      </c>
      <c r="BL1177" s="193" t="s">
        <v>580</v>
      </c>
      <c r="BM1177" s="337" t="s">
        <v>666</v>
      </c>
      <c r="BN1177" s="193" t="s">
        <v>82</v>
      </c>
      <c r="BO1177" s="193" t="s">
        <v>222</v>
      </c>
      <c r="BP1177" s="336" t="s">
        <v>344</v>
      </c>
      <c r="BQ1177" s="193" t="s">
        <v>143</v>
      </c>
      <c r="BR1177" s="193" t="s">
        <v>275</v>
      </c>
      <c r="BS1177" s="335" t="s">
        <v>568</v>
      </c>
      <c r="BT1177" s="193" t="s">
        <v>137</v>
      </c>
      <c r="BU1177" s="193" t="s">
        <v>413</v>
      </c>
      <c r="BV1177" s="193" t="s">
        <v>587</v>
      </c>
      <c r="BW1177" s="193" t="s">
        <v>632</v>
      </c>
      <c r="BX1177" s="193" t="s">
        <v>692</v>
      </c>
      <c r="BY1177" s="193" t="s">
        <v>323</v>
      </c>
      <c r="BZ1177" s="193" t="s">
        <v>310</v>
      </c>
      <c r="CA1177" s="193" t="s">
        <v>644</v>
      </c>
      <c r="CB1177" s="193" t="s">
        <v>521</v>
      </c>
    </row>
    <row r="1178" spans="2:80" x14ac:dyDescent="0.2">
      <c r="B1178" s="332" t="s">
        <v>86</v>
      </c>
      <c r="C1178" s="332" t="s">
        <v>626</v>
      </c>
      <c r="D1178" s="332" t="s">
        <v>374</v>
      </c>
      <c r="E1178" s="332" t="s">
        <v>681</v>
      </c>
      <c r="F1178" s="332" t="s">
        <v>306</v>
      </c>
      <c r="G1178" s="332" t="s">
        <v>376</v>
      </c>
      <c r="H1178" s="332" t="s">
        <v>447</v>
      </c>
      <c r="I1178" s="332" t="s">
        <v>526</v>
      </c>
      <c r="J1178" s="334" t="s">
        <v>104</v>
      </c>
      <c r="K1178" s="332" t="s">
        <v>627</v>
      </c>
      <c r="L1178" s="332" t="s">
        <v>528</v>
      </c>
      <c r="M1178" s="332" t="s">
        <v>345</v>
      </c>
      <c r="N1178" s="332" t="s">
        <v>184</v>
      </c>
      <c r="O1178" s="332" t="s">
        <v>379</v>
      </c>
      <c r="P1178" s="332" t="s">
        <v>598</v>
      </c>
      <c r="Q1178" s="332" t="s">
        <v>101</v>
      </c>
      <c r="R1178" s="331" t="s">
        <v>365</v>
      </c>
      <c r="S1178" s="332" t="s">
        <v>680</v>
      </c>
      <c r="T1178" s="332" t="s">
        <v>533</v>
      </c>
      <c r="U1178" s="332" t="s">
        <v>149</v>
      </c>
      <c r="V1178" s="332" t="s">
        <v>522</v>
      </c>
      <c r="W1178" s="332" t="s">
        <v>230</v>
      </c>
      <c r="X1178" s="332" t="s">
        <v>271</v>
      </c>
      <c r="Y1178" s="332" t="s">
        <v>612</v>
      </c>
      <c r="Z1178" s="332" t="s">
        <v>369</v>
      </c>
      <c r="AC1178" s="332" t="s">
        <v>591</v>
      </c>
      <c r="AD1178" s="332" t="s">
        <v>485</v>
      </c>
      <c r="AE1178" s="332" t="s">
        <v>300</v>
      </c>
      <c r="AF1178" s="332" t="s">
        <v>473</v>
      </c>
      <c r="AG1178" s="332" t="s">
        <v>337</v>
      </c>
      <c r="AH1178" s="332" t="s">
        <v>140</v>
      </c>
      <c r="AI1178" s="332" t="s">
        <v>349</v>
      </c>
      <c r="AJ1178" s="332" t="s">
        <v>650</v>
      </c>
      <c r="AK1178" s="334" t="s">
        <v>368</v>
      </c>
      <c r="AL1178" s="332" t="s">
        <v>408</v>
      </c>
      <c r="AM1178" s="332" t="s">
        <v>427</v>
      </c>
      <c r="AN1178" s="332" t="s">
        <v>605</v>
      </c>
      <c r="AO1178" s="332" t="s">
        <v>482</v>
      </c>
      <c r="AP1178" s="332" t="s">
        <v>121</v>
      </c>
      <c r="AQ1178" s="332" t="s">
        <v>699</v>
      </c>
      <c r="AR1178" s="332" t="s">
        <v>149</v>
      </c>
      <c r="AS1178" s="331" t="s">
        <v>365</v>
      </c>
      <c r="AT1178" s="332" t="s">
        <v>564</v>
      </c>
      <c r="AU1178" s="332" t="s">
        <v>676</v>
      </c>
      <c r="AV1178" s="332" t="s">
        <v>237</v>
      </c>
      <c r="AW1178" s="332" t="s">
        <v>306</v>
      </c>
      <c r="AX1178" s="332" t="s">
        <v>626</v>
      </c>
      <c r="AY1178" s="332" t="s">
        <v>677</v>
      </c>
      <c r="AZ1178" s="332" t="s">
        <v>188</v>
      </c>
      <c r="BA1178" s="332" t="s">
        <v>343</v>
      </c>
      <c r="BD1178" s="193" t="s">
        <v>240</v>
      </c>
      <c r="BE1178" s="193" t="s">
        <v>237</v>
      </c>
      <c r="BF1178" s="193" t="s">
        <v>479</v>
      </c>
      <c r="BG1178" s="193" t="s">
        <v>622</v>
      </c>
      <c r="BH1178" s="193" t="s">
        <v>233</v>
      </c>
      <c r="BI1178" s="193" t="s">
        <v>215</v>
      </c>
      <c r="BJ1178" s="193" t="s">
        <v>338</v>
      </c>
      <c r="BK1178" s="193" t="s">
        <v>154</v>
      </c>
      <c r="BL1178" s="337" t="s">
        <v>288</v>
      </c>
      <c r="BM1178" s="193" t="s">
        <v>73</v>
      </c>
      <c r="BN1178" s="193" t="s">
        <v>411</v>
      </c>
      <c r="BO1178" s="193" t="s">
        <v>483</v>
      </c>
      <c r="BP1178" s="336" t="s">
        <v>594</v>
      </c>
      <c r="BQ1178" s="193" t="s">
        <v>480</v>
      </c>
      <c r="BR1178" s="193" t="s">
        <v>134</v>
      </c>
      <c r="BS1178" s="193" t="s">
        <v>530</v>
      </c>
      <c r="BT1178" s="335" t="s">
        <v>624</v>
      </c>
      <c r="BU1178" s="193" t="s">
        <v>684</v>
      </c>
      <c r="BV1178" s="193" t="s">
        <v>701</v>
      </c>
      <c r="BW1178" s="193" t="s">
        <v>319</v>
      </c>
      <c r="BX1178" s="193" t="s">
        <v>456</v>
      </c>
      <c r="BY1178" s="193" t="s">
        <v>543</v>
      </c>
      <c r="BZ1178" s="193" t="s">
        <v>426</v>
      </c>
      <c r="CA1178" s="193" t="s">
        <v>248</v>
      </c>
      <c r="CB1178" s="193" t="s">
        <v>202</v>
      </c>
    </row>
    <row r="1179" spans="2:80" x14ac:dyDescent="0.2">
      <c r="B1179" s="332" t="s">
        <v>677</v>
      </c>
      <c r="C1179" s="332" t="s">
        <v>243</v>
      </c>
      <c r="D1179" s="332" t="s">
        <v>223</v>
      </c>
      <c r="E1179" s="332" t="s">
        <v>646</v>
      </c>
      <c r="F1179" s="332" t="s">
        <v>125</v>
      </c>
      <c r="G1179" s="332" t="s">
        <v>241</v>
      </c>
      <c r="H1179" s="332" t="s">
        <v>642</v>
      </c>
      <c r="I1179" s="334" t="s">
        <v>129</v>
      </c>
      <c r="J1179" s="332" t="s">
        <v>406</v>
      </c>
      <c r="K1179" s="332" t="s">
        <v>558</v>
      </c>
      <c r="L1179" s="332" t="s">
        <v>133</v>
      </c>
      <c r="M1179" s="332" t="s">
        <v>654</v>
      </c>
      <c r="N1179" s="332" t="s">
        <v>560</v>
      </c>
      <c r="O1179" s="332" t="s">
        <v>162</v>
      </c>
      <c r="P1179" s="332" t="s">
        <v>245</v>
      </c>
      <c r="Q1179" s="332" t="s">
        <v>564</v>
      </c>
      <c r="R1179" s="332" t="s">
        <v>277</v>
      </c>
      <c r="S1179" s="331" t="s">
        <v>297</v>
      </c>
      <c r="T1179" s="332" t="s">
        <v>136</v>
      </c>
      <c r="U1179" s="332" t="s">
        <v>685</v>
      </c>
      <c r="V1179" s="332" t="s">
        <v>639</v>
      </c>
      <c r="W1179" s="332" t="s">
        <v>117</v>
      </c>
      <c r="X1179" s="332" t="s">
        <v>487</v>
      </c>
      <c r="Y1179" s="332" t="s">
        <v>350</v>
      </c>
      <c r="Z1179" s="332" t="s">
        <v>74</v>
      </c>
      <c r="AC1179" s="332" t="s">
        <v>108</v>
      </c>
      <c r="AD1179" s="332" t="s">
        <v>648</v>
      </c>
      <c r="AE1179" s="332" t="s">
        <v>215</v>
      </c>
      <c r="AF1179" s="332" t="s">
        <v>520</v>
      </c>
      <c r="AG1179" s="332" t="s">
        <v>510</v>
      </c>
      <c r="AH1179" s="332" t="s">
        <v>597</v>
      </c>
      <c r="AI1179" s="332" t="s">
        <v>334</v>
      </c>
      <c r="AJ1179" s="334" t="s">
        <v>554</v>
      </c>
      <c r="AK1179" s="332" t="s">
        <v>167</v>
      </c>
      <c r="AL1179" s="332" t="s">
        <v>2</v>
      </c>
      <c r="AM1179" s="332" t="s">
        <v>517</v>
      </c>
      <c r="AN1179" s="332" t="s">
        <v>458</v>
      </c>
      <c r="AO1179" s="332" t="s">
        <v>695</v>
      </c>
      <c r="AP1179" s="332" t="s">
        <v>571</v>
      </c>
      <c r="AQ1179" s="332" t="s">
        <v>287</v>
      </c>
      <c r="AR1179" s="332" t="s">
        <v>418</v>
      </c>
      <c r="AS1179" s="332" t="s">
        <v>340</v>
      </c>
      <c r="AT1179" s="331" t="s">
        <v>297</v>
      </c>
      <c r="AU1179" s="332" t="s">
        <v>258</v>
      </c>
      <c r="AV1179" s="332" t="s">
        <v>680</v>
      </c>
      <c r="AW1179" s="332" t="s">
        <v>684</v>
      </c>
      <c r="AX1179" s="332" t="s">
        <v>110</v>
      </c>
      <c r="AY1179" s="332" t="s">
        <v>223</v>
      </c>
      <c r="AZ1179" s="332" t="s">
        <v>586</v>
      </c>
      <c r="BA1179" s="332" t="s">
        <v>374</v>
      </c>
      <c r="BD1179" s="193" t="s">
        <v>291</v>
      </c>
      <c r="BE1179" s="193" t="s">
        <v>145</v>
      </c>
      <c r="BF1179" s="193" t="s">
        <v>267</v>
      </c>
      <c r="BG1179" s="193" t="s">
        <v>89</v>
      </c>
      <c r="BH1179" s="193" t="s">
        <v>228</v>
      </c>
      <c r="BI1179" s="193" t="s">
        <v>650</v>
      </c>
      <c r="BJ1179" s="193" t="s">
        <v>592</v>
      </c>
      <c r="BK1179" s="337" t="s">
        <v>130</v>
      </c>
      <c r="BL1179" s="193" t="s">
        <v>358</v>
      </c>
      <c r="BM1179" s="193" t="s">
        <v>583</v>
      </c>
      <c r="BN1179" s="193" t="s">
        <v>451</v>
      </c>
      <c r="BO1179" s="193" t="s">
        <v>600</v>
      </c>
      <c r="BP1179" s="336" t="s">
        <v>311</v>
      </c>
      <c r="BQ1179" s="193" t="s">
        <v>527</v>
      </c>
      <c r="BR1179" s="193" t="s">
        <v>443</v>
      </c>
      <c r="BS1179" s="193" t="s">
        <v>540</v>
      </c>
      <c r="BT1179" s="193" t="s">
        <v>432</v>
      </c>
      <c r="BU1179" s="335" t="s">
        <v>198</v>
      </c>
      <c r="BV1179" s="193" t="s">
        <v>384</v>
      </c>
      <c r="BW1179" s="193" t="s">
        <v>469</v>
      </c>
      <c r="BX1179" s="193" t="s">
        <v>689</v>
      </c>
      <c r="BY1179" s="193" t="s">
        <v>553</v>
      </c>
      <c r="BZ1179" s="193" t="s">
        <v>371</v>
      </c>
      <c r="CA1179" s="193" t="s">
        <v>563</v>
      </c>
      <c r="CB1179" s="193" t="s">
        <v>364</v>
      </c>
    </row>
    <row r="1180" spans="2:80" x14ac:dyDescent="0.2">
      <c r="B1180" s="332" t="s">
        <v>660</v>
      </c>
      <c r="C1180" s="332" t="s">
        <v>188</v>
      </c>
      <c r="D1180" s="332" t="s">
        <v>684</v>
      </c>
      <c r="E1180" s="332" t="s">
        <v>358</v>
      </c>
      <c r="F1180" s="332" t="s">
        <v>343</v>
      </c>
      <c r="G1180" s="332" t="s">
        <v>521</v>
      </c>
      <c r="H1180" s="334" t="s">
        <v>411</v>
      </c>
      <c r="I1180" s="332" t="s">
        <v>145</v>
      </c>
      <c r="J1180" s="332" t="s">
        <v>661</v>
      </c>
      <c r="K1180" s="332" t="s">
        <v>191</v>
      </c>
      <c r="L1180" s="332" t="s">
        <v>288</v>
      </c>
      <c r="M1180" s="332" t="s">
        <v>364</v>
      </c>
      <c r="N1180" s="332" t="s">
        <v>194</v>
      </c>
      <c r="O1180" s="332" t="s">
        <v>636</v>
      </c>
      <c r="P1180" s="332" t="s">
        <v>413</v>
      </c>
      <c r="Q1180" s="332" t="s">
        <v>198</v>
      </c>
      <c r="R1180" s="332" t="s">
        <v>676</v>
      </c>
      <c r="S1180" s="332" t="s">
        <v>418</v>
      </c>
      <c r="T1180" s="331" t="s">
        <v>82</v>
      </c>
      <c r="U1180" s="332" t="s">
        <v>237</v>
      </c>
      <c r="V1180" s="332" t="s">
        <v>97</v>
      </c>
      <c r="W1180" s="332" t="s">
        <v>209</v>
      </c>
      <c r="X1180" s="332" t="s">
        <v>580</v>
      </c>
      <c r="Y1180" s="332" t="s">
        <v>202</v>
      </c>
      <c r="Z1180" s="332" t="s">
        <v>451</v>
      </c>
      <c r="AC1180" s="332" t="s">
        <v>76</v>
      </c>
      <c r="AD1180" s="332" t="s">
        <v>266</v>
      </c>
      <c r="AE1180" s="332" t="s">
        <v>393</v>
      </c>
      <c r="AF1180" s="332" t="s">
        <v>567</v>
      </c>
      <c r="AG1180" s="332" t="s">
        <v>407</v>
      </c>
      <c r="AH1180" s="332" t="s">
        <v>450</v>
      </c>
      <c r="AI1180" s="334" t="s">
        <v>620</v>
      </c>
      <c r="AJ1180" s="332" t="s">
        <v>319</v>
      </c>
      <c r="AK1180" s="332" t="s">
        <v>72</v>
      </c>
      <c r="AL1180" s="332" t="s">
        <v>232</v>
      </c>
      <c r="AM1180" s="332" t="s">
        <v>693</v>
      </c>
      <c r="AN1180" s="332" t="s">
        <v>400</v>
      </c>
      <c r="AO1180" s="332" t="s">
        <v>94</v>
      </c>
      <c r="AP1180" s="332" t="s">
        <v>387</v>
      </c>
      <c r="AQ1180" s="332" t="s">
        <v>635</v>
      </c>
      <c r="AR1180" s="332" t="s">
        <v>101</v>
      </c>
      <c r="AS1180" s="332" t="s">
        <v>533</v>
      </c>
      <c r="AT1180" s="332" t="s">
        <v>685</v>
      </c>
      <c r="AU1180" s="331" t="s">
        <v>82</v>
      </c>
      <c r="AV1180" s="332" t="s">
        <v>198</v>
      </c>
      <c r="AW1180" s="332" t="s">
        <v>86</v>
      </c>
      <c r="AX1180" s="332" t="s">
        <v>681</v>
      </c>
      <c r="AY1180" s="332" t="s">
        <v>125</v>
      </c>
      <c r="AZ1180" s="332" t="s">
        <v>358</v>
      </c>
      <c r="BA1180" s="332" t="s">
        <v>660</v>
      </c>
      <c r="BD1180" s="193" t="s">
        <v>122</v>
      </c>
      <c r="BE1180" s="193" t="s">
        <v>97</v>
      </c>
      <c r="BF1180" s="193" t="s">
        <v>107</v>
      </c>
      <c r="BG1180" s="193" t="s">
        <v>102</v>
      </c>
      <c r="BH1180" s="193" t="s">
        <v>398</v>
      </c>
      <c r="BI1180" s="193" t="s">
        <v>326</v>
      </c>
      <c r="BJ1180" s="337" t="s">
        <v>525</v>
      </c>
      <c r="BK1180" s="193" t="s">
        <v>645</v>
      </c>
      <c r="BL1180" s="193" t="s">
        <v>676</v>
      </c>
      <c r="BM1180" s="193" t="s">
        <v>180</v>
      </c>
      <c r="BN1180" s="193" t="s">
        <v>194</v>
      </c>
      <c r="BO1180" s="193" t="s">
        <v>449</v>
      </c>
      <c r="BP1180" s="336" t="s">
        <v>393</v>
      </c>
      <c r="BQ1180" s="193" t="s">
        <v>445</v>
      </c>
      <c r="BR1180" s="193" t="s">
        <v>535</v>
      </c>
      <c r="BS1180" s="193" t="s">
        <v>367</v>
      </c>
      <c r="BT1180" s="193" t="s">
        <v>561</v>
      </c>
      <c r="BU1180" s="193" t="s">
        <v>661</v>
      </c>
      <c r="BV1180" s="335" t="s">
        <v>581</v>
      </c>
      <c r="BW1180" s="193" t="s">
        <v>669</v>
      </c>
      <c r="BX1180" s="193" t="s">
        <v>161</v>
      </c>
      <c r="BY1180" s="193" t="s">
        <v>270</v>
      </c>
      <c r="BZ1180" s="193" t="s">
        <v>75</v>
      </c>
      <c r="CA1180" s="193" t="s">
        <v>220</v>
      </c>
      <c r="CB1180" s="193" t="s">
        <v>343</v>
      </c>
    </row>
    <row r="1181" spans="2:80" x14ac:dyDescent="0.2">
      <c r="B1181" s="332" t="s">
        <v>178</v>
      </c>
      <c r="C1181" s="332" t="s">
        <v>158</v>
      </c>
      <c r="D1181" s="332" t="s">
        <v>586</v>
      </c>
      <c r="E1181" s="332" t="s">
        <v>268</v>
      </c>
      <c r="F1181" s="332" t="s">
        <v>691</v>
      </c>
      <c r="G1181" s="334" t="s">
        <v>588</v>
      </c>
      <c r="H1181" s="332" t="s">
        <v>251</v>
      </c>
      <c r="I1181" s="332" t="s">
        <v>486</v>
      </c>
      <c r="J1181" s="332" t="s">
        <v>461</v>
      </c>
      <c r="K1181" s="332" t="s">
        <v>175</v>
      </c>
      <c r="L1181" s="332" t="s">
        <v>576</v>
      </c>
      <c r="M1181" s="332" t="s">
        <v>452</v>
      </c>
      <c r="N1181" s="332" t="s">
        <v>90</v>
      </c>
      <c r="O1181" s="332" t="s">
        <v>116</v>
      </c>
      <c r="P1181" s="332" t="s">
        <v>254</v>
      </c>
      <c r="Q1181" s="332" t="s">
        <v>219</v>
      </c>
      <c r="R1181" s="332" t="s">
        <v>351</v>
      </c>
      <c r="S1181" s="332" t="s">
        <v>258</v>
      </c>
      <c r="T1181" s="332" t="s">
        <v>690</v>
      </c>
      <c r="U1181" s="331" t="s">
        <v>457</v>
      </c>
      <c r="V1181" s="332" t="s">
        <v>261</v>
      </c>
      <c r="W1181" s="332" t="s">
        <v>409</v>
      </c>
      <c r="X1181" s="332" t="s">
        <v>290</v>
      </c>
      <c r="Y1181" s="332" t="s">
        <v>332</v>
      </c>
      <c r="Z1181" s="332" t="s">
        <v>584</v>
      </c>
      <c r="AC1181" s="332" t="s">
        <v>448</v>
      </c>
      <c r="AD1181" s="332" t="s">
        <v>541</v>
      </c>
      <c r="AE1181" s="332" t="s">
        <v>632</v>
      </c>
      <c r="AF1181" s="332" t="s">
        <v>273</v>
      </c>
      <c r="AG1181" s="332" t="s">
        <v>124</v>
      </c>
      <c r="AH1181" s="334" t="s">
        <v>95</v>
      </c>
      <c r="AI1181" s="332" t="s">
        <v>139</v>
      </c>
      <c r="AJ1181" s="332" t="s">
        <v>270</v>
      </c>
      <c r="AK1181" s="332" t="s">
        <v>523</v>
      </c>
      <c r="AL1181" s="332" t="s">
        <v>579</v>
      </c>
      <c r="AM1181" s="332" t="s">
        <v>583</v>
      </c>
      <c r="AN1181" s="332" t="s">
        <v>182</v>
      </c>
      <c r="AO1181" s="332" t="s">
        <v>505</v>
      </c>
      <c r="AP1181" s="332" t="s">
        <v>701</v>
      </c>
      <c r="AQ1181" s="332" t="s">
        <v>442</v>
      </c>
      <c r="AR1181" s="332" t="s">
        <v>316</v>
      </c>
      <c r="AS1181" s="332" t="s">
        <v>690</v>
      </c>
      <c r="AT1181" s="332" t="s">
        <v>277</v>
      </c>
      <c r="AU1181" s="332" t="s">
        <v>169</v>
      </c>
      <c r="AV1181" s="331" t="s">
        <v>457</v>
      </c>
      <c r="AW1181" s="332" t="s">
        <v>607</v>
      </c>
      <c r="AX1181" s="332" t="s">
        <v>268</v>
      </c>
      <c r="AY1181" s="332" t="s">
        <v>243</v>
      </c>
      <c r="AZ1181" s="332" t="s">
        <v>281</v>
      </c>
      <c r="BA1181" s="332" t="s">
        <v>691</v>
      </c>
      <c r="BD1181" s="193" t="s">
        <v>514</v>
      </c>
      <c r="BE1181" s="193" t="s">
        <v>636</v>
      </c>
      <c r="BF1181" s="193" t="s">
        <v>292</v>
      </c>
      <c r="BG1181" s="193" t="s">
        <v>300</v>
      </c>
      <c r="BH1181" s="193" t="s">
        <v>296</v>
      </c>
      <c r="BI1181" s="337" t="s">
        <v>303</v>
      </c>
      <c r="BJ1181" s="193" t="s">
        <v>385</v>
      </c>
      <c r="BK1181" s="193" t="s">
        <v>472</v>
      </c>
      <c r="BL1181" s="193" t="s">
        <v>191</v>
      </c>
      <c r="BM1181" s="193" t="s">
        <v>437</v>
      </c>
      <c r="BN1181" s="193" t="s">
        <v>660</v>
      </c>
      <c r="BO1181" s="193" t="s">
        <v>547</v>
      </c>
      <c r="BP1181" s="336" t="s">
        <v>554</v>
      </c>
      <c r="BQ1181" s="193" t="s">
        <v>381</v>
      </c>
      <c r="BR1181" s="193" t="s">
        <v>550</v>
      </c>
      <c r="BS1181" s="193" t="s">
        <v>282</v>
      </c>
      <c r="BT1181" s="193" t="s">
        <v>91</v>
      </c>
      <c r="BU1181" s="193" t="s">
        <v>209</v>
      </c>
      <c r="BV1181" s="193" t="s">
        <v>257</v>
      </c>
      <c r="BW1181" s="335" t="s">
        <v>152</v>
      </c>
      <c r="BX1181" s="193" t="s">
        <v>589</v>
      </c>
      <c r="BY1181" s="193" t="s">
        <v>363</v>
      </c>
      <c r="BZ1181" s="193" t="s">
        <v>619</v>
      </c>
      <c r="CA1181" s="193" t="s">
        <v>118</v>
      </c>
      <c r="CB1181" s="193" t="s">
        <v>418</v>
      </c>
    </row>
    <row r="1182" spans="2:80" x14ac:dyDescent="0.2">
      <c r="B1182" s="332" t="s">
        <v>113</v>
      </c>
      <c r="C1182" s="332" t="s">
        <v>481</v>
      </c>
      <c r="D1182" s="332" t="s">
        <v>373</v>
      </c>
      <c r="E1182" s="332" t="s">
        <v>284</v>
      </c>
      <c r="F1182" s="334" t="s">
        <v>524</v>
      </c>
      <c r="G1182" s="332" t="s">
        <v>377</v>
      </c>
      <c r="H1182" s="332" t="s">
        <v>83</v>
      </c>
      <c r="I1182" s="332" t="s">
        <v>446</v>
      </c>
      <c r="J1182" s="332" t="s">
        <v>353</v>
      </c>
      <c r="K1182" s="332" t="s">
        <v>603</v>
      </c>
      <c r="L1182" s="332" t="s">
        <v>529</v>
      </c>
      <c r="M1182" s="332" t="s">
        <v>389</v>
      </c>
      <c r="N1182" s="332" t="s">
        <v>628</v>
      </c>
      <c r="O1182" s="332" t="s">
        <v>380</v>
      </c>
      <c r="P1182" s="332" t="s">
        <v>1</v>
      </c>
      <c r="Q1182" s="332" t="s">
        <v>545</v>
      </c>
      <c r="R1182" s="332" t="s">
        <v>366</v>
      </c>
      <c r="S1182" s="332" t="s">
        <v>302</v>
      </c>
      <c r="T1182" s="332" t="s">
        <v>532</v>
      </c>
      <c r="U1182" s="332" t="s">
        <v>465</v>
      </c>
      <c r="V1182" s="331" t="s">
        <v>146</v>
      </c>
      <c r="W1182" s="332" t="s">
        <v>301</v>
      </c>
      <c r="X1182" s="332" t="s">
        <v>542</v>
      </c>
      <c r="Y1182" s="332" t="s">
        <v>629</v>
      </c>
      <c r="Z1182" s="332" t="s">
        <v>370</v>
      </c>
      <c r="AC1182" s="332" t="s">
        <v>151</v>
      </c>
      <c r="AD1182" s="332" t="s">
        <v>296</v>
      </c>
      <c r="AE1182" s="332" t="s">
        <v>593</v>
      </c>
      <c r="AF1182" s="332" t="s">
        <v>119</v>
      </c>
      <c r="AG1182" s="334" t="s">
        <v>445</v>
      </c>
      <c r="AH1182" s="332" t="s">
        <v>545</v>
      </c>
      <c r="AI1182" s="332" t="s">
        <v>490</v>
      </c>
      <c r="AJ1182" s="332" t="s">
        <v>425</v>
      </c>
      <c r="AK1182" s="332" t="s">
        <v>366</v>
      </c>
      <c r="AL1182" s="332" t="s">
        <v>224</v>
      </c>
      <c r="AM1182" s="332" t="s">
        <v>587</v>
      </c>
      <c r="AN1182" s="332" t="s">
        <v>410</v>
      </c>
      <c r="AO1182" s="332" t="s">
        <v>231</v>
      </c>
      <c r="AP1182" s="332" t="s">
        <v>73</v>
      </c>
      <c r="AQ1182" s="332" t="s">
        <v>682</v>
      </c>
      <c r="AR1182" s="332" t="s">
        <v>247</v>
      </c>
      <c r="AS1182" s="332" t="s">
        <v>367</v>
      </c>
      <c r="AT1182" s="332" t="s">
        <v>428</v>
      </c>
      <c r="AU1182" s="332" t="s">
        <v>441</v>
      </c>
      <c r="AV1182" s="332" t="s">
        <v>228</v>
      </c>
      <c r="AW1182" s="331" t="s">
        <v>146</v>
      </c>
      <c r="AX1182" s="332" t="s">
        <v>606</v>
      </c>
      <c r="AY1182" s="332" t="s">
        <v>203</v>
      </c>
      <c r="AZ1182" s="332" t="s">
        <v>301</v>
      </c>
      <c r="BA1182" s="332" t="s">
        <v>474</v>
      </c>
      <c r="BD1182" s="193" t="s">
        <v>627</v>
      </c>
      <c r="BE1182" s="193" t="s">
        <v>625</v>
      </c>
      <c r="BF1182" s="193" t="s">
        <v>665</v>
      </c>
      <c r="BG1182" s="193" t="s">
        <v>260</v>
      </c>
      <c r="BH1182" s="337" t="s">
        <v>499</v>
      </c>
      <c r="BI1182" s="193" t="s">
        <v>147</v>
      </c>
      <c r="BJ1182" s="193" t="s">
        <v>278</v>
      </c>
      <c r="BK1182" s="193" t="s">
        <v>86</v>
      </c>
      <c r="BL1182" s="193" t="s">
        <v>121</v>
      </c>
      <c r="BM1182" s="193" t="s">
        <v>334</v>
      </c>
      <c r="BN1182" s="193" t="s">
        <v>238</v>
      </c>
      <c r="BO1182" s="193" t="s">
        <v>234</v>
      </c>
      <c r="BP1182" s="336" t="s">
        <v>477</v>
      </c>
      <c r="BQ1182" s="193" t="s">
        <v>324</v>
      </c>
      <c r="BR1182" s="193" t="s">
        <v>230</v>
      </c>
      <c r="BS1182" s="193" t="s">
        <v>606</v>
      </c>
      <c r="BT1182" s="193" t="s">
        <v>680</v>
      </c>
      <c r="BU1182" s="193" t="s">
        <v>244</v>
      </c>
      <c r="BV1182" s="193" t="s">
        <v>189</v>
      </c>
      <c r="BW1182" s="193" t="s">
        <v>460</v>
      </c>
      <c r="BX1182" s="335" t="s">
        <v>433</v>
      </c>
      <c r="BY1182" s="193" t="s">
        <v>484</v>
      </c>
      <c r="BZ1182" s="193" t="s">
        <v>382</v>
      </c>
      <c r="CA1182" s="193" t="s">
        <v>379</v>
      </c>
      <c r="CB1182" s="193" t="s">
        <v>488</v>
      </c>
    </row>
    <row r="1183" spans="2:80" x14ac:dyDescent="0.2">
      <c r="B1183" s="332" t="s">
        <v>91</v>
      </c>
      <c r="C1183" s="332" t="s">
        <v>556</v>
      </c>
      <c r="D1183" s="332" t="s">
        <v>248</v>
      </c>
      <c r="E1183" s="334" t="s">
        <v>443</v>
      </c>
      <c r="F1183" s="332" t="s">
        <v>122</v>
      </c>
      <c r="G1183" s="332" t="s">
        <v>294</v>
      </c>
      <c r="H1183" s="332" t="s">
        <v>624</v>
      </c>
      <c r="I1183" s="332" t="s">
        <v>130</v>
      </c>
      <c r="J1183" s="332" t="s">
        <v>220</v>
      </c>
      <c r="K1183" s="332" t="s">
        <v>550</v>
      </c>
      <c r="L1183" s="332" t="s">
        <v>134</v>
      </c>
      <c r="M1183" s="332" t="s">
        <v>291</v>
      </c>
      <c r="N1183" s="332" t="s">
        <v>561</v>
      </c>
      <c r="O1183" s="332" t="s">
        <v>472</v>
      </c>
      <c r="P1183" s="332" t="s">
        <v>644</v>
      </c>
      <c r="Q1183" s="332" t="s">
        <v>563</v>
      </c>
      <c r="R1183" s="332" t="s">
        <v>535</v>
      </c>
      <c r="S1183" s="332" t="s">
        <v>514</v>
      </c>
      <c r="T1183" s="332" t="s">
        <v>137</v>
      </c>
      <c r="U1183" s="332" t="s">
        <v>154</v>
      </c>
      <c r="V1183" s="332" t="s">
        <v>645</v>
      </c>
      <c r="W1183" s="331" t="s">
        <v>118</v>
      </c>
      <c r="X1183" s="332" t="s">
        <v>275</v>
      </c>
      <c r="Y1183" s="332" t="s">
        <v>240</v>
      </c>
      <c r="Z1183" s="332" t="s">
        <v>432</v>
      </c>
      <c r="AC1183" s="332" t="s">
        <v>435</v>
      </c>
      <c r="AD1183" s="332" t="s">
        <v>641</v>
      </c>
      <c r="AE1183" s="332" t="s">
        <v>263</v>
      </c>
      <c r="AF1183" s="334" t="s">
        <v>216</v>
      </c>
      <c r="AG1183" s="332" t="s">
        <v>352</v>
      </c>
      <c r="AH1183" s="332" t="s">
        <v>154</v>
      </c>
      <c r="AI1183" s="332" t="s">
        <v>535</v>
      </c>
      <c r="AJ1183" s="332" t="s">
        <v>199</v>
      </c>
      <c r="AK1183" s="332" t="s">
        <v>478</v>
      </c>
      <c r="AL1183" s="332" t="s">
        <v>455</v>
      </c>
      <c r="AM1183" s="332" t="s">
        <v>667</v>
      </c>
      <c r="AN1183" s="332" t="s">
        <v>98</v>
      </c>
      <c r="AO1183" s="332" t="s">
        <v>331</v>
      </c>
      <c r="AP1183" s="332" t="s">
        <v>618</v>
      </c>
      <c r="AQ1183" s="332" t="s">
        <v>488</v>
      </c>
      <c r="AR1183" s="332" t="s">
        <v>159</v>
      </c>
      <c r="AS1183" s="332" t="s">
        <v>537</v>
      </c>
      <c r="AT1183" s="332" t="s">
        <v>518</v>
      </c>
      <c r="AU1183" s="332" t="s">
        <v>115</v>
      </c>
      <c r="AV1183" s="332" t="s">
        <v>318</v>
      </c>
      <c r="AW1183" s="332" t="s">
        <v>432</v>
      </c>
      <c r="AX1183" s="331" t="s">
        <v>118</v>
      </c>
      <c r="AY1183" s="332" t="s">
        <v>355</v>
      </c>
      <c r="AZ1183" s="332" t="s">
        <v>213</v>
      </c>
      <c r="BA1183" s="332" t="s">
        <v>585</v>
      </c>
      <c r="BD1183" s="193" t="s">
        <v>271</v>
      </c>
      <c r="BE1183" s="193" t="s">
        <v>77</v>
      </c>
      <c r="BF1183" s="193" t="s">
        <v>217</v>
      </c>
      <c r="BG1183" s="337" t="s">
        <v>341</v>
      </c>
      <c r="BH1183" s="193" t="s">
        <v>163</v>
      </c>
      <c r="BI1183" s="193" t="s">
        <v>630</v>
      </c>
      <c r="BJ1183" s="193" t="s">
        <v>321</v>
      </c>
      <c r="BK1183" s="193" t="s">
        <v>533</v>
      </c>
      <c r="BL1183" s="193" t="s">
        <v>643</v>
      </c>
      <c r="BM1183" s="193" t="s">
        <v>186</v>
      </c>
      <c r="BN1183" s="193" t="s">
        <v>164</v>
      </c>
      <c r="BO1183" s="193" t="s">
        <v>172</v>
      </c>
      <c r="BP1183" s="336" t="s">
        <v>168</v>
      </c>
      <c r="BQ1183" s="193" t="s">
        <v>438</v>
      </c>
      <c r="BR1183" s="193" t="s">
        <v>598</v>
      </c>
      <c r="BS1183" s="193" t="s">
        <v>507</v>
      </c>
      <c r="BT1183" s="193" t="s">
        <v>376</v>
      </c>
      <c r="BU1183" s="193" t="s">
        <v>475</v>
      </c>
      <c r="BV1183" s="193" t="s">
        <v>360</v>
      </c>
      <c r="BW1183" s="193" t="s">
        <v>428</v>
      </c>
      <c r="BX1183" s="193" t="s">
        <v>523</v>
      </c>
      <c r="BY1183" s="335" t="s">
        <v>256</v>
      </c>
      <c r="BZ1183" s="193" t="s">
        <v>496</v>
      </c>
      <c r="CA1183" s="193" t="s">
        <v>626</v>
      </c>
      <c r="CB1183" s="193" t="s">
        <v>517</v>
      </c>
    </row>
    <row r="1184" spans="2:80" x14ac:dyDescent="0.2">
      <c r="B1184" s="332" t="s">
        <v>401</v>
      </c>
      <c r="C1184" s="332" t="s">
        <v>187</v>
      </c>
      <c r="D1184" s="334" t="s">
        <v>227</v>
      </c>
      <c r="E1184" s="332" t="s">
        <v>421</v>
      </c>
      <c r="F1184" s="332" t="s">
        <v>309</v>
      </c>
      <c r="G1184" s="332" t="s">
        <v>4</v>
      </c>
      <c r="H1184" s="332" t="s">
        <v>403</v>
      </c>
      <c r="I1184" s="332" t="s">
        <v>236</v>
      </c>
      <c r="J1184" s="332" t="s">
        <v>657</v>
      </c>
      <c r="K1184" s="332" t="s">
        <v>192</v>
      </c>
      <c r="L1184" s="332" t="s">
        <v>539</v>
      </c>
      <c r="M1184" s="332" t="s">
        <v>658</v>
      </c>
      <c r="N1184" s="332" t="s">
        <v>195</v>
      </c>
      <c r="O1184" s="332" t="s">
        <v>142</v>
      </c>
      <c r="P1184" s="332" t="s">
        <v>414</v>
      </c>
      <c r="Q1184" s="332" t="s">
        <v>199</v>
      </c>
      <c r="R1184" s="332" t="s">
        <v>181</v>
      </c>
      <c r="S1184" s="332" t="s">
        <v>417</v>
      </c>
      <c r="T1184" s="332" t="s">
        <v>425</v>
      </c>
      <c r="U1184" s="332" t="s">
        <v>399</v>
      </c>
      <c r="V1184" s="332" t="s">
        <v>355</v>
      </c>
      <c r="W1184" s="332" t="s">
        <v>509</v>
      </c>
      <c r="X1184" s="331" t="s">
        <v>659</v>
      </c>
      <c r="Y1184" s="332" t="s">
        <v>203</v>
      </c>
      <c r="Z1184" s="332" t="s">
        <v>79</v>
      </c>
      <c r="AC1184" s="332" t="s">
        <v>322</v>
      </c>
      <c r="AD1184" s="332" t="s">
        <v>404</v>
      </c>
      <c r="AE1184" s="334" t="s">
        <v>168</v>
      </c>
      <c r="AF1184" s="332" t="s">
        <v>568</v>
      </c>
      <c r="AG1184" s="332" t="s">
        <v>279</v>
      </c>
      <c r="AH1184" s="332" t="s">
        <v>259</v>
      </c>
      <c r="AI1184" s="332" t="s">
        <v>302</v>
      </c>
      <c r="AJ1184" s="332" t="s">
        <v>417</v>
      </c>
      <c r="AK1184" s="332" t="s">
        <v>382</v>
      </c>
      <c r="AL1184" s="332" t="s">
        <v>514</v>
      </c>
      <c r="AM1184" s="332" t="s">
        <v>128</v>
      </c>
      <c r="AN1184" s="332" t="s">
        <v>689</v>
      </c>
      <c r="AO1184" s="332" t="s">
        <v>471</v>
      </c>
      <c r="AP1184" s="332" t="s">
        <v>348</v>
      </c>
      <c r="AQ1184" s="332" t="s">
        <v>609</v>
      </c>
      <c r="AR1184" s="332" t="s">
        <v>402</v>
      </c>
      <c r="AS1184" s="332" t="s">
        <v>347</v>
      </c>
      <c r="AT1184" s="332" t="s">
        <v>260</v>
      </c>
      <c r="AU1184" s="332" t="s">
        <v>385</v>
      </c>
      <c r="AV1184" s="332" t="s">
        <v>361</v>
      </c>
      <c r="AW1184" s="332" t="s">
        <v>173</v>
      </c>
      <c r="AX1184" s="332" t="s">
        <v>542</v>
      </c>
      <c r="AY1184" s="331" t="s">
        <v>659</v>
      </c>
      <c r="AZ1184" s="332" t="s">
        <v>321</v>
      </c>
      <c r="BA1184" s="332" t="s">
        <v>275</v>
      </c>
      <c r="BD1184" s="193" t="s">
        <v>528</v>
      </c>
      <c r="BE1184" s="193" t="s">
        <v>618</v>
      </c>
      <c r="BF1184" s="337" t="s">
        <v>648</v>
      </c>
      <c r="BG1184" s="193" t="s">
        <v>593</v>
      </c>
      <c r="BH1184" s="193" t="s">
        <v>317</v>
      </c>
      <c r="BI1184" s="193" t="s">
        <v>183</v>
      </c>
      <c r="BJ1184" s="193" t="s">
        <v>611</v>
      </c>
      <c r="BK1184" s="193" t="s">
        <v>447</v>
      </c>
      <c r="BL1184" s="193" t="s">
        <v>697</v>
      </c>
      <c r="BM1184" s="193" t="s">
        <v>205</v>
      </c>
      <c r="BN1184" s="193" t="s">
        <v>387</v>
      </c>
      <c r="BO1184" s="193" t="s">
        <v>95</v>
      </c>
      <c r="BP1184" s="336" t="s">
        <v>105</v>
      </c>
      <c r="BQ1184" s="193" t="s">
        <v>100</v>
      </c>
      <c r="BR1184" s="193" t="s">
        <v>374</v>
      </c>
      <c r="BS1184" s="193" t="s">
        <v>493</v>
      </c>
      <c r="BT1184" s="193" t="s">
        <v>612</v>
      </c>
      <c r="BU1184" s="193" t="s">
        <v>686</v>
      </c>
      <c r="BV1184" s="193" t="s">
        <v>672</v>
      </c>
      <c r="BW1184" s="193" t="s">
        <v>249</v>
      </c>
      <c r="BX1184" s="193" t="s">
        <v>93</v>
      </c>
      <c r="BY1184" s="193" t="s">
        <v>210</v>
      </c>
      <c r="BZ1184" s="335" t="s">
        <v>335</v>
      </c>
      <c r="CA1184" s="193" t="s">
        <v>149</v>
      </c>
      <c r="CB1184" s="193" t="s">
        <v>132</v>
      </c>
    </row>
    <row r="1185" spans="2:80" x14ac:dyDescent="0.2">
      <c r="B1185" s="332" t="s">
        <v>459</v>
      </c>
      <c r="C1185" s="334" t="s">
        <v>185</v>
      </c>
      <c r="D1185" s="332" t="s">
        <v>549</v>
      </c>
      <c r="E1185" s="332" t="s">
        <v>265</v>
      </c>
      <c r="F1185" s="332" t="s">
        <v>346</v>
      </c>
      <c r="G1185" s="332" t="s">
        <v>582</v>
      </c>
      <c r="H1185" s="332" t="s">
        <v>252</v>
      </c>
      <c r="I1185" s="332" t="s">
        <v>150</v>
      </c>
      <c r="J1185" s="332" t="s">
        <v>462</v>
      </c>
      <c r="K1185" s="332" t="s">
        <v>171</v>
      </c>
      <c r="L1185" s="332" t="s">
        <v>272</v>
      </c>
      <c r="M1185" s="332" t="s">
        <v>453</v>
      </c>
      <c r="N1185" s="332" t="s">
        <v>430</v>
      </c>
      <c r="O1185" s="332" t="s">
        <v>590</v>
      </c>
      <c r="P1185" s="332" t="s">
        <v>255</v>
      </c>
      <c r="Q1185" s="332" t="s">
        <v>503</v>
      </c>
      <c r="R1185" s="332" t="s">
        <v>478</v>
      </c>
      <c r="S1185" s="332" t="s">
        <v>259</v>
      </c>
      <c r="T1185" s="332" t="s">
        <v>87</v>
      </c>
      <c r="U1185" s="332" t="s">
        <v>455</v>
      </c>
      <c r="V1185" s="332" t="s">
        <v>262</v>
      </c>
      <c r="W1185" s="332" t="s">
        <v>213</v>
      </c>
      <c r="X1185" s="332" t="s">
        <v>173</v>
      </c>
      <c r="Y1185" s="331" t="s">
        <v>392</v>
      </c>
      <c r="Z1185" s="332" t="s">
        <v>585</v>
      </c>
      <c r="AC1185" s="332" t="s">
        <v>235</v>
      </c>
      <c r="AD1185" s="334" t="s">
        <v>204</v>
      </c>
      <c r="AE1185" s="332" t="s">
        <v>84</v>
      </c>
      <c r="AF1185" s="332" t="s">
        <v>394</v>
      </c>
      <c r="AG1185" s="332" t="s">
        <v>633</v>
      </c>
      <c r="AH1185" s="332" t="s">
        <v>563</v>
      </c>
      <c r="AI1185" s="332" t="s">
        <v>137</v>
      </c>
      <c r="AJ1185" s="332" t="s">
        <v>399</v>
      </c>
      <c r="AK1185" s="332" t="s">
        <v>87</v>
      </c>
      <c r="AL1185" s="332" t="s">
        <v>503</v>
      </c>
      <c r="AM1185" s="332" t="s">
        <v>388</v>
      </c>
      <c r="AN1185" s="332" t="s">
        <v>212</v>
      </c>
      <c r="AO1185" s="332" t="s">
        <v>574</v>
      </c>
      <c r="AP1185" s="332" t="s">
        <v>662</v>
      </c>
      <c r="AQ1185" s="332" t="s">
        <v>164</v>
      </c>
      <c r="AR1185" s="332" t="s">
        <v>200</v>
      </c>
      <c r="AS1185" s="332" t="s">
        <v>548</v>
      </c>
      <c r="AT1185" s="332" t="s">
        <v>183</v>
      </c>
      <c r="AU1185" s="332" t="s">
        <v>92</v>
      </c>
      <c r="AV1185" s="332" t="s">
        <v>506</v>
      </c>
      <c r="AW1185" s="332" t="s">
        <v>645</v>
      </c>
      <c r="AX1185" s="332" t="s">
        <v>240</v>
      </c>
      <c r="AY1185" s="332" t="s">
        <v>79</v>
      </c>
      <c r="AZ1185" s="331" t="s">
        <v>392</v>
      </c>
      <c r="BA1185" s="332" t="s">
        <v>262</v>
      </c>
      <c r="BD1185" s="193" t="s">
        <v>681</v>
      </c>
      <c r="BE1185" s="337" t="s">
        <v>699</v>
      </c>
      <c r="BF1185" s="193" t="s">
        <v>201</v>
      </c>
      <c r="BG1185" s="193" t="s">
        <v>454</v>
      </c>
      <c r="BH1185" s="193" t="s">
        <v>608</v>
      </c>
      <c r="BI1185" s="193" t="s">
        <v>466</v>
      </c>
      <c r="BJ1185" s="193" t="s">
        <v>362</v>
      </c>
      <c r="BK1185" s="193" t="s">
        <v>369</v>
      </c>
      <c r="BL1185" s="193" t="s">
        <v>511</v>
      </c>
      <c r="BM1185" s="193" t="s">
        <v>395</v>
      </c>
      <c r="BN1185" s="193" t="s">
        <v>397</v>
      </c>
      <c r="BO1185" s="193" t="s">
        <v>575</v>
      </c>
      <c r="BP1185" s="336" t="s">
        <v>96</v>
      </c>
      <c r="BQ1185" s="193" t="s">
        <v>106</v>
      </c>
      <c r="BR1185" s="193" t="s">
        <v>101</v>
      </c>
      <c r="BS1185" s="193" t="s">
        <v>224</v>
      </c>
      <c r="BT1185" s="193" t="s">
        <v>345</v>
      </c>
      <c r="BU1185" s="193" t="s">
        <v>128</v>
      </c>
      <c r="BV1185" s="193" t="s">
        <v>273</v>
      </c>
      <c r="BW1185" s="193" t="s">
        <v>84</v>
      </c>
      <c r="BX1185" s="193" t="s">
        <v>616</v>
      </c>
      <c r="BY1185" s="193" t="s">
        <v>518</v>
      </c>
      <c r="BZ1185" s="193" t="s">
        <v>314</v>
      </c>
      <c r="CA1185" s="335" t="s">
        <v>526</v>
      </c>
      <c r="CB1185" s="193" t="s">
        <v>519</v>
      </c>
    </row>
    <row r="1186" spans="2:80" x14ac:dyDescent="0.2">
      <c r="B1186" s="334" t="s">
        <v>324</v>
      </c>
      <c r="C1186" s="332" t="s">
        <v>163</v>
      </c>
      <c r="D1186" s="332" t="s">
        <v>493</v>
      </c>
      <c r="E1186" s="332" t="s">
        <v>362</v>
      </c>
      <c r="F1186" s="332" t="s">
        <v>516</v>
      </c>
      <c r="G1186" s="332" t="s">
        <v>496</v>
      </c>
      <c r="H1186" s="332" t="s">
        <v>100</v>
      </c>
      <c r="I1186" s="332" t="s">
        <v>608</v>
      </c>
      <c r="J1186" s="332" t="s">
        <v>328</v>
      </c>
      <c r="K1186" s="332" t="s">
        <v>278</v>
      </c>
      <c r="L1186" s="332" t="s">
        <v>611</v>
      </c>
      <c r="M1186" s="332" t="s">
        <v>314</v>
      </c>
      <c r="N1186" s="332" t="s">
        <v>70</v>
      </c>
      <c r="O1186" s="332" t="s">
        <v>499</v>
      </c>
      <c r="P1186" s="332" t="s">
        <v>507</v>
      </c>
      <c r="Q1186" s="332" t="s">
        <v>224</v>
      </c>
      <c r="R1186" s="332" t="s">
        <v>490</v>
      </c>
      <c r="S1186" s="332" t="s">
        <v>382</v>
      </c>
      <c r="T1186" s="332" t="s">
        <v>438</v>
      </c>
      <c r="U1186" s="332" t="s">
        <v>317</v>
      </c>
      <c r="V1186" s="332" t="s">
        <v>474</v>
      </c>
      <c r="W1186" s="332" t="s">
        <v>606</v>
      </c>
      <c r="X1186" s="332" t="s">
        <v>321</v>
      </c>
      <c r="Y1186" s="332" t="s">
        <v>335</v>
      </c>
      <c r="Z1186" s="331" t="s">
        <v>106</v>
      </c>
      <c r="AC1186" s="334" t="s">
        <v>615</v>
      </c>
      <c r="AD1186" s="332" t="s">
        <v>338</v>
      </c>
      <c r="AE1186" s="332" t="s">
        <v>484</v>
      </c>
      <c r="AF1186" s="332" t="s">
        <v>103</v>
      </c>
      <c r="AG1186" s="332" t="s">
        <v>371</v>
      </c>
      <c r="AH1186" s="332" t="s">
        <v>465</v>
      </c>
      <c r="AI1186" s="332" t="s">
        <v>438</v>
      </c>
      <c r="AJ1186" s="332" t="s">
        <v>181</v>
      </c>
      <c r="AK1186" s="332" t="s">
        <v>532</v>
      </c>
      <c r="AL1186" s="332" t="s">
        <v>317</v>
      </c>
      <c r="AM1186" s="332" t="s">
        <v>292</v>
      </c>
      <c r="AN1186" s="332" t="s">
        <v>651</v>
      </c>
      <c r="AO1186" s="332" t="s">
        <v>679</v>
      </c>
      <c r="AP1186" s="332" t="s">
        <v>449</v>
      </c>
      <c r="AQ1186" s="332" t="s">
        <v>190</v>
      </c>
      <c r="AR1186" s="332" t="s">
        <v>468</v>
      </c>
      <c r="AS1186" s="332" t="s">
        <v>310</v>
      </c>
      <c r="AT1186" s="332" t="s">
        <v>285</v>
      </c>
      <c r="AU1186" s="332" t="s">
        <v>138</v>
      </c>
      <c r="AV1186" s="332" t="s">
        <v>480</v>
      </c>
      <c r="AW1186" s="332" t="s">
        <v>370</v>
      </c>
      <c r="AX1186" s="332" t="s">
        <v>335</v>
      </c>
      <c r="AY1186" s="332" t="s">
        <v>509</v>
      </c>
      <c r="AZ1186" s="332" t="s">
        <v>629</v>
      </c>
      <c r="BA1186" s="331" t="s">
        <v>106</v>
      </c>
      <c r="BD1186" s="337" t="s">
        <v>365</v>
      </c>
      <c r="BE1186" s="193" t="s">
        <v>424</v>
      </c>
      <c r="BF1186" s="193" t="s">
        <v>504</v>
      </c>
      <c r="BG1186" s="193" t="s">
        <v>390</v>
      </c>
      <c r="BH1186" s="193" t="s">
        <v>474</v>
      </c>
      <c r="BI1186" s="193" t="s">
        <v>263</v>
      </c>
      <c r="BJ1186" s="193" t="s">
        <v>490</v>
      </c>
      <c r="BK1186" s="193" t="s">
        <v>184</v>
      </c>
      <c r="BL1186" s="193" t="s">
        <v>662</v>
      </c>
      <c r="BM1186" s="193" t="s">
        <v>448</v>
      </c>
      <c r="BN1186" s="193" t="s">
        <v>99</v>
      </c>
      <c r="BO1186" s="193" t="s">
        <v>156</v>
      </c>
      <c r="BP1186" s="336" t="s">
        <v>285</v>
      </c>
      <c r="BQ1186" s="193" t="s">
        <v>70</v>
      </c>
      <c r="BR1186" s="193" t="s">
        <v>104</v>
      </c>
      <c r="BS1186" s="193" t="s">
        <v>328</v>
      </c>
      <c r="BT1186" s="193" t="s">
        <v>306</v>
      </c>
      <c r="BU1186" s="193" t="s">
        <v>635</v>
      </c>
      <c r="BV1186" s="193" t="s">
        <v>573</v>
      </c>
      <c r="BW1186" s="193" t="s">
        <v>613</v>
      </c>
      <c r="BX1186" s="193" t="s">
        <v>193</v>
      </c>
      <c r="BY1186" s="193" t="s">
        <v>463</v>
      </c>
      <c r="BZ1186" s="193" t="s">
        <v>516</v>
      </c>
      <c r="CA1186" s="193" t="s">
        <v>522</v>
      </c>
      <c r="CB1186" s="335" t="s">
        <v>638</v>
      </c>
    </row>
    <row r="1189" spans="2:80" x14ac:dyDescent="0.2">
      <c r="B1189" s="332" t="s">
        <v>431</v>
      </c>
      <c r="C1189" s="332" t="s">
        <v>165</v>
      </c>
      <c r="D1189" s="332" t="s">
        <v>210</v>
      </c>
      <c r="E1189" s="332" t="s">
        <v>572</v>
      </c>
      <c r="F1189" s="332" t="s">
        <v>525</v>
      </c>
      <c r="G1189" s="332" t="s">
        <v>186</v>
      </c>
      <c r="H1189" s="332" t="s">
        <v>250</v>
      </c>
      <c r="I1189" s="332" t="s">
        <v>469</v>
      </c>
      <c r="J1189" s="332" t="s">
        <v>653</v>
      </c>
      <c r="K1189" s="332" t="s">
        <v>286</v>
      </c>
      <c r="L1189" s="332" t="s">
        <v>479</v>
      </c>
      <c r="M1189" s="332" t="s">
        <v>312</v>
      </c>
      <c r="N1189" s="332" t="s">
        <v>617</v>
      </c>
      <c r="O1189" s="332" t="s">
        <v>244</v>
      </c>
      <c r="P1189" s="332" t="s">
        <v>416</v>
      </c>
      <c r="Q1189" s="332" t="s">
        <v>668</v>
      </c>
      <c r="R1189" s="332" t="s">
        <v>365</v>
      </c>
      <c r="S1189" s="332" t="s">
        <v>297</v>
      </c>
      <c r="T1189" s="332" t="s">
        <v>82</v>
      </c>
      <c r="U1189" s="332" t="s">
        <v>457</v>
      </c>
      <c r="V1189" s="332" t="s">
        <v>146</v>
      </c>
      <c r="W1189" s="332" t="s">
        <v>118</v>
      </c>
      <c r="X1189" s="332" t="s">
        <v>659</v>
      </c>
      <c r="Y1189" s="332" t="s">
        <v>392</v>
      </c>
      <c r="Z1189" s="332" t="s">
        <v>106</v>
      </c>
      <c r="AC1189" s="332" t="s">
        <v>431</v>
      </c>
      <c r="AD1189" s="332" t="s">
        <v>165</v>
      </c>
      <c r="AE1189" s="332" t="s">
        <v>210</v>
      </c>
      <c r="AF1189" s="332" t="s">
        <v>572</v>
      </c>
      <c r="AG1189" s="332" t="s">
        <v>525</v>
      </c>
      <c r="AH1189" s="332" t="s">
        <v>186</v>
      </c>
      <c r="AI1189" s="332" t="s">
        <v>250</v>
      </c>
      <c r="AJ1189" s="332" t="s">
        <v>469</v>
      </c>
      <c r="AK1189" s="332" t="s">
        <v>653</v>
      </c>
      <c r="AL1189" s="332" t="s">
        <v>286</v>
      </c>
      <c r="AM1189" s="332" t="s">
        <v>479</v>
      </c>
      <c r="AN1189" s="332" t="s">
        <v>312</v>
      </c>
      <c r="AO1189" s="332" t="s">
        <v>617</v>
      </c>
      <c r="AP1189" s="332" t="s">
        <v>244</v>
      </c>
      <c r="AQ1189" s="332" t="s">
        <v>416</v>
      </c>
      <c r="AR1189" s="332" t="s">
        <v>668</v>
      </c>
      <c r="AS1189" s="332" t="s">
        <v>365</v>
      </c>
      <c r="AT1189" s="332" t="s">
        <v>297</v>
      </c>
      <c r="AU1189" s="332" t="s">
        <v>82</v>
      </c>
      <c r="AV1189" s="332" t="s">
        <v>457</v>
      </c>
      <c r="AW1189" s="332" t="s">
        <v>146</v>
      </c>
      <c r="AX1189" s="332" t="s">
        <v>118</v>
      </c>
      <c r="AY1189" s="332" t="s">
        <v>659</v>
      </c>
      <c r="AZ1189" s="332" t="s">
        <v>392</v>
      </c>
      <c r="BA1189" s="332" t="s">
        <v>106</v>
      </c>
      <c r="BD1189" s="193" t="s">
        <v>212</v>
      </c>
      <c r="BE1189" s="193" t="s">
        <v>597</v>
      </c>
      <c r="BF1189" s="193" t="s">
        <v>557</v>
      </c>
      <c r="BG1189" s="193" t="s">
        <v>539</v>
      </c>
      <c r="BH1189" s="193" t="s">
        <v>584</v>
      </c>
      <c r="BI1189" s="193" t="s">
        <v>654</v>
      </c>
      <c r="BJ1189" s="193" t="s">
        <v>419</v>
      </c>
      <c r="BK1189" s="193" t="s">
        <v>637</v>
      </c>
      <c r="BL1189" s="193" t="s">
        <v>92</v>
      </c>
      <c r="BM1189" s="193" t="s">
        <v>373</v>
      </c>
      <c r="BN1189" s="193" t="s">
        <v>455</v>
      </c>
      <c r="BO1189" s="193" t="s">
        <v>281</v>
      </c>
      <c r="BP1189" s="193" t="s">
        <v>617</v>
      </c>
      <c r="BQ1189" s="193" t="s">
        <v>120</v>
      </c>
      <c r="BR1189" s="193" t="s">
        <v>383</v>
      </c>
      <c r="BS1189" s="193" t="s">
        <v>568</v>
      </c>
      <c r="BT1189" s="193" t="s">
        <v>624</v>
      </c>
      <c r="BU1189" s="193" t="s">
        <v>198</v>
      </c>
      <c r="BV1189" s="193" t="s">
        <v>581</v>
      </c>
      <c r="BW1189" s="193" t="s">
        <v>152</v>
      </c>
      <c r="BX1189" s="193" t="s">
        <v>433</v>
      </c>
      <c r="BY1189" s="193" t="s">
        <v>256</v>
      </c>
      <c r="BZ1189" s="193" t="s">
        <v>335</v>
      </c>
      <c r="CA1189" s="193" t="s">
        <v>526</v>
      </c>
      <c r="CB1189" s="193" t="s">
        <v>638</v>
      </c>
    </row>
    <row r="1190" spans="2:80" x14ac:dyDescent="0.2">
      <c r="B1190" s="332" t="s">
        <v>324</v>
      </c>
      <c r="C1190" s="332" t="s">
        <v>185</v>
      </c>
      <c r="D1190" s="332" t="s">
        <v>227</v>
      </c>
      <c r="E1190" s="332" t="s">
        <v>443</v>
      </c>
      <c r="F1190" s="332" t="s">
        <v>524</v>
      </c>
      <c r="G1190" s="332" t="s">
        <v>588</v>
      </c>
      <c r="H1190" s="332" t="s">
        <v>411</v>
      </c>
      <c r="I1190" s="332" t="s">
        <v>129</v>
      </c>
      <c r="J1190" s="332" t="s">
        <v>104</v>
      </c>
      <c r="K1190" s="332" t="s">
        <v>552</v>
      </c>
      <c r="L1190" s="332" t="s">
        <v>304</v>
      </c>
      <c r="M1190" s="332" t="s">
        <v>397</v>
      </c>
      <c r="N1190" s="332" t="s">
        <v>617</v>
      </c>
      <c r="O1190" s="332" t="s">
        <v>467</v>
      </c>
      <c r="P1190" s="332" t="s">
        <v>222</v>
      </c>
      <c r="Q1190" s="332" t="s">
        <v>211</v>
      </c>
      <c r="R1190" s="332" t="s">
        <v>368</v>
      </c>
      <c r="S1190" s="332" t="s">
        <v>554</v>
      </c>
      <c r="T1190" s="332" t="s">
        <v>620</v>
      </c>
      <c r="U1190" s="332" t="s">
        <v>95</v>
      </c>
      <c r="V1190" s="332" t="s">
        <v>445</v>
      </c>
      <c r="W1190" s="332" t="s">
        <v>216</v>
      </c>
      <c r="X1190" s="332" t="s">
        <v>168</v>
      </c>
      <c r="Y1190" s="332" t="s">
        <v>204</v>
      </c>
      <c r="Z1190" s="332" t="s">
        <v>615</v>
      </c>
      <c r="AC1190" s="332" t="s">
        <v>615</v>
      </c>
      <c r="AD1190" s="332" t="s">
        <v>204</v>
      </c>
      <c r="AE1190" s="332" t="s">
        <v>168</v>
      </c>
      <c r="AF1190" s="332" t="s">
        <v>216</v>
      </c>
      <c r="AG1190" s="332" t="s">
        <v>445</v>
      </c>
      <c r="AH1190" s="332" t="s">
        <v>95</v>
      </c>
      <c r="AI1190" s="332" t="s">
        <v>620</v>
      </c>
      <c r="AJ1190" s="332" t="s">
        <v>554</v>
      </c>
      <c r="AK1190" s="332" t="s">
        <v>368</v>
      </c>
      <c r="AL1190" s="332" t="s">
        <v>211</v>
      </c>
      <c r="AM1190" s="332" t="s">
        <v>222</v>
      </c>
      <c r="AN1190" s="332" t="s">
        <v>467</v>
      </c>
      <c r="AO1190" s="332" t="s">
        <v>617</v>
      </c>
      <c r="AP1190" s="332" t="s">
        <v>397</v>
      </c>
      <c r="AQ1190" s="332" t="s">
        <v>304</v>
      </c>
      <c r="AR1190" s="332" t="s">
        <v>552</v>
      </c>
      <c r="AS1190" s="332" t="s">
        <v>104</v>
      </c>
      <c r="AT1190" s="332" t="s">
        <v>129</v>
      </c>
      <c r="AU1190" s="332" t="s">
        <v>411</v>
      </c>
      <c r="AV1190" s="332" t="s">
        <v>588</v>
      </c>
      <c r="AW1190" s="332" t="s">
        <v>524</v>
      </c>
      <c r="AX1190" s="332" t="s">
        <v>443</v>
      </c>
      <c r="AY1190" s="332" t="s">
        <v>227</v>
      </c>
      <c r="AZ1190" s="332" t="s">
        <v>185</v>
      </c>
      <c r="BA1190" s="332" t="s">
        <v>324</v>
      </c>
      <c r="BD1190" s="193" t="s">
        <v>365</v>
      </c>
      <c r="BE1190" s="193" t="s">
        <v>699</v>
      </c>
      <c r="BF1190" s="193" t="s">
        <v>648</v>
      </c>
      <c r="BG1190" s="193" t="s">
        <v>341</v>
      </c>
      <c r="BH1190" s="193" t="s">
        <v>499</v>
      </c>
      <c r="BI1190" s="193" t="s">
        <v>303</v>
      </c>
      <c r="BJ1190" s="193" t="s">
        <v>525</v>
      </c>
      <c r="BK1190" s="193" t="s">
        <v>130</v>
      </c>
      <c r="BL1190" s="193" t="s">
        <v>288</v>
      </c>
      <c r="BM1190" s="193" t="s">
        <v>666</v>
      </c>
      <c r="BN1190" s="193" t="s">
        <v>185</v>
      </c>
      <c r="BO1190" s="193" t="s">
        <v>552</v>
      </c>
      <c r="BP1190" s="193" t="s">
        <v>617</v>
      </c>
      <c r="BQ1190" s="193" t="s">
        <v>211</v>
      </c>
      <c r="BR1190" s="193" t="s">
        <v>204</v>
      </c>
      <c r="BS1190" s="193" t="s">
        <v>410</v>
      </c>
      <c r="BT1190" s="193" t="s">
        <v>253</v>
      </c>
      <c r="BU1190" s="193" t="s">
        <v>402</v>
      </c>
      <c r="BV1190" s="193" t="s">
        <v>146</v>
      </c>
      <c r="BW1190" s="193" t="s">
        <v>646</v>
      </c>
      <c r="BX1190" s="193" t="s">
        <v>239</v>
      </c>
      <c r="BY1190" s="193" t="s">
        <v>399</v>
      </c>
      <c r="BZ1190" s="193" t="s">
        <v>290</v>
      </c>
      <c r="CA1190" s="193" t="s">
        <v>81</v>
      </c>
      <c r="CB1190" s="193" t="s">
        <v>653</v>
      </c>
    </row>
    <row r="1200" spans="2:80" x14ac:dyDescent="0.2">
      <c r="N1200" s="345">
        <v>16</v>
      </c>
      <c r="AO1200" s="345">
        <v>32</v>
      </c>
      <c r="BP1200" s="345">
        <v>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A4362-F584-4894-A7A6-CF23ADF57D35}">
  <sheetPr>
    <tabColor rgb="FFCCCCFF"/>
  </sheetPr>
  <dimension ref="A1:AE223"/>
  <sheetViews>
    <sheetView workbookViewId="0"/>
  </sheetViews>
  <sheetFormatPr defaultRowHeight="12.75" x14ac:dyDescent="0.2"/>
  <cols>
    <col min="1" max="1" width="5.7109375" customWidth="1"/>
    <col min="2" max="30" width="3.85546875" customWidth="1"/>
  </cols>
  <sheetData>
    <row r="1" spans="1:30" x14ac:dyDescent="0.2">
      <c r="A1" s="406" t="s">
        <v>3</v>
      </c>
      <c r="B1" t="s">
        <v>3</v>
      </c>
    </row>
    <row r="2" spans="1:30" x14ac:dyDescent="0.2">
      <c r="A2" t="s">
        <v>3</v>
      </c>
      <c r="N2" s="345"/>
      <c r="P2" s="345" t="s">
        <v>860</v>
      </c>
    </row>
    <row r="3" spans="1:30" x14ac:dyDescent="0.2">
      <c r="B3" s="355" t="s">
        <v>861</v>
      </c>
      <c r="C3" s="356" t="s">
        <v>862</v>
      </c>
      <c r="D3" s="356" t="s">
        <v>863</v>
      </c>
      <c r="E3" s="356" t="s">
        <v>864</v>
      </c>
      <c r="F3" s="356" t="s">
        <v>865</v>
      </c>
      <c r="G3" s="357"/>
      <c r="H3" s="356" t="s">
        <v>866</v>
      </c>
      <c r="I3" s="356" t="s">
        <v>867</v>
      </c>
      <c r="J3" s="356" t="s">
        <v>868</v>
      </c>
      <c r="K3" s="356" t="s">
        <v>869</v>
      </c>
      <c r="L3" s="356" t="s">
        <v>870</v>
      </c>
      <c r="M3" s="357"/>
      <c r="N3" s="356" t="s">
        <v>871</v>
      </c>
      <c r="O3" s="356" t="s">
        <v>872</v>
      </c>
      <c r="P3" s="358" t="s">
        <v>873</v>
      </c>
      <c r="Q3" s="356" t="s">
        <v>874</v>
      </c>
      <c r="R3" s="356" t="s">
        <v>875</v>
      </c>
      <c r="S3" s="357"/>
      <c r="T3" s="356" t="s">
        <v>876</v>
      </c>
      <c r="U3" s="356" t="s">
        <v>877</v>
      </c>
      <c r="V3" s="356" t="s">
        <v>878</v>
      </c>
      <c r="W3" s="356" t="s">
        <v>879</v>
      </c>
      <c r="X3" s="356" t="s">
        <v>880</v>
      </c>
      <c r="Y3" s="357"/>
      <c r="Z3" s="356" t="s">
        <v>881</v>
      </c>
      <c r="AA3" s="356" t="s">
        <v>882</v>
      </c>
      <c r="AB3" s="356" t="s">
        <v>883</v>
      </c>
      <c r="AC3" s="356" t="s">
        <v>884</v>
      </c>
      <c r="AD3" s="359" t="s">
        <v>885</v>
      </c>
    </row>
    <row r="4" spans="1:30" x14ac:dyDescent="0.2">
      <c r="B4" s="360" t="s">
        <v>864</v>
      </c>
      <c r="C4" s="77" t="s">
        <v>865</v>
      </c>
      <c r="D4" s="78" t="s">
        <v>861</v>
      </c>
      <c r="E4" s="78" t="s">
        <v>862</v>
      </c>
      <c r="F4" s="78" t="s">
        <v>863</v>
      </c>
      <c r="G4" s="361"/>
      <c r="H4" s="78" t="s">
        <v>869</v>
      </c>
      <c r="I4" s="78" t="s">
        <v>870</v>
      </c>
      <c r="J4" s="78" t="s">
        <v>866</v>
      </c>
      <c r="K4" s="78" t="s">
        <v>867</v>
      </c>
      <c r="L4" s="78" t="s">
        <v>868</v>
      </c>
      <c r="M4" s="361"/>
      <c r="N4" s="78" t="s">
        <v>874</v>
      </c>
      <c r="O4" s="78" t="s">
        <v>875</v>
      </c>
      <c r="P4" s="79" t="s">
        <v>871</v>
      </c>
      <c r="Q4" s="78" t="s">
        <v>872</v>
      </c>
      <c r="R4" s="78" t="s">
        <v>873</v>
      </c>
      <c r="S4" s="361"/>
      <c r="T4" s="78" t="s">
        <v>879</v>
      </c>
      <c r="U4" s="78" t="s">
        <v>880</v>
      </c>
      <c r="V4" s="78" t="s">
        <v>876</v>
      </c>
      <c r="W4" s="78" t="s">
        <v>877</v>
      </c>
      <c r="X4" s="78" t="s">
        <v>878</v>
      </c>
      <c r="Y4" s="361"/>
      <c r="Z4" s="78" t="s">
        <v>884</v>
      </c>
      <c r="AA4" s="78" t="s">
        <v>885</v>
      </c>
      <c r="AB4" s="78" t="s">
        <v>881</v>
      </c>
      <c r="AC4" s="80" t="s">
        <v>882</v>
      </c>
      <c r="AD4" s="362" t="s">
        <v>883</v>
      </c>
    </row>
    <row r="5" spans="1:30" x14ac:dyDescent="0.2">
      <c r="A5" s="211"/>
      <c r="B5" s="360" t="s">
        <v>862</v>
      </c>
      <c r="C5" s="78" t="s">
        <v>863</v>
      </c>
      <c r="D5" s="77" t="s">
        <v>864</v>
      </c>
      <c r="E5" s="78" t="s">
        <v>865</v>
      </c>
      <c r="F5" s="78" t="s">
        <v>861</v>
      </c>
      <c r="G5" s="361"/>
      <c r="H5" s="78" t="s">
        <v>867</v>
      </c>
      <c r="I5" s="78" t="s">
        <v>868</v>
      </c>
      <c r="J5" s="78" t="s">
        <v>869</v>
      </c>
      <c r="K5" s="78" t="s">
        <v>870</v>
      </c>
      <c r="L5" s="78" t="s">
        <v>866</v>
      </c>
      <c r="M5" s="361"/>
      <c r="N5" s="78" t="s">
        <v>872</v>
      </c>
      <c r="O5" s="78" t="s">
        <v>873</v>
      </c>
      <c r="P5" s="79" t="s">
        <v>874</v>
      </c>
      <c r="Q5" s="78" t="s">
        <v>875</v>
      </c>
      <c r="R5" s="78" t="s">
        <v>871</v>
      </c>
      <c r="S5" s="361"/>
      <c r="T5" s="78" t="s">
        <v>877</v>
      </c>
      <c r="U5" s="78" t="s">
        <v>878</v>
      </c>
      <c r="V5" s="78" t="s">
        <v>879</v>
      </c>
      <c r="W5" s="78" t="s">
        <v>880</v>
      </c>
      <c r="X5" s="78" t="s">
        <v>876</v>
      </c>
      <c r="Y5" s="361"/>
      <c r="Z5" s="78" t="s">
        <v>882</v>
      </c>
      <c r="AA5" s="78" t="s">
        <v>883</v>
      </c>
      <c r="AB5" s="80" t="s">
        <v>884</v>
      </c>
      <c r="AC5" s="78" t="s">
        <v>885</v>
      </c>
      <c r="AD5" s="362" t="s">
        <v>881</v>
      </c>
    </row>
    <row r="6" spans="1:30" x14ac:dyDescent="0.2">
      <c r="A6" s="211"/>
      <c r="B6" s="360" t="s">
        <v>865</v>
      </c>
      <c r="C6" s="78" t="s">
        <v>861</v>
      </c>
      <c r="D6" s="78" t="s">
        <v>862</v>
      </c>
      <c r="E6" s="77" t="s">
        <v>863</v>
      </c>
      <c r="F6" s="78" t="s">
        <v>864</v>
      </c>
      <c r="G6" s="361"/>
      <c r="H6" s="78" t="s">
        <v>870</v>
      </c>
      <c r="I6" s="78" t="s">
        <v>866</v>
      </c>
      <c r="J6" s="78" t="s">
        <v>867</v>
      </c>
      <c r="K6" s="78" t="s">
        <v>868</v>
      </c>
      <c r="L6" s="78" t="s">
        <v>869</v>
      </c>
      <c r="M6" s="361"/>
      <c r="N6" s="78" t="s">
        <v>875</v>
      </c>
      <c r="O6" s="78" t="s">
        <v>871</v>
      </c>
      <c r="P6" s="79" t="s">
        <v>872</v>
      </c>
      <c r="Q6" s="78" t="s">
        <v>873</v>
      </c>
      <c r="R6" s="78" t="s">
        <v>874</v>
      </c>
      <c r="S6" s="361"/>
      <c r="T6" s="78" t="s">
        <v>880</v>
      </c>
      <c r="U6" s="78" t="s">
        <v>876</v>
      </c>
      <c r="V6" s="78" t="s">
        <v>877</v>
      </c>
      <c r="W6" s="78" t="s">
        <v>878</v>
      </c>
      <c r="X6" s="78" t="s">
        <v>879</v>
      </c>
      <c r="Y6" s="361"/>
      <c r="Z6" s="78" t="s">
        <v>885</v>
      </c>
      <c r="AA6" s="80" t="s">
        <v>881</v>
      </c>
      <c r="AB6" s="78" t="s">
        <v>882</v>
      </c>
      <c r="AC6" s="78" t="s">
        <v>883</v>
      </c>
      <c r="AD6" s="362" t="s">
        <v>884</v>
      </c>
    </row>
    <row r="7" spans="1:30" x14ac:dyDescent="0.2">
      <c r="A7" s="211"/>
      <c r="B7" s="360" t="s">
        <v>863</v>
      </c>
      <c r="C7" s="78" t="s">
        <v>864</v>
      </c>
      <c r="D7" s="78" t="s">
        <v>865</v>
      </c>
      <c r="E7" s="78" t="s">
        <v>861</v>
      </c>
      <c r="F7" s="77" t="s">
        <v>862</v>
      </c>
      <c r="G7" s="361"/>
      <c r="H7" s="78" t="s">
        <v>868</v>
      </c>
      <c r="I7" s="78" t="s">
        <v>869</v>
      </c>
      <c r="J7" s="78" t="s">
        <v>870</v>
      </c>
      <c r="K7" s="78" t="s">
        <v>866</v>
      </c>
      <c r="L7" s="78" t="s">
        <v>867</v>
      </c>
      <c r="M7" s="361"/>
      <c r="N7" s="78" t="s">
        <v>873</v>
      </c>
      <c r="O7" s="78" t="s">
        <v>874</v>
      </c>
      <c r="P7" s="79" t="s">
        <v>875</v>
      </c>
      <c r="Q7" s="78" t="s">
        <v>871</v>
      </c>
      <c r="R7" s="78" t="s">
        <v>872</v>
      </c>
      <c r="S7" s="361"/>
      <c r="T7" s="78" t="s">
        <v>878</v>
      </c>
      <c r="U7" s="78" t="s">
        <v>879</v>
      </c>
      <c r="V7" s="78" t="s">
        <v>880</v>
      </c>
      <c r="W7" s="78" t="s">
        <v>876</v>
      </c>
      <c r="X7" s="78" t="s">
        <v>877</v>
      </c>
      <c r="Y7" s="361"/>
      <c r="Z7" s="80" t="s">
        <v>883</v>
      </c>
      <c r="AA7" s="78" t="s">
        <v>884</v>
      </c>
      <c r="AB7" s="78" t="s">
        <v>885</v>
      </c>
      <c r="AC7" s="78" t="s">
        <v>881</v>
      </c>
      <c r="AD7" s="362" t="s">
        <v>882</v>
      </c>
    </row>
    <row r="8" spans="1:30" x14ac:dyDescent="0.2">
      <c r="A8" s="211"/>
      <c r="B8" s="363"/>
      <c r="C8" s="361"/>
      <c r="D8" s="361"/>
      <c r="E8" s="361"/>
      <c r="F8" s="361"/>
      <c r="G8" s="361"/>
      <c r="H8" s="361"/>
      <c r="I8" s="361"/>
      <c r="J8" s="361"/>
      <c r="K8" s="361"/>
      <c r="L8" s="361"/>
      <c r="M8" s="361"/>
      <c r="N8" s="361"/>
      <c r="O8" s="361"/>
      <c r="P8" s="361"/>
      <c r="Q8" s="361"/>
      <c r="R8" s="361"/>
      <c r="S8" s="361"/>
      <c r="T8" s="361"/>
      <c r="U8" s="361"/>
      <c r="V8" s="361"/>
      <c r="W8" s="361"/>
      <c r="X8" s="361"/>
      <c r="Y8" s="361"/>
      <c r="Z8" s="361"/>
      <c r="AA8" s="361"/>
      <c r="AB8" s="361"/>
      <c r="AC8" s="361"/>
      <c r="AD8" s="364"/>
    </row>
    <row r="9" spans="1:30" x14ac:dyDescent="0.2">
      <c r="A9" s="211"/>
      <c r="B9" s="360" t="s">
        <v>876</v>
      </c>
      <c r="C9" s="78" t="s">
        <v>877</v>
      </c>
      <c r="D9" s="78" t="s">
        <v>878</v>
      </c>
      <c r="E9" s="78" t="s">
        <v>879</v>
      </c>
      <c r="F9" s="78" t="s">
        <v>880</v>
      </c>
      <c r="G9" s="361"/>
      <c r="H9" s="77" t="s">
        <v>881</v>
      </c>
      <c r="I9" s="78" t="s">
        <v>882</v>
      </c>
      <c r="J9" s="78" t="s">
        <v>883</v>
      </c>
      <c r="K9" s="78" t="s">
        <v>884</v>
      </c>
      <c r="L9" s="78" t="s">
        <v>885</v>
      </c>
      <c r="M9" s="361"/>
      <c r="N9" s="78" t="s">
        <v>861</v>
      </c>
      <c r="O9" s="78" t="s">
        <v>862</v>
      </c>
      <c r="P9" s="79" t="s">
        <v>863</v>
      </c>
      <c r="Q9" s="78" t="s">
        <v>864</v>
      </c>
      <c r="R9" s="78" t="s">
        <v>865</v>
      </c>
      <c r="S9" s="361"/>
      <c r="T9" s="78" t="s">
        <v>866</v>
      </c>
      <c r="U9" s="78" t="s">
        <v>867</v>
      </c>
      <c r="V9" s="78" t="s">
        <v>868</v>
      </c>
      <c r="W9" s="78" t="s">
        <v>869</v>
      </c>
      <c r="X9" s="80" t="s">
        <v>870</v>
      </c>
      <c r="Y9" s="361"/>
      <c r="Z9" s="78" t="s">
        <v>871</v>
      </c>
      <c r="AA9" s="78" t="s">
        <v>872</v>
      </c>
      <c r="AB9" s="78" t="s">
        <v>873</v>
      </c>
      <c r="AC9" s="78" t="s">
        <v>874</v>
      </c>
      <c r="AD9" s="362" t="s">
        <v>875</v>
      </c>
    </row>
    <row r="10" spans="1:30" x14ac:dyDescent="0.2">
      <c r="A10" s="211"/>
      <c r="B10" s="360" t="s">
        <v>879</v>
      </c>
      <c r="C10" s="78" t="s">
        <v>880</v>
      </c>
      <c r="D10" s="78" t="s">
        <v>876</v>
      </c>
      <c r="E10" s="78" t="s">
        <v>877</v>
      </c>
      <c r="F10" s="78" t="s">
        <v>878</v>
      </c>
      <c r="G10" s="361"/>
      <c r="H10" s="78" t="s">
        <v>884</v>
      </c>
      <c r="I10" s="77" t="s">
        <v>885</v>
      </c>
      <c r="J10" s="78" t="s">
        <v>881</v>
      </c>
      <c r="K10" s="78" t="s">
        <v>882</v>
      </c>
      <c r="L10" s="78" t="s">
        <v>883</v>
      </c>
      <c r="M10" s="361"/>
      <c r="N10" s="78" t="s">
        <v>864</v>
      </c>
      <c r="O10" s="78" t="s">
        <v>865</v>
      </c>
      <c r="P10" s="79" t="s">
        <v>861</v>
      </c>
      <c r="Q10" s="78" t="s">
        <v>862</v>
      </c>
      <c r="R10" s="78" t="s">
        <v>863</v>
      </c>
      <c r="S10" s="361"/>
      <c r="T10" s="78" t="s">
        <v>869</v>
      </c>
      <c r="U10" s="78" t="s">
        <v>870</v>
      </c>
      <c r="V10" s="78" t="s">
        <v>866</v>
      </c>
      <c r="W10" s="80" t="s">
        <v>867</v>
      </c>
      <c r="X10" s="78" t="s">
        <v>868</v>
      </c>
      <c r="Y10" s="361"/>
      <c r="Z10" s="78" t="s">
        <v>874</v>
      </c>
      <c r="AA10" s="78" t="s">
        <v>875</v>
      </c>
      <c r="AB10" s="78" t="s">
        <v>871</v>
      </c>
      <c r="AC10" s="78" t="s">
        <v>872</v>
      </c>
      <c r="AD10" s="362" t="s">
        <v>873</v>
      </c>
    </row>
    <row r="11" spans="1:30" x14ac:dyDescent="0.2">
      <c r="A11" s="211"/>
      <c r="B11" s="360" t="s">
        <v>877</v>
      </c>
      <c r="C11" s="78" t="s">
        <v>878</v>
      </c>
      <c r="D11" s="78" t="s">
        <v>879</v>
      </c>
      <c r="E11" s="78" t="s">
        <v>880</v>
      </c>
      <c r="F11" s="78" t="s">
        <v>876</v>
      </c>
      <c r="G11" s="361"/>
      <c r="H11" s="78" t="s">
        <v>882</v>
      </c>
      <c r="I11" s="78" t="s">
        <v>883</v>
      </c>
      <c r="J11" s="77" t="s">
        <v>884</v>
      </c>
      <c r="K11" s="78" t="s">
        <v>885</v>
      </c>
      <c r="L11" s="78" t="s">
        <v>881</v>
      </c>
      <c r="M11" s="361"/>
      <c r="N11" s="78" t="s">
        <v>862</v>
      </c>
      <c r="O11" s="78" t="s">
        <v>863</v>
      </c>
      <c r="P11" s="79" t="s">
        <v>864</v>
      </c>
      <c r="Q11" s="78" t="s">
        <v>865</v>
      </c>
      <c r="R11" s="78" t="s">
        <v>861</v>
      </c>
      <c r="S11" s="361"/>
      <c r="T11" s="78" t="s">
        <v>867</v>
      </c>
      <c r="U11" s="78" t="s">
        <v>868</v>
      </c>
      <c r="V11" s="80" t="s">
        <v>869</v>
      </c>
      <c r="W11" s="78" t="s">
        <v>870</v>
      </c>
      <c r="X11" s="78" t="s">
        <v>866</v>
      </c>
      <c r="Y11" s="361"/>
      <c r="Z11" s="78" t="s">
        <v>872</v>
      </c>
      <c r="AA11" s="78" t="s">
        <v>873</v>
      </c>
      <c r="AB11" s="78" t="s">
        <v>874</v>
      </c>
      <c r="AC11" s="78" t="s">
        <v>875</v>
      </c>
      <c r="AD11" s="362" t="s">
        <v>871</v>
      </c>
    </row>
    <row r="12" spans="1:30" x14ac:dyDescent="0.2">
      <c r="A12" s="211"/>
      <c r="B12" s="360" t="s">
        <v>880</v>
      </c>
      <c r="C12" s="78" t="s">
        <v>876</v>
      </c>
      <c r="D12" s="78" t="s">
        <v>877</v>
      </c>
      <c r="E12" s="78" t="s">
        <v>878</v>
      </c>
      <c r="F12" s="78" t="s">
        <v>879</v>
      </c>
      <c r="G12" s="361"/>
      <c r="H12" s="78" t="s">
        <v>885</v>
      </c>
      <c r="I12" s="78" t="s">
        <v>881</v>
      </c>
      <c r="J12" s="78" t="s">
        <v>882</v>
      </c>
      <c r="K12" s="77" t="s">
        <v>883</v>
      </c>
      <c r="L12" s="78" t="s">
        <v>884</v>
      </c>
      <c r="M12" s="361"/>
      <c r="N12" s="78" t="s">
        <v>865</v>
      </c>
      <c r="O12" s="78" t="s">
        <v>861</v>
      </c>
      <c r="P12" s="79" t="s">
        <v>862</v>
      </c>
      <c r="Q12" s="78" t="s">
        <v>863</v>
      </c>
      <c r="R12" s="78" t="s">
        <v>864</v>
      </c>
      <c r="S12" s="361"/>
      <c r="T12" s="78" t="s">
        <v>870</v>
      </c>
      <c r="U12" s="80" t="s">
        <v>866</v>
      </c>
      <c r="V12" s="78" t="s">
        <v>867</v>
      </c>
      <c r="W12" s="78" t="s">
        <v>868</v>
      </c>
      <c r="X12" s="78" t="s">
        <v>869</v>
      </c>
      <c r="Y12" s="361"/>
      <c r="Z12" s="78" t="s">
        <v>875</v>
      </c>
      <c r="AA12" s="78" t="s">
        <v>871</v>
      </c>
      <c r="AB12" s="78" t="s">
        <v>872</v>
      </c>
      <c r="AC12" s="78" t="s">
        <v>873</v>
      </c>
      <c r="AD12" s="362" t="s">
        <v>874</v>
      </c>
    </row>
    <row r="13" spans="1:30" x14ac:dyDescent="0.2">
      <c r="A13" s="211"/>
      <c r="B13" s="360" t="s">
        <v>878</v>
      </c>
      <c r="C13" s="78" t="s">
        <v>879</v>
      </c>
      <c r="D13" s="78" t="s">
        <v>880</v>
      </c>
      <c r="E13" s="78" t="s">
        <v>876</v>
      </c>
      <c r="F13" s="78" t="s">
        <v>877</v>
      </c>
      <c r="G13" s="361"/>
      <c r="H13" s="78" t="s">
        <v>883</v>
      </c>
      <c r="I13" s="78" t="s">
        <v>884</v>
      </c>
      <c r="J13" s="78" t="s">
        <v>885</v>
      </c>
      <c r="K13" s="78" t="s">
        <v>881</v>
      </c>
      <c r="L13" s="77" t="s">
        <v>882</v>
      </c>
      <c r="M13" s="361"/>
      <c r="N13" s="78" t="s">
        <v>863</v>
      </c>
      <c r="O13" s="78" t="s">
        <v>864</v>
      </c>
      <c r="P13" s="79" t="s">
        <v>865</v>
      </c>
      <c r="Q13" s="78" t="s">
        <v>861</v>
      </c>
      <c r="R13" s="78" t="s">
        <v>862</v>
      </c>
      <c r="S13" s="361"/>
      <c r="T13" s="80" t="s">
        <v>868</v>
      </c>
      <c r="U13" s="78" t="s">
        <v>869</v>
      </c>
      <c r="V13" s="78" t="s">
        <v>870</v>
      </c>
      <c r="W13" s="78" t="s">
        <v>866</v>
      </c>
      <c r="X13" s="78" t="s">
        <v>867</v>
      </c>
      <c r="Y13" s="361"/>
      <c r="Z13" s="78" t="s">
        <v>873</v>
      </c>
      <c r="AA13" s="78" t="s">
        <v>874</v>
      </c>
      <c r="AB13" s="78" t="s">
        <v>875</v>
      </c>
      <c r="AC13" s="78" t="s">
        <v>871</v>
      </c>
      <c r="AD13" s="362" t="s">
        <v>872</v>
      </c>
    </row>
    <row r="14" spans="1:30" x14ac:dyDescent="0.2">
      <c r="A14" s="211"/>
      <c r="B14" s="363"/>
      <c r="C14" s="361"/>
      <c r="D14" s="361"/>
      <c r="E14" s="361"/>
      <c r="F14" s="361"/>
      <c r="G14" s="361"/>
      <c r="H14" s="361"/>
      <c r="I14" s="361"/>
      <c r="J14" s="361"/>
      <c r="K14" s="361"/>
      <c r="L14" s="361"/>
      <c r="M14" s="361"/>
      <c r="N14" s="361"/>
      <c r="O14" s="361"/>
      <c r="P14" s="361"/>
      <c r="Q14" s="361"/>
      <c r="R14" s="361"/>
      <c r="S14" s="361"/>
      <c r="T14" s="361"/>
      <c r="U14" s="361"/>
      <c r="V14" s="361"/>
      <c r="W14" s="361"/>
      <c r="X14" s="361"/>
      <c r="Y14" s="361"/>
      <c r="Z14" s="361"/>
      <c r="AA14" s="361"/>
      <c r="AB14" s="361"/>
      <c r="AC14" s="361"/>
      <c r="AD14" s="364"/>
    </row>
    <row r="15" spans="1:30" x14ac:dyDescent="0.2">
      <c r="A15" s="211"/>
      <c r="B15" s="360" t="s">
        <v>866</v>
      </c>
      <c r="C15" s="78" t="s">
        <v>867</v>
      </c>
      <c r="D15" s="78" t="s">
        <v>868</v>
      </c>
      <c r="E15" s="78" t="s">
        <v>869</v>
      </c>
      <c r="F15" s="78" t="s">
        <v>870</v>
      </c>
      <c r="G15" s="361"/>
      <c r="H15" s="78" t="s">
        <v>871</v>
      </c>
      <c r="I15" s="78" t="s">
        <v>872</v>
      </c>
      <c r="J15" s="78" t="s">
        <v>873</v>
      </c>
      <c r="K15" s="78" t="s">
        <v>874</v>
      </c>
      <c r="L15" s="78" t="s">
        <v>875</v>
      </c>
      <c r="M15" s="361"/>
      <c r="N15" s="77" t="s">
        <v>876</v>
      </c>
      <c r="O15" s="78" t="s">
        <v>877</v>
      </c>
      <c r="P15" s="79" t="s">
        <v>878</v>
      </c>
      <c r="Q15" s="78" t="s">
        <v>879</v>
      </c>
      <c r="R15" s="80" t="s">
        <v>880</v>
      </c>
      <c r="S15" s="361"/>
      <c r="T15" s="78" t="s">
        <v>881</v>
      </c>
      <c r="U15" s="78" t="s">
        <v>882</v>
      </c>
      <c r="V15" s="78" t="s">
        <v>883</v>
      </c>
      <c r="W15" s="78" t="s">
        <v>884</v>
      </c>
      <c r="X15" s="78" t="s">
        <v>885</v>
      </c>
      <c r="Y15" s="361"/>
      <c r="Z15" s="78" t="s">
        <v>861</v>
      </c>
      <c r="AA15" s="78" t="s">
        <v>862</v>
      </c>
      <c r="AB15" s="78" t="s">
        <v>863</v>
      </c>
      <c r="AC15" s="78" t="s">
        <v>864</v>
      </c>
      <c r="AD15" s="362" t="s">
        <v>865</v>
      </c>
    </row>
    <row r="16" spans="1:30" x14ac:dyDescent="0.2">
      <c r="A16" s="211"/>
      <c r="B16" s="360" t="s">
        <v>869</v>
      </c>
      <c r="C16" s="78" t="s">
        <v>870</v>
      </c>
      <c r="D16" s="78" t="s">
        <v>866</v>
      </c>
      <c r="E16" s="78" t="s">
        <v>867</v>
      </c>
      <c r="F16" s="78" t="s">
        <v>868</v>
      </c>
      <c r="G16" s="361"/>
      <c r="H16" s="78" t="s">
        <v>874</v>
      </c>
      <c r="I16" s="78" t="s">
        <v>875</v>
      </c>
      <c r="J16" s="78" t="s">
        <v>871</v>
      </c>
      <c r="K16" s="78" t="s">
        <v>872</v>
      </c>
      <c r="L16" s="78" t="s">
        <v>873</v>
      </c>
      <c r="M16" s="361"/>
      <c r="N16" s="78" t="s">
        <v>879</v>
      </c>
      <c r="O16" s="77" t="s">
        <v>880</v>
      </c>
      <c r="P16" s="79" t="s">
        <v>876</v>
      </c>
      <c r="Q16" s="80" t="s">
        <v>877</v>
      </c>
      <c r="R16" s="78" t="s">
        <v>878</v>
      </c>
      <c r="S16" s="361"/>
      <c r="T16" s="78" t="s">
        <v>884</v>
      </c>
      <c r="U16" s="78" t="s">
        <v>885</v>
      </c>
      <c r="V16" s="78" t="s">
        <v>881</v>
      </c>
      <c r="W16" s="78" t="s">
        <v>882</v>
      </c>
      <c r="X16" s="78" t="s">
        <v>883</v>
      </c>
      <c r="Y16" s="361"/>
      <c r="Z16" s="78" t="s">
        <v>864</v>
      </c>
      <c r="AA16" s="78" t="s">
        <v>865</v>
      </c>
      <c r="AB16" s="78" t="s">
        <v>861</v>
      </c>
      <c r="AC16" s="78" t="s">
        <v>862</v>
      </c>
      <c r="AD16" s="362" t="s">
        <v>863</v>
      </c>
    </row>
    <row r="17" spans="1:30" x14ac:dyDescent="0.2">
      <c r="A17" s="211"/>
      <c r="B17" s="365" t="s">
        <v>867</v>
      </c>
      <c r="C17" s="114" t="s">
        <v>868</v>
      </c>
      <c r="D17" s="114" t="s">
        <v>869</v>
      </c>
      <c r="E17" s="114" t="s">
        <v>870</v>
      </c>
      <c r="F17" s="114" t="s">
        <v>866</v>
      </c>
      <c r="G17" s="361"/>
      <c r="H17" s="114" t="s">
        <v>872</v>
      </c>
      <c r="I17" s="114" t="s">
        <v>873</v>
      </c>
      <c r="J17" s="114" t="s">
        <v>874</v>
      </c>
      <c r="K17" s="114" t="s">
        <v>875</v>
      </c>
      <c r="L17" s="114" t="s">
        <v>871</v>
      </c>
      <c r="M17" s="361"/>
      <c r="N17" s="114" t="s">
        <v>877</v>
      </c>
      <c r="O17" s="114" t="s">
        <v>878</v>
      </c>
      <c r="P17" s="77" t="s">
        <v>879</v>
      </c>
      <c r="Q17" s="114" t="s">
        <v>880</v>
      </c>
      <c r="R17" s="114" t="s">
        <v>876</v>
      </c>
      <c r="S17" s="361"/>
      <c r="T17" s="114" t="s">
        <v>882</v>
      </c>
      <c r="U17" s="114" t="s">
        <v>883</v>
      </c>
      <c r="V17" s="114" t="s">
        <v>884</v>
      </c>
      <c r="W17" s="114" t="s">
        <v>885</v>
      </c>
      <c r="X17" s="114" t="s">
        <v>881</v>
      </c>
      <c r="Y17" s="361"/>
      <c r="Z17" s="114" t="s">
        <v>862</v>
      </c>
      <c r="AA17" s="114" t="s">
        <v>863</v>
      </c>
      <c r="AB17" s="114" t="s">
        <v>864</v>
      </c>
      <c r="AC17" s="114" t="s">
        <v>865</v>
      </c>
      <c r="AD17" s="366" t="s">
        <v>861</v>
      </c>
    </row>
    <row r="18" spans="1:30" x14ac:dyDescent="0.2">
      <c r="A18" s="211"/>
      <c r="B18" s="360" t="s">
        <v>870</v>
      </c>
      <c r="C18" s="78" t="s">
        <v>866</v>
      </c>
      <c r="D18" s="78" t="s">
        <v>867</v>
      </c>
      <c r="E18" s="78" t="s">
        <v>868</v>
      </c>
      <c r="F18" s="78" t="s">
        <v>869</v>
      </c>
      <c r="G18" s="361"/>
      <c r="H18" s="78" t="s">
        <v>875</v>
      </c>
      <c r="I18" s="78" t="s">
        <v>871</v>
      </c>
      <c r="J18" s="78" t="s">
        <v>872</v>
      </c>
      <c r="K18" s="78" t="s">
        <v>873</v>
      </c>
      <c r="L18" s="78" t="s">
        <v>874</v>
      </c>
      <c r="M18" s="361"/>
      <c r="N18" s="78" t="s">
        <v>880</v>
      </c>
      <c r="O18" s="80" t="s">
        <v>876</v>
      </c>
      <c r="P18" s="79" t="s">
        <v>877</v>
      </c>
      <c r="Q18" s="77" t="s">
        <v>878</v>
      </c>
      <c r="R18" s="78" t="s">
        <v>879</v>
      </c>
      <c r="S18" s="361"/>
      <c r="T18" s="78" t="s">
        <v>885</v>
      </c>
      <c r="U18" s="78" t="s">
        <v>881</v>
      </c>
      <c r="V18" s="78" t="s">
        <v>882</v>
      </c>
      <c r="W18" s="78" t="s">
        <v>883</v>
      </c>
      <c r="X18" s="78" t="s">
        <v>884</v>
      </c>
      <c r="Y18" s="361"/>
      <c r="Z18" s="78" t="s">
        <v>865</v>
      </c>
      <c r="AA18" s="78" t="s">
        <v>861</v>
      </c>
      <c r="AB18" s="78" t="s">
        <v>862</v>
      </c>
      <c r="AC18" s="78" t="s">
        <v>863</v>
      </c>
      <c r="AD18" s="362" t="s">
        <v>864</v>
      </c>
    </row>
    <row r="19" spans="1:30" x14ac:dyDescent="0.2">
      <c r="A19" s="211"/>
      <c r="B19" s="360" t="s">
        <v>868</v>
      </c>
      <c r="C19" s="78" t="s">
        <v>869</v>
      </c>
      <c r="D19" s="78" t="s">
        <v>870</v>
      </c>
      <c r="E19" s="78" t="s">
        <v>866</v>
      </c>
      <c r="F19" s="78" t="s">
        <v>867</v>
      </c>
      <c r="G19" s="361"/>
      <c r="H19" s="78" t="s">
        <v>873</v>
      </c>
      <c r="I19" s="78" t="s">
        <v>874</v>
      </c>
      <c r="J19" s="78" t="s">
        <v>875</v>
      </c>
      <c r="K19" s="78" t="s">
        <v>871</v>
      </c>
      <c r="L19" s="78" t="s">
        <v>872</v>
      </c>
      <c r="M19" s="361"/>
      <c r="N19" s="80" t="s">
        <v>878</v>
      </c>
      <c r="O19" s="78" t="s">
        <v>879</v>
      </c>
      <c r="P19" s="79" t="s">
        <v>880</v>
      </c>
      <c r="Q19" s="78" t="s">
        <v>876</v>
      </c>
      <c r="R19" s="77" t="s">
        <v>877</v>
      </c>
      <c r="S19" s="361"/>
      <c r="T19" s="78" t="s">
        <v>883</v>
      </c>
      <c r="U19" s="78" t="s">
        <v>884</v>
      </c>
      <c r="V19" s="78" t="s">
        <v>885</v>
      </c>
      <c r="W19" s="78" t="s">
        <v>881</v>
      </c>
      <c r="X19" s="78" t="s">
        <v>882</v>
      </c>
      <c r="Y19" s="361"/>
      <c r="Z19" s="78" t="s">
        <v>863</v>
      </c>
      <c r="AA19" s="78" t="s">
        <v>864</v>
      </c>
      <c r="AB19" s="78" t="s">
        <v>865</v>
      </c>
      <c r="AC19" s="78" t="s">
        <v>861</v>
      </c>
      <c r="AD19" s="362" t="s">
        <v>862</v>
      </c>
    </row>
    <row r="20" spans="1:30" x14ac:dyDescent="0.2">
      <c r="A20" s="211"/>
      <c r="B20" s="363"/>
      <c r="C20" s="361"/>
      <c r="D20" s="361"/>
      <c r="E20" s="361"/>
      <c r="F20" s="361"/>
      <c r="G20" s="361"/>
      <c r="H20" s="361"/>
      <c r="I20" s="361"/>
      <c r="J20" s="361"/>
      <c r="K20" s="361"/>
      <c r="L20" s="361"/>
      <c r="M20" s="361"/>
      <c r="N20" s="361"/>
      <c r="O20" s="361"/>
      <c r="P20" s="361"/>
      <c r="Q20" s="361"/>
      <c r="R20" s="361"/>
      <c r="S20" s="361"/>
      <c r="T20" s="361"/>
      <c r="U20" s="361"/>
      <c r="V20" s="361"/>
      <c r="W20" s="361"/>
      <c r="X20" s="361"/>
      <c r="Y20" s="361"/>
      <c r="Z20" s="361"/>
      <c r="AA20" s="361"/>
      <c r="AB20" s="361"/>
      <c r="AC20" s="361"/>
      <c r="AD20" s="364"/>
    </row>
    <row r="21" spans="1:30" x14ac:dyDescent="0.2">
      <c r="A21" s="211"/>
      <c r="B21" s="360" t="s">
        <v>881</v>
      </c>
      <c r="C21" s="78" t="s">
        <v>882</v>
      </c>
      <c r="D21" s="78" t="s">
        <v>883</v>
      </c>
      <c r="E21" s="78" t="s">
        <v>884</v>
      </c>
      <c r="F21" s="78" t="s">
        <v>885</v>
      </c>
      <c r="G21" s="361"/>
      <c r="H21" s="78" t="s">
        <v>861</v>
      </c>
      <c r="I21" s="78" t="s">
        <v>862</v>
      </c>
      <c r="J21" s="78" t="s">
        <v>863</v>
      </c>
      <c r="K21" s="78" t="s">
        <v>864</v>
      </c>
      <c r="L21" s="80" t="s">
        <v>865</v>
      </c>
      <c r="M21" s="361"/>
      <c r="N21" s="78" t="s">
        <v>866</v>
      </c>
      <c r="O21" s="78" t="s">
        <v>867</v>
      </c>
      <c r="P21" s="79" t="s">
        <v>868</v>
      </c>
      <c r="Q21" s="78" t="s">
        <v>869</v>
      </c>
      <c r="R21" s="78" t="s">
        <v>870</v>
      </c>
      <c r="S21" s="361"/>
      <c r="T21" s="77" t="s">
        <v>871</v>
      </c>
      <c r="U21" s="78" t="s">
        <v>872</v>
      </c>
      <c r="V21" s="78" t="s">
        <v>873</v>
      </c>
      <c r="W21" s="78" t="s">
        <v>874</v>
      </c>
      <c r="X21" s="78" t="s">
        <v>875</v>
      </c>
      <c r="Y21" s="361"/>
      <c r="Z21" s="78" t="s">
        <v>876</v>
      </c>
      <c r="AA21" s="78" t="s">
        <v>877</v>
      </c>
      <c r="AB21" s="78" t="s">
        <v>878</v>
      </c>
      <c r="AC21" s="78" t="s">
        <v>879</v>
      </c>
      <c r="AD21" s="362" t="s">
        <v>880</v>
      </c>
    </row>
    <row r="22" spans="1:30" x14ac:dyDescent="0.2">
      <c r="A22" s="211"/>
      <c r="B22" s="360" t="s">
        <v>884</v>
      </c>
      <c r="C22" s="78" t="s">
        <v>885</v>
      </c>
      <c r="D22" s="78" t="s">
        <v>881</v>
      </c>
      <c r="E22" s="78" t="s">
        <v>882</v>
      </c>
      <c r="F22" s="78" t="s">
        <v>883</v>
      </c>
      <c r="G22" s="361"/>
      <c r="H22" s="78" t="s">
        <v>864</v>
      </c>
      <c r="I22" s="78" t="s">
        <v>865</v>
      </c>
      <c r="J22" s="78" t="s">
        <v>861</v>
      </c>
      <c r="K22" s="80" t="s">
        <v>862</v>
      </c>
      <c r="L22" s="78" t="s">
        <v>863</v>
      </c>
      <c r="M22" s="361"/>
      <c r="N22" s="78" t="s">
        <v>869</v>
      </c>
      <c r="O22" s="78" t="s">
        <v>870</v>
      </c>
      <c r="P22" s="79" t="s">
        <v>866</v>
      </c>
      <c r="Q22" s="78" t="s">
        <v>867</v>
      </c>
      <c r="R22" s="78" t="s">
        <v>868</v>
      </c>
      <c r="S22" s="361"/>
      <c r="T22" s="78" t="s">
        <v>874</v>
      </c>
      <c r="U22" s="77" t="s">
        <v>875</v>
      </c>
      <c r="V22" s="78" t="s">
        <v>871</v>
      </c>
      <c r="W22" s="78" t="s">
        <v>872</v>
      </c>
      <c r="X22" s="78" t="s">
        <v>873</v>
      </c>
      <c r="Y22" s="361"/>
      <c r="Z22" s="78" t="s">
        <v>879</v>
      </c>
      <c r="AA22" s="78" t="s">
        <v>880</v>
      </c>
      <c r="AB22" s="78" t="s">
        <v>876</v>
      </c>
      <c r="AC22" s="78" t="s">
        <v>877</v>
      </c>
      <c r="AD22" s="362" t="s">
        <v>878</v>
      </c>
    </row>
    <row r="23" spans="1:30" x14ac:dyDescent="0.2">
      <c r="A23" s="211"/>
      <c r="B23" s="360" t="s">
        <v>882</v>
      </c>
      <c r="C23" s="78" t="s">
        <v>883</v>
      </c>
      <c r="D23" s="78" t="s">
        <v>884</v>
      </c>
      <c r="E23" s="78" t="s">
        <v>885</v>
      </c>
      <c r="F23" s="78" t="s">
        <v>881</v>
      </c>
      <c r="G23" s="361"/>
      <c r="H23" s="78" t="s">
        <v>862</v>
      </c>
      <c r="I23" s="78" t="s">
        <v>863</v>
      </c>
      <c r="J23" s="80" t="s">
        <v>864</v>
      </c>
      <c r="K23" s="78" t="s">
        <v>865</v>
      </c>
      <c r="L23" s="78" t="s">
        <v>861</v>
      </c>
      <c r="M23" s="361"/>
      <c r="N23" s="78" t="s">
        <v>867</v>
      </c>
      <c r="O23" s="78" t="s">
        <v>868</v>
      </c>
      <c r="P23" s="79" t="s">
        <v>869</v>
      </c>
      <c r="Q23" s="78" t="s">
        <v>870</v>
      </c>
      <c r="R23" s="78" t="s">
        <v>866</v>
      </c>
      <c r="S23" s="361"/>
      <c r="T23" s="78" t="s">
        <v>872</v>
      </c>
      <c r="U23" s="78" t="s">
        <v>873</v>
      </c>
      <c r="V23" s="77" t="s">
        <v>874</v>
      </c>
      <c r="W23" s="78" t="s">
        <v>875</v>
      </c>
      <c r="X23" s="78" t="s">
        <v>871</v>
      </c>
      <c r="Y23" s="361"/>
      <c r="Z23" s="78" t="s">
        <v>877</v>
      </c>
      <c r="AA23" s="78" t="s">
        <v>878</v>
      </c>
      <c r="AB23" s="78" t="s">
        <v>879</v>
      </c>
      <c r="AC23" s="78" t="s">
        <v>880</v>
      </c>
      <c r="AD23" s="362" t="s">
        <v>876</v>
      </c>
    </row>
    <row r="24" spans="1:30" x14ac:dyDescent="0.2">
      <c r="A24" s="211"/>
      <c r="B24" s="360" t="s">
        <v>885</v>
      </c>
      <c r="C24" s="78" t="s">
        <v>881</v>
      </c>
      <c r="D24" s="78" t="s">
        <v>882</v>
      </c>
      <c r="E24" s="78" t="s">
        <v>883</v>
      </c>
      <c r="F24" s="78" t="s">
        <v>884</v>
      </c>
      <c r="G24" s="361"/>
      <c r="H24" s="78" t="s">
        <v>865</v>
      </c>
      <c r="I24" s="80" t="s">
        <v>861</v>
      </c>
      <c r="J24" s="78" t="s">
        <v>862</v>
      </c>
      <c r="K24" s="78" t="s">
        <v>863</v>
      </c>
      <c r="L24" s="78" t="s">
        <v>864</v>
      </c>
      <c r="M24" s="361"/>
      <c r="N24" s="78" t="s">
        <v>870</v>
      </c>
      <c r="O24" s="78" t="s">
        <v>866</v>
      </c>
      <c r="P24" s="79" t="s">
        <v>867</v>
      </c>
      <c r="Q24" s="78" t="s">
        <v>868</v>
      </c>
      <c r="R24" s="78" t="s">
        <v>869</v>
      </c>
      <c r="S24" s="361"/>
      <c r="T24" s="78" t="s">
        <v>875</v>
      </c>
      <c r="U24" s="78" t="s">
        <v>871</v>
      </c>
      <c r="V24" s="78" t="s">
        <v>872</v>
      </c>
      <c r="W24" s="77" t="s">
        <v>873</v>
      </c>
      <c r="X24" s="78" t="s">
        <v>874</v>
      </c>
      <c r="Y24" s="361"/>
      <c r="Z24" s="78" t="s">
        <v>880</v>
      </c>
      <c r="AA24" s="78" t="s">
        <v>876</v>
      </c>
      <c r="AB24" s="78" t="s">
        <v>877</v>
      </c>
      <c r="AC24" s="78" t="s">
        <v>878</v>
      </c>
      <c r="AD24" s="362" t="s">
        <v>879</v>
      </c>
    </row>
    <row r="25" spans="1:30" x14ac:dyDescent="0.2">
      <c r="A25" s="211"/>
      <c r="B25" s="360" t="s">
        <v>883</v>
      </c>
      <c r="C25" s="78" t="s">
        <v>884</v>
      </c>
      <c r="D25" s="78" t="s">
        <v>885</v>
      </c>
      <c r="E25" s="78" t="s">
        <v>881</v>
      </c>
      <c r="F25" s="78" t="s">
        <v>882</v>
      </c>
      <c r="G25" s="361"/>
      <c r="H25" s="80" t="s">
        <v>863</v>
      </c>
      <c r="I25" s="78" t="s">
        <v>864</v>
      </c>
      <c r="J25" s="78" t="s">
        <v>865</v>
      </c>
      <c r="K25" s="78" t="s">
        <v>861</v>
      </c>
      <c r="L25" s="78" t="s">
        <v>862</v>
      </c>
      <c r="M25" s="361"/>
      <c r="N25" s="78" t="s">
        <v>868</v>
      </c>
      <c r="O25" s="78" t="s">
        <v>869</v>
      </c>
      <c r="P25" s="79" t="s">
        <v>870</v>
      </c>
      <c r="Q25" s="78" t="s">
        <v>866</v>
      </c>
      <c r="R25" s="78" t="s">
        <v>867</v>
      </c>
      <c r="S25" s="361"/>
      <c r="T25" s="78" t="s">
        <v>873</v>
      </c>
      <c r="U25" s="78" t="s">
        <v>874</v>
      </c>
      <c r="V25" s="78" t="s">
        <v>875</v>
      </c>
      <c r="W25" s="78" t="s">
        <v>871</v>
      </c>
      <c r="X25" s="77" t="s">
        <v>872</v>
      </c>
      <c r="Y25" s="361"/>
      <c r="Z25" s="78" t="s">
        <v>878</v>
      </c>
      <c r="AA25" s="78" t="s">
        <v>879</v>
      </c>
      <c r="AB25" s="78" t="s">
        <v>880</v>
      </c>
      <c r="AC25" s="78" t="s">
        <v>876</v>
      </c>
      <c r="AD25" s="362" t="s">
        <v>877</v>
      </c>
    </row>
    <row r="26" spans="1:30" x14ac:dyDescent="0.2">
      <c r="A26" s="211"/>
      <c r="B26" s="363"/>
      <c r="C26" s="361"/>
      <c r="D26" s="361"/>
      <c r="E26" s="361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1"/>
      <c r="S26" s="361"/>
      <c r="T26" s="361"/>
      <c r="U26" s="361"/>
      <c r="V26" s="361"/>
      <c r="W26" s="361"/>
      <c r="X26" s="361"/>
      <c r="Y26" s="361"/>
      <c r="Z26" s="361"/>
      <c r="AA26" s="361"/>
      <c r="AB26" s="361"/>
      <c r="AC26" s="361"/>
      <c r="AD26" s="364"/>
    </row>
    <row r="27" spans="1:30" x14ac:dyDescent="0.2">
      <c r="A27" s="211"/>
      <c r="B27" s="360" t="s">
        <v>871</v>
      </c>
      <c r="C27" s="78" t="s">
        <v>872</v>
      </c>
      <c r="D27" s="78" t="s">
        <v>873</v>
      </c>
      <c r="E27" s="78" t="s">
        <v>874</v>
      </c>
      <c r="F27" s="80" t="s">
        <v>875</v>
      </c>
      <c r="G27" s="361"/>
      <c r="H27" s="78" t="s">
        <v>876</v>
      </c>
      <c r="I27" s="78" t="s">
        <v>877</v>
      </c>
      <c r="J27" s="78" t="s">
        <v>878</v>
      </c>
      <c r="K27" s="78" t="s">
        <v>879</v>
      </c>
      <c r="L27" s="78" t="s">
        <v>880</v>
      </c>
      <c r="M27" s="361"/>
      <c r="N27" s="78" t="s">
        <v>881</v>
      </c>
      <c r="O27" s="78" t="s">
        <v>882</v>
      </c>
      <c r="P27" s="79" t="s">
        <v>883</v>
      </c>
      <c r="Q27" s="78" t="s">
        <v>884</v>
      </c>
      <c r="R27" s="78" t="s">
        <v>885</v>
      </c>
      <c r="S27" s="361"/>
      <c r="T27" s="78" t="s">
        <v>861</v>
      </c>
      <c r="U27" s="78" t="s">
        <v>862</v>
      </c>
      <c r="V27" s="78" t="s">
        <v>863</v>
      </c>
      <c r="W27" s="78" t="s">
        <v>864</v>
      </c>
      <c r="X27" s="78" t="s">
        <v>865</v>
      </c>
      <c r="Y27" s="361"/>
      <c r="Z27" s="77" t="s">
        <v>866</v>
      </c>
      <c r="AA27" s="78" t="s">
        <v>867</v>
      </c>
      <c r="AB27" s="78" t="s">
        <v>868</v>
      </c>
      <c r="AC27" s="78" t="s">
        <v>869</v>
      </c>
      <c r="AD27" s="362" t="s">
        <v>870</v>
      </c>
    </row>
    <row r="28" spans="1:30" x14ac:dyDescent="0.2">
      <c r="A28" s="211"/>
      <c r="B28" s="360" t="s">
        <v>874</v>
      </c>
      <c r="C28" s="78" t="s">
        <v>875</v>
      </c>
      <c r="D28" s="78" t="s">
        <v>871</v>
      </c>
      <c r="E28" s="80" t="s">
        <v>872</v>
      </c>
      <c r="F28" s="78" t="s">
        <v>873</v>
      </c>
      <c r="G28" s="361"/>
      <c r="H28" s="78" t="s">
        <v>879</v>
      </c>
      <c r="I28" s="78" t="s">
        <v>880</v>
      </c>
      <c r="J28" s="78" t="s">
        <v>876</v>
      </c>
      <c r="K28" s="78" t="s">
        <v>877</v>
      </c>
      <c r="L28" s="78" t="s">
        <v>878</v>
      </c>
      <c r="M28" s="361"/>
      <c r="N28" s="78" t="s">
        <v>884</v>
      </c>
      <c r="O28" s="78" t="s">
        <v>885</v>
      </c>
      <c r="P28" s="79" t="s">
        <v>881</v>
      </c>
      <c r="Q28" s="78" t="s">
        <v>882</v>
      </c>
      <c r="R28" s="78" t="s">
        <v>883</v>
      </c>
      <c r="S28" s="361"/>
      <c r="T28" s="78" t="s">
        <v>864</v>
      </c>
      <c r="U28" s="78" t="s">
        <v>865</v>
      </c>
      <c r="V28" s="78" t="s">
        <v>861</v>
      </c>
      <c r="W28" s="78" t="s">
        <v>862</v>
      </c>
      <c r="X28" s="78" t="s">
        <v>863</v>
      </c>
      <c r="Y28" s="361"/>
      <c r="Z28" s="78" t="s">
        <v>869</v>
      </c>
      <c r="AA28" s="77" t="s">
        <v>870</v>
      </c>
      <c r="AB28" s="78" t="s">
        <v>866</v>
      </c>
      <c r="AC28" s="78" t="s">
        <v>867</v>
      </c>
      <c r="AD28" s="362" t="s">
        <v>868</v>
      </c>
    </row>
    <row r="29" spans="1:30" x14ac:dyDescent="0.2">
      <c r="A29" s="211"/>
      <c r="B29" s="360" t="s">
        <v>872</v>
      </c>
      <c r="C29" s="78" t="s">
        <v>873</v>
      </c>
      <c r="D29" s="80" t="s">
        <v>874</v>
      </c>
      <c r="E29" s="78" t="s">
        <v>875</v>
      </c>
      <c r="F29" s="78" t="s">
        <v>871</v>
      </c>
      <c r="G29" s="361"/>
      <c r="H29" s="78" t="s">
        <v>877</v>
      </c>
      <c r="I29" s="78" t="s">
        <v>878</v>
      </c>
      <c r="J29" s="78" t="s">
        <v>879</v>
      </c>
      <c r="K29" s="78" t="s">
        <v>880</v>
      </c>
      <c r="L29" s="78" t="s">
        <v>876</v>
      </c>
      <c r="M29" s="361"/>
      <c r="N29" s="78" t="s">
        <v>882</v>
      </c>
      <c r="O29" s="78" t="s">
        <v>883</v>
      </c>
      <c r="P29" s="79" t="s">
        <v>884</v>
      </c>
      <c r="Q29" s="78" t="s">
        <v>885</v>
      </c>
      <c r="R29" s="78" t="s">
        <v>881</v>
      </c>
      <c r="S29" s="361"/>
      <c r="T29" s="78" t="s">
        <v>862</v>
      </c>
      <c r="U29" s="78" t="s">
        <v>863</v>
      </c>
      <c r="V29" s="78" t="s">
        <v>864</v>
      </c>
      <c r="W29" s="78" t="s">
        <v>865</v>
      </c>
      <c r="X29" s="78" t="s">
        <v>861</v>
      </c>
      <c r="Y29" s="361"/>
      <c r="Z29" s="78" t="s">
        <v>867</v>
      </c>
      <c r="AA29" s="78" t="s">
        <v>868</v>
      </c>
      <c r="AB29" s="77" t="s">
        <v>869</v>
      </c>
      <c r="AC29" s="78" t="s">
        <v>870</v>
      </c>
      <c r="AD29" s="362" t="s">
        <v>866</v>
      </c>
    </row>
    <row r="30" spans="1:30" x14ac:dyDescent="0.2">
      <c r="A30" s="211"/>
      <c r="B30" s="360" t="s">
        <v>875</v>
      </c>
      <c r="C30" s="80" t="s">
        <v>871</v>
      </c>
      <c r="D30" s="78" t="s">
        <v>872</v>
      </c>
      <c r="E30" s="78" t="s">
        <v>873</v>
      </c>
      <c r="F30" s="78" t="s">
        <v>874</v>
      </c>
      <c r="G30" s="361"/>
      <c r="H30" s="78" t="s">
        <v>880</v>
      </c>
      <c r="I30" s="78" t="s">
        <v>876</v>
      </c>
      <c r="J30" s="78" t="s">
        <v>877</v>
      </c>
      <c r="K30" s="78" t="s">
        <v>878</v>
      </c>
      <c r="L30" s="78" t="s">
        <v>879</v>
      </c>
      <c r="M30" s="361"/>
      <c r="N30" s="78" t="s">
        <v>885</v>
      </c>
      <c r="O30" s="78" t="s">
        <v>881</v>
      </c>
      <c r="P30" s="79" t="s">
        <v>882</v>
      </c>
      <c r="Q30" s="78" t="s">
        <v>883</v>
      </c>
      <c r="R30" s="78" t="s">
        <v>884</v>
      </c>
      <c r="S30" s="361"/>
      <c r="T30" s="78" t="s">
        <v>865</v>
      </c>
      <c r="U30" s="78" t="s">
        <v>861</v>
      </c>
      <c r="V30" s="78" t="s">
        <v>862</v>
      </c>
      <c r="W30" s="78" t="s">
        <v>863</v>
      </c>
      <c r="X30" s="78" t="s">
        <v>864</v>
      </c>
      <c r="Y30" s="361"/>
      <c r="Z30" s="78" t="s">
        <v>870</v>
      </c>
      <c r="AA30" s="78" t="s">
        <v>866</v>
      </c>
      <c r="AB30" s="78" t="s">
        <v>867</v>
      </c>
      <c r="AC30" s="77" t="s">
        <v>868</v>
      </c>
      <c r="AD30" s="362" t="s">
        <v>869</v>
      </c>
    </row>
    <row r="31" spans="1:30" x14ac:dyDescent="0.2">
      <c r="A31" s="211"/>
      <c r="B31" s="367" t="s">
        <v>873</v>
      </c>
      <c r="C31" s="368" t="s">
        <v>874</v>
      </c>
      <c r="D31" s="368" t="s">
        <v>875</v>
      </c>
      <c r="E31" s="368" t="s">
        <v>871</v>
      </c>
      <c r="F31" s="368" t="s">
        <v>872</v>
      </c>
      <c r="G31" s="369"/>
      <c r="H31" s="368" t="s">
        <v>878</v>
      </c>
      <c r="I31" s="368" t="s">
        <v>879</v>
      </c>
      <c r="J31" s="368" t="s">
        <v>880</v>
      </c>
      <c r="K31" s="368" t="s">
        <v>876</v>
      </c>
      <c r="L31" s="368" t="s">
        <v>877</v>
      </c>
      <c r="M31" s="369"/>
      <c r="N31" s="368" t="s">
        <v>883</v>
      </c>
      <c r="O31" s="368" t="s">
        <v>884</v>
      </c>
      <c r="P31" s="370" t="s">
        <v>885</v>
      </c>
      <c r="Q31" s="368" t="s">
        <v>881</v>
      </c>
      <c r="R31" s="368" t="s">
        <v>882</v>
      </c>
      <c r="S31" s="369"/>
      <c r="T31" s="368" t="s">
        <v>863</v>
      </c>
      <c r="U31" s="368" t="s">
        <v>864</v>
      </c>
      <c r="V31" s="368" t="s">
        <v>865</v>
      </c>
      <c r="W31" s="368" t="s">
        <v>861</v>
      </c>
      <c r="X31" s="368" t="s">
        <v>862</v>
      </c>
      <c r="Y31" s="369"/>
      <c r="Z31" s="368" t="s">
        <v>868</v>
      </c>
      <c r="AA31" s="368" t="s">
        <v>869</v>
      </c>
      <c r="AB31" s="368" t="s">
        <v>870</v>
      </c>
      <c r="AC31" s="368" t="s">
        <v>866</v>
      </c>
      <c r="AD31" s="371" t="s">
        <v>867</v>
      </c>
    </row>
    <row r="32" spans="1:30" x14ac:dyDescent="0.2">
      <c r="A32" s="211"/>
    </row>
    <row r="33" spans="1:30" x14ac:dyDescent="0.2">
      <c r="A33" s="211" t="s">
        <v>3</v>
      </c>
    </row>
    <row r="34" spans="1:30" x14ac:dyDescent="0.2">
      <c r="A34" s="211" t="s">
        <v>3</v>
      </c>
      <c r="N34" s="345"/>
      <c r="P34" s="345" t="s">
        <v>886</v>
      </c>
    </row>
    <row r="35" spans="1:30" x14ac:dyDescent="0.2">
      <c r="A35" s="211"/>
      <c r="B35" s="372" t="s">
        <v>861</v>
      </c>
      <c r="C35" s="373" t="s">
        <v>863</v>
      </c>
      <c r="D35" s="373" t="s">
        <v>862</v>
      </c>
      <c r="E35" s="373" t="s">
        <v>864</v>
      </c>
      <c r="F35" s="373" t="s">
        <v>865</v>
      </c>
      <c r="G35" s="357"/>
      <c r="H35" s="373" t="s">
        <v>871</v>
      </c>
      <c r="I35" s="373" t="s">
        <v>873</v>
      </c>
      <c r="J35" s="373" t="s">
        <v>872</v>
      </c>
      <c r="K35" s="373" t="s">
        <v>874</v>
      </c>
      <c r="L35" s="373" t="s">
        <v>875</v>
      </c>
      <c r="M35" s="357"/>
      <c r="N35" s="373" t="s">
        <v>866</v>
      </c>
      <c r="O35" s="373" t="s">
        <v>868</v>
      </c>
      <c r="P35" s="374" t="s">
        <v>867</v>
      </c>
      <c r="Q35" s="373" t="s">
        <v>869</v>
      </c>
      <c r="R35" s="373" t="s">
        <v>870</v>
      </c>
      <c r="S35" s="357"/>
      <c r="T35" s="373" t="s">
        <v>876</v>
      </c>
      <c r="U35" s="373" t="s">
        <v>878</v>
      </c>
      <c r="V35" s="373" t="s">
        <v>877</v>
      </c>
      <c r="W35" s="373" t="s">
        <v>879</v>
      </c>
      <c r="X35" s="373" t="s">
        <v>880</v>
      </c>
      <c r="Y35" s="357"/>
      <c r="Z35" s="373" t="s">
        <v>881</v>
      </c>
      <c r="AA35" s="373" t="s">
        <v>883</v>
      </c>
      <c r="AB35" s="373" t="s">
        <v>882</v>
      </c>
      <c r="AC35" s="373" t="s">
        <v>884</v>
      </c>
      <c r="AD35" s="375" t="s">
        <v>885</v>
      </c>
    </row>
    <row r="36" spans="1:30" x14ac:dyDescent="0.2">
      <c r="A36" s="211"/>
      <c r="B36" s="376" t="s">
        <v>864</v>
      </c>
      <c r="C36" s="92" t="s">
        <v>865</v>
      </c>
      <c r="D36" s="93" t="s">
        <v>863</v>
      </c>
      <c r="E36" s="93" t="s">
        <v>862</v>
      </c>
      <c r="F36" s="93" t="s">
        <v>861</v>
      </c>
      <c r="G36" s="361"/>
      <c r="H36" s="93" t="s">
        <v>874</v>
      </c>
      <c r="I36" s="93" t="s">
        <v>875</v>
      </c>
      <c r="J36" s="93" t="s">
        <v>873</v>
      </c>
      <c r="K36" s="93" t="s">
        <v>872</v>
      </c>
      <c r="L36" s="93" t="s">
        <v>871</v>
      </c>
      <c r="M36" s="361"/>
      <c r="N36" s="93" t="s">
        <v>869</v>
      </c>
      <c r="O36" s="93" t="s">
        <v>870</v>
      </c>
      <c r="P36" s="94" t="s">
        <v>868</v>
      </c>
      <c r="Q36" s="93" t="s">
        <v>867</v>
      </c>
      <c r="R36" s="93" t="s">
        <v>866</v>
      </c>
      <c r="S36" s="361"/>
      <c r="T36" s="93" t="s">
        <v>879</v>
      </c>
      <c r="U36" s="93" t="s">
        <v>880</v>
      </c>
      <c r="V36" s="93" t="s">
        <v>878</v>
      </c>
      <c r="W36" s="93" t="s">
        <v>877</v>
      </c>
      <c r="X36" s="93" t="s">
        <v>876</v>
      </c>
      <c r="Y36" s="361"/>
      <c r="Z36" s="93" t="s">
        <v>884</v>
      </c>
      <c r="AA36" s="93" t="s">
        <v>885</v>
      </c>
      <c r="AB36" s="93" t="s">
        <v>883</v>
      </c>
      <c r="AC36" s="95" t="s">
        <v>882</v>
      </c>
      <c r="AD36" s="377" t="s">
        <v>881</v>
      </c>
    </row>
    <row r="37" spans="1:30" x14ac:dyDescent="0.2">
      <c r="A37" s="211"/>
      <c r="B37" s="376" t="s">
        <v>865</v>
      </c>
      <c r="C37" s="93" t="s">
        <v>862</v>
      </c>
      <c r="D37" s="92" t="s">
        <v>864</v>
      </c>
      <c r="E37" s="93" t="s">
        <v>861</v>
      </c>
      <c r="F37" s="93" t="s">
        <v>863</v>
      </c>
      <c r="G37" s="361"/>
      <c r="H37" s="93" t="s">
        <v>875</v>
      </c>
      <c r="I37" s="93" t="s">
        <v>872</v>
      </c>
      <c r="J37" s="93" t="s">
        <v>874</v>
      </c>
      <c r="K37" s="93" t="s">
        <v>871</v>
      </c>
      <c r="L37" s="93" t="s">
        <v>873</v>
      </c>
      <c r="M37" s="361"/>
      <c r="N37" s="93" t="s">
        <v>870</v>
      </c>
      <c r="O37" s="93" t="s">
        <v>867</v>
      </c>
      <c r="P37" s="94" t="s">
        <v>869</v>
      </c>
      <c r="Q37" s="93" t="s">
        <v>866</v>
      </c>
      <c r="R37" s="93" t="s">
        <v>868</v>
      </c>
      <c r="S37" s="361"/>
      <c r="T37" s="93" t="s">
        <v>880</v>
      </c>
      <c r="U37" s="93" t="s">
        <v>877</v>
      </c>
      <c r="V37" s="93" t="s">
        <v>879</v>
      </c>
      <c r="W37" s="93" t="s">
        <v>876</v>
      </c>
      <c r="X37" s="93" t="s">
        <v>878</v>
      </c>
      <c r="Y37" s="361"/>
      <c r="Z37" s="93" t="s">
        <v>885</v>
      </c>
      <c r="AA37" s="93" t="s">
        <v>882</v>
      </c>
      <c r="AB37" s="95" t="s">
        <v>884</v>
      </c>
      <c r="AC37" s="93" t="s">
        <v>881</v>
      </c>
      <c r="AD37" s="377" t="s">
        <v>883</v>
      </c>
    </row>
    <row r="38" spans="1:30" x14ac:dyDescent="0.2">
      <c r="A38" s="211"/>
      <c r="B38" s="376" t="s">
        <v>862</v>
      </c>
      <c r="C38" s="93" t="s">
        <v>861</v>
      </c>
      <c r="D38" s="93" t="s">
        <v>865</v>
      </c>
      <c r="E38" s="92" t="s">
        <v>863</v>
      </c>
      <c r="F38" s="93" t="s">
        <v>864</v>
      </c>
      <c r="G38" s="361"/>
      <c r="H38" s="93" t="s">
        <v>872</v>
      </c>
      <c r="I38" s="93" t="s">
        <v>871</v>
      </c>
      <c r="J38" s="93" t="s">
        <v>875</v>
      </c>
      <c r="K38" s="93" t="s">
        <v>873</v>
      </c>
      <c r="L38" s="93" t="s">
        <v>874</v>
      </c>
      <c r="M38" s="361"/>
      <c r="N38" s="93" t="s">
        <v>867</v>
      </c>
      <c r="O38" s="93" t="s">
        <v>866</v>
      </c>
      <c r="P38" s="94" t="s">
        <v>870</v>
      </c>
      <c r="Q38" s="93" t="s">
        <v>868</v>
      </c>
      <c r="R38" s="93" t="s">
        <v>869</v>
      </c>
      <c r="S38" s="361"/>
      <c r="T38" s="93" t="s">
        <v>877</v>
      </c>
      <c r="U38" s="93" t="s">
        <v>876</v>
      </c>
      <c r="V38" s="93" t="s">
        <v>880</v>
      </c>
      <c r="W38" s="93" t="s">
        <v>878</v>
      </c>
      <c r="X38" s="93" t="s">
        <v>879</v>
      </c>
      <c r="Y38" s="361"/>
      <c r="Z38" s="93" t="s">
        <v>882</v>
      </c>
      <c r="AA38" s="95" t="s">
        <v>881</v>
      </c>
      <c r="AB38" s="93" t="s">
        <v>885</v>
      </c>
      <c r="AC38" s="93" t="s">
        <v>883</v>
      </c>
      <c r="AD38" s="377" t="s">
        <v>884</v>
      </c>
    </row>
    <row r="39" spans="1:30" x14ac:dyDescent="0.2">
      <c r="A39" s="211"/>
      <c r="B39" s="376" t="s">
        <v>863</v>
      </c>
      <c r="C39" s="93" t="s">
        <v>864</v>
      </c>
      <c r="D39" s="93" t="s">
        <v>861</v>
      </c>
      <c r="E39" s="93" t="s">
        <v>865</v>
      </c>
      <c r="F39" s="92" t="s">
        <v>862</v>
      </c>
      <c r="G39" s="361"/>
      <c r="H39" s="93" t="s">
        <v>873</v>
      </c>
      <c r="I39" s="93" t="s">
        <v>874</v>
      </c>
      <c r="J39" s="93" t="s">
        <v>871</v>
      </c>
      <c r="K39" s="93" t="s">
        <v>875</v>
      </c>
      <c r="L39" s="93" t="s">
        <v>872</v>
      </c>
      <c r="M39" s="361"/>
      <c r="N39" s="93" t="s">
        <v>868</v>
      </c>
      <c r="O39" s="93" t="s">
        <v>869</v>
      </c>
      <c r="P39" s="94" t="s">
        <v>866</v>
      </c>
      <c r="Q39" s="93" t="s">
        <v>870</v>
      </c>
      <c r="R39" s="93" t="s">
        <v>867</v>
      </c>
      <c r="S39" s="361"/>
      <c r="T39" s="93" t="s">
        <v>878</v>
      </c>
      <c r="U39" s="93" t="s">
        <v>879</v>
      </c>
      <c r="V39" s="93" t="s">
        <v>876</v>
      </c>
      <c r="W39" s="93" t="s">
        <v>880</v>
      </c>
      <c r="X39" s="93" t="s">
        <v>877</v>
      </c>
      <c r="Y39" s="361"/>
      <c r="Z39" s="95" t="s">
        <v>883</v>
      </c>
      <c r="AA39" s="93" t="s">
        <v>884</v>
      </c>
      <c r="AB39" s="93" t="s">
        <v>881</v>
      </c>
      <c r="AC39" s="93" t="s">
        <v>885</v>
      </c>
      <c r="AD39" s="377" t="s">
        <v>882</v>
      </c>
    </row>
    <row r="40" spans="1:30" x14ac:dyDescent="0.2">
      <c r="A40" s="211"/>
      <c r="B40" s="363"/>
      <c r="C40" s="361"/>
      <c r="D40" s="361"/>
      <c r="E40" s="361"/>
      <c r="F40" s="361"/>
      <c r="G40" s="361"/>
      <c r="H40" s="361"/>
      <c r="I40" s="361"/>
      <c r="J40" s="361"/>
      <c r="K40" s="361"/>
      <c r="L40" s="361"/>
      <c r="M40" s="361"/>
      <c r="N40" s="361"/>
      <c r="O40" s="361"/>
      <c r="P40" s="361"/>
      <c r="Q40" s="361"/>
      <c r="R40" s="361"/>
      <c r="S40" s="361"/>
      <c r="T40" s="361"/>
      <c r="U40" s="361"/>
      <c r="V40" s="361"/>
      <c r="W40" s="361"/>
      <c r="X40" s="361"/>
      <c r="Y40" s="361"/>
      <c r="Z40" s="361"/>
      <c r="AA40" s="361"/>
      <c r="AB40" s="361"/>
      <c r="AC40" s="361"/>
      <c r="AD40" s="364"/>
    </row>
    <row r="41" spans="1:30" x14ac:dyDescent="0.2">
      <c r="A41" s="211"/>
      <c r="B41" s="376" t="s">
        <v>876</v>
      </c>
      <c r="C41" s="93" t="s">
        <v>878</v>
      </c>
      <c r="D41" s="93" t="s">
        <v>877</v>
      </c>
      <c r="E41" s="93" t="s">
        <v>879</v>
      </c>
      <c r="F41" s="93" t="s">
        <v>880</v>
      </c>
      <c r="G41" s="361"/>
      <c r="H41" s="92" t="s">
        <v>881</v>
      </c>
      <c r="I41" s="93" t="s">
        <v>883</v>
      </c>
      <c r="J41" s="93" t="s">
        <v>882</v>
      </c>
      <c r="K41" s="93" t="s">
        <v>884</v>
      </c>
      <c r="L41" s="93" t="s">
        <v>885</v>
      </c>
      <c r="M41" s="361"/>
      <c r="N41" s="93" t="s">
        <v>871</v>
      </c>
      <c r="O41" s="93" t="s">
        <v>873</v>
      </c>
      <c r="P41" s="94" t="s">
        <v>872</v>
      </c>
      <c r="Q41" s="93" t="s">
        <v>874</v>
      </c>
      <c r="R41" s="93" t="s">
        <v>875</v>
      </c>
      <c r="S41" s="361"/>
      <c r="T41" s="93" t="s">
        <v>866</v>
      </c>
      <c r="U41" s="93" t="s">
        <v>868</v>
      </c>
      <c r="V41" s="93" t="s">
        <v>867</v>
      </c>
      <c r="W41" s="93" t="s">
        <v>869</v>
      </c>
      <c r="X41" s="95" t="s">
        <v>870</v>
      </c>
      <c r="Y41" s="361"/>
      <c r="Z41" s="93" t="s">
        <v>861</v>
      </c>
      <c r="AA41" s="93" t="s">
        <v>863</v>
      </c>
      <c r="AB41" s="93" t="s">
        <v>862</v>
      </c>
      <c r="AC41" s="93" t="s">
        <v>864</v>
      </c>
      <c r="AD41" s="377" t="s">
        <v>865</v>
      </c>
    </row>
    <row r="42" spans="1:30" x14ac:dyDescent="0.2">
      <c r="A42" s="211"/>
      <c r="B42" s="376" t="s">
        <v>879</v>
      </c>
      <c r="C42" s="93" t="s">
        <v>880</v>
      </c>
      <c r="D42" s="93" t="s">
        <v>878</v>
      </c>
      <c r="E42" s="93" t="s">
        <v>877</v>
      </c>
      <c r="F42" s="93" t="s">
        <v>876</v>
      </c>
      <c r="G42" s="361"/>
      <c r="H42" s="93" t="s">
        <v>884</v>
      </c>
      <c r="I42" s="92" t="s">
        <v>885</v>
      </c>
      <c r="J42" s="93" t="s">
        <v>883</v>
      </c>
      <c r="K42" s="93" t="s">
        <v>882</v>
      </c>
      <c r="L42" s="93" t="s">
        <v>881</v>
      </c>
      <c r="M42" s="361"/>
      <c r="N42" s="93" t="s">
        <v>874</v>
      </c>
      <c r="O42" s="93" t="s">
        <v>875</v>
      </c>
      <c r="P42" s="94" t="s">
        <v>873</v>
      </c>
      <c r="Q42" s="93" t="s">
        <v>872</v>
      </c>
      <c r="R42" s="93" t="s">
        <v>871</v>
      </c>
      <c r="S42" s="361"/>
      <c r="T42" s="93" t="s">
        <v>869</v>
      </c>
      <c r="U42" s="93" t="s">
        <v>870</v>
      </c>
      <c r="V42" s="93" t="s">
        <v>868</v>
      </c>
      <c r="W42" s="95" t="s">
        <v>867</v>
      </c>
      <c r="X42" s="93" t="s">
        <v>866</v>
      </c>
      <c r="Y42" s="361"/>
      <c r="Z42" s="93" t="s">
        <v>864</v>
      </c>
      <c r="AA42" s="93" t="s">
        <v>865</v>
      </c>
      <c r="AB42" s="93" t="s">
        <v>863</v>
      </c>
      <c r="AC42" s="93" t="s">
        <v>862</v>
      </c>
      <c r="AD42" s="377" t="s">
        <v>861</v>
      </c>
    </row>
    <row r="43" spans="1:30" x14ac:dyDescent="0.2">
      <c r="A43" s="211"/>
      <c r="B43" s="376" t="s">
        <v>880</v>
      </c>
      <c r="C43" s="93" t="s">
        <v>877</v>
      </c>
      <c r="D43" s="93" t="s">
        <v>879</v>
      </c>
      <c r="E43" s="93" t="s">
        <v>876</v>
      </c>
      <c r="F43" s="93" t="s">
        <v>878</v>
      </c>
      <c r="G43" s="361"/>
      <c r="H43" s="93" t="s">
        <v>885</v>
      </c>
      <c r="I43" s="93" t="s">
        <v>882</v>
      </c>
      <c r="J43" s="92" t="s">
        <v>884</v>
      </c>
      <c r="K43" s="93" t="s">
        <v>881</v>
      </c>
      <c r="L43" s="93" t="s">
        <v>883</v>
      </c>
      <c r="M43" s="361"/>
      <c r="N43" s="93" t="s">
        <v>875</v>
      </c>
      <c r="O43" s="93" t="s">
        <v>872</v>
      </c>
      <c r="P43" s="94" t="s">
        <v>874</v>
      </c>
      <c r="Q43" s="93" t="s">
        <v>871</v>
      </c>
      <c r="R43" s="93" t="s">
        <v>873</v>
      </c>
      <c r="S43" s="361"/>
      <c r="T43" s="93" t="s">
        <v>870</v>
      </c>
      <c r="U43" s="93" t="s">
        <v>867</v>
      </c>
      <c r="V43" s="95" t="s">
        <v>869</v>
      </c>
      <c r="W43" s="93" t="s">
        <v>866</v>
      </c>
      <c r="X43" s="93" t="s">
        <v>868</v>
      </c>
      <c r="Y43" s="361"/>
      <c r="Z43" s="93" t="s">
        <v>865</v>
      </c>
      <c r="AA43" s="93" t="s">
        <v>862</v>
      </c>
      <c r="AB43" s="93" t="s">
        <v>864</v>
      </c>
      <c r="AC43" s="93" t="s">
        <v>861</v>
      </c>
      <c r="AD43" s="377" t="s">
        <v>863</v>
      </c>
    </row>
    <row r="44" spans="1:30" x14ac:dyDescent="0.2">
      <c r="A44" s="211"/>
      <c r="B44" s="376" t="s">
        <v>877</v>
      </c>
      <c r="C44" s="93" t="s">
        <v>876</v>
      </c>
      <c r="D44" s="93" t="s">
        <v>880</v>
      </c>
      <c r="E44" s="93" t="s">
        <v>878</v>
      </c>
      <c r="F44" s="93" t="s">
        <v>879</v>
      </c>
      <c r="G44" s="361"/>
      <c r="H44" s="93" t="s">
        <v>882</v>
      </c>
      <c r="I44" s="93" t="s">
        <v>881</v>
      </c>
      <c r="J44" s="93" t="s">
        <v>885</v>
      </c>
      <c r="K44" s="92" t="s">
        <v>883</v>
      </c>
      <c r="L44" s="93" t="s">
        <v>884</v>
      </c>
      <c r="M44" s="361"/>
      <c r="N44" s="93" t="s">
        <v>872</v>
      </c>
      <c r="O44" s="93" t="s">
        <v>871</v>
      </c>
      <c r="P44" s="94" t="s">
        <v>875</v>
      </c>
      <c r="Q44" s="93" t="s">
        <v>873</v>
      </c>
      <c r="R44" s="93" t="s">
        <v>874</v>
      </c>
      <c r="S44" s="361"/>
      <c r="T44" s="93" t="s">
        <v>867</v>
      </c>
      <c r="U44" s="95" t="s">
        <v>866</v>
      </c>
      <c r="V44" s="93" t="s">
        <v>870</v>
      </c>
      <c r="W44" s="93" t="s">
        <v>868</v>
      </c>
      <c r="X44" s="93" t="s">
        <v>869</v>
      </c>
      <c r="Y44" s="361"/>
      <c r="Z44" s="93" t="s">
        <v>862</v>
      </c>
      <c r="AA44" s="93" t="s">
        <v>861</v>
      </c>
      <c r="AB44" s="93" t="s">
        <v>865</v>
      </c>
      <c r="AC44" s="93" t="s">
        <v>863</v>
      </c>
      <c r="AD44" s="377" t="s">
        <v>864</v>
      </c>
    </row>
    <row r="45" spans="1:30" x14ac:dyDescent="0.2">
      <c r="A45" s="211"/>
      <c r="B45" s="376" t="s">
        <v>878</v>
      </c>
      <c r="C45" s="93" t="s">
        <v>879</v>
      </c>
      <c r="D45" s="93" t="s">
        <v>876</v>
      </c>
      <c r="E45" s="93" t="s">
        <v>880</v>
      </c>
      <c r="F45" s="93" t="s">
        <v>877</v>
      </c>
      <c r="G45" s="361"/>
      <c r="H45" s="93" t="s">
        <v>883</v>
      </c>
      <c r="I45" s="93" t="s">
        <v>884</v>
      </c>
      <c r="J45" s="93" t="s">
        <v>881</v>
      </c>
      <c r="K45" s="93" t="s">
        <v>885</v>
      </c>
      <c r="L45" s="92" t="s">
        <v>882</v>
      </c>
      <c r="M45" s="361"/>
      <c r="N45" s="93" t="s">
        <v>873</v>
      </c>
      <c r="O45" s="93" t="s">
        <v>874</v>
      </c>
      <c r="P45" s="94" t="s">
        <v>871</v>
      </c>
      <c r="Q45" s="93" t="s">
        <v>875</v>
      </c>
      <c r="R45" s="93" t="s">
        <v>872</v>
      </c>
      <c r="S45" s="361"/>
      <c r="T45" s="95" t="s">
        <v>868</v>
      </c>
      <c r="U45" s="93" t="s">
        <v>869</v>
      </c>
      <c r="V45" s="93" t="s">
        <v>866</v>
      </c>
      <c r="W45" s="93" t="s">
        <v>870</v>
      </c>
      <c r="X45" s="93" t="s">
        <v>867</v>
      </c>
      <c r="Y45" s="361"/>
      <c r="Z45" s="93" t="s">
        <v>863</v>
      </c>
      <c r="AA45" s="93" t="s">
        <v>864</v>
      </c>
      <c r="AB45" s="93" t="s">
        <v>861</v>
      </c>
      <c r="AC45" s="93" t="s">
        <v>865</v>
      </c>
      <c r="AD45" s="377" t="s">
        <v>862</v>
      </c>
    </row>
    <row r="46" spans="1:30" x14ac:dyDescent="0.2">
      <c r="A46" s="211"/>
      <c r="B46" s="363"/>
      <c r="C46" s="361"/>
      <c r="D46" s="361"/>
      <c r="E46" s="361"/>
      <c r="F46" s="361"/>
      <c r="G46" s="361"/>
      <c r="H46" s="361"/>
      <c r="I46" s="361"/>
      <c r="J46" s="361"/>
      <c r="K46" s="361"/>
      <c r="L46" s="361"/>
      <c r="M46" s="361"/>
      <c r="N46" s="361"/>
      <c r="O46" s="361"/>
      <c r="P46" s="361"/>
      <c r="Q46" s="361"/>
      <c r="R46" s="361"/>
      <c r="S46" s="361"/>
      <c r="T46" s="361"/>
      <c r="U46" s="361"/>
      <c r="V46" s="361"/>
      <c r="W46" s="361"/>
      <c r="X46" s="361"/>
      <c r="Y46" s="361"/>
      <c r="Z46" s="361"/>
      <c r="AA46" s="361"/>
      <c r="AB46" s="361"/>
      <c r="AC46" s="361"/>
      <c r="AD46" s="364"/>
    </row>
    <row r="47" spans="1:30" x14ac:dyDescent="0.2">
      <c r="A47" s="211"/>
      <c r="B47" s="376" t="s">
        <v>881</v>
      </c>
      <c r="C47" s="93" t="s">
        <v>883</v>
      </c>
      <c r="D47" s="93" t="s">
        <v>882</v>
      </c>
      <c r="E47" s="93" t="s">
        <v>884</v>
      </c>
      <c r="F47" s="93" t="s">
        <v>885</v>
      </c>
      <c r="G47" s="361"/>
      <c r="H47" s="93" t="s">
        <v>866</v>
      </c>
      <c r="I47" s="93" t="s">
        <v>868</v>
      </c>
      <c r="J47" s="93" t="s">
        <v>867</v>
      </c>
      <c r="K47" s="93" t="s">
        <v>869</v>
      </c>
      <c r="L47" s="93" t="s">
        <v>870</v>
      </c>
      <c r="M47" s="361"/>
      <c r="N47" s="92" t="s">
        <v>876</v>
      </c>
      <c r="O47" s="93" t="s">
        <v>878</v>
      </c>
      <c r="P47" s="94" t="s">
        <v>877</v>
      </c>
      <c r="Q47" s="93" t="s">
        <v>879</v>
      </c>
      <c r="R47" s="95" t="s">
        <v>880</v>
      </c>
      <c r="S47" s="361"/>
      <c r="T47" s="93" t="s">
        <v>861</v>
      </c>
      <c r="U47" s="93" t="s">
        <v>863</v>
      </c>
      <c r="V47" s="93" t="s">
        <v>862</v>
      </c>
      <c r="W47" s="93" t="s">
        <v>864</v>
      </c>
      <c r="X47" s="93" t="s">
        <v>865</v>
      </c>
      <c r="Y47" s="361"/>
      <c r="Z47" s="93" t="s">
        <v>871</v>
      </c>
      <c r="AA47" s="93" t="s">
        <v>873</v>
      </c>
      <c r="AB47" s="93" t="s">
        <v>872</v>
      </c>
      <c r="AC47" s="93" t="s">
        <v>874</v>
      </c>
      <c r="AD47" s="377" t="s">
        <v>875</v>
      </c>
    </row>
    <row r="48" spans="1:30" x14ac:dyDescent="0.2">
      <c r="A48" s="211"/>
      <c r="B48" s="376" t="s">
        <v>884</v>
      </c>
      <c r="C48" s="93" t="s">
        <v>885</v>
      </c>
      <c r="D48" s="93" t="s">
        <v>883</v>
      </c>
      <c r="E48" s="93" t="s">
        <v>882</v>
      </c>
      <c r="F48" s="93" t="s">
        <v>881</v>
      </c>
      <c r="G48" s="361"/>
      <c r="H48" s="93" t="s">
        <v>869</v>
      </c>
      <c r="I48" s="93" t="s">
        <v>870</v>
      </c>
      <c r="J48" s="93" t="s">
        <v>868</v>
      </c>
      <c r="K48" s="93" t="s">
        <v>867</v>
      </c>
      <c r="L48" s="93" t="s">
        <v>866</v>
      </c>
      <c r="M48" s="361"/>
      <c r="N48" s="93" t="s">
        <v>879</v>
      </c>
      <c r="O48" s="92" t="s">
        <v>880</v>
      </c>
      <c r="P48" s="94" t="s">
        <v>878</v>
      </c>
      <c r="Q48" s="95" t="s">
        <v>877</v>
      </c>
      <c r="R48" s="93" t="s">
        <v>876</v>
      </c>
      <c r="S48" s="361"/>
      <c r="T48" s="93" t="s">
        <v>864</v>
      </c>
      <c r="U48" s="93" t="s">
        <v>865</v>
      </c>
      <c r="V48" s="93" t="s">
        <v>863</v>
      </c>
      <c r="W48" s="93" t="s">
        <v>862</v>
      </c>
      <c r="X48" s="93" t="s">
        <v>861</v>
      </c>
      <c r="Y48" s="361"/>
      <c r="Z48" s="93" t="s">
        <v>874</v>
      </c>
      <c r="AA48" s="93" t="s">
        <v>875</v>
      </c>
      <c r="AB48" s="93" t="s">
        <v>873</v>
      </c>
      <c r="AC48" s="93" t="s">
        <v>872</v>
      </c>
      <c r="AD48" s="377" t="s">
        <v>871</v>
      </c>
    </row>
    <row r="49" spans="1:31" x14ac:dyDescent="0.2">
      <c r="A49" s="211"/>
      <c r="B49" s="378" t="s">
        <v>885</v>
      </c>
      <c r="C49" s="120" t="s">
        <v>882</v>
      </c>
      <c r="D49" s="120" t="s">
        <v>884</v>
      </c>
      <c r="E49" s="120" t="s">
        <v>881</v>
      </c>
      <c r="F49" s="120" t="s">
        <v>883</v>
      </c>
      <c r="G49" s="361"/>
      <c r="H49" s="120" t="s">
        <v>870</v>
      </c>
      <c r="I49" s="120" t="s">
        <v>867</v>
      </c>
      <c r="J49" s="120" t="s">
        <v>869</v>
      </c>
      <c r="K49" s="120" t="s">
        <v>866</v>
      </c>
      <c r="L49" s="120" t="s">
        <v>868</v>
      </c>
      <c r="M49" s="361"/>
      <c r="N49" s="120" t="s">
        <v>880</v>
      </c>
      <c r="O49" s="120" t="s">
        <v>877</v>
      </c>
      <c r="P49" s="92" t="s">
        <v>879</v>
      </c>
      <c r="Q49" s="120" t="s">
        <v>876</v>
      </c>
      <c r="R49" s="120" t="s">
        <v>878</v>
      </c>
      <c r="S49" s="361"/>
      <c r="T49" s="120" t="s">
        <v>865</v>
      </c>
      <c r="U49" s="120" t="s">
        <v>862</v>
      </c>
      <c r="V49" s="120" t="s">
        <v>864</v>
      </c>
      <c r="W49" s="120" t="s">
        <v>861</v>
      </c>
      <c r="X49" s="120" t="s">
        <v>863</v>
      </c>
      <c r="Y49" s="361"/>
      <c r="Z49" s="120" t="s">
        <v>875</v>
      </c>
      <c r="AA49" s="120" t="s">
        <v>872</v>
      </c>
      <c r="AB49" s="120" t="s">
        <v>874</v>
      </c>
      <c r="AC49" s="120" t="s">
        <v>871</v>
      </c>
      <c r="AD49" s="379" t="s">
        <v>873</v>
      </c>
    </row>
    <row r="50" spans="1:31" x14ac:dyDescent="0.2">
      <c r="A50" s="211"/>
      <c r="B50" s="376" t="s">
        <v>882</v>
      </c>
      <c r="C50" s="93" t="s">
        <v>881</v>
      </c>
      <c r="D50" s="93" t="s">
        <v>885</v>
      </c>
      <c r="E50" s="93" t="s">
        <v>883</v>
      </c>
      <c r="F50" s="93" t="s">
        <v>884</v>
      </c>
      <c r="G50" s="361"/>
      <c r="H50" s="93" t="s">
        <v>867</v>
      </c>
      <c r="I50" s="93" t="s">
        <v>866</v>
      </c>
      <c r="J50" s="93" t="s">
        <v>870</v>
      </c>
      <c r="K50" s="93" t="s">
        <v>868</v>
      </c>
      <c r="L50" s="93" t="s">
        <v>869</v>
      </c>
      <c r="M50" s="361"/>
      <c r="N50" s="93" t="s">
        <v>877</v>
      </c>
      <c r="O50" s="95" t="s">
        <v>876</v>
      </c>
      <c r="P50" s="94" t="s">
        <v>880</v>
      </c>
      <c r="Q50" s="92" t="s">
        <v>878</v>
      </c>
      <c r="R50" s="93" t="s">
        <v>879</v>
      </c>
      <c r="S50" s="361"/>
      <c r="T50" s="93" t="s">
        <v>862</v>
      </c>
      <c r="U50" s="93" t="s">
        <v>861</v>
      </c>
      <c r="V50" s="93" t="s">
        <v>865</v>
      </c>
      <c r="W50" s="93" t="s">
        <v>863</v>
      </c>
      <c r="X50" s="93" t="s">
        <v>864</v>
      </c>
      <c r="Y50" s="361"/>
      <c r="Z50" s="93" t="s">
        <v>872</v>
      </c>
      <c r="AA50" s="93" t="s">
        <v>871</v>
      </c>
      <c r="AB50" s="93" t="s">
        <v>875</v>
      </c>
      <c r="AC50" s="93" t="s">
        <v>873</v>
      </c>
      <c r="AD50" s="377" t="s">
        <v>874</v>
      </c>
    </row>
    <row r="51" spans="1:31" x14ac:dyDescent="0.2">
      <c r="A51" s="211"/>
      <c r="B51" s="376" t="s">
        <v>883</v>
      </c>
      <c r="C51" s="93" t="s">
        <v>884</v>
      </c>
      <c r="D51" s="93" t="s">
        <v>881</v>
      </c>
      <c r="E51" s="93" t="s">
        <v>885</v>
      </c>
      <c r="F51" s="93" t="s">
        <v>882</v>
      </c>
      <c r="G51" s="361"/>
      <c r="H51" s="93" t="s">
        <v>868</v>
      </c>
      <c r="I51" s="93" t="s">
        <v>869</v>
      </c>
      <c r="J51" s="93" t="s">
        <v>866</v>
      </c>
      <c r="K51" s="93" t="s">
        <v>870</v>
      </c>
      <c r="L51" s="93" t="s">
        <v>867</v>
      </c>
      <c r="M51" s="361"/>
      <c r="N51" s="95" t="s">
        <v>878</v>
      </c>
      <c r="O51" s="93" t="s">
        <v>879</v>
      </c>
      <c r="P51" s="94" t="s">
        <v>876</v>
      </c>
      <c r="Q51" s="93" t="s">
        <v>880</v>
      </c>
      <c r="R51" s="92" t="s">
        <v>877</v>
      </c>
      <c r="S51" s="361"/>
      <c r="T51" s="93" t="s">
        <v>863</v>
      </c>
      <c r="U51" s="93" t="s">
        <v>864</v>
      </c>
      <c r="V51" s="93" t="s">
        <v>861</v>
      </c>
      <c r="W51" s="93" t="s">
        <v>865</v>
      </c>
      <c r="X51" s="93" t="s">
        <v>862</v>
      </c>
      <c r="Y51" s="361"/>
      <c r="Z51" s="93" t="s">
        <v>873</v>
      </c>
      <c r="AA51" s="93" t="s">
        <v>874</v>
      </c>
      <c r="AB51" s="93" t="s">
        <v>871</v>
      </c>
      <c r="AC51" s="93" t="s">
        <v>875</v>
      </c>
      <c r="AD51" s="377" t="s">
        <v>872</v>
      </c>
    </row>
    <row r="52" spans="1:31" x14ac:dyDescent="0.2">
      <c r="A52" s="211"/>
      <c r="B52" s="363"/>
      <c r="C52" s="361"/>
      <c r="D52" s="361"/>
      <c r="E52" s="361"/>
      <c r="F52" s="361"/>
      <c r="G52" s="361"/>
      <c r="H52" s="361"/>
      <c r="I52" s="361"/>
      <c r="J52" s="361"/>
      <c r="K52" s="361"/>
      <c r="L52" s="361"/>
      <c r="M52" s="361"/>
      <c r="N52" s="361"/>
      <c r="O52" s="361"/>
      <c r="P52" s="361"/>
      <c r="Q52" s="361"/>
      <c r="R52" s="361"/>
      <c r="S52" s="361"/>
      <c r="T52" s="361"/>
      <c r="U52" s="361"/>
      <c r="V52" s="361"/>
      <c r="W52" s="361"/>
      <c r="X52" s="361"/>
      <c r="Y52" s="361"/>
      <c r="Z52" s="361"/>
      <c r="AA52" s="361"/>
      <c r="AB52" s="361"/>
      <c r="AC52" s="361"/>
      <c r="AD52" s="364"/>
    </row>
    <row r="53" spans="1:31" x14ac:dyDescent="0.2">
      <c r="A53" s="211"/>
      <c r="B53" s="376" t="s">
        <v>866</v>
      </c>
      <c r="C53" s="93" t="s">
        <v>868</v>
      </c>
      <c r="D53" s="93" t="s">
        <v>867</v>
      </c>
      <c r="E53" s="93" t="s">
        <v>869</v>
      </c>
      <c r="F53" s="93" t="s">
        <v>870</v>
      </c>
      <c r="G53" s="361"/>
      <c r="H53" s="93" t="s">
        <v>861</v>
      </c>
      <c r="I53" s="93" t="s">
        <v>863</v>
      </c>
      <c r="J53" s="93" t="s">
        <v>862</v>
      </c>
      <c r="K53" s="93" t="s">
        <v>864</v>
      </c>
      <c r="L53" s="95" t="s">
        <v>865</v>
      </c>
      <c r="M53" s="361"/>
      <c r="N53" s="93" t="s">
        <v>881</v>
      </c>
      <c r="O53" s="93" t="s">
        <v>883</v>
      </c>
      <c r="P53" s="94" t="s">
        <v>882</v>
      </c>
      <c r="Q53" s="93" t="s">
        <v>884</v>
      </c>
      <c r="R53" s="93" t="s">
        <v>885</v>
      </c>
      <c r="S53" s="361"/>
      <c r="T53" s="92" t="s">
        <v>871</v>
      </c>
      <c r="U53" s="93" t="s">
        <v>873</v>
      </c>
      <c r="V53" s="93" t="s">
        <v>872</v>
      </c>
      <c r="W53" s="93" t="s">
        <v>874</v>
      </c>
      <c r="X53" s="93" t="s">
        <v>875</v>
      </c>
      <c r="Y53" s="361"/>
      <c r="Z53" s="93" t="s">
        <v>876</v>
      </c>
      <c r="AA53" s="93" t="s">
        <v>878</v>
      </c>
      <c r="AB53" s="93" t="s">
        <v>877</v>
      </c>
      <c r="AC53" s="93" t="s">
        <v>879</v>
      </c>
      <c r="AD53" s="377" t="s">
        <v>880</v>
      </c>
    </row>
    <row r="54" spans="1:31" x14ac:dyDescent="0.2">
      <c r="A54" s="211"/>
      <c r="B54" s="376" t="s">
        <v>869</v>
      </c>
      <c r="C54" s="93" t="s">
        <v>870</v>
      </c>
      <c r="D54" s="93" t="s">
        <v>868</v>
      </c>
      <c r="E54" s="93" t="s">
        <v>867</v>
      </c>
      <c r="F54" s="93" t="s">
        <v>866</v>
      </c>
      <c r="G54" s="361"/>
      <c r="H54" s="93" t="s">
        <v>864</v>
      </c>
      <c r="I54" s="93" t="s">
        <v>865</v>
      </c>
      <c r="J54" s="93" t="s">
        <v>863</v>
      </c>
      <c r="K54" s="95" t="s">
        <v>862</v>
      </c>
      <c r="L54" s="93" t="s">
        <v>861</v>
      </c>
      <c r="M54" s="361"/>
      <c r="N54" s="93" t="s">
        <v>884</v>
      </c>
      <c r="O54" s="93" t="s">
        <v>885</v>
      </c>
      <c r="P54" s="94" t="s">
        <v>883</v>
      </c>
      <c r="Q54" s="93" t="s">
        <v>882</v>
      </c>
      <c r="R54" s="93" t="s">
        <v>881</v>
      </c>
      <c r="S54" s="361"/>
      <c r="T54" s="93" t="s">
        <v>874</v>
      </c>
      <c r="U54" s="92" t="s">
        <v>875</v>
      </c>
      <c r="V54" s="93" t="s">
        <v>873</v>
      </c>
      <c r="W54" s="93" t="s">
        <v>872</v>
      </c>
      <c r="X54" s="93" t="s">
        <v>871</v>
      </c>
      <c r="Y54" s="361"/>
      <c r="Z54" s="93" t="s">
        <v>879</v>
      </c>
      <c r="AA54" s="93" t="s">
        <v>880</v>
      </c>
      <c r="AB54" s="93" t="s">
        <v>878</v>
      </c>
      <c r="AC54" s="93" t="s">
        <v>877</v>
      </c>
      <c r="AD54" s="377" t="s">
        <v>876</v>
      </c>
    </row>
    <row r="55" spans="1:31" x14ac:dyDescent="0.2">
      <c r="A55" s="211"/>
      <c r="B55" s="376" t="s">
        <v>870</v>
      </c>
      <c r="C55" s="93" t="s">
        <v>867</v>
      </c>
      <c r="D55" s="93" t="s">
        <v>869</v>
      </c>
      <c r="E55" s="93" t="s">
        <v>866</v>
      </c>
      <c r="F55" s="93" t="s">
        <v>868</v>
      </c>
      <c r="G55" s="361"/>
      <c r="H55" s="93" t="s">
        <v>865</v>
      </c>
      <c r="I55" s="93" t="s">
        <v>862</v>
      </c>
      <c r="J55" s="95" t="s">
        <v>864</v>
      </c>
      <c r="K55" s="93" t="s">
        <v>861</v>
      </c>
      <c r="L55" s="93" t="s">
        <v>863</v>
      </c>
      <c r="M55" s="361"/>
      <c r="N55" s="93" t="s">
        <v>885</v>
      </c>
      <c r="O55" s="93" t="s">
        <v>882</v>
      </c>
      <c r="P55" s="94" t="s">
        <v>884</v>
      </c>
      <c r="Q55" s="93" t="s">
        <v>881</v>
      </c>
      <c r="R55" s="93" t="s">
        <v>883</v>
      </c>
      <c r="S55" s="361"/>
      <c r="T55" s="93" t="s">
        <v>875</v>
      </c>
      <c r="U55" s="93" t="s">
        <v>872</v>
      </c>
      <c r="V55" s="92" t="s">
        <v>874</v>
      </c>
      <c r="W55" s="93" t="s">
        <v>871</v>
      </c>
      <c r="X55" s="93" t="s">
        <v>873</v>
      </c>
      <c r="Y55" s="361"/>
      <c r="Z55" s="93" t="s">
        <v>880</v>
      </c>
      <c r="AA55" s="93" t="s">
        <v>877</v>
      </c>
      <c r="AB55" s="93" t="s">
        <v>879</v>
      </c>
      <c r="AC55" s="93" t="s">
        <v>876</v>
      </c>
      <c r="AD55" s="377" t="s">
        <v>878</v>
      </c>
    </row>
    <row r="56" spans="1:31" x14ac:dyDescent="0.2">
      <c r="A56" s="211"/>
      <c r="B56" s="376" t="s">
        <v>867</v>
      </c>
      <c r="C56" s="93" t="s">
        <v>866</v>
      </c>
      <c r="D56" s="93" t="s">
        <v>870</v>
      </c>
      <c r="E56" s="93" t="s">
        <v>868</v>
      </c>
      <c r="F56" s="93" t="s">
        <v>869</v>
      </c>
      <c r="G56" s="361"/>
      <c r="H56" s="93" t="s">
        <v>862</v>
      </c>
      <c r="I56" s="95" t="s">
        <v>861</v>
      </c>
      <c r="J56" s="93" t="s">
        <v>865</v>
      </c>
      <c r="K56" s="93" t="s">
        <v>863</v>
      </c>
      <c r="L56" s="93" t="s">
        <v>864</v>
      </c>
      <c r="M56" s="361"/>
      <c r="N56" s="93" t="s">
        <v>882</v>
      </c>
      <c r="O56" s="93" t="s">
        <v>881</v>
      </c>
      <c r="P56" s="94" t="s">
        <v>885</v>
      </c>
      <c r="Q56" s="93" t="s">
        <v>883</v>
      </c>
      <c r="R56" s="93" t="s">
        <v>884</v>
      </c>
      <c r="S56" s="361"/>
      <c r="T56" s="93" t="s">
        <v>872</v>
      </c>
      <c r="U56" s="93" t="s">
        <v>871</v>
      </c>
      <c r="V56" s="93" t="s">
        <v>875</v>
      </c>
      <c r="W56" s="92" t="s">
        <v>873</v>
      </c>
      <c r="X56" s="93" t="s">
        <v>874</v>
      </c>
      <c r="Y56" s="361"/>
      <c r="Z56" s="93" t="s">
        <v>877</v>
      </c>
      <c r="AA56" s="93" t="s">
        <v>876</v>
      </c>
      <c r="AB56" s="93" t="s">
        <v>880</v>
      </c>
      <c r="AC56" s="93" t="s">
        <v>878</v>
      </c>
      <c r="AD56" s="377" t="s">
        <v>879</v>
      </c>
    </row>
    <row r="57" spans="1:31" x14ac:dyDescent="0.2">
      <c r="A57" s="211" t="s">
        <v>3</v>
      </c>
      <c r="B57" s="376" t="s">
        <v>868</v>
      </c>
      <c r="C57" s="93" t="s">
        <v>869</v>
      </c>
      <c r="D57" s="93" t="s">
        <v>866</v>
      </c>
      <c r="E57" s="93" t="s">
        <v>870</v>
      </c>
      <c r="F57" s="93" t="s">
        <v>867</v>
      </c>
      <c r="G57" s="361"/>
      <c r="H57" s="95" t="s">
        <v>863</v>
      </c>
      <c r="I57" s="93" t="s">
        <v>864</v>
      </c>
      <c r="J57" s="93" t="s">
        <v>861</v>
      </c>
      <c r="K57" s="93" t="s">
        <v>865</v>
      </c>
      <c r="L57" s="93" t="s">
        <v>862</v>
      </c>
      <c r="M57" s="361"/>
      <c r="N57" s="93" t="s">
        <v>883</v>
      </c>
      <c r="O57" s="93" t="s">
        <v>884</v>
      </c>
      <c r="P57" s="94" t="s">
        <v>881</v>
      </c>
      <c r="Q57" s="93" t="s">
        <v>885</v>
      </c>
      <c r="R57" s="93" t="s">
        <v>882</v>
      </c>
      <c r="S57" s="361"/>
      <c r="T57" s="93" t="s">
        <v>873</v>
      </c>
      <c r="U57" s="93" t="s">
        <v>874</v>
      </c>
      <c r="V57" s="93" t="s">
        <v>871</v>
      </c>
      <c r="W57" s="93" t="s">
        <v>875</v>
      </c>
      <c r="X57" s="92" t="s">
        <v>872</v>
      </c>
      <c r="Y57" s="361"/>
      <c r="Z57" s="93" t="s">
        <v>878</v>
      </c>
      <c r="AA57" s="93" t="s">
        <v>879</v>
      </c>
      <c r="AB57" s="93" t="s">
        <v>876</v>
      </c>
      <c r="AC57" s="93" t="s">
        <v>880</v>
      </c>
      <c r="AD57" s="377" t="s">
        <v>877</v>
      </c>
    </row>
    <row r="58" spans="1:31" x14ac:dyDescent="0.2">
      <c r="A58" s="211"/>
      <c r="B58" s="363"/>
      <c r="C58" s="361"/>
      <c r="D58" s="361"/>
      <c r="E58" s="361"/>
      <c r="F58" s="361"/>
      <c r="G58" s="361"/>
      <c r="H58" s="361"/>
      <c r="I58" s="361"/>
      <c r="J58" s="361"/>
      <c r="K58" s="361"/>
      <c r="L58" s="361"/>
      <c r="M58" s="361"/>
      <c r="N58" s="361"/>
      <c r="O58" s="361"/>
      <c r="P58" s="361"/>
      <c r="Q58" s="361"/>
      <c r="R58" s="361"/>
      <c r="S58" s="361"/>
      <c r="T58" s="361"/>
      <c r="U58" s="361"/>
      <c r="V58" s="361"/>
      <c r="W58" s="361"/>
      <c r="X58" s="361"/>
      <c r="Y58" s="361"/>
      <c r="Z58" s="361"/>
      <c r="AA58" s="361"/>
      <c r="AB58" s="361"/>
      <c r="AC58" s="361"/>
      <c r="AD58" s="364"/>
    </row>
    <row r="59" spans="1:31" x14ac:dyDescent="0.2">
      <c r="A59" s="211"/>
      <c r="B59" s="376" t="s">
        <v>871</v>
      </c>
      <c r="C59" s="93" t="s">
        <v>873</v>
      </c>
      <c r="D59" s="93" t="s">
        <v>872</v>
      </c>
      <c r="E59" s="93" t="s">
        <v>874</v>
      </c>
      <c r="F59" s="95" t="s">
        <v>875</v>
      </c>
      <c r="G59" s="361"/>
      <c r="H59" s="93" t="s">
        <v>876</v>
      </c>
      <c r="I59" s="93" t="s">
        <v>878</v>
      </c>
      <c r="J59" s="93" t="s">
        <v>877</v>
      </c>
      <c r="K59" s="93" t="s">
        <v>879</v>
      </c>
      <c r="L59" s="93" t="s">
        <v>880</v>
      </c>
      <c r="M59" s="361"/>
      <c r="N59" s="93" t="s">
        <v>861</v>
      </c>
      <c r="O59" s="93" t="s">
        <v>863</v>
      </c>
      <c r="P59" s="94" t="s">
        <v>862</v>
      </c>
      <c r="Q59" s="93" t="s">
        <v>864</v>
      </c>
      <c r="R59" s="93" t="s">
        <v>865</v>
      </c>
      <c r="S59" s="361"/>
      <c r="T59" s="93" t="s">
        <v>881</v>
      </c>
      <c r="U59" s="93" t="s">
        <v>883</v>
      </c>
      <c r="V59" s="93" t="s">
        <v>882</v>
      </c>
      <c r="W59" s="93" t="s">
        <v>884</v>
      </c>
      <c r="X59" s="93" t="s">
        <v>885</v>
      </c>
      <c r="Y59" s="361"/>
      <c r="Z59" s="92" t="s">
        <v>866</v>
      </c>
      <c r="AA59" s="93" t="s">
        <v>868</v>
      </c>
      <c r="AB59" s="93" t="s">
        <v>867</v>
      </c>
      <c r="AC59" s="93" t="s">
        <v>869</v>
      </c>
      <c r="AD59" s="377" t="s">
        <v>870</v>
      </c>
    </row>
    <row r="60" spans="1:31" x14ac:dyDescent="0.2">
      <c r="A60" s="211"/>
      <c r="B60" s="376" t="s">
        <v>874</v>
      </c>
      <c r="C60" s="93" t="s">
        <v>875</v>
      </c>
      <c r="D60" s="93" t="s">
        <v>873</v>
      </c>
      <c r="E60" s="95" t="s">
        <v>872</v>
      </c>
      <c r="F60" s="93" t="s">
        <v>871</v>
      </c>
      <c r="G60" s="361"/>
      <c r="H60" s="93" t="s">
        <v>879</v>
      </c>
      <c r="I60" s="93" t="s">
        <v>880</v>
      </c>
      <c r="J60" s="93" t="s">
        <v>878</v>
      </c>
      <c r="K60" s="93" t="s">
        <v>877</v>
      </c>
      <c r="L60" s="93" t="s">
        <v>876</v>
      </c>
      <c r="M60" s="361"/>
      <c r="N60" s="93" t="s">
        <v>864</v>
      </c>
      <c r="O60" s="93" t="s">
        <v>865</v>
      </c>
      <c r="P60" s="94" t="s">
        <v>863</v>
      </c>
      <c r="Q60" s="93" t="s">
        <v>862</v>
      </c>
      <c r="R60" s="93" t="s">
        <v>861</v>
      </c>
      <c r="S60" s="361"/>
      <c r="T60" s="93" t="s">
        <v>884</v>
      </c>
      <c r="U60" s="93" t="s">
        <v>885</v>
      </c>
      <c r="V60" s="93" t="s">
        <v>883</v>
      </c>
      <c r="W60" s="93" t="s">
        <v>882</v>
      </c>
      <c r="X60" s="93" t="s">
        <v>881</v>
      </c>
      <c r="Y60" s="361"/>
      <c r="Z60" s="93" t="s">
        <v>869</v>
      </c>
      <c r="AA60" s="92" t="s">
        <v>870</v>
      </c>
      <c r="AB60" s="93" t="s">
        <v>868</v>
      </c>
      <c r="AC60" s="93" t="s">
        <v>867</v>
      </c>
      <c r="AD60" s="377" t="s">
        <v>866</v>
      </c>
      <c r="AE60" s="380" t="s">
        <v>3</v>
      </c>
    </row>
    <row r="61" spans="1:31" x14ac:dyDescent="0.2">
      <c r="A61" s="211"/>
      <c r="B61" s="376" t="s">
        <v>875</v>
      </c>
      <c r="C61" s="93" t="s">
        <v>872</v>
      </c>
      <c r="D61" s="95" t="s">
        <v>874</v>
      </c>
      <c r="E61" s="93" t="s">
        <v>871</v>
      </c>
      <c r="F61" s="93" t="s">
        <v>873</v>
      </c>
      <c r="G61" s="361"/>
      <c r="H61" s="93" t="s">
        <v>880</v>
      </c>
      <c r="I61" s="93" t="s">
        <v>877</v>
      </c>
      <c r="J61" s="93" t="s">
        <v>879</v>
      </c>
      <c r="K61" s="93" t="s">
        <v>876</v>
      </c>
      <c r="L61" s="93" t="s">
        <v>878</v>
      </c>
      <c r="M61" s="361"/>
      <c r="N61" s="93" t="s">
        <v>865</v>
      </c>
      <c r="O61" s="93" t="s">
        <v>862</v>
      </c>
      <c r="P61" s="94" t="s">
        <v>864</v>
      </c>
      <c r="Q61" s="93" t="s">
        <v>861</v>
      </c>
      <c r="R61" s="93" t="s">
        <v>863</v>
      </c>
      <c r="S61" s="361"/>
      <c r="T61" s="93" t="s">
        <v>885</v>
      </c>
      <c r="U61" s="93" t="s">
        <v>882</v>
      </c>
      <c r="V61" s="93" t="s">
        <v>884</v>
      </c>
      <c r="W61" s="93" t="s">
        <v>881</v>
      </c>
      <c r="X61" s="93" t="s">
        <v>883</v>
      </c>
      <c r="Y61" s="361"/>
      <c r="Z61" s="93" t="s">
        <v>870</v>
      </c>
      <c r="AA61" s="93" t="s">
        <v>867</v>
      </c>
      <c r="AB61" s="92" t="s">
        <v>869</v>
      </c>
      <c r="AC61" s="93" t="s">
        <v>866</v>
      </c>
      <c r="AD61" s="377" t="s">
        <v>868</v>
      </c>
    </row>
    <row r="62" spans="1:31" x14ac:dyDescent="0.2">
      <c r="A62" s="211"/>
      <c r="B62" s="376" t="s">
        <v>872</v>
      </c>
      <c r="C62" s="95" t="s">
        <v>871</v>
      </c>
      <c r="D62" s="93" t="s">
        <v>875</v>
      </c>
      <c r="E62" s="93" t="s">
        <v>873</v>
      </c>
      <c r="F62" s="93" t="s">
        <v>874</v>
      </c>
      <c r="G62" s="361"/>
      <c r="H62" s="93" t="s">
        <v>877</v>
      </c>
      <c r="I62" s="93" t="s">
        <v>876</v>
      </c>
      <c r="J62" s="93" t="s">
        <v>880</v>
      </c>
      <c r="K62" s="93" t="s">
        <v>878</v>
      </c>
      <c r="L62" s="93" t="s">
        <v>879</v>
      </c>
      <c r="M62" s="361"/>
      <c r="N62" s="93" t="s">
        <v>862</v>
      </c>
      <c r="O62" s="93" t="s">
        <v>861</v>
      </c>
      <c r="P62" s="94" t="s">
        <v>865</v>
      </c>
      <c r="Q62" s="93" t="s">
        <v>863</v>
      </c>
      <c r="R62" s="93" t="s">
        <v>864</v>
      </c>
      <c r="S62" s="361"/>
      <c r="T62" s="93" t="s">
        <v>882</v>
      </c>
      <c r="U62" s="93" t="s">
        <v>881</v>
      </c>
      <c r="V62" s="93" t="s">
        <v>885</v>
      </c>
      <c r="W62" s="93" t="s">
        <v>883</v>
      </c>
      <c r="X62" s="93" t="s">
        <v>884</v>
      </c>
      <c r="Y62" s="361"/>
      <c r="Z62" s="93" t="s">
        <v>867</v>
      </c>
      <c r="AA62" s="93" t="s">
        <v>866</v>
      </c>
      <c r="AB62" s="93" t="s">
        <v>870</v>
      </c>
      <c r="AC62" s="92" t="s">
        <v>868</v>
      </c>
      <c r="AD62" s="377" t="s">
        <v>869</v>
      </c>
    </row>
    <row r="63" spans="1:31" x14ac:dyDescent="0.2">
      <c r="A63" s="211"/>
      <c r="B63" s="381" t="s">
        <v>873</v>
      </c>
      <c r="C63" s="382" t="s">
        <v>874</v>
      </c>
      <c r="D63" s="382" t="s">
        <v>871</v>
      </c>
      <c r="E63" s="382" t="s">
        <v>875</v>
      </c>
      <c r="F63" s="382" t="s">
        <v>872</v>
      </c>
      <c r="G63" s="369"/>
      <c r="H63" s="382" t="s">
        <v>878</v>
      </c>
      <c r="I63" s="382" t="s">
        <v>879</v>
      </c>
      <c r="J63" s="382" t="s">
        <v>876</v>
      </c>
      <c r="K63" s="382" t="s">
        <v>880</v>
      </c>
      <c r="L63" s="382" t="s">
        <v>877</v>
      </c>
      <c r="M63" s="369"/>
      <c r="N63" s="382" t="s">
        <v>863</v>
      </c>
      <c r="O63" s="382" t="s">
        <v>864</v>
      </c>
      <c r="P63" s="383" t="s">
        <v>861</v>
      </c>
      <c r="Q63" s="382" t="s">
        <v>865</v>
      </c>
      <c r="R63" s="382" t="s">
        <v>862</v>
      </c>
      <c r="S63" s="369"/>
      <c r="T63" s="382" t="s">
        <v>883</v>
      </c>
      <c r="U63" s="382" t="s">
        <v>884</v>
      </c>
      <c r="V63" s="382" t="s">
        <v>881</v>
      </c>
      <c r="W63" s="382" t="s">
        <v>885</v>
      </c>
      <c r="X63" s="382" t="s">
        <v>882</v>
      </c>
      <c r="Y63" s="369"/>
      <c r="Z63" s="382" t="s">
        <v>868</v>
      </c>
      <c r="AA63" s="382" t="s">
        <v>869</v>
      </c>
      <c r="AB63" s="382" t="s">
        <v>866</v>
      </c>
      <c r="AC63" s="382" t="s">
        <v>870</v>
      </c>
      <c r="AD63" s="384" t="s">
        <v>867</v>
      </c>
    </row>
    <row r="64" spans="1:31" x14ac:dyDescent="0.2">
      <c r="A64" s="211"/>
    </row>
    <row r="65" spans="1:30" x14ac:dyDescent="0.2">
      <c r="A65" s="211"/>
    </row>
    <row r="66" spans="1:30" x14ac:dyDescent="0.2">
      <c r="A66" s="211"/>
      <c r="N66" s="345"/>
      <c r="P66" s="345" t="s">
        <v>887</v>
      </c>
      <c r="S66" t="s">
        <v>3</v>
      </c>
    </row>
    <row r="67" spans="1:30" x14ac:dyDescent="0.2">
      <c r="A67" s="211"/>
      <c r="B67" s="372" t="s">
        <v>861</v>
      </c>
      <c r="C67" s="373" t="s">
        <v>870</v>
      </c>
      <c r="D67" s="373" t="s">
        <v>874</v>
      </c>
      <c r="E67" s="373" t="s">
        <v>878</v>
      </c>
      <c r="F67" s="373" t="s">
        <v>882</v>
      </c>
      <c r="G67" s="385"/>
      <c r="H67" s="373" t="s">
        <v>884</v>
      </c>
      <c r="I67" s="373" t="s">
        <v>863</v>
      </c>
      <c r="J67" s="373" t="s">
        <v>867</v>
      </c>
      <c r="K67" s="373" t="s">
        <v>871</v>
      </c>
      <c r="L67" s="373" t="s">
        <v>880</v>
      </c>
      <c r="M67" s="385"/>
      <c r="N67" s="373" t="s">
        <v>877</v>
      </c>
      <c r="O67" s="373" t="s">
        <v>881</v>
      </c>
      <c r="P67" s="374" t="s">
        <v>865</v>
      </c>
      <c r="Q67" s="373" t="s">
        <v>869</v>
      </c>
      <c r="R67" s="373" t="s">
        <v>873</v>
      </c>
      <c r="S67" s="385"/>
      <c r="T67" s="373" t="s">
        <v>875</v>
      </c>
      <c r="U67" s="373" t="s">
        <v>879</v>
      </c>
      <c r="V67" s="373" t="s">
        <v>883</v>
      </c>
      <c r="W67" s="373" t="s">
        <v>862</v>
      </c>
      <c r="X67" s="373" t="s">
        <v>866</v>
      </c>
      <c r="Y67" s="385"/>
      <c r="Z67" s="373" t="s">
        <v>868</v>
      </c>
      <c r="AA67" s="373" t="s">
        <v>872</v>
      </c>
      <c r="AB67" s="373" t="s">
        <v>876</v>
      </c>
      <c r="AC67" s="373" t="s">
        <v>885</v>
      </c>
      <c r="AD67" s="375" t="s">
        <v>864</v>
      </c>
    </row>
    <row r="68" spans="1:30" x14ac:dyDescent="0.2">
      <c r="A68" s="211"/>
      <c r="B68" s="376" t="s">
        <v>881</v>
      </c>
      <c r="C68" s="92" t="s">
        <v>865</v>
      </c>
      <c r="D68" s="93" t="s">
        <v>869</v>
      </c>
      <c r="E68" s="93" t="s">
        <v>873</v>
      </c>
      <c r="F68" s="93" t="s">
        <v>877</v>
      </c>
      <c r="H68" s="93" t="s">
        <v>879</v>
      </c>
      <c r="I68" s="93" t="s">
        <v>883</v>
      </c>
      <c r="J68" s="93" t="s">
        <v>862</v>
      </c>
      <c r="K68" s="93" t="s">
        <v>866</v>
      </c>
      <c r="L68" s="93" t="s">
        <v>875</v>
      </c>
      <c r="N68" s="93" t="s">
        <v>872</v>
      </c>
      <c r="O68" s="93" t="s">
        <v>876</v>
      </c>
      <c r="P68" s="94" t="s">
        <v>885</v>
      </c>
      <c r="Q68" s="93" t="s">
        <v>864</v>
      </c>
      <c r="R68" s="93" t="s">
        <v>868</v>
      </c>
      <c r="T68" s="93" t="s">
        <v>870</v>
      </c>
      <c r="U68" s="93" t="s">
        <v>874</v>
      </c>
      <c r="V68" s="93" t="s">
        <v>878</v>
      </c>
      <c r="W68" s="93" t="s">
        <v>882</v>
      </c>
      <c r="X68" s="93" t="s">
        <v>861</v>
      </c>
      <c r="Z68" s="93" t="s">
        <v>863</v>
      </c>
      <c r="AA68" s="93" t="s">
        <v>867</v>
      </c>
      <c r="AB68" s="93" t="s">
        <v>871</v>
      </c>
      <c r="AC68" s="95" t="s">
        <v>880</v>
      </c>
      <c r="AD68" s="377" t="s">
        <v>884</v>
      </c>
    </row>
    <row r="69" spans="1:30" x14ac:dyDescent="0.2">
      <c r="A69" s="211"/>
      <c r="B69" s="376" t="s">
        <v>876</v>
      </c>
      <c r="C69" s="93" t="s">
        <v>885</v>
      </c>
      <c r="D69" s="92" t="s">
        <v>864</v>
      </c>
      <c r="E69" s="93" t="s">
        <v>868</v>
      </c>
      <c r="F69" s="93" t="s">
        <v>872</v>
      </c>
      <c r="H69" s="93" t="s">
        <v>874</v>
      </c>
      <c r="I69" s="93" t="s">
        <v>878</v>
      </c>
      <c r="J69" s="93" t="s">
        <v>882</v>
      </c>
      <c r="K69" s="93" t="s">
        <v>861</v>
      </c>
      <c r="L69" s="93" t="s">
        <v>870</v>
      </c>
      <c r="N69" s="93" t="s">
        <v>867</v>
      </c>
      <c r="O69" s="93" t="s">
        <v>871</v>
      </c>
      <c r="P69" s="94" t="s">
        <v>880</v>
      </c>
      <c r="Q69" s="93" t="s">
        <v>884</v>
      </c>
      <c r="R69" s="93" t="s">
        <v>863</v>
      </c>
      <c r="T69" s="93" t="s">
        <v>865</v>
      </c>
      <c r="U69" s="93" t="s">
        <v>869</v>
      </c>
      <c r="V69" s="93" t="s">
        <v>873</v>
      </c>
      <c r="W69" s="93" t="s">
        <v>877</v>
      </c>
      <c r="X69" s="93" t="s">
        <v>881</v>
      </c>
      <c r="Z69" s="93" t="s">
        <v>883</v>
      </c>
      <c r="AA69" s="93" t="s">
        <v>862</v>
      </c>
      <c r="AB69" s="95" t="s">
        <v>866</v>
      </c>
      <c r="AC69" s="93" t="s">
        <v>875</v>
      </c>
      <c r="AD69" s="377" t="s">
        <v>879</v>
      </c>
    </row>
    <row r="70" spans="1:30" x14ac:dyDescent="0.2">
      <c r="A70" s="211"/>
      <c r="B70" s="376" t="s">
        <v>871</v>
      </c>
      <c r="C70" s="93" t="s">
        <v>880</v>
      </c>
      <c r="D70" s="93" t="s">
        <v>884</v>
      </c>
      <c r="E70" s="92" t="s">
        <v>863</v>
      </c>
      <c r="F70" s="93" t="s">
        <v>867</v>
      </c>
      <c r="H70" s="93" t="s">
        <v>869</v>
      </c>
      <c r="I70" s="93" t="s">
        <v>873</v>
      </c>
      <c r="J70" s="93" t="s">
        <v>877</v>
      </c>
      <c r="K70" s="93" t="s">
        <v>881</v>
      </c>
      <c r="L70" s="93" t="s">
        <v>865</v>
      </c>
      <c r="N70" s="93" t="s">
        <v>862</v>
      </c>
      <c r="O70" s="93" t="s">
        <v>866</v>
      </c>
      <c r="P70" s="94" t="s">
        <v>875</v>
      </c>
      <c r="Q70" s="93" t="s">
        <v>879</v>
      </c>
      <c r="R70" s="93" t="s">
        <v>883</v>
      </c>
      <c r="T70" s="93" t="s">
        <v>885</v>
      </c>
      <c r="U70" s="93" t="s">
        <v>864</v>
      </c>
      <c r="V70" s="93" t="s">
        <v>868</v>
      </c>
      <c r="W70" s="93" t="s">
        <v>872</v>
      </c>
      <c r="X70" s="93" t="s">
        <v>876</v>
      </c>
      <c r="Z70" s="93" t="s">
        <v>878</v>
      </c>
      <c r="AA70" s="95" t="s">
        <v>882</v>
      </c>
      <c r="AB70" s="93" t="s">
        <v>861</v>
      </c>
      <c r="AC70" s="93" t="s">
        <v>870</v>
      </c>
      <c r="AD70" s="377" t="s">
        <v>874</v>
      </c>
    </row>
    <row r="71" spans="1:30" x14ac:dyDescent="0.2">
      <c r="A71" s="211"/>
      <c r="B71" s="376" t="s">
        <v>866</v>
      </c>
      <c r="C71" s="93" t="s">
        <v>875</v>
      </c>
      <c r="D71" s="93" t="s">
        <v>879</v>
      </c>
      <c r="E71" s="93" t="s">
        <v>883</v>
      </c>
      <c r="F71" s="92" t="s">
        <v>862</v>
      </c>
      <c r="H71" s="93" t="s">
        <v>864</v>
      </c>
      <c r="I71" s="93" t="s">
        <v>868</v>
      </c>
      <c r="J71" s="93" t="s">
        <v>872</v>
      </c>
      <c r="K71" s="93" t="s">
        <v>876</v>
      </c>
      <c r="L71" s="93" t="s">
        <v>885</v>
      </c>
      <c r="N71" s="93" t="s">
        <v>882</v>
      </c>
      <c r="O71" s="93" t="s">
        <v>861</v>
      </c>
      <c r="P71" s="94" t="s">
        <v>870</v>
      </c>
      <c r="Q71" s="93" t="s">
        <v>874</v>
      </c>
      <c r="R71" s="93" t="s">
        <v>878</v>
      </c>
      <c r="T71" s="93" t="s">
        <v>880</v>
      </c>
      <c r="U71" s="93" t="s">
        <v>884</v>
      </c>
      <c r="V71" s="93" t="s">
        <v>863</v>
      </c>
      <c r="W71" s="93" t="s">
        <v>867</v>
      </c>
      <c r="X71" s="93" t="s">
        <v>871</v>
      </c>
      <c r="Z71" s="95" t="s">
        <v>873</v>
      </c>
      <c r="AA71" s="93" t="s">
        <v>877</v>
      </c>
      <c r="AB71" s="93" t="s">
        <v>881</v>
      </c>
      <c r="AC71" s="93" t="s">
        <v>865</v>
      </c>
      <c r="AD71" s="377" t="s">
        <v>869</v>
      </c>
    </row>
    <row r="72" spans="1:30" x14ac:dyDescent="0.2">
      <c r="A72" s="211"/>
      <c r="B72" s="386"/>
      <c r="AD72" s="387"/>
    </row>
    <row r="73" spans="1:30" x14ac:dyDescent="0.2">
      <c r="A73" s="211"/>
      <c r="B73" s="376" t="s">
        <v>863</v>
      </c>
      <c r="C73" s="93" t="s">
        <v>867</v>
      </c>
      <c r="D73" s="93" t="s">
        <v>871</v>
      </c>
      <c r="E73" s="93" t="s">
        <v>880</v>
      </c>
      <c r="F73" s="93" t="s">
        <v>884</v>
      </c>
      <c r="H73" s="92" t="s">
        <v>881</v>
      </c>
      <c r="I73" s="93" t="s">
        <v>865</v>
      </c>
      <c r="J73" s="93" t="s">
        <v>869</v>
      </c>
      <c r="K73" s="93" t="s">
        <v>873</v>
      </c>
      <c r="L73" s="93" t="s">
        <v>877</v>
      </c>
      <c r="N73" s="93" t="s">
        <v>879</v>
      </c>
      <c r="O73" s="93" t="s">
        <v>883</v>
      </c>
      <c r="P73" s="94" t="s">
        <v>862</v>
      </c>
      <c r="Q73" s="93" t="s">
        <v>866</v>
      </c>
      <c r="R73" s="93" t="s">
        <v>875</v>
      </c>
      <c r="T73" s="93" t="s">
        <v>872</v>
      </c>
      <c r="U73" s="93" t="s">
        <v>876</v>
      </c>
      <c r="V73" s="93" t="s">
        <v>885</v>
      </c>
      <c r="W73" s="93" t="s">
        <v>864</v>
      </c>
      <c r="X73" s="95" t="s">
        <v>868</v>
      </c>
      <c r="Z73" s="93" t="s">
        <v>870</v>
      </c>
      <c r="AA73" s="93" t="s">
        <v>874</v>
      </c>
      <c r="AB73" s="93" t="s">
        <v>878</v>
      </c>
      <c r="AC73" s="93" t="s">
        <v>882</v>
      </c>
      <c r="AD73" s="377" t="s">
        <v>861</v>
      </c>
    </row>
    <row r="74" spans="1:30" x14ac:dyDescent="0.2">
      <c r="A74" s="211"/>
      <c r="B74" s="376" t="s">
        <v>883</v>
      </c>
      <c r="C74" s="93" t="s">
        <v>862</v>
      </c>
      <c r="D74" s="93" t="s">
        <v>866</v>
      </c>
      <c r="E74" s="93" t="s">
        <v>875</v>
      </c>
      <c r="F74" s="93" t="s">
        <v>879</v>
      </c>
      <c r="H74" s="93" t="s">
        <v>876</v>
      </c>
      <c r="I74" s="92" t="s">
        <v>885</v>
      </c>
      <c r="J74" s="93" t="s">
        <v>864</v>
      </c>
      <c r="K74" s="93" t="s">
        <v>868</v>
      </c>
      <c r="L74" s="93" t="s">
        <v>872</v>
      </c>
      <c r="N74" s="93" t="s">
        <v>874</v>
      </c>
      <c r="O74" s="93" t="s">
        <v>878</v>
      </c>
      <c r="P74" s="94" t="s">
        <v>882</v>
      </c>
      <c r="Q74" s="93" t="s">
        <v>861</v>
      </c>
      <c r="R74" s="93" t="s">
        <v>870</v>
      </c>
      <c r="T74" s="93" t="s">
        <v>867</v>
      </c>
      <c r="U74" s="93" t="s">
        <v>871</v>
      </c>
      <c r="V74" s="93" t="s">
        <v>880</v>
      </c>
      <c r="W74" s="95" t="s">
        <v>884</v>
      </c>
      <c r="X74" s="93" t="s">
        <v>863</v>
      </c>
      <c r="Z74" s="93" t="s">
        <v>865</v>
      </c>
      <c r="AA74" s="93" t="s">
        <v>869</v>
      </c>
      <c r="AB74" s="93" t="s">
        <v>873</v>
      </c>
      <c r="AC74" s="93" t="s">
        <v>877</v>
      </c>
      <c r="AD74" s="377" t="s">
        <v>881</v>
      </c>
    </row>
    <row r="75" spans="1:30" x14ac:dyDescent="0.2">
      <c r="A75" s="211"/>
      <c r="B75" s="376" t="s">
        <v>878</v>
      </c>
      <c r="C75" s="93" t="s">
        <v>882</v>
      </c>
      <c r="D75" s="93" t="s">
        <v>861</v>
      </c>
      <c r="E75" s="93" t="s">
        <v>870</v>
      </c>
      <c r="F75" s="93" t="s">
        <v>874</v>
      </c>
      <c r="H75" s="93" t="s">
        <v>871</v>
      </c>
      <c r="I75" s="93" t="s">
        <v>880</v>
      </c>
      <c r="J75" s="92" t="s">
        <v>884</v>
      </c>
      <c r="K75" s="93" t="s">
        <v>863</v>
      </c>
      <c r="L75" s="93" t="s">
        <v>867</v>
      </c>
      <c r="N75" s="93" t="s">
        <v>869</v>
      </c>
      <c r="O75" s="93" t="s">
        <v>873</v>
      </c>
      <c r="P75" s="94" t="s">
        <v>877</v>
      </c>
      <c r="Q75" s="93" t="s">
        <v>881</v>
      </c>
      <c r="R75" s="93" t="s">
        <v>865</v>
      </c>
      <c r="T75" s="93" t="s">
        <v>862</v>
      </c>
      <c r="U75" s="93" t="s">
        <v>866</v>
      </c>
      <c r="V75" s="95" t="s">
        <v>875</v>
      </c>
      <c r="W75" s="93" t="s">
        <v>879</v>
      </c>
      <c r="X75" s="93" t="s">
        <v>883</v>
      </c>
      <c r="Z75" s="93" t="s">
        <v>885</v>
      </c>
      <c r="AA75" s="93" t="s">
        <v>864</v>
      </c>
      <c r="AB75" s="93" t="s">
        <v>868</v>
      </c>
      <c r="AC75" s="93" t="s">
        <v>872</v>
      </c>
      <c r="AD75" s="377" t="s">
        <v>876</v>
      </c>
    </row>
    <row r="76" spans="1:30" x14ac:dyDescent="0.2">
      <c r="A76" s="211"/>
      <c r="B76" s="376" t="s">
        <v>873</v>
      </c>
      <c r="C76" s="93" t="s">
        <v>877</v>
      </c>
      <c r="D76" s="93" t="s">
        <v>881</v>
      </c>
      <c r="E76" s="93" t="s">
        <v>865</v>
      </c>
      <c r="F76" s="93" t="s">
        <v>869</v>
      </c>
      <c r="H76" s="93" t="s">
        <v>866</v>
      </c>
      <c r="I76" s="93" t="s">
        <v>875</v>
      </c>
      <c r="J76" s="93" t="s">
        <v>879</v>
      </c>
      <c r="K76" s="92" t="s">
        <v>883</v>
      </c>
      <c r="L76" s="93" t="s">
        <v>862</v>
      </c>
      <c r="N76" s="93" t="s">
        <v>864</v>
      </c>
      <c r="O76" s="93" t="s">
        <v>868</v>
      </c>
      <c r="P76" s="94" t="s">
        <v>872</v>
      </c>
      <c r="Q76" s="93" t="s">
        <v>876</v>
      </c>
      <c r="R76" s="93" t="s">
        <v>885</v>
      </c>
      <c r="T76" s="93" t="s">
        <v>882</v>
      </c>
      <c r="U76" s="95" t="s">
        <v>861</v>
      </c>
      <c r="V76" s="93" t="s">
        <v>870</v>
      </c>
      <c r="W76" s="93" t="s">
        <v>874</v>
      </c>
      <c r="X76" s="93" t="s">
        <v>878</v>
      </c>
      <c r="Z76" s="93" t="s">
        <v>880</v>
      </c>
      <c r="AA76" s="93" t="s">
        <v>884</v>
      </c>
      <c r="AB76" s="93" t="s">
        <v>863</v>
      </c>
      <c r="AC76" s="93" t="s">
        <v>867</v>
      </c>
      <c r="AD76" s="377" t="s">
        <v>871</v>
      </c>
    </row>
    <row r="77" spans="1:30" x14ac:dyDescent="0.2">
      <c r="A77" s="211"/>
      <c r="B77" s="376" t="s">
        <v>868</v>
      </c>
      <c r="C77" s="93" t="s">
        <v>872</v>
      </c>
      <c r="D77" s="93" t="s">
        <v>876</v>
      </c>
      <c r="E77" s="93" t="s">
        <v>885</v>
      </c>
      <c r="F77" s="93" t="s">
        <v>864</v>
      </c>
      <c r="H77" s="93" t="s">
        <v>861</v>
      </c>
      <c r="I77" s="93" t="s">
        <v>870</v>
      </c>
      <c r="J77" s="93" t="s">
        <v>874</v>
      </c>
      <c r="K77" s="93" t="s">
        <v>878</v>
      </c>
      <c r="L77" s="92" t="s">
        <v>882</v>
      </c>
      <c r="N77" s="93" t="s">
        <v>884</v>
      </c>
      <c r="O77" s="93" t="s">
        <v>863</v>
      </c>
      <c r="P77" s="94" t="s">
        <v>867</v>
      </c>
      <c r="Q77" s="93" t="s">
        <v>871</v>
      </c>
      <c r="R77" s="93" t="s">
        <v>880</v>
      </c>
      <c r="T77" s="95" t="s">
        <v>877</v>
      </c>
      <c r="U77" s="93" t="s">
        <v>881</v>
      </c>
      <c r="V77" s="93" t="s">
        <v>865</v>
      </c>
      <c r="W77" s="93" t="s">
        <v>869</v>
      </c>
      <c r="X77" s="93" t="s">
        <v>873</v>
      </c>
      <c r="Z77" s="93" t="s">
        <v>875</v>
      </c>
      <c r="AA77" s="93" t="s">
        <v>879</v>
      </c>
      <c r="AB77" s="93" t="s">
        <v>883</v>
      </c>
      <c r="AC77" s="93" t="s">
        <v>862</v>
      </c>
      <c r="AD77" s="377" t="s">
        <v>866</v>
      </c>
    </row>
    <row r="78" spans="1:30" x14ac:dyDescent="0.2">
      <c r="A78" s="211"/>
      <c r="B78" s="386"/>
      <c r="AD78" s="387"/>
    </row>
    <row r="79" spans="1:30" x14ac:dyDescent="0.2">
      <c r="A79" s="211"/>
      <c r="B79" s="376" t="s">
        <v>865</v>
      </c>
      <c r="C79" s="93" t="s">
        <v>869</v>
      </c>
      <c r="D79" s="93" t="s">
        <v>873</v>
      </c>
      <c r="E79" s="93" t="s">
        <v>877</v>
      </c>
      <c r="F79" s="93" t="s">
        <v>881</v>
      </c>
      <c r="H79" s="93" t="s">
        <v>883</v>
      </c>
      <c r="I79" s="93" t="s">
        <v>862</v>
      </c>
      <c r="J79" s="93" t="s">
        <v>866</v>
      </c>
      <c r="K79" s="93" t="s">
        <v>875</v>
      </c>
      <c r="L79" s="93" t="s">
        <v>879</v>
      </c>
      <c r="N79" s="92" t="s">
        <v>876</v>
      </c>
      <c r="O79" s="93" t="s">
        <v>885</v>
      </c>
      <c r="P79" s="94" t="s">
        <v>864</v>
      </c>
      <c r="Q79" s="93" t="s">
        <v>868</v>
      </c>
      <c r="R79" s="95" t="s">
        <v>872</v>
      </c>
      <c r="T79" s="93" t="s">
        <v>874</v>
      </c>
      <c r="U79" s="93" t="s">
        <v>878</v>
      </c>
      <c r="V79" s="93" t="s">
        <v>882</v>
      </c>
      <c r="W79" s="93" t="s">
        <v>861</v>
      </c>
      <c r="X79" s="93" t="s">
        <v>870</v>
      </c>
      <c r="Z79" s="93" t="s">
        <v>867</v>
      </c>
      <c r="AA79" s="93" t="s">
        <v>871</v>
      </c>
      <c r="AB79" s="93" t="s">
        <v>880</v>
      </c>
      <c r="AC79" s="93" t="s">
        <v>884</v>
      </c>
      <c r="AD79" s="377" t="s">
        <v>863</v>
      </c>
    </row>
    <row r="80" spans="1:30" x14ac:dyDescent="0.2">
      <c r="A80" s="211"/>
      <c r="B80" s="376" t="s">
        <v>885</v>
      </c>
      <c r="C80" s="93" t="s">
        <v>864</v>
      </c>
      <c r="D80" s="93" t="s">
        <v>868</v>
      </c>
      <c r="E80" s="93" t="s">
        <v>872</v>
      </c>
      <c r="F80" s="93" t="s">
        <v>876</v>
      </c>
      <c r="H80" s="93" t="s">
        <v>878</v>
      </c>
      <c r="I80" s="93" t="s">
        <v>882</v>
      </c>
      <c r="J80" s="93" t="s">
        <v>861</v>
      </c>
      <c r="K80" s="93" t="s">
        <v>870</v>
      </c>
      <c r="L80" s="93" t="s">
        <v>874</v>
      </c>
      <c r="N80" s="93" t="s">
        <v>871</v>
      </c>
      <c r="O80" s="92" t="s">
        <v>880</v>
      </c>
      <c r="P80" s="94" t="s">
        <v>884</v>
      </c>
      <c r="Q80" s="95" t="s">
        <v>863</v>
      </c>
      <c r="R80" s="93" t="s">
        <v>867</v>
      </c>
      <c r="T80" s="93" t="s">
        <v>869</v>
      </c>
      <c r="U80" s="93" t="s">
        <v>873</v>
      </c>
      <c r="V80" s="93" t="s">
        <v>877</v>
      </c>
      <c r="W80" s="93" t="s">
        <v>881</v>
      </c>
      <c r="X80" s="93" t="s">
        <v>865</v>
      </c>
      <c r="Z80" s="93" t="s">
        <v>862</v>
      </c>
      <c r="AA80" s="93" t="s">
        <v>866</v>
      </c>
      <c r="AB80" s="93" t="s">
        <v>875</v>
      </c>
      <c r="AC80" s="93" t="s">
        <v>879</v>
      </c>
      <c r="AD80" s="377" t="s">
        <v>883</v>
      </c>
    </row>
    <row r="81" spans="1:30" x14ac:dyDescent="0.2">
      <c r="A81" s="211"/>
      <c r="B81" s="378" t="s">
        <v>880</v>
      </c>
      <c r="C81" s="120" t="s">
        <v>884</v>
      </c>
      <c r="D81" s="120" t="s">
        <v>863</v>
      </c>
      <c r="E81" s="120" t="s">
        <v>867</v>
      </c>
      <c r="F81" s="120" t="s">
        <v>871</v>
      </c>
      <c r="H81" s="120" t="s">
        <v>873</v>
      </c>
      <c r="I81" s="120" t="s">
        <v>877</v>
      </c>
      <c r="J81" s="120" t="s">
        <v>881</v>
      </c>
      <c r="K81" s="120" t="s">
        <v>865</v>
      </c>
      <c r="L81" s="120" t="s">
        <v>869</v>
      </c>
      <c r="N81" s="120" t="s">
        <v>866</v>
      </c>
      <c r="O81" s="120" t="s">
        <v>875</v>
      </c>
      <c r="P81" s="92" t="s">
        <v>879</v>
      </c>
      <c r="Q81" s="120" t="s">
        <v>883</v>
      </c>
      <c r="R81" s="120" t="s">
        <v>862</v>
      </c>
      <c r="T81" s="120" t="s">
        <v>864</v>
      </c>
      <c r="U81" s="120" t="s">
        <v>868</v>
      </c>
      <c r="V81" s="120" t="s">
        <v>872</v>
      </c>
      <c r="W81" s="120" t="s">
        <v>876</v>
      </c>
      <c r="X81" s="120" t="s">
        <v>885</v>
      </c>
      <c r="Z81" s="120" t="s">
        <v>882</v>
      </c>
      <c r="AA81" s="120" t="s">
        <v>861</v>
      </c>
      <c r="AB81" s="120" t="s">
        <v>870</v>
      </c>
      <c r="AC81" s="120" t="s">
        <v>874</v>
      </c>
      <c r="AD81" s="379" t="s">
        <v>878</v>
      </c>
    </row>
    <row r="82" spans="1:30" x14ac:dyDescent="0.2">
      <c r="A82" s="211"/>
      <c r="B82" s="376" t="s">
        <v>875</v>
      </c>
      <c r="C82" s="93" t="s">
        <v>879</v>
      </c>
      <c r="D82" s="93" t="s">
        <v>883</v>
      </c>
      <c r="E82" s="93" t="s">
        <v>862</v>
      </c>
      <c r="F82" s="93" t="s">
        <v>866</v>
      </c>
      <c r="H82" s="93" t="s">
        <v>868</v>
      </c>
      <c r="I82" s="93" t="s">
        <v>872</v>
      </c>
      <c r="J82" s="93" t="s">
        <v>876</v>
      </c>
      <c r="K82" s="93" t="s">
        <v>885</v>
      </c>
      <c r="L82" s="93" t="s">
        <v>864</v>
      </c>
      <c r="N82" s="93" t="s">
        <v>861</v>
      </c>
      <c r="O82" s="95" t="s">
        <v>870</v>
      </c>
      <c r="P82" s="94" t="s">
        <v>874</v>
      </c>
      <c r="Q82" s="92" t="s">
        <v>878</v>
      </c>
      <c r="R82" s="93" t="s">
        <v>882</v>
      </c>
      <c r="T82" s="93" t="s">
        <v>884</v>
      </c>
      <c r="U82" s="93" t="s">
        <v>863</v>
      </c>
      <c r="V82" s="93" t="s">
        <v>867</v>
      </c>
      <c r="W82" s="93" t="s">
        <v>871</v>
      </c>
      <c r="X82" s="93" t="s">
        <v>880</v>
      </c>
      <c r="Z82" s="93" t="s">
        <v>877</v>
      </c>
      <c r="AA82" s="93" t="s">
        <v>881</v>
      </c>
      <c r="AB82" s="93" t="s">
        <v>865</v>
      </c>
      <c r="AC82" s="93" t="s">
        <v>869</v>
      </c>
      <c r="AD82" s="377" t="s">
        <v>873</v>
      </c>
    </row>
    <row r="83" spans="1:30" x14ac:dyDescent="0.2">
      <c r="A83" s="211"/>
      <c r="B83" s="376" t="s">
        <v>870</v>
      </c>
      <c r="C83" s="93" t="s">
        <v>874</v>
      </c>
      <c r="D83" s="93" t="s">
        <v>878</v>
      </c>
      <c r="E83" s="93" t="s">
        <v>882</v>
      </c>
      <c r="F83" s="93" t="s">
        <v>861</v>
      </c>
      <c r="H83" s="93" t="s">
        <v>863</v>
      </c>
      <c r="I83" s="93" t="s">
        <v>867</v>
      </c>
      <c r="J83" s="93" t="s">
        <v>871</v>
      </c>
      <c r="K83" s="93" t="s">
        <v>880</v>
      </c>
      <c r="L83" s="93" t="s">
        <v>884</v>
      </c>
      <c r="N83" s="95" t="s">
        <v>881</v>
      </c>
      <c r="O83" s="93" t="s">
        <v>865</v>
      </c>
      <c r="P83" s="94" t="s">
        <v>869</v>
      </c>
      <c r="Q83" s="93" t="s">
        <v>873</v>
      </c>
      <c r="R83" s="92" t="s">
        <v>877</v>
      </c>
      <c r="T83" s="93" t="s">
        <v>879</v>
      </c>
      <c r="U83" s="93" t="s">
        <v>883</v>
      </c>
      <c r="V83" s="93" t="s">
        <v>862</v>
      </c>
      <c r="W83" s="93" t="s">
        <v>866</v>
      </c>
      <c r="X83" s="93" t="s">
        <v>875</v>
      </c>
      <c r="Z83" s="93" t="s">
        <v>872</v>
      </c>
      <c r="AA83" s="93" t="s">
        <v>876</v>
      </c>
      <c r="AB83" s="93" t="s">
        <v>885</v>
      </c>
      <c r="AC83" s="93" t="s">
        <v>864</v>
      </c>
      <c r="AD83" s="377" t="s">
        <v>868</v>
      </c>
    </row>
    <row r="84" spans="1:30" x14ac:dyDescent="0.2">
      <c r="A84" s="211"/>
      <c r="B84" s="386"/>
      <c r="AD84" s="387"/>
    </row>
    <row r="85" spans="1:30" x14ac:dyDescent="0.2">
      <c r="A85" s="211"/>
      <c r="B85" s="376" t="s">
        <v>862</v>
      </c>
      <c r="C85" s="93" t="s">
        <v>866</v>
      </c>
      <c r="D85" s="93" t="s">
        <v>875</v>
      </c>
      <c r="E85" s="93" t="s">
        <v>879</v>
      </c>
      <c r="F85" s="93" t="s">
        <v>883</v>
      </c>
      <c r="H85" s="93" t="s">
        <v>885</v>
      </c>
      <c r="I85" s="93" t="s">
        <v>864</v>
      </c>
      <c r="J85" s="93" t="s">
        <v>868</v>
      </c>
      <c r="K85" s="93" t="s">
        <v>872</v>
      </c>
      <c r="L85" s="95" t="s">
        <v>876</v>
      </c>
      <c r="N85" s="93" t="s">
        <v>878</v>
      </c>
      <c r="O85" s="93" t="s">
        <v>882</v>
      </c>
      <c r="P85" s="94" t="s">
        <v>861</v>
      </c>
      <c r="Q85" s="93" t="s">
        <v>870</v>
      </c>
      <c r="R85" s="93" t="s">
        <v>874</v>
      </c>
      <c r="T85" s="92" t="s">
        <v>871</v>
      </c>
      <c r="U85" s="93" t="s">
        <v>880</v>
      </c>
      <c r="V85" s="93" t="s">
        <v>884</v>
      </c>
      <c r="W85" s="93" t="s">
        <v>863</v>
      </c>
      <c r="X85" s="93" t="s">
        <v>867</v>
      </c>
      <c r="Z85" s="93" t="s">
        <v>869</v>
      </c>
      <c r="AA85" s="93" t="s">
        <v>873</v>
      </c>
      <c r="AB85" s="93" t="s">
        <v>877</v>
      </c>
      <c r="AC85" s="93" t="s">
        <v>881</v>
      </c>
      <c r="AD85" s="377" t="s">
        <v>865</v>
      </c>
    </row>
    <row r="86" spans="1:30" x14ac:dyDescent="0.2">
      <c r="A86" s="211"/>
      <c r="B86" s="376" t="s">
        <v>882</v>
      </c>
      <c r="C86" s="93" t="s">
        <v>861</v>
      </c>
      <c r="D86" s="93" t="s">
        <v>870</v>
      </c>
      <c r="E86" s="93" t="s">
        <v>874</v>
      </c>
      <c r="F86" s="93" t="s">
        <v>878</v>
      </c>
      <c r="H86" s="93" t="s">
        <v>880</v>
      </c>
      <c r="I86" s="93" t="s">
        <v>884</v>
      </c>
      <c r="J86" s="93" t="s">
        <v>863</v>
      </c>
      <c r="K86" s="95" t="s">
        <v>867</v>
      </c>
      <c r="L86" s="93" t="s">
        <v>871</v>
      </c>
      <c r="N86" s="93" t="s">
        <v>873</v>
      </c>
      <c r="O86" s="93" t="s">
        <v>877</v>
      </c>
      <c r="P86" s="94" t="s">
        <v>881</v>
      </c>
      <c r="Q86" s="93" t="s">
        <v>865</v>
      </c>
      <c r="R86" s="93" t="s">
        <v>869</v>
      </c>
      <c r="T86" s="93" t="s">
        <v>866</v>
      </c>
      <c r="U86" s="92" t="s">
        <v>875</v>
      </c>
      <c r="V86" s="93" t="s">
        <v>879</v>
      </c>
      <c r="W86" s="93" t="s">
        <v>883</v>
      </c>
      <c r="X86" s="93" t="s">
        <v>862</v>
      </c>
      <c r="Z86" s="93" t="s">
        <v>864</v>
      </c>
      <c r="AA86" s="93" t="s">
        <v>868</v>
      </c>
      <c r="AB86" s="93" t="s">
        <v>872</v>
      </c>
      <c r="AC86" s="93" t="s">
        <v>876</v>
      </c>
      <c r="AD86" s="377" t="s">
        <v>885</v>
      </c>
    </row>
    <row r="87" spans="1:30" x14ac:dyDescent="0.2">
      <c r="A87" s="211"/>
      <c r="B87" s="376" t="s">
        <v>877</v>
      </c>
      <c r="C87" s="93" t="s">
        <v>881</v>
      </c>
      <c r="D87" s="93" t="s">
        <v>865</v>
      </c>
      <c r="E87" s="93" t="s">
        <v>869</v>
      </c>
      <c r="F87" s="93" t="s">
        <v>873</v>
      </c>
      <c r="H87" s="93" t="s">
        <v>875</v>
      </c>
      <c r="I87" s="93" t="s">
        <v>879</v>
      </c>
      <c r="J87" s="95" t="s">
        <v>883</v>
      </c>
      <c r="K87" s="93" t="s">
        <v>862</v>
      </c>
      <c r="L87" s="93" t="s">
        <v>866</v>
      </c>
      <c r="N87" s="93" t="s">
        <v>868</v>
      </c>
      <c r="O87" s="93" t="s">
        <v>872</v>
      </c>
      <c r="P87" s="94" t="s">
        <v>876</v>
      </c>
      <c r="Q87" s="93" t="s">
        <v>885</v>
      </c>
      <c r="R87" s="93" t="s">
        <v>864</v>
      </c>
      <c r="T87" s="93" t="s">
        <v>861</v>
      </c>
      <c r="U87" s="93" t="s">
        <v>870</v>
      </c>
      <c r="V87" s="92" t="s">
        <v>874</v>
      </c>
      <c r="W87" s="93" t="s">
        <v>878</v>
      </c>
      <c r="X87" s="93" t="s">
        <v>882</v>
      </c>
      <c r="Z87" s="93" t="s">
        <v>884</v>
      </c>
      <c r="AA87" s="93" t="s">
        <v>863</v>
      </c>
      <c r="AB87" s="93" t="s">
        <v>867</v>
      </c>
      <c r="AC87" s="93" t="s">
        <v>871</v>
      </c>
      <c r="AD87" s="377" t="s">
        <v>880</v>
      </c>
    </row>
    <row r="88" spans="1:30" x14ac:dyDescent="0.2">
      <c r="A88" s="211"/>
      <c r="B88" s="376" t="s">
        <v>872</v>
      </c>
      <c r="C88" s="93" t="s">
        <v>876</v>
      </c>
      <c r="D88" s="93" t="s">
        <v>885</v>
      </c>
      <c r="E88" s="93" t="s">
        <v>864</v>
      </c>
      <c r="F88" s="93" t="s">
        <v>868</v>
      </c>
      <c r="H88" s="93" t="s">
        <v>870</v>
      </c>
      <c r="I88" s="95" t="s">
        <v>874</v>
      </c>
      <c r="J88" s="93" t="s">
        <v>878</v>
      </c>
      <c r="K88" s="93" t="s">
        <v>882</v>
      </c>
      <c r="L88" s="93" t="s">
        <v>861</v>
      </c>
      <c r="N88" s="93" t="s">
        <v>863</v>
      </c>
      <c r="O88" s="93" t="s">
        <v>867</v>
      </c>
      <c r="P88" s="94" t="s">
        <v>871</v>
      </c>
      <c r="Q88" s="93" t="s">
        <v>880</v>
      </c>
      <c r="R88" s="93" t="s">
        <v>884</v>
      </c>
      <c r="T88" s="93" t="s">
        <v>881</v>
      </c>
      <c r="U88" s="93" t="s">
        <v>865</v>
      </c>
      <c r="V88" s="93" t="s">
        <v>869</v>
      </c>
      <c r="W88" s="92" t="s">
        <v>873</v>
      </c>
      <c r="X88" s="93" t="s">
        <v>877</v>
      </c>
      <c r="Z88" s="93" t="s">
        <v>879</v>
      </c>
      <c r="AA88" s="93" t="s">
        <v>883</v>
      </c>
      <c r="AB88" s="93" t="s">
        <v>862</v>
      </c>
      <c r="AC88" s="93" t="s">
        <v>866</v>
      </c>
      <c r="AD88" s="377" t="s">
        <v>875</v>
      </c>
    </row>
    <row r="89" spans="1:30" x14ac:dyDescent="0.2">
      <c r="A89" s="211"/>
      <c r="B89" s="376" t="s">
        <v>867</v>
      </c>
      <c r="C89" s="93" t="s">
        <v>871</v>
      </c>
      <c r="D89" s="93" t="s">
        <v>880</v>
      </c>
      <c r="E89" s="93" t="s">
        <v>884</v>
      </c>
      <c r="F89" s="93" t="s">
        <v>863</v>
      </c>
      <c r="H89" s="95" t="s">
        <v>865</v>
      </c>
      <c r="I89" s="93" t="s">
        <v>869</v>
      </c>
      <c r="J89" s="93" t="s">
        <v>873</v>
      </c>
      <c r="K89" s="93" t="s">
        <v>877</v>
      </c>
      <c r="L89" s="93" t="s">
        <v>881</v>
      </c>
      <c r="N89" s="93" t="s">
        <v>883</v>
      </c>
      <c r="O89" s="93" t="s">
        <v>862</v>
      </c>
      <c r="P89" s="94" t="s">
        <v>866</v>
      </c>
      <c r="Q89" s="93" t="s">
        <v>875</v>
      </c>
      <c r="R89" s="93" t="s">
        <v>879</v>
      </c>
      <c r="T89" s="93" t="s">
        <v>876</v>
      </c>
      <c r="U89" s="93" t="s">
        <v>885</v>
      </c>
      <c r="V89" s="93" t="s">
        <v>864</v>
      </c>
      <c r="W89" s="93" t="s">
        <v>868</v>
      </c>
      <c r="X89" s="92" t="s">
        <v>872</v>
      </c>
      <c r="Z89" s="93" t="s">
        <v>874</v>
      </c>
      <c r="AA89" s="93" t="s">
        <v>878</v>
      </c>
      <c r="AB89" s="93" t="s">
        <v>882</v>
      </c>
      <c r="AC89" s="93" t="s">
        <v>861</v>
      </c>
      <c r="AD89" s="377" t="s">
        <v>870</v>
      </c>
    </row>
    <row r="90" spans="1:30" x14ac:dyDescent="0.2">
      <c r="A90" s="211"/>
      <c r="B90" s="386"/>
      <c r="AD90" s="387"/>
    </row>
    <row r="91" spans="1:30" x14ac:dyDescent="0.2">
      <c r="A91" s="211"/>
      <c r="B91" s="376" t="s">
        <v>864</v>
      </c>
      <c r="C91" s="93" t="s">
        <v>868</v>
      </c>
      <c r="D91" s="93" t="s">
        <v>872</v>
      </c>
      <c r="E91" s="93" t="s">
        <v>876</v>
      </c>
      <c r="F91" s="95" t="s">
        <v>885</v>
      </c>
      <c r="H91" s="93" t="s">
        <v>882</v>
      </c>
      <c r="I91" s="93" t="s">
        <v>861</v>
      </c>
      <c r="J91" s="93" t="s">
        <v>870</v>
      </c>
      <c r="K91" s="93" t="s">
        <v>874</v>
      </c>
      <c r="L91" s="93" t="s">
        <v>878</v>
      </c>
      <c r="N91" s="93" t="s">
        <v>880</v>
      </c>
      <c r="O91" s="93" t="s">
        <v>884</v>
      </c>
      <c r="P91" s="94" t="s">
        <v>863</v>
      </c>
      <c r="Q91" s="93" t="s">
        <v>867</v>
      </c>
      <c r="R91" s="93" t="s">
        <v>871</v>
      </c>
      <c r="T91" s="93" t="s">
        <v>873</v>
      </c>
      <c r="U91" s="93" t="s">
        <v>877</v>
      </c>
      <c r="V91" s="93" t="s">
        <v>881</v>
      </c>
      <c r="W91" s="93" t="s">
        <v>865</v>
      </c>
      <c r="X91" s="93" t="s">
        <v>869</v>
      </c>
      <c r="Z91" s="92" t="s">
        <v>866</v>
      </c>
      <c r="AA91" s="93" t="s">
        <v>875</v>
      </c>
      <c r="AB91" s="93" t="s">
        <v>879</v>
      </c>
      <c r="AC91" s="93" t="s">
        <v>883</v>
      </c>
      <c r="AD91" s="377" t="s">
        <v>862</v>
      </c>
    </row>
    <row r="92" spans="1:30" x14ac:dyDescent="0.2">
      <c r="A92" s="211"/>
      <c r="B92" s="376" t="s">
        <v>884</v>
      </c>
      <c r="C92" s="93" t="s">
        <v>863</v>
      </c>
      <c r="D92" s="93" t="s">
        <v>867</v>
      </c>
      <c r="E92" s="95" t="s">
        <v>871</v>
      </c>
      <c r="F92" s="93" t="s">
        <v>880</v>
      </c>
      <c r="H92" s="93" t="s">
        <v>877</v>
      </c>
      <c r="I92" s="93" t="s">
        <v>881</v>
      </c>
      <c r="J92" s="93" t="s">
        <v>865</v>
      </c>
      <c r="K92" s="93" t="s">
        <v>869</v>
      </c>
      <c r="L92" s="93" t="s">
        <v>873</v>
      </c>
      <c r="N92" s="93" t="s">
        <v>875</v>
      </c>
      <c r="O92" s="93" t="s">
        <v>879</v>
      </c>
      <c r="P92" s="94" t="s">
        <v>883</v>
      </c>
      <c r="Q92" s="93" t="s">
        <v>862</v>
      </c>
      <c r="R92" s="93" t="s">
        <v>866</v>
      </c>
      <c r="T92" s="93" t="s">
        <v>868</v>
      </c>
      <c r="U92" s="93" t="s">
        <v>872</v>
      </c>
      <c r="V92" s="93" t="s">
        <v>876</v>
      </c>
      <c r="W92" s="93" t="s">
        <v>885</v>
      </c>
      <c r="X92" s="93" t="s">
        <v>864</v>
      </c>
      <c r="Z92" s="93" t="s">
        <v>861</v>
      </c>
      <c r="AA92" s="92" t="s">
        <v>870</v>
      </c>
      <c r="AB92" s="93" t="s">
        <v>874</v>
      </c>
      <c r="AC92" s="93" t="s">
        <v>878</v>
      </c>
      <c r="AD92" s="377" t="s">
        <v>882</v>
      </c>
    </row>
    <row r="93" spans="1:30" x14ac:dyDescent="0.2">
      <c r="A93" s="211"/>
      <c r="B93" s="376" t="s">
        <v>879</v>
      </c>
      <c r="C93" s="93" t="s">
        <v>883</v>
      </c>
      <c r="D93" s="95" t="s">
        <v>862</v>
      </c>
      <c r="E93" s="93" t="s">
        <v>866</v>
      </c>
      <c r="F93" s="93" t="s">
        <v>875</v>
      </c>
      <c r="H93" s="93" t="s">
        <v>872</v>
      </c>
      <c r="I93" s="93" t="s">
        <v>876</v>
      </c>
      <c r="J93" s="93" t="s">
        <v>885</v>
      </c>
      <c r="K93" s="93" t="s">
        <v>864</v>
      </c>
      <c r="L93" s="93" t="s">
        <v>868</v>
      </c>
      <c r="N93" s="93" t="s">
        <v>870</v>
      </c>
      <c r="O93" s="93" t="s">
        <v>874</v>
      </c>
      <c r="P93" s="94" t="s">
        <v>878</v>
      </c>
      <c r="Q93" s="93" t="s">
        <v>882</v>
      </c>
      <c r="R93" s="93" t="s">
        <v>861</v>
      </c>
      <c r="T93" s="93" t="s">
        <v>863</v>
      </c>
      <c r="U93" s="93" t="s">
        <v>867</v>
      </c>
      <c r="V93" s="93" t="s">
        <v>871</v>
      </c>
      <c r="W93" s="93" t="s">
        <v>880</v>
      </c>
      <c r="X93" s="93" t="s">
        <v>884</v>
      </c>
      <c r="Z93" s="93" t="s">
        <v>881</v>
      </c>
      <c r="AA93" s="93" t="s">
        <v>865</v>
      </c>
      <c r="AB93" s="92" t="s">
        <v>869</v>
      </c>
      <c r="AC93" s="93" t="s">
        <v>873</v>
      </c>
      <c r="AD93" s="377" t="s">
        <v>877</v>
      </c>
    </row>
    <row r="94" spans="1:30" x14ac:dyDescent="0.2">
      <c r="A94" s="211"/>
      <c r="B94" s="376" t="s">
        <v>874</v>
      </c>
      <c r="C94" s="95" t="s">
        <v>878</v>
      </c>
      <c r="D94" s="93" t="s">
        <v>882</v>
      </c>
      <c r="E94" s="93" t="s">
        <v>861</v>
      </c>
      <c r="F94" s="93" t="s">
        <v>870</v>
      </c>
      <c r="H94" s="93" t="s">
        <v>867</v>
      </c>
      <c r="I94" s="93" t="s">
        <v>871</v>
      </c>
      <c r="J94" s="93" t="s">
        <v>880</v>
      </c>
      <c r="K94" s="93" t="s">
        <v>884</v>
      </c>
      <c r="L94" s="93" t="s">
        <v>863</v>
      </c>
      <c r="N94" s="93" t="s">
        <v>865</v>
      </c>
      <c r="O94" s="93" t="s">
        <v>869</v>
      </c>
      <c r="P94" s="94" t="s">
        <v>873</v>
      </c>
      <c r="Q94" s="93" t="s">
        <v>877</v>
      </c>
      <c r="R94" s="93" t="s">
        <v>881</v>
      </c>
      <c r="T94" s="93" t="s">
        <v>883</v>
      </c>
      <c r="U94" s="93" t="s">
        <v>862</v>
      </c>
      <c r="V94" s="93" t="s">
        <v>866</v>
      </c>
      <c r="W94" s="93" t="s">
        <v>875</v>
      </c>
      <c r="X94" s="93" t="s">
        <v>879</v>
      </c>
      <c r="Z94" s="93" t="s">
        <v>876</v>
      </c>
      <c r="AA94" s="93" t="s">
        <v>885</v>
      </c>
      <c r="AB94" s="93" t="s">
        <v>864</v>
      </c>
      <c r="AC94" s="92" t="s">
        <v>868</v>
      </c>
      <c r="AD94" s="377" t="s">
        <v>872</v>
      </c>
    </row>
    <row r="95" spans="1:30" x14ac:dyDescent="0.2">
      <c r="A95" s="211"/>
      <c r="B95" s="381" t="s">
        <v>869</v>
      </c>
      <c r="C95" s="382" t="s">
        <v>873</v>
      </c>
      <c r="D95" s="382" t="s">
        <v>877</v>
      </c>
      <c r="E95" s="382" t="s">
        <v>881</v>
      </c>
      <c r="F95" s="382" t="s">
        <v>865</v>
      </c>
      <c r="G95" s="388"/>
      <c r="H95" s="382" t="s">
        <v>862</v>
      </c>
      <c r="I95" s="382" t="s">
        <v>866</v>
      </c>
      <c r="J95" s="382" t="s">
        <v>875</v>
      </c>
      <c r="K95" s="382" t="s">
        <v>879</v>
      </c>
      <c r="L95" s="382" t="s">
        <v>883</v>
      </c>
      <c r="M95" s="388"/>
      <c r="N95" s="382" t="s">
        <v>885</v>
      </c>
      <c r="O95" s="382" t="s">
        <v>864</v>
      </c>
      <c r="P95" s="383" t="s">
        <v>868</v>
      </c>
      <c r="Q95" s="382" t="s">
        <v>872</v>
      </c>
      <c r="R95" s="382" t="s">
        <v>876</v>
      </c>
      <c r="S95" s="388"/>
      <c r="T95" s="382" t="s">
        <v>878</v>
      </c>
      <c r="U95" s="382" t="s">
        <v>882</v>
      </c>
      <c r="V95" s="382" t="s">
        <v>861</v>
      </c>
      <c r="W95" s="382" t="s">
        <v>870</v>
      </c>
      <c r="X95" s="382" t="s">
        <v>874</v>
      </c>
      <c r="Y95" s="388"/>
      <c r="Z95" s="382" t="s">
        <v>871</v>
      </c>
      <c r="AA95" s="382" t="s">
        <v>880</v>
      </c>
      <c r="AB95" s="382" t="s">
        <v>884</v>
      </c>
      <c r="AC95" s="382" t="s">
        <v>863</v>
      </c>
      <c r="AD95" s="384" t="s">
        <v>867</v>
      </c>
    </row>
    <row r="96" spans="1:30" x14ac:dyDescent="0.2">
      <c r="A96" s="211"/>
    </row>
    <row r="97" spans="1:30" x14ac:dyDescent="0.2">
      <c r="A97" s="211"/>
      <c r="B97" s="193" t="s">
        <v>3</v>
      </c>
    </row>
    <row r="98" spans="1:30" x14ac:dyDescent="0.2">
      <c r="A98" s="211"/>
      <c r="B98" s="193" t="s">
        <v>3</v>
      </c>
      <c r="F98" s="193" t="s">
        <v>3</v>
      </c>
      <c r="N98" s="345"/>
      <c r="P98" s="345" t="s">
        <v>888</v>
      </c>
    </row>
    <row r="99" spans="1:30" x14ac:dyDescent="0.2">
      <c r="A99" s="211"/>
      <c r="B99" s="372" t="s">
        <v>861</v>
      </c>
      <c r="C99" s="373" t="s">
        <v>884</v>
      </c>
      <c r="D99" s="373" t="s">
        <v>877</v>
      </c>
      <c r="E99" s="373" t="s">
        <v>875</v>
      </c>
      <c r="F99" s="373" t="s">
        <v>868</v>
      </c>
      <c r="G99" s="357"/>
      <c r="H99" s="373" t="s">
        <v>879</v>
      </c>
      <c r="I99" s="373" t="s">
        <v>872</v>
      </c>
      <c r="J99" s="373" t="s">
        <v>870</v>
      </c>
      <c r="K99" s="373" t="s">
        <v>863</v>
      </c>
      <c r="L99" s="373" t="s">
        <v>881</v>
      </c>
      <c r="M99" s="357"/>
      <c r="N99" s="373" t="s">
        <v>867</v>
      </c>
      <c r="O99" s="373" t="s">
        <v>865</v>
      </c>
      <c r="P99" s="374" t="s">
        <v>883</v>
      </c>
      <c r="Q99" s="373" t="s">
        <v>876</v>
      </c>
      <c r="R99" s="373" t="s">
        <v>874</v>
      </c>
      <c r="S99" s="357"/>
      <c r="T99" s="373" t="s">
        <v>885</v>
      </c>
      <c r="U99" s="373" t="s">
        <v>878</v>
      </c>
      <c r="V99" s="373" t="s">
        <v>871</v>
      </c>
      <c r="W99" s="373" t="s">
        <v>869</v>
      </c>
      <c r="X99" s="373" t="s">
        <v>862</v>
      </c>
      <c r="Y99" s="357"/>
      <c r="Z99" s="373" t="s">
        <v>873</v>
      </c>
      <c r="AA99" s="373" t="s">
        <v>866</v>
      </c>
      <c r="AB99" s="373" t="s">
        <v>864</v>
      </c>
      <c r="AC99" s="373" t="s">
        <v>882</v>
      </c>
      <c r="AD99" s="375" t="s">
        <v>880</v>
      </c>
    </row>
    <row r="100" spans="1:30" x14ac:dyDescent="0.2">
      <c r="A100" s="211"/>
      <c r="B100" s="376" t="s">
        <v>867</v>
      </c>
      <c r="C100" s="92" t="s">
        <v>865</v>
      </c>
      <c r="D100" s="93" t="s">
        <v>883</v>
      </c>
      <c r="E100" s="93" t="s">
        <v>876</v>
      </c>
      <c r="F100" s="93" t="s">
        <v>874</v>
      </c>
      <c r="G100" s="361"/>
      <c r="H100" s="93" t="s">
        <v>885</v>
      </c>
      <c r="I100" s="93" t="s">
        <v>878</v>
      </c>
      <c r="J100" s="93" t="s">
        <v>871</v>
      </c>
      <c r="K100" s="93" t="s">
        <v>869</v>
      </c>
      <c r="L100" s="93" t="s">
        <v>862</v>
      </c>
      <c r="M100" s="361"/>
      <c r="N100" s="93" t="s">
        <v>873</v>
      </c>
      <c r="O100" s="93" t="s">
        <v>866</v>
      </c>
      <c r="P100" s="94" t="s">
        <v>864</v>
      </c>
      <c r="Q100" s="93" t="s">
        <v>882</v>
      </c>
      <c r="R100" s="93" t="s">
        <v>880</v>
      </c>
      <c r="S100" s="361"/>
      <c r="T100" s="93" t="s">
        <v>861</v>
      </c>
      <c r="U100" s="93" t="s">
        <v>884</v>
      </c>
      <c r="V100" s="93" t="s">
        <v>877</v>
      </c>
      <c r="W100" s="93" t="s">
        <v>875</v>
      </c>
      <c r="X100" s="93" t="s">
        <v>868</v>
      </c>
      <c r="Y100" s="361"/>
      <c r="Z100" s="93" t="s">
        <v>879</v>
      </c>
      <c r="AA100" s="93" t="s">
        <v>872</v>
      </c>
      <c r="AB100" s="93" t="s">
        <v>870</v>
      </c>
      <c r="AC100" s="95" t="s">
        <v>863</v>
      </c>
      <c r="AD100" s="377" t="s">
        <v>881</v>
      </c>
    </row>
    <row r="101" spans="1:30" x14ac:dyDescent="0.2">
      <c r="A101" s="211"/>
      <c r="B101" s="376" t="s">
        <v>873</v>
      </c>
      <c r="C101" s="93" t="s">
        <v>866</v>
      </c>
      <c r="D101" s="92" t="s">
        <v>864</v>
      </c>
      <c r="E101" s="93" t="s">
        <v>882</v>
      </c>
      <c r="F101" s="93" t="s">
        <v>880</v>
      </c>
      <c r="G101" s="361"/>
      <c r="H101" s="93" t="s">
        <v>861</v>
      </c>
      <c r="I101" s="93" t="s">
        <v>884</v>
      </c>
      <c r="J101" s="93" t="s">
        <v>877</v>
      </c>
      <c r="K101" s="93" t="s">
        <v>875</v>
      </c>
      <c r="L101" s="93" t="s">
        <v>868</v>
      </c>
      <c r="M101" s="361"/>
      <c r="N101" s="93" t="s">
        <v>879</v>
      </c>
      <c r="O101" s="93" t="s">
        <v>872</v>
      </c>
      <c r="P101" s="94" t="s">
        <v>870</v>
      </c>
      <c r="Q101" s="93" t="s">
        <v>863</v>
      </c>
      <c r="R101" s="93" t="s">
        <v>881</v>
      </c>
      <c r="S101" s="361"/>
      <c r="T101" s="93" t="s">
        <v>867</v>
      </c>
      <c r="U101" s="93" t="s">
        <v>865</v>
      </c>
      <c r="V101" s="93" t="s">
        <v>883</v>
      </c>
      <c r="W101" s="93" t="s">
        <v>876</v>
      </c>
      <c r="X101" s="93" t="s">
        <v>874</v>
      </c>
      <c r="Y101" s="361"/>
      <c r="Z101" s="93" t="s">
        <v>885</v>
      </c>
      <c r="AA101" s="93" t="s">
        <v>878</v>
      </c>
      <c r="AB101" s="95" t="s">
        <v>871</v>
      </c>
      <c r="AC101" s="93" t="s">
        <v>869</v>
      </c>
      <c r="AD101" s="377" t="s">
        <v>862</v>
      </c>
    </row>
    <row r="102" spans="1:30" x14ac:dyDescent="0.2">
      <c r="A102" s="211"/>
      <c r="B102" s="376" t="s">
        <v>879</v>
      </c>
      <c r="C102" s="93" t="s">
        <v>872</v>
      </c>
      <c r="D102" s="93" t="s">
        <v>870</v>
      </c>
      <c r="E102" s="92" t="s">
        <v>863</v>
      </c>
      <c r="F102" s="93" t="s">
        <v>881</v>
      </c>
      <c r="G102" s="361"/>
      <c r="H102" s="93" t="s">
        <v>867</v>
      </c>
      <c r="I102" s="93" t="s">
        <v>865</v>
      </c>
      <c r="J102" s="93" t="s">
        <v>883</v>
      </c>
      <c r="K102" s="93" t="s">
        <v>876</v>
      </c>
      <c r="L102" s="93" t="s">
        <v>874</v>
      </c>
      <c r="M102" s="361"/>
      <c r="N102" s="93" t="s">
        <v>885</v>
      </c>
      <c r="O102" s="93" t="s">
        <v>878</v>
      </c>
      <c r="P102" s="94" t="s">
        <v>871</v>
      </c>
      <c r="Q102" s="93" t="s">
        <v>869</v>
      </c>
      <c r="R102" s="93" t="s">
        <v>862</v>
      </c>
      <c r="S102" s="361"/>
      <c r="T102" s="93" t="s">
        <v>873</v>
      </c>
      <c r="U102" s="93" t="s">
        <v>866</v>
      </c>
      <c r="V102" s="93" t="s">
        <v>864</v>
      </c>
      <c r="W102" s="93" t="s">
        <v>882</v>
      </c>
      <c r="X102" s="93" t="s">
        <v>880</v>
      </c>
      <c r="Y102" s="361"/>
      <c r="Z102" s="93" t="s">
        <v>861</v>
      </c>
      <c r="AA102" s="95" t="s">
        <v>884</v>
      </c>
      <c r="AB102" s="93" t="s">
        <v>877</v>
      </c>
      <c r="AC102" s="93" t="s">
        <v>875</v>
      </c>
      <c r="AD102" s="377" t="s">
        <v>868</v>
      </c>
    </row>
    <row r="103" spans="1:30" x14ac:dyDescent="0.2">
      <c r="A103" s="211"/>
      <c r="B103" s="376" t="s">
        <v>885</v>
      </c>
      <c r="C103" s="93" t="s">
        <v>878</v>
      </c>
      <c r="D103" s="93" t="s">
        <v>871</v>
      </c>
      <c r="E103" s="93" t="s">
        <v>869</v>
      </c>
      <c r="F103" s="92" t="s">
        <v>862</v>
      </c>
      <c r="G103" s="361"/>
      <c r="H103" s="93" t="s">
        <v>873</v>
      </c>
      <c r="I103" s="93" t="s">
        <v>866</v>
      </c>
      <c r="J103" s="93" t="s">
        <v>864</v>
      </c>
      <c r="K103" s="93" t="s">
        <v>882</v>
      </c>
      <c r="L103" s="93" t="s">
        <v>880</v>
      </c>
      <c r="M103" s="361"/>
      <c r="N103" s="93" t="s">
        <v>861</v>
      </c>
      <c r="O103" s="93" t="s">
        <v>884</v>
      </c>
      <c r="P103" s="94" t="s">
        <v>877</v>
      </c>
      <c r="Q103" s="93" t="s">
        <v>875</v>
      </c>
      <c r="R103" s="93" t="s">
        <v>868</v>
      </c>
      <c r="S103" s="361"/>
      <c r="T103" s="93" t="s">
        <v>879</v>
      </c>
      <c r="U103" s="93" t="s">
        <v>872</v>
      </c>
      <c r="V103" s="93" t="s">
        <v>870</v>
      </c>
      <c r="W103" s="93" t="s">
        <v>863</v>
      </c>
      <c r="X103" s="93" t="s">
        <v>881</v>
      </c>
      <c r="Y103" s="361"/>
      <c r="Z103" s="95" t="s">
        <v>867</v>
      </c>
      <c r="AA103" s="93" t="s">
        <v>865</v>
      </c>
      <c r="AB103" s="93" t="s">
        <v>883</v>
      </c>
      <c r="AC103" s="93" t="s">
        <v>876</v>
      </c>
      <c r="AD103" s="377" t="s">
        <v>874</v>
      </c>
    </row>
    <row r="104" spans="1:30" x14ac:dyDescent="0.2">
      <c r="A104" s="211"/>
      <c r="B104" s="363"/>
      <c r="C104" s="361"/>
      <c r="D104" s="361"/>
      <c r="E104" s="361"/>
      <c r="F104" s="361"/>
      <c r="G104" s="361"/>
      <c r="H104" s="361"/>
      <c r="I104" s="361"/>
      <c r="J104" s="361"/>
      <c r="K104" s="361"/>
      <c r="L104" s="361"/>
      <c r="M104" s="361"/>
      <c r="N104" s="361"/>
      <c r="O104" s="361"/>
      <c r="P104" s="361"/>
      <c r="Q104" s="361"/>
      <c r="R104" s="361"/>
      <c r="S104" s="361"/>
      <c r="T104" s="361"/>
      <c r="U104" s="361"/>
      <c r="V104" s="361"/>
      <c r="W104" s="361"/>
      <c r="X104" s="361"/>
      <c r="Y104" s="361"/>
      <c r="Z104" s="361"/>
      <c r="AA104" s="361"/>
      <c r="AB104" s="361"/>
      <c r="AC104" s="361"/>
      <c r="AD104" s="364"/>
    </row>
    <row r="105" spans="1:30" x14ac:dyDescent="0.2">
      <c r="A105" s="211"/>
      <c r="B105" s="376" t="s">
        <v>868</v>
      </c>
      <c r="C105" s="93" t="s">
        <v>861</v>
      </c>
      <c r="D105" s="93" t="s">
        <v>884</v>
      </c>
      <c r="E105" s="93" t="s">
        <v>877</v>
      </c>
      <c r="F105" s="93" t="s">
        <v>875</v>
      </c>
      <c r="G105" s="361"/>
      <c r="H105" s="92" t="s">
        <v>881</v>
      </c>
      <c r="I105" s="93" t="s">
        <v>879</v>
      </c>
      <c r="J105" s="93" t="s">
        <v>872</v>
      </c>
      <c r="K105" s="93" t="s">
        <v>870</v>
      </c>
      <c r="L105" s="93" t="s">
        <v>863</v>
      </c>
      <c r="M105" s="361"/>
      <c r="N105" s="93" t="s">
        <v>874</v>
      </c>
      <c r="O105" s="93" t="s">
        <v>867</v>
      </c>
      <c r="P105" s="94" t="s">
        <v>865</v>
      </c>
      <c r="Q105" s="93" t="s">
        <v>883</v>
      </c>
      <c r="R105" s="93" t="s">
        <v>876</v>
      </c>
      <c r="S105" s="361"/>
      <c r="T105" s="93" t="s">
        <v>862</v>
      </c>
      <c r="U105" s="93" t="s">
        <v>885</v>
      </c>
      <c r="V105" s="93" t="s">
        <v>878</v>
      </c>
      <c r="W105" s="93" t="s">
        <v>871</v>
      </c>
      <c r="X105" s="95" t="s">
        <v>869</v>
      </c>
      <c r="Y105" s="361"/>
      <c r="Z105" s="93" t="s">
        <v>880</v>
      </c>
      <c r="AA105" s="93" t="s">
        <v>873</v>
      </c>
      <c r="AB105" s="93" t="s">
        <v>866</v>
      </c>
      <c r="AC105" s="93" t="s">
        <v>864</v>
      </c>
      <c r="AD105" s="377" t="s">
        <v>882</v>
      </c>
    </row>
    <row r="106" spans="1:30" x14ac:dyDescent="0.2">
      <c r="A106" s="211"/>
      <c r="B106" s="376" t="s">
        <v>874</v>
      </c>
      <c r="C106" s="93" t="s">
        <v>867</v>
      </c>
      <c r="D106" s="93" t="s">
        <v>865</v>
      </c>
      <c r="E106" s="93" t="s">
        <v>883</v>
      </c>
      <c r="F106" s="93" t="s">
        <v>876</v>
      </c>
      <c r="G106" s="361"/>
      <c r="H106" s="93" t="s">
        <v>862</v>
      </c>
      <c r="I106" s="92" t="s">
        <v>885</v>
      </c>
      <c r="J106" s="93" t="s">
        <v>878</v>
      </c>
      <c r="K106" s="93" t="s">
        <v>871</v>
      </c>
      <c r="L106" s="93" t="s">
        <v>869</v>
      </c>
      <c r="M106" s="361"/>
      <c r="N106" s="93" t="s">
        <v>880</v>
      </c>
      <c r="O106" s="93" t="s">
        <v>873</v>
      </c>
      <c r="P106" s="94" t="s">
        <v>866</v>
      </c>
      <c r="Q106" s="93" t="s">
        <v>864</v>
      </c>
      <c r="R106" s="93" t="s">
        <v>882</v>
      </c>
      <c r="S106" s="361"/>
      <c r="T106" s="93" t="s">
        <v>868</v>
      </c>
      <c r="U106" s="93" t="s">
        <v>861</v>
      </c>
      <c r="V106" s="93" t="s">
        <v>884</v>
      </c>
      <c r="W106" s="95" t="s">
        <v>877</v>
      </c>
      <c r="X106" s="93" t="s">
        <v>875</v>
      </c>
      <c r="Y106" s="361"/>
      <c r="Z106" s="93" t="s">
        <v>881</v>
      </c>
      <c r="AA106" s="93" t="s">
        <v>879</v>
      </c>
      <c r="AB106" s="93" t="s">
        <v>872</v>
      </c>
      <c r="AC106" s="93" t="s">
        <v>870</v>
      </c>
      <c r="AD106" s="377" t="s">
        <v>863</v>
      </c>
    </row>
    <row r="107" spans="1:30" x14ac:dyDescent="0.2">
      <c r="A107" s="211"/>
      <c r="B107" s="376" t="s">
        <v>880</v>
      </c>
      <c r="C107" s="93" t="s">
        <v>873</v>
      </c>
      <c r="D107" s="93" t="s">
        <v>866</v>
      </c>
      <c r="E107" s="93" t="s">
        <v>864</v>
      </c>
      <c r="F107" s="93" t="s">
        <v>882</v>
      </c>
      <c r="G107" s="361"/>
      <c r="H107" s="93" t="s">
        <v>868</v>
      </c>
      <c r="I107" s="93" t="s">
        <v>861</v>
      </c>
      <c r="J107" s="92" t="s">
        <v>884</v>
      </c>
      <c r="K107" s="93" t="s">
        <v>877</v>
      </c>
      <c r="L107" s="93" t="s">
        <v>875</v>
      </c>
      <c r="M107" s="361"/>
      <c r="N107" s="93" t="s">
        <v>881</v>
      </c>
      <c r="O107" s="93" t="s">
        <v>879</v>
      </c>
      <c r="P107" s="94" t="s">
        <v>872</v>
      </c>
      <c r="Q107" s="93" t="s">
        <v>870</v>
      </c>
      <c r="R107" s="93" t="s">
        <v>863</v>
      </c>
      <c r="S107" s="361"/>
      <c r="T107" s="93" t="s">
        <v>874</v>
      </c>
      <c r="U107" s="93" t="s">
        <v>867</v>
      </c>
      <c r="V107" s="95" t="s">
        <v>865</v>
      </c>
      <c r="W107" s="93" t="s">
        <v>883</v>
      </c>
      <c r="X107" s="93" t="s">
        <v>876</v>
      </c>
      <c r="Y107" s="361"/>
      <c r="Z107" s="93" t="s">
        <v>862</v>
      </c>
      <c r="AA107" s="93" t="s">
        <v>885</v>
      </c>
      <c r="AB107" s="93" t="s">
        <v>878</v>
      </c>
      <c r="AC107" s="93" t="s">
        <v>871</v>
      </c>
      <c r="AD107" s="377" t="s">
        <v>869</v>
      </c>
    </row>
    <row r="108" spans="1:30" x14ac:dyDescent="0.2">
      <c r="A108" s="211"/>
      <c r="B108" s="376" t="s">
        <v>881</v>
      </c>
      <c r="C108" s="93" t="s">
        <v>879</v>
      </c>
      <c r="D108" s="93" t="s">
        <v>872</v>
      </c>
      <c r="E108" s="93" t="s">
        <v>870</v>
      </c>
      <c r="F108" s="93" t="s">
        <v>863</v>
      </c>
      <c r="G108" s="361"/>
      <c r="H108" s="93" t="s">
        <v>874</v>
      </c>
      <c r="I108" s="93" t="s">
        <v>867</v>
      </c>
      <c r="J108" s="93" t="s">
        <v>865</v>
      </c>
      <c r="K108" s="92" t="s">
        <v>883</v>
      </c>
      <c r="L108" s="93" t="s">
        <v>876</v>
      </c>
      <c r="M108" s="361"/>
      <c r="N108" s="93" t="s">
        <v>862</v>
      </c>
      <c r="O108" s="93" t="s">
        <v>885</v>
      </c>
      <c r="P108" s="94" t="s">
        <v>878</v>
      </c>
      <c r="Q108" s="93" t="s">
        <v>871</v>
      </c>
      <c r="R108" s="93" t="s">
        <v>869</v>
      </c>
      <c r="S108" s="361"/>
      <c r="T108" s="93" t="s">
        <v>880</v>
      </c>
      <c r="U108" s="95" t="s">
        <v>873</v>
      </c>
      <c r="V108" s="93" t="s">
        <v>866</v>
      </c>
      <c r="W108" s="93" t="s">
        <v>864</v>
      </c>
      <c r="X108" s="93" t="s">
        <v>882</v>
      </c>
      <c r="Y108" s="361"/>
      <c r="Z108" s="93" t="s">
        <v>868</v>
      </c>
      <c r="AA108" s="93" t="s">
        <v>861</v>
      </c>
      <c r="AB108" s="93" t="s">
        <v>884</v>
      </c>
      <c r="AC108" s="93" t="s">
        <v>877</v>
      </c>
      <c r="AD108" s="377" t="s">
        <v>875</v>
      </c>
    </row>
    <row r="109" spans="1:30" x14ac:dyDescent="0.2">
      <c r="A109" s="211"/>
      <c r="B109" s="376" t="s">
        <v>862</v>
      </c>
      <c r="C109" s="93" t="s">
        <v>885</v>
      </c>
      <c r="D109" s="93" t="s">
        <v>878</v>
      </c>
      <c r="E109" s="93" t="s">
        <v>871</v>
      </c>
      <c r="F109" s="93" t="s">
        <v>869</v>
      </c>
      <c r="G109" s="361"/>
      <c r="H109" s="93" t="s">
        <v>880</v>
      </c>
      <c r="I109" s="93" t="s">
        <v>873</v>
      </c>
      <c r="J109" s="93" t="s">
        <v>866</v>
      </c>
      <c r="K109" s="93" t="s">
        <v>864</v>
      </c>
      <c r="L109" s="92" t="s">
        <v>882</v>
      </c>
      <c r="M109" s="361"/>
      <c r="N109" s="93" t="s">
        <v>868</v>
      </c>
      <c r="O109" s="93" t="s">
        <v>861</v>
      </c>
      <c r="P109" s="94" t="s">
        <v>884</v>
      </c>
      <c r="Q109" s="93" t="s">
        <v>877</v>
      </c>
      <c r="R109" s="93" t="s">
        <v>875</v>
      </c>
      <c r="S109" s="361"/>
      <c r="T109" s="95" t="s">
        <v>881</v>
      </c>
      <c r="U109" s="93" t="s">
        <v>879</v>
      </c>
      <c r="V109" s="93" t="s">
        <v>872</v>
      </c>
      <c r="W109" s="93" t="s">
        <v>870</v>
      </c>
      <c r="X109" s="93" t="s">
        <v>863</v>
      </c>
      <c r="Y109" s="361"/>
      <c r="Z109" s="93" t="s">
        <v>874</v>
      </c>
      <c r="AA109" s="93" t="s">
        <v>867</v>
      </c>
      <c r="AB109" s="93" t="s">
        <v>865</v>
      </c>
      <c r="AC109" s="93" t="s">
        <v>883</v>
      </c>
      <c r="AD109" s="377" t="s">
        <v>876</v>
      </c>
    </row>
    <row r="110" spans="1:30" x14ac:dyDescent="0.2">
      <c r="A110" s="211"/>
      <c r="B110" s="363"/>
      <c r="C110" s="361"/>
      <c r="D110" s="361"/>
      <c r="E110" s="361"/>
      <c r="F110" s="361"/>
      <c r="G110" s="361"/>
      <c r="H110" s="361"/>
      <c r="I110" s="361"/>
      <c r="J110" s="361"/>
      <c r="K110" s="361"/>
      <c r="L110" s="361"/>
      <c r="M110" s="361"/>
      <c r="N110" s="361"/>
      <c r="O110" s="361"/>
      <c r="P110" s="361"/>
      <c r="Q110" s="361"/>
      <c r="R110" s="361"/>
      <c r="S110" s="361"/>
      <c r="T110" s="361"/>
      <c r="U110" s="361"/>
      <c r="V110" s="361"/>
      <c r="W110" s="361"/>
      <c r="X110" s="361"/>
      <c r="Y110" s="361"/>
      <c r="Z110" s="361"/>
      <c r="AA110" s="361"/>
      <c r="AB110" s="361"/>
      <c r="AC110" s="361"/>
      <c r="AD110" s="364"/>
    </row>
    <row r="111" spans="1:30" x14ac:dyDescent="0.2">
      <c r="A111" s="211"/>
      <c r="B111" s="376" t="s">
        <v>875</v>
      </c>
      <c r="C111" s="93" t="s">
        <v>868</v>
      </c>
      <c r="D111" s="93" t="s">
        <v>861</v>
      </c>
      <c r="E111" s="93" t="s">
        <v>884</v>
      </c>
      <c r="F111" s="93" t="s">
        <v>877</v>
      </c>
      <c r="G111" s="361"/>
      <c r="H111" s="93" t="s">
        <v>863</v>
      </c>
      <c r="I111" s="93" t="s">
        <v>881</v>
      </c>
      <c r="J111" s="93" t="s">
        <v>879</v>
      </c>
      <c r="K111" s="93" t="s">
        <v>872</v>
      </c>
      <c r="L111" s="93" t="s">
        <v>870</v>
      </c>
      <c r="M111" s="361"/>
      <c r="N111" s="92" t="s">
        <v>876</v>
      </c>
      <c r="O111" s="93" t="s">
        <v>874</v>
      </c>
      <c r="P111" s="94" t="s">
        <v>867</v>
      </c>
      <c r="Q111" s="93" t="s">
        <v>865</v>
      </c>
      <c r="R111" s="95" t="s">
        <v>883</v>
      </c>
      <c r="S111" s="361"/>
      <c r="T111" s="93" t="s">
        <v>869</v>
      </c>
      <c r="U111" s="93" t="s">
        <v>862</v>
      </c>
      <c r="V111" s="93" t="s">
        <v>885</v>
      </c>
      <c r="W111" s="93" t="s">
        <v>878</v>
      </c>
      <c r="X111" s="93" t="s">
        <v>871</v>
      </c>
      <c r="Y111" s="361"/>
      <c r="Z111" s="93" t="s">
        <v>882</v>
      </c>
      <c r="AA111" s="93" t="s">
        <v>880</v>
      </c>
      <c r="AB111" s="93" t="s">
        <v>873</v>
      </c>
      <c r="AC111" s="93" t="s">
        <v>866</v>
      </c>
      <c r="AD111" s="377" t="s">
        <v>864</v>
      </c>
    </row>
    <row r="112" spans="1:30" x14ac:dyDescent="0.2">
      <c r="A112" s="211"/>
      <c r="B112" s="376" t="s">
        <v>876</v>
      </c>
      <c r="C112" s="93" t="s">
        <v>874</v>
      </c>
      <c r="D112" s="93" t="s">
        <v>867</v>
      </c>
      <c r="E112" s="93" t="s">
        <v>865</v>
      </c>
      <c r="F112" s="93" t="s">
        <v>883</v>
      </c>
      <c r="G112" s="361"/>
      <c r="H112" s="93" t="s">
        <v>869</v>
      </c>
      <c r="I112" s="93" t="s">
        <v>862</v>
      </c>
      <c r="J112" s="93" t="s">
        <v>885</v>
      </c>
      <c r="K112" s="93" t="s">
        <v>878</v>
      </c>
      <c r="L112" s="93" t="s">
        <v>871</v>
      </c>
      <c r="M112" s="361"/>
      <c r="N112" s="93" t="s">
        <v>882</v>
      </c>
      <c r="O112" s="92" t="s">
        <v>880</v>
      </c>
      <c r="P112" s="94" t="s">
        <v>873</v>
      </c>
      <c r="Q112" s="95" t="s">
        <v>866</v>
      </c>
      <c r="R112" s="93" t="s">
        <v>864</v>
      </c>
      <c r="S112" s="361"/>
      <c r="T112" s="93" t="s">
        <v>875</v>
      </c>
      <c r="U112" s="93" t="s">
        <v>868</v>
      </c>
      <c r="V112" s="93" t="s">
        <v>861</v>
      </c>
      <c r="W112" s="93" t="s">
        <v>884</v>
      </c>
      <c r="X112" s="93" t="s">
        <v>877</v>
      </c>
      <c r="Y112" s="361"/>
      <c r="Z112" s="93" t="s">
        <v>863</v>
      </c>
      <c r="AA112" s="93" t="s">
        <v>881</v>
      </c>
      <c r="AB112" s="93" t="s">
        <v>879</v>
      </c>
      <c r="AC112" s="93" t="s">
        <v>872</v>
      </c>
      <c r="AD112" s="377" t="s">
        <v>870</v>
      </c>
    </row>
    <row r="113" spans="1:30" x14ac:dyDescent="0.2">
      <c r="A113" s="211"/>
      <c r="B113" s="378" t="s">
        <v>882</v>
      </c>
      <c r="C113" s="120" t="s">
        <v>880</v>
      </c>
      <c r="D113" s="120" t="s">
        <v>873</v>
      </c>
      <c r="E113" s="120" t="s">
        <v>866</v>
      </c>
      <c r="F113" s="120" t="s">
        <v>864</v>
      </c>
      <c r="G113" s="361"/>
      <c r="H113" s="120" t="s">
        <v>875</v>
      </c>
      <c r="I113" s="120" t="s">
        <v>868</v>
      </c>
      <c r="J113" s="120" t="s">
        <v>861</v>
      </c>
      <c r="K113" s="120" t="s">
        <v>884</v>
      </c>
      <c r="L113" s="120" t="s">
        <v>877</v>
      </c>
      <c r="M113" s="361"/>
      <c r="N113" s="120" t="s">
        <v>863</v>
      </c>
      <c r="O113" s="120" t="s">
        <v>881</v>
      </c>
      <c r="P113" s="92" t="s">
        <v>879</v>
      </c>
      <c r="Q113" s="120" t="s">
        <v>872</v>
      </c>
      <c r="R113" s="120" t="s">
        <v>870</v>
      </c>
      <c r="S113" s="361"/>
      <c r="T113" s="120" t="s">
        <v>876</v>
      </c>
      <c r="U113" s="120" t="s">
        <v>874</v>
      </c>
      <c r="V113" s="120" t="s">
        <v>867</v>
      </c>
      <c r="W113" s="120" t="s">
        <v>865</v>
      </c>
      <c r="X113" s="120" t="s">
        <v>883</v>
      </c>
      <c r="Y113" s="361"/>
      <c r="Z113" s="120" t="s">
        <v>869</v>
      </c>
      <c r="AA113" s="120" t="s">
        <v>862</v>
      </c>
      <c r="AB113" s="120" t="s">
        <v>885</v>
      </c>
      <c r="AC113" s="120" t="s">
        <v>878</v>
      </c>
      <c r="AD113" s="379" t="s">
        <v>871</v>
      </c>
    </row>
    <row r="114" spans="1:30" x14ac:dyDescent="0.2">
      <c r="A114" s="211"/>
      <c r="B114" s="376" t="s">
        <v>863</v>
      </c>
      <c r="C114" s="93" t="s">
        <v>881</v>
      </c>
      <c r="D114" s="93" t="s">
        <v>879</v>
      </c>
      <c r="E114" s="93" t="s">
        <v>872</v>
      </c>
      <c r="F114" s="93" t="s">
        <v>870</v>
      </c>
      <c r="G114" s="361"/>
      <c r="H114" s="93" t="s">
        <v>876</v>
      </c>
      <c r="I114" s="93" t="s">
        <v>874</v>
      </c>
      <c r="J114" s="93" t="s">
        <v>867</v>
      </c>
      <c r="K114" s="93" t="s">
        <v>865</v>
      </c>
      <c r="L114" s="93" t="s">
        <v>883</v>
      </c>
      <c r="M114" s="361"/>
      <c r="N114" s="93" t="s">
        <v>869</v>
      </c>
      <c r="O114" s="95" t="s">
        <v>862</v>
      </c>
      <c r="P114" s="94" t="s">
        <v>885</v>
      </c>
      <c r="Q114" s="92" t="s">
        <v>878</v>
      </c>
      <c r="R114" s="93" t="s">
        <v>871</v>
      </c>
      <c r="S114" s="361"/>
      <c r="T114" s="93" t="s">
        <v>882</v>
      </c>
      <c r="U114" s="93" t="s">
        <v>880</v>
      </c>
      <c r="V114" s="93" t="s">
        <v>873</v>
      </c>
      <c r="W114" s="93" t="s">
        <v>866</v>
      </c>
      <c r="X114" s="93" t="s">
        <v>864</v>
      </c>
      <c r="Y114" s="361"/>
      <c r="Z114" s="93" t="s">
        <v>875</v>
      </c>
      <c r="AA114" s="93" t="s">
        <v>868</v>
      </c>
      <c r="AB114" s="93" t="s">
        <v>861</v>
      </c>
      <c r="AC114" s="93" t="s">
        <v>884</v>
      </c>
      <c r="AD114" s="377" t="s">
        <v>877</v>
      </c>
    </row>
    <row r="115" spans="1:30" x14ac:dyDescent="0.2">
      <c r="A115" s="211"/>
      <c r="B115" s="376" t="s">
        <v>869</v>
      </c>
      <c r="C115" s="93" t="s">
        <v>862</v>
      </c>
      <c r="D115" s="93" t="s">
        <v>885</v>
      </c>
      <c r="E115" s="93" t="s">
        <v>878</v>
      </c>
      <c r="F115" s="93" t="s">
        <v>871</v>
      </c>
      <c r="G115" s="361"/>
      <c r="H115" s="93" t="s">
        <v>882</v>
      </c>
      <c r="I115" s="93" t="s">
        <v>880</v>
      </c>
      <c r="J115" s="93" t="s">
        <v>873</v>
      </c>
      <c r="K115" s="93" t="s">
        <v>866</v>
      </c>
      <c r="L115" s="93" t="s">
        <v>864</v>
      </c>
      <c r="M115" s="361"/>
      <c r="N115" s="95" t="s">
        <v>875</v>
      </c>
      <c r="O115" s="93" t="s">
        <v>868</v>
      </c>
      <c r="P115" s="94" t="s">
        <v>861</v>
      </c>
      <c r="Q115" s="93" t="s">
        <v>884</v>
      </c>
      <c r="R115" s="92" t="s">
        <v>877</v>
      </c>
      <c r="S115" s="361"/>
      <c r="T115" s="93" t="s">
        <v>863</v>
      </c>
      <c r="U115" s="93" t="s">
        <v>881</v>
      </c>
      <c r="V115" s="93" t="s">
        <v>879</v>
      </c>
      <c r="W115" s="93" t="s">
        <v>872</v>
      </c>
      <c r="X115" s="93" t="s">
        <v>870</v>
      </c>
      <c r="Y115" s="361"/>
      <c r="Z115" s="93" t="s">
        <v>876</v>
      </c>
      <c r="AA115" s="93" t="s">
        <v>874</v>
      </c>
      <c r="AB115" s="93" t="s">
        <v>867</v>
      </c>
      <c r="AC115" s="93" t="s">
        <v>865</v>
      </c>
      <c r="AD115" s="377" t="s">
        <v>883</v>
      </c>
    </row>
    <row r="116" spans="1:30" x14ac:dyDescent="0.2">
      <c r="A116" s="211"/>
      <c r="B116" s="363"/>
      <c r="C116" s="361"/>
      <c r="D116" s="361"/>
      <c r="E116" s="361"/>
      <c r="F116" s="361"/>
      <c r="G116" s="361"/>
      <c r="H116" s="361"/>
      <c r="I116" s="361"/>
      <c r="J116" s="361"/>
      <c r="K116" s="361"/>
      <c r="L116" s="361"/>
      <c r="M116" s="361"/>
      <c r="N116" s="361"/>
      <c r="O116" s="361"/>
      <c r="P116" s="361"/>
      <c r="Q116" s="361"/>
      <c r="R116" s="361"/>
      <c r="S116" s="361"/>
      <c r="T116" s="361"/>
      <c r="U116" s="361"/>
      <c r="V116" s="361"/>
      <c r="W116" s="361"/>
      <c r="X116" s="361"/>
      <c r="Y116" s="361"/>
      <c r="Z116" s="361"/>
      <c r="AA116" s="361"/>
      <c r="AB116" s="361"/>
      <c r="AC116" s="361"/>
      <c r="AD116" s="364"/>
    </row>
    <row r="117" spans="1:30" x14ac:dyDescent="0.2">
      <c r="A117" s="211"/>
      <c r="B117" s="376" t="s">
        <v>877</v>
      </c>
      <c r="C117" s="93" t="s">
        <v>875</v>
      </c>
      <c r="D117" s="93" t="s">
        <v>868</v>
      </c>
      <c r="E117" s="93" t="s">
        <v>861</v>
      </c>
      <c r="F117" s="93" t="s">
        <v>884</v>
      </c>
      <c r="G117" s="361"/>
      <c r="H117" s="93" t="s">
        <v>870</v>
      </c>
      <c r="I117" s="93" t="s">
        <v>863</v>
      </c>
      <c r="J117" s="93" t="s">
        <v>881</v>
      </c>
      <c r="K117" s="93" t="s">
        <v>879</v>
      </c>
      <c r="L117" s="95" t="s">
        <v>872</v>
      </c>
      <c r="M117" s="361"/>
      <c r="N117" s="93" t="s">
        <v>883</v>
      </c>
      <c r="O117" s="93" t="s">
        <v>876</v>
      </c>
      <c r="P117" s="94" t="s">
        <v>874</v>
      </c>
      <c r="Q117" s="93" t="s">
        <v>867</v>
      </c>
      <c r="R117" s="93" t="s">
        <v>865</v>
      </c>
      <c r="S117" s="361"/>
      <c r="T117" s="92" t="s">
        <v>871</v>
      </c>
      <c r="U117" s="93" t="s">
        <v>869</v>
      </c>
      <c r="V117" s="93" t="s">
        <v>862</v>
      </c>
      <c r="W117" s="93" t="s">
        <v>885</v>
      </c>
      <c r="X117" s="93" t="s">
        <v>878</v>
      </c>
      <c r="Y117" s="361"/>
      <c r="Z117" s="93" t="s">
        <v>864</v>
      </c>
      <c r="AA117" s="93" t="s">
        <v>882</v>
      </c>
      <c r="AB117" s="93" t="s">
        <v>880</v>
      </c>
      <c r="AC117" s="93" t="s">
        <v>873</v>
      </c>
      <c r="AD117" s="377" t="s">
        <v>866</v>
      </c>
    </row>
    <row r="118" spans="1:30" x14ac:dyDescent="0.2">
      <c r="A118" s="211"/>
      <c r="B118" s="376" t="s">
        <v>883</v>
      </c>
      <c r="C118" s="93" t="s">
        <v>876</v>
      </c>
      <c r="D118" s="93" t="s">
        <v>874</v>
      </c>
      <c r="E118" s="93" t="s">
        <v>867</v>
      </c>
      <c r="F118" s="93" t="s">
        <v>865</v>
      </c>
      <c r="G118" s="361"/>
      <c r="H118" s="93" t="s">
        <v>871</v>
      </c>
      <c r="I118" s="93" t="s">
        <v>869</v>
      </c>
      <c r="J118" s="93" t="s">
        <v>862</v>
      </c>
      <c r="K118" s="95" t="s">
        <v>885</v>
      </c>
      <c r="L118" s="93" t="s">
        <v>878</v>
      </c>
      <c r="M118" s="361"/>
      <c r="N118" s="93" t="s">
        <v>864</v>
      </c>
      <c r="O118" s="93" t="s">
        <v>882</v>
      </c>
      <c r="P118" s="94" t="s">
        <v>880</v>
      </c>
      <c r="Q118" s="93" t="s">
        <v>873</v>
      </c>
      <c r="R118" s="93" t="s">
        <v>866</v>
      </c>
      <c r="S118" s="361"/>
      <c r="T118" s="93" t="s">
        <v>877</v>
      </c>
      <c r="U118" s="92" t="s">
        <v>875</v>
      </c>
      <c r="V118" s="93" t="s">
        <v>868</v>
      </c>
      <c r="W118" s="93" t="s">
        <v>861</v>
      </c>
      <c r="X118" s="93" t="s">
        <v>884</v>
      </c>
      <c r="Y118" s="361"/>
      <c r="Z118" s="93" t="s">
        <v>870</v>
      </c>
      <c r="AA118" s="93" t="s">
        <v>863</v>
      </c>
      <c r="AB118" s="93" t="s">
        <v>881</v>
      </c>
      <c r="AC118" s="93" t="s">
        <v>879</v>
      </c>
      <c r="AD118" s="377" t="s">
        <v>872</v>
      </c>
    </row>
    <row r="119" spans="1:30" x14ac:dyDescent="0.2">
      <c r="A119" s="211"/>
      <c r="B119" s="376" t="s">
        <v>864</v>
      </c>
      <c r="C119" s="93" t="s">
        <v>882</v>
      </c>
      <c r="D119" s="93" t="s">
        <v>880</v>
      </c>
      <c r="E119" s="93" t="s">
        <v>873</v>
      </c>
      <c r="F119" s="93" t="s">
        <v>866</v>
      </c>
      <c r="G119" s="361"/>
      <c r="H119" s="93" t="s">
        <v>877</v>
      </c>
      <c r="I119" s="93" t="s">
        <v>875</v>
      </c>
      <c r="J119" s="95" t="s">
        <v>868</v>
      </c>
      <c r="K119" s="93" t="s">
        <v>861</v>
      </c>
      <c r="L119" s="93" t="s">
        <v>884</v>
      </c>
      <c r="M119" s="361"/>
      <c r="N119" s="93" t="s">
        <v>870</v>
      </c>
      <c r="O119" s="93" t="s">
        <v>863</v>
      </c>
      <c r="P119" s="94" t="s">
        <v>881</v>
      </c>
      <c r="Q119" s="93" t="s">
        <v>879</v>
      </c>
      <c r="R119" s="93" t="s">
        <v>872</v>
      </c>
      <c r="S119" s="361"/>
      <c r="T119" s="93" t="s">
        <v>883</v>
      </c>
      <c r="U119" s="93" t="s">
        <v>876</v>
      </c>
      <c r="V119" s="92" t="s">
        <v>874</v>
      </c>
      <c r="W119" s="93" t="s">
        <v>867</v>
      </c>
      <c r="X119" s="93" t="s">
        <v>865</v>
      </c>
      <c r="Y119" s="361"/>
      <c r="Z119" s="93" t="s">
        <v>871</v>
      </c>
      <c r="AA119" s="93" t="s">
        <v>869</v>
      </c>
      <c r="AB119" s="93" t="s">
        <v>862</v>
      </c>
      <c r="AC119" s="93" t="s">
        <v>885</v>
      </c>
      <c r="AD119" s="377" t="s">
        <v>878</v>
      </c>
    </row>
    <row r="120" spans="1:30" x14ac:dyDescent="0.2">
      <c r="A120" s="211"/>
      <c r="B120" s="376" t="s">
        <v>870</v>
      </c>
      <c r="C120" s="93" t="s">
        <v>863</v>
      </c>
      <c r="D120" s="93" t="s">
        <v>881</v>
      </c>
      <c r="E120" s="93" t="s">
        <v>879</v>
      </c>
      <c r="F120" s="93" t="s">
        <v>872</v>
      </c>
      <c r="G120" s="361"/>
      <c r="H120" s="93" t="s">
        <v>883</v>
      </c>
      <c r="I120" s="95" t="s">
        <v>876</v>
      </c>
      <c r="J120" s="93" t="s">
        <v>874</v>
      </c>
      <c r="K120" s="93" t="s">
        <v>867</v>
      </c>
      <c r="L120" s="93" t="s">
        <v>865</v>
      </c>
      <c r="M120" s="361"/>
      <c r="N120" s="93" t="s">
        <v>871</v>
      </c>
      <c r="O120" s="93" t="s">
        <v>869</v>
      </c>
      <c r="P120" s="94" t="s">
        <v>862</v>
      </c>
      <c r="Q120" s="93" t="s">
        <v>885</v>
      </c>
      <c r="R120" s="93" t="s">
        <v>878</v>
      </c>
      <c r="S120" s="361"/>
      <c r="T120" s="93" t="s">
        <v>864</v>
      </c>
      <c r="U120" s="93" t="s">
        <v>882</v>
      </c>
      <c r="V120" s="93" t="s">
        <v>880</v>
      </c>
      <c r="W120" s="92" t="s">
        <v>873</v>
      </c>
      <c r="X120" s="93" t="s">
        <v>866</v>
      </c>
      <c r="Y120" s="361"/>
      <c r="Z120" s="93" t="s">
        <v>877</v>
      </c>
      <c r="AA120" s="93" t="s">
        <v>875</v>
      </c>
      <c r="AB120" s="93" t="s">
        <v>868</v>
      </c>
      <c r="AC120" s="93" t="s">
        <v>861</v>
      </c>
      <c r="AD120" s="377" t="s">
        <v>884</v>
      </c>
    </row>
    <row r="121" spans="1:30" x14ac:dyDescent="0.2">
      <c r="A121" s="211"/>
      <c r="B121" s="376" t="s">
        <v>871</v>
      </c>
      <c r="C121" s="93" t="s">
        <v>869</v>
      </c>
      <c r="D121" s="93" t="s">
        <v>862</v>
      </c>
      <c r="E121" s="93" t="s">
        <v>885</v>
      </c>
      <c r="F121" s="93" t="s">
        <v>878</v>
      </c>
      <c r="G121" s="361"/>
      <c r="H121" s="95" t="s">
        <v>864</v>
      </c>
      <c r="I121" s="93" t="s">
        <v>882</v>
      </c>
      <c r="J121" s="93" t="s">
        <v>880</v>
      </c>
      <c r="K121" s="93" t="s">
        <v>873</v>
      </c>
      <c r="L121" s="93" t="s">
        <v>866</v>
      </c>
      <c r="M121" s="361"/>
      <c r="N121" s="93" t="s">
        <v>877</v>
      </c>
      <c r="O121" s="93" t="s">
        <v>875</v>
      </c>
      <c r="P121" s="94" t="s">
        <v>868</v>
      </c>
      <c r="Q121" s="93" t="s">
        <v>861</v>
      </c>
      <c r="R121" s="93" t="s">
        <v>884</v>
      </c>
      <c r="S121" s="361"/>
      <c r="T121" s="93" t="s">
        <v>870</v>
      </c>
      <c r="U121" s="93" t="s">
        <v>863</v>
      </c>
      <c r="V121" s="93" t="s">
        <v>881</v>
      </c>
      <c r="W121" s="93" t="s">
        <v>879</v>
      </c>
      <c r="X121" s="92" t="s">
        <v>872</v>
      </c>
      <c r="Y121" s="361"/>
      <c r="Z121" s="93" t="s">
        <v>883</v>
      </c>
      <c r="AA121" s="93" t="s">
        <v>876</v>
      </c>
      <c r="AB121" s="93" t="s">
        <v>874</v>
      </c>
      <c r="AC121" s="93" t="s">
        <v>867</v>
      </c>
      <c r="AD121" s="377" t="s">
        <v>865</v>
      </c>
    </row>
    <row r="122" spans="1:30" x14ac:dyDescent="0.2">
      <c r="A122" s="211"/>
      <c r="B122" s="363"/>
      <c r="C122" s="361"/>
      <c r="D122" s="361"/>
      <c r="E122" s="361"/>
      <c r="F122" s="361"/>
      <c r="G122" s="361"/>
      <c r="H122" s="361"/>
      <c r="I122" s="361"/>
      <c r="J122" s="361"/>
      <c r="K122" s="361"/>
      <c r="L122" s="361"/>
      <c r="M122" s="361"/>
      <c r="N122" s="361"/>
      <c r="O122" s="361"/>
      <c r="P122" s="361"/>
      <c r="Q122" s="361"/>
      <c r="R122" s="361"/>
      <c r="S122" s="361"/>
      <c r="T122" s="361"/>
      <c r="U122" s="361"/>
      <c r="V122" s="361"/>
      <c r="W122" s="361"/>
      <c r="X122" s="361"/>
      <c r="Y122" s="361"/>
      <c r="Z122" s="361"/>
      <c r="AA122" s="361"/>
      <c r="AB122" s="361"/>
      <c r="AC122" s="361"/>
      <c r="AD122" s="364"/>
    </row>
    <row r="123" spans="1:30" x14ac:dyDescent="0.2">
      <c r="A123" s="211"/>
      <c r="B123" s="376" t="s">
        <v>884</v>
      </c>
      <c r="C123" s="93" t="s">
        <v>877</v>
      </c>
      <c r="D123" s="93" t="s">
        <v>875</v>
      </c>
      <c r="E123" s="93" t="s">
        <v>868</v>
      </c>
      <c r="F123" s="95" t="s">
        <v>861</v>
      </c>
      <c r="G123" s="361"/>
      <c r="H123" s="93" t="s">
        <v>872</v>
      </c>
      <c r="I123" s="93" t="s">
        <v>870</v>
      </c>
      <c r="J123" s="93" t="s">
        <v>863</v>
      </c>
      <c r="K123" s="93" t="s">
        <v>881</v>
      </c>
      <c r="L123" s="93" t="s">
        <v>879</v>
      </c>
      <c r="M123" s="361"/>
      <c r="N123" s="93" t="s">
        <v>865</v>
      </c>
      <c r="O123" s="93" t="s">
        <v>883</v>
      </c>
      <c r="P123" s="94" t="s">
        <v>876</v>
      </c>
      <c r="Q123" s="93" t="s">
        <v>874</v>
      </c>
      <c r="R123" s="93" t="s">
        <v>867</v>
      </c>
      <c r="S123" s="361"/>
      <c r="T123" s="93" t="s">
        <v>878</v>
      </c>
      <c r="U123" s="93" t="s">
        <v>871</v>
      </c>
      <c r="V123" s="93" t="s">
        <v>869</v>
      </c>
      <c r="W123" s="93" t="s">
        <v>862</v>
      </c>
      <c r="X123" s="93" t="s">
        <v>885</v>
      </c>
      <c r="Y123" s="361"/>
      <c r="Z123" s="92" t="s">
        <v>866</v>
      </c>
      <c r="AA123" s="93" t="s">
        <v>864</v>
      </c>
      <c r="AB123" s="93" t="s">
        <v>882</v>
      </c>
      <c r="AC123" s="93" t="s">
        <v>880</v>
      </c>
      <c r="AD123" s="377" t="s">
        <v>873</v>
      </c>
    </row>
    <row r="124" spans="1:30" x14ac:dyDescent="0.2">
      <c r="A124" s="211"/>
      <c r="B124" s="376" t="s">
        <v>865</v>
      </c>
      <c r="C124" s="93" t="s">
        <v>883</v>
      </c>
      <c r="D124" s="93" t="s">
        <v>876</v>
      </c>
      <c r="E124" s="95" t="s">
        <v>874</v>
      </c>
      <c r="F124" s="93" t="s">
        <v>867</v>
      </c>
      <c r="G124" s="361"/>
      <c r="H124" s="93" t="s">
        <v>878</v>
      </c>
      <c r="I124" s="93" t="s">
        <v>871</v>
      </c>
      <c r="J124" s="93" t="s">
        <v>869</v>
      </c>
      <c r="K124" s="93" t="s">
        <v>862</v>
      </c>
      <c r="L124" s="93" t="s">
        <v>885</v>
      </c>
      <c r="M124" s="361"/>
      <c r="N124" s="93" t="s">
        <v>866</v>
      </c>
      <c r="O124" s="93" t="s">
        <v>864</v>
      </c>
      <c r="P124" s="94" t="s">
        <v>882</v>
      </c>
      <c r="Q124" s="93" t="s">
        <v>880</v>
      </c>
      <c r="R124" s="93" t="s">
        <v>873</v>
      </c>
      <c r="S124" s="361"/>
      <c r="T124" s="93" t="s">
        <v>884</v>
      </c>
      <c r="U124" s="93" t="s">
        <v>877</v>
      </c>
      <c r="V124" s="93" t="s">
        <v>875</v>
      </c>
      <c r="W124" s="93" t="s">
        <v>868</v>
      </c>
      <c r="X124" s="93" t="s">
        <v>861</v>
      </c>
      <c r="Y124" s="361"/>
      <c r="Z124" s="93" t="s">
        <v>872</v>
      </c>
      <c r="AA124" s="92" t="s">
        <v>870</v>
      </c>
      <c r="AB124" s="93" t="s">
        <v>863</v>
      </c>
      <c r="AC124" s="93" t="s">
        <v>881</v>
      </c>
      <c r="AD124" s="377" t="s">
        <v>879</v>
      </c>
    </row>
    <row r="125" spans="1:30" x14ac:dyDescent="0.2">
      <c r="A125" s="211"/>
      <c r="B125" s="376" t="s">
        <v>866</v>
      </c>
      <c r="C125" s="93" t="s">
        <v>864</v>
      </c>
      <c r="D125" s="95" t="s">
        <v>882</v>
      </c>
      <c r="E125" s="93" t="s">
        <v>880</v>
      </c>
      <c r="F125" s="93" t="s">
        <v>873</v>
      </c>
      <c r="G125" s="361"/>
      <c r="H125" s="93" t="s">
        <v>884</v>
      </c>
      <c r="I125" s="93" t="s">
        <v>877</v>
      </c>
      <c r="J125" s="93" t="s">
        <v>875</v>
      </c>
      <c r="K125" s="93" t="s">
        <v>868</v>
      </c>
      <c r="L125" s="93" t="s">
        <v>861</v>
      </c>
      <c r="M125" s="361"/>
      <c r="N125" s="93" t="s">
        <v>872</v>
      </c>
      <c r="O125" s="93" t="s">
        <v>870</v>
      </c>
      <c r="P125" s="94" t="s">
        <v>863</v>
      </c>
      <c r="Q125" s="93" t="s">
        <v>881</v>
      </c>
      <c r="R125" s="93" t="s">
        <v>879</v>
      </c>
      <c r="S125" s="361"/>
      <c r="T125" s="93" t="s">
        <v>865</v>
      </c>
      <c r="U125" s="93" t="s">
        <v>883</v>
      </c>
      <c r="V125" s="93" t="s">
        <v>876</v>
      </c>
      <c r="W125" s="93" t="s">
        <v>874</v>
      </c>
      <c r="X125" s="93" t="s">
        <v>867</v>
      </c>
      <c r="Y125" s="361"/>
      <c r="Z125" s="93" t="s">
        <v>878</v>
      </c>
      <c r="AA125" s="93" t="s">
        <v>871</v>
      </c>
      <c r="AB125" s="92" t="s">
        <v>869</v>
      </c>
      <c r="AC125" s="93" t="s">
        <v>862</v>
      </c>
      <c r="AD125" s="377" t="s">
        <v>885</v>
      </c>
    </row>
    <row r="126" spans="1:30" x14ac:dyDescent="0.2">
      <c r="A126" s="211"/>
      <c r="B126" s="376" t="s">
        <v>872</v>
      </c>
      <c r="C126" s="95" t="s">
        <v>870</v>
      </c>
      <c r="D126" s="93" t="s">
        <v>863</v>
      </c>
      <c r="E126" s="93" t="s">
        <v>881</v>
      </c>
      <c r="F126" s="93" t="s">
        <v>879</v>
      </c>
      <c r="G126" s="361"/>
      <c r="H126" s="93" t="s">
        <v>865</v>
      </c>
      <c r="I126" s="93" t="s">
        <v>883</v>
      </c>
      <c r="J126" s="93" t="s">
        <v>876</v>
      </c>
      <c r="K126" s="93" t="s">
        <v>874</v>
      </c>
      <c r="L126" s="93" t="s">
        <v>867</v>
      </c>
      <c r="M126" s="361"/>
      <c r="N126" s="93" t="s">
        <v>878</v>
      </c>
      <c r="O126" s="93" t="s">
        <v>871</v>
      </c>
      <c r="P126" s="94" t="s">
        <v>869</v>
      </c>
      <c r="Q126" s="93" t="s">
        <v>862</v>
      </c>
      <c r="R126" s="93" t="s">
        <v>885</v>
      </c>
      <c r="S126" s="361"/>
      <c r="T126" s="93" t="s">
        <v>866</v>
      </c>
      <c r="U126" s="93" t="s">
        <v>864</v>
      </c>
      <c r="V126" s="93" t="s">
        <v>882</v>
      </c>
      <c r="W126" s="93" t="s">
        <v>880</v>
      </c>
      <c r="X126" s="93" t="s">
        <v>873</v>
      </c>
      <c r="Y126" s="361"/>
      <c r="Z126" s="93" t="s">
        <v>884</v>
      </c>
      <c r="AA126" s="93" t="s">
        <v>877</v>
      </c>
      <c r="AB126" s="93" t="s">
        <v>875</v>
      </c>
      <c r="AC126" s="92" t="s">
        <v>868</v>
      </c>
      <c r="AD126" s="377" t="s">
        <v>861</v>
      </c>
    </row>
    <row r="127" spans="1:30" x14ac:dyDescent="0.2">
      <c r="A127" s="211"/>
      <c r="B127" s="381" t="s">
        <v>878</v>
      </c>
      <c r="C127" s="382" t="s">
        <v>871</v>
      </c>
      <c r="D127" s="382" t="s">
        <v>869</v>
      </c>
      <c r="E127" s="382" t="s">
        <v>862</v>
      </c>
      <c r="F127" s="382" t="s">
        <v>885</v>
      </c>
      <c r="G127" s="369"/>
      <c r="H127" s="382" t="s">
        <v>866</v>
      </c>
      <c r="I127" s="382" t="s">
        <v>864</v>
      </c>
      <c r="J127" s="382" t="s">
        <v>882</v>
      </c>
      <c r="K127" s="382" t="s">
        <v>880</v>
      </c>
      <c r="L127" s="382" t="s">
        <v>873</v>
      </c>
      <c r="M127" s="369"/>
      <c r="N127" s="382" t="s">
        <v>884</v>
      </c>
      <c r="O127" s="382" t="s">
        <v>877</v>
      </c>
      <c r="P127" s="383" t="s">
        <v>875</v>
      </c>
      <c r="Q127" s="382" t="s">
        <v>868</v>
      </c>
      <c r="R127" s="382" t="s">
        <v>861</v>
      </c>
      <c r="S127" s="369"/>
      <c r="T127" s="382" t="s">
        <v>872</v>
      </c>
      <c r="U127" s="382" t="s">
        <v>870</v>
      </c>
      <c r="V127" s="382" t="s">
        <v>863</v>
      </c>
      <c r="W127" s="382" t="s">
        <v>881</v>
      </c>
      <c r="X127" s="382" t="s">
        <v>879</v>
      </c>
      <c r="Y127" s="369"/>
      <c r="Z127" s="382" t="s">
        <v>865</v>
      </c>
      <c r="AA127" s="382" t="s">
        <v>883</v>
      </c>
      <c r="AB127" s="382" t="s">
        <v>876</v>
      </c>
      <c r="AC127" s="382" t="s">
        <v>874</v>
      </c>
      <c r="AD127" s="384" t="s">
        <v>867</v>
      </c>
    </row>
    <row r="128" spans="1:30" x14ac:dyDescent="0.2">
      <c r="A128" s="211"/>
    </row>
    <row r="129" spans="1:30" x14ac:dyDescent="0.2">
      <c r="A129" s="211"/>
      <c r="B129" s="193" t="s">
        <v>3</v>
      </c>
    </row>
    <row r="130" spans="1:30" x14ac:dyDescent="0.2">
      <c r="A130" s="211"/>
      <c r="N130" s="345"/>
      <c r="P130" s="345" t="s">
        <v>889</v>
      </c>
    </row>
    <row r="131" spans="1:30" x14ac:dyDescent="0.2">
      <c r="A131" s="211"/>
      <c r="B131" s="372" t="s">
        <v>861</v>
      </c>
      <c r="C131" s="373" t="s">
        <v>866</v>
      </c>
      <c r="D131" s="373" t="s">
        <v>871</v>
      </c>
      <c r="E131" s="373" t="s">
        <v>876</v>
      </c>
      <c r="F131" s="373" t="s">
        <v>881</v>
      </c>
      <c r="G131" s="357"/>
      <c r="H131" s="373" t="s">
        <v>864</v>
      </c>
      <c r="I131" s="373" t="s">
        <v>869</v>
      </c>
      <c r="J131" s="373" t="s">
        <v>874</v>
      </c>
      <c r="K131" s="373" t="s">
        <v>879</v>
      </c>
      <c r="L131" s="373" t="s">
        <v>884</v>
      </c>
      <c r="M131" s="357"/>
      <c r="N131" s="373" t="s">
        <v>862</v>
      </c>
      <c r="O131" s="373" t="s">
        <v>867</v>
      </c>
      <c r="P131" s="374" t="s">
        <v>872</v>
      </c>
      <c r="Q131" s="373" t="s">
        <v>877</v>
      </c>
      <c r="R131" s="373" t="s">
        <v>882</v>
      </c>
      <c r="S131" s="357"/>
      <c r="T131" s="373" t="s">
        <v>865</v>
      </c>
      <c r="U131" s="373" t="s">
        <v>870</v>
      </c>
      <c r="V131" s="373" t="s">
        <v>875</v>
      </c>
      <c r="W131" s="373" t="s">
        <v>880</v>
      </c>
      <c r="X131" s="373" t="s">
        <v>885</v>
      </c>
      <c r="Y131" s="357"/>
      <c r="Z131" s="373" t="s">
        <v>863</v>
      </c>
      <c r="AA131" s="373" t="s">
        <v>868</v>
      </c>
      <c r="AB131" s="373" t="s">
        <v>873</v>
      </c>
      <c r="AC131" s="373" t="s">
        <v>878</v>
      </c>
      <c r="AD131" s="375" t="s">
        <v>883</v>
      </c>
    </row>
    <row r="132" spans="1:30" x14ac:dyDescent="0.2">
      <c r="A132" s="211"/>
      <c r="B132" s="376" t="s">
        <v>885</v>
      </c>
      <c r="C132" s="92" t="s">
        <v>865</v>
      </c>
      <c r="D132" s="93" t="s">
        <v>870</v>
      </c>
      <c r="E132" s="93" t="s">
        <v>875</v>
      </c>
      <c r="F132" s="93" t="s">
        <v>880</v>
      </c>
      <c r="G132" s="361"/>
      <c r="H132" s="93" t="s">
        <v>883</v>
      </c>
      <c r="I132" s="93" t="s">
        <v>863</v>
      </c>
      <c r="J132" s="93" t="s">
        <v>868</v>
      </c>
      <c r="K132" s="93" t="s">
        <v>873</v>
      </c>
      <c r="L132" s="93" t="s">
        <v>878</v>
      </c>
      <c r="M132" s="361"/>
      <c r="N132" s="93" t="s">
        <v>881</v>
      </c>
      <c r="O132" s="93" t="s">
        <v>861</v>
      </c>
      <c r="P132" s="94" t="s">
        <v>866</v>
      </c>
      <c r="Q132" s="93" t="s">
        <v>871</v>
      </c>
      <c r="R132" s="93" t="s">
        <v>876</v>
      </c>
      <c r="S132" s="361"/>
      <c r="T132" s="93" t="s">
        <v>884</v>
      </c>
      <c r="U132" s="93" t="s">
        <v>864</v>
      </c>
      <c r="V132" s="93" t="s">
        <v>869</v>
      </c>
      <c r="W132" s="93" t="s">
        <v>874</v>
      </c>
      <c r="X132" s="93" t="s">
        <v>879</v>
      </c>
      <c r="Y132" s="361"/>
      <c r="Z132" s="93" t="s">
        <v>882</v>
      </c>
      <c r="AA132" s="93" t="s">
        <v>862</v>
      </c>
      <c r="AB132" s="93" t="s">
        <v>867</v>
      </c>
      <c r="AC132" s="95" t="s">
        <v>872</v>
      </c>
      <c r="AD132" s="377" t="s">
        <v>877</v>
      </c>
    </row>
    <row r="133" spans="1:30" x14ac:dyDescent="0.2">
      <c r="A133" s="211"/>
      <c r="B133" s="376" t="s">
        <v>879</v>
      </c>
      <c r="C133" s="93" t="s">
        <v>884</v>
      </c>
      <c r="D133" s="92" t="s">
        <v>864</v>
      </c>
      <c r="E133" s="93" t="s">
        <v>869</v>
      </c>
      <c r="F133" s="93" t="s">
        <v>874</v>
      </c>
      <c r="G133" s="361"/>
      <c r="H133" s="93" t="s">
        <v>877</v>
      </c>
      <c r="I133" s="93" t="s">
        <v>882</v>
      </c>
      <c r="J133" s="93" t="s">
        <v>862</v>
      </c>
      <c r="K133" s="93" t="s">
        <v>867</v>
      </c>
      <c r="L133" s="93" t="s">
        <v>872</v>
      </c>
      <c r="M133" s="361"/>
      <c r="N133" s="93" t="s">
        <v>880</v>
      </c>
      <c r="O133" s="93" t="s">
        <v>885</v>
      </c>
      <c r="P133" s="94" t="s">
        <v>865</v>
      </c>
      <c r="Q133" s="93" t="s">
        <v>870</v>
      </c>
      <c r="R133" s="93" t="s">
        <v>875</v>
      </c>
      <c r="S133" s="361"/>
      <c r="T133" s="93" t="s">
        <v>878</v>
      </c>
      <c r="U133" s="93" t="s">
        <v>883</v>
      </c>
      <c r="V133" s="93" t="s">
        <v>863</v>
      </c>
      <c r="W133" s="93" t="s">
        <v>868</v>
      </c>
      <c r="X133" s="93" t="s">
        <v>873</v>
      </c>
      <c r="Y133" s="361"/>
      <c r="Z133" s="93" t="s">
        <v>876</v>
      </c>
      <c r="AA133" s="93" t="s">
        <v>881</v>
      </c>
      <c r="AB133" s="95" t="s">
        <v>861</v>
      </c>
      <c r="AC133" s="93" t="s">
        <v>866</v>
      </c>
      <c r="AD133" s="377" t="s">
        <v>871</v>
      </c>
    </row>
    <row r="134" spans="1:30" x14ac:dyDescent="0.2">
      <c r="A134" s="211"/>
      <c r="B134" s="376" t="s">
        <v>873</v>
      </c>
      <c r="C134" s="93" t="s">
        <v>878</v>
      </c>
      <c r="D134" s="93" t="s">
        <v>883</v>
      </c>
      <c r="E134" s="92" t="s">
        <v>863</v>
      </c>
      <c r="F134" s="93" t="s">
        <v>868</v>
      </c>
      <c r="G134" s="361"/>
      <c r="H134" s="93" t="s">
        <v>871</v>
      </c>
      <c r="I134" s="93" t="s">
        <v>876</v>
      </c>
      <c r="J134" s="93" t="s">
        <v>881</v>
      </c>
      <c r="K134" s="93" t="s">
        <v>861</v>
      </c>
      <c r="L134" s="93" t="s">
        <v>866</v>
      </c>
      <c r="M134" s="361"/>
      <c r="N134" s="93" t="s">
        <v>874</v>
      </c>
      <c r="O134" s="93" t="s">
        <v>879</v>
      </c>
      <c r="P134" s="94" t="s">
        <v>884</v>
      </c>
      <c r="Q134" s="93" t="s">
        <v>864</v>
      </c>
      <c r="R134" s="93" t="s">
        <v>869</v>
      </c>
      <c r="S134" s="361"/>
      <c r="T134" s="93" t="s">
        <v>872</v>
      </c>
      <c r="U134" s="93" t="s">
        <v>877</v>
      </c>
      <c r="V134" s="93" t="s">
        <v>882</v>
      </c>
      <c r="W134" s="93" t="s">
        <v>862</v>
      </c>
      <c r="X134" s="93" t="s">
        <v>867</v>
      </c>
      <c r="Y134" s="361"/>
      <c r="Z134" s="93" t="s">
        <v>875</v>
      </c>
      <c r="AA134" s="95" t="s">
        <v>880</v>
      </c>
      <c r="AB134" s="93" t="s">
        <v>885</v>
      </c>
      <c r="AC134" s="93" t="s">
        <v>865</v>
      </c>
      <c r="AD134" s="377" t="s">
        <v>870</v>
      </c>
    </row>
    <row r="135" spans="1:30" x14ac:dyDescent="0.2">
      <c r="A135" s="211"/>
      <c r="B135" s="376" t="s">
        <v>867</v>
      </c>
      <c r="C135" s="93" t="s">
        <v>872</v>
      </c>
      <c r="D135" s="93" t="s">
        <v>877</v>
      </c>
      <c r="E135" s="93" t="s">
        <v>882</v>
      </c>
      <c r="F135" s="92" t="s">
        <v>862</v>
      </c>
      <c r="G135" s="361"/>
      <c r="H135" s="93" t="s">
        <v>870</v>
      </c>
      <c r="I135" s="93" t="s">
        <v>875</v>
      </c>
      <c r="J135" s="93" t="s">
        <v>880</v>
      </c>
      <c r="K135" s="93" t="s">
        <v>885</v>
      </c>
      <c r="L135" s="93" t="s">
        <v>865</v>
      </c>
      <c r="M135" s="361"/>
      <c r="N135" s="93" t="s">
        <v>868</v>
      </c>
      <c r="O135" s="93" t="s">
        <v>873</v>
      </c>
      <c r="P135" s="94" t="s">
        <v>878</v>
      </c>
      <c r="Q135" s="93" t="s">
        <v>883</v>
      </c>
      <c r="R135" s="93" t="s">
        <v>863</v>
      </c>
      <c r="S135" s="361"/>
      <c r="T135" s="93" t="s">
        <v>866</v>
      </c>
      <c r="U135" s="93" t="s">
        <v>871</v>
      </c>
      <c r="V135" s="93" t="s">
        <v>876</v>
      </c>
      <c r="W135" s="93" t="s">
        <v>881</v>
      </c>
      <c r="X135" s="93" t="s">
        <v>861</v>
      </c>
      <c r="Y135" s="361"/>
      <c r="Z135" s="95" t="s">
        <v>869</v>
      </c>
      <c r="AA135" s="93" t="s">
        <v>874</v>
      </c>
      <c r="AB135" s="93" t="s">
        <v>879</v>
      </c>
      <c r="AC135" s="93" t="s">
        <v>884</v>
      </c>
      <c r="AD135" s="377" t="s">
        <v>864</v>
      </c>
    </row>
    <row r="136" spans="1:30" x14ac:dyDescent="0.2">
      <c r="A136" s="211"/>
      <c r="B136" s="363"/>
      <c r="C136" s="361"/>
      <c r="D136" s="361"/>
      <c r="E136" s="361"/>
      <c r="F136" s="361"/>
      <c r="G136" s="361"/>
      <c r="H136" s="361"/>
      <c r="I136" s="361"/>
      <c r="J136" s="361"/>
      <c r="K136" s="361"/>
      <c r="L136" s="361"/>
      <c r="M136" s="361"/>
      <c r="N136" s="361"/>
      <c r="O136" s="361"/>
      <c r="P136" s="361"/>
      <c r="Q136" s="361"/>
      <c r="R136" s="361"/>
      <c r="S136" s="361"/>
      <c r="T136" s="361"/>
      <c r="U136" s="361"/>
      <c r="V136" s="361"/>
      <c r="W136" s="361"/>
      <c r="X136" s="361"/>
      <c r="Y136" s="361"/>
      <c r="Z136" s="361"/>
      <c r="AA136" s="361"/>
      <c r="AB136" s="361"/>
      <c r="AC136" s="361"/>
      <c r="AD136" s="364"/>
    </row>
    <row r="137" spans="1:30" x14ac:dyDescent="0.2">
      <c r="A137" s="211"/>
      <c r="B137" s="376" t="s">
        <v>883</v>
      </c>
      <c r="C137" s="93" t="s">
        <v>863</v>
      </c>
      <c r="D137" s="93" t="s">
        <v>868</v>
      </c>
      <c r="E137" s="93" t="s">
        <v>873</v>
      </c>
      <c r="F137" s="93" t="s">
        <v>878</v>
      </c>
      <c r="G137" s="361"/>
      <c r="H137" s="92" t="s">
        <v>881</v>
      </c>
      <c r="I137" s="93" t="s">
        <v>861</v>
      </c>
      <c r="J137" s="93" t="s">
        <v>866</v>
      </c>
      <c r="K137" s="93" t="s">
        <v>871</v>
      </c>
      <c r="L137" s="93" t="s">
        <v>876</v>
      </c>
      <c r="M137" s="361"/>
      <c r="N137" s="93" t="s">
        <v>884</v>
      </c>
      <c r="O137" s="93" t="s">
        <v>864</v>
      </c>
      <c r="P137" s="94" t="s">
        <v>869</v>
      </c>
      <c r="Q137" s="93" t="s">
        <v>874</v>
      </c>
      <c r="R137" s="93" t="s">
        <v>879</v>
      </c>
      <c r="S137" s="361"/>
      <c r="T137" s="93" t="s">
        <v>882</v>
      </c>
      <c r="U137" s="93" t="s">
        <v>862</v>
      </c>
      <c r="V137" s="93" t="s">
        <v>867</v>
      </c>
      <c r="W137" s="93" t="s">
        <v>872</v>
      </c>
      <c r="X137" s="95" t="s">
        <v>877</v>
      </c>
      <c r="Y137" s="361"/>
      <c r="Z137" s="93" t="s">
        <v>885</v>
      </c>
      <c r="AA137" s="93" t="s">
        <v>865</v>
      </c>
      <c r="AB137" s="93" t="s">
        <v>870</v>
      </c>
      <c r="AC137" s="93" t="s">
        <v>875</v>
      </c>
      <c r="AD137" s="377" t="s">
        <v>880</v>
      </c>
    </row>
    <row r="138" spans="1:30" x14ac:dyDescent="0.2">
      <c r="A138" s="211"/>
      <c r="B138" s="376" t="s">
        <v>877</v>
      </c>
      <c r="C138" s="93" t="s">
        <v>882</v>
      </c>
      <c r="D138" s="93" t="s">
        <v>862</v>
      </c>
      <c r="E138" s="93" t="s">
        <v>867</v>
      </c>
      <c r="F138" s="93" t="s">
        <v>872</v>
      </c>
      <c r="G138" s="361"/>
      <c r="H138" s="93" t="s">
        <v>880</v>
      </c>
      <c r="I138" s="92" t="s">
        <v>885</v>
      </c>
      <c r="J138" s="93" t="s">
        <v>865</v>
      </c>
      <c r="K138" s="93" t="s">
        <v>870</v>
      </c>
      <c r="L138" s="93" t="s">
        <v>875</v>
      </c>
      <c r="M138" s="361"/>
      <c r="N138" s="93" t="s">
        <v>878</v>
      </c>
      <c r="O138" s="93" t="s">
        <v>883</v>
      </c>
      <c r="P138" s="94" t="s">
        <v>863</v>
      </c>
      <c r="Q138" s="93" t="s">
        <v>868</v>
      </c>
      <c r="R138" s="93" t="s">
        <v>873</v>
      </c>
      <c r="S138" s="361"/>
      <c r="T138" s="93" t="s">
        <v>876</v>
      </c>
      <c r="U138" s="93" t="s">
        <v>881</v>
      </c>
      <c r="V138" s="93" t="s">
        <v>861</v>
      </c>
      <c r="W138" s="95" t="s">
        <v>866</v>
      </c>
      <c r="X138" s="93" t="s">
        <v>871</v>
      </c>
      <c r="Y138" s="361"/>
      <c r="Z138" s="93" t="s">
        <v>879</v>
      </c>
      <c r="AA138" s="93" t="s">
        <v>884</v>
      </c>
      <c r="AB138" s="93" t="s">
        <v>864</v>
      </c>
      <c r="AC138" s="93" t="s">
        <v>869</v>
      </c>
      <c r="AD138" s="377" t="s">
        <v>874</v>
      </c>
    </row>
    <row r="139" spans="1:30" x14ac:dyDescent="0.2">
      <c r="A139" s="211"/>
      <c r="B139" s="376" t="s">
        <v>871</v>
      </c>
      <c r="C139" s="93" t="s">
        <v>876</v>
      </c>
      <c r="D139" s="93" t="s">
        <v>881</v>
      </c>
      <c r="E139" s="93" t="s">
        <v>861</v>
      </c>
      <c r="F139" s="93" t="s">
        <v>866</v>
      </c>
      <c r="G139" s="361"/>
      <c r="H139" s="93" t="s">
        <v>874</v>
      </c>
      <c r="I139" s="93" t="s">
        <v>879</v>
      </c>
      <c r="J139" s="92" t="s">
        <v>884</v>
      </c>
      <c r="K139" s="93" t="s">
        <v>864</v>
      </c>
      <c r="L139" s="93" t="s">
        <v>869</v>
      </c>
      <c r="M139" s="361"/>
      <c r="N139" s="93" t="s">
        <v>872</v>
      </c>
      <c r="O139" s="93" t="s">
        <v>877</v>
      </c>
      <c r="P139" s="94" t="s">
        <v>882</v>
      </c>
      <c r="Q139" s="93" t="s">
        <v>862</v>
      </c>
      <c r="R139" s="93" t="s">
        <v>867</v>
      </c>
      <c r="S139" s="361"/>
      <c r="T139" s="93" t="s">
        <v>875</v>
      </c>
      <c r="U139" s="93" t="s">
        <v>880</v>
      </c>
      <c r="V139" s="95" t="s">
        <v>885</v>
      </c>
      <c r="W139" s="93" t="s">
        <v>865</v>
      </c>
      <c r="X139" s="93" t="s">
        <v>870</v>
      </c>
      <c r="Y139" s="361"/>
      <c r="Z139" s="93" t="s">
        <v>873</v>
      </c>
      <c r="AA139" s="93" t="s">
        <v>878</v>
      </c>
      <c r="AB139" s="93" t="s">
        <v>883</v>
      </c>
      <c r="AC139" s="93" t="s">
        <v>863</v>
      </c>
      <c r="AD139" s="377" t="s">
        <v>868</v>
      </c>
    </row>
    <row r="140" spans="1:30" x14ac:dyDescent="0.2">
      <c r="A140" s="211"/>
      <c r="B140" s="376" t="s">
        <v>870</v>
      </c>
      <c r="C140" s="93" t="s">
        <v>875</v>
      </c>
      <c r="D140" s="93" t="s">
        <v>880</v>
      </c>
      <c r="E140" s="93" t="s">
        <v>885</v>
      </c>
      <c r="F140" s="93" t="s">
        <v>865</v>
      </c>
      <c r="G140" s="361"/>
      <c r="H140" s="93" t="s">
        <v>868</v>
      </c>
      <c r="I140" s="93" t="s">
        <v>873</v>
      </c>
      <c r="J140" s="93" t="s">
        <v>878</v>
      </c>
      <c r="K140" s="92" t="s">
        <v>883</v>
      </c>
      <c r="L140" s="93" t="s">
        <v>863</v>
      </c>
      <c r="M140" s="361"/>
      <c r="N140" s="93" t="s">
        <v>866</v>
      </c>
      <c r="O140" s="93" t="s">
        <v>871</v>
      </c>
      <c r="P140" s="94" t="s">
        <v>876</v>
      </c>
      <c r="Q140" s="93" t="s">
        <v>881</v>
      </c>
      <c r="R140" s="93" t="s">
        <v>861</v>
      </c>
      <c r="S140" s="361"/>
      <c r="T140" s="93" t="s">
        <v>869</v>
      </c>
      <c r="U140" s="95" t="s">
        <v>874</v>
      </c>
      <c r="V140" s="93" t="s">
        <v>879</v>
      </c>
      <c r="W140" s="93" t="s">
        <v>884</v>
      </c>
      <c r="X140" s="93" t="s">
        <v>864</v>
      </c>
      <c r="Y140" s="361"/>
      <c r="Z140" s="93" t="s">
        <v>867</v>
      </c>
      <c r="AA140" s="93" t="s">
        <v>872</v>
      </c>
      <c r="AB140" s="93" t="s">
        <v>877</v>
      </c>
      <c r="AC140" s="93" t="s">
        <v>882</v>
      </c>
      <c r="AD140" s="377" t="s">
        <v>862</v>
      </c>
    </row>
    <row r="141" spans="1:30" x14ac:dyDescent="0.2">
      <c r="A141" s="211"/>
      <c r="B141" s="376" t="s">
        <v>864</v>
      </c>
      <c r="C141" s="93" t="s">
        <v>869</v>
      </c>
      <c r="D141" s="93" t="s">
        <v>874</v>
      </c>
      <c r="E141" s="93" t="s">
        <v>879</v>
      </c>
      <c r="F141" s="93" t="s">
        <v>884</v>
      </c>
      <c r="G141" s="361"/>
      <c r="H141" s="93" t="s">
        <v>862</v>
      </c>
      <c r="I141" s="93" t="s">
        <v>867</v>
      </c>
      <c r="J141" s="93" t="s">
        <v>872</v>
      </c>
      <c r="K141" s="93" t="s">
        <v>877</v>
      </c>
      <c r="L141" s="92" t="s">
        <v>882</v>
      </c>
      <c r="M141" s="361"/>
      <c r="N141" s="93" t="s">
        <v>865</v>
      </c>
      <c r="O141" s="93" t="s">
        <v>870</v>
      </c>
      <c r="P141" s="94" t="s">
        <v>875</v>
      </c>
      <c r="Q141" s="93" t="s">
        <v>880</v>
      </c>
      <c r="R141" s="93" t="s">
        <v>885</v>
      </c>
      <c r="S141" s="361"/>
      <c r="T141" s="95" t="s">
        <v>863</v>
      </c>
      <c r="U141" s="93" t="s">
        <v>868</v>
      </c>
      <c r="V141" s="93" t="s">
        <v>873</v>
      </c>
      <c r="W141" s="93" t="s">
        <v>878</v>
      </c>
      <c r="X141" s="93" t="s">
        <v>883</v>
      </c>
      <c r="Y141" s="361"/>
      <c r="Z141" s="93" t="s">
        <v>861</v>
      </c>
      <c r="AA141" s="93" t="s">
        <v>866</v>
      </c>
      <c r="AB141" s="93" t="s">
        <v>871</v>
      </c>
      <c r="AC141" s="93" t="s">
        <v>876</v>
      </c>
      <c r="AD141" s="377" t="s">
        <v>881</v>
      </c>
    </row>
    <row r="142" spans="1:30" x14ac:dyDescent="0.2">
      <c r="A142" s="211"/>
      <c r="B142" s="363"/>
      <c r="C142" s="361"/>
      <c r="D142" s="361"/>
      <c r="E142" s="361"/>
      <c r="F142" s="361"/>
      <c r="G142" s="361"/>
      <c r="H142" s="361"/>
      <c r="I142" s="361"/>
      <c r="J142" s="361"/>
      <c r="K142" s="361"/>
      <c r="L142" s="361"/>
      <c r="M142" s="361"/>
      <c r="N142" s="361"/>
      <c r="O142" s="361"/>
      <c r="P142" s="361"/>
      <c r="Q142" s="361"/>
      <c r="R142" s="361"/>
      <c r="S142" s="361"/>
      <c r="T142" s="361"/>
      <c r="U142" s="361"/>
      <c r="V142" s="361"/>
      <c r="W142" s="361"/>
      <c r="X142" s="361"/>
      <c r="Y142" s="361"/>
      <c r="Z142" s="361"/>
      <c r="AA142" s="361"/>
      <c r="AB142" s="361"/>
      <c r="AC142" s="361"/>
      <c r="AD142" s="364"/>
    </row>
    <row r="143" spans="1:30" x14ac:dyDescent="0.2">
      <c r="A143" s="211"/>
      <c r="B143" s="376" t="s">
        <v>880</v>
      </c>
      <c r="C143" s="93" t="s">
        <v>885</v>
      </c>
      <c r="D143" s="93" t="s">
        <v>865</v>
      </c>
      <c r="E143" s="93" t="s">
        <v>870</v>
      </c>
      <c r="F143" s="93" t="s">
        <v>875</v>
      </c>
      <c r="G143" s="361"/>
      <c r="H143" s="93" t="s">
        <v>878</v>
      </c>
      <c r="I143" s="93" t="s">
        <v>883</v>
      </c>
      <c r="J143" s="93" t="s">
        <v>863</v>
      </c>
      <c r="K143" s="93" t="s">
        <v>868</v>
      </c>
      <c r="L143" s="93" t="s">
        <v>873</v>
      </c>
      <c r="M143" s="361"/>
      <c r="N143" s="92" t="s">
        <v>876</v>
      </c>
      <c r="O143" s="93" t="s">
        <v>881</v>
      </c>
      <c r="P143" s="94" t="s">
        <v>861</v>
      </c>
      <c r="Q143" s="93" t="s">
        <v>866</v>
      </c>
      <c r="R143" s="95" t="s">
        <v>871</v>
      </c>
      <c r="S143" s="361"/>
      <c r="T143" s="93" t="s">
        <v>879</v>
      </c>
      <c r="U143" s="93" t="s">
        <v>884</v>
      </c>
      <c r="V143" s="93" t="s">
        <v>864</v>
      </c>
      <c r="W143" s="93" t="s">
        <v>869</v>
      </c>
      <c r="X143" s="93" t="s">
        <v>874</v>
      </c>
      <c r="Y143" s="361"/>
      <c r="Z143" s="93" t="s">
        <v>877</v>
      </c>
      <c r="AA143" s="93" t="s">
        <v>882</v>
      </c>
      <c r="AB143" s="93" t="s">
        <v>862</v>
      </c>
      <c r="AC143" s="93" t="s">
        <v>867</v>
      </c>
      <c r="AD143" s="377" t="s">
        <v>872</v>
      </c>
    </row>
    <row r="144" spans="1:30" x14ac:dyDescent="0.2">
      <c r="A144" s="211"/>
      <c r="B144" s="376" t="s">
        <v>874</v>
      </c>
      <c r="C144" s="93" t="s">
        <v>879</v>
      </c>
      <c r="D144" s="93" t="s">
        <v>884</v>
      </c>
      <c r="E144" s="93" t="s">
        <v>864</v>
      </c>
      <c r="F144" s="93" t="s">
        <v>869</v>
      </c>
      <c r="G144" s="361"/>
      <c r="H144" s="93" t="s">
        <v>872</v>
      </c>
      <c r="I144" s="93" t="s">
        <v>877</v>
      </c>
      <c r="J144" s="93" t="s">
        <v>882</v>
      </c>
      <c r="K144" s="93" t="s">
        <v>862</v>
      </c>
      <c r="L144" s="93" t="s">
        <v>867</v>
      </c>
      <c r="M144" s="361"/>
      <c r="N144" s="93" t="s">
        <v>875</v>
      </c>
      <c r="O144" s="92" t="s">
        <v>880</v>
      </c>
      <c r="P144" s="94" t="s">
        <v>885</v>
      </c>
      <c r="Q144" s="95" t="s">
        <v>865</v>
      </c>
      <c r="R144" s="93" t="s">
        <v>870</v>
      </c>
      <c r="S144" s="361"/>
      <c r="T144" s="93" t="s">
        <v>873</v>
      </c>
      <c r="U144" s="93" t="s">
        <v>878</v>
      </c>
      <c r="V144" s="93" t="s">
        <v>883</v>
      </c>
      <c r="W144" s="93" t="s">
        <v>863</v>
      </c>
      <c r="X144" s="93" t="s">
        <v>868</v>
      </c>
      <c r="Y144" s="361"/>
      <c r="Z144" s="93" t="s">
        <v>871</v>
      </c>
      <c r="AA144" s="93" t="s">
        <v>876</v>
      </c>
      <c r="AB144" s="93" t="s">
        <v>881</v>
      </c>
      <c r="AC144" s="93" t="s">
        <v>861</v>
      </c>
      <c r="AD144" s="377" t="s">
        <v>866</v>
      </c>
    </row>
    <row r="145" spans="1:30" x14ac:dyDescent="0.2">
      <c r="A145" s="211"/>
      <c r="B145" s="378" t="s">
        <v>868</v>
      </c>
      <c r="C145" s="120" t="s">
        <v>873</v>
      </c>
      <c r="D145" s="120" t="s">
        <v>878</v>
      </c>
      <c r="E145" s="120" t="s">
        <v>883</v>
      </c>
      <c r="F145" s="120" t="s">
        <v>863</v>
      </c>
      <c r="G145" s="361"/>
      <c r="H145" s="120" t="s">
        <v>866</v>
      </c>
      <c r="I145" s="120" t="s">
        <v>871</v>
      </c>
      <c r="J145" s="120" t="s">
        <v>876</v>
      </c>
      <c r="K145" s="120" t="s">
        <v>881</v>
      </c>
      <c r="L145" s="120" t="s">
        <v>861</v>
      </c>
      <c r="M145" s="361"/>
      <c r="N145" s="120" t="s">
        <v>869</v>
      </c>
      <c r="O145" s="120" t="s">
        <v>874</v>
      </c>
      <c r="P145" s="92" t="s">
        <v>879</v>
      </c>
      <c r="Q145" s="120" t="s">
        <v>884</v>
      </c>
      <c r="R145" s="120" t="s">
        <v>864</v>
      </c>
      <c r="S145" s="361"/>
      <c r="T145" s="120" t="s">
        <v>867</v>
      </c>
      <c r="U145" s="120" t="s">
        <v>872</v>
      </c>
      <c r="V145" s="120" t="s">
        <v>877</v>
      </c>
      <c r="W145" s="120" t="s">
        <v>882</v>
      </c>
      <c r="X145" s="120" t="s">
        <v>862</v>
      </c>
      <c r="Y145" s="361"/>
      <c r="Z145" s="120" t="s">
        <v>870</v>
      </c>
      <c r="AA145" s="120" t="s">
        <v>875</v>
      </c>
      <c r="AB145" s="120" t="s">
        <v>880</v>
      </c>
      <c r="AC145" s="120" t="s">
        <v>885</v>
      </c>
      <c r="AD145" s="379" t="s">
        <v>865</v>
      </c>
    </row>
    <row r="146" spans="1:30" x14ac:dyDescent="0.2">
      <c r="B146" s="376" t="s">
        <v>862</v>
      </c>
      <c r="C146" s="93" t="s">
        <v>867</v>
      </c>
      <c r="D146" s="93" t="s">
        <v>872</v>
      </c>
      <c r="E146" s="93" t="s">
        <v>877</v>
      </c>
      <c r="F146" s="93" t="s">
        <v>882</v>
      </c>
      <c r="G146" s="361"/>
      <c r="H146" s="93" t="s">
        <v>865</v>
      </c>
      <c r="I146" s="93" t="s">
        <v>870</v>
      </c>
      <c r="J146" s="93" t="s">
        <v>875</v>
      </c>
      <c r="K146" s="93" t="s">
        <v>880</v>
      </c>
      <c r="L146" s="93" t="s">
        <v>885</v>
      </c>
      <c r="M146" s="361"/>
      <c r="N146" s="93" t="s">
        <v>863</v>
      </c>
      <c r="O146" s="95" t="s">
        <v>868</v>
      </c>
      <c r="P146" s="94" t="s">
        <v>873</v>
      </c>
      <c r="Q146" s="92" t="s">
        <v>878</v>
      </c>
      <c r="R146" s="93" t="s">
        <v>883</v>
      </c>
      <c r="S146" s="361"/>
      <c r="T146" s="93" t="s">
        <v>861</v>
      </c>
      <c r="U146" s="93" t="s">
        <v>866</v>
      </c>
      <c r="V146" s="93" t="s">
        <v>871</v>
      </c>
      <c r="W146" s="93" t="s">
        <v>876</v>
      </c>
      <c r="X146" s="93" t="s">
        <v>881</v>
      </c>
      <c r="Y146" s="361"/>
      <c r="Z146" s="93" t="s">
        <v>864</v>
      </c>
      <c r="AA146" s="93" t="s">
        <v>869</v>
      </c>
      <c r="AB146" s="93" t="s">
        <v>874</v>
      </c>
      <c r="AC146" s="93" t="s">
        <v>879</v>
      </c>
      <c r="AD146" s="377" t="s">
        <v>884</v>
      </c>
    </row>
    <row r="147" spans="1:30" x14ac:dyDescent="0.2">
      <c r="B147" s="376" t="s">
        <v>881</v>
      </c>
      <c r="C147" s="93" t="s">
        <v>861</v>
      </c>
      <c r="D147" s="93" t="s">
        <v>866</v>
      </c>
      <c r="E147" s="93" t="s">
        <v>871</v>
      </c>
      <c r="F147" s="93" t="s">
        <v>876</v>
      </c>
      <c r="G147" s="361"/>
      <c r="H147" s="93" t="s">
        <v>884</v>
      </c>
      <c r="I147" s="93" t="s">
        <v>864</v>
      </c>
      <c r="J147" s="93" t="s">
        <v>869</v>
      </c>
      <c r="K147" s="93" t="s">
        <v>874</v>
      </c>
      <c r="L147" s="93" t="s">
        <v>879</v>
      </c>
      <c r="M147" s="361"/>
      <c r="N147" s="95" t="s">
        <v>882</v>
      </c>
      <c r="O147" s="93" t="s">
        <v>862</v>
      </c>
      <c r="P147" s="94" t="s">
        <v>867</v>
      </c>
      <c r="Q147" s="93" t="s">
        <v>872</v>
      </c>
      <c r="R147" s="92" t="s">
        <v>877</v>
      </c>
      <c r="S147" s="361"/>
      <c r="T147" s="93" t="s">
        <v>885</v>
      </c>
      <c r="U147" s="93" t="s">
        <v>865</v>
      </c>
      <c r="V147" s="93" t="s">
        <v>870</v>
      </c>
      <c r="W147" s="93" t="s">
        <v>875</v>
      </c>
      <c r="X147" s="93" t="s">
        <v>880</v>
      </c>
      <c r="Y147" s="361"/>
      <c r="Z147" s="93" t="s">
        <v>883</v>
      </c>
      <c r="AA147" s="93" t="s">
        <v>863</v>
      </c>
      <c r="AB147" s="93" t="s">
        <v>868</v>
      </c>
      <c r="AC147" s="93" t="s">
        <v>873</v>
      </c>
      <c r="AD147" s="377" t="s">
        <v>878</v>
      </c>
    </row>
    <row r="148" spans="1:30" x14ac:dyDescent="0.2">
      <c r="B148" s="363"/>
      <c r="C148" s="361"/>
      <c r="D148" s="361"/>
      <c r="E148" s="361"/>
      <c r="F148" s="361"/>
      <c r="G148" s="361"/>
      <c r="H148" s="361"/>
      <c r="I148" s="361"/>
      <c r="J148" s="361"/>
      <c r="K148" s="361"/>
      <c r="L148" s="361"/>
      <c r="M148" s="361"/>
      <c r="N148" s="361"/>
      <c r="O148" s="361"/>
      <c r="P148" s="361"/>
      <c r="Q148" s="361"/>
      <c r="R148" s="361"/>
      <c r="S148" s="361"/>
      <c r="T148" s="361"/>
      <c r="U148" s="361"/>
      <c r="V148" s="361"/>
      <c r="W148" s="361"/>
      <c r="X148" s="361"/>
      <c r="Y148" s="361"/>
      <c r="Z148" s="361"/>
      <c r="AA148" s="361"/>
      <c r="AB148" s="361"/>
      <c r="AC148" s="361"/>
      <c r="AD148" s="364"/>
    </row>
    <row r="149" spans="1:30" x14ac:dyDescent="0.2">
      <c r="B149" s="376" t="s">
        <v>872</v>
      </c>
      <c r="C149" s="93" t="s">
        <v>877</v>
      </c>
      <c r="D149" s="93" t="s">
        <v>882</v>
      </c>
      <c r="E149" s="93" t="s">
        <v>862</v>
      </c>
      <c r="F149" s="93" t="s">
        <v>867</v>
      </c>
      <c r="G149" s="361"/>
      <c r="H149" s="93" t="s">
        <v>875</v>
      </c>
      <c r="I149" s="93" t="s">
        <v>880</v>
      </c>
      <c r="J149" s="93" t="s">
        <v>885</v>
      </c>
      <c r="K149" s="93" t="s">
        <v>865</v>
      </c>
      <c r="L149" s="95" t="s">
        <v>870</v>
      </c>
      <c r="M149" s="361"/>
      <c r="N149" s="93" t="s">
        <v>873</v>
      </c>
      <c r="O149" s="93" t="s">
        <v>878</v>
      </c>
      <c r="P149" s="94" t="s">
        <v>883</v>
      </c>
      <c r="Q149" s="93" t="s">
        <v>863</v>
      </c>
      <c r="R149" s="93" t="s">
        <v>868</v>
      </c>
      <c r="S149" s="361"/>
      <c r="T149" s="92" t="s">
        <v>871</v>
      </c>
      <c r="U149" s="93" t="s">
        <v>876</v>
      </c>
      <c r="V149" s="93" t="s">
        <v>881</v>
      </c>
      <c r="W149" s="93" t="s">
        <v>861</v>
      </c>
      <c r="X149" s="93" t="s">
        <v>866</v>
      </c>
      <c r="Y149" s="361"/>
      <c r="Z149" s="93" t="s">
        <v>874</v>
      </c>
      <c r="AA149" s="93" t="s">
        <v>879</v>
      </c>
      <c r="AB149" s="93" t="s">
        <v>884</v>
      </c>
      <c r="AC149" s="93" t="s">
        <v>864</v>
      </c>
      <c r="AD149" s="377" t="s">
        <v>869</v>
      </c>
    </row>
    <row r="150" spans="1:30" x14ac:dyDescent="0.2">
      <c r="B150" s="376" t="s">
        <v>866</v>
      </c>
      <c r="C150" s="93" t="s">
        <v>871</v>
      </c>
      <c r="D150" s="93" t="s">
        <v>876</v>
      </c>
      <c r="E150" s="93" t="s">
        <v>881</v>
      </c>
      <c r="F150" s="93" t="s">
        <v>861</v>
      </c>
      <c r="G150" s="361"/>
      <c r="H150" s="93" t="s">
        <v>869</v>
      </c>
      <c r="I150" s="93" t="s">
        <v>874</v>
      </c>
      <c r="J150" s="93" t="s">
        <v>879</v>
      </c>
      <c r="K150" s="95" t="s">
        <v>884</v>
      </c>
      <c r="L150" s="93" t="s">
        <v>864</v>
      </c>
      <c r="M150" s="361"/>
      <c r="N150" s="93" t="s">
        <v>867</v>
      </c>
      <c r="O150" s="93" t="s">
        <v>872</v>
      </c>
      <c r="P150" s="94" t="s">
        <v>877</v>
      </c>
      <c r="Q150" s="93" t="s">
        <v>882</v>
      </c>
      <c r="R150" s="93" t="s">
        <v>862</v>
      </c>
      <c r="S150" s="361"/>
      <c r="T150" s="93" t="s">
        <v>870</v>
      </c>
      <c r="U150" s="92" t="s">
        <v>875</v>
      </c>
      <c r="V150" s="93" t="s">
        <v>880</v>
      </c>
      <c r="W150" s="93" t="s">
        <v>885</v>
      </c>
      <c r="X150" s="93" t="s">
        <v>865</v>
      </c>
      <c r="Y150" s="361"/>
      <c r="Z150" s="93" t="s">
        <v>868</v>
      </c>
      <c r="AA150" s="93" t="s">
        <v>873</v>
      </c>
      <c r="AB150" s="93" t="s">
        <v>878</v>
      </c>
      <c r="AC150" s="93" t="s">
        <v>883</v>
      </c>
      <c r="AD150" s="377" t="s">
        <v>863</v>
      </c>
    </row>
    <row r="151" spans="1:30" x14ac:dyDescent="0.2">
      <c r="B151" s="376" t="s">
        <v>865</v>
      </c>
      <c r="C151" s="93" t="s">
        <v>870</v>
      </c>
      <c r="D151" s="93" t="s">
        <v>875</v>
      </c>
      <c r="E151" s="93" t="s">
        <v>880</v>
      </c>
      <c r="F151" s="93" t="s">
        <v>885</v>
      </c>
      <c r="G151" s="361"/>
      <c r="H151" s="93" t="s">
        <v>863</v>
      </c>
      <c r="I151" s="93" t="s">
        <v>868</v>
      </c>
      <c r="J151" s="95" t="s">
        <v>873</v>
      </c>
      <c r="K151" s="93" t="s">
        <v>878</v>
      </c>
      <c r="L151" s="93" t="s">
        <v>883</v>
      </c>
      <c r="M151" s="361"/>
      <c r="N151" s="93" t="s">
        <v>861</v>
      </c>
      <c r="O151" s="93" t="s">
        <v>866</v>
      </c>
      <c r="P151" s="94" t="s">
        <v>871</v>
      </c>
      <c r="Q151" s="93" t="s">
        <v>876</v>
      </c>
      <c r="R151" s="93" t="s">
        <v>881</v>
      </c>
      <c r="S151" s="361"/>
      <c r="T151" s="93" t="s">
        <v>864</v>
      </c>
      <c r="U151" s="93" t="s">
        <v>869</v>
      </c>
      <c r="V151" s="92" t="s">
        <v>874</v>
      </c>
      <c r="W151" s="93" t="s">
        <v>879</v>
      </c>
      <c r="X151" s="93" t="s">
        <v>884</v>
      </c>
      <c r="Y151" s="361"/>
      <c r="Z151" s="93" t="s">
        <v>862</v>
      </c>
      <c r="AA151" s="93" t="s">
        <v>867</v>
      </c>
      <c r="AB151" s="93" t="s">
        <v>872</v>
      </c>
      <c r="AC151" s="93" t="s">
        <v>877</v>
      </c>
      <c r="AD151" s="377" t="s">
        <v>882</v>
      </c>
    </row>
    <row r="152" spans="1:30" x14ac:dyDescent="0.2">
      <c r="B152" s="376" t="s">
        <v>884</v>
      </c>
      <c r="C152" s="93" t="s">
        <v>864</v>
      </c>
      <c r="D152" s="93" t="s">
        <v>869</v>
      </c>
      <c r="E152" s="93" t="s">
        <v>874</v>
      </c>
      <c r="F152" s="93" t="s">
        <v>879</v>
      </c>
      <c r="G152" s="361"/>
      <c r="H152" s="93" t="s">
        <v>882</v>
      </c>
      <c r="I152" s="95" t="s">
        <v>862</v>
      </c>
      <c r="J152" s="93" t="s">
        <v>867</v>
      </c>
      <c r="K152" s="93" t="s">
        <v>872</v>
      </c>
      <c r="L152" s="93" t="s">
        <v>877</v>
      </c>
      <c r="M152" s="361"/>
      <c r="N152" s="93" t="s">
        <v>885</v>
      </c>
      <c r="O152" s="93" t="s">
        <v>865</v>
      </c>
      <c r="P152" s="94" t="s">
        <v>870</v>
      </c>
      <c r="Q152" s="93" t="s">
        <v>875</v>
      </c>
      <c r="R152" s="93" t="s">
        <v>880</v>
      </c>
      <c r="S152" s="361"/>
      <c r="T152" s="93" t="s">
        <v>883</v>
      </c>
      <c r="U152" s="93" t="s">
        <v>863</v>
      </c>
      <c r="V152" s="93" t="s">
        <v>868</v>
      </c>
      <c r="W152" s="92" t="s">
        <v>873</v>
      </c>
      <c r="X152" s="93" t="s">
        <v>878</v>
      </c>
      <c r="Y152" s="361"/>
      <c r="Z152" s="93" t="s">
        <v>881</v>
      </c>
      <c r="AA152" s="93" t="s">
        <v>861</v>
      </c>
      <c r="AB152" s="93" t="s">
        <v>866</v>
      </c>
      <c r="AC152" s="93" t="s">
        <v>871</v>
      </c>
      <c r="AD152" s="377" t="s">
        <v>876</v>
      </c>
    </row>
    <row r="153" spans="1:30" x14ac:dyDescent="0.2">
      <c r="B153" s="376" t="s">
        <v>878</v>
      </c>
      <c r="C153" s="93" t="s">
        <v>883</v>
      </c>
      <c r="D153" s="93" t="s">
        <v>863</v>
      </c>
      <c r="E153" s="93" t="s">
        <v>868</v>
      </c>
      <c r="F153" s="93" t="s">
        <v>873</v>
      </c>
      <c r="G153" s="361"/>
      <c r="H153" s="95" t="s">
        <v>876</v>
      </c>
      <c r="I153" s="93" t="s">
        <v>881</v>
      </c>
      <c r="J153" s="93" t="s">
        <v>861</v>
      </c>
      <c r="K153" s="93" t="s">
        <v>866</v>
      </c>
      <c r="L153" s="93" t="s">
        <v>871</v>
      </c>
      <c r="M153" s="361"/>
      <c r="N153" s="93" t="s">
        <v>879</v>
      </c>
      <c r="O153" s="93" t="s">
        <v>884</v>
      </c>
      <c r="P153" s="94" t="s">
        <v>864</v>
      </c>
      <c r="Q153" s="93" t="s">
        <v>869</v>
      </c>
      <c r="R153" s="93" t="s">
        <v>874</v>
      </c>
      <c r="S153" s="361"/>
      <c r="T153" s="93" t="s">
        <v>877</v>
      </c>
      <c r="U153" s="93" t="s">
        <v>882</v>
      </c>
      <c r="V153" s="93" t="s">
        <v>862</v>
      </c>
      <c r="W153" s="93" t="s">
        <v>867</v>
      </c>
      <c r="X153" s="92" t="s">
        <v>872</v>
      </c>
      <c r="Y153" s="361"/>
      <c r="Z153" s="93" t="s">
        <v>880</v>
      </c>
      <c r="AA153" s="93" t="s">
        <v>885</v>
      </c>
      <c r="AB153" s="93" t="s">
        <v>865</v>
      </c>
      <c r="AC153" s="93" t="s">
        <v>870</v>
      </c>
      <c r="AD153" s="377" t="s">
        <v>875</v>
      </c>
    </row>
    <row r="154" spans="1:30" x14ac:dyDescent="0.2">
      <c r="B154" s="363"/>
      <c r="C154" s="361"/>
      <c r="D154" s="361"/>
      <c r="E154" s="361"/>
      <c r="F154" s="361"/>
      <c r="G154" s="361"/>
      <c r="H154" s="361"/>
      <c r="I154" s="361"/>
      <c r="J154" s="361"/>
      <c r="K154" s="361"/>
      <c r="L154" s="361"/>
      <c r="M154" s="361"/>
      <c r="N154" s="361"/>
      <c r="O154" s="361"/>
      <c r="P154" s="361"/>
      <c r="Q154" s="361"/>
      <c r="R154" s="361"/>
      <c r="S154" s="361"/>
      <c r="T154" s="361"/>
      <c r="U154" s="361"/>
      <c r="V154" s="361"/>
      <c r="W154" s="361"/>
      <c r="X154" s="361"/>
      <c r="Y154" s="361"/>
      <c r="Z154" s="361"/>
      <c r="AA154" s="361"/>
      <c r="AB154" s="361"/>
      <c r="AC154" s="361"/>
      <c r="AD154" s="364"/>
    </row>
    <row r="155" spans="1:30" x14ac:dyDescent="0.2">
      <c r="B155" s="376" t="s">
        <v>869</v>
      </c>
      <c r="C155" s="93" t="s">
        <v>874</v>
      </c>
      <c r="D155" s="93" t="s">
        <v>879</v>
      </c>
      <c r="E155" s="93" t="s">
        <v>884</v>
      </c>
      <c r="F155" s="95" t="s">
        <v>864</v>
      </c>
      <c r="G155" s="361"/>
      <c r="H155" s="93" t="s">
        <v>867</v>
      </c>
      <c r="I155" s="93" t="s">
        <v>872</v>
      </c>
      <c r="J155" s="93" t="s">
        <v>877</v>
      </c>
      <c r="K155" s="93" t="s">
        <v>882</v>
      </c>
      <c r="L155" s="93" t="s">
        <v>862</v>
      </c>
      <c r="M155" s="361"/>
      <c r="N155" s="93" t="s">
        <v>870</v>
      </c>
      <c r="O155" s="93" t="s">
        <v>875</v>
      </c>
      <c r="P155" s="94" t="s">
        <v>880</v>
      </c>
      <c r="Q155" s="93" t="s">
        <v>885</v>
      </c>
      <c r="R155" s="93" t="s">
        <v>865</v>
      </c>
      <c r="S155" s="361"/>
      <c r="T155" s="93" t="s">
        <v>868</v>
      </c>
      <c r="U155" s="93" t="s">
        <v>873</v>
      </c>
      <c r="V155" s="93" t="s">
        <v>878</v>
      </c>
      <c r="W155" s="93" t="s">
        <v>883</v>
      </c>
      <c r="X155" s="93" t="s">
        <v>863</v>
      </c>
      <c r="Y155" s="361"/>
      <c r="Z155" s="92" t="s">
        <v>866</v>
      </c>
      <c r="AA155" s="93" t="s">
        <v>871</v>
      </c>
      <c r="AB155" s="93" t="s">
        <v>876</v>
      </c>
      <c r="AC155" s="93" t="s">
        <v>881</v>
      </c>
      <c r="AD155" s="377" t="s">
        <v>861</v>
      </c>
    </row>
    <row r="156" spans="1:30" x14ac:dyDescent="0.2">
      <c r="B156" s="376" t="s">
        <v>863</v>
      </c>
      <c r="C156" s="93" t="s">
        <v>868</v>
      </c>
      <c r="D156" s="93" t="s">
        <v>873</v>
      </c>
      <c r="E156" s="95" t="s">
        <v>878</v>
      </c>
      <c r="F156" s="93" t="s">
        <v>883</v>
      </c>
      <c r="G156" s="361"/>
      <c r="H156" s="93" t="s">
        <v>861</v>
      </c>
      <c r="I156" s="93" t="s">
        <v>866</v>
      </c>
      <c r="J156" s="93" t="s">
        <v>871</v>
      </c>
      <c r="K156" s="93" t="s">
        <v>876</v>
      </c>
      <c r="L156" s="93" t="s">
        <v>881</v>
      </c>
      <c r="M156" s="361"/>
      <c r="N156" s="93" t="s">
        <v>864</v>
      </c>
      <c r="O156" s="93" t="s">
        <v>869</v>
      </c>
      <c r="P156" s="94" t="s">
        <v>874</v>
      </c>
      <c r="Q156" s="93" t="s">
        <v>879</v>
      </c>
      <c r="R156" s="93" t="s">
        <v>884</v>
      </c>
      <c r="S156" s="361"/>
      <c r="T156" s="93" t="s">
        <v>862</v>
      </c>
      <c r="U156" s="93" t="s">
        <v>867</v>
      </c>
      <c r="V156" s="93" t="s">
        <v>872</v>
      </c>
      <c r="W156" s="93" t="s">
        <v>877</v>
      </c>
      <c r="X156" s="93" t="s">
        <v>882</v>
      </c>
      <c r="Y156" s="361"/>
      <c r="Z156" s="93" t="s">
        <v>865</v>
      </c>
      <c r="AA156" s="92" t="s">
        <v>870</v>
      </c>
      <c r="AB156" s="93" t="s">
        <v>875</v>
      </c>
      <c r="AC156" s="93" t="s">
        <v>880</v>
      </c>
      <c r="AD156" s="377" t="s">
        <v>885</v>
      </c>
    </row>
    <row r="157" spans="1:30" x14ac:dyDescent="0.2">
      <c r="B157" s="376" t="s">
        <v>882</v>
      </c>
      <c r="C157" s="93" t="s">
        <v>862</v>
      </c>
      <c r="D157" s="95" t="s">
        <v>867</v>
      </c>
      <c r="E157" s="93" t="s">
        <v>872</v>
      </c>
      <c r="F157" s="93" t="s">
        <v>877</v>
      </c>
      <c r="G157" s="361"/>
      <c r="H157" s="93" t="s">
        <v>885</v>
      </c>
      <c r="I157" s="93" t="s">
        <v>865</v>
      </c>
      <c r="J157" s="93" t="s">
        <v>870</v>
      </c>
      <c r="K157" s="93" t="s">
        <v>875</v>
      </c>
      <c r="L157" s="93" t="s">
        <v>880</v>
      </c>
      <c r="M157" s="361"/>
      <c r="N157" s="93" t="s">
        <v>883</v>
      </c>
      <c r="O157" s="93" t="s">
        <v>863</v>
      </c>
      <c r="P157" s="94" t="s">
        <v>868</v>
      </c>
      <c r="Q157" s="93" t="s">
        <v>873</v>
      </c>
      <c r="R157" s="93" t="s">
        <v>878</v>
      </c>
      <c r="S157" s="361"/>
      <c r="T157" s="93" t="s">
        <v>881</v>
      </c>
      <c r="U157" s="93" t="s">
        <v>861</v>
      </c>
      <c r="V157" s="93" t="s">
        <v>866</v>
      </c>
      <c r="W157" s="93" t="s">
        <v>871</v>
      </c>
      <c r="X157" s="93" t="s">
        <v>876</v>
      </c>
      <c r="Y157" s="361"/>
      <c r="Z157" s="93" t="s">
        <v>884</v>
      </c>
      <c r="AA157" s="93" t="s">
        <v>864</v>
      </c>
      <c r="AB157" s="92" t="s">
        <v>869</v>
      </c>
      <c r="AC157" s="93" t="s">
        <v>874</v>
      </c>
      <c r="AD157" s="377" t="s">
        <v>879</v>
      </c>
    </row>
    <row r="158" spans="1:30" x14ac:dyDescent="0.2">
      <c r="B158" s="376" t="s">
        <v>876</v>
      </c>
      <c r="C158" s="95" t="s">
        <v>881</v>
      </c>
      <c r="D158" s="93" t="s">
        <v>861</v>
      </c>
      <c r="E158" s="93" t="s">
        <v>866</v>
      </c>
      <c r="F158" s="93" t="s">
        <v>871</v>
      </c>
      <c r="G158" s="361"/>
      <c r="H158" s="93" t="s">
        <v>879</v>
      </c>
      <c r="I158" s="93" t="s">
        <v>884</v>
      </c>
      <c r="J158" s="93" t="s">
        <v>864</v>
      </c>
      <c r="K158" s="93" t="s">
        <v>869</v>
      </c>
      <c r="L158" s="93" t="s">
        <v>874</v>
      </c>
      <c r="M158" s="361"/>
      <c r="N158" s="93" t="s">
        <v>877</v>
      </c>
      <c r="O158" s="93" t="s">
        <v>882</v>
      </c>
      <c r="P158" s="94" t="s">
        <v>862</v>
      </c>
      <c r="Q158" s="93" t="s">
        <v>867</v>
      </c>
      <c r="R158" s="93" t="s">
        <v>872</v>
      </c>
      <c r="S158" s="361"/>
      <c r="T158" s="93" t="s">
        <v>880</v>
      </c>
      <c r="U158" s="93" t="s">
        <v>885</v>
      </c>
      <c r="V158" s="93" t="s">
        <v>865</v>
      </c>
      <c r="W158" s="93" t="s">
        <v>870</v>
      </c>
      <c r="X158" s="93" t="s">
        <v>875</v>
      </c>
      <c r="Y158" s="361"/>
      <c r="Z158" s="93" t="s">
        <v>878</v>
      </c>
      <c r="AA158" s="93" t="s">
        <v>883</v>
      </c>
      <c r="AB158" s="93" t="s">
        <v>863</v>
      </c>
      <c r="AC158" s="92" t="s">
        <v>868</v>
      </c>
      <c r="AD158" s="377" t="s">
        <v>873</v>
      </c>
    </row>
    <row r="159" spans="1:30" x14ac:dyDescent="0.2">
      <c r="B159" s="381" t="s">
        <v>875</v>
      </c>
      <c r="C159" s="382" t="s">
        <v>880</v>
      </c>
      <c r="D159" s="382" t="s">
        <v>885</v>
      </c>
      <c r="E159" s="382" t="s">
        <v>865</v>
      </c>
      <c r="F159" s="382" t="s">
        <v>870</v>
      </c>
      <c r="G159" s="369"/>
      <c r="H159" s="382" t="s">
        <v>873</v>
      </c>
      <c r="I159" s="382" t="s">
        <v>878</v>
      </c>
      <c r="J159" s="382" t="s">
        <v>883</v>
      </c>
      <c r="K159" s="382" t="s">
        <v>863</v>
      </c>
      <c r="L159" s="382" t="s">
        <v>868</v>
      </c>
      <c r="M159" s="369"/>
      <c r="N159" s="382" t="s">
        <v>871</v>
      </c>
      <c r="O159" s="382" t="s">
        <v>876</v>
      </c>
      <c r="P159" s="383" t="s">
        <v>881</v>
      </c>
      <c r="Q159" s="382" t="s">
        <v>861</v>
      </c>
      <c r="R159" s="382" t="s">
        <v>866</v>
      </c>
      <c r="S159" s="369"/>
      <c r="T159" s="382" t="s">
        <v>874</v>
      </c>
      <c r="U159" s="382" t="s">
        <v>879</v>
      </c>
      <c r="V159" s="382" t="s">
        <v>884</v>
      </c>
      <c r="W159" s="382" t="s">
        <v>864</v>
      </c>
      <c r="X159" s="382" t="s">
        <v>869</v>
      </c>
      <c r="Y159" s="369"/>
      <c r="Z159" s="382" t="s">
        <v>872</v>
      </c>
      <c r="AA159" s="382" t="s">
        <v>877</v>
      </c>
      <c r="AB159" s="382" t="s">
        <v>882</v>
      </c>
      <c r="AC159" s="382" t="s">
        <v>862</v>
      </c>
      <c r="AD159" s="384" t="s">
        <v>867</v>
      </c>
    </row>
    <row r="162" spans="1:30" x14ac:dyDescent="0.2">
      <c r="A162" t="s">
        <v>3</v>
      </c>
      <c r="B162" s="193"/>
      <c r="C162" s="193"/>
      <c r="D162" s="193"/>
      <c r="E162" s="193"/>
      <c r="F162" s="193"/>
      <c r="H162" s="193"/>
      <c r="I162" s="193"/>
      <c r="J162" s="193"/>
      <c r="K162" s="193"/>
      <c r="L162" s="193"/>
      <c r="N162" s="193"/>
      <c r="O162" s="193"/>
      <c r="P162" s="345" t="s">
        <v>890</v>
      </c>
      <c r="Q162" s="193"/>
      <c r="R162" s="193"/>
      <c r="T162" s="193"/>
      <c r="U162" s="193"/>
      <c r="V162" s="193"/>
      <c r="W162" s="193"/>
      <c r="X162" s="193"/>
      <c r="Z162" s="193"/>
      <c r="AA162" s="193"/>
      <c r="AB162" s="193"/>
      <c r="AC162" s="193"/>
      <c r="AD162" s="193"/>
    </row>
    <row r="163" spans="1:30" x14ac:dyDescent="0.2">
      <c r="B163" s="372" t="s">
        <v>861</v>
      </c>
      <c r="C163" s="373" t="s">
        <v>868</v>
      </c>
      <c r="D163" s="373" t="s">
        <v>875</v>
      </c>
      <c r="E163" s="373" t="s">
        <v>877</v>
      </c>
      <c r="F163" s="373" t="s">
        <v>884</v>
      </c>
      <c r="G163" s="385"/>
      <c r="H163" s="373" t="s">
        <v>873</v>
      </c>
      <c r="I163" s="373" t="s">
        <v>880</v>
      </c>
      <c r="J163" s="373" t="s">
        <v>882</v>
      </c>
      <c r="K163" s="373" t="s">
        <v>864</v>
      </c>
      <c r="L163" s="373" t="s">
        <v>866</v>
      </c>
      <c r="M163" s="385"/>
      <c r="N163" s="373" t="s">
        <v>885</v>
      </c>
      <c r="O163" s="373" t="s">
        <v>862</v>
      </c>
      <c r="P163" s="374" t="s">
        <v>869</v>
      </c>
      <c r="Q163" s="373" t="s">
        <v>871</v>
      </c>
      <c r="R163" s="373" t="s">
        <v>878</v>
      </c>
      <c r="S163" s="385"/>
      <c r="T163" s="373" t="s">
        <v>867</v>
      </c>
      <c r="U163" s="373" t="s">
        <v>874</v>
      </c>
      <c r="V163" s="373" t="s">
        <v>876</v>
      </c>
      <c r="W163" s="373" t="s">
        <v>883</v>
      </c>
      <c r="X163" s="373" t="s">
        <v>865</v>
      </c>
      <c r="Y163" s="385"/>
      <c r="Z163" s="373" t="s">
        <v>879</v>
      </c>
      <c r="AA163" s="373" t="s">
        <v>881</v>
      </c>
      <c r="AB163" s="373" t="s">
        <v>863</v>
      </c>
      <c r="AC163" s="373" t="s">
        <v>870</v>
      </c>
      <c r="AD163" s="375" t="s">
        <v>872</v>
      </c>
    </row>
    <row r="164" spans="1:30" x14ac:dyDescent="0.2">
      <c r="B164" s="376" t="s">
        <v>883</v>
      </c>
      <c r="C164" s="92" t="s">
        <v>865</v>
      </c>
      <c r="D164" s="93" t="s">
        <v>867</v>
      </c>
      <c r="E164" s="93" t="s">
        <v>874</v>
      </c>
      <c r="F164" s="93" t="s">
        <v>876</v>
      </c>
      <c r="H164" s="93" t="s">
        <v>870</v>
      </c>
      <c r="I164" s="93" t="s">
        <v>872</v>
      </c>
      <c r="J164" s="93" t="s">
        <v>879</v>
      </c>
      <c r="K164" s="93" t="s">
        <v>881</v>
      </c>
      <c r="L164" s="93" t="s">
        <v>863</v>
      </c>
      <c r="N164" s="93" t="s">
        <v>877</v>
      </c>
      <c r="O164" s="93" t="s">
        <v>884</v>
      </c>
      <c r="P164" s="94" t="s">
        <v>861</v>
      </c>
      <c r="Q164" s="93" t="s">
        <v>868</v>
      </c>
      <c r="R164" s="93" t="s">
        <v>875</v>
      </c>
      <c r="T164" s="93" t="s">
        <v>864</v>
      </c>
      <c r="U164" s="93" t="s">
        <v>866</v>
      </c>
      <c r="V164" s="93" t="s">
        <v>873</v>
      </c>
      <c r="W164" s="93" t="s">
        <v>880</v>
      </c>
      <c r="X164" s="93" t="s">
        <v>882</v>
      </c>
      <c r="Z164" s="93" t="s">
        <v>871</v>
      </c>
      <c r="AA164" s="93" t="s">
        <v>878</v>
      </c>
      <c r="AB164" s="93" t="s">
        <v>885</v>
      </c>
      <c r="AC164" s="95" t="s">
        <v>862</v>
      </c>
      <c r="AD164" s="377" t="s">
        <v>869</v>
      </c>
    </row>
    <row r="165" spans="1:30" x14ac:dyDescent="0.2">
      <c r="B165" s="376" t="s">
        <v>880</v>
      </c>
      <c r="C165" s="93" t="s">
        <v>882</v>
      </c>
      <c r="D165" s="92" t="s">
        <v>864</v>
      </c>
      <c r="E165" s="93" t="s">
        <v>866</v>
      </c>
      <c r="F165" s="93" t="s">
        <v>873</v>
      </c>
      <c r="H165" s="93" t="s">
        <v>862</v>
      </c>
      <c r="I165" s="93" t="s">
        <v>869</v>
      </c>
      <c r="J165" s="93" t="s">
        <v>871</v>
      </c>
      <c r="K165" s="93" t="s">
        <v>878</v>
      </c>
      <c r="L165" s="93" t="s">
        <v>885</v>
      </c>
      <c r="N165" s="93" t="s">
        <v>874</v>
      </c>
      <c r="O165" s="93" t="s">
        <v>876</v>
      </c>
      <c r="P165" s="94" t="s">
        <v>883</v>
      </c>
      <c r="Q165" s="93" t="s">
        <v>865</v>
      </c>
      <c r="R165" s="93" t="s">
        <v>867</v>
      </c>
      <c r="T165" s="93" t="s">
        <v>881</v>
      </c>
      <c r="U165" s="93" t="s">
        <v>863</v>
      </c>
      <c r="V165" s="93" t="s">
        <v>870</v>
      </c>
      <c r="W165" s="93" t="s">
        <v>872</v>
      </c>
      <c r="X165" s="93" t="s">
        <v>879</v>
      </c>
      <c r="Z165" s="93" t="s">
        <v>868</v>
      </c>
      <c r="AA165" s="93" t="s">
        <v>875</v>
      </c>
      <c r="AB165" s="95" t="s">
        <v>877</v>
      </c>
      <c r="AC165" s="93" t="s">
        <v>884</v>
      </c>
      <c r="AD165" s="377" t="s">
        <v>861</v>
      </c>
    </row>
    <row r="166" spans="1:30" x14ac:dyDescent="0.2">
      <c r="B166" s="376" t="s">
        <v>872</v>
      </c>
      <c r="C166" s="93" t="s">
        <v>879</v>
      </c>
      <c r="D166" s="93" t="s">
        <v>881</v>
      </c>
      <c r="E166" s="92" t="s">
        <v>863</v>
      </c>
      <c r="F166" s="93" t="s">
        <v>870</v>
      </c>
      <c r="H166" s="93" t="s">
        <v>884</v>
      </c>
      <c r="I166" s="93" t="s">
        <v>861</v>
      </c>
      <c r="J166" s="93" t="s">
        <v>868</v>
      </c>
      <c r="K166" s="93" t="s">
        <v>875</v>
      </c>
      <c r="L166" s="93" t="s">
        <v>877</v>
      </c>
      <c r="N166" s="93" t="s">
        <v>866</v>
      </c>
      <c r="O166" s="93" t="s">
        <v>873</v>
      </c>
      <c r="P166" s="94" t="s">
        <v>880</v>
      </c>
      <c r="Q166" s="93" t="s">
        <v>882</v>
      </c>
      <c r="R166" s="93" t="s">
        <v>864</v>
      </c>
      <c r="T166" s="93" t="s">
        <v>878</v>
      </c>
      <c r="U166" s="93" t="s">
        <v>885</v>
      </c>
      <c r="V166" s="93" t="s">
        <v>862</v>
      </c>
      <c r="W166" s="93" t="s">
        <v>869</v>
      </c>
      <c r="X166" s="93" t="s">
        <v>871</v>
      </c>
      <c r="Z166" s="93" t="s">
        <v>865</v>
      </c>
      <c r="AA166" s="95" t="s">
        <v>867</v>
      </c>
      <c r="AB166" s="93" t="s">
        <v>874</v>
      </c>
      <c r="AC166" s="93" t="s">
        <v>876</v>
      </c>
      <c r="AD166" s="377" t="s">
        <v>883</v>
      </c>
    </row>
    <row r="167" spans="1:30" x14ac:dyDescent="0.2">
      <c r="B167" s="376" t="s">
        <v>869</v>
      </c>
      <c r="C167" s="93" t="s">
        <v>871</v>
      </c>
      <c r="D167" s="93" t="s">
        <v>878</v>
      </c>
      <c r="E167" s="93" t="s">
        <v>885</v>
      </c>
      <c r="F167" s="92" t="s">
        <v>862</v>
      </c>
      <c r="H167" s="93" t="s">
        <v>876</v>
      </c>
      <c r="I167" s="93" t="s">
        <v>883</v>
      </c>
      <c r="J167" s="93" t="s">
        <v>865</v>
      </c>
      <c r="K167" s="93" t="s">
        <v>867</v>
      </c>
      <c r="L167" s="93" t="s">
        <v>874</v>
      </c>
      <c r="N167" s="93" t="s">
        <v>863</v>
      </c>
      <c r="O167" s="93" t="s">
        <v>870</v>
      </c>
      <c r="P167" s="94" t="s">
        <v>872</v>
      </c>
      <c r="Q167" s="93" t="s">
        <v>879</v>
      </c>
      <c r="R167" s="93" t="s">
        <v>881</v>
      </c>
      <c r="T167" s="93" t="s">
        <v>875</v>
      </c>
      <c r="U167" s="93" t="s">
        <v>877</v>
      </c>
      <c r="V167" s="93" t="s">
        <v>884</v>
      </c>
      <c r="W167" s="93" t="s">
        <v>861</v>
      </c>
      <c r="X167" s="93" t="s">
        <v>868</v>
      </c>
      <c r="Z167" s="95" t="s">
        <v>882</v>
      </c>
      <c r="AA167" s="93" t="s">
        <v>864</v>
      </c>
      <c r="AB167" s="93" t="s">
        <v>866</v>
      </c>
      <c r="AC167" s="93" t="s">
        <v>873</v>
      </c>
      <c r="AD167" s="377" t="s">
        <v>880</v>
      </c>
    </row>
    <row r="168" spans="1:30" x14ac:dyDescent="0.2">
      <c r="B168" s="386"/>
      <c r="AD168" s="387"/>
    </row>
    <row r="169" spans="1:30" x14ac:dyDescent="0.2">
      <c r="B169" s="376" t="s">
        <v>874</v>
      </c>
      <c r="C169" s="93" t="s">
        <v>876</v>
      </c>
      <c r="D169" s="93" t="s">
        <v>883</v>
      </c>
      <c r="E169" s="93" t="s">
        <v>865</v>
      </c>
      <c r="F169" s="93" t="s">
        <v>867</v>
      </c>
      <c r="H169" s="92" t="s">
        <v>881</v>
      </c>
      <c r="I169" s="93" t="s">
        <v>863</v>
      </c>
      <c r="J169" s="93" t="s">
        <v>870</v>
      </c>
      <c r="K169" s="93" t="s">
        <v>872</v>
      </c>
      <c r="L169" s="93" t="s">
        <v>879</v>
      </c>
      <c r="N169" s="93" t="s">
        <v>868</v>
      </c>
      <c r="O169" s="93" t="s">
        <v>875</v>
      </c>
      <c r="P169" s="94" t="s">
        <v>877</v>
      </c>
      <c r="Q169" s="93" t="s">
        <v>884</v>
      </c>
      <c r="R169" s="93" t="s">
        <v>861</v>
      </c>
      <c r="T169" s="93" t="s">
        <v>880</v>
      </c>
      <c r="U169" s="93" t="s">
        <v>882</v>
      </c>
      <c r="V169" s="93" t="s">
        <v>864</v>
      </c>
      <c r="W169" s="93" t="s">
        <v>866</v>
      </c>
      <c r="X169" s="95" t="s">
        <v>873</v>
      </c>
      <c r="Z169" s="93" t="s">
        <v>862</v>
      </c>
      <c r="AA169" s="93" t="s">
        <v>869</v>
      </c>
      <c r="AB169" s="93" t="s">
        <v>871</v>
      </c>
      <c r="AC169" s="93" t="s">
        <v>878</v>
      </c>
      <c r="AD169" s="377" t="s">
        <v>885</v>
      </c>
    </row>
    <row r="170" spans="1:30" x14ac:dyDescent="0.2">
      <c r="B170" s="376" t="s">
        <v>866</v>
      </c>
      <c r="C170" s="93" t="s">
        <v>873</v>
      </c>
      <c r="D170" s="93" t="s">
        <v>880</v>
      </c>
      <c r="E170" s="93" t="s">
        <v>882</v>
      </c>
      <c r="F170" s="93" t="s">
        <v>864</v>
      </c>
      <c r="H170" s="93" t="s">
        <v>878</v>
      </c>
      <c r="I170" s="92" t="s">
        <v>885</v>
      </c>
      <c r="J170" s="93" t="s">
        <v>862</v>
      </c>
      <c r="K170" s="93" t="s">
        <v>869</v>
      </c>
      <c r="L170" s="93" t="s">
        <v>871</v>
      </c>
      <c r="N170" s="93" t="s">
        <v>865</v>
      </c>
      <c r="O170" s="93" t="s">
        <v>867</v>
      </c>
      <c r="P170" s="94" t="s">
        <v>874</v>
      </c>
      <c r="Q170" s="93" t="s">
        <v>876</v>
      </c>
      <c r="R170" s="93" t="s">
        <v>883</v>
      </c>
      <c r="T170" s="93" t="s">
        <v>872</v>
      </c>
      <c r="U170" s="93" t="s">
        <v>879</v>
      </c>
      <c r="V170" s="93" t="s">
        <v>881</v>
      </c>
      <c r="W170" s="95" t="s">
        <v>863</v>
      </c>
      <c r="X170" s="93" t="s">
        <v>870</v>
      </c>
      <c r="Z170" s="93" t="s">
        <v>884</v>
      </c>
      <c r="AA170" s="93" t="s">
        <v>861</v>
      </c>
      <c r="AB170" s="93" t="s">
        <v>868</v>
      </c>
      <c r="AC170" s="93" t="s">
        <v>875</v>
      </c>
      <c r="AD170" s="377" t="s">
        <v>877</v>
      </c>
    </row>
    <row r="171" spans="1:30" x14ac:dyDescent="0.2">
      <c r="B171" s="376" t="s">
        <v>863</v>
      </c>
      <c r="C171" s="93" t="s">
        <v>870</v>
      </c>
      <c r="D171" s="93" t="s">
        <v>872</v>
      </c>
      <c r="E171" s="93" t="s">
        <v>879</v>
      </c>
      <c r="F171" s="93" t="s">
        <v>881</v>
      </c>
      <c r="H171" s="93" t="s">
        <v>875</v>
      </c>
      <c r="I171" s="93" t="s">
        <v>877</v>
      </c>
      <c r="J171" s="92" t="s">
        <v>884</v>
      </c>
      <c r="K171" s="93" t="s">
        <v>861</v>
      </c>
      <c r="L171" s="93" t="s">
        <v>868</v>
      </c>
      <c r="N171" s="93" t="s">
        <v>882</v>
      </c>
      <c r="O171" s="93" t="s">
        <v>864</v>
      </c>
      <c r="P171" s="94" t="s">
        <v>866</v>
      </c>
      <c r="Q171" s="93" t="s">
        <v>873</v>
      </c>
      <c r="R171" s="93" t="s">
        <v>880</v>
      </c>
      <c r="T171" s="93" t="s">
        <v>869</v>
      </c>
      <c r="U171" s="93" t="s">
        <v>871</v>
      </c>
      <c r="V171" s="95" t="s">
        <v>878</v>
      </c>
      <c r="W171" s="93" t="s">
        <v>885</v>
      </c>
      <c r="X171" s="93" t="s">
        <v>862</v>
      </c>
      <c r="Z171" s="93" t="s">
        <v>876</v>
      </c>
      <c r="AA171" s="93" t="s">
        <v>883</v>
      </c>
      <c r="AB171" s="93" t="s">
        <v>865</v>
      </c>
      <c r="AC171" s="93" t="s">
        <v>867</v>
      </c>
      <c r="AD171" s="377" t="s">
        <v>874</v>
      </c>
    </row>
    <row r="172" spans="1:30" x14ac:dyDescent="0.2">
      <c r="B172" s="376" t="s">
        <v>885</v>
      </c>
      <c r="C172" s="93" t="s">
        <v>862</v>
      </c>
      <c r="D172" s="93" t="s">
        <v>869</v>
      </c>
      <c r="E172" s="93" t="s">
        <v>871</v>
      </c>
      <c r="F172" s="93" t="s">
        <v>878</v>
      </c>
      <c r="H172" s="93" t="s">
        <v>867</v>
      </c>
      <c r="I172" s="93" t="s">
        <v>874</v>
      </c>
      <c r="J172" s="93" t="s">
        <v>876</v>
      </c>
      <c r="K172" s="92" t="s">
        <v>883</v>
      </c>
      <c r="L172" s="93" t="s">
        <v>865</v>
      </c>
      <c r="N172" s="93" t="s">
        <v>879</v>
      </c>
      <c r="O172" s="93" t="s">
        <v>881</v>
      </c>
      <c r="P172" s="94" t="s">
        <v>863</v>
      </c>
      <c r="Q172" s="93" t="s">
        <v>870</v>
      </c>
      <c r="R172" s="93" t="s">
        <v>872</v>
      </c>
      <c r="T172" s="93" t="s">
        <v>861</v>
      </c>
      <c r="U172" s="95" t="s">
        <v>868</v>
      </c>
      <c r="V172" s="93" t="s">
        <v>875</v>
      </c>
      <c r="W172" s="93" t="s">
        <v>877</v>
      </c>
      <c r="X172" s="93" t="s">
        <v>884</v>
      </c>
      <c r="Z172" s="93" t="s">
        <v>873</v>
      </c>
      <c r="AA172" s="93" t="s">
        <v>880</v>
      </c>
      <c r="AB172" s="93" t="s">
        <v>882</v>
      </c>
      <c r="AC172" s="93" t="s">
        <v>864</v>
      </c>
      <c r="AD172" s="377" t="s">
        <v>866</v>
      </c>
    </row>
    <row r="173" spans="1:30" x14ac:dyDescent="0.2">
      <c r="B173" s="376" t="s">
        <v>877</v>
      </c>
      <c r="C173" s="93" t="s">
        <v>884</v>
      </c>
      <c r="D173" s="93" t="s">
        <v>861</v>
      </c>
      <c r="E173" s="93" t="s">
        <v>868</v>
      </c>
      <c r="F173" s="93" t="s">
        <v>875</v>
      </c>
      <c r="H173" s="93" t="s">
        <v>864</v>
      </c>
      <c r="I173" s="93" t="s">
        <v>866</v>
      </c>
      <c r="J173" s="93" t="s">
        <v>873</v>
      </c>
      <c r="K173" s="93" t="s">
        <v>880</v>
      </c>
      <c r="L173" s="92" t="s">
        <v>882</v>
      </c>
      <c r="N173" s="93" t="s">
        <v>871</v>
      </c>
      <c r="O173" s="93" t="s">
        <v>878</v>
      </c>
      <c r="P173" s="94" t="s">
        <v>885</v>
      </c>
      <c r="Q173" s="93" t="s">
        <v>862</v>
      </c>
      <c r="R173" s="93" t="s">
        <v>869</v>
      </c>
      <c r="T173" s="95" t="s">
        <v>883</v>
      </c>
      <c r="U173" s="93" t="s">
        <v>865</v>
      </c>
      <c r="V173" s="93" t="s">
        <v>867</v>
      </c>
      <c r="W173" s="93" t="s">
        <v>874</v>
      </c>
      <c r="X173" s="93" t="s">
        <v>876</v>
      </c>
      <c r="Z173" s="93" t="s">
        <v>870</v>
      </c>
      <c r="AA173" s="93" t="s">
        <v>872</v>
      </c>
      <c r="AB173" s="93" t="s">
        <v>879</v>
      </c>
      <c r="AC173" s="93" t="s">
        <v>881</v>
      </c>
      <c r="AD173" s="377" t="s">
        <v>863</v>
      </c>
    </row>
    <row r="174" spans="1:30" x14ac:dyDescent="0.2">
      <c r="B174" s="386"/>
      <c r="AD174" s="387"/>
    </row>
    <row r="175" spans="1:30" x14ac:dyDescent="0.2">
      <c r="B175" s="376" t="s">
        <v>882</v>
      </c>
      <c r="C175" s="93" t="s">
        <v>864</v>
      </c>
      <c r="D175" s="93" t="s">
        <v>866</v>
      </c>
      <c r="E175" s="93" t="s">
        <v>873</v>
      </c>
      <c r="F175" s="93" t="s">
        <v>880</v>
      </c>
      <c r="H175" s="93" t="s">
        <v>869</v>
      </c>
      <c r="I175" s="93" t="s">
        <v>871</v>
      </c>
      <c r="J175" s="93" t="s">
        <v>878</v>
      </c>
      <c r="K175" s="93" t="s">
        <v>885</v>
      </c>
      <c r="L175" s="93" t="s">
        <v>862</v>
      </c>
      <c r="N175" s="92" t="s">
        <v>876</v>
      </c>
      <c r="O175" s="93" t="s">
        <v>883</v>
      </c>
      <c r="P175" s="94" t="s">
        <v>865</v>
      </c>
      <c r="Q175" s="93" t="s">
        <v>867</v>
      </c>
      <c r="R175" s="95" t="s">
        <v>874</v>
      </c>
      <c r="T175" s="93" t="s">
        <v>863</v>
      </c>
      <c r="U175" s="93" t="s">
        <v>870</v>
      </c>
      <c r="V175" s="93" t="s">
        <v>872</v>
      </c>
      <c r="W175" s="93" t="s">
        <v>879</v>
      </c>
      <c r="X175" s="93" t="s">
        <v>881</v>
      </c>
      <c r="Z175" s="93" t="s">
        <v>875</v>
      </c>
      <c r="AA175" s="93" t="s">
        <v>877</v>
      </c>
      <c r="AB175" s="93" t="s">
        <v>884</v>
      </c>
      <c r="AC175" s="93" t="s">
        <v>861</v>
      </c>
      <c r="AD175" s="377" t="s">
        <v>868</v>
      </c>
    </row>
    <row r="176" spans="1:30" x14ac:dyDescent="0.2">
      <c r="B176" s="376" t="s">
        <v>879</v>
      </c>
      <c r="C176" s="93" t="s">
        <v>881</v>
      </c>
      <c r="D176" s="93" t="s">
        <v>863</v>
      </c>
      <c r="E176" s="93" t="s">
        <v>870</v>
      </c>
      <c r="F176" s="93" t="s">
        <v>872</v>
      </c>
      <c r="H176" s="93" t="s">
        <v>861</v>
      </c>
      <c r="I176" s="93" t="s">
        <v>868</v>
      </c>
      <c r="J176" s="93" t="s">
        <v>875</v>
      </c>
      <c r="K176" s="93" t="s">
        <v>877</v>
      </c>
      <c r="L176" s="93" t="s">
        <v>884</v>
      </c>
      <c r="N176" s="93" t="s">
        <v>873</v>
      </c>
      <c r="O176" s="92" t="s">
        <v>880</v>
      </c>
      <c r="P176" s="94" t="s">
        <v>882</v>
      </c>
      <c r="Q176" s="95" t="s">
        <v>864</v>
      </c>
      <c r="R176" s="93" t="s">
        <v>866</v>
      </c>
      <c r="T176" s="93" t="s">
        <v>885</v>
      </c>
      <c r="U176" s="93" t="s">
        <v>862</v>
      </c>
      <c r="V176" s="93" t="s">
        <v>869</v>
      </c>
      <c r="W176" s="93" t="s">
        <v>871</v>
      </c>
      <c r="X176" s="93" t="s">
        <v>878</v>
      </c>
      <c r="Z176" s="93" t="s">
        <v>867</v>
      </c>
      <c r="AA176" s="93" t="s">
        <v>874</v>
      </c>
      <c r="AB176" s="93" t="s">
        <v>876</v>
      </c>
      <c r="AC176" s="93" t="s">
        <v>883</v>
      </c>
      <c r="AD176" s="377" t="s">
        <v>865</v>
      </c>
    </row>
    <row r="177" spans="2:30" x14ac:dyDescent="0.2">
      <c r="B177" s="378" t="s">
        <v>871</v>
      </c>
      <c r="C177" s="120" t="s">
        <v>878</v>
      </c>
      <c r="D177" s="120" t="s">
        <v>885</v>
      </c>
      <c r="E177" s="120" t="s">
        <v>862</v>
      </c>
      <c r="F177" s="120" t="s">
        <v>869</v>
      </c>
      <c r="H177" s="120" t="s">
        <v>883</v>
      </c>
      <c r="I177" s="120" t="s">
        <v>865</v>
      </c>
      <c r="J177" s="120" t="s">
        <v>867</v>
      </c>
      <c r="K177" s="120" t="s">
        <v>874</v>
      </c>
      <c r="L177" s="120" t="s">
        <v>876</v>
      </c>
      <c r="N177" s="120" t="s">
        <v>870</v>
      </c>
      <c r="O177" s="120" t="s">
        <v>872</v>
      </c>
      <c r="P177" s="92" t="s">
        <v>879</v>
      </c>
      <c r="Q177" s="120" t="s">
        <v>881</v>
      </c>
      <c r="R177" s="120" t="s">
        <v>863</v>
      </c>
      <c r="T177" s="120" t="s">
        <v>877</v>
      </c>
      <c r="U177" s="120" t="s">
        <v>884</v>
      </c>
      <c r="V177" s="120" t="s">
        <v>861</v>
      </c>
      <c r="W177" s="120" t="s">
        <v>868</v>
      </c>
      <c r="X177" s="120" t="s">
        <v>875</v>
      </c>
      <c r="Z177" s="120" t="s">
        <v>864</v>
      </c>
      <c r="AA177" s="120" t="s">
        <v>866</v>
      </c>
      <c r="AB177" s="120" t="s">
        <v>873</v>
      </c>
      <c r="AC177" s="120" t="s">
        <v>880</v>
      </c>
      <c r="AD177" s="379" t="s">
        <v>882</v>
      </c>
    </row>
    <row r="178" spans="2:30" x14ac:dyDescent="0.2">
      <c r="B178" s="376" t="s">
        <v>868</v>
      </c>
      <c r="C178" s="93" t="s">
        <v>875</v>
      </c>
      <c r="D178" s="93" t="s">
        <v>877</v>
      </c>
      <c r="E178" s="93" t="s">
        <v>884</v>
      </c>
      <c r="F178" s="93" t="s">
        <v>861</v>
      </c>
      <c r="H178" s="93" t="s">
        <v>880</v>
      </c>
      <c r="I178" s="93" t="s">
        <v>882</v>
      </c>
      <c r="J178" s="93" t="s">
        <v>864</v>
      </c>
      <c r="K178" s="93" t="s">
        <v>866</v>
      </c>
      <c r="L178" s="93" t="s">
        <v>873</v>
      </c>
      <c r="N178" s="93" t="s">
        <v>862</v>
      </c>
      <c r="O178" s="95" t="s">
        <v>869</v>
      </c>
      <c r="P178" s="94" t="s">
        <v>871</v>
      </c>
      <c r="Q178" s="92" t="s">
        <v>878</v>
      </c>
      <c r="R178" s="93" t="s">
        <v>885</v>
      </c>
      <c r="T178" s="93" t="s">
        <v>874</v>
      </c>
      <c r="U178" s="93" t="s">
        <v>876</v>
      </c>
      <c r="V178" s="93" t="s">
        <v>883</v>
      </c>
      <c r="W178" s="93" t="s">
        <v>865</v>
      </c>
      <c r="X178" s="93" t="s">
        <v>867</v>
      </c>
      <c r="Z178" s="93" t="s">
        <v>881</v>
      </c>
      <c r="AA178" s="93" t="s">
        <v>863</v>
      </c>
      <c r="AB178" s="93" t="s">
        <v>870</v>
      </c>
      <c r="AC178" s="93" t="s">
        <v>872</v>
      </c>
      <c r="AD178" s="377" t="s">
        <v>879</v>
      </c>
    </row>
    <row r="179" spans="2:30" x14ac:dyDescent="0.2">
      <c r="B179" s="376" t="s">
        <v>865</v>
      </c>
      <c r="C179" s="93" t="s">
        <v>867</v>
      </c>
      <c r="D179" s="93" t="s">
        <v>874</v>
      </c>
      <c r="E179" s="93" t="s">
        <v>876</v>
      </c>
      <c r="F179" s="93" t="s">
        <v>883</v>
      </c>
      <c r="H179" s="93" t="s">
        <v>872</v>
      </c>
      <c r="I179" s="93" t="s">
        <v>879</v>
      </c>
      <c r="J179" s="93" t="s">
        <v>881</v>
      </c>
      <c r="K179" s="93" t="s">
        <v>863</v>
      </c>
      <c r="L179" s="93" t="s">
        <v>870</v>
      </c>
      <c r="N179" s="95" t="s">
        <v>884</v>
      </c>
      <c r="O179" s="93" t="s">
        <v>861</v>
      </c>
      <c r="P179" s="94" t="s">
        <v>868</v>
      </c>
      <c r="Q179" s="93" t="s">
        <v>875</v>
      </c>
      <c r="R179" s="92" t="s">
        <v>877</v>
      </c>
      <c r="T179" s="93" t="s">
        <v>866</v>
      </c>
      <c r="U179" s="93" t="s">
        <v>873</v>
      </c>
      <c r="V179" s="93" t="s">
        <v>880</v>
      </c>
      <c r="W179" s="93" t="s">
        <v>882</v>
      </c>
      <c r="X179" s="93" t="s">
        <v>864</v>
      </c>
      <c r="Z179" s="93" t="s">
        <v>878</v>
      </c>
      <c r="AA179" s="93" t="s">
        <v>885</v>
      </c>
      <c r="AB179" s="93" t="s">
        <v>862</v>
      </c>
      <c r="AC179" s="93" t="s">
        <v>869</v>
      </c>
      <c r="AD179" s="377" t="s">
        <v>871</v>
      </c>
    </row>
    <row r="180" spans="2:30" x14ac:dyDescent="0.2">
      <c r="B180" s="386"/>
      <c r="AD180" s="387"/>
    </row>
    <row r="181" spans="2:30" x14ac:dyDescent="0.2">
      <c r="B181" s="376" t="s">
        <v>870</v>
      </c>
      <c r="C181" s="93" t="s">
        <v>872</v>
      </c>
      <c r="D181" s="93" t="s">
        <v>879</v>
      </c>
      <c r="E181" s="93" t="s">
        <v>881</v>
      </c>
      <c r="F181" s="93" t="s">
        <v>863</v>
      </c>
      <c r="H181" s="93" t="s">
        <v>877</v>
      </c>
      <c r="I181" s="93" t="s">
        <v>884</v>
      </c>
      <c r="J181" s="93" t="s">
        <v>861</v>
      </c>
      <c r="K181" s="93" t="s">
        <v>868</v>
      </c>
      <c r="L181" s="95" t="s">
        <v>875</v>
      </c>
      <c r="N181" s="93" t="s">
        <v>864</v>
      </c>
      <c r="O181" s="93" t="s">
        <v>866</v>
      </c>
      <c r="P181" s="94" t="s">
        <v>873</v>
      </c>
      <c r="Q181" s="93" t="s">
        <v>880</v>
      </c>
      <c r="R181" s="93" t="s">
        <v>882</v>
      </c>
      <c r="T181" s="92" t="s">
        <v>871</v>
      </c>
      <c r="U181" s="93" t="s">
        <v>878</v>
      </c>
      <c r="V181" s="93" t="s">
        <v>885</v>
      </c>
      <c r="W181" s="93" t="s">
        <v>862</v>
      </c>
      <c r="X181" s="93" t="s">
        <v>869</v>
      </c>
      <c r="Z181" s="93" t="s">
        <v>883</v>
      </c>
      <c r="AA181" s="93" t="s">
        <v>865</v>
      </c>
      <c r="AB181" s="93" t="s">
        <v>867</v>
      </c>
      <c r="AC181" s="93" t="s">
        <v>874</v>
      </c>
      <c r="AD181" s="377" t="s">
        <v>876</v>
      </c>
    </row>
    <row r="182" spans="2:30" x14ac:dyDescent="0.2">
      <c r="B182" s="376" t="s">
        <v>862</v>
      </c>
      <c r="C182" s="93" t="s">
        <v>869</v>
      </c>
      <c r="D182" s="93" t="s">
        <v>871</v>
      </c>
      <c r="E182" s="93" t="s">
        <v>878</v>
      </c>
      <c r="F182" s="93" t="s">
        <v>885</v>
      </c>
      <c r="H182" s="93" t="s">
        <v>874</v>
      </c>
      <c r="I182" s="93" t="s">
        <v>876</v>
      </c>
      <c r="J182" s="93" t="s">
        <v>883</v>
      </c>
      <c r="K182" s="95" t="s">
        <v>865</v>
      </c>
      <c r="L182" s="93" t="s">
        <v>867</v>
      </c>
      <c r="N182" s="93" t="s">
        <v>881</v>
      </c>
      <c r="O182" s="93" t="s">
        <v>863</v>
      </c>
      <c r="P182" s="94" t="s">
        <v>870</v>
      </c>
      <c r="Q182" s="93" t="s">
        <v>872</v>
      </c>
      <c r="R182" s="93" t="s">
        <v>879</v>
      </c>
      <c r="T182" s="93" t="s">
        <v>868</v>
      </c>
      <c r="U182" s="92" t="s">
        <v>875</v>
      </c>
      <c r="V182" s="93" t="s">
        <v>877</v>
      </c>
      <c r="W182" s="93" t="s">
        <v>884</v>
      </c>
      <c r="X182" s="93" t="s">
        <v>861</v>
      </c>
      <c r="Z182" s="93" t="s">
        <v>880</v>
      </c>
      <c r="AA182" s="93" t="s">
        <v>882</v>
      </c>
      <c r="AB182" s="93" t="s">
        <v>864</v>
      </c>
      <c r="AC182" s="93" t="s">
        <v>866</v>
      </c>
      <c r="AD182" s="377" t="s">
        <v>873</v>
      </c>
    </row>
    <row r="183" spans="2:30" x14ac:dyDescent="0.2">
      <c r="B183" s="376" t="s">
        <v>884</v>
      </c>
      <c r="C183" s="93" t="s">
        <v>861</v>
      </c>
      <c r="D183" s="93" t="s">
        <v>868</v>
      </c>
      <c r="E183" s="93" t="s">
        <v>875</v>
      </c>
      <c r="F183" s="93" t="s">
        <v>877</v>
      </c>
      <c r="H183" s="93" t="s">
        <v>866</v>
      </c>
      <c r="I183" s="93" t="s">
        <v>873</v>
      </c>
      <c r="J183" s="95" t="s">
        <v>880</v>
      </c>
      <c r="K183" s="93" t="s">
        <v>882</v>
      </c>
      <c r="L183" s="93" t="s">
        <v>864</v>
      </c>
      <c r="N183" s="93" t="s">
        <v>878</v>
      </c>
      <c r="O183" s="93" t="s">
        <v>885</v>
      </c>
      <c r="P183" s="94" t="s">
        <v>862</v>
      </c>
      <c r="Q183" s="93" t="s">
        <v>869</v>
      </c>
      <c r="R183" s="93" t="s">
        <v>871</v>
      </c>
      <c r="T183" s="93" t="s">
        <v>865</v>
      </c>
      <c r="U183" s="93" t="s">
        <v>867</v>
      </c>
      <c r="V183" s="92" t="s">
        <v>874</v>
      </c>
      <c r="W183" s="93" t="s">
        <v>876</v>
      </c>
      <c r="X183" s="93" t="s">
        <v>883</v>
      </c>
      <c r="Z183" s="93" t="s">
        <v>872</v>
      </c>
      <c r="AA183" s="93" t="s">
        <v>879</v>
      </c>
      <c r="AB183" s="93" t="s">
        <v>881</v>
      </c>
      <c r="AC183" s="93" t="s">
        <v>863</v>
      </c>
      <c r="AD183" s="377" t="s">
        <v>870</v>
      </c>
    </row>
    <row r="184" spans="2:30" x14ac:dyDescent="0.2">
      <c r="B184" s="376" t="s">
        <v>876</v>
      </c>
      <c r="C184" s="93" t="s">
        <v>883</v>
      </c>
      <c r="D184" s="93" t="s">
        <v>865</v>
      </c>
      <c r="E184" s="93" t="s">
        <v>867</v>
      </c>
      <c r="F184" s="93" t="s">
        <v>874</v>
      </c>
      <c r="H184" s="93" t="s">
        <v>863</v>
      </c>
      <c r="I184" s="95" t="s">
        <v>870</v>
      </c>
      <c r="J184" s="93" t="s">
        <v>872</v>
      </c>
      <c r="K184" s="93" t="s">
        <v>879</v>
      </c>
      <c r="L184" s="93" t="s">
        <v>881</v>
      </c>
      <c r="N184" s="93" t="s">
        <v>875</v>
      </c>
      <c r="O184" s="93" t="s">
        <v>877</v>
      </c>
      <c r="P184" s="94" t="s">
        <v>884</v>
      </c>
      <c r="Q184" s="93" t="s">
        <v>861</v>
      </c>
      <c r="R184" s="93" t="s">
        <v>868</v>
      </c>
      <c r="T184" s="93" t="s">
        <v>882</v>
      </c>
      <c r="U184" s="93" t="s">
        <v>864</v>
      </c>
      <c r="V184" s="93" t="s">
        <v>866</v>
      </c>
      <c r="W184" s="92" t="s">
        <v>873</v>
      </c>
      <c r="X184" s="93" t="s">
        <v>880</v>
      </c>
      <c r="Z184" s="93" t="s">
        <v>869</v>
      </c>
      <c r="AA184" s="93" t="s">
        <v>871</v>
      </c>
      <c r="AB184" s="93" t="s">
        <v>878</v>
      </c>
      <c r="AC184" s="93" t="s">
        <v>885</v>
      </c>
      <c r="AD184" s="377" t="s">
        <v>862</v>
      </c>
    </row>
    <row r="185" spans="2:30" x14ac:dyDescent="0.2">
      <c r="B185" s="376" t="s">
        <v>873</v>
      </c>
      <c r="C185" s="93" t="s">
        <v>880</v>
      </c>
      <c r="D185" s="93" t="s">
        <v>882</v>
      </c>
      <c r="E185" s="93" t="s">
        <v>864</v>
      </c>
      <c r="F185" s="93" t="s">
        <v>866</v>
      </c>
      <c r="H185" s="95" t="s">
        <v>885</v>
      </c>
      <c r="I185" s="93" t="s">
        <v>862</v>
      </c>
      <c r="J185" s="93" t="s">
        <v>869</v>
      </c>
      <c r="K185" s="93" t="s">
        <v>871</v>
      </c>
      <c r="L185" s="93" t="s">
        <v>878</v>
      </c>
      <c r="N185" s="93" t="s">
        <v>867</v>
      </c>
      <c r="O185" s="93" t="s">
        <v>874</v>
      </c>
      <c r="P185" s="94" t="s">
        <v>876</v>
      </c>
      <c r="Q185" s="93" t="s">
        <v>883</v>
      </c>
      <c r="R185" s="93" t="s">
        <v>865</v>
      </c>
      <c r="T185" s="93" t="s">
        <v>879</v>
      </c>
      <c r="U185" s="93" t="s">
        <v>881</v>
      </c>
      <c r="V185" s="93" t="s">
        <v>863</v>
      </c>
      <c r="W185" s="93" t="s">
        <v>870</v>
      </c>
      <c r="X185" s="92" t="s">
        <v>872</v>
      </c>
      <c r="Z185" s="93" t="s">
        <v>861</v>
      </c>
      <c r="AA185" s="93" t="s">
        <v>868</v>
      </c>
      <c r="AB185" s="93" t="s">
        <v>875</v>
      </c>
      <c r="AC185" s="93" t="s">
        <v>877</v>
      </c>
      <c r="AD185" s="377" t="s">
        <v>884</v>
      </c>
    </row>
    <row r="186" spans="2:30" x14ac:dyDescent="0.2">
      <c r="B186" s="386"/>
      <c r="AD186" s="387"/>
    </row>
    <row r="187" spans="2:30" x14ac:dyDescent="0.2">
      <c r="B187" s="376" t="s">
        <v>878</v>
      </c>
      <c r="C187" s="93" t="s">
        <v>885</v>
      </c>
      <c r="D187" s="93" t="s">
        <v>862</v>
      </c>
      <c r="E187" s="93" t="s">
        <v>869</v>
      </c>
      <c r="F187" s="95" t="s">
        <v>871</v>
      </c>
      <c r="H187" s="93" t="s">
        <v>865</v>
      </c>
      <c r="I187" s="93" t="s">
        <v>867</v>
      </c>
      <c r="J187" s="93" t="s">
        <v>874</v>
      </c>
      <c r="K187" s="93" t="s">
        <v>876</v>
      </c>
      <c r="L187" s="93" t="s">
        <v>883</v>
      </c>
      <c r="N187" s="93" t="s">
        <v>872</v>
      </c>
      <c r="O187" s="93" t="s">
        <v>879</v>
      </c>
      <c r="P187" s="94" t="s">
        <v>881</v>
      </c>
      <c r="Q187" s="93" t="s">
        <v>863</v>
      </c>
      <c r="R187" s="93" t="s">
        <v>870</v>
      </c>
      <c r="T187" s="93" t="s">
        <v>884</v>
      </c>
      <c r="U187" s="93" t="s">
        <v>861</v>
      </c>
      <c r="V187" s="93" t="s">
        <v>868</v>
      </c>
      <c r="W187" s="93" t="s">
        <v>875</v>
      </c>
      <c r="X187" s="93" t="s">
        <v>877</v>
      </c>
      <c r="Z187" s="92" t="s">
        <v>866</v>
      </c>
      <c r="AA187" s="93" t="s">
        <v>873</v>
      </c>
      <c r="AB187" s="93" t="s">
        <v>880</v>
      </c>
      <c r="AC187" s="93" t="s">
        <v>882</v>
      </c>
      <c r="AD187" s="377" t="s">
        <v>864</v>
      </c>
    </row>
    <row r="188" spans="2:30" x14ac:dyDescent="0.2">
      <c r="B188" s="376" t="s">
        <v>875</v>
      </c>
      <c r="C188" s="93" t="s">
        <v>877</v>
      </c>
      <c r="D188" s="93" t="s">
        <v>884</v>
      </c>
      <c r="E188" s="95" t="s">
        <v>861</v>
      </c>
      <c r="F188" s="93" t="s">
        <v>868</v>
      </c>
      <c r="H188" s="93" t="s">
        <v>882</v>
      </c>
      <c r="I188" s="93" t="s">
        <v>864</v>
      </c>
      <c r="J188" s="93" t="s">
        <v>866</v>
      </c>
      <c r="K188" s="93" t="s">
        <v>873</v>
      </c>
      <c r="L188" s="93" t="s">
        <v>880</v>
      </c>
      <c r="N188" s="93" t="s">
        <v>869</v>
      </c>
      <c r="O188" s="93" t="s">
        <v>871</v>
      </c>
      <c r="P188" s="94" t="s">
        <v>878</v>
      </c>
      <c r="Q188" s="93" t="s">
        <v>885</v>
      </c>
      <c r="R188" s="93" t="s">
        <v>862</v>
      </c>
      <c r="T188" s="93" t="s">
        <v>876</v>
      </c>
      <c r="U188" s="93" t="s">
        <v>883</v>
      </c>
      <c r="V188" s="93" t="s">
        <v>865</v>
      </c>
      <c r="W188" s="93" t="s">
        <v>867</v>
      </c>
      <c r="X188" s="93" t="s">
        <v>874</v>
      </c>
      <c r="Z188" s="93" t="s">
        <v>863</v>
      </c>
      <c r="AA188" s="92" t="s">
        <v>870</v>
      </c>
      <c r="AB188" s="93" t="s">
        <v>872</v>
      </c>
      <c r="AC188" s="93" t="s">
        <v>879</v>
      </c>
      <c r="AD188" s="377" t="s">
        <v>881</v>
      </c>
    </row>
    <row r="189" spans="2:30" x14ac:dyDescent="0.2">
      <c r="B189" s="376" t="s">
        <v>867</v>
      </c>
      <c r="C189" s="93" t="s">
        <v>874</v>
      </c>
      <c r="D189" s="95" t="s">
        <v>876</v>
      </c>
      <c r="E189" s="93" t="s">
        <v>883</v>
      </c>
      <c r="F189" s="93" t="s">
        <v>865</v>
      </c>
      <c r="H189" s="93" t="s">
        <v>879</v>
      </c>
      <c r="I189" s="93" t="s">
        <v>881</v>
      </c>
      <c r="J189" s="93" t="s">
        <v>863</v>
      </c>
      <c r="K189" s="93" t="s">
        <v>870</v>
      </c>
      <c r="L189" s="93" t="s">
        <v>872</v>
      </c>
      <c r="N189" s="93" t="s">
        <v>861</v>
      </c>
      <c r="O189" s="93" t="s">
        <v>868</v>
      </c>
      <c r="P189" s="94" t="s">
        <v>875</v>
      </c>
      <c r="Q189" s="93" t="s">
        <v>877</v>
      </c>
      <c r="R189" s="93" t="s">
        <v>884</v>
      </c>
      <c r="T189" s="93" t="s">
        <v>873</v>
      </c>
      <c r="U189" s="93" t="s">
        <v>880</v>
      </c>
      <c r="V189" s="93" t="s">
        <v>882</v>
      </c>
      <c r="W189" s="93" t="s">
        <v>864</v>
      </c>
      <c r="X189" s="93" t="s">
        <v>866</v>
      </c>
      <c r="Z189" s="93" t="s">
        <v>885</v>
      </c>
      <c r="AA189" s="93" t="s">
        <v>862</v>
      </c>
      <c r="AB189" s="92" t="s">
        <v>869</v>
      </c>
      <c r="AC189" s="93" t="s">
        <v>871</v>
      </c>
      <c r="AD189" s="377" t="s">
        <v>878</v>
      </c>
    </row>
    <row r="190" spans="2:30" x14ac:dyDescent="0.2">
      <c r="B190" s="376" t="s">
        <v>864</v>
      </c>
      <c r="C190" s="95" t="s">
        <v>866</v>
      </c>
      <c r="D190" s="93" t="s">
        <v>873</v>
      </c>
      <c r="E190" s="93" t="s">
        <v>880</v>
      </c>
      <c r="F190" s="93" t="s">
        <v>882</v>
      </c>
      <c r="H190" s="93" t="s">
        <v>871</v>
      </c>
      <c r="I190" s="93" t="s">
        <v>878</v>
      </c>
      <c r="J190" s="93" t="s">
        <v>885</v>
      </c>
      <c r="K190" s="93" t="s">
        <v>862</v>
      </c>
      <c r="L190" s="93" t="s">
        <v>869</v>
      </c>
      <c r="N190" s="93" t="s">
        <v>883</v>
      </c>
      <c r="O190" s="93" t="s">
        <v>865</v>
      </c>
      <c r="P190" s="94" t="s">
        <v>867</v>
      </c>
      <c r="Q190" s="93" t="s">
        <v>874</v>
      </c>
      <c r="R190" s="93" t="s">
        <v>876</v>
      </c>
      <c r="T190" s="93" t="s">
        <v>870</v>
      </c>
      <c r="U190" s="93" t="s">
        <v>872</v>
      </c>
      <c r="V190" s="93" t="s">
        <v>879</v>
      </c>
      <c r="W190" s="93" t="s">
        <v>881</v>
      </c>
      <c r="X190" s="93" t="s">
        <v>863</v>
      </c>
      <c r="Z190" s="93" t="s">
        <v>877</v>
      </c>
      <c r="AA190" s="93" t="s">
        <v>884</v>
      </c>
      <c r="AB190" s="93" t="s">
        <v>861</v>
      </c>
      <c r="AC190" s="92" t="s">
        <v>868</v>
      </c>
      <c r="AD190" s="377" t="s">
        <v>875</v>
      </c>
    </row>
    <row r="191" spans="2:30" x14ac:dyDescent="0.2">
      <c r="B191" s="381" t="s">
        <v>881</v>
      </c>
      <c r="C191" s="382" t="s">
        <v>863</v>
      </c>
      <c r="D191" s="382" t="s">
        <v>870</v>
      </c>
      <c r="E191" s="382" t="s">
        <v>872</v>
      </c>
      <c r="F191" s="382" t="s">
        <v>879</v>
      </c>
      <c r="G191" s="388"/>
      <c r="H191" s="382" t="s">
        <v>868</v>
      </c>
      <c r="I191" s="382" t="s">
        <v>875</v>
      </c>
      <c r="J191" s="382" t="s">
        <v>877</v>
      </c>
      <c r="K191" s="382" t="s">
        <v>884</v>
      </c>
      <c r="L191" s="382" t="s">
        <v>861</v>
      </c>
      <c r="M191" s="388"/>
      <c r="N191" s="382" t="s">
        <v>880</v>
      </c>
      <c r="O191" s="382" t="s">
        <v>882</v>
      </c>
      <c r="P191" s="383" t="s">
        <v>864</v>
      </c>
      <c r="Q191" s="382" t="s">
        <v>866</v>
      </c>
      <c r="R191" s="382" t="s">
        <v>873</v>
      </c>
      <c r="S191" s="388"/>
      <c r="T191" s="382" t="s">
        <v>862</v>
      </c>
      <c r="U191" s="382" t="s">
        <v>869</v>
      </c>
      <c r="V191" s="382" t="s">
        <v>871</v>
      </c>
      <c r="W191" s="382" t="s">
        <v>878</v>
      </c>
      <c r="X191" s="382" t="s">
        <v>885</v>
      </c>
      <c r="Y191" s="388"/>
      <c r="Z191" s="382" t="s">
        <v>874</v>
      </c>
      <c r="AA191" s="382" t="s">
        <v>876</v>
      </c>
      <c r="AB191" s="382" t="s">
        <v>883</v>
      </c>
      <c r="AC191" s="382" t="s">
        <v>865</v>
      </c>
      <c r="AD191" s="384" t="s">
        <v>867</v>
      </c>
    </row>
    <row r="192" spans="2:30" x14ac:dyDescent="0.2">
      <c r="Z192" s="193" t="s">
        <v>3</v>
      </c>
    </row>
    <row r="194" spans="2:30" x14ac:dyDescent="0.2">
      <c r="B194" s="193"/>
      <c r="C194" s="193"/>
      <c r="D194" s="193"/>
      <c r="E194" s="193"/>
      <c r="F194" s="193"/>
      <c r="H194" s="193"/>
      <c r="I194" s="193"/>
      <c r="J194" s="193"/>
      <c r="K194" s="193"/>
      <c r="L194" s="193"/>
      <c r="N194" s="193"/>
      <c r="O194" s="193"/>
      <c r="P194" s="345" t="s">
        <v>891</v>
      </c>
      <c r="Q194" s="193"/>
      <c r="R194" s="193"/>
      <c r="T194" s="193"/>
      <c r="U194" s="193"/>
      <c r="V194" s="193"/>
      <c r="W194" s="193"/>
      <c r="X194" s="193"/>
      <c r="Z194" s="193"/>
      <c r="AA194" s="193"/>
      <c r="AB194" s="193"/>
      <c r="AC194" s="193"/>
      <c r="AD194" s="193"/>
    </row>
    <row r="195" spans="2:30" x14ac:dyDescent="0.2">
      <c r="B195" s="389" t="s">
        <v>861</v>
      </c>
      <c r="C195" s="390" t="s">
        <v>869</v>
      </c>
      <c r="D195" s="390" t="s">
        <v>872</v>
      </c>
      <c r="E195" s="390" t="s">
        <v>880</v>
      </c>
      <c r="F195" s="390" t="s">
        <v>883</v>
      </c>
      <c r="G195" s="385"/>
      <c r="H195" s="390" t="s">
        <v>878</v>
      </c>
      <c r="I195" s="390" t="s">
        <v>881</v>
      </c>
      <c r="J195" s="390" t="s">
        <v>864</v>
      </c>
      <c r="K195" s="390" t="s">
        <v>867</v>
      </c>
      <c r="L195" s="390" t="s">
        <v>875</v>
      </c>
      <c r="M195" s="385"/>
      <c r="N195" s="390" t="s">
        <v>870</v>
      </c>
      <c r="O195" s="390" t="s">
        <v>873</v>
      </c>
      <c r="P195" s="391" t="s">
        <v>876</v>
      </c>
      <c r="Q195" s="390" t="s">
        <v>884</v>
      </c>
      <c r="R195" s="390" t="s">
        <v>862</v>
      </c>
      <c r="S195" s="385"/>
      <c r="T195" s="390" t="s">
        <v>882</v>
      </c>
      <c r="U195" s="390" t="s">
        <v>865</v>
      </c>
      <c r="V195" s="390" t="s">
        <v>868</v>
      </c>
      <c r="W195" s="390" t="s">
        <v>871</v>
      </c>
      <c r="X195" s="390" t="s">
        <v>879</v>
      </c>
      <c r="Y195" s="385"/>
      <c r="Z195" s="390" t="s">
        <v>874</v>
      </c>
      <c r="AA195" s="390" t="s">
        <v>877</v>
      </c>
      <c r="AB195" s="390" t="s">
        <v>885</v>
      </c>
      <c r="AC195" s="390" t="s">
        <v>863</v>
      </c>
      <c r="AD195" s="392" t="s">
        <v>866</v>
      </c>
    </row>
    <row r="196" spans="2:30" x14ac:dyDescent="0.2">
      <c r="B196" s="393" t="s">
        <v>882</v>
      </c>
      <c r="C196" s="394" t="s">
        <v>865</v>
      </c>
      <c r="D196" s="395" t="s">
        <v>868</v>
      </c>
      <c r="E196" s="395" t="s">
        <v>871</v>
      </c>
      <c r="F196" s="395" t="s">
        <v>879</v>
      </c>
      <c r="H196" s="395" t="s">
        <v>874</v>
      </c>
      <c r="I196" s="395" t="s">
        <v>877</v>
      </c>
      <c r="J196" s="395" t="s">
        <v>885</v>
      </c>
      <c r="K196" s="395" t="s">
        <v>863</v>
      </c>
      <c r="L196" s="395" t="s">
        <v>866</v>
      </c>
      <c r="N196" s="395" t="s">
        <v>861</v>
      </c>
      <c r="O196" s="395" t="s">
        <v>869</v>
      </c>
      <c r="P196" s="396" t="s">
        <v>872</v>
      </c>
      <c r="Q196" s="395" t="s">
        <v>880</v>
      </c>
      <c r="R196" s="395" t="s">
        <v>883</v>
      </c>
      <c r="T196" s="395" t="s">
        <v>878</v>
      </c>
      <c r="U196" s="395" t="s">
        <v>881</v>
      </c>
      <c r="V196" s="395" t="s">
        <v>864</v>
      </c>
      <c r="W196" s="395" t="s">
        <v>867</v>
      </c>
      <c r="X196" s="395" t="s">
        <v>875</v>
      </c>
      <c r="Z196" s="395" t="s">
        <v>870</v>
      </c>
      <c r="AA196" s="395" t="s">
        <v>873</v>
      </c>
      <c r="AB196" s="395" t="s">
        <v>876</v>
      </c>
      <c r="AC196" s="397" t="s">
        <v>884</v>
      </c>
      <c r="AD196" s="398" t="s">
        <v>862</v>
      </c>
    </row>
    <row r="197" spans="2:30" x14ac:dyDescent="0.2">
      <c r="B197" s="393" t="s">
        <v>878</v>
      </c>
      <c r="C197" s="395" t="s">
        <v>881</v>
      </c>
      <c r="D197" s="394" t="s">
        <v>864</v>
      </c>
      <c r="E197" s="395" t="s">
        <v>867</v>
      </c>
      <c r="F197" s="395" t="s">
        <v>875</v>
      </c>
      <c r="H197" s="395" t="s">
        <v>870</v>
      </c>
      <c r="I197" s="395" t="s">
        <v>873</v>
      </c>
      <c r="J197" s="395" t="s">
        <v>876</v>
      </c>
      <c r="K197" s="395" t="s">
        <v>884</v>
      </c>
      <c r="L197" s="395" t="s">
        <v>862</v>
      </c>
      <c r="N197" s="395" t="s">
        <v>882</v>
      </c>
      <c r="O197" s="395" t="s">
        <v>865</v>
      </c>
      <c r="P197" s="396" t="s">
        <v>868</v>
      </c>
      <c r="Q197" s="395" t="s">
        <v>871</v>
      </c>
      <c r="R197" s="395" t="s">
        <v>879</v>
      </c>
      <c r="T197" s="395" t="s">
        <v>874</v>
      </c>
      <c r="U197" s="395" t="s">
        <v>877</v>
      </c>
      <c r="V197" s="395" t="s">
        <v>885</v>
      </c>
      <c r="W197" s="395" t="s">
        <v>863</v>
      </c>
      <c r="X197" s="395" t="s">
        <v>866</v>
      </c>
      <c r="Z197" s="395" t="s">
        <v>861</v>
      </c>
      <c r="AA197" s="395" t="s">
        <v>869</v>
      </c>
      <c r="AB197" s="397" t="s">
        <v>872</v>
      </c>
      <c r="AC197" s="395" t="s">
        <v>880</v>
      </c>
      <c r="AD197" s="398" t="s">
        <v>883</v>
      </c>
    </row>
    <row r="198" spans="2:30" x14ac:dyDescent="0.2">
      <c r="B198" s="393" t="s">
        <v>874</v>
      </c>
      <c r="C198" s="395" t="s">
        <v>877</v>
      </c>
      <c r="D198" s="395" t="s">
        <v>885</v>
      </c>
      <c r="E198" s="394" t="s">
        <v>863</v>
      </c>
      <c r="F198" s="395" t="s">
        <v>866</v>
      </c>
      <c r="H198" s="395" t="s">
        <v>861</v>
      </c>
      <c r="I198" s="395" t="s">
        <v>869</v>
      </c>
      <c r="J198" s="395" t="s">
        <v>872</v>
      </c>
      <c r="K198" s="395" t="s">
        <v>880</v>
      </c>
      <c r="L198" s="395" t="s">
        <v>883</v>
      </c>
      <c r="N198" s="395" t="s">
        <v>878</v>
      </c>
      <c r="O198" s="395" t="s">
        <v>881</v>
      </c>
      <c r="P198" s="396" t="s">
        <v>864</v>
      </c>
      <c r="Q198" s="395" t="s">
        <v>867</v>
      </c>
      <c r="R198" s="395" t="s">
        <v>875</v>
      </c>
      <c r="T198" s="395" t="s">
        <v>870</v>
      </c>
      <c r="U198" s="395" t="s">
        <v>873</v>
      </c>
      <c r="V198" s="395" t="s">
        <v>876</v>
      </c>
      <c r="W198" s="395" t="s">
        <v>884</v>
      </c>
      <c r="X198" s="395" t="s">
        <v>862</v>
      </c>
      <c r="Z198" s="395" t="s">
        <v>882</v>
      </c>
      <c r="AA198" s="397" t="s">
        <v>865</v>
      </c>
      <c r="AB198" s="395" t="s">
        <v>868</v>
      </c>
      <c r="AC198" s="395" t="s">
        <v>871</v>
      </c>
      <c r="AD198" s="398" t="s">
        <v>879</v>
      </c>
    </row>
    <row r="199" spans="2:30" x14ac:dyDescent="0.2">
      <c r="B199" s="393" t="s">
        <v>870</v>
      </c>
      <c r="C199" s="395" t="s">
        <v>873</v>
      </c>
      <c r="D199" s="395" t="s">
        <v>876</v>
      </c>
      <c r="E199" s="395" t="s">
        <v>884</v>
      </c>
      <c r="F199" s="394" t="s">
        <v>862</v>
      </c>
      <c r="H199" s="395" t="s">
        <v>882</v>
      </c>
      <c r="I199" s="395" t="s">
        <v>865</v>
      </c>
      <c r="J199" s="395" t="s">
        <v>868</v>
      </c>
      <c r="K199" s="395" t="s">
        <v>871</v>
      </c>
      <c r="L199" s="395" t="s">
        <v>879</v>
      </c>
      <c r="N199" s="395" t="s">
        <v>874</v>
      </c>
      <c r="O199" s="395" t="s">
        <v>877</v>
      </c>
      <c r="P199" s="396" t="s">
        <v>885</v>
      </c>
      <c r="Q199" s="395" t="s">
        <v>863</v>
      </c>
      <c r="R199" s="395" t="s">
        <v>866</v>
      </c>
      <c r="T199" s="395" t="s">
        <v>861</v>
      </c>
      <c r="U199" s="395" t="s">
        <v>869</v>
      </c>
      <c r="V199" s="395" t="s">
        <v>872</v>
      </c>
      <c r="W199" s="395" t="s">
        <v>880</v>
      </c>
      <c r="X199" s="395" t="s">
        <v>883</v>
      </c>
      <c r="Z199" s="397" t="s">
        <v>878</v>
      </c>
      <c r="AA199" s="395" t="s">
        <v>881</v>
      </c>
      <c r="AB199" s="395" t="s">
        <v>864</v>
      </c>
      <c r="AC199" s="395" t="s">
        <v>867</v>
      </c>
      <c r="AD199" s="398" t="s">
        <v>875</v>
      </c>
    </row>
    <row r="200" spans="2:30" x14ac:dyDescent="0.2">
      <c r="B200" s="386"/>
      <c r="AD200" s="387"/>
    </row>
    <row r="201" spans="2:30" x14ac:dyDescent="0.2">
      <c r="B201" s="393" t="s">
        <v>869</v>
      </c>
      <c r="C201" s="395" t="s">
        <v>872</v>
      </c>
      <c r="D201" s="395" t="s">
        <v>880</v>
      </c>
      <c r="E201" s="395" t="s">
        <v>883</v>
      </c>
      <c r="F201" s="395" t="s">
        <v>861</v>
      </c>
      <c r="H201" s="394" t="s">
        <v>881</v>
      </c>
      <c r="I201" s="395" t="s">
        <v>864</v>
      </c>
      <c r="J201" s="395" t="s">
        <v>867</v>
      </c>
      <c r="K201" s="395" t="s">
        <v>875</v>
      </c>
      <c r="L201" s="395" t="s">
        <v>878</v>
      </c>
      <c r="N201" s="395" t="s">
        <v>873</v>
      </c>
      <c r="O201" s="395" t="s">
        <v>876</v>
      </c>
      <c r="P201" s="396" t="s">
        <v>884</v>
      </c>
      <c r="Q201" s="395" t="s">
        <v>862</v>
      </c>
      <c r="R201" s="395" t="s">
        <v>870</v>
      </c>
      <c r="T201" s="395" t="s">
        <v>865</v>
      </c>
      <c r="U201" s="395" t="s">
        <v>868</v>
      </c>
      <c r="V201" s="395" t="s">
        <v>871</v>
      </c>
      <c r="W201" s="395" t="s">
        <v>879</v>
      </c>
      <c r="X201" s="397" t="s">
        <v>882</v>
      </c>
      <c r="Z201" s="395" t="s">
        <v>877</v>
      </c>
      <c r="AA201" s="395" t="s">
        <v>885</v>
      </c>
      <c r="AB201" s="395" t="s">
        <v>863</v>
      </c>
      <c r="AC201" s="395" t="s">
        <v>866</v>
      </c>
      <c r="AD201" s="398" t="s">
        <v>874</v>
      </c>
    </row>
    <row r="202" spans="2:30" x14ac:dyDescent="0.2">
      <c r="B202" s="393" t="s">
        <v>865</v>
      </c>
      <c r="C202" s="395" t="s">
        <v>868</v>
      </c>
      <c r="D202" s="395" t="s">
        <v>871</v>
      </c>
      <c r="E202" s="395" t="s">
        <v>879</v>
      </c>
      <c r="F202" s="395" t="s">
        <v>882</v>
      </c>
      <c r="H202" s="395" t="s">
        <v>877</v>
      </c>
      <c r="I202" s="394" t="s">
        <v>885</v>
      </c>
      <c r="J202" s="395" t="s">
        <v>863</v>
      </c>
      <c r="K202" s="395" t="s">
        <v>866</v>
      </c>
      <c r="L202" s="395" t="s">
        <v>874</v>
      </c>
      <c r="N202" s="395" t="s">
        <v>869</v>
      </c>
      <c r="O202" s="395" t="s">
        <v>872</v>
      </c>
      <c r="P202" s="396" t="s">
        <v>880</v>
      </c>
      <c r="Q202" s="395" t="s">
        <v>883</v>
      </c>
      <c r="R202" s="395" t="s">
        <v>861</v>
      </c>
      <c r="T202" s="395" t="s">
        <v>881</v>
      </c>
      <c r="U202" s="395" t="s">
        <v>864</v>
      </c>
      <c r="V202" s="395" t="s">
        <v>867</v>
      </c>
      <c r="W202" s="397" t="s">
        <v>875</v>
      </c>
      <c r="X202" s="395" t="s">
        <v>878</v>
      </c>
      <c r="Z202" s="395" t="s">
        <v>873</v>
      </c>
      <c r="AA202" s="395" t="s">
        <v>876</v>
      </c>
      <c r="AB202" s="395" t="s">
        <v>884</v>
      </c>
      <c r="AC202" s="395" t="s">
        <v>862</v>
      </c>
      <c r="AD202" s="398" t="s">
        <v>870</v>
      </c>
    </row>
    <row r="203" spans="2:30" x14ac:dyDescent="0.2">
      <c r="B203" s="393" t="s">
        <v>881</v>
      </c>
      <c r="C203" s="395" t="s">
        <v>864</v>
      </c>
      <c r="D203" s="395" t="s">
        <v>867</v>
      </c>
      <c r="E203" s="395" t="s">
        <v>875</v>
      </c>
      <c r="F203" s="395" t="s">
        <v>878</v>
      </c>
      <c r="H203" s="395" t="s">
        <v>873</v>
      </c>
      <c r="I203" s="395" t="s">
        <v>876</v>
      </c>
      <c r="J203" s="394" t="s">
        <v>884</v>
      </c>
      <c r="K203" s="395" t="s">
        <v>862</v>
      </c>
      <c r="L203" s="395" t="s">
        <v>870</v>
      </c>
      <c r="N203" s="395" t="s">
        <v>865</v>
      </c>
      <c r="O203" s="395" t="s">
        <v>868</v>
      </c>
      <c r="P203" s="396" t="s">
        <v>871</v>
      </c>
      <c r="Q203" s="395" t="s">
        <v>879</v>
      </c>
      <c r="R203" s="395" t="s">
        <v>882</v>
      </c>
      <c r="T203" s="395" t="s">
        <v>877</v>
      </c>
      <c r="U203" s="395" t="s">
        <v>885</v>
      </c>
      <c r="V203" s="397" t="s">
        <v>863</v>
      </c>
      <c r="W203" s="395" t="s">
        <v>866</v>
      </c>
      <c r="X203" s="395" t="s">
        <v>874</v>
      </c>
      <c r="Z203" s="395" t="s">
        <v>869</v>
      </c>
      <c r="AA203" s="395" t="s">
        <v>872</v>
      </c>
      <c r="AB203" s="395" t="s">
        <v>880</v>
      </c>
      <c r="AC203" s="395" t="s">
        <v>883</v>
      </c>
      <c r="AD203" s="398" t="s">
        <v>861</v>
      </c>
    </row>
    <row r="204" spans="2:30" x14ac:dyDescent="0.2">
      <c r="B204" s="393" t="s">
        <v>877</v>
      </c>
      <c r="C204" s="395" t="s">
        <v>885</v>
      </c>
      <c r="D204" s="395" t="s">
        <v>863</v>
      </c>
      <c r="E204" s="395" t="s">
        <v>866</v>
      </c>
      <c r="F204" s="395" t="s">
        <v>874</v>
      </c>
      <c r="H204" s="395" t="s">
        <v>869</v>
      </c>
      <c r="I204" s="395" t="s">
        <v>872</v>
      </c>
      <c r="J204" s="395" t="s">
        <v>880</v>
      </c>
      <c r="K204" s="394" t="s">
        <v>883</v>
      </c>
      <c r="L204" s="395" t="s">
        <v>861</v>
      </c>
      <c r="N204" s="395" t="s">
        <v>881</v>
      </c>
      <c r="O204" s="395" t="s">
        <v>864</v>
      </c>
      <c r="P204" s="396" t="s">
        <v>867</v>
      </c>
      <c r="Q204" s="395" t="s">
        <v>875</v>
      </c>
      <c r="R204" s="395" t="s">
        <v>878</v>
      </c>
      <c r="T204" s="395" t="s">
        <v>873</v>
      </c>
      <c r="U204" s="397" t="s">
        <v>876</v>
      </c>
      <c r="V204" s="395" t="s">
        <v>884</v>
      </c>
      <c r="W204" s="395" t="s">
        <v>862</v>
      </c>
      <c r="X204" s="395" t="s">
        <v>870</v>
      </c>
      <c r="Z204" s="395" t="s">
        <v>865</v>
      </c>
      <c r="AA204" s="395" t="s">
        <v>868</v>
      </c>
      <c r="AB204" s="395" t="s">
        <v>871</v>
      </c>
      <c r="AC204" s="395" t="s">
        <v>879</v>
      </c>
      <c r="AD204" s="398" t="s">
        <v>882</v>
      </c>
    </row>
    <row r="205" spans="2:30" x14ac:dyDescent="0.2">
      <c r="B205" s="393" t="s">
        <v>873</v>
      </c>
      <c r="C205" s="395" t="s">
        <v>876</v>
      </c>
      <c r="D205" s="395" t="s">
        <v>884</v>
      </c>
      <c r="E205" s="395" t="s">
        <v>862</v>
      </c>
      <c r="F205" s="395" t="s">
        <v>870</v>
      </c>
      <c r="H205" s="395" t="s">
        <v>865</v>
      </c>
      <c r="I205" s="395" t="s">
        <v>868</v>
      </c>
      <c r="J205" s="395" t="s">
        <v>871</v>
      </c>
      <c r="K205" s="395" t="s">
        <v>879</v>
      </c>
      <c r="L205" s="394" t="s">
        <v>882</v>
      </c>
      <c r="N205" s="395" t="s">
        <v>877</v>
      </c>
      <c r="O205" s="395" t="s">
        <v>885</v>
      </c>
      <c r="P205" s="396" t="s">
        <v>863</v>
      </c>
      <c r="Q205" s="395" t="s">
        <v>866</v>
      </c>
      <c r="R205" s="395" t="s">
        <v>874</v>
      </c>
      <c r="T205" s="397" t="s">
        <v>869</v>
      </c>
      <c r="U205" s="395" t="s">
        <v>872</v>
      </c>
      <c r="V205" s="395" t="s">
        <v>880</v>
      </c>
      <c r="W205" s="395" t="s">
        <v>883</v>
      </c>
      <c r="X205" s="395" t="s">
        <v>861</v>
      </c>
      <c r="Z205" s="395" t="s">
        <v>881</v>
      </c>
      <c r="AA205" s="395" t="s">
        <v>864</v>
      </c>
      <c r="AB205" s="395" t="s">
        <v>867</v>
      </c>
      <c r="AC205" s="395" t="s">
        <v>875</v>
      </c>
      <c r="AD205" s="398" t="s">
        <v>878</v>
      </c>
    </row>
    <row r="206" spans="2:30" x14ac:dyDescent="0.2">
      <c r="B206" s="386"/>
      <c r="AD206" s="387"/>
    </row>
    <row r="207" spans="2:30" x14ac:dyDescent="0.2">
      <c r="B207" s="393" t="s">
        <v>872</v>
      </c>
      <c r="C207" s="395" t="s">
        <v>880</v>
      </c>
      <c r="D207" s="395" t="s">
        <v>883</v>
      </c>
      <c r="E207" s="395" t="s">
        <v>861</v>
      </c>
      <c r="F207" s="395" t="s">
        <v>869</v>
      </c>
      <c r="H207" s="395" t="s">
        <v>864</v>
      </c>
      <c r="I207" s="395" t="s">
        <v>867</v>
      </c>
      <c r="J207" s="395" t="s">
        <v>875</v>
      </c>
      <c r="K207" s="395" t="s">
        <v>878</v>
      </c>
      <c r="L207" s="395" t="s">
        <v>881</v>
      </c>
      <c r="N207" s="394" t="s">
        <v>876</v>
      </c>
      <c r="O207" s="395" t="s">
        <v>884</v>
      </c>
      <c r="P207" s="396" t="s">
        <v>862</v>
      </c>
      <c r="Q207" s="395" t="s">
        <v>870</v>
      </c>
      <c r="R207" s="397" t="s">
        <v>873</v>
      </c>
      <c r="T207" s="395" t="s">
        <v>868</v>
      </c>
      <c r="U207" s="395" t="s">
        <v>871</v>
      </c>
      <c r="V207" s="395" t="s">
        <v>879</v>
      </c>
      <c r="W207" s="395" t="s">
        <v>882</v>
      </c>
      <c r="X207" s="395" t="s">
        <v>865</v>
      </c>
      <c r="Z207" s="395" t="s">
        <v>885</v>
      </c>
      <c r="AA207" s="395" t="s">
        <v>863</v>
      </c>
      <c r="AB207" s="395" t="s">
        <v>866</v>
      </c>
      <c r="AC207" s="395" t="s">
        <v>874</v>
      </c>
      <c r="AD207" s="398" t="s">
        <v>877</v>
      </c>
    </row>
    <row r="208" spans="2:30" x14ac:dyDescent="0.2">
      <c r="B208" s="393" t="s">
        <v>868</v>
      </c>
      <c r="C208" s="395" t="s">
        <v>871</v>
      </c>
      <c r="D208" s="395" t="s">
        <v>879</v>
      </c>
      <c r="E208" s="395" t="s">
        <v>882</v>
      </c>
      <c r="F208" s="395" t="s">
        <v>865</v>
      </c>
      <c r="H208" s="395" t="s">
        <v>885</v>
      </c>
      <c r="I208" s="395" t="s">
        <v>863</v>
      </c>
      <c r="J208" s="395" t="s">
        <v>866</v>
      </c>
      <c r="K208" s="395" t="s">
        <v>874</v>
      </c>
      <c r="L208" s="395" t="s">
        <v>877</v>
      </c>
      <c r="N208" s="395" t="s">
        <v>872</v>
      </c>
      <c r="O208" s="394" t="s">
        <v>880</v>
      </c>
      <c r="P208" s="396" t="s">
        <v>883</v>
      </c>
      <c r="Q208" s="397" t="s">
        <v>861</v>
      </c>
      <c r="R208" s="395" t="s">
        <v>869</v>
      </c>
      <c r="T208" s="395" t="s">
        <v>864</v>
      </c>
      <c r="U208" s="395" t="s">
        <v>867</v>
      </c>
      <c r="V208" s="395" t="s">
        <v>875</v>
      </c>
      <c r="W208" s="395" t="s">
        <v>878</v>
      </c>
      <c r="X208" s="395" t="s">
        <v>881</v>
      </c>
      <c r="Z208" s="395" t="s">
        <v>876</v>
      </c>
      <c r="AA208" s="395" t="s">
        <v>884</v>
      </c>
      <c r="AB208" s="395" t="s">
        <v>862</v>
      </c>
      <c r="AC208" s="395" t="s">
        <v>870</v>
      </c>
      <c r="AD208" s="398" t="s">
        <v>873</v>
      </c>
    </row>
    <row r="209" spans="2:30" x14ac:dyDescent="0.2">
      <c r="B209" s="399" t="s">
        <v>864</v>
      </c>
      <c r="C209" s="400" t="s">
        <v>867</v>
      </c>
      <c r="D209" s="400" t="s">
        <v>875</v>
      </c>
      <c r="E209" s="400" t="s">
        <v>878</v>
      </c>
      <c r="F209" s="400" t="s">
        <v>881</v>
      </c>
      <c r="H209" s="400" t="s">
        <v>876</v>
      </c>
      <c r="I209" s="400" t="s">
        <v>884</v>
      </c>
      <c r="J209" s="400" t="s">
        <v>862</v>
      </c>
      <c r="K209" s="400" t="s">
        <v>870</v>
      </c>
      <c r="L209" s="400" t="s">
        <v>873</v>
      </c>
      <c r="N209" s="400" t="s">
        <v>868</v>
      </c>
      <c r="O209" s="400" t="s">
        <v>871</v>
      </c>
      <c r="P209" s="394" t="s">
        <v>879</v>
      </c>
      <c r="Q209" s="400" t="s">
        <v>882</v>
      </c>
      <c r="R209" s="400" t="s">
        <v>865</v>
      </c>
      <c r="T209" s="400" t="s">
        <v>885</v>
      </c>
      <c r="U209" s="400" t="s">
        <v>863</v>
      </c>
      <c r="V209" s="400" t="s">
        <v>866</v>
      </c>
      <c r="W209" s="400" t="s">
        <v>874</v>
      </c>
      <c r="X209" s="400" t="s">
        <v>877</v>
      </c>
      <c r="Z209" s="400" t="s">
        <v>872</v>
      </c>
      <c r="AA209" s="400" t="s">
        <v>880</v>
      </c>
      <c r="AB209" s="400" t="s">
        <v>883</v>
      </c>
      <c r="AC209" s="400" t="s">
        <v>861</v>
      </c>
      <c r="AD209" s="401" t="s">
        <v>869</v>
      </c>
    </row>
    <row r="210" spans="2:30" x14ac:dyDescent="0.2">
      <c r="B210" s="393" t="s">
        <v>885</v>
      </c>
      <c r="C210" s="395" t="s">
        <v>863</v>
      </c>
      <c r="D210" s="395" t="s">
        <v>866</v>
      </c>
      <c r="E210" s="395" t="s">
        <v>874</v>
      </c>
      <c r="F210" s="395" t="s">
        <v>877</v>
      </c>
      <c r="H210" s="395" t="s">
        <v>872</v>
      </c>
      <c r="I210" s="395" t="s">
        <v>880</v>
      </c>
      <c r="J210" s="395" t="s">
        <v>883</v>
      </c>
      <c r="K210" s="395" t="s">
        <v>861</v>
      </c>
      <c r="L210" s="395" t="s">
        <v>869</v>
      </c>
      <c r="N210" s="395" t="s">
        <v>864</v>
      </c>
      <c r="O210" s="397" t="s">
        <v>867</v>
      </c>
      <c r="P210" s="396" t="s">
        <v>875</v>
      </c>
      <c r="Q210" s="394" t="s">
        <v>878</v>
      </c>
      <c r="R210" s="395" t="s">
        <v>881</v>
      </c>
      <c r="T210" s="395" t="s">
        <v>876</v>
      </c>
      <c r="U210" s="395" t="s">
        <v>884</v>
      </c>
      <c r="V210" s="395" t="s">
        <v>862</v>
      </c>
      <c r="W210" s="395" t="s">
        <v>870</v>
      </c>
      <c r="X210" s="395" t="s">
        <v>873</v>
      </c>
      <c r="Z210" s="395" t="s">
        <v>868</v>
      </c>
      <c r="AA210" s="395" t="s">
        <v>871</v>
      </c>
      <c r="AB210" s="395" t="s">
        <v>879</v>
      </c>
      <c r="AC210" s="395" t="s">
        <v>882</v>
      </c>
      <c r="AD210" s="398" t="s">
        <v>865</v>
      </c>
    </row>
    <row r="211" spans="2:30" x14ac:dyDescent="0.2">
      <c r="B211" s="393" t="s">
        <v>876</v>
      </c>
      <c r="C211" s="395" t="s">
        <v>884</v>
      </c>
      <c r="D211" s="395" t="s">
        <v>862</v>
      </c>
      <c r="E211" s="395" t="s">
        <v>870</v>
      </c>
      <c r="F211" s="395" t="s">
        <v>873</v>
      </c>
      <c r="H211" s="395" t="s">
        <v>868</v>
      </c>
      <c r="I211" s="395" t="s">
        <v>871</v>
      </c>
      <c r="J211" s="395" t="s">
        <v>879</v>
      </c>
      <c r="K211" s="395" t="s">
        <v>882</v>
      </c>
      <c r="L211" s="395" t="s">
        <v>865</v>
      </c>
      <c r="N211" s="397" t="s">
        <v>885</v>
      </c>
      <c r="O211" s="395" t="s">
        <v>863</v>
      </c>
      <c r="P211" s="396" t="s">
        <v>866</v>
      </c>
      <c r="Q211" s="395" t="s">
        <v>874</v>
      </c>
      <c r="R211" s="394" t="s">
        <v>877</v>
      </c>
      <c r="T211" s="395" t="s">
        <v>872</v>
      </c>
      <c r="U211" s="395" t="s">
        <v>880</v>
      </c>
      <c r="V211" s="395" t="s">
        <v>883</v>
      </c>
      <c r="W211" s="395" t="s">
        <v>861</v>
      </c>
      <c r="X211" s="395" t="s">
        <v>869</v>
      </c>
      <c r="Z211" s="395" t="s">
        <v>864</v>
      </c>
      <c r="AA211" s="395" t="s">
        <v>867</v>
      </c>
      <c r="AB211" s="395" t="s">
        <v>875</v>
      </c>
      <c r="AC211" s="395" t="s">
        <v>878</v>
      </c>
      <c r="AD211" s="398" t="s">
        <v>881</v>
      </c>
    </row>
    <row r="212" spans="2:30" x14ac:dyDescent="0.2">
      <c r="B212" s="386"/>
      <c r="AD212" s="387"/>
    </row>
    <row r="213" spans="2:30" x14ac:dyDescent="0.2">
      <c r="B213" s="393" t="s">
        <v>880</v>
      </c>
      <c r="C213" s="395" t="s">
        <v>883</v>
      </c>
      <c r="D213" s="395" t="s">
        <v>861</v>
      </c>
      <c r="E213" s="395" t="s">
        <v>869</v>
      </c>
      <c r="F213" s="395" t="s">
        <v>872</v>
      </c>
      <c r="H213" s="395" t="s">
        <v>867</v>
      </c>
      <c r="I213" s="395" t="s">
        <v>875</v>
      </c>
      <c r="J213" s="395" t="s">
        <v>878</v>
      </c>
      <c r="K213" s="395" t="s">
        <v>881</v>
      </c>
      <c r="L213" s="397" t="s">
        <v>864</v>
      </c>
      <c r="N213" s="395" t="s">
        <v>884</v>
      </c>
      <c r="O213" s="395" t="s">
        <v>862</v>
      </c>
      <c r="P213" s="396" t="s">
        <v>870</v>
      </c>
      <c r="Q213" s="395" t="s">
        <v>873</v>
      </c>
      <c r="R213" s="395" t="s">
        <v>876</v>
      </c>
      <c r="T213" s="394" t="s">
        <v>871</v>
      </c>
      <c r="U213" s="395" t="s">
        <v>879</v>
      </c>
      <c r="V213" s="395" t="s">
        <v>882</v>
      </c>
      <c r="W213" s="395" t="s">
        <v>865</v>
      </c>
      <c r="X213" s="395" t="s">
        <v>868</v>
      </c>
      <c r="Z213" s="395" t="s">
        <v>863</v>
      </c>
      <c r="AA213" s="395" t="s">
        <v>866</v>
      </c>
      <c r="AB213" s="395" t="s">
        <v>874</v>
      </c>
      <c r="AC213" s="395" t="s">
        <v>877</v>
      </c>
      <c r="AD213" s="398" t="s">
        <v>885</v>
      </c>
    </row>
    <row r="214" spans="2:30" x14ac:dyDescent="0.2">
      <c r="B214" s="393" t="s">
        <v>871</v>
      </c>
      <c r="C214" s="395" t="s">
        <v>879</v>
      </c>
      <c r="D214" s="395" t="s">
        <v>882</v>
      </c>
      <c r="E214" s="395" t="s">
        <v>865</v>
      </c>
      <c r="F214" s="395" t="s">
        <v>868</v>
      </c>
      <c r="H214" s="395" t="s">
        <v>863</v>
      </c>
      <c r="I214" s="395" t="s">
        <v>866</v>
      </c>
      <c r="J214" s="395" t="s">
        <v>874</v>
      </c>
      <c r="K214" s="397" t="s">
        <v>877</v>
      </c>
      <c r="L214" s="395" t="s">
        <v>885</v>
      </c>
      <c r="N214" s="395" t="s">
        <v>880</v>
      </c>
      <c r="O214" s="395" t="s">
        <v>883</v>
      </c>
      <c r="P214" s="396" t="s">
        <v>861</v>
      </c>
      <c r="Q214" s="395" t="s">
        <v>869</v>
      </c>
      <c r="R214" s="395" t="s">
        <v>872</v>
      </c>
      <c r="T214" s="395" t="s">
        <v>867</v>
      </c>
      <c r="U214" s="394" t="s">
        <v>875</v>
      </c>
      <c r="V214" s="395" t="s">
        <v>878</v>
      </c>
      <c r="W214" s="395" t="s">
        <v>881</v>
      </c>
      <c r="X214" s="395" t="s">
        <v>864</v>
      </c>
      <c r="Z214" s="395" t="s">
        <v>884</v>
      </c>
      <c r="AA214" s="395" t="s">
        <v>862</v>
      </c>
      <c r="AB214" s="395" t="s">
        <v>870</v>
      </c>
      <c r="AC214" s="395" t="s">
        <v>873</v>
      </c>
      <c r="AD214" s="398" t="s">
        <v>876</v>
      </c>
    </row>
    <row r="215" spans="2:30" x14ac:dyDescent="0.2">
      <c r="B215" s="393" t="s">
        <v>867</v>
      </c>
      <c r="C215" s="395" t="s">
        <v>875</v>
      </c>
      <c r="D215" s="395" t="s">
        <v>878</v>
      </c>
      <c r="E215" s="395" t="s">
        <v>881</v>
      </c>
      <c r="F215" s="395" t="s">
        <v>864</v>
      </c>
      <c r="H215" s="395" t="s">
        <v>884</v>
      </c>
      <c r="I215" s="395" t="s">
        <v>862</v>
      </c>
      <c r="J215" s="397" t="s">
        <v>870</v>
      </c>
      <c r="K215" s="395" t="s">
        <v>873</v>
      </c>
      <c r="L215" s="395" t="s">
        <v>876</v>
      </c>
      <c r="N215" s="395" t="s">
        <v>871</v>
      </c>
      <c r="O215" s="395" t="s">
        <v>879</v>
      </c>
      <c r="P215" s="396" t="s">
        <v>882</v>
      </c>
      <c r="Q215" s="395" t="s">
        <v>865</v>
      </c>
      <c r="R215" s="395" t="s">
        <v>868</v>
      </c>
      <c r="T215" s="395" t="s">
        <v>863</v>
      </c>
      <c r="U215" s="395" t="s">
        <v>866</v>
      </c>
      <c r="V215" s="394" t="s">
        <v>874</v>
      </c>
      <c r="W215" s="395" t="s">
        <v>877</v>
      </c>
      <c r="X215" s="395" t="s">
        <v>885</v>
      </c>
      <c r="Z215" s="395" t="s">
        <v>880</v>
      </c>
      <c r="AA215" s="395" t="s">
        <v>883</v>
      </c>
      <c r="AB215" s="395" t="s">
        <v>861</v>
      </c>
      <c r="AC215" s="395" t="s">
        <v>869</v>
      </c>
      <c r="AD215" s="398" t="s">
        <v>872</v>
      </c>
    </row>
    <row r="216" spans="2:30" x14ac:dyDescent="0.2">
      <c r="B216" s="393" t="s">
        <v>863</v>
      </c>
      <c r="C216" s="395" t="s">
        <v>866</v>
      </c>
      <c r="D216" s="395" t="s">
        <v>874</v>
      </c>
      <c r="E216" s="395" t="s">
        <v>877</v>
      </c>
      <c r="F216" s="395" t="s">
        <v>885</v>
      </c>
      <c r="H216" s="395" t="s">
        <v>880</v>
      </c>
      <c r="I216" s="397" t="s">
        <v>883</v>
      </c>
      <c r="J216" s="395" t="s">
        <v>861</v>
      </c>
      <c r="K216" s="395" t="s">
        <v>869</v>
      </c>
      <c r="L216" s="395" t="s">
        <v>872</v>
      </c>
      <c r="N216" s="395" t="s">
        <v>867</v>
      </c>
      <c r="O216" s="395" t="s">
        <v>875</v>
      </c>
      <c r="P216" s="396" t="s">
        <v>878</v>
      </c>
      <c r="Q216" s="395" t="s">
        <v>881</v>
      </c>
      <c r="R216" s="395" t="s">
        <v>864</v>
      </c>
      <c r="T216" s="395" t="s">
        <v>884</v>
      </c>
      <c r="U216" s="395" t="s">
        <v>862</v>
      </c>
      <c r="V216" s="395" t="s">
        <v>870</v>
      </c>
      <c r="W216" s="394" t="s">
        <v>873</v>
      </c>
      <c r="X216" s="395" t="s">
        <v>876</v>
      </c>
      <c r="Z216" s="395" t="s">
        <v>871</v>
      </c>
      <c r="AA216" s="395" t="s">
        <v>879</v>
      </c>
      <c r="AB216" s="395" t="s">
        <v>882</v>
      </c>
      <c r="AC216" s="395" t="s">
        <v>865</v>
      </c>
      <c r="AD216" s="398" t="s">
        <v>868</v>
      </c>
    </row>
    <row r="217" spans="2:30" x14ac:dyDescent="0.2">
      <c r="B217" s="393" t="s">
        <v>884</v>
      </c>
      <c r="C217" s="395" t="s">
        <v>862</v>
      </c>
      <c r="D217" s="395" t="s">
        <v>870</v>
      </c>
      <c r="E217" s="395" t="s">
        <v>873</v>
      </c>
      <c r="F217" s="395" t="s">
        <v>876</v>
      </c>
      <c r="H217" s="397" t="s">
        <v>871</v>
      </c>
      <c r="I217" s="395" t="s">
        <v>879</v>
      </c>
      <c r="J217" s="395" t="s">
        <v>882</v>
      </c>
      <c r="K217" s="395" t="s">
        <v>865</v>
      </c>
      <c r="L217" s="395" t="s">
        <v>868</v>
      </c>
      <c r="N217" s="395" t="s">
        <v>863</v>
      </c>
      <c r="O217" s="395" t="s">
        <v>866</v>
      </c>
      <c r="P217" s="396" t="s">
        <v>874</v>
      </c>
      <c r="Q217" s="395" t="s">
        <v>877</v>
      </c>
      <c r="R217" s="395" t="s">
        <v>885</v>
      </c>
      <c r="T217" s="395" t="s">
        <v>880</v>
      </c>
      <c r="U217" s="395" t="s">
        <v>883</v>
      </c>
      <c r="V217" s="395" t="s">
        <v>861</v>
      </c>
      <c r="W217" s="395" t="s">
        <v>869</v>
      </c>
      <c r="X217" s="394" t="s">
        <v>872</v>
      </c>
      <c r="Z217" s="395" t="s">
        <v>867</v>
      </c>
      <c r="AA217" s="395" t="s">
        <v>875</v>
      </c>
      <c r="AB217" s="395" t="s">
        <v>878</v>
      </c>
      <c r="AC217" s="395" t="s">
        <v>881</v>
      </c>
      <c r="AD217" s="398" t="s">
        <v>864</v>
      </c>
    </row>
    <row r="218" spans="2:30" x14ac:dyDescent="0.2">
      <c r="B218" s="386"/>
      <c r="AD218" s="387"/>
    </row>
    <row r="219" spans="2:30" x14ac:dyDescent="0.2">
      <c r="B219" s="393" t="s">
        <v>883</v>
      </c>
      <c r="C219" s="395" t="s">
        <v>861</v>
      </c>
      <c r="D219" s="395" t="s">
        <v>869</v>
      </c>
      <c r="E219" s="395" t="s">
        <v>872</v>
      </c>
      <c r="F219" s="397" t="s">
        <v>880</v>
      </c>
      <c r="H219" s="395" t="s">
        <v>875</v>
      </c>
      <c r="I219" s="395" t="s">
        <v>878</v>
      </c>
      <c r="J219" s="395" t="s">
        <v>881</v>
      </c>
      <c r="K219" s="395" t="s">
        <v>864</v>
      </c>
      <c r="L219" s="395" t="s">
        <v>867</v>
      </c>
      <c r="N219" s="395" t="s">
        <v>862</v>
      </c>
      <c r="O219" s="395" t="s">
        <v>870</v>
      </c>
      <c r="P219" s="396" t="s">
        <v>873</v>
      </c>
      <c r="Q219" s="395" t="s">
        <v>876</v>
      </c>
      <c r="R219" s="395" t="s">
        <v>884</v>
      </c>
      <c r="T219" s="395" t="s">
        <v>879</v>
      </c>
      <c r="U219" s="395" t="s">
        <v>882</v>
      </c>
      <c r="V219" s="395" t="s">
        <v>865</v>
      </c>
      <c r="W219" s="395" t="s">
        <v>868</v>
      </c>
      <c r="X219" s="395" t="s">
        <v>871</v>
      </c>
      <c r="Z219" s="394" t="s">
        <v>866</v>
      </c>
      <c r="AA219" s="395" t="s">
        <v>874</v>
      </c>
      <c r="AB219" s="395" t="s">
        <v>877</v>
      </c>
      <c r="AC219" s="395" t="s">
        <v>885</v>
      </c>
      <c r="AD219" s="398" t="s">
        <v>863</v>
      </c>
    </row>
    <row r="220" spans="2:30" x14ac:dyDescent="0.2">
      <c r="B220" s="393" t="s">
        <v>879</v>
      </c>
      <c r="C220" s="395" t="s">
        <v>882</v>
      </c>
      <c r="D220" s="395" t="s">
        <v>865</v>
      </c>
      <c r="E220" s="397" t="s">
        <v>868</v>
      </c>
      <c r="F220" s="395" t="s">
        <v>871</v>
      </c>
      <c r="H220" s="395" t="s">
        <v>866</v>
      </c>
      <c r="I220" s="395" t="s">
        <v>874</v>
      </c>
      <c r="J220" s="395" t="s">
        <v>877</v>
      </c>
      <c r="K220" s="395" t="s">
        <v>885</v>
      </c>
      <c r="L220" s="395" t="s">
        <v>863</v>
      </c>
      <c r="N220" s="395" t="s">
        <v>883</v>
      </c>
      <c r="O220" s="395" t="s">
        <v>861</v>
      </c>
      <c r="P220" s="396" t="s">
        <v>869</v>
      </c>
      <c r="Q220" s="395" t="s">
        <v>872</v>
      </c>
      <c r="R220" s="395" t="s">
        <v>880</v>
      </c>
      <c r="T220" s="395" t="s">
        <v>875</v>
      </c>
      <c r="U220" s="395" t="s">
        <v>878</v>
      </c>
      <c r="V220" s="395" t="s">
        <v>881</v>
      </c>
      <c r="W220" s="395" t="s">
        <v>864</v>
      </c>
      <c r="X220" s="395" t="s">
        <v>867</v>
      </c>
      <c r="Z220" s="395" t="s">
        <v>862</v>
      </c>
      <c r="AA220" s="394" t="s">
        <v>870</v>
      </c>
      <c r="AB220" s="395" t="s">
        <v>873</v>
      </c>
      <c r="AC220" s="395" t="s">
        <v>876</v>
      </c>
      <c r="AD220" s="398" t="s">
        <v>884</v>
      </c>
    </row>
    <row r="221" spans="2:30" x14ac:dyDescent="0.2">
      <c r="B221" s="393" t="s">
        <v>875</v>
      </c>
      <c r="C221" s="395" t="s">
        <v>878</v>
      </c>
      <c r="D221" s="397" t="s">
        <v>881</v>
      </c>
      <c r="E221" s="395" t="s">
        <v>864</v>
      </c>
      <c r="F221" s="395" t="s">
        <v>867</v>
      </c>
      <c r="H221" s="395" t="s">
        <v>862</v>
      </c>
      <c r="I221" s="395" t="s">
        <v>870</v>
      </c>
      <c r="J221" s="395" t="s">
        <v>873</v>
      </c>
      <c r="K221" s="395" t="s">
        <v>876</v>
      </c>
      <c r="L221" s="395" t="s">
        <v>884</v>
      </c>
      <c r="N221" s="395" t="s">
        <v>879</v>
      </c>
      <c r="O221" s="395" t="s">
        <v>882</v>
      </c>
      <c r="P221" s="396" t="s">
        <v>865</v>
      </c>
      <c r="Q221" s="395" t="s">
        <v>868</v>
      </c>
      <c r="R221" s="395" t="s">
        <v>871</v>
      </c>
      <c r="T221" s="395" t="s">
        <v>866</v>
      </c>
      <c r="U221" s="395" t="s">
        <v>874</v>
      </c>
      <c r="V221" s="395" t="s">
        <v>877</v>
      </c>
      <c r="W221" s="395" t="s">
        <v>885</v>
      </c>
      <c r="X221" s="395" t="s">
        <v>863</v>
      </c>
      <c r="Z221" s="395" t="s">
        <v>883</v>
      </c>
      <c r="AA221" s="395" t="s">
        <v>861</v>
      </c>
      <c r="AB221" s="394" t="s">
        <v>869</v>
      </c>
      <c r="AC221" s="395" t="s">
        <v>872</v>
      </c>
      <c r="AD221" s="398" t="s">
        <v>880</v>
      </c>
    </row>
    <row r="222" spans="2:30" x14ac:dyDescent="0.2">
      <c r="B222" s="393" t="s">
        <v>866</v>
      </c>
      <c r="C222" s="397" t="s">
        <v>874</v>
      </c>
      <c r="D222" s="395" t="s">
        <v>877</v>
      </c>
      <c r="E222" s="395" t="s">
        <v>885</v>
      </c>
      <c r="F222" s="395" t="s">
        <v>863</v>
      </c>
      <c r="H222" s="395" t="s">
        <v>883</v>
      </c>
      <c r="I222" s="395" t="s">
        <v>861</v>
      </c>
      <c r="J222" s="395" t="s">
        <v>869</v>
      </c>
      <c r="K222" s="395" t="s">
        <v>872</v>
      </c>
      <c r="L222" s="395" t="s">
        <v>880</v>
      </c>
      <c r="N222" s="395" t="s">
        <v>875</v>
      </c>
      <c r="O222" s="395" t="s">
        <v>878</v>
      </c>
      <c r="P222" s="396" t="s">
        <v>881</v>
      </c>
      <c r="Q222" s="395" t="s">
        <v>864</v>
      </c>
      <c r="R222" s="395" t="s">
        <v>867</v>
      </c>
      <c r="T222" s="395" t="s">
        <v>862</v>
      </c>
      <c r="U222" s="395" t="s">
        <v>870</v>
      </c>
      <c r="V222" s="395" t="s">
        <v>873</v>
      </c>
      <c r="W222" s="395" t="s">
        <v>876</v>
      </c>
      <c r="X222" s="395" t="s">
        <v>884</v>
      </c>
      <c r="Z222" s="395" t="s">
        <v>879</v>
      </c>
      <c r="AA222" s="395" t="s">
        <v>882</v>
      </c>
      <c r="AB222" s="395" t="s">
        <v>865</v>
      </c>
      <c r="AC222" s="394" t="s">
        <v>868</v>
      </c>
      <c r="AD222" s="398" t="s">
        <v>871</v>
      </c>
    </row>
    <row r="223" spans="2:30" x14ac:dyDescent="0.2">
      <c r="B223" s="402" t="s">
        <v>862</v>
      </c>
      <c r="C223" s="403" t="s">
        <v>870</v>
      </c>
      <c r="D223" s="403" t="s">
        <v>873</v>
      </c>
      <c r="E223" s="403" t="s">
        <v>876</v>
      </c>
      <c r="F223" s="403" t="s">
        <v>884</v>
      </c>
      <c r="G223" s="388"/>
      <c r="H223" s="403" t="s">
        <v>879</v>
      </c>
      <c r="I223" s="403" t="s">
        <v>882</v>
      </c>
      <c r="J223" s="403" t="s">
        <v>865</v>
      </c>
      <c r="K223" s="403" t="s">
        <v>868</v>
      </c>
      <c r="L223" s="403" t="s">
        <v>871</v>
      </c>
      <c r="M223" s="388"/>
      <c r="N223" s="403" t="s">
        <v>866</v>
      </c>
      <c r="O223" s="403" t="s">
        <v>874</v>
      </c>
      <c r="P223" s="404" t="s">
        <v>877</v>
      </c>
      <c r="Q223" s="403" t="s">
        <v>885</v>
      </c>
      <c r="R223" s="403" t="s">
        <v>863</v>
      </c>
      <c r="S223" s="388"/>
      <c r="T223" s="403" t="s">
        <v>883</v>
      </c>
      <c r="U223" s="403" t="s">
        <v>861</v>
      </c>
      <c r="V223" s="403" t="s">
        <v>869</v>
      </c>
      <c r="W223" s="403" t="s">
        <v>872</v>
      </c>
      <c r="X223" s="403" t="s">
        <v>880</v>
      </c>
      <c r="Y223" s="388"/>
      <c r="Z223" s="403" t="s">
        <v>875</v>
      </c>
      <c r="AA223" s="403" t="s">
        <v>878</v>
      </c>
      <c r="AB223" s="403" t="s">
        <v>881</v>
      </c>
      <c r="AC223" s="403" t="s">
        <v>864</v>
      </c>
      <c r="AD223" s="405" t="s">
        <v>867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BimagicSquare Order 25</vt:lpstr>
      <vt:lpstr>BimagicSquare Order 25 A1</vt:lpstr>
      <vt:lpstr>BimagicSquare Order 25 A2</vt:lpstr>
      <vt:lpstr>BimagicSquare Order 25 B1</vt:lpstr>
      <vt:lpstr>BimagicSquare Order 26</vt:lpstr>
      <vt:lpstr>Print Order 25 pdf-xps</vt:lpstr>
      <vt:lpstr>The Key Order 25</vt:lpstr>
    </vt:vector>
  </TitlesOfParts>
  <Manager>Micke H.</Manager>
  <Company>www.squaremagie.se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Bimagic Square of Order 25</dc:title>
  <dc:subject>Latin-Euler Matrix</dc:subject>
  <dc:creator>Mikael Hermansson</dc:creator>
  <dc:description>Super Bimagic Squares of Order 25</dc:description>
  <cp:lastModifiedBy>Mikael Hermansson</cp:lastModifiedBy>
  <cp:revision>2</cp:revision>
  <cp:lastPrinted>2025-11-04T22:01:40Z</cp:lastPrinted>
  <dcterms:created xsi:type="dcterms:W3CDTF">2002-05-06T13:51:36Z</dcterms:created>
  <dcterms:modified xsi:type="dcterms:W3CDTF">2025-11-05T10:18:12Z</dcterms:modified>
  <cp:version>Formula n+1</cp:version>
</cp:coreProperties>
</file>